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mc:AlternateContent xmlns:mc="http://schemas.openxmlformats.org/markup-compatibility/2006">
    <mc:Choice Requires="x15">
      <x15ac:absPath xmlns:x15ac="http://schemas.microsoft.com/office/spreadsheetml/2010/11/ac" url="C:\Users\tom\Documents\v1.1 upload\"/>
    </mc:Choice>
  </mc:AlternateContent>
  <xr:revisionPtr revIDLastSave="0" documentId="8_{BEA8F1F9-73A3-4F27-AFAB-18E624773956}" xr6:coauthVersionLast="47" xr6:coauthVersionMax="47" xr10:uidLastSave="{00000000-0000-0000-0000-000000000000}"/>
  <bookViews>
    <workbookView showHorizontalScroll="0" showVerticalScroll="0" xWindow="-90" yWindow="-90" windowWidth="19380" windowHeight="9765" tabRatio="740" xr2:uid="{00000000-000D-0000-FFFF-FFFF00000000}"/>
  </bookViews>
  <sheets>
    <sheet name="Overview" sheetId="13" r:id="rId1"/>
    <sheet name="Disclaimer" sheetId="8" r:id="rId2"/>
    <sheet name="Transport" sheetId="5" r:id="rId3"/>
    <sheet name="Change Log" sheetId="7" r:id="rId4"/>
    <sheet name="Emission Factors" sheetId="10" state="hidden" r:id="rId5"/>
    <sheet name="Data" sheetId="14" state="hidden" r:id="rId6"/>
    <sheet name="Secure" sheetId="12" state="hidden" r:id="rId7"/>
    <sheet name="Commute Data" sheetId="9" state="hidden" r:id="rId8"/>
    <sheet name="Working Values" sheetId="11" state="hidden" r:id="rId9"/>
  </sheets>
  <externalReferences>
    <externalReference r:id="rId10"/>
  </externalReferences>
  <definedNames>
    <definedName name="_xlnm._FilterDatabase" localSheetId="2" hidden="1">Transport!$S$1:$AJ$2196</definedName>
    <definedName name="AveTripLength" localSheetId="3">'[1]Sustainable Transport'!$C$13</definedName>
    <definedName name="AveTripLength" localSheetId="1">'[1]Sustainable Transport'!$C$13</definedName>
    <definedName name="AveTripLength">Transport!$C$12</definedName>
    <definedName name="AvoidedTrips" localSheetId="3">'[1]Sustainable Transport'!$C$12</definedName>
    <definedName name="AvoidedTrips" localSheetId="1">'[1]Sustainable Transport'!$C$12</definedName>
    <definedName name="AvoidedTrips">Transport!$C$11</definedName>
    <definedName name="Bicycle">Transport!$C$8</definedName>
    <definedName name="Bus">Transport!$C$4</definedName>
    <definedName name="CarDriver">Transport!$C$6</definedName>
    <definedName name="CarEmissionsIntensity" localSheetId="3">'[1]Sustainable Transport'!$M$7</definedName>
    <definedName name="CarEmissionsIntensity" localSheetId="1">'[1]Sustainable Transport'!$M$7</definedName>
    <definedName name="CarEmissionsIntensity">Transport!$N$6</definedName>
    <definedName name="CarPassenger">Transport!$C$7</definedName>
    <definedName name="commute">'Commute Data'!$B$1:$P$2151</definedName>
    <definedName name="commute_data">'Commute Data'!$A$1:$P$2151</definedName>
    <definedName name="data_commute">Data!$S$1:$AG$2152</definedName>
    <definedName name="education_data">Data!$AJ$1:$AX$2093</definedName>
    <definedName name="Ferry">Transport!$C$5</definedName>
    <definedName name="Motorbike">Transport!#REF!</definedName>
    <definedName name="MotorbikeEmissionsIntensity" localSheetId="3">'[1]Sustainable Transport'!$M$9</definedName>
    <definedName name="MotorbikeEmissionsIntensity" localSheetId="1">'[1]Sustainable Transport'!$M$9</definedName>
    <definedName name="MotorbikeEmissionsIntensity">Transport!#REF!</definedName>
    <definedName name="Pal_Workbook_GUID" hidden="1">"NZ8LMWRV7V7KZYBEMNIRIE8E"</definedName>
    <definedName name="_xlnm.Print_Area" localSheetId="2">Transport!$A$1:$Q$41</definedName>
    <definedName name="residential_data">Data!$B$1:$P$2139</definedName>
    <definedName name="sa2_found">Transport!$H$7</definedName>
    <definedName name="Train">Transport!$C$3</definedName>
    <definedName name="Tram">Transport!#REF!</definedName>
    <definedName name="Walk">Transport!$C$9</definedName>
    <definedName name="WorkWeeks" localSheetId="3">'[1]Sustainable Transport'!$C$14</definedName>
    <definedName name="WorkWeeks" localSheetId="1">'[1]Sustainable Transport'!$C$14</definedName>
    <definedName name="WorkWeeks">Transport!$C$13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9" l="1"/>
  <c r="B3" i="9"/>
  <c r="C3" i="9"/>
  <c r="D3" i="9"/>
  <c r="E3" i="9"/>
  <c r="F3" i="9"/>
  <c r="G3" i="9"/>
  <c r="H3" i="9"/>
  <c r="I3" i="9"/>
  <c r="J3" i="9"/>
  <c r="K3" i="9"/>
  <c r="L3" i="9"/>
  <c r="M3" i="9"/>
  <c r="N3" i="9"/>
  <c r="O3" i="9"/>
  <c r="P3" i="9"/>
  <c r="A4" i="9"/>
  <c r="B4" i="9"/>
  <c r="C4" i="9"/>
  <c r="D4" i="9"/>
  <c r="E4" i="9"/>
  <c r="F4" i="9"/>
  <c r="G4" i="9"/>
  <c r="H4" i="9"/>
  <c r="I4" i="9"/>
  <c r="J4" i="9"/>
  <c r="K4" i="9"/>
  <c r="L4" i="9"/>
  <c r="M4" i="9"/>
  <c r="N4" i="9"/>
  <c r="O4" i="9"/>
  <c r="P4" i="9"/>
  <c r="A5" i="9"/>
  <c r="B5" i="9"/>
  <c r="C5" i="9"/>
  <c r="D5" i="9"/>
  <c r="E5" i="9"/>
  <c r="F5" i="9"/>
  <c r="G5" i="9"/>
  <c r="H5" i="9"/>
  <c r="I5" i="9"/>
  <c r="J5" i="9"/>
  <c r="K5" i="9"/>
  <c r="L5" i="9"/>
  <c r="M5" i="9"/>
  <c r="N5" i="9"/>
  <c r="O5" i="9"/>
  <c r="P5" i="9"/>
  <c r="A6" i="9"/>
  <c r="B6" i="9"/>
  <c r="C6" i="9"/>
  <c r="D6" i="9"/>
  <c r="E6" i="9"/>
  <c r="F6" i="9"/>
  <c r="G6" i="9"/>
  <c r="H6" i="9"/>
  <c r="I6" i="9"/>
  <c r="J6" i="9"/>
  <c r="K6" i="9"/>
  <c r="L6" i="9"/>
  <c r="M6" i="9"/>
  <c r="N6" i="9"/>
  <c r="P6" i="9"/>
  <c r="A7" i="9"/>
  <c r="B7" i="9"/>
  <c r="C7" i="9"/>
  <c r="D7" i="9"/>
  <c r="E7" i="9"/>
  <c r="F7" i="9"/>
  <c r="G7" i="9"/>
  <c r="H7" i="9"/>
  <c r="I7" i="9"/>
  <c r="J7" i="9"/>
  <c r="K7" i="9"/>
  <c r="L7" i="9"/>
  <c r="M7" i="9"/>
  <c r="N7" i="9"/>
  <c r="P7" i="9"/>
  <c r="A8" i="9"/>
  <c r="B8" i="9"/>
  <c r="C8" i="9"/>
  <c r="D8" i="9"/>
  <c r="E8" i="9"/>
  <c r="F8" i="9"/>
  <c r="G8" i="9"/>
  <c r="H8" i="9"/>
  <c r="I8" i="9"/>
  <c r="J8" i="9"/>
  <c r="K8" i="9"/>
  <c r="L8" i="9"/>
  <c r="M8" i="9"/>
  <c r="N8" i="9"/>
  <c r="P8" i="9"/>
  <c r="A9" i="9"/>
  <c r="B9" i="9"/>
  <c r="C9" i="9"/>
  <c r="D9" i="9"/>
  <c r="E9" i="9"/>
  <c r="F9" i="9"/>
  <c r="G9" i="9"/>
  <c r="H9" i="9"/>
  <c r="I9" i="9"/>
  <c r="J9" i="9"/>
  <c r="K9" i="9"/>
  <c r="L9" i="9"/>
  <c r="M9" i="9"/>
  <c r="N9" i="9"/>
  <c r="O9" i="9"/>
  <c r="P9" i="9"/>
  <c r="A10" i="9"/>
  <c r="B10" i="9"/>
  <c r="C10" i="9"/>
  <c r="D10" i="9"/>
  <c r="E10" i="9"/>
  <c r="F10" i="9"/>
  <c r="G10" i="9"/>
  <c r="H10" i="9"/>
  <c r="I10" i="9"/>
  <c r="J10" i="9"/>
  <c r="K10" i="9"/>
  <c r="L10" i="9"/>
  <c r="M10" i="9"/>
  <c r="N10" i="9"/>
  <c r="P10" i="9"/>
  <c r="A11" i="9"/>
  <c r="B11" i="9"/>
  <c r="C11" i="9"/>
  <c r="D11" i="9"/>
  <c r="E11" i="9"/>
  <c r="F11" i="9"/>
  <c r="G11" i="9"/>
  <c r="H11" i="9"/>
  <c r="I11" i="9"/>
  <c r="J11" i="9"/>
  <c r="K11" i="9"/>
  <c r="L11" i="9"/>
  <c r="M11" i="9"/>
  <c r="N11" i="9"/>
  <c r="O11" i="9"/>
  <c r="P11" i="9"/>
  <c r="A12" i="9"/>
  <c r="B12" i="9"/>
  <c r="C12" i="9"/>
  <c r="D12" i="9"/>
  <c r="E12" i="9"/>
  <c r="F12" i="9"/>
  <c r="G12" i="9"/>
  <c r="H12" i="9"/>
  <c r="I12" i="9"/>
  <c r="J12" i="9"/>
  <c r="K12" i="9"/>
  <c r="L12" i="9"/>
  <c r="M12" i="9"/>
  <c r="N12" i="9"/>
  <c r="O12" i="9"/>
  <c r="P12" i="9"/>
  <c r="A13" i="9"/>
  <c r="B13" i="9"/>
  <c r="C13" i="9"/>
  <c r="D13" i="9"/>
  <c r="E13" i="9"/>
  <c r="F13" i="9"/>
  <c r="G13" i="9"/>
  <c r="H13" i="9"/>
  <c r="I13" i="9"/>
  <c r="J13" i="9"/>
  <c r="K13" i="9"/>
  <c r="L13" i="9"/>
  <c r="M13" i="9"/>
  <c r="N13" i="9"/>
  <c r="O13" i="9"/>
  <c r="P13" i="9"/>
  <c r="A14" i="9"/>
  <c r="B14" i="9"/>
  <c r="C14" i="9"/>
  <c r="D14" i="9"/>
  <c r="E14" i="9"/>
  <c r="F14" i="9"/>
  <c r="G14" i="9"/>
  <c r="H14" i="9"/>
  <c r="I14" i="9"/>
  <c r="J14" i="9"/>
  <c r="K14" i="9"/>
  <c r="L14" i="9"/>
  <c r="M14" i="9"/>
  <c r="N14" i="9"/>
  <c r="O14" i="9"/>
  <c r="P14" i="9"/>
  <c r="A15" i="9"/>
  <c r="B15" i="9"/>
  <c r="C15" i="9"/>
  <c r="D15" i="9"/>
  <c r="E15" i="9"/>
  <c r="F15" i="9"/>
  <c r="G15" i="9"/>
  <c r="H15" i="9"/>
  <c r="I15" i="9"/>
  <c r="J15" i="9"/>
  <c r="K15" i="9"/>
  <c r="L15" i="9"/>
  <c r="M15" i="9"/>
  <c r="N15" i="9"/>
  <c r="O15" i="9"/>
  <c r="P15" i="9"/>
  <c r="A16" i="9"/>
  <c r="B16" i="9"/>
  <c r="C16" i="9"/>
  <c r="D16" i="9"/>
  <c r="E16" i="9"/>
  <c r="F16" i="9"/>
  <c r="G16" i="9"/>
  <c r="H16" i="9"/>
  <c r="I16" i="9"/>
  <c r="J16" i="9"/>
  <c r="K16" i="9"/>
  <c r="L16" i="9"/>
  <c r="M16" i="9"/>
  <c r="N16" i="9"/>
  <c r="O16" i="9"/>
  <c r="P16" i="9"/>
  <c r="A17" i="9"/>
  <c r="B17" i="9"/>
  <c r="C17" i="9"/>
  <c r="D17" i="9"/>
  <c r="E17" i="9"/>
  <c r="F17" i="9"/>
  <c r="G17" i="9"/>
  <c r="H17" i="9"/>
  <c r="I17" i="9"/>
  <c r="J17" i="9"/>
  <c r="K17" i="9"/>
  <c r="L17" i="9"/>
  <c r="M17" i="9"/>
  <c r="N17" i="9"/>
  <c r="O17" i="9"/>
  <c r="P17" i="9"/>
  <c r="A18" i="9"/>
  <c r="B18" i="9"/>
  <c r="C18" i="9"/>
  <c r="D18" i="9"/>
  <c r="E18" i="9"/>
  <c r="F18" i="9"/>
  <c r="G18" i="9"/>
  <c r="H18" i="9"/>
  <c r="I18" i="9"/>
  <c r="J18" i="9"/>
  <c r="K18" i="9"/>
  <c r="L18" i="9"/>
  <c r="M18" i="9"/>
  <c r="N18" i="9"/>
  <c r="O18" i="9"/>
  <c r="P18" i="9"/>
  <c r="A19" i="9"/>
  <c r="B19" i="9"/>
  <c r="C19" i="9"/>
  <c r="D19" i="9"/>
  <c r="E19" i="9"/>
  <c r="F19" i="9"/>
  <c r="G19" i="9"/>
  <c r="H19" i="9"/>
  <c r="I19" i="9"/>
  <c r="J19" i="9"/>
  <c r="K19" i="9"/>
  <c r="L19" i="9"/>
  <c r="M19" i="9"/>
  <c r="N19" i="9"/>
  <c r="O19" i="9"/>
  <c r="P19" i="9"/>
  <c r="A20" i="9"/>
  <c r="B20" i="9"/>
  <c r="C20" i="9"/>
  <c r="D20" i="9"/>
  <c r="E20" i="9"/>
  <c r="F20" i="9"/>
  <c r="G20" i="9"/>
  <c r="H20" i="9"/>
  <c r="I20" i="9"/>
  <c r="J20" i="9"/>
  <c r="K20" i="9"/>
  <c r="L20" i="9"/>
  <c r="M20" i="9"/>
  <c r="N20" i="9"/>
  <c r="O20" i="9"/>
  <c r="P20" i="9"/>
  <c r="A21" i="9"/>
  <c r="B21" i="9"/>
  <c r="C21" i="9"/>
  <c r="D21" i="9"/>
  <c r="E21" i="9"/>
  <c r="F21" i="9"/>
  <c r="G21" i="9"/>
  <c r="H21" i="9"/>
  <c r="I21" i="9"/>
  <c r="J21" i="9"/>
  <c r="K21" i="9"/>
  <c r="L21" i="9"/>
  <c r="M21" i="9"/>
  <c r="N21" i="9"/>
  <c r="O21" i="9"/>
  <c r="P21" i="9"/>
  <c r="A22" i="9"/>
  <c r="B22" i="9"/>
  <c r="C22" i="9"/>
  <c r="D22" i="9"/>
  <c r="E22" i="9"/>
  <c r="F22" i="9"/>
  <c r="G22" i="9"/>
  <c r="H22" i="9"/>
  <c r="I22" i="9"/>
  <c r="J22" i="9"/>
  <c r="K22" i="9"/>
  <c r="L22" i="9"/>
  <c r="M22" i="9"/>
  <c r="N22" i="9"/>
  <c r="O22" i="9"/>
  <c r="P22" i="9"/>
  <c r="A23" i="9"/>
  <c r="B23" i="9"/>
  <c r="C23" i="9"/>
  <c r="D23" i="9"/>
  <c r="E23" i="9"/>
  <c r="F23" i="9"/>
  <c r="G23" i="9"/>
  <c r="H23" i="9"/>
  <c r="I23" i="9"/>
  <c r="J23" i="9"/>
  <c r="K23" i="9"/>
  <c r="L23" i="9"/>
  <c r="M23" i="9"/>
  <c r="N23" i="9"/>
  <c r="O23" i="9"/>
  <c r="P23" i="9"/>
  <c r="A24" i="9"/>
  <c r="B24" i="9"/>
  <c r="C24" i="9"/>
  <c r="D24" i="9"/>
  <c r="E24" i="9"/>
  <c r="F24" i="9"/>
  <c r="G24" i="9"/>
  <c r="H24" i="9"/>
  <c r="I24" i="9"/>
  <c r="J24" i="9"/>
  <c r="K24" i="9"/>
  <c r="L24" i="9"/>
  <c r="M24" i="9"/>
  <c r="N24" i="9"/>
  <c r="O24" i="9"/>
  <c r="P24" i="9"/>
  <c r="A25" i="9"/>
  <c r="B25" i="9"/>
  <c r="C25" i="9"/>
  <c r="D25" i="9"/>
  <c r="E25" i="9"/>
  <c r="F25" i="9"/>
  <c r="G25" i="9"/>
  <c r="H25" i="9"/>
  <c r="I25" i="9"/>
  <c r="J25" i="9"/>
  <c r="K25" i="9"/>
  <c r="L25" i="9"/>
  <c r="M25" i="9"/>
  <c r="N25" i="9"/>
  <c r="O25" i="9"/>
  <c r="P25" i="9"/>
  <c r="A26" i="9"/>
  <c r="B26" i="9"/>
  <c r="C26" i="9"/>
  <c r="D26" i="9"/>
  <c r="E26" i="9"/>
  <c r="F26" i="9"/>
  <c r="G26" i="9"/>
  <c r="H26" i="9"/>
  <c r="I26" i="9"/>
  <c r="J26" i="9"/>
  <c r="K26" i="9"/>
  <c r="L26" i="9"/>
  <c r="M26" i="9"/>
  <c r="N26" i="9"/>
  <c r="O26" i="9"/>
  <c r="P26" i="9"/>
  <c r="A27" i="9"/>
  <c r="B27" i="9"/>
  <c r="C27" i="9"/>
  <c r="D27" i="9"/>
  <c r="E27" i="9"/>
  <c r="F27" i="9"/>
  <c r="G27" i="9"/>
  <c r="H27" i="9"/>
  <c r="I27" i="9"/>
  <c r="J27" i="9"/>
  <c r="K27" i="9"/>
  <c r="L27" i="9"/>
  <c r="M27" i="9"/>
  <c r="N27" i="9"/>
  <c r="O27" i="9"/>
  <c r="P27" i="9"/>
  <c r="A28" i="9"/>
  <c r="B28" i="9"/>
  <c r="C28" i="9"/>
  <c r="D28" i="9"/>
  <c r="E28" i="9"/>
  <c r="F28" i="9"/>
  <c r="G28" i="9"/>
  <c r="H28" i="9"/>
  <c r="I28" i="9"/>
  <c r="J28" i="9"/>
  <c r="K28" i="9"/>
  <c r="L28" i="9"/>
  <c r="M28" i="9"/>
  <c r="N28" i="9"/>
  <c r="O28" i="9"/>
  <c r="P28" i="9"/>
  <c r="A29" i="9"/>
  <c r="B29" i="9"/>
  <c r="C29" i="9"/>
  <c r="D29" i="9"/>
  <c r="E29" i="9"/>
  <c r="F29" i="9"/>
  <c r="G29" i="9"/>
  <c r="H29" i="9"/>
  <c r="I29" i="9"/>
  <c r="J29" i="9"/>
  <c r="K29" i="9"/>
  <c r="L29" i="9"/>
  <c r="M29" i="9"/>
  <c r="N29" i="9"/>
  <c r="O29" i="9"/>
  <c r="P29" i="9"/>
  <c r="A30" i="9"/>
  <c r="B30" i="9"/>
  <c r="C30" i="9"/>
  <c r="D30" i="9"/>
  <c r="E30" i="9"/>
  <c r="F30" i="9"/>
  <c r="G30" i="9"/>
  <c r="H30" i="9"/>
  <c r="I30" i="9"/>
  <c r="J30" i="9"/>
  <c r="K30" i="9"/>
  <c r="L30" i="9"/>
  <c r="M30" i="9"/>
  <c r="N30" i="9"/>
  <c r="O30" i="9"/>
  <c r="P30" i="9"/>
  <c r="A31" i="9"/>
  <c r="B31" i="9"/>
  <c r="C31" i="9"/>
  <c r="D31" i="9"/>
  <c r="E31" i="9"/>
  <c r="F31" i="9"/>
  <c r="G31" i="9"/>
  <c r="H31" i="9"/>
  <c r="I31" i="9"/>
  <c r="J31" i="9"/>
  <c r="K31" i="9"/>
  <c r="L31" i="9"/>
  <c r="M31" i="9"/>
  <c r="N31" i="9"/>
  <c r="O31" i="9"/>
  <c r="P31" i="9"/>
  <c r="A32" i="9"/>
  <c r="B32" i="9"/>
  <c r="C32" i="9"/>
  <c r="D32" i="9"/>
  <c r="E32" i="9"/>
  <c r="F32" i="9"/>
  <c r="G32" i="9"/>
  <c r="H32" i="9"/>
  <c r="I32" i="9"/>
  <c r="J32" i="9"/>
  <c r="K32" i="9"/>
  <c r="L32" i="9"/>
  <c r="M32" i="9"/>
  <c r="N32" i="9"/>
  <c r="O32" i="9"/>
  <c r="P32" i="9"/>
  <c r="A33" i="9"/>
  <c r="B33" i="9"/>
  <c r="C33" i="9"/>
  <c r="D33" i="9"/>
  <c r="E33" i="9"/>
  <c r="F33" i="9"/>
  <c r="G33" i="9"/>
  <c r="H33" i="9"/>
  <c r="I33" i="9"/>
  <c r="J33" i="9"/>
  <c r="K33" i="9"/>
  <c r="L33" i="9"/>
  <c r="M33" i="9"/>
  <c r="N33" i="9"/>
  <c r="O33" i="9"/>
  <c r="P33" i="9"/>
  <c r="A34" i="9"/>
  <c r="B34" i="9"/>
  <c r="C34" i="9"/>
  <c r="D34" i="9"/>
  <c r="E34" i="9"/>
  <c r="F34" i="9"/>
  <c r="G34" i="9"/>
  <c r="H34" i="9"/>
  <c r="I34" i="9"/>
  <c r="J34" i="9"/>
  <c r="K34" i="9"/>
  <c r="L34" i="9"/>
  <c r="M34" i="9"/>
  <c r="N34" i="9"/>
  <c r="O34" i="9"/>
  <c r="P34" i="9"/>
  <c r="A35" i="9"/>
  <c r="B35" i="9"/>
  <c r="C35" i="9"/>
  <c r="D35" i="9"/>
  <c r="E35" i="9"/>
  <c r="F35" i="9"/>
  <c r="G35" i="9"/>
  <c r="H35" i="9"/>
  <c r="I35" i="9"/>
  <c r="J35" i="9"/>
  <c r="K35" i="9"/>
  <c r="L35" i="9"/>
  <c r="M35" i="9"/>
  <c r="N35" i="9"/>
  <c r="O35" i="9"/>
  <c r="P35" i="9"/>
  <c r="A36" i="9"/>
  <c r="B36" i="9"/>
  <c r="C36" i="9"/>
  <c r="D36" i="9"/>
  <c r="E36" i="9"/>
  <c r="F36" i="9"/>
  <c r="G36" i="9"/>
  <c r="H36" i="9"/>
  <c r="I36" i="9"/>
  <c r="J36" i="9"/>
  <c r="K36" i="9"/>
  <c r="L36" i="9"/>
  <c r="M36" i="9"/>
  <c r="N36" i="9"/>
  <c r="O36" i="9"/>
  <c r="P36" i="9"/>
  <c r="A37" i="9"/>
  <c r="B37" i="9"/>
  <c r="C37" i="9"/>
  <c r="D37" i="9"/>
  <c r="E37" i="9"/>
  <c r="F37" i="9"/>
  <c r="G37" i="9"/>
  <c r="H37" i="9"/>
  <c r="I37" i="9"/>
  <c r="J37" i="9"/>
  <c r="K37" i="9"/>
  <c r="L37" i="9"/>
  <c r="M37" i="9"/>
  <c r="N37" i="9"/>
  <c r="O37" i="9"/>
  <c r="P37" i="9"/>
  <c r="A38" i="9"/>
  <c r="B38" i="9"/>
  <c r="C38" i="9"/>
  <c r="D38" i="9"/>
  <c r="E38" i="9"/>
  <c r="F38" i="9"/>
  <c r="G38" i="9"/>
  <c r="H38" i="9"/>
  <c r="I38" i="9"/>
  <c r="J38" i="9"/>
  <c r="K38" i="9"/>
  <c r="L38" i="9"/>
  <c r="M38" i="9"/>
  <c r="N38" i="9"/>
  <c r="O38" i="9"/>
  <c r="P38" i="9"/>
  <c r="A39" i="9"/>
  <c r="B39" i="9"/>
  <c r="C39" i="9"/>
  <c r="D39" i="9"/>
  <c r="E39" i="9"/>
  <c r="F39" i="9"/>
  <c r="G39" i="9"/>
  <c r="H39" i="9"/>
  <c r="I39" i="9"/>
  <c r="J39" i="9"/>
  <c r="K39" i="9"/>
  <c r="L39" i="9"/>
  <c r="M39" i="9"/>
  <c r="N39" i="9"/>
  <c r="O39" i="9"/>
  <c r="P39" i="9"/>
  <c r="A40" i="9"/>
  <c r="B40" i="9"/>
  <c r="C40" i="9"/>
  <c r="D40" i="9"/>
  <c r="E40" i="9"/>
  <c r="F40" i="9"/>
  <c r="G40" i="9"/>
  <c r="H40" i="9"/>
  <c r="I40" i="9"/>
  <c r="J40" i="9"/>
  <c r="K40" i="9"/>
  <c r="L40" i="9"/>
  <c r="M40" i="9"/>
  <c r="N40" i="9"/>
  <c r="O40" i="9"/>
  <c r="P40" i="9"/>
  <c r="A41" i="9"/>
  <c r="B41" i="9"/>
  <c r="C41" i="9"/>
  <c r="D41" i="9"/>
  <c r="E41" i="9"/>
  <c r="F41" i="9"/>
  <c r="G41" i="9"/>
  <c r="H41" i="9"/>
  <c r="I41" i="9"/>
  <c r="J41" i="9"/>
  <c r="K41" i="9"/>
  <c r="L41" i="9"/>
  <c r="M41" i="9"/>
  <c r="N41" i="9"/>
  <c r="O41" i="9"/>
  <c r="P41" i="9"/>
  <c r="A42" i="9"/>
  <c r="B42" i="9"/>
  <c r="C42" i="9"/>
  <c r="D42" i="9"/>
  <c r="E42" i="9"/>
  <c r="F42" i="9"/>
  <c r="G42" i="9"/>
  <c r="H42" i="9"/>
  <c r="I42" i="9"/>
  <c r="J42" i="9"/>
  <c r="K42" i="9"/>
  <c r="L42" i="9"/>
  <c r="M42" i="9"/>
  <c r="N42" i="9"/>
  <c r="O42" i="9"/>
  <c r="P42" i="9"/>
  <c r="A43" i="9"/>
  <c r="B43" i="9"/>
  <c r="C43" i="9"/>
  <c r="D43" i="9"/>
  <c r="E43" i="9"/>
  <c r="F43" i="9"/>
  <c r="G43" i="9"/>
  <c r="H43" i="9"/>
  <c r="I43" i="9"/>
  <c r="J43" i="9"/>
  <c r="K43" i="9"/>
  <c r="L43" i="9"/>
  <c r="M43" i="9"/>
  <c r="N43" i="9"/>
  <c r="O43" i="9"/>
  <c r="P43" i="9"/>
  <c r="A44" i="9"/>
  <c r="B44" i="9"/>
  <c r="C44" i="9"/>
  <c r="D44" i="9"/>
  <c r="E44" i="9"/>
  <c r="F44" i="9"/>
  <c r="G44" i="9"/>
  <c r="H44" i="9"/>
  <c r="I44" i="9"/>
  <c r="J44" i="9"/>
  <c r="K44" i="9"/>
  <c r="L44" i="9"/>
  <c r="M44" i="9"/>
  <c r="N44" i="9"/>
  <c r="O44" i="9"/>
  <c r="P44" i="9"/>
  <c r="A45" i="9"/>
  <c r="B45" i="9"/>
  <c r="C45" i="9"/>
  <c r="D45" i="9"/>
  <c r="E45" i="9"/>
  <c r="F45" i="9"/>
  <c r="G45" i="9"/>
  <c r="H45" i="9"/>
  <c r="I45" i="9"/>
  <c r="J45" i="9"/>
  <c r="K45" i="9"/>
  <c r="L45" i="9"/>
  <c r="M45" i="9"/>
  <c r="N45" i="9"/>
  <c r="O45" i="9"/>
  <c r="P45" i="9"/>
  <c r="A46" i="9"/>
  <c r="B46" i="9"/>
  <c r="C46" i="9"/>
  <c r="D46" i="9"/>
  <c r="E46" i="9"/>
  <c r="F46" i="9"/>
  <c r="G46" i="9"/>
  <c r="H46" i="9"/>
  <c r="I46" i="9"/>
  <c r="J46" i="9"/>
  <c r="K46" i="9"/>
  <c r="L46" i="9"/>
  <c r="M46" i="9"/>
  <c r="N46" i="9"/>
  <c r="O46" i="9"/>
  <c r="P46" i="9"/>
  <c r="A47" i="9"/>
  <c r="B47" i="9"/>
  <c r="C47" i="9"/>
  <c r="D47" i="9"/>
  <c r="E47" i="9"/>
  <c r="F47" i="9"/>
  <c r="G47" i="9"/>
  <c r="H47" i="9"/>
  <c r="I47" i="9"/>
  <c r="J47" i="9"/>
  <c r="K47" i="9"/>
  <c r="L47" i="9"/>
  <c r="M47" i="9"/>
  <c r="N47" i="9"/>
  <c r="O47" i="9"/>
  <c r="P47" i="9"/>
  <c r="A48" i="9"/>
  <c r="B48" i="9"/>
  <c r="C48" i="9"/>
  <c r="D48" i="9"/>
  <c r="E48" i="9"/>
  <c r="F48" i="9"/>
  <c r="G48" i="9"/>
  <c r="H48" i="9"/>
  <c r="I48" i="9"/>
  <c r="J48" i="9"/>
  <c r="K48" i="9"/>
  <c r="L48" i="9"/>
  <c r="M48" i="9"/>
  <c r="N48" i="9"/>
  <c r="O48" i="9"/>
  <c r="P48" i="9"/>
  <c r="A49" i="9"/>
  <c r="B49" i="9"/>
  <c r="C49" i="9"/>
  <c r="D49" i="9"/>
  <c r="E49" i="9"/>
  <c r="F49" i="9"/>
  <c r="G49" i="9"/>
  <c r="H49" i="9"/>
  <c r="I49" i="9"/>
  <c r="J49" i="9"/>
  <c r="K49" i="9"/>
  <c r="L49" i="9"/>
  <c r="M49" i="9"/>
  <c r="N49" i="9"/>
  <c r="O49" i="9"/>
  <c r="P49" i="9"/>
  <c r="A50" i="9"/>
  <c r="B50" i="9"/>
  <c r="C50" i="9"/>
  <c r="D50" i="9"/>
  <c r="E50" i="9"/>
  <c r="F50" i="9"/>
  <c r="G50" i="9"/>
  <c r="H50" i="9"/>
  <c r="I50" i="9"/>
  <c r="J50" i="9"/>
  <c r="K50" i="9"/>
  <c r="L50" i="9"/>
  <c r="M50" i="9"/>
  <c r="N50" i="9"/>
  <c r="O50" i="9"/>
  <c r="P50" i="9"/>
  <c r="A51" i="9"/>
  <c r="B51" i="9"/>
  <c r="C51" i="9"/>
  <c r="D51" i="9"/>
  <c r="E51" i="9"/>
  <c r="F51" i="9"/>
  <c r="G51" i="9"/>
  <c r="H51" i="9"/>
  <c r="I51" i="9"/>
  <c r="J51" i="9"/>
  <c r="K51" i="9"/>
  <c r="L51" i="9"/>
  <c r="M51" i="9"/>
  <c r="N51" i="9"/>
  <c r="O51" i="9"/>
  <c r="P51" i="9"/>
  <c r="A52" i="9"/>
  <c r="B52" i="9"/>
  <c r="C52" i="9"/>
  <c r="D52" i="9"/>
  <c r="E52" i="9"/>
  <c r="F52" i="9"/>
  <c r="G52" i="9"/>
  <c r="H52" i="9"/>
  <c r="I52" i="9"/>
  <c r="J52" i="9"/>
  <c r="K52" i="9"/>
  <c r="L52" i="9"/>
  <c r="M52" i="9"/>
  <c r="N52" i="9"/>
  <c r="O52" i="9"/>
  <c r="P52" i="9"/>
  <c r="A53" i="9"/>
  <c r="B53" i="9"/>
  <c r="C53" i="9"/>
  <c r="D53" i="9"/>
  <c r="E53" i="9"/>
  <c r="F53" i="9"/>
  <c r="G53" i="9"/>
  <c r="H53" i="9"/>
  <c r="I53" i="9"/>
  <c r="J53" i="9"/>
  <c r="K53" i="9"/>
  <c r="L53" i="9"/>
  <c r="M53" i="9"/>
  <c r="N53" i="9"/>
  <c r="O53" i="9"/>
  <c r="P53" i="9"/>
  <c r="A54" i="9"/>
  <c r="B54" i="9"/>
  <c r="C54" i="9"/>
  <c r="D54" i="9"/>
  <c r="E54" i="9"/>
  <c r="F54" i="9"/>
  <c r="G54" i="9"/>
  <c r="H54" i="9"/>
  <c r="I54" i="9"/>
  <c r="J54" i="9"/>
  <c r="K54" i="9"/>
  <c r="L54" i="9"/>
  <c r="M54" i="9"/>
  <c r="N54" i="9"/>
  <c r="O54" i="9"/>
  <c r="P54" i="9"/>
  <c r="A55" i="9"/>
  <c r="B55" i="9"/>
  <c r="C55" i="9"/>
  <c r="D55" i="9"/>
  <c r="E55" i="9"/>
  <c r="F55" i="9"/>
  <c r="G55" i="9"/>
  <c r="H55" i="9"/>
  <c r="I55" i="9"/>
  <c r="J55" i="9"/>
  <c r="K55" i="9"/>
  <c r="L55" i="9"/>
  <c r="M55" i="9"/>
  <c r="N55" i="9"/>
  <c r="O55" i="9"/>
  <c r="P55" i="9"/>
  <c r="A56" i="9"/>
  <c r="B56" i="9"/>
  <c r="C56" i="9"/>
  <c r="D56" i="9"/>
  <c r="E56" i="9"/>
  <c r="F56" i="9"/>
  <c r="G56" i="9"/>
  <c r="H56" i="9"/>
  <c r="I56" i="9"/>
  <c r="J56" i="9"/>
  <c r="K56" i="9"/>
  <c r="L56" i="9"/>
  <c r="M56" i="9"/>
  <c r="N56" i="9"/>
  <c r="O56" i="9"/>
  <c r="P56" i="9"/>
  <c r="A57" i="9"/>
  <c r="B57" i="9"/>
  <c r="C57" i="9"/>
  <c r="D57" i="9"/>
  <c r="E57" i="9"/>
  <c r="F57" i="9"/>
  <c r="G57" i="9"/>
  <c r="H57" i="9"/>
  <c r="I57" i="9"/>
  <c r="J57" i="9"/>
  <c r="K57" i="9"/>
  <c r="L57" i="9"/>
  <c r="M57" i="9"/>
  <c r="N57" i="9"/>
  <c r="O57" i="9"/>
  <c r="P57" i="9"/>
  <c r="A58" i="9"/>
  <c r="B58" i="9"/>
  <c r="C58" i="9"/>
  <c r="D58" i="9"/>
  <c r="E58" i="9"/>
  <c r="F58" i="9"/>
  <c r="G58" i="9"/>
  <c r="H58" i="9"/>
  <c r="I58" i="9"/>
  <c r="J58" i="9"/>
  <c r="K58" i="9"/>
  <c r="L58" i="9"/>
  <c r="M58" i="9"/>
  <c r="N58" i="9"/>
  <c r="O58" i="9"/>
  <c r="P58" i="9"/>
  <c r="A59" i="9"/>
  <c r="B59" i="9"/>
  <c r="C59" i="9"/>
  <c r="D59" i="9"/>
  <c r="E59" i="9"/>
  <c r="F59" i="9"/>
  <c r="G59" i="9"/>
  <c r="H59" i="9"/>
  <c r="I59" i="9"/>
  <c r="J59" i="9"/>
  <c r="K59" i="9"/>
  <c r="L59" i="9"/>
  <c r="M59" i="9"/>
  <c r="N59" i="9"/>
  <c r="O59" i="9"/>
  <c r="P59" i="9"/>
  <c r="A60" i="9"/>
  <c r="B60" i="9"/>
  <c r="C60" i="9"/>
  <c r="D60" i="9"/>
  <c r="E60" i="9"/>
  <c r="F60" i="9"/>
  <c r="G60" i="9"/>
  <c r="H60" i="9"/>
  <c r="I60" i="9"/>
  <c r="J60" i="9"/>
  <c r="K60" i="9"/>
  <c r="L60" i="9"/>
  <c r="M60" i="9"/>
  <c r="N60" i="9"/>
  <c r="O60" i="9"/>
  <c r="P60" i="9"/>
  <c r="A61" i="9"/>
  <c r="B61" i="9"/>
  <c r="C61" i="9"/>
  <c r="D61" i="9"/>
  <c r="E61" i="9"/>
  <c r="F61" i="9"/>
  <c r="G61" i="9"/>
  <c r="H61" i="9"/>
  <c r="I61" i="9"/>
  <c r="J61" i="9"/>
  <c r="K61" i="9"/>
  <c r="L61" i="9"/>
  <c r="M61" i="9"/>
  <c r="N61" i="9"/>
  <c r="O61" i="9"/>
  <c r="P61" i="9"/>
  <c r="A62" i="9"/>
  <c r="B62" i="9"/>
  <c r="C62" i="9"/>
  <c r="D62" i="9"/>
  <c r="E62" i="9"/>
  <c r="F62" i="9"/>
  <c r="G62" i="9"/>
  <c r="H62" i="9"/>
  <c r="I62" i="9"/>
  <c r="J62" i="9"/>
  <c r="K62" i="9"/>
  <c r="L62" i="9"/>
  <c r="M62" i="9"/>
  <c r="N62" i="9"/>
  <c r="O62" i="9"/>
  <c r="P62" i="9"/>
  <c r="A63" i="9"/>
  <c r="B63" i="9"/>
  <c r="C63" i="9"/>
  <c r="D63" i="9"/>
  <c r="E63" i="9"/>
  <c r="F63" i="9"/>
  <c r="G63" i="9"/>
  <c r="H63" i="9"/>
  <c r="I63" i="9"/>
  <c r="J63" i="9"/>
  <c r="K63" i="9"/>
  <c r="L63" i="9"/>
  <c r="M63" i="9"/>
  <c r="N63" i="9"/>
  <c r="O63" i="9"/>
  <c r="P63" i="9"/>
  <c r="A64" i="9"/>
  <c r="B64" i="9"/>
  <c r="C64" i="9"/>
  <c r="D64" i="9"/>
  <c r="E64" i="9"/>
  <c r="F64" i="9"/>
  <c r="G64" i="9"/>
  <c r="H64" i="9"/>
  <c r="I64" i="9"/>
  <c r="J64" i="9"/>
  <c r="K64" i="9"/>
  <c r="L64" i="9"/>
  <c r="M64" i="9"/>
  <c r="N64" i="9"/>
  <c r="O64" i="9"/>
  <c r="P64" i="9"/>
  <c r="A65" i="9"/>
  <c r="B65" i="9"/>
  <c r="C65" i="9"/>
  <c r="D65" i="9"/>
  <c r="E65" i="9"/>
  <c r="F65" i="9"/>
  <c r="G65" i="9"/>
  <c r="H65" i="9"/>
  <c r="I65" i="9"/>
  <c r="J65" i="9"/>
  <c r="K65" i="9"/>
  <c r="L65" i="9"/>
  <c r="M65" i="9"/>
  <c r="N65" i="9"/>
  <c r="O65" i="9"/>
  <c r="P65" i="9"/>
  <c r="A66" i="9"/>
  <c r="B66" i="9"/>
  <c r="C66" i="9"/>
  <c r="D66" i="9"/>
  <c r="E66" i="9"/>
  <c r="F66" i="9"/>
  <c r="G66" i="9"/>
  <c r="H66" i="9"/>
  <c r="I66" i="9"/>
  <c r="J66" i="9"/>
  <c r="K66" i="9"/>
  <c r="L66" i="9"/>
  <c r="M66" i="9"/>
  <c r="N66" i="9"/>
  <c r="O66" i="9"/>
  <c r="P66" i="9"/>
  <c r="A67" i="9"/>
  <c r="B67" i="9"/>
  <c r="C67" i="9"/>
  <c r="D67" i="9"/>
  <c r="E67" i="9"/>
  <c r="F67" i="9"/>
  <c r="G67" i="9"/>
  <c r="H67" i="9"/>
  <c r="I67" i="9"/>
  <c r="J67" i="9"/>
  <c r="K67" i="9"/>
  <c r="L67" i="9"/>
  <c r="M67" i="9"/>
  <c r="N67" i="9"/>
  <c r="O67" i="9"/>
  <c r="P67" i="9"/>
  <c r="A68" i="9"/>
  <c r="B68" i="9"/>
  <c r="C68" i="9"/>
  <c r="D68" i="9"/>
  <c r="E68" i="9"/>
  <c r="F68" i="9"/>
  <c r="G68" i="9"/>
  <c r="H68" i="9"/>
  <c r="I68" i="9"/>
  <c r="J68" i="9"/>
  <c r="K68" i="9"/>
  <c r="L68" i="9"/>
  <c r="M68" i="9"/>
  <c r="N68" i="9"/>
  <c r="O68" i="9"/>
  <c r="P68" i="9"/>
  <c r="A69" i="9"/>
  <c r="B69" i="9"/>
  <c r="C69" i="9"/>
  <c r="D69" i="9"/>
  <c r="E69" i="9"/>
  <c r="F69" i="9"/>
  <c r="G69" i="9"/>
  <c r="H69" i="9"/>
  <c r="I69" i="9"/>
  <c r="J69" i="9"/>
  <c r="K69" i="9"/>
  <c r="L69" i="9"/>
  <c r="M69" i="9"/>
  <c r="N69" i="9"/>
  <c r="O69" i="9"/>
  <c r="P69" i="9"/>
  <c r="A70" i="9"/>
  <c r="B70" i="9"/>
  <c r="C70" i="9"/>
  <c r="D70" i="9"/>
  <c r="E70" i="9"/>
  <c r="F70" i="9"/>
  <c r="G70" i="9"/>
  <c r="H70" i="9"/>
  <c r="I70" i="9"/>
  <c r="J70" i="9"/>
  <c r="K70" i="9"/>
  <c r="L70" i="9"/>
  <c r="M70" i="9"/>
  <c r="N70" i="9"/>
  <c r="O70" i="9"/>
  <c r="P70" i="9"/>
  <c r="A71" i="9"/>
  <c r="B71" i="9"/>
  <c r="C71" i="9"/>
  <c r="D71" i="9"/>
  <c r="E71" i="9"/>
  <c r="F71" i="9"/>
  <c r="G71" i="9"/>
  <c r="H71" i="9"/>
  <c r="I71" i="9"/>
  <c r="J71" i="9"/>
  <c r="K71" i="9"/>
  <c r="L71" i="9"/>
  <c r="M71" i="9"/>
  <c r="N71" i="9"/>
  <c r="O71" i="9"/>
  <c r="P71" i="9"/>
  <c r="A72" i="9"/>
  <c r="B72" i="9"/>
  <c r="C72" i="9"/>
  <c r="D72" i="9"/>
  <c r="E72" i="9"/>
  <c r="F72" i="9"/>
  <c r="G72" i="9"/>
  <c r="H72" i="9"/>
  <c r="I72" i="9"/>
  <c r="J72" i="9"/>
  <c r="K72" i="9"/>
  <c r="L72" i="9"/>
  <c r="M72" i="9"/>
  <c r="N72" i="9"/>
  <c r="O72" i="9"/>
  <c r="P72" i="9"/>
  <c r="A73" i="9"/>
  <c r="B73" i="9"/>
  <c r="C73" i="9"/>
  <c r="D73" i="9"/>
  <c r="E73" i="9"/>
  <c r="F73" i="9"/>
  <c r="G73" i="9"/>
  <c r="H73" i="9"/>
  <c r="I73" i="9"/>
  <c r="J73" i="9"/>
  <c r="K73" i="9"/>
  <c r="L73" i="9"/>
  <c r="M73" i="9"/>
  <c r="N73" i="9"/>
  <c r="O73" i="9"/>
  <c r="P73" i="9"/>
  <c r="A74" i="9"/>
  <c r="B74" i="9"/>
  <c r="C74" i="9"/>
  <c r="D74" i="9"/>
  <c r="E74" i="9"/>
  <c r="F74" i="9"/>
  <c r="G74" i="9"/>
  <c r="H74" i="9"/>
  <c r="I74" i="9"/>
  <c r="J74" i="9"/>
  <c r="K74" i="9"/>
  <c r="L74" i="9"/>
  <c r="M74" i="9"/>
  <c r="N74" i="9"/>
  <c r="O74" i="9"/>
  <c r="P74" i="9"/>
  <c r="A75" i="9"/>
  <c r="B75" i="9"/>
  <c r="C75" i="9"/>
  <c r="D75" i="9"/>
  <c r="E75" i="9"/>
  <c r="F75" i="9"/>
  <c r="G75" i="9"/>
  <c r="H75" i="9"/>
  <c r="I75" i="9"/>
  <c r="J75" i="9"/>
  <c r="K75" i="9"/>
  <c r="L75" i="9"/>
  <c r="M75" i="9"/>
  <c r="N75" i="9"/>
  <c r="O75" i="9"/>
  <c r="P75" i="9"/>
  <c r="A76" i="9"/>
  <c r="B76" i="9"/>
  <c r="C76" i="9"/>
  <c r="D76" i="9"/>
  <c r="E76" i="9"/>
  <c r="F76" i="9"/>
  <c r="G76" i="9"/>
  <c r="H76" i="9"/>
  <c r="I76" i="9"/>
  <c r="J76" i="9"/>
  <c r="K76" i="9"/>
  <c r="L76" i="9"/>
  <c r="M76" i="9"/>
  <c r="N76" i="9"/>
  <c r="O76" i="9"/>
  <c r="P76" i="9"/>
  <c r="A77" i="9"/>
  <c r="B77" i="9"/>
  <c r="C77" i="9"/>
  <c r="D77" i="9"/>
  <c r="E77" i="9"/>
  <c r="F77" i="9"/>
  <c r="G77" i="9"/>
  <c r="H77" i="9"/>
  <c r="I77" i="9"/>
  <c r="J77" i="9"/>
  <c r="K77" i="9"/>
  <c r="L77" i="9"/>
  <c r="M77" i="9"/>
  <c r="N77" i="9"/>
  <c r="O77" i="9"/>
  <c r="P77" i="9"/>
  <c r="A78" i="9"/>
  <c r="B78" i="9"/>
  <c r="C78" i="9"/>
  <c r="D78" i="9"/>
  <c r="E78" i="9"/>
  <c r="F78" i="9"/>
  <c r="G78" i="9"/>
  <c r="H78" i="9"/>
  <c r="I78" i="9"/>
  <c r="J78" i="9"/>
  <c r="K78" i="9"/>
  <c r="L78" i="9"/>
  <c r="M78" i="9"/>
  <c r="N78" i="9"/>
  <c r="O78" i="9"/>
  <c r="P78" i="9"/>
  <c r="A79" i="9"/>
  <c r="B79" i="9"/>
  <c r="C79" i="9"/>
  <c r="D79" i="9"/>
  <c r="E79" i="9"/>
  <c r="F79" i="9"/>
  <c r="G79" i="9"/>
  <c r="H79" i="9"/>
  <c r="I79" i="9"/>
  <c r="J79" i="9"/>
  <c r="K79" i="9"/>
  <c r="L79" i="9"/>
  <c r="M79" i="9"/>
  <c r="N79" i="9"/>
  <c r="O79" i="9"/>
  <c r="P79" i="9"/>
  <c r="A80" i="9"/>
  <c r="B80" i="9"/>
  <c r="C80" i="9"/>
  <c r="D80" i="9"/>
  <c r="E80" i="9"/>
  <c r="F80" i="9"/>
  <c r="G80" i="9"/>
  <c r="H80" i="9"/>
  <c r="I80" i="9"/>
  <c r="J80" i="9"/>
  <c r="K80" i="9"/>
  <c r="L80" i="9"/>
  <c r="M80" i="9"/>
  <c r="N80" i="9"/>
  <c r="O80" i="9"/>
  <c r="P80" i="9"/>
  <c r="A81" i="9"/>
  <c r="B81" i="9"/>
  <c r="C81" i="9"/>
  <c r="D81" i="9"/>
  <c r="E81" i="9"/>
  <c r="F81" i="9"/>
  <c r="G81" i="9"/>
  <c r="H81" i="9"/>
  <c r="I81" i="9"/>
  <c r="J81" i="9"/>
  <c r="K81" i="9"/>
  <c r="L81" i="9"/>
  <c r="M81" i="9"/>
  <c r="N81" i="9"/>
  <c r="O81" i="9"/>
  <c r="P81" i="9"/>
  <c r="A82" i="9"/>
  <c r="B82" i="9"/>
  <c r="C82" i="9"/>
  <c r="D82" i="9"/>
  <c r="E82" i="9"/>
  <c r="F82" i="9"/>
  <c r="G82" i="9"/>
  <c r="H82" i="9"/>
  <c r="I82" i="9"/>
  <c r="J82" i="9"/>
  <c r="K82" i="9"/>
  <c r="L82" i="9"/>
  <c r="M82" i="9"/>
  <c r="N82" i="9"/>
  <c r="O82" i="9"/>
  <c r="P82" i="9"/>
  <c r="A83" i="9"/>
  <c r="B83" i="9"/>
  <c r="C83" i="9"/>
  <c r="D83" i="9"/>
  <c r="E83" i="9"/>
  <c r="F83" i="9"/>
  <c r="G83" i="9"/>
  <c r="H83" i="9"/>
  <c r="I83" i="9"/>
  <c r="J83" i="9"/>
  <c r="K83" i="9"/>
  <c r="L83" i="9"/>
  <c r="M83" i="9"/>
  <c r="N83" i="9"/>
  <c r="O83" i="9"/>
  <c r="P83" i="9"/>
  <c r="A84" i="9"/>
  <c r="B84" i="9"/>
  <c r="C84" i="9"/>
  <c r="D84" i="9"/>
  <c r="E84" i="9"/>
  <c r="F84" i="9"/>
  <c r="G84" i="9"/>
  <c r="H84" i="9"/>
  <c r="I84" i="9"/>
  <c r="J84" i="9"/>
  <c r="K84" i="9"/>
  <c r="L84" i="9"/>
  <c r="M84" i="9"/>
  <c r="N84" i="9"/>
  <c r="O84" i="9"/>
  <c r="P84" i="9"/>
  <c r="A85" i="9"/>
  <c r="B85" i="9"/>
  <c r="C85" i="9"/>
  <c r="D85" i="9"/>
  <c r="E85" i="9"/>
  <c r="F85" i="9"/>
  <c r="G85" i="9"/>
  <c r="H85" i="9"/>
  <c r="I85" i="9"/>
  <c r="J85" i="9"/>
  <c r="K85" i="9"/>
  <c r="L85" i="9"/>
  <c r="M85" i="9"/>
  <c r="N85" i="9"/>
  <c r="O85" i="9"/>
  <c r="P85" i="9"/>
  <c r="A86" i="9"/>
  <c r="B86" i="9"/>
  <c r="C86" i="9"/>
  <c r="D86" i="9"/>
  <c r="E86" i="9"/>
  <c r="F86" i="9"/>
  <c r="G86" i="9"/>
  <c r="H86" i="9"/>
  <c r="I86" i="9"/>
  <c r="J86" i="9"/>
  <c r="K86" i="9"/>
  <c r="L86" i="9"/>
  <c r="M86" i="9"/>
  <c r="N86" i="9"/>
  <c r="O86" i="9"/>
  <c r="P86" i="9"/>
  <c r="A87" i="9"/>
  <c r="B87" i="9"/>
  <c r="C87" i="9"/>
  <c r="D87" i="9"/>
  <c r="E87" i="9"/>
  <c r="F87" i="9"/>
  <c r="G87" i="9"/>
  <c r="H87" i="9"/>
  <c r="I87" i="9"/>
  <c r="J87" i="9"/>
  <c r="K87" i="9"/>
  <c r="L87" i="9"/>
  <c r="M87" i="9"/>
  <c r="N87" i="9"/>
  <c r="O87" i="9"/>
  <c r="P87" i="9"/>
  <c r="A88" i="9"/>
  <c r="B88" i="9"/>
  <c r="C88" i="9"/>
  <c r="D88" i="9"/>
  <c r="E88" i="9"/>
  <c r="F88" i="9"/>
  <c r="G88" i="9"/>
  <c r="H88" i="9"/>
  <c r="I88" i="9"/>
  <c r="J88" i="9"/>
  <c r="K88" i="9"/>
  <c r="L88" i="9"/>
  <c r="M88" i="9"/>
  <c r="N88" i="9"/>
  <c r="O88" i="9"/>
  <c r="P88" i="9"/>
  <c r="A89" i="9"/>
  <c r="B89" i="9"/>
  <c r="C89" i="9"/>
  <c r="D89" i="9"/>
  <c r="E89" i="9"/>
  <c r="F89" i="9"/>
  <c r="G89" i="9"/>
  <c r="H89" i="9"/>
  <c r="I89" i="9"/>
  <c r="J89" i="9"/>
  <c r="K89" i="9"/>
  <c r="L89" i="9"/>
  <c r="M89" i="9"/>
  <c r="N89" i="9"/>
  <c r="O89" i="9"/>
  <c r="P89" i="9"/>
  <c r="A90" i="9"/>
  <c r="B90" i="9"/>
  <c r="C90" i="9"/>
  <c r="D90" i="9"/>
  <c r="E90" i="9"/>
  <c r="F90" i="9"/>
  <c r="G90" i="9"/>
  <c r="H90" i="9"/>
  <c r="I90" i="9"/>
  <c r="J90" i="9"/>
  <c r="K90" i="9"/>
  <c r="L90" i="9"/>
  <c r="M90" i="9"/>
  <c r="N90" i="9"/>
  <c r="O90" i="9"/>
  <c r="P90" i="9"/>
  <c r="A91" i="9"/>
  <c r="B91" i="9"/>
  <c r="C91" i="9"/>
  <c r="D91" i="9"/>
  <c r="E91" i="9"/>
  <c r="F91" i="9"/>
  <c r="G91" i="9"/>
  <c r="H91" i="9"/>
  <c r="I91" i="9"/>
  <c r="J91" i="9"/>
  <c r="K91" i="9"/>
  <c r="L91" i="9"/>
  <c r="M91" i="9"/>
  <c r="N91" i="9"/>
  <c r="O91" i="9"/>
  <c r="P91" i="9"/>
  <c r="A92" i="9"/>
  <c r="B92" i="9"/>
  <c r="C92" i="9"/>
  <c r="D92" i="9"/>
  <c r="E92" i="9"/>
  <c r="F92" i="9"/>
  <c r="G92" i="9"/>
  <c r="H92" i="9"/>
  <c r="I92" i="9"/>
  <c r="J92" i="9"/>
  <c r="K92" i="9"/>
  <c r="L92" i="9"/>
  <c r="M92" i="9"/>
  <c r="N92" i="9"/>
  <c r="O92" i="9"/>
  <c r="P92" i="9"/>
  <c r="A93" i="9"/>
  <c r="B93" i="9"/>
  <c r="C93" i="9"/>
  <c r="D93" i="9"/>
  <c r="E93" i="9"/>
  <c r="F93" i="9"/>
  <c r="G93" i="9"/>
  <c r="H93" i="9"/>
  <c r="I93" i="9"/>
  <c r="J93" i="9"/>
  <c r="K93" i="9"/>
  <c r="L93" i="9"/>
  <c r="M93" i="9"/>
  <c r="N93" i="9"/>
  <c r="O93" i="9"/>
  <c r="P93" i="9"/>
  <c r="A94" i="9"/>
  <c r="B94" i="9"/>
  <c r="C94" i="9"/>
  <c r="D94" i="9"/>
  <c r="E94" i="9"/>
  <c r="F94" i="9"/>
  <c r="G94" i="9"/>
  <c r="H94" i="9"/>
  <c r="I94" i="9"/>
  <c r="J94" i="9"/>
  <c r="K94" i="9"/>
  <c r="L94" i="9"/>
  <c r="M94" i="9"/>
  <c r="N94" i="9"/>
  <c r="O94" i="9"/>
  <c r="P94" i="9"/>
  <c r="A95" i="9"/>
  <c r="B95" i="9"/>
  <c r="C95" i="9"/>
  <c r="D95" i="9"/>
  <c r="E95" i="9"/>
  <c r="F95" i="9"/>
  <c r="G95" i="9"/>
  <c r="H95" i="9"/>
  <c r="I95" i="9"/>
  <c r="J95" i="9"/>
  <c r="K95" i="9"/>
  <c r="L95" i="9"/>
  <c r="M95" i="9"/>
  <c r="N95" i="9"/>
  <c r="O95" i="9"/>
  <c r="P95" i="9"/>
  <c r="A96" i="9"/>
  <c r="B96" i="9"/>
  <c r="C96" i="9"/>
  <c r="D96" i="9"/>
  <c r="E96" i="9"/>
  <c r="F96" i="9"/>
  <c r="G96" i="9"/>
  <c r="H96" i="9"/>
  <c r="I96" i="9"/>
  <c r="J96" i="9"/>
  <c r="K96" i="9"/>
  <c r="L96" i="9"/>
  <c r="M96" i="9"/>
  <c r="N96" i="9"/>
  <c r="O96" i="9"/>
  <c r="P96" i="9"/>
  <c r="A97" i="9"/>
  <c r="B97" i="9"/>
  <c r="C97" i="9"/>
  <c r="D97" i="9"/>
  <c r="E97" i="9"/>
  <c r="F97" i="9"/>
  <c r="G97" i="9"/>
  <c r="H97" i="9"/>
  <c r="I97" i="9"/>
  <c r="J97" i="9"/>
  <c r="K97" i="9"/>
  <c r="L97" i="9"/>
  <c r="M97" i="9"/>
  <c r="N97" i="9"/>
  <c r="O97" i="9"/>
  <c r="P97" i="9"/>
  <c r="A98" i="9"/>
  <c r="B98" i="9"/>
  <c r="C98" i="9"/>
  <c r="D98" i="9"/>
  <c r="E98" i="9"/>
  <c r="F98" i="9"/>
  <c r="G98" i="9"/>
  <c r="H98" i="9"/>
  <c r="I98" i="9"/>
  <c r="J98" i="9"/>
  <c r="K98" i="9"/>
  <c r="L98" i="9"/>
  <c r="M98" i="9"/>
  <c r="N98" i="9"/>
  <c r="O98" i="9"/>
  <c r="P98" i="9"/>
  <c r="A99" i="9"/>
  <c r="B99" i="9"/>
  <c r="C99" i="9"/>
  <c r="D99" i="9"/>
  <c r="E99" i="9"/>
  <c r="F99" i="9"/>
  <c r="G99" i="9"/>
  <c r="H99" i="9"/>
  <c r="I99" i="9"/>
  <c r="J99" i="9"/>
  <c r="K99" i="9"/>
  <c r="L99" i="9"/>
  <c r="M99" i="9"/>
  <c r="N99" i="9"/>
  <c r="O99" i="9"/>
  <c r="P99" i="9"/>
  <c r="A100" i="9"/>
  <c r="B100" i="9"/>
  <c r="C100" i="9"/>
  <c r="D100" i="9"/>
  <c r="E100" i="9"/>
  <c r="F100" i="9"/>
  <c r="G100" i="9"/>
  <c r="H100" i="9"/>
  <c r="I100" i="9"/>
  <c r="J100" i="9"/>
  <c r="K100" i="9"/>
  <c r="L100" i="9"/>
  <c r="M100" i="9"/>
  <c r="N100" i="9"/>
  <c r="O100" i="9"/>
  <c r="P100" i="9"/>
  <c r="A101" i="9"/>
  <c r="B101" i="9"/>
  <c r="C101" i="9"/>
  <c r="D101" i="9"/>
  <c r="E101" i="9"/>
  <c r="F101" i="9"/>
  <c r="G101" i="9"/>
  <c r="H101" i="9"/>
  <c r="I101" i="9"/>
  <c r="J101" i="9"/>
  <c r="K101" i="9"/>
  <c r="L101" i="9"/>
  <c r="M101" i="9"/>
  <c r="N101" i="9"/>
  <c r="O101" i="9"/>
  <c r="P101" i="9"/>
  <c r="A102" i="9"/>
  <c r="B102" i="9"/>
  <c r="C102" i="9"/>
  <c r="D102" i="9"/>
  <c r="E102" i="9"/>
  <c r="F102" i="9"/>
  <c r="G102" i="9"/>
  <c r="H102" i="9"/>
  <c r="I102" i="9"/>
  <c r="J102" i="9"/>
  <c r="K102" i="9"/>
  <c r="L102" i="9"/>
  <c r="M102" i="9"/>
  <c r="N102" i="9"/>
  <c r="O102" i="9"/>
  <c r="P102" i="9"/>
  <c r="A103" i="9"/>
  <c r="B103" i="9"/>
  <c r="C103" i="9"/>
  <c r="D103" i="9"/>
  <c r="E103" i="9"/>
  <c r="F103" i="9"/>
  <c r="G103" i="9"/>
  <c r="H103" i="9"/>
  <c r="I103" i="9"/>
  <c r="J103" i="9"/>
  <c r="K103" i="9"/>
  <c r="L103" i="9"/>
  <c r="M103" i="9"/>
  <c r="N103" i="9"/>
  <c r="O103" i="9"/>
  <c r="P103" i="9"/>
  <c r="A104" i="9"/>
  <c r="B104" i="9"/>
  <c r="C104" i="9"/>
  <c r="D104" i="9"/>
  <c r="E104" i="9"/>
  <c r="F104" i="9"/>
  <c r="G104" i="9"/>
  <c r="H104" i="9"/>
  <c r="I104" i="9"/>
  <c r="J104" i="9"/>
  <c r="K104" i="9"/>
  <c r="L104" i="9"/>
  <c r="M104" i="9"/>
  <c r="N104" i="9"/>
  <c r="O104" i="9"/>
  <c r="P104" i="9"/>
  <c r="A105" i="9"/>
  <c r="B105" i="9"/>
  <c r="C105" i="9"/>
  <c r="D105" i="9"/>
  <c r="E105" i="9"/>
  <c r="F105" i="9"/>
  <c r="G105" i="9"/>
  <c r="H105" i="9"/>
  <c r="I105" i="9"/>
  <c r="J105" i="9"/>
  <c r="K105" i="9"/>
  <c r="L105" i="9"/>
  <c r="M105" i="9"/>
  <c r="N105" i="9"/>
  <c r="O105" i="9"/>
  <c r="P105" i="9"/>
  <c r="A106" i="9"/>
  <c r="B106" i="9"/>
  <c r="C106" i="9"/>
  <c r="D106" i="9"/>
  <c r="E106" i="9"/>
  <c r="F106" i="9"/>
  <c r="G106" i="9"/>
  <c r="H106" i="9"/>
  <c r="I106" i="9"/>
  <c r="J106" i="9"/>
  <c r="K106" i="9"/>
  <c r="L106" i="9"/>
  <c r="M106" i="9"/>
  <c r="N106" i="9"/>
  <c r="O106" i="9"/>
  <c r="P106" i="9"/>
  <c r="A107" i="9"/>
  <c r="B107" i="9"/>
  <c r="C107" i="9"/>
  <c r="D107" i="9"/>
  <c r="E107" i="9"/>
  <c r="F107" i="9"/>
  <c r="G107" i="9"/>
  <c r="H107" i="9"/>
  <c r="I107" i="9"/>
  <c r="J107" i="9"/>
  <c r="K107" i="9"/>
  <c r="L107" i="9"/>
  <c r="M107" i="9"/>
  <c r="N107" i="9"/>
  <c r="O107" i="9"/>
  <c r="P107" i="9"/>
  <c r="A108" i="9"/>
  <c r="B108" i="9"/>
  <c r="C108" i="9"/>
  <c r="D108" i="9"/>
  <c r="E108" i="9"/>
  <c r="F108" i="9"/>
  <c r="G108" i="9"/>
  <c r="H108" i="9"/>
  <c r="I108" i="9"/>
  <c r="J108" i="9"/>
  <c r="K108" i="9"/>
  <c r="L108" i="9"/>
  <c r="M108" i="9"/>
  <c r="N108" i="9"/>
  <c r="O108" i="9"/>
  <c r="P108" i="9"/>
  <c r="A109" i="9"/>
  <c r="B109" i="9"/>
  <c r="C109" i="9"/>
  <c r="D109" i="9"/>
  <c r="E109" i="9"/>
  <c r="F109" i="9"/>
  <c r="G109" i="9"/>
  <c r="H109" i="9"/>
  <c r="I109" i="9"/>
  <c r="J109" i="9"/>
  <c r="K109" i="9"/>
  <c r="L109" i="9"/>
  <c r="M109" i="9"/>
  <c r="N109" i="9"/>
  <c r="O109" i="9"/>
  <c r="P109" i="9"/>
  <c r="A110" i="9"/>
  <c r="B110" i="9"/>
  <c r="C110" i="9"/>
  <c r="D110" i="9"/>
  <c r="E110" i="9"/>
  <c r="F110" i="9"/>
  <c r="G110" i="9"/>
  <c r="H110" i="9"/>
  <c r="I110" i="9"/>
  <c r="J110" i="9"/>
  <c r="K110" i="9"/>
  <c r="L110" i="9"/>
  <c r="M110" i="9"/>
  <c r="N110" i="9"/>
  <c r="O110" i="9"/>
  <c r="P110" i="9"/>
  <c r="A111" i="9"/>
  <c r="B111" i="9"/>
  <c r="C111" i="9"/>
  <c r="D111" i="9"/>
  <c r="E111" i="9"/>
  <c r="F111" i="9"/>
  <c r="G111" i="9"/>
  <c r="H111" i="9"/>
  <c r="I111" i="9"/>
  <c r="J111" i="9"/>
  <c r="K111" i="9"/>
  <c r="L111" i="9"/>
  <c r="M111" i="9"/>
  <c r="N111" i="9"/>
  <c r="O111" i="9"/>
  <c r="P111" i="9"/>
  <c r="A112" i="9"/>
  <c r="B112" i="9"/>
  <c r="C112" i="9"/>
  <c r="D112" i="9"/>
  <c r="E112" i="9"/>
  <c r="F112" i="9"/>
  <c r="G112" i="9"/>
  <c r="H112" i="9"/>
  <c r="I112" i="9"/>
  <c r="J112" i="9"/>
  <c r="K112" i="9"/>
  <c r="L112" i="9"/>
  <c r="M112" i="9"/>
  <c r="N112" i="9"/>
  <c r="O112" i="9"/>
  <c r="P112" i="9"/>
  <c r="A113" i="9"/>
  <c r="B113" i="9"/>
  <c r="C113" i="9"/>
  <c r="D113" i="9"/>
  <c r="E113" i="9"/>
  <c r="F113" i="9"/>
  <c r="G113" i="9"/>
  <c r="H113" i="9"/>
  <c r="I113" i="9"/>
  <c r="J113" i="9"/>
  <c r="K113" i="9"/>
  <c r="L113" i="9"/>
  <c r="M113" i="9"/>
  <c r="N113" i="9"/>
  <c r="O113" i="9"/>
  <c r="P113" i="9"/>
  <c r="A114" i="9"/>
  <c r="B114" i="9"/>
  <c r="C114" i="9"/>
  <c r="D114" i="9"/>
  <c r="E114" i="9"/>
  <c r="F114" i="9"/>
  <c r="G114" i="9"/>
  <c r="H114" i="9"/>
  <c r="I114" i="9"/>
  <c r="J114" i="9"/>
  <c r="K114" i="9"/>
  <c r="L114" i="9"/>
  <c r="M114" i="9"/>
  <c r="N114" i="9"/>
  <c r="O114" i="9"/>
  <c r="P114" i="9"/>
  <c r="A115" i="9"/>
  <c r="B115" i="9"/>
  <c r="C115" i="9"/>
  <c r="D115" i="9"/>
  <c r="E115" i="9"/>
  <c r="F115" i="9"/>
  <c r="G115" i="9"/>
  <c r="H115" i="9"/>
  <c r="I115" i="9"/>
  <c r="J115" i="9"/>
  <c r="K115" i="9"/>
  <c r="L115" i="9"/>
  <c r="M115" i="9"/>
  <c r="N115" i="9"/>
  <c r="O115" i="9"/>
  <c r="P115" i="9"/>
  <c r="A116" i="9"/>
  <c r="B116" i="9"/>
  <c r="C116" i="9"/>
  <c r="D116" i="9"/>
  <c r="E116" i="9"/>
  <c r="F116" i="9"/>
  <c r="G116" i="9"/>
  <c r="H116" i="9"/>
  <c r="I116" i="9"/>
  <c r="J116" i="9"/>
  <c r="K116" i="9"/>
  <c r="L116" i="9"/>
  <c r="M116" i="9"/>
  <c r="N116" i="9"/>
  <c r="O116" i="9"/>
  <c r="P116" i="9"/>
  <c r="A117" i="9"/>
  <c r="B117" i="9"/>
  <c r="C117" i="9"/>
  <c r="D117" i="9"/>
  <c r="E117" i="9"/>
  <c r="F117" i="9"/>
  <c r="G117" i="9"/>
  <c r="H117" i="9"/>
  <c r="I117" i="9"/>
  <c r="J117" i="9"/>
  <c r="K117" i="9"/>
  <c r="L117" i="9"/>
  <c r="M117" i="9"/>
  <c r="N117" i="9"/>
  <c r="O117" i="9"/>
  <c r="P117" i="9"/>
  <c r="A118" i="9"/>
  <c r="B118" i="9"/>
  <c r="C118" i="9"/>
  <c r="D118" i="9"/>
  <c r="E118" i="9"/>
  <c r="F118" i="9"/>
  <c r="G118" i="9"/>
  <c r="H118" i="9"/>
  <c r="I118" i="9"/>
  <c r="J118" i="9"/>
  <c r="K118" i="9"/>
  <c r="L118" i="9"/>
  <c r="M118" i="9"/>
  <c r="N118" i="9"/>
  <c r="O118" i="9"/>
  <c r="P118" i="9"/>
  <c r="A119" i="9"/>
  <c r="B119" i="9"/>
  <c r="C119" i="9"/>
  <c r="D119" i="9"/>
  <c r="E119" i="9"/>
  <c r="F119" i="9"/>
  <c r="G119" i="9"/>
  <c r="H119" i="9"/>
  <c r="I119" i="9"/>
  <c r="J119" i="9"/>
  <c r="K119" i="9"/>
  <c r="L119" i="9"/>
  <c r="M119" i="9"/>
  <c r="N119" i="9"/>
  <c r="O119" i="9"/>
  <c r="P119" i="9"/>
  <c r="A120" i="9"/>
  <c r="B120" i="9"/>
  <c r="C120" i="9"/>
  <c r="D120" i="9"/>
  <c r="E120" i="9"/>
  <c r="F120" i="9"/>
  <c r="G120" i="9"/>
  <c r="H120" i="9"/>
  <c r="I120" i="9"/>
  <c r="J120" i="9"/>
  <c r="K120" i="9"/>
  <c r="L120" i="9"/>
  <c r="M120" i="9"/>
  <c r="N120" i="9"/>
  <c r="O120" i="9"/>
  <c r="P120" i="9"/>
  <c r="A121" i="9"/>
  <c r="B121" i="9"/>
  <c r="C121" i="9"/>
  <c r="D121" i="9"/>
  <c r="E121" i="9"/>
  <c r="F121" i="9"/>
  <c r="G121" i="9"/>
  <c r="H121" i="9"/>
  <c r="I121" i="9"/>
  <c r="J121" i="9"/>
  <c r="K121" i="9"/>
  <c r="L121" i="9"/>
  <c r="M121" i="9"/>
  <c r="N121" i="9"/>
  <c r="O121" i="9"/>
  <c r="P121" i="9"/>
  <c r="A122" i="9"/>
  <c r="B122" i="9"/>
  <c r="C122" i="9"/>
  <c r="D122" i="9"/>
  <c r="E122" i="9"/>
  <c r="F122" i="9"/>
  <c r="G122" i="9"/>
  <c r="H122" i="9"/>
  <c r="I122" i="9"/>
  <c r="J122" i="9"/>
  <c r="K122" i="9"/>
  <c r="L122" i="9"/>
  <c r="M122" i="9"/>
  <c r="N122" i="9"/>
  <c r="O122" i="9"/>
  <c r="P122" i="9"/>
  <c r="A123" i="9"/>
  <c r="B123" i="9"/>
  <c r="C123" i="9"/>
  <c r="D123" i="9"/>
  <c r="E123" i="9"/>
  <c r="F123" i="9"/>
  <c r="G123" i="9"/>
  <c r="H123" i="9"/>
  <c r="I123" i="9"/>
  <c r="J123" i="9"/>
  <c r="K123" i="9"/>
  <c r="L123" i="9"/>
  <c r="M123" i="9"/>
  <c r="N123" i="9"/>
  <c r="O123" i="9"/>
  <c r="P123" i="9"/>
  <c r="A124" i="9"/>
  <c r="B124" i="9"/>
  <c r="C124" i="9"/>
  <c r="D124" i="9"/>
  <c r="E124" i="9"/>
  <c r="F124" i="9"/>
  <c r="G124" i="9"/>
  <c r="H124" i="9"/>
  <c r="I124" i="9"/>
  <c r="J124" i="9"/>
  <c r="K124" i="9"/>
  <c r="L124" i="9"/>
  <c r="M124" i="9"/>
  <c r="N124" i="9"/>
  <c r="O124" i="9"/>
  <c r="P124" i="9"/>
  <c r="A125" i="9"/>
  <c r="B125" i="9"/>
  <c r="C125" i="9"/>
  <c r="D125" i="9"/>
  <c r="E125" i="9"/>
  <c r="F125" i="9"/>
  <c r="G125" i="9"/>
  <c r="H125" i="9"/>
  <c r="I125" i="9"/>
  <c r="J125" i="9"/>
  <c r="K125" i="9"/>
  <c r="L125" i="9"/>
  <c r="M125" i="9"/>
  <c r="N125" i="9"/>
  <c r="O125" i="9"/>
  <c r="P125" i="9"/>
  <c r="A126" i="9"/>
  <c r="B126" i="9"/>
  <c r="C126" i="9"/>
  <c r="D126" i="9"/>
  <c r="E126" i="9"/>
  <c r="F126" i="9"/>
  <c r="G126" i="9"/>
  <c r="H126" i="9"/>
  <c r="I126" i="9"/>
  <c r="J126" i="9"/>
  <c r="K126" i="9"/>
  <c r="L126" i="9"/>
  <c r="M126" i="9"/>
  <c r="N126" i="9"/>
  <c r="O126" i="9"/>
  <c r="P126" i="9"/>
  <c r="A127" i="9"/>
  <c r="B127" i="9"/>
  <c r="C127" i="9"/>
  <c r="D127" i="9"/>
  <c r="E127" i="9"/>
  <c r="F127" i="9"/>
  <c r="G127" i="9"/>
  <c r="H127" i="9"/>
  <c r="I127" i="9"/>
  <c r="J127" i="9"/>
  <c r="K127" i="9"/>
  <c r="L127" i="9"/>
  <c r="M127" i="9"/>
  <c r="N127" i="9"/>
  <c r="O127" i="9"/>
  <c r="P127" i="9"/>
  <c r="A128" i="9"/>
  <c r="B128" i="9"/>
  <c r="C128" i="9"/>
  <c r="D128" i="9"/>
  <c r="E128" i="9"/>
  <c r="F128" i="9"/>
  <c r="G128" i="9"/>
  <c r="H128" i="9"/>
  <c r="I128" i="9"/>
  <c r="J128" i="9"/>
  <c r="K128" i="9"/>
  <c r="L128" i="9"/>
  <c r="M128" i="9"/>
  <c r="N128" i="9"/>
  <c r="O128" i="9"/>
  <c r="P128" i="9"/>
  <c r="A129" i="9"/>
  <c r="B129" i="9"/>
  <c r="C129" i="9"/>
  <c r="D129" i="9"/>
  <c r="E129" i="9"/>
  <c r="F129" i="9"/>
  <c r="G129" i="9"/>
  <c r="H129" i="9"/>
  <c r="I129" i="9"/>
  <c r="J129" i="9"/>
  <c r="K129" i="9"/>
  <c r="L129" i="9"/>
  <c r="M129" i="9"/>
  <c r="N129" i="9"/>
  <c r="O129" i="9"/>
  <c r="P129" i="9"/>
  <c r="A130" i="9"/>
  <c r="B130" i="9"/>
  <c r="C130" i="9"/>
  <c r="D130" i="9"/>
  <c r="E130" i="9"/>
  <c r="F130" i="9"/>
  <c r="G130" i="9"/>
  <c r="H130" i="9"/>
  <c r="I130" i="9"/>
  <c r="J130" i="9"/>
  <c r="K130" i="9"/>
  <c r="L130" i="9"/>
  <c r="M130" i="9"/>
  <c r="N130" i="9"/>
  <c r="O130" i="9"/>
  <c r="P130" i="9"/>
  <c r="A131" i="9"/>
  <c r="B131" i="9"/>
  <c r="C131" i="9"/>
  <c r="D131" i="9"/>
  <c r="E131" i="9"/>
  <c r="F131" i="9"/>
  <c r="G131" i="9"/>
  <c r="H131" i="9"/>
  <c r="I131" i="9"/>
  <c r="J131" i="9"/>
  <c r="K131" i="9"/>
  <c r="L131" i="9"/>
  <c r="M131" i="9"/>
  <c r="N131" i="9"/>
  <c r="O131" i="9"/>
  <c r="P131" i="9"/>
  <c r="A132" i="9"/>
  <c r="B132" i="9"/>
  <c r="C132" i="9"/>
  <c r="D132" i="9"/>
  <c r="E132" i="9"/>
  <c r="F132" i="9"/>
  <c r="G132" i="9"/>
  <c r="H132" i="9"/>
  <c r="I132" i="9"/>
  <c r="J132" i="9"/>
  <c r="K132" i="9"/>
  <c r="L132" i="9"/>
  <c r="M132" i="9"/>
  <c r="N132" i="9"/>
  <c r="O132" i="9"/>
  <c r="P132" i="9"/>
  <c r="A133" i="9"/>
  <c r="B133" i="9"/>
  <c r="C133" i="9"/>
  <c r="D133" i="9"/>
  <c r="E133" i="9"/>
  <c r="F133" i="9"/>
  <c r="G133" i="9"/>
  <c r="H133" i="9"/>
  <c r="I133" i="9"/>
  <c r="J133" i="9"/>
  <c r="K133" i="9"/>
  <c r="L133" i="9"/>
  <c r="M133" i="9"/>
  <c r="N133" i="9"/>
  <c r="O133" i="9"/>
  <c r="P133" i="9"/>
  <c r="A134" i="9"/>
  <c r="B134" i="9"/>
  <c r="C134" i="9"/>
  <c r="D134" i="9"/>
  <c r="E134" i="9"/>
  <c r="F134" i="9"/>
  <c r="G134" i="9"/>
  <c r="H134" i="9"/>
  <c r="I134" i="9"/>
  <c r="J134" i="9"/>
  <c r="K134" i="9"/>
  <c r="L134" i="9"/>
  <c r="M134" i="9"/>
  <c r="N134" i="9"/>
  <c r="O134" i="9"/>
  <c r="P134" i="9"/>
  <c r="A135" i="9"/>
  <c r="B135" i="9"/>
  <c r="C135" i="9"/>
  <c r="D135" i="9"/>
  <c r="E135" i="9"/>
  <c r="F135" i="9"/>
  <c r="G135" i="9"/>
  <c r="H135" i="9"/>
  <c r="I135" i="9"/>
  <c r="J135" i="9"/>
  <c r="K135" i="9"/>
  <c r="L135" i="9"/>
  <c r="M135" i="9"/>
  <c r="N135" i="9"/>
  <c r="O135" i="9"/>
  <c r="P135" i="9"/>
  <c r="A136" i="9"/>
  <c r="B136" i="9"/>
  <c r="C136" i="9"/>
  <c r="D136" i="9"/>
  <c r="E136" i="9"/>
  <c r="F136" i="9"/>
  <c r="G136" i="9"/>
  <c r="H136" i="9"/>
  <c r="I136" i="9"/>
  <c r="J136" i="9"/>
  <c r="K136" i="9"/>
  <c r="L136" i="9"/>
  <c r="M136" i="9"/>
  <c r="N136" i="9"/>
  <c r="O136" i="9"/>
  <c r="P136" i="9"/>
  <c r="A137" i="9"/>
  <c r="B137" i="9"/>
  <c r="C137" i="9"/>
  <c r="D137" i="9"/>
  <c r="E137" i="9"/>
  <c r="F137" i="9"/>
  <c r="G137" i="9"/>
  <c r="H137" i="9"/>
  <c r="I137" i="9"/>
  <c r="J137" i="9"/>
  <c r="K137" i="9"/>
  <c r="L137" i="9"/>
  <c r="M137" i="9"/>
  <c r="N137" i="9"/>
  <c r="O137" i="9"/>
  <c r="P137" i="9"/>
  <c r="A138" i="9"/>
  <c r="B138" i="9"/>
  <c r="C138" i="9"/>
  <c r="D138" i="9"/>
  <c r="E138" i="9"/>
  <c r="F138" i="9"/>
  <c r="G138" i="9"/>
  <c r="H138" i="9"/>
  <c r="I138" i="9"/>
  <c r="J138" i="9"/>
  <c r="K138" i="9"/>
  <c r="L138" i="9"/>
  <c r="M138" i="9"/>
  <c r="N138" i="9"/>
  <c r="O138" i="9"/>
  <c r="P138" i="9"/>
  <c r="A139" i="9"/>
  <c r="B139" i="9"/>
  <c r="C139" i="9"/>
  <c r="D139" i="9"/>
  <c r="E139" i="9"/>
  <c r="F139" i="9"/>
  <c r="G139" i="9"/>
  <c r="H139" i="9"/>
  <c r="I139" i="9"/>
  <c r="J139" i="9"/>
  <c r="K139" i="9"/>
  <c r="L139" i="9"/>
  <c r="M139" i="9"/>
  <c r="N139" i="9"/>
  <c r="O139" i="9"/>
  <c r="P139" i="9"/>
  <c r="A140" i="9"/>
  <c r="B140" i="9"/>
  <c r="C140" i="9"/>
  <c r="D140" i="9"/>
  <c r="E140" i="9"/>
  <c r="F140" i="9"/>
  <c r="G140" i="9"/>
  <c r="H140" i="9"/>
  <c r="I140" i="9"/>
  <c r="J140" i="9"/>
  <c r="K140" i="9"/>
  <c r="L140" i="9"/>
  <c r="M140" i="9"/>
  <c r="N140" i="9"/>
  <c r="O140" i="9"/>
  <c r="P140" i="9"/>
  <c r="A141" i="9"/>
  <c r="B141" i="9"/>
  <c r="C141" i="9"/>
  <c r="D141" i="9"/>
  <c r="E141" i="9"/>
  <c r="F141" i="9"/>
  <c r="G141" i="9"/>
  <c r="H141" i="9"/>
  <c r="I141" i="9"/>
  <c r="J141" i="9"/>
  <c r="K141" i="9"/>
  <c r="L141" i="9"/>
  <c r="M141" i="9"/>
  <c r="N141" i="9"/>
  <c r="O141" i="9"/>
  <c r="P141" i="9"/>
  <c r="A142" i="9"/>
  <c r="B142" i="9"/>
  <c r="C142" i="9"/>
  <c r="D142" i="9"/>
  <c r="E142" i="9"/>
  <c r="F142" i="9"/>
  <c r="G142" i="9"/>
  <c r="H142" i="9"/>
  <c r="I142" i="9"/>
  <c r="J142" i="9"/>
  <c r="K142" i="9"/>
  <c r="L142" i="9"/>
  <c r="M142" i="9"/>
  <c r="N142" i="9"/>
  <c r="O142" i="9"/>
  <c r="P142" i="9"/>
  <c r="A143" i="9"/>
  <c r="B143" i="9"/>
  <c r="C143" i="9"/>
  <c r="D143" i="9"/>
  <c r="E143" i="9"/>
  <c r="F143" i="9"/>
  <c r="G143" i="9"/>
  <c r="H143" i="9"/>
  <c r="I143" i="9"/>
  <c r="J143" i="9"/>
  <c r="K143" i="9"/>
  <c r="L143" i="9"/>
  <c r="M143" i="9"/>
  <c r="N143" i="9"/>
  <c r="O143" i="9"/>
  <c r="P143" i="9"/>
  <c r="A144" i="9"/>
  <c r="B144" i="9"/>
  <c r="C144" i="9"/>
  <c r="D144" i="9"/>
  <c r="E144" i="9"/>
  <c r="F144" i="9"/>
  <c r="G144" i="9"/>
  <c r="H144" i="9"/>
  <c r="I144" i="9"/>
  <c r="J144" i="9"/>
  <c r="K144" i="9"/>
  <c r="L144" i="9"/>
  <c r="M144" i="9"/>
  <c r="N144" i="9"/>
  <c r="O144" i="9"/>
  <c r="P144" i="9"/>
  <c r="A145" i="9"/>
  <c r="B145" i="9"/>
  <c r="C145" i="9"/>
  <c r="D145" i="9"/>
  <c r="E145" i="9"/>
  <c r="F145" i="9"/>
  <c r="G145" i="9"/>
  <c r="H145" i="9"/>
  <c r="I145" i="9"/>
  <c r="J145" i="9"/>
  <c r="K145" i="9"/>
  <c r="L145" i="9"/>
  <c r="M145" i="9"/>
  <c r="N145" i="9"/>
  <c r="O145" i="9"/>
  <c r="P145" i="9"/>
  <c r="A146" i="9"/>
  <c r="B146" i="9"/>
  <c r="C146" i="9"/>
  <c r="D146" i="9"/>
  <c r="E146" i="9"/>
  <c r="F146" i="9"/>
  <c r="G146" i="9"/>
  <c r="H146" i="9"/>
  <c r="I146" i="9"/>
  <c r="J146" i="9"/>
  <c r="K146" i="9"/>
  <c r="L146" i="9"/>
  <c r="M146" i="9"/>
  <c r="N146" i="9"/>
  <c r="O146" i="9"/>
  <c r="P146" i="9"/>
  <c r="A147" i="9"/>
  <c r="B147" i="9"/>
  <c r="C147" i="9"/>
  <c r="D147" i="9"/>
  <c r="E147" i="9"/>
  <c r="F147" i="9"/>
  <c r="G147" i="9"/>
  <c r="H147" i="9"/>
  <c r="I147" i="9"/>
  <c r="J147" i="9"/>
  <c r="K147" i="9"/>
  <c r="L147" i="9"/>
  <c r="M147" i="9"/>
  <c r="N147" i="9"/>
  <c r="O147" i="9"/>
  <c r="P147" i="9"/>
  <c r="A148" i="9"/>
  <c r="B148" i="9"/>
  <c r="C148" i="9"/>
  <c r="D148" i="9"/>
  <c r="E148" i="9"/>
  <c r="F148" i="9"/>
  <c r="G148" i="9"/>
  <c r="H148" i="9"/>
  <c r="I148" i="9"/>
  <c r="J148" i="9"/>
  <c r="K148" i="9"/>
  <c r="L148" i="9"/>
  <c r="M148" i="9"/>
  <c r="N148" i="9"/>
  <c r="O148" i="9"/>
  <c r="P148" i="9"/>
  <c r="A149" i="9"/>
  <c r="B149" i="9"/>
  <c r="C149" i="9"/>
  <c r="D149" i="9"/>
  <c r="E149" i="9"/>
  <c r="F149" i="9"/>
  <c r="G149" i="9"/>
  <c r="H149" i="9"/>
  <c r="I149" i="9"/>
  <c r="J149" i="9"/>
  <c r="K149" i="9"/>
  <c r="L149" i="9"/>
  <c r="M149" i="9"/>
  <c r="N149" i="9"/>
  <c r="O149" i="9"/>
  <c r="P149" i="9"/>
  <c r="A150" i="9"/>
  <c r="B150" i="9"/>
  <c r="C150" i="9"/>
  <c r="D150" i="9"/>
  <c r="E150" i="9"/>
  <c r="F150" i="9"/>
  <c r="G150" i="9"/>
  <c r="H150" i="9"/>
  <c r="I150" i="9"/>
  <c r="J150" i="9"/>
  <c r="K150" i="9"/>
  <c r="L150" i="9"/>
  <c r="M150" i="9"/>
  <c r="N150" i="9"/>
  <c r="O150" i="9"/>
  <c r="P150" i="9"/>
  <c r="A151" i="9"/>
  <c r="B151" i="9"/>
  <c r="C151" i="9"/>
  <c r="D151" i="9"/>
  <c r="E151" i="9"/>
  <c r="F151" i="9"/>
  <c r="G151" i="9"/>
  <c r="H151" i="9"/>
  <c r="I151" i="9"/>
  <c r="J151" i="9"/>
  <c r="K151" i="9"/>
  <c r="L151" i="9"/>
  <c r="M151" i="9"/>
  <c r="N151" i="9"/>
  <c r="O151" i="9"/>
  <c r="P151" i="9"/>
  <c r="A152" i="9"/>
  <c r="B152" i="9"/>
  <c r="C152" i="9"/>
  <c r="D152" i="9"/>
  <c r="E152" i="9"/>
  <c r="F152" i="9"/>
  <c r="G152" i="9"/>
  <c r="H152" i="9"/>
  <c r="I152" i="9"/>
  <c r="J152" i="9"/>
  <c r="K152" i="9"/>
  <c r="L152" i="9"/>
  <c r="M152" i="9"/>
  <c r="N152" i="9"/>
  <c r="O152" i="9"/>
  <c r="P152" i="9"/>
  <c r="A153" i="9"/>
  <c r="B153" i="9"/>
  <c r="C153" i="9"/>
  <c r="D153" i="9"/>
  <c r="E153" i="9"/>
  <c r="F153" i="9"/>
  <c r="G153" i="9"/>
  <c r="H153" i="9"/>
  <c r="I153" i="9"/>
  <c r="J153" i="9"/>
  <c r="K153" i="9"/>
  <c r="L153" i="9"/>
  <c r="M153" i="9"/>
  <c r="N153" i="9"/>
  <c r="O153" i="9"/>
  <c r="P153" i="9"/>
  <c r="A154" i="9"/>
  <c r="B154" i="9"/>
  <c r="C154" i="9"/>
  <c r="D154" i="9"/>
  <c r="E154" i="9"/>
  <c r="F154" i="9"/>
  <c r="G154" i="9"/>
  <c r="H154" i="9"/>
  <c r="I154" i="9"/>
  <c r="J154" i="9"/>
  <c r="K154" i="9"/>
  <c r="L154" i="9"/>
  <c r="M154" i="9"/>
  <c r="N154" i="9"/>
  <c r="O154" i="9"/>
  <c r="P154" i="9"/>
  <c r="A155" i="9"/>
  <c r="B155" i="9"/>
  <c r="C155" i="9"/>
  <c r="D155" i="9"/>
  <c r="E155" i="9"/>
  <c r="F155" i="9"/>
  <c r="G155" i="9"/>
  <c r="H155" i="9"/>
  <c r="I155" i="9"/>
  <c r="J155" i="9"/>
  <c r="K155" i="9"/>
  <c r="L155" i="9"/>
  <c r="M155" i="9"/>
  <c r="N155" i="9"/>
  <c r="O155" i="9"/>
  <c r="P155" i="9"/>
  <c r="A156" i="9"/>
  <c r="B156" i="9"/>
  <c r="C156" i="9"/>
  <c r="D156" i="9"/>
  <c r="E156" i="9"/>
  <c r="F156" i="9"/>
  <c r="G156" i="9"/>
  <c r="H156" i="9"/>
  <c r="I156" i="9"/>
  <c r="J156" i="9"/>
  <c r="K156" i="9"/>
  <c r="L156" i="9"/>
  <c r="M156" i="9"/>
  <c r="N156" i="9"/>
  <c r="O156" i="9"/>
  <c r="P156" i="9"/>
  <c r="A157" i="9"/>
  <c r="B157" i="9"/>
  <c r="C157" i="9"/>
  <c r="D157" i="9"/>
  <c r="E157" i="9"/>
  <c r="F157" i="9"/>
  <c r="G157" i="9"/>
  <c r="H157" i="9"/>
  <c r="I157" i="9"/>
  <c r="J157" i="9"/>
  <c r="K157" i="9"/>
  <c r="L157" i="9"/>
  <c r="M157" i="9"/>
  <c r="N157" i="9"/>
  <c r="O157" i="9"/>
  <c r="P157" i="9"/>
  <c r="A158" i="9"/>
  <c r="B158" i="9"/>
  <c r="C158" i="9"/>
  <c r="D158" i="9"/>
  <c r="E158" i="9"/>
  <c r="F158" i="9"/>
  <c r="G158" i="9"/>
  <c r="H158" i="9"/>
  <c r="I158" i="9"/>
  <c r="J158" i="9"/>
  <c r="K158" i="9"/>
  <c r="L158" i="9"/>
  <c r="M158" i="9"/>
  <c r="N158" i="9"/>
  <c r="O158" i="9"/>
  <c r="P158" i="9"/>
  <c r="A159" i="9"/>
  <c r="B159" i="9"/>
  <c r="C159" i="9"/>
  <c r="D159" i="9"/>
  <c r="E159" i="9"/>
  <c r="F159" i="9"/>
  <c r="G159" i="9"/>
  <c r="H159" i="9"/>
  <c r="I159" i="9"/>
  <c r="J159" i="9"/>
  <c r="K159" i="9"/>
  <c r="L159" i="9"/>
  <c r="M159" i="9"/>
  <c r="N159" i="9"/>
  <c r="O159" i="9"/>
  <c r="P159" i="9"/>
  <c r="A160" i="9"/>
  <c r="B160" i="9"/>
  <c r="C160" i="9"/>
  <c r="D160" i="9"/>
  <c r="E160" i="9"/>
  <c r="F160" i="9"/>
  <c r="G160" i="9"/>
  <c r="H160" i="9"/>
  <c r="I160" i="9"/>
  <c r="J160" i="9"/>
  <c r="K160" i="9"/>
  <c r="L160" i="9"/>
  <c r="M160" i="9"/>
  <c r="N160" i="9"/>
  <c r="O160" i="9"/>
  <c r="P160" i="9"/>
  <c r="A161" i="9"/>
  <c r="B161" i="9"/>
  <c r="C161" i="9"/>
  <c r="D161" i="9"/>
  <c r="E161" i="9"/>
  <c r="F161" i="9"/>
  <c r="G161" i="9"/>
  <c r="H161" i="9"/>
  <c r="I161" i="9"/>
  <c r="J161" i="9"/>
  <c r="K161" i="9"/>
  <c r="L161" i="9"/>
  <c r="M161" i="9"/>
  <c r="N161" i="9"/>
  <c r="O161" i="9"/>
  <c r="P161" i="9"/>
  <c r="A162" i="9"/>
  <c r="B162" i="9"/>
  <c r="C162" i="9"/>
  <c r="D162" i="9"/>
  <c r="E162" i="9"/>
  <c r="F162" i="9"/>
  <c r="G162" i="9"/>
  <c r="H162" i="9"/>
  <c r="I162" i="9"/>
  <c r="J162" i="9"/>
  <c r="K162" i="9"/>
  <c r="L162" i="9"/>
  <c r="M162" i="9"/>
  <c r="N162" i="9"/>
  <c r="O162" i="9"/>
  <c r="P162" i="9"/>
  <c r="A163" i="9"/>
  <c r="B163" i="9"/>
  <c r="C163" i="9"/>
  <c r="D163" i="9"/>
  <c r="E163" i="9"/>
  <c r="F163" i="9"/>
  <c r="G163" i="9"/>
  <c r="H163" i="9"/>
  <c r="I163" i="9"/>
  <c r="J163" i="9"/>
  <c r="K163" i="9"/>
  <c r="L163" i="9"/>
  <c r="M163" i="9"/>
  <c r="N163" i="9"/>
  <c r="O163" i="9"/>
  <c r="P163" i="9"/>
  <c r="A164" i="9"/>
  <c r="B164" i="9"/>
  <c r="C164" i="9"/>
  <c r="D164" i="9"/>
  <c r="E164" i="9"/>
  <c r="F164" i="9"/>
  <c r="G164" i="9"/>
  <c r="H164" i="9"/>
  <c r="I164" i="9"/>
  <c r="J164" i="9"/>
  <c r="K164" i="9"/>
  <c r="L164" i="9"/>
  <c r="M164" i="9"/>
  <c r="N164" i="9"/>
  <c r="O164" i="9"/>
  <c r="P164" i="9"/>
  <c r="A165" i="9"/>
  <c r="B165" i="9"/>
  <c r="C165" i="9"/>
  <c r="D165" i="9"/>
  <c r="E165" i="9"/>
  <c r="F165" i="9"/>
  <c r="G165" i="9"/>
  <c r="H165" i="9"/>
  <c r="I165" i="9"/>
  <c r="J165" i="9"/>
  <c r="K165" i="9"/>
  <c r="L165" i="9"/>
  <c r="M165" i="9"/>
  <c r="N165" i="9"/>
  <c r="O165" i="9"/>
  <c r="P165" i="9"/>
  <c r="A166" i="9"/>
  <c r="B166" i="9"/>
  <c r="C166" i="9"/>
  <c r="D166" i="9"/>
  <c r="E166" i="9"/>
  <c r="F166" i="9"/>
  <c r="G166" i="9"/>
  <c r="H166" i="9"/>
  <c r="I166" i="9"/>
  <c r="J166" i="9"/>
  <c r="K166" i="9"/>
  <c r="L166" i="9"/>
  <c r="M166" i="9"/>
  <c r="N166" i="9"/>
  <c r="O166" i="9"/>
  <c r="P166" i="9"/>
  <c r="A167" i="9"/>
  <c r="B167" i="9"/>
  <c r="C167" i="9"/>
  <c r="D167" i="9"/>
  <c r="E167" i="9"/>
  <c r="F167" i="9"/>
  <c r="G167" i="9"/>
  <c r="H167" i="9"/>
  <c r="I167" i="9"/>
  <c r="J167" i="9"/>
  <c r="K167" i="9"/>
  <c r="L167" i="9"/>
  <c r="M167" i="9"/>
  <c r="N167" i="9"/>
  <c r="O167" i="9"/>
  <c r="P167" i="9"/>
  <c r="A168" i="9"/>
  <c r="B168" i="9"/>
  <c r="C168" i="9"/>
  <c r="D168" i="9"/>
  <c r="E168" i="9"/>
  <c r="F168" i="9"/>
  <c r="G168" i="9"/>
  <c r="H168" i="9"/>
  <c r="I168" i="9"/>
  <c r="J168" i="9"/>
  <c r="K168" i="9"/>
  <c r="L168" i="9"/>
  <c r="M168" i="9"/>
  <c r="N168" i="9"/>
  <c r="O168" i="9"/>
  <c r="P168" i="9"/>
  <c r="A169" i="9"/>
  <c r="B169" i="9"/>
  <c r="C169" i="9"/>
  <c r="D169" i="9"/>
  <c r="E169" i="9"/>
  <c r="F169" i="9"/>
  <c r="G169" i="9"/>
  <c r="H169" i="9"/>
  <c r="I169" i="9"/>
  <c r="J169" i="9"/>
  <c r="K169" i="9"/>
  <c r="L169" i="9"/>
  <c r="M169" i="9"/>
  <c r="N169" i="9"/>
  <c r="O169" i="9"/>
  <c r="P169" i="9"/>
  <c r="A170" i="9"/>
  <c r="B170" i="9"/>
  <c r="C170" i="9"/>
  <c r="D170" i="9"/>
  <c r="E170" i="9"/>
  <c r="F170" i="9"/>
  <c r="G170" i="9"/>
  <c r="H170" i="9"/>
  <c r="I170" i="9"/>
  <c r="J170" i="9"/>
  <c r="K170" i="9"/>
  <c r="L170" i="9"/>
  <c r="M170" i="9"/>
  <c r="N170" i="9"/>
  <c r="O170" i="9"/>
  <c r="P170" i="9"/>
  <c r="A171" i="9"/>
  <c r="B171" i="9"/>
  <c r="C171" i="9"/>
  <c r="D171" i="9"/>
  <c r="E171" i="9"/>
  <c r="F171" i="9"/>
  <c r="G171" i="9"/>
  <c r="H171" i="9"/>
  <c r="I171" i="9"/>
  <c r="J171" i="9"/>
  <c r="K171" i="9"/>
  <c r="L171" i="9"/>
  <c r="M171" i="9"/>
  <c r="N171" i="9"/>
  <c r="O171" i="9"/>
  <c r="P171" i="9"/>
  <c r="A172" i="9"/>
  <c r="B172" i="9"/>
  <c r="C172" i="9"/>
  <c r="D172" i="9"/>
  <c r="E172" i="9"/>
  <c r="F172" i="9"/>
  <c r="G172" i="9"/>
  <c r="H172" i="9"/>
  <c r="I172" i="9"/>
  <c r="J172" i="9"/>
  <c r="K172" i="9"/>
  <c r="L172" i="9"/>
  <c r="M172" i="9"/>
  <c r="N172" i="9"/>
  <c r="O172" i="9"/>
  <c r="P172" i="9"/>
  <c r="A173" i="9"/>
  <c r="B173" i="9"/>
  <c r="C173" i="9"/>
  <c r="D173" i="9"/>
  <c r="E173" i="9"/>
  <c r="F173" i="9"/>
  <c r="G173" i="9"/>
  <c r="H173" i="9"/>
  <c r="I173" i="9"/>
  <c r="J173" i="9"/>
  <c r="K173" i="9"/>
  <c r="L173" i="9"/>
  <c r="M173" i="9"/>
  <c r="N173" i="9"/>
  <c r="O173" i="9"/>
  <c r="P173" i="9"/>
  <c r="A174" i="9"/>
  <c r="B174" i="9"/>
  <c r="C174" i="9"/>
  <c r="D174" i="9"/>
  <c r="E174" i="9"/>
  <c r="F174" i="9"/>
  <c r="G174" i="9"/>
  <c r="H174" i="9"/>
  <c r="I174" i="9"/>
  <c r="J174" i="9"/>
  <c r="K174" i="9"/>
  <c r="L174" i="9"/>
  <c r="M174" i="9"/>
  <c r="N174" i="9"/>
  <c r="O174" i="9"/>
  <c r="P174" i="9"/>
  <c r="A175" i="9"/>
  <c r="B175" i="9"/>
  <c r="C175" i="9"/>
  <c r="D175" i="9"/>
  <c r="E175" i="9"/>
  <c r="F175" i="9"/>
  <c r="G175" i="9"/>
  <c r="H175" i="9"/>
  <c r="I175" i="9"/>
  <c r="J175" i="9"/>
  <c r="K175" i="9"/>
  <c r="L175" i="9"/>
  <c r="M175" i="9"/>
  <c r="N175" i="9"/>
  <c r="O175" i="9"/>
  <c r="P175" i="9"/>
  <c r="A176" i="9"/>
  <c r="B176" i="9"/>
  <c r="C176" i="9"/>
  <c r="D176" i="9"/>
  <c r="E176" i="9"/>
  <c r="F176" i="9"/>
  <c r="G176" i="9"/>
  <c r="H176" i="9"/>
  <c r="I176" i="9"/>
  <c r="J176" i="9"/>
  <c r="K176" i="9"/>
  <c r="L176" i="9"/>
  <c r="M176" i="9"/>
  <c r="N176" i="9"/>
  <c r="O176" i="9"/>
  <c r="P176" i="9"/>
  <c r="A177" i="9"/>
  <c r="B177" i="9"/>
  <c r="C177" i="9"/>
  <c r="D177" i="9"/>
  <c r="E177" i="9"/>
  <c r="F177" i="9"/>
  <c r="G177" i="9"/>
  <c r="H177" i="9"/>
  <c r="I177" i="9"/>
  <c r="J177" i="9"/>
  <c r="K177" i="9"/>
  <c r="L177" i="9"/>
  <c r="M177" i="9"/>
  <c r="N177" i="9"/>
  <c r="O177" i="9"/>
  <c r="P177" i="9"/>
  <c r="A178" i="9"/>
  <c r="B178" i="9"/>
  <c r="C178" i="9"/>
  <c r="D178" i="9"/>
  <c r="E178" i="9"/>
  <c r="F178" i="9"/>
  <c r="G178" i="9"/>
  <c r="H178" i="9"/>
  <c r="I178" i="9"/>
  <c r="J178" i="9"/>
  <c r="K178" i="9"/>
  <c r="L178" i="9"/>
  <c r="M178" i="9"/>
  <c r="N178" i="9"/>
  <c r="O178" i="9"/>
  <c r="P178" i="9"/>
  <c r="A179" i="9"/>
  <c r="B179" i="9"/>
  <c r="C179" i="9"/>
  <c r="D179" i="9"/>
  <c r="E179" i="9"/>
  <c r="F179" i="9"/>
  <c r="G179" i="9"/>
  <c r="H179" i="9"/>
  <c r="I179" i="9"/>
  <c r="J179" i="9"/>
  <c r="K179" i="9"/>
  <c r="L179" i="9"/>
  <c r="M179" i="9"/>
  <c r="N179" i="9"/>
  <c r="O179" i="9"/>
  <c r="P179" i="9"/>
  <c r="A180" i="9"/>
  <c r="B180" i="9"/>
  <c r="C180" i="9"/>
  <c r="D180" i="9"/>
  <c r="E180" i="9"/>
  <c r="F180" i="9"/>
  <c r="G180" i="9"/>
  <c r="H180" i="9"/>
  <c r="I180" i="9"/>
  <c r="J180" i="9"/>
  <c r="K180" i="9"/>
  <c r="L180" i="9"/>
  <c r="M180" i="9"/>
  <c r="N180" i="9"/>
  <c r="O180" i="9"/>
  <c r="P180" i="9"/>
  <c r="A181" i="9"/>
  <c r="B181" i="9"/>
  <c r="C181" i="9"/>
  <c r="D181" i="9"/>
  <c r="E181" i="9"/>
  <c r="F181" i="9"/>
  <c r="G181" i="9"/>
  <c r="H181" i="9"/>
  <c r="I181" i="9"/>
  <c r="J181" i="9"/>
  <c r="K181" i="9"/>
  <c r="L181" i="9"/>
  <c r="M181" i="9"/>
  <c r="N181" i="9"/>
  <c r="O181" i="9"/>
  <c r="P181" i="9"/>
  <c r="A182" i="9"/>
  <c r="B182" i="9"/>
  <c r="C182" i="9"/>
  <c r="D182" i="9"/>
  <c r="E182" i="9"/>
  <c r="F182" i="9"/>
  <c r="G182" i="9"/>
  <c r="H182" i="9"/>
  <c r="I182" i="9"/>
  <c r="J182" i="9"/>
  <c r="K182" i="9"/>
  <c r="L182" i="9"/>
  <c r="M182" i="9"/>
  <c r="N182" i="9"/>
  <c r="O182" i="9"/>
  <c r="P182" i="9"/>
  <c r="A183" i="9"/>
  <c r="B183" i="9"/>
  <c r="C183" i="9"/>
  <c r="D183" i="9"/>
  <c r="E183" i="9"/>
  <c r="F183" i="9"/>
  <c r="G183" i="9"/>
  <c r="H183" i="9"/>
  <c r="I183" i="9"/>
  <c r="J183" i="9"/>
  <c r="K183" i="9"/>
  <c r="L183" i="9"/>
  <c r="M183" i="9"/>
  <c r="N183" i="9"/>
  <c r="O183" i="9"/>
  <c r="P183" i="9"/>
  <c r="A184" i="9"/>
  <c r="B184" i="9"/>
  <c r="C184" i="9"/>
  <c r="D184" i="9"/>
  <c r="E184" i="9"/>
  <c r="F184" i="9"/>
  <c r="G184" i="9"/>
  <c r="H184" i="9"/>
  <c r="I184" i="9"/>
  <c r="J184" i="9"/>
  <c r="K184" i="9"/>
  <c r="L184" i="9"/>
  <c r="M184" i="9"/>
  <c r="N184" i="9"/>
  <c r="O184" i="9"/>
  <c r="P184" i="9"/>
  <c r="A185" i="9"/>
  <c r="B185" i="9"/>
  <c r="C185" i="9"/>
  <c r="D185" i="9"/>
  <c r="E185" i="9"/>
  <c r="F185" i="9"/>
  <c r="G185" i="9"/>
  <c r="H185" i="9"/>
  <c r="I185" i="9"/>
  <c r="J185" i="9"/>
  <c r="K185" i="9"/>
  <c r="L185" i="9"/>
  <c r="M185" i="9"/>
  <c r="N185" i="9"/>
  <c r="O185" i="9"/>
  <c r="P185" i="9"/>
  <c r="A186" i="9"/>
  <c r="B186" i="9"/>
  <c r="C186" i="9"/>
  <c r="D186" i="9"/>
  <c r="E186" i="9"/>
  <c r="F186" i="9"/>
  <c r="G186" i="9"/>
  <c r="H186" i="9"/>
  <c r="I186" i="9"/>
  <c r="J186" i="9"/>
  <c r="K186" i="9"/>
  <c r="L186" i="9"/>
  <c r="M186" i="9"/>
  <c r="N186" i="9"/>
  <c r="O186" i="9"/>
  <c r="P186" i="9"/>
  <c r="A187" i="9"/>
  <c r="B187" i="9"/>
  <c r="C187" i="9"/>
  <c r="D187" i="9"/>
  <c r="E187" i="9"/>
  <c r="F187" i="9"/>
  <c r="G187" i="9"/>
  <c r="H187" i="9"/>
  <c r="I187" i="9"/>
  <c r="J187" i="9"/>
  <c r="K187" i="9"/>
  <c r="L187" i="9"/>
  <c r="M187" i="9"/>
  <c r="N187" i="9"/>
  <c r="O187" i="9"/>
  <c r="P187" i="9"/>
  <c r="A188" i="9"/>
  <c r="B188" i="9"/>
  <c r="C188" i="9"/>
  <c r="D188" i="9"/>
  <c r="E188" i="9"/>
  <c r="F188" i="9"/>
  <c r="G188" i="9"/>
  <c r="H188" i="9"/>
  <c r="I188" i="9"/>
  <c r="J188" i="9"/>
  <c r="K188" i="9"/>
  <c r="L188" i="9"/>
  <c r="M188" i="9"/>
  <c r="N188" i="9"/>
  <c r="O188" i="9"/>
  <c r="P188" i="9"/>
  <c r="A189" i="9"/>
  <c r="B189" i="9"/>
  <c r="C189" i="9"/>
  <c r="D189" i="9"/>
  <c r="E189" i="9"/>
  <c r="F189" i="9"/>
  <c r="G189" i="9"/>
  <c r="H189" i="9"/>
  <c r="I189" i="9"/>
  <c r="J189" i="9"/>
  <c r="K189" i="9"/>
  <c r="L189" i="9"/>
  <c r="M189" i="9"/>
  <c r="N189" i="9"/>
  <c r="O189" i="9"/>
  <c r="P189" i="9"/>
  <c r="A190" i="9"/>
  <c r="B190" i="9"/>
  <c r="C190" i="9"/>
  <c r="D190" i="9"/>
  <c r="E190" i="9"/>
  <c r="F190" i="9"/>
  <c r="G190" i="9"/>
  <c r="H190" i="9"/>
  <c r="I190" i="9"/>
  <c r="J190" i="9"/>
  <c r="K190" i="9"/>
  <c r="L190" i="9"/>
  <c r="M190" i="9"/>
  <c r="N190" i="9"/>
  <c r="O190" i="9"/>
  <c r="P190" i="9"/>
  <c r="A191" i="9"/>
  <c r="B191" i="9"/>
  <c r="C191" i="9"/>
  <c r="D191" i="9"/>
  <c r="E191" i="9"/>
  <c r="F191" i="9"/>
  <c r="G191" i="9"/>
  <c r="H191" i="9"/>
  <c r="I191" i="9"/>
  <c r="J191" i="9"/>
  <c r="K191" i="9"/>
  <c r="L191" i="9"/>
  <c r="M191" i="9"/>
  <c r="N191" i="9"/>
  <c r="O191" i="9"/>
  <c r="P191" i="9"/>
  <c r="A192" i="9"/>
  <c r="B192" i="9"/>
  <c r="C192" i="9"/>
  <c r="D192" i="9"/>
  <c r="E192" i="9"/>
  <c r="F192" i="9"/>
  <c r="G192" i="9"/>
  <c r="H192" i="9"/>
  <c r="I192" i="9"/>
  <c r="J192" i="9"/>
  <c r="K192" i="9"/>
  <c r="L192" i="9"/>
  <c r="M192" i="9"/>
  <c r="N192" i="9"/>
  <c r="O192" i="9"/>
  <c r="P192" i="9"/>
  <c r="A193" i="9"/>
  <c r="B193" i="9"/>
  <c r="C193" i="9"/>
  <c r="D193" i="9"/>
  <c r="E193" i="9"/>
  <c r="F193" i="9"/>
  <c r="G193" i="9"/>
  <c r="H193" i="9"/>
  <c r="I193" i="9"/>
  <c r="J193" i="9"/>
  <c r="K193" i="9"/>
  <c r="L193" i="9"/>
  <c r="M193" i="9"/>
  <c r="N193" i="9"/>
  <c r="O193" i="9"/>
  <c r="P193" i="9"/>
  <c r="A194" i="9"/>
  <c r="B194" i="9"/>
  <c r="C194" i="9"/>
  <c r="D194" i="9"/>
  <c r="E194" i="9"/>
  <c r="F194" i="9"/>
  <c r="G194" i="9"/>
  <c r="H194" i="9"/>
  <c r="I194" i="9"/>
  <c r="J194" i="9"/>
  <c r="K194" i="9"/>
  <c r="L194" i="9"/>
  <c r="M194" i="9"/>
  <c r="N194" i="9"/>
  <c r="O194" i="9"/>
  <c r="P194" i="9"/>
  <c r="A195" i="9"/>
  <c r="B195" i="9"/>
  <c r="C195" i="9"/>
  <c r="D195" i="9"/>
  <c r="E195" i="9"/>
  <c r="F195" i="9"/>
  <c r="G195" i="9"/>
  <c r="H195" i="9"/>
  <c r="I195" i="9"/>
  <c r="J195" i="9"/>
  <c r="K195" i="9"/>
  <c r="L195" i="9"/>
  <c r="M195" i="9"/>
  <c r="N195" i="9"/>
  <c r="O195" i="9"/>
  <c r="P195" i="9"/>
  <c r="A196" i="9"/>
  <c r="B196" i="9"/>
  <c r="C196" i="9"/>
  <c r="D196" i="9"/>
  <c r="E196" i="9"/>
  <c r="F196" i="9"/>
  <c r="G196" i="9"/>
  <c r="H196" i="9"/>
  <c r="I196" i="9"/>
  <c r="J196" i="9"/>
  <c r="K196" i="9"/>
  <c r="L196" i="9"/>
  <c r="M196" i="9"/>
  <c r="N196" i="9"/>
  <c r="O196" i="9"/>
  <c r="P196" i="9"/>
  <c r="A197" i="9"/>
  <c r="B197" i="9"/>
  <c r="C197" i="9"/>
  <c r="D197" i="9"/>
  <c r="E197" i="9"/>
  <c r="F197" i="9"/>
  <c r="G197" i="9"/>
  <c r="H197" i="9"/>
  <c r="I197" i="9"/>
  <c r="J197" i="9"/>
  <c r="K197" i="9"/>
  <c r="L197" i="9"/>
  <c r="M197" i="9"/>
  <c r="N197" i="9"/>
  <c r="O197" i="9"/>
  <c r="P197" i="9"/>
  <c r="A198" i="9"/>
  <c r="B198" i="9"/>
  <c r="C198" i="9"/>
  <c r="D198" i="9"/>
  <c r="E198" i="9"/>
  <c r="F198" i="9"/>
  <c r="G198" i="9"/>
  <c r="H198" i="9"/>
  <c r="I198" i="9"/>
  <c r="J198" i="9"/>
  <c r="K198" i="9"/>
  <c r="L198" i="9"/>
  <c r="M198" i="9"/>
  <c r="N198" i="9"/>
  <c r="O198" i="9"/>
  <c r="P198" i="9"/>
  <c r="A199" i="9"/>
  <c r="B199" i="9"/>
  <c r="C199" i="9"/>
  <c r="D199" i="9"/>
  <c r="E199" i="9"/>
  <c r="F199" i="9"/>
  <c r="G199" i="9"/>
  <c r="H199" i="9"/>
  <c r="I199" i="9"/>
  <c r="J199" i="9"/>
  <c r="K199" i="9"/>
  <c r="L199" i="9"/>
  <c r="M199" i="9"/>
  <c r="N199" i="9"/>
  <c r="O199" i="9"/>
  <c r="P199" i="9"/>
  <c r="A200" i="9"/>
  <c r="B200" i="9"/>
  <c r="C200" i="9"/>
  <c r="D200" i="9"/>
  <c r="E200" i="9"/>
  <c r="F200" i="9"/>
  <c r="G200" i="9"/>
  <c r="H200" i="9"/>
  <c r="I200" i="9"/>
  <c r="J200" i="9"/>
  <c r="K200" i="9"/>
  <c r="L200" i="9"/>
  <c r="M200" i="9"/>
  <c r="N200" i="9"/>
  <c r="O200" i="9"/>
  <c r="P200" i="9"/>
  <c r="A201" i="9"/>
  <c r="B201" i="9"/>
  <c r="C201" i="9"/>
  <c r="D201" i="9"/>
  <c r="E201" i="9"/>
  <c r="F201" i="9"/>
  <c r="G201" i="9"/>
  <c r="H201" i="9"/>
  <c r="I201" i="9"/>
  <c r="J201" i="9"/>
  <c r="K201" i="9"/>
  <c r="L201" i="9"/>
  <c r="M201" i="9"/>
  <c r="N201" i="9"/>
  <c r="O201" i="9"/>
  <c r="P201" i="9"/>
  <c r="A202" i="9"/>
  <c r="B202" i="9"/>
  <c r="C202" i="9"/>
  <c r="D202" i="9"/>
  <c r="E202" i="9"/>
  <c r="F202" i="9"/>
  <c r="G202" i="9"/>
  <c r="H202" i="9"/>
  <c r="I202" i="9"/>
  <c r="J202" i="9"/>
  <c r="K202" i="9"/>
  <c r="L202" i="9"/>
  <c r="M202" i="9"/>
  <c r="N202" i="9"/>
  <c r="O202" i="9"/>
  <c r="P202" i="9"/>
  <c r="A203" i="9"/>
  <c r="B203" i="9"/>
  <c r="C203" i="9"/>
  <c r="D203" i="9"/>
  <c r="E203" i="9"/>
  <c r="F203" i="9"/>
  <c r="G203" i="9"/>
  <c r="H203" i="9"/>
  <c r="I203" i="9"/>
  <c r="J203" i="9"/>
  <c r="K203" i="9"/>
  <c r="L203" i="9"/>
  <c r="M203" i="9"/>
  <c r="N203" i="9"/>
  <c r="O203" i="9"/>
  <c r="P203" i="9"/>
  <c r="A204" i="9"/>
  <c r="B204" i="9"/>
  <c r="C204" i="9"/>
  <c r="D204" i="9"/>
  <c r="E204" i="9"/>
  <c r="F204" i="9"/>
  <c r="G204" i="9"/>
  <c r="H204" i="9"/>
  <c r="I204" i="9"/>
  <c r="J204" i="9"/>
  <c r="K204" i="9"/>
  <c r="L204" i="9"/>
  <c r="M204" i="9"/>
  <c r="N204" i="9"/>
  <c r="O204" i="9"/>
  <c r="P204" i="9"/>
  <c r="A205" i="9"/>
  <c r="B205" i="9"/>
  <c r="C205" i="9"/>
  <c r="D205" i="9"/>
  <c r="E205" i="9"/>
  <c r="F205" i="9"/>
  <c r="G205" i="9"/>
  <c r="H205" i="9"/>
  <c r="I205" i="9"/>
  <c r="J205" i="9"/>
  <c r="K205" i="9"/>
  <c r="L205" i="9"/>
  <c r="M205" i="9"/>
  <c r="N205" i="9"/>
  <c r="O205" i="9"/>
  <c r="P205" i="9"/>
  <c r="A206" i="9"/>
  <c r="B206" i="9"/>
  <c r="C206" i="9"/>
  <c r="D206" i="9"/>
  <c r="E206" i="9"/>
  <c r="F206" i="9"/>
  <c r="G206" i="9"/>
  <c r="H206" i="9"/>
  <c r="I206" i="9"/>
  <c r="J206" i="9"/>
  <c r="K206" i="9"/>
  <c r="L206" i="9"/>
  <c r="M206" i="9"/>
  <c r="N206" i="9"/>
  <c r="O206" i="9"/>
  <c r="P206" i="9"/>
  <c r="A207" i="9"/>
  <c r="B207" i="9"/>
  <c r="C207" i="9"/>
  <c r="D207" i="9"/>
  <c r="E207" i="9"/>
  <c r="F207" i="9"/>
  <c r="G207" i="9"/>
  <c r="H207" i="9"/>
  <c r="I207" i="9"/>
  <c r="J207" i="9"/>
  <c r="K207" i="9"/>
  <c r="L207" i="9"/>
  <c r="M207" i="9"/>
  <c r="N207" i="9"/>
  <c r="O207" i="9"/>
  <c r="P207" i="9"/>
  <c r="A208" i="9"/>
  <c r="B208" i="9"/>
  <c r="C208" i="9"/>
  <c r="D208" i="9"/>
  <c r="E208" i="9"/>
  <c r="F208" i="9"/>
  <c r="G208" i="9"/>
  <c r="H208" i="9"/>
  <c r="I208" i="9"/>
  <c r="J208" i="9"/>
  <c r="K208" i="9"/>
  <c r="L208" i="9"/>
  <c r="M208" i="9"/>
  <c r="N208" i="9"/>
  <c r="O208" i="9"/>
  <c r="P208" i="9"/>
  <c r="A209" i="9"/>
  <c r="B209" i="9"/>
  <c r="C209" i="9"/>
  <c r="D209" i="9"/>
  <c r="E209" i="9"/>
  <c r="F209" i="9"/>
  <c r="G209" i="9"/>
  <c r="H209" i="9"/>
  <c r="I209" i="9"/>
  <c r="J209" i="9"/>
  <c r="K209" i="9"/>
  <c r="L209" i="9"/>
  <c r="M209" i="9"/>
  <c r="N209" i="9"/>
  <c r="O209" i="9"/>
  <c r="P209" i="9"/>
  <c r="A210" i="9"/>
  <c r="B210" i="9"/>
  <c r="C210" i="9"/>
  <c r="D210" i="9"/>
  <c r="E210" i="9"/>
  <c r="F210" i="9"/>
  <c r="G210" i="9"/>
  <c r="H210" i="9"/>
  <c r="I210" i="9"/>
  <c r="J210" i="9"/>
  <c r="K210" i="9"/>
  <c r="L210" i="9"/>
  <c r="M210" i="9"/>
  <c r="N210" i="9"/>
  <c r="O210" i="9"/>
  <c r="P210" i="9"/>
  <c r="A211" i="9"/>
  <c r="B211" i="9"/>
  <c r="C211" i="9"/>
  <c r="D211" i="9"/>
  <c r="E211" i="9"/>
  <c r="F211" i="9"/>
  <c r="G211" i="9"/>
  <c r="H211" i="9"/>
  <c r="I211" i="9"/>
  <c r="J211" i="9"/>
  <c r="K211" i="9"/>
  <c r="L211" i="9"/>
  <c r="M211" i="9"/>
  <c r="N211" i="9"/>
  <c r="O211" i="9"/>
  <c r="P211" i="9"/>
  <c r="A212" i="9"/>
  <c r="B212" i="9"/>
  <c r="C212" i="9"/>
  <c r="D212" i="9"/>
  <c r="E212" i="9"/>
  <c r="F212" i="9"/>
  <c r="G212" i="9"/>
  <c r="H212" i="9"/>
  <c r="I212" i="9"/>
  <c r="J212" i="9"/>
  <c r="K212" i="9"/>
  <c r="L212" i="9"/>
  <c r="M212" i="9"/>
  <c r="N212" i="9"/>
  <c r="O212" i="9"/>
  <c r="P212" i="9"/>
  <c r="A213" i="9"/>
  <c r="B213" i="9"/>
  <c r="C213" i="9"/>
  <c r="D213" i="9"/>
  <c r="E213" i="9"/>
  <c r="F213" i="9"/>
  <c r="G213" i="9"/>
  <c r="H213" i="9"/>
  <c r="I213" i="9"/>
  <c r="J213" i="9"/>
  <c r="K213" i="9"/>
  <c r="L213" i="9"/>
  <c r="M213" i="9"/>
  <c r="N213" i="9"/>
  <c r="O213" i="9"/>
  <c r="P213" i="9"/>
  <c r="A214" i="9"/>
  <c r="B214" i="9"/>
  <c r="C214" i="9"/>
  <c r="D214" i="9"/>
  <c r="E214" i="9"/>
  <c r="F214" i="9"/>
  <c r="G214" i="9"/>
  <c r="H214" i="9"/>
  <c r="I214" i="9"/>
  <c r="J214" i="9"/>
  <c r="K214" i="9"/>
  <c r="L214" i="9"/>
  <c r="M214" i="9"/>
  <c r="N214" i="9"/>
  <c r="O214" i="9"/>
  <c r="P214" i="9"/>
  <c r="A215" i="9"/>
  <c r="B215" i="9"/>
  <c r="C215" i="9"/>
  <c r="D215" i="9"/>
  <c r="E215" i="9"/>
  <c r="F215" i="9"/>
  <c r="G215" i="9"/>
  <c r="H215" i="9"/>
  <c r="I215" i="9"/>
  <c r="J215" i="9"/>
  <c r="K215" i="9"/>
  <c r="L215" i="9"/>
  <c r="M215" i="9"/>
  <c r="N215" i="9"/>
  <c r="O215" i="9"/>
  <c r="P215" i="9"/>
  <c r="A216" i="9"/>
  <c r="B216" i="9"/>
  <c r="C216" i="9"/>
  <c r="D216" i="9"/>
  <c r="E216" i="9"/>
  <c r="F216" i="9"/>
  <c r="G216" i="9"/>
  <c r="H216" i="9"/>
  <c r="I216" i="9"/>
  <c r="J216" i="9"/>
  <c r="K216" i="9"/>
  <c r="L216" i="9"/>
  <c r="M216" i="9"/>
  <c r="N216" i="9"/>
  <c r="O216" i="9"/>
  <c r="P216" i="9"/>
  <c r="A217" i="9"/>
  <c r="B217" i="9"/>
  <c r="C217" i="9"/>
  <c r="D217" i="9"/>
  <c r="E217" i="9"/>
  <c r="F217" i="9"/>
  <c r="G217" i="9"/>
  <c r="H217" i="9"/>
  <c r="I217" i="9"/>
  <c r="J217" i="9"/>
  <c r="K217" i="9"/>
  <c r="L217" i="9"/>
  <c r="M217" i="9"/>
  <c r="N217" i="9"/>
  <c r="O217" i="9"/>
  <c r="P217" i="9"/>
  <c r="A218" i="9"/>
  <c r="B218" i="9"/>
  <c r="C218" i="9"/>
  <c r="D218" i="9"/>
  <c r="E218" i="9"/>
  <c r="F218" i="9"/>
  <c r="G218" i="9"/>
  <c r="H218" i="9"/>
  <c r="I218" i="9"/>
  <c r="J218" i="9"/>
  <c r="K218" i="9"/>
  <c r="L218" i="9"/>
  <c r="M218" i="9"/>
  <c r="N218" i="9"/>
  <c r="O218" i="9"/>
  <c r="P218" i="9"/>
  <c r="A219" i="9"/>
  <c r="B219" i="9"/>
  <c r="C219" i="9"/>
  <c r="D219" i="9"/>
  <c r="E219" i="9"/>
  <c r="F219" i="9"/>
  <c r="G219" i="9"/>
  <c r="H219" i="9"/>
  <c r="I219" i="9"/>
  <c r="J219" i="9"/>
  <c r="K219" i="9"/>
  <c r="L219" i="9"/>
  <c r="M219" i="9"/>
  <c r="N219" i="9"/>
  <c r="O219" i="9"/>
  <c r="P219" i="9"/>
  <c r="A220" i="9"/>
  <c r="B220" i="9"/>
  <c r="C220" i="9"/>
  <c r="D220" i="9"/>
  <c r="E220" i="9"/>
  <c r="F220" i="9"/>
  <c r="G220" i="9"/>
  <c r="H220" i="9"/>
  <c r="I220" i="9"/>
  <c r="J220" i="9"/>
  <c r="K220" i="9"/>
  <c r="L220" i="9"/>
  <c r="M220" i="9"/>
  <c r="N220" i="9"/>
  <c r="O220" i="9"/>
  <c r="P220" i="9"/>
  <c r="A221" i="9"/>
  <c r="B221" i="9"/>
  <c r="C221" i="9"/>
  <c r="D221" i="9"/>
  <c r="E221" i="9"/>
  <c r="F221" i="9"/>
  <c r="G221" i="9"/>
  <c r="H221" i="9"/>
  <c r="I221" i="9"/>
  <c r="J221" i="9"/>
  <c r="K221" i="9"/>
  <c r="L221" i="9"/>
  <c r="M221" i="9"/>
  <c r="N221" i="9"/>
  <c r="O221" i="9"/>
  <c r="P221" i="9"/>
  <c r="A222" i="9"/>
  <c r="B222" i="9"/>
  <c r="C222" i="9"/>
  <c r="D222" i="9"/>
  <c r="E222" i="9"/>
  <c r="F222" i="9"/>
  <c r="G222" i="9"/>
  <c r="H222" i="9"/>
  <c r="I222" i="9"/>
  <c r="J222" i="9"/>
  <c r="K222" i="9"/>
  <c r="L222" i="9"/>
  <c r="M222" i="9"/>
  <c r="N222" i="9"/>
  <c r="O222" i="9"/>
  <c r="P222" i="9"/>
  <c r="A223" i="9"/>
  <c r="B223" i="9"/>
  <c r="C223" i="9"/>
  <c r="D223" i="9"/>
  <c r="E223" i="9"/>
  <c r="F223" i="9"/>
  <c r="G223" i="9"/>
  <c r="H223" i="9"/>
  <c r="I223" i="9"/>
  <c r="J223" i="9"/>
  <c r="K223" i="9"/>
  <c r="L223" i="9"/>
  <c r="M223" i="9"/>
  <c r="N223" i="9"/>
  <c r="O223" i="9"/>
  <c r="P223" i="9"/>
  <c r="A224" i="9"/>
  <c r="B224" i="9"/>
  <c r="C224" i="9"/>
  <c r="D224" i="9"/>
  <c r="E224" i="9"/>
  <c r="F224" i="9"/>
  <c r="G224" i="9"/>
  <c r="H224" i="9"/>
  <c r="I224" i="9"/>
  <c r="J224" i="9"/>
  <c r="K224" i="9"/>
  <c r="L224" i="9"/>
  <c r="M224" i="9"/>
  <c r="N224" i="9"/>
  <c r="O224" i="9"/>
  <c r="P224" i="9"/>
  <c r="A225" i="9"/>
  <c r="B225" i="9"/>
  <c r="C225" i="9"/>
  <c r="D225" i="9"/>
  <c r="E225" i="9"/>
  <c r="F225" i="9"/>
  <c r="G225" i="9"/>
  <c r="H225" i="9"/>
  <c r="I225" i="9"/>
  <c r="J225" i="9"/>
  <c r="K225" i="9"/>
  <c r="L225" i="9"/>
  <c r="M225" i="9"/>
  <c r="N225" i="9"/>
  <c r="O225" i="9"/>
  <c r="P225" i="9"/>
  <c r="A226" i="9"/>
  <c r="B226" i="9"/>
  <c r="C226" i="9"/>
  <c r="D226" i="9"/>
  <c r="E226" i="9"/>
  <c r="F226" i="9"/>
  <c r="G226" i="9"/>
  <c r="H226" i="9"/>
  <c r="I226" i="9"/>
  <c r="J226" i="9"/>
  <c r="K226" i="9"/>
  <c r="L226" i="9"/>
  <c r="M226" i="9"/>
  <c r="N226" i="9"/>
  <c r="O226" i="9"/>
  <c r="P226" i="9"/>
  <c r="A227" i="9"/>
  <c r="B227" i="9"/>
  <c r="C227" i="9"/>
  <c r="D227" i="9"/>
  <c r="E227" i="9"/>
  <c r="F227" i="9"/>
  <c r="G227" i="9"/>
  <c r="H227" i="9"/>
  <c r="I227" i="9"/>
  <c r="J227" i="9"/>
  <c r="K227" i="9"/>
  <c r="L227" i="9"/>
  <c r="M227" i="9"/>
  <c r="N227" i="9"/>
  <c r="O227" i="9"/>
  <c r="P227" i="9"/>
  <c r="A228" i="9"/>
  <c r="B228" i="9"/>
  <c r="C228" i="9"/>
  <c r="D228" i="9"/>
  <c r="E228" i="9"/>
  <c r="F228" i="9"/>
  <c r="G228" i="9"/>
  <c r="H228" i="9"/>
  <c r="I228" i="9"/>
  <c r="J228" i="9"/>
  <c r="K228" i="9"/>
  <c r="L228" i="9"/>
  <c r="M228" i="9"/>
  <c r="N228" i="9"/>
  <c r="O228" i="9"/>
  <c r="P228" i="9"/>
  <c r="A229" i="9"/>
  <c r="B229" i="9"/>
  <c r="C229" i="9"/>
  <c r="D229" i="9"/>
  <c r="E229" i="9"/>
  <c r="F229" i="9"/>
  <c r="G229" i="9"/>
  <c r="H229" i="9"/>
  <c r="I229" i="9"/>
  <c r="J229" i="9"/>
  <c r="K229" i="9"/>
  <c r="L229" i="9"/>
  <c r="M229" i="9"/>
  <c r="N229" i="9"/>
  <c r="O229" i="9"/>
  <c r="P229" i="9"/>
  <c r="A230" i="9"/>
  <c r="B230" i="9"/>
  <c r="C230" i="9"/>
  <c r="D230" i="9"/>
  <c r="E230" i="9"/>
  <c r="F230" i="9"/>
  <c r="G230" i="9"/>
  <c r="H230" i="9"/>
  <c r="I230" i="9"/>
  <c r="J230" i="9"/>
  <c r="K230" i="9"/>
  <c r="L230" i="9"/>
  <c r="M230" i="9"/>
  <c r="N230" i="9"/>
  <c r="O230" i="9"/>
  <c r="P230" i="9"/>
  <c r="A231" i="9"/>
  <c r="B231" i="9"/>
  <c r="C231" i="9"/>
  <c r="D231" i="9"/>
  <c r="E231" i="9"/>
  <c r="F231" i="9"/>
  <c r="G231" i="9"/>
  <c r="H231" i="9"/>
  <c r="I231" i="9"/>
  <c r="J231" i="9"/>
  <c r="K231" i="9"/>
  <c r="L231" i="9"/>
  <c r="M231" i="9"/>
  <c r="N231" i="9"/>
  <c r="O231" i="9"/>
  <c r="P231" i="9"/>
  <c r="A232" i="9"/>
  <c r="B232" i="9"/>
  <c r="C232" i="9"/>
  <c r="D232" i="9"/>
  <c r="E232" i="9"/>
  <c r="F232" i="9"/>
  <c r="G232" i="9"/>
  <c r="H232" i="9"/>
  <c r="I232" i="9"/>
  <c r="J232" i="9"/>
  <c r="K232" i="9"/>
  <c r="L232" i="9"/>
  <c r="M232" i="9"/>
  <c r="N232" i="9"/>
  <c r="O232" i="9"/>
  <c r="P232" i="9"/>
  <c r="A233" i="9"/>
  <c r="B233" i="9"/>
  <c r="C233" i="9"/>
  <c r="D233" i="9"/>
  <c r="E233" i="9"/>
  <c r="F233" i="9"/>
  <c r="G233" i="9"/>
  <c r="H233" i="9"/>
  <c r="I233" i="9"/>
  <c r="J233" i="9"/>
  <c r="K233" i="9"/>
  <c r="L233" i="9"/>
  <c r="M233" i="9"/>
  <c r="N233" i="9"/>
  <c r="O233" i="9"/>
  <c r="P233" i="9"/>
  <c r="A234" i="9"/>
  <c r="B234" i="9"/>
  <c r="C234" i="9"/>
  <c r="D234" i="9"/>
  <c r="E234" i="9"/>
  <c r="F234" i="9"/>
  <c r="G234" i="9"/>
  <c r="H234" i="9"/>
  <c r="I234" i="9"/>
  <c r="J234" i="9"/>
  <c r="K234" i="9"/>
  <c r="L234" i="9"/>
  <c r="M234" i="9"/>
  <c r="N234" i="9"/>
  <c r="O234" i="9"/>
  <c r="P234" i="9"/>
  <c r="A235" i="9"/>
  <c r="B235" i="9"/>
  <c r="C235" i="9"/>
  <c r="D235" i="9"/>
  <c r="E235" i="9"/>
  <c r="F235" i="9"/>
  <c r="G235" i="9"/>
  <c r="H235" i="9"/>
  <c r="I235" i="9"/>
  <c r="J235" i="9"/>
  <c r="K235" i="9"/>
  <c r="L235" i="9"/>
  <c r="M235" i="9"/>
  <c r="N235" i="9"/>
  <c r="O235" i="9"/>
  <c r="P235" i="9"/>
  <c r="A236" i="9"/>
  <c r="B236" i="9"/>
  <c r="C236" i="9"/>
  <c r="D236" i="9"/>
  <c r="E236" i="9"/>
  <c r="F236" i="9"/>
  <c r="G236" i="9"/>
  <c r="H236" i="9"/>
  <c r="I236" i="9"/>
  <c r="J236" i="9"/>
  <c r="K236" i="9"/>
  <c r="L236" i="9"/>
  <c r="M236" i="9"/>
  <c r="N236" i="9"/>
  <c r="O236" i="9"/>
  <c r="P236" i="9"/>
  <c r="A237" i="9"/>
  <c r="B237" i="9"/>
  <c r="C237" i="9"/>
  <c r="D237" i="9"/>
  <c r="E237" i="9"/>
  <c r="F237" i="9"/>
  <c r="G237" i="9"/>
  <c r="H237" i="9"/>
  <c r="I237" i="9"/>
  <c r="J237" i="9"/>
  <c r="K237" i="9"/>
  <c r="L237" i="9"/>
  <c r="M237" i="9"/>
  <c r="N237" i="9"/>
  <c r="O237" i="9"/>
  <c r="P237" i="9"/>
  <c r="A238" i="9"/>
  <c r="B238" i="9"/>
  <c r="C238" i="9"/>
  <c r="D238" i="9"/>
  <c r="E238" i="9"/>
  <c r="F238" i="9"/>
  <c r="G238" i="9"/>
  <c r="H238" i="9"/>
  <c r="I238" i="9"/>
  <c r="J238" i="9"/>
  <c r="K238" i="9"/>
  <c r="L238" i="9"/>
  <c r="M238" i="9"/>
  <c r="N238" i="9"/>
  <c r="O238" i="9"/>
  <c r="P238" i="9"/>
  <c r="A239" i="9"/>
  <c r="B239" i="9"/>
  <c r="C239" i="9"/>
  <c r="D239" i="9"/>
  <c r="E239" i="9"/>
  <c r="F239" i="9"/>
  <c r="G239" i="9"/>
  <c r="H239" i="9"/>
  <c r="I239" i="9"/>
  <c r="J239" i="9"/>
  <c r="K239" i="9"/>
  <c r="L239" i="9"/>
  <c r="M239" i="9"/>
  <c r="N239" i="9"/>
  <c r="O239" i="9"/>
  <c r="P239" i="9"/>
  <c r="A240" i="9"/>
  <c r="B240" i="9"/>
  <c r="C240" i="9"/>
  <c r="D240" i="9"/>
  <c r="E240" i="9"/>
  <c r="F240" i="9"/>
  <c r="G240" i="9"/>
  <c r="H240" i="9"/>
  <c r="I240" i="9"/>
  <c r="J240" i="9"/>
  <c r="K240" i="9"/>
  <c r="L240" i="9"/>
  <c r="M240" i="9"/>
  <c r="N240" i="9"/>
  <c r="O240" i="9"/>
  <c r="P240" i="9"/>
  <c r="A241" i="9"/>
  <c r="B241" i="9"/>
  <c r="C241" i="9"/>
  <c r="D241" i="9"/>
  <c r="E241" i="9"/>
  <c r="F241" i="9"/>
  <c r="G241" i="9"/>
  <c r="H241" i="9"/>
  <c r="I241" i="9"/>
  <c r="J241" i="9"/>
  <c r="K241" i="9"/>
  <c r="L241" i="9"/>
  <c r="M241" i="9"/>
  <c r="N241" i="9"/>
  <c r="O241" i="9"/>
  <c r="P241" i="9"/>
  <c r="A242" i="9"/>
  <c r="B242" i="9"/>
  <c r="C242" i="9"/>
  <c r="D242" i="9"/>
  <c r="E242" i="9"/>
  <c r="F242" i="9"/>
  <c r="G242" i="9"/>
  <c r="H242" i="9"/>
  <c r="I242" i="9"/>
  <c r="J242" i="9"/>
  <c r="K242" i="9"/>
  <c r="L242" i="9"/>
  <c r="M242" i="9"/>
  <c r="N242" i="9"/>
  <c r="O242" i="9"/>
  <c r="P242" i="9"/>
  <c r="A243" i="9"/>
  <c r="B243" i="9"/>
  <c r="C243" i="9"/>
  <c r="D243" i="9"/>
  <c r="E243" i="9"/>
  <c r="F243" i="9"/>
  <c r="G243" i="9"/>
  <c r="H243" i="9"/>
  <c r="I243" i="9"/>
  <c r="J243" i="9"/>
  <c r="K243" i="9"/>
  <c r="L243" i="9"/>
  <c r="M243" i="9"/>
  <c r="N243" i="9"/>
  <c r="O243" i="9"/>
  <c r="P243" i="9"/>
  <c r="A244" i="9"/>
  <c r="B244" i="9"/>
  <c r="C244" i="9"/>
  <c r="D244" i="9"/>
  <c r="E244" i="9"/>
  <c r="F244" i="9"/>
  <c r="G244" i="9"/>
  <c r="H244" i="9"/>
  <c r="I244" i="9"/>
  <c r="J244" i="9"/>
  <c r="K244" i="9"/>
  <c r="L244" i="9"/>
  <c r="M244" i="9"/>
  <c r="N244" i="9"/>
  <c r="O244" i="9"/>
  <c r="P244" i="9"/>
  <c r="A245" i="9"/>
  <c r="B245" i="9"/>
  <c r="C245" i="9"/>
  <c r="D245" i="9"/>
  <c r="E245" i="9"/>
  <c r="F245" i="9"/>
  <c r="G245" i="9"/>
  <c r="H245" i="9"/>
  <c r="I245" i="9"/>
  <c r="J245" i="9"/>
  <c r="K245" i="9"/>
  <c r="L245" i="9"/>
  <c r="M245" i="9"/>
  <c r="N245" i="9"/>
  <c r="O245" i="9"/>
  <c r="P245" i="9"/>
  <c r="A246" i="9"/>
  <c r="B246" i="9"/>
  <c r="C246" i="9"/>
  <c r="D246" i="9"/>
  <c r="E246" i="9"/>
  <c r="F246" i="9"/>
  <c r="G246" i="9"/>
  <c r="H246" i="9"/>
  <c r="I246" i="9"/>
  <c r="J246" i="9"/>
  <c r="K246" i="9"/>
  <c r="L246" i="9"/>
  <c r="M246" i="9"/>
  <c r="N246" i="9"/>
  <c r="O246" i="9"/>
  <c r="P246" i="9"/>
  <c r="A247" i="9"/>
  <c r="B247" i="9"/>
  <c r="C247" i="9"/>
  <c r="D247" i="9"/>
  <c r="E247" i="9"/>
  <c r="F247" i="9"/>
  <c r="G247" i="9"/>
  <c r="H247" i="9"/>
  <c r="I247" i="9"/>
  <c r="J247" i="9"/>
  <c r="K247" i="9"/>
  <c r="L247" i="9"/>
  <c r="M247" i="9"/>
  <c r="N247" i="9"/>
  <c r="O247" i="9"/>
  <c r="P247" i="9"/>
  <c r="A248" i="9"/>
  <c r="B248" i="9"/>
  <c r="C248" i="9"/>
  <c r="D248" i="9"/>
  <c r="E248" i="9"/>
  <c r="F248" i="9"/>
  <c r="G248" i="9"/>
  <c r="H248" i="9"/>
  <c r="I248" i="9"/>
  <c r="J248" i="9"/>
  <c r="K248" i="9"/>
  <c r="L248" i="9"/>
  <c r="M248" i="9"/>
  <c r="N248" i="9"/>
  <c r="O248" i="9"/>
  <c r="P248" i="9"/>
  <c r="A249" i="9"/>
  <c r="B249" i="9"/>
  <c r="C249" i="9"/>
  <c r="D249" i="9"/>
  <c r="E249" i="9"/>
  <c r="F249" i="9"/>
  <c r="G249" i="9"/>
  <c r="H249" i="9"/>
  <c r="I249" i="9"/>
  <c r="J249" i="9"/>
  <c r="K249" i="9"/>
  <c r="L249" i="9"/>
  <c r="M249" i="9"/>
  <c r="N249" i="9"/>
  <c r="O249" i="9"/>
  <c r="P249" i="9"/>
  <c r="A250" i="9"/>
  <c r="B250" i="9"/>
  <c r="C250" i="9"/>
  <c r="D250" i="9"/>
  <c r="E250" i="9"/>
  <c r="F250" i="9"/>
  <c r="G250" i="9"/>
  <c r="H250" i="9"/>
  <c r="I250" i="9"/>
  <c r="J250" i="9"/>
  <c r="K250" i="9"/>
  <c r="L250" i="9"/>
  <c r="M250" i="9"/>
  <c r="N250" i="9"/>
  <c r="O250" i="9"/>
  <c r="P250" i="9"/>
  <c r="A251" i="9"/>
  <c r="B251" i="9"/>
  <c r="C251" i="9"/>
  <c r="D251" i="9"/>
  <c r="E251" i="9"/>
  <c r="F251" i="9"/>
  <c r="G251" i="9"/>
  <c r="H251" i="9"/>
  <c r="I251" i="9"/>
  <c r="J251" i="9"/>
  <c r="K251" i="9"/>
  <c r="L251" i="9"/>
  <c r="M251" i="9"/>
  <c r="N251" i="9"/>
  <c r="O251" i="9"/>
  <c r="P251" i="9"/>
  <c r="A252" i="9"/>
  <c r="B252" i="9"/>
  <c r="C252" i="9"/>
  <c r="D252" i="9"/>
  <c r="E252" i="9"/>
  <c r="F252" i="9"/>
  <c r="G252" i="9"/>
  <c r="H252" i="9"/>
  <c r="I252" i="9"/>
  <c r="J252" i="9"/>
  <c r="K252" i="9"/>
  <c r="L252" i="9"/>
  <c r="M252" i="9"/>
  <c r="N252" i="9"/>
  <c r="O252" i="9"/>
  <c r="P252" i="9"/>
  <c r="A253" i="9"/>
  <c r="B253" i="9"/>
  <c r="C253" i="9"/>
  <c r="D253" i="9"/>
  <c r="E253" i="9"/>
  <c r="F253" i="9"/>
  <c r="G253" i="9"/>
  <c r="H253" i="9"/>
  <c r="I253" i="9"/>
  <c r="J253" i="9"/>
  <c r="K253" i="9"/>
  <c r="L253" i="9"/>
  <c r="M253" i="9"/>
  <c r="N253" i="9"/>
  <c r="O253" i="9"/>
  <c r="P253" i="9"/>
  <c r="A254" i="9"/>
  <c r="B254" i="9"/>
  <c r="C254" i="9"/>
  <c r="D254" i="9"/>
  <c r="E254" i="9"/>
  <c r="F254" i="9"/>
  <c r="G254" i="9"/>
  <c r="H254" i="9"/>
  <c r="I254" i="9"/>
  <c r="J254" i="9"/>
  <c r="K254" i="9"/>
  <c r="L254" i="9"/>
  <c r="M254" i="9"/>
  <c r="N254" i="9"/>
  <c r="O254" i="9"/>
  <c r="P254" i="9"/>
  <c r="A255" i="9"/>
  <c r="B255" i="9"/>
  <c r="C255" i="9"/>
  <c r="D255" i="9"/>
  <c r="E255" i="9"/>
  <c r="F255" i="9"/>
  <c r="G255" i="9"/>
  <c r="H255" i="9"/>
  <c r="I255" i="9"/>
  <c r="J255" i="9"/>
  <c r="K255" i="9"/>
  <c r="L255" i="9"/>
  <c r="M255" i="9"/>
  <c r="N255" i="9"/>
  <c r="O255" i="9"/>
  <c r="P255" i="9"/>
  <c r="A256" i="9"/>
  <c r="B256" i="9"/>
  <c r="C256" i="9"/>
  <c r="D256" i="9"/>
  <c r="E256" i="9"/>
  <c r="F256" i="9"/>
  <c r="G256" i="9"/>
  <c r="H256" i="9"/>
  <c r="I256" i="9"/>
  <c r="J256" i="9"/>
  <c r="K256" i="9"/>
  <c r="L256" i="9"/>
  <c r="M256" i="9"/>
  <c r="N256" i="9"/>
  <c r="O256" i="9"/>
  <c r="P256" i="9"/>
  <c r="A257" i="9"/>
  <c r="B257" i="9"/>
  <c r="C257" i="9"/>
  <c r="D257" i="9"/>
  <c r="E257" i="9"/>
  <c r="F257" i="9"/>
  <c r="G257" i="9"/>
  <c r="H257" i="9"/>
  <c r="I257" i="9"/>
  <c r="J257" i="9"/>
  <c r="K257" i="9"/>
  <c r="L257" i="9"/>
  <c r="M257" i="9"/>
  <c r="N257" i="9"/>
  <c r="O257" i="9"/>
  <c r="P257" i="9"/>
  <c r="A258" i="9"/>
  <c r="B258" i="9"/>
  <c r="C258" i="9"/>
  <c r="D258" i="9"/>
  <c r="E258" i="9"/>
  <c r="F258" i="9"/>
  <c r="G258" i="9"/>
  <c r="H258" i="9"/>
  <c r="I258" i="9"/>
  <c r="J258" i="9"/>
  <c r="K258" i="9"/>
  <c r="L258" i="9"/>
  <c r="M258" i="9"/>
  <c r="N258" i="9"/>
  <c r="O258" i="9"/>
  <c r="P258" i="9"/>
  <c r="A259" i="9"/>
  <c r="B259" i="9"/>
  <c r="C259" i="9"/>
  <c r="D259" i="9"/>
  <c r="E259" i="9"/>
  <c r="F259" i="9"/>
  <c r="G259" i="9"/>
  <c r="H259" i="9"/>
  <c r="I259" i="9"/>
  <c r="J259" i="9"/>
  <c r="K259" i="9"/>
  <c r="L259" i="9"/>
  <c r="M259" i="9"/>
  <c r="N259" i="9"/>
  <c r="O259" i="9"/>
  <c r="P259" i="9"/>
  <c r="A260" i="9"/>
  <c r="B260" i="9"/>
  <c r="C260" i="9"/>
  <c r="D260" i="9"/>
  <c r="E260" i="9"/>
  <c r="F260" i="9"/>
  <c r="G260" i="9"/>
  <c r="H260" i="9"/>
  <c r="I260" i="9"/>
  <c r="J260" i="9"/>
  <c r="K260" i="9"/>
  <c r="L260" i="9"/>
  <c r="M260" i="9"/>
  <c r="N260" i="9"/>
  <c r="O260" i="9"/>
  <c r="P260" i="9"/>
  <c r="A261" i="9"/>
  <c r="B261" i="9"/>
  <c r="C261" i="9"/>
  <c r="D261" i="9"/>
  <c r="E261" i="9"/>
  <c r="F261" i="9"/>
  <c r="G261" i="9"/>
  <c r="H261" i="9"/>
  <c r="I261" i="9"/>
  <c r="J261" i="9"/>
  <c r="K261" i="9"/>
  <c r="L261" i="9"/>
  <c r="M261" i="9"/>
  <c r="N261" i="9"/>
  <c r="O261" i="9"/>
  <c r="P261" i="9"/>
  <c r="A262" i="9"/>
  <c r="B262" i="9"/>
  <c r="C262" i="9"/>
  <c r="D262" i="9"/>
  <c r="E262" i="9"/>
  <c r="F262" i="9"/>
  <c r="G262" i="9"/>
  <c r="H262" i="9"/>
  <c r="I262" i="9"/>
  <c r="J262" i="9"/>
  <c r="K262" i="9"/>
  <c r="L262" i="9"/>
  <c r="M262" i="9"/>
  <c r="N262" i="9"/>
  <c r="O262" i="9"/>
  <c r="P262" i="9"/>
  <c r="A263" i="9"/>
  <c r="B263" i="9"/>
  <c r="C263" i="9"/>
  <c r="D263" i="9"/>
  <c r="E263" i="9"/>
  <c r="F263" i="9"/>
  <c r="G263" i="9"/>
  <c r="H263" i="9"/>
  <c r="I263" i="9"/>
  <c r="J263" i="9"/>
  <c r="K263" i="9"/>
  <c r="L263" i="9"/>
  <c r="M263" i="9"/>
  <c r="N263" i="9"/>
  <c r="O263" i="9"/>
  <c r="P263" i="9"/>
  <c r="A264" i="9"/>
  <c r="B264" i="9"/>
  <c r="C264" i="9"/>
  <c r="D264" i="9"/>
  <c r="E264" i="9"/>
  <c r="F264" i="9"/>
  <c r="G264" i="9"/>
  <c r="H264" i="9"/>
  <c r="I264" i="9"/>
  <c r="J264" i="9"/>
  <c r="K264" i="9"/>
  <c r="L264" i="9"/>
  <c r="M264" i="9"/>
  <c r="N264" i="9"/>
  <c r="O264" i="9"/>
  <c r="P264" i="9"/>
  <c r="A265" i="9"/>
  <c r="B265" i="9"/>
  <c r="C265" i="9"/>
  <c r="D265" i="9"/>
  <c r="E265" i="9"/>
  <c r="F265" i="9"/>
  <c r="G265" i="9"/>
  <c r="H265" i="9"/>
  <c r="I265" i="9"/>
  <c r="J265" i="9"/>
  <c r="K265" i="9"/>
  <c r="L265" i="9"/>
  <c r="M265" i="9"/>
  <c r="N265" i="9"/>
  <c r="O265" i="9"/>
  <c r="P265" i="9"/>
  <c r="A266" i="9"/>
  <c r="B266" i="9"/>
  <c r="C266" i="9"/>
  <c r="D266" i="9"/>
  <c r="E266" i="9"/>
  <c r="F266" i="9"/>
  <c r="G266" i="9"/>
  <c r="H266" i="9"/>
  <c r="I266" i="9"/>
  <c r="J266" i="9"/>
  <c r="K266" i="9"/>
  <c r="L266" i="9"/>
  <c r="M266" i="9"/>
  <c r="N266" i="9"/>
  <c r="O266" i="9"/>
  <c r="P266" i="9"/>
  <c r="A267" i="9"/>
  <c r="B267" i="9"/>
  <c r="C267" i="9"/>
  <c r="D267" i="9"/>
  <c r="E267" i="9"/>
  <c r="F267" i="9"/>
  <c r="G267" i="9"/>
  <c r="H267" i="9"/>
  <c r="I267" i="9"/>
  <c r="J267" i="9"/>
  <c r="K267" i="9"/>
  <c r="L267" i="9"/>
  <c r="M267" i="9"/>
  <c r="N267" i="9"/>
  <c r="O267" i="9"/>
  <c r="P267" i="9"/>
  <c r="A268" i="9"/>
  <c r="B268" i="9"/>
  <c r="C268" i="9"/>
  <c r="D268" i="9"/>
  <c r="E268" i="9"/>
  <c r="F268" i="9"/>
  <c r="G268" i="9"/>
  <c r="H268" i="9"/>
  <c r="I268" i="9"/>
  <c r="J268" i="9"/>
  <c r="K268" i="9"/>
  <c r="L268" i="9"/>
  <c r="M268" i="9"/>
  <c r="N268" i="9"/>
  <c r="O268" i="9"/>
  <c r="P268" i="9"/>
  <c r="A269" i="9"/>
  <c r="B269" i="9"/>
  <c r="C269" i="9"/>
  <c r="D269" i="9"/>
  <c r="E269" i="9"/>
  <c r="F269" i="9"/>
  <c r="G269" i="9"/>
  <c r="H269" i="9"/>
  <c r="I269" i="9"/>
  <c r="J269" i="9"/>
  <c r="K269" i="9"/>
  <c r="L269" i="9"/>
  <c r="M269" i="9"/>
  <c r="N269" i="9"/>
  <c r="O269" i="9"/>
  <c r="P269" i="9"/>
  <c r="A270" i="9"/>
  <c r="B270" i="9"/>
  <c r="C270" i="9"/>
  <c r="D270" i="9"/>
  <c r="E270" i="9"/>
  <c r="F270" i="9"/>
  <c r="G270" i="9"/>
  <c r="H270" i="9"/>
  <c r="I270" i="9"/>
  <c r="J270" i="9"/>
  <c r="K270" i="9"/>
  <c r="L270" i="9"/>
  <c r="M270" i="9"/>
  <c r="N270" i="9"/>
  <c r="O270" i="9"/>
  <c r="P270" i="9"/>
  <c r="A271" i="9"/>
  <c r="B271" i="9"/>
  <c r="C271" i="9"/>
  <c r="D271" i="9"/>
  <c r="E271" i="9"/>
  <c r="F271" i="9"/>
  <c r="G271" i="9"/>
  <c r="H271" i="9"/>
  <c r="I271" i="9"/>
  <c r="J271" i="9"/>
  <c r="K271" i="9"/>
  <c r="L271" i="9"/>
  <c r="M271" i="9"/>
  <c r="N271" i="9"/>
  <c r="O271" i="9"/>
  <c r="P271" i="9"/>
  <c r="A272" i="9"/>
  <c r="B272" i="9"/>
  <c r="C272" i="9"/>
  <c r="D272" i="9"/>
  <c r="E272" i="9"/>
  <c r="F272" i="9"/>
  <c r="G272" i="9"/>
  <c r="H272" i="9"/>
  <c r="I272" i="9"/>
  <c r="J272" i="9"/>
  <c r="K272" i="9"/>
  <c r="L272" i="9"/>
  <c r="M272" i="9"/>
  <c r="N272" i="9"/>
  <c r="O272" i="9"/>
  <c r="P272" i="9"/>
  <c r="A273" i="9"/>
  <c r="B273" i="9"/>
  <c r="C273" i="9"/>
  <c r="D273" i="9"/>
  <c r="E273" i="9"/>
  <c r="F273" i="9"/>
  <c r="G273" i="9"/>
  <c r="H273" i="9"/>
  <c r="I273" i="9"/>
  <c r="J273" i="9"/>
  <c r="K273" i="9"/>
  <c r="L273" i="9"/>
  <c r="M273" i="9"/>
  <c r="N273" i="9"/>
  <c r="O273" i="9"/>
  <c r="P273" i="9"/>
  <c r="A274" i="9"/>
  <c r="B274" i="9"/>
  <c r="C274" i="9"/>
  <c r="D274" i="9"/>
  <c r="E274" i="9"/>
  <c r="F274" i="9"/>
  <c r="G274" i="9"/>
  <c r="H274" i="9"/>
  <c r="I274" i="9"/>
  <c r="J274" i="9"/>
  <c r="K274" i="9"/>
  <c r="L274" i="9"/>
  <c r="M274" i="9"/>
  <c r="N274" i="9"/>
  <c r="O274" i="9"/>
  <c r="P274" i="9"/>
  <c r="A275" i="9"/>
  <c r="B275" i="9"/>
  <c r="C275" i="9"/>
  <c r="D275" i="9"/>
  <c r="E275" i="9"/>
  <c r="F275" i="9"/>
  <c r="G275" i="9"/>
  <c r="H275" i="9"/>
  <c r="I275" i="9"/>
  <c r="J275" i="9"/>
  <c r="K275" i="9"/>
  <c r="L275" i="9"/>
  <c r="M275" i="9"/>
  <c r="N275" i="9"/>
  <c r="O275" i="9"/>
  <c r="P275" i="9"/>
  <c r="A276" i="9"/>
  <c r="B276" i="9"/>
  <c r="C276" i="9"/>
  <c r="D276" i="9"/>
  <c r="E276" i="9"/>
  <c r="F276" i="9"/>
  <c r="G276" i="9"/>
  <c r="H276" i="9"/>
  <c r="I276" i="9"/>
  <c r="J276" i="9"/>
  <c r="K276" i="9"/>
  <c r="L276" i="9"/>
  <c r="M276" i="9"/>
  <c r="N276" i="9"/>
  <c r="O276" i="9"/>
  <c r="P276" i="9"/>
  <c r="A277" i="9"/>
  <c r="B277" i="9"/>
  <c r="C277" i="9"/>
  <c r="D277" i="9"/>
  <c r="E277" i="9"/>
  <c r="F277" i="9"/>
  <c r="G277" i="9"/>
  <c r="H277" i="9"/>
  <c r="I277" i="9"/>
  <c r="J277" i="9"/>
  <c r="K277" i="9"/>
  <c r="L277" i="9"/>
  <c r="M277" i="9"/>
  <c r="N277" i="9"/>
  <c r="O277" i="9"/>
  <c r="P277" i="9"/>
  <c r="A278" i="9"/>
  <c r="B278" i="9"/>
  <c r="C278" i="9"/>
  <c r="D278" i="9"/>
  <c r="E278" i="9"/>
  <c r="F278" i="9"/>
  <c r="G278" i="9"/>
  <c r="H278" i="9"/>
  <c r="I278" i="9"/>
  <c r="J278" i="9"/>
  <c r="K278" i="9"/>
  <c r="L278" i="9"/>
  <c r="M278" i="9"/>
  <c r="N278" i="9"/>
  <c r="O278" i="9"/>
  <c r="P278" i="9"/>
  <c r="A279" i="9"/>
  <c r="B279" i="9"/>
  <c r="C279" i="9"/>
  <c r="D279" i="9"/>
  <c r="E279" i="9"/>
  <c r="F279" i="9"/>
  <c r="G279" i="9"/>
  <c r="H279" i="9"/>
  <c r="I279" i="9"/>
  <c r="J279" i="9"/>
  <c r="K279" i="9"/>
  <c r="L279" i="9"/>
  <c r="M279" i="9"/>
  <c r="N279" i="9"/>
  <c r="O279" i="9"/>
  <c r="P279" i="9"/>
  <c r="A280" i="9"/>
  <c r="B280" i="9"/>
  <c r="C280" i="9"/>
  <c r="D280" i="9"/>
  <c r="E280" i="9"/>
  <c r="F280" i="9"/>
  <c r="G280" i="9"/>
  <c r="H280" i="9"/>
  <c r="I280" i="9"/>
  <c r="J280" i="9"/>
  <c r="K280" i="9"/>
  <c r="L280" i="9"/>
  <c r="M280" i="9"/>
  <c r="N280" i="9"/>
  <c r="O280" i="9"/>
  <c r="P280" i="9"/>
  <c r="A281" i="9"/>
  <c r="B281" i="9"/>
  <c r="C281" i="9"/>
  <c r="D281" i="9"/>
  <c r="E281" i="9"/>
  <c r="F281" i="9"/>
  <c r="G281" i="9"/>
  <c r="H281" i="9"/>
  <c r="I281" i="9"/>
  <c r="J281" i="9"/>
  <c r="K281" i="9"/>
  <c r="L281" i="9"/>
  <c r="M281" i="9"/>
  <c r="N281" i="9"/>
  <c r="O281" i="9"/>
  <c r="P281" i="9"/>
  <c r="A282" i="9"/>
  <c r="B282" i="9"/>
  <c r="C282" i="9"/>
  <c r="D282" i="9"/>
  <c r="E282" i="9"/>
  <c r="F282" i="9"/>
  <c r="G282" i="9"/>
  <c r="H282" i="9"/>
  <c r="I282" i="9"/>
  <c r="J282" i="9"/>
  <c r="K282" i="9"/>
  <c r="L282" i="9"/>
  <c r="M282" i="9"/>
  <c r="N282" i="9"/>
  <c r="O282" i="9"/>
  <c r="P282" i="9"/>
  <c r="A283" i="9"/>
  <c r="B283" i="9"/>
  <c r="C283" i="9"/>
  <c r="D283" i="9"/>
  <c r="E283" i="9"/>
  <c r="F283" i="9"/>
  <c r="G283" i="9"/>
  <c r="H283" i="9"/>
  <c r="I283" i="9"/>
  <c r="J283" i="9"/>
  <c r="K283" i="9"/>
  <c r="L283" i="9"/>
  <c r="M283" i="9"/>
  <c r="N283" i="9"/>
  <c r="O283" i="9"/>
  <c r="P283" i="9"/>
  <c r="A284" i="9"/>
  <c r="B284" i="9"/>
  <c r="C284" i="9"/>
  <c r="D284" i="9"/>
  <c r="E284" i="9"/>
  <c r="F284" i="9"/>
  <c r="G284" i="9"/>
  <c r="H284" i="9"/>
  <c r="I284" i="9"/>
  <c r="J284" i="9"/>
  <c r="K284" i="9"/>
  <c r="L284" i="9"/>
  <c r="M284" i="9"/>
  <c r="N284" i="9"/>
  <c r="O284" i="9"/>
  <c r="P284" i="9"/>
  <c r="A285" i="9"/>
  <c r="B285" i="9"/>
  <c r="C285" i="9"/>
  <c r="D285" i="9"/>
  <c r="E285" i="9"/>
  <c r="F285" i="9"/>
  <c r="G285" i="9"/>
  <c r="H285" i="9"/>
  <c r="I285" i="9"/>
  <c r="J285" i="9"/>
  <c r="K285" i="9"/>
  <c r="L285" i="9"/>
  <c r="M285" i="9"/>
  <c r="N285" i="9"/>
  <c r="O285" i="9"/>
  <c r="P285" i="9"/>
  <c r="A286" i="9"/>
  <c r="B286" i="9"/>
  <c r="C286" i="9"/>
  <c r="D286" i="9"/>
  <c r="E286" i="9"/>
  <c r="F286" i="9"/>
  <c r="G286" i="9"/>
  <c r="H286" i="9"/>
  <c r="I286" i="9"/>
  <c r="J286" i="9"/>
  <c r="K286" i="9"/>
  <c r="L286" i="9"/>
  <c r="M286" i="9"/>
  <c r="N286" i="9"/>
  <c r="O286" i="9"/>
  <c r="P286" i="9"/>
  <c r="A287" i="9"/>
  <c r="B287" i="9"/>
  <c r="C287" i="9"/>
  <c r="D287" i="9"/>
  <c r="E287" i="9"/>
  <c r="F287" i="9"/>
  <c r="G287" i="9"/>
  <c r="H287" i="9"/>
  <c r="I287" i="9"/>
  <c r="J287" i="9"/>
  <c r="K287" i="9"/>
  <c r="L287" i="9"/>
  <c r="M287" i="9"/>
  <c r="N287" i="9"/>
  <c r="O287" i="9"/>
  <c r="P287" i="9"/>
  <c r="A288" i="9"/>
  <c r="B288" i="9"/>
  <c r="C288" i="9"/>
  <c r="D288" i="9"/>
  <c r="E288" i="9"/>
  <c r="F288" i="9"/>
  <c r="G288" i="9"/>
  <c r="H288" i="9"/>
  <c r="I288" i="9"/>
  <c r="J288" i="9"/>
  <c r="K288" i="9"/>
  <c r="L288" i="9"/>
  <c r="M288" i="9"/>
  <c r="N288" i="9"/>
  <c r="O288" i="9"/>
  <c r="P288" i="9"/>
  <c r="A289" i="9"/>
  <c r="B289" i="9"/>
  <c r="C289" i="9"/>
  <c r="D289" i="9"/>
  <c r="E289" i="9"/>
  <c r="F289" i="9"/>
  <c r="G289" i="9"/>
  <c r="H289" i="9"/>
  <c r="I289" i="9"/>
  <c r="J289" i="9"/>
  <c r="K289" i="9"/>
  <c r="L289" i="9"/>
  <c r="M289" i="9"/>
  <c r="N289" i="9"/>
  <c r="O289" i="9"/>
  <c r="P289" i="9"/>
  <c r="A290" i="9"/>
  <c r="B290" i="9"/>
  <c r="C290" i="9"/>
  <c r="D290" i="9"/>
  <c r="E290" i="9"/>
  <c r="F290" i="9"/>
  <c r="G290" i="9"/>
  <c r="H290" i="9"/>
  <c r="I290" i="9"/>
  <c r="J290" i="9"/>
  <c r="K290" i="9"/>
  <c r="L290" i="9"/>
  <c r="M290" i="9"/>
  <c r="N290" i="9"/>
  <c r="O290" i="9"/>
  <c r="P290" i="9"/>
  <c r="A291" i="9"/>
  <c r="B291" i="9"/>
  <c r="C291" i="9"/>
  <c r="D291" i="9"/>
  <c r="E291" i="9"/>
  <c r="F291" i="9"/>
  <c r="G291" i="9"/>
  <c r="H291" i="9"/>
  <c r="I291" i="9"/>
  <c r="J291" i="9"/>
  <c r="K291" i="9"/>
  <c r="L291" i="9"/>
  <c r="M291" i="9"/>
  <c r="N291" i="9"/>
  <c r="O291" i="9"/>
  <c r="P291" i="9"/>
  <c r="A292" i="9"/>
  <c r="B292" i="9"/>
  <c r="C292" i="9"/>
  <c r="D292" i="9"/>
  <c r="E292" i="9"/>
  <c r="F292" i="9"/>
  <c r="G292" i="9"/>
  <c r="H292" i="9"/>
  <c r="I292" i="9"/>
  <c r="J292" i="9"/>
  <c r="K292" i="9"/>
  <c r="L292" i="9"/>
  <c r="M292" i="9"/>
  <c r="N292" i="9"/>
  <c r="O292" i="9"/>
  <c r="P292" i="9"/>
  <c r="A293" i="9"/>
  <c r="B293" i="9"/>
  <c r="C293" i="9"/>
  <c r="D293" i="9"/>
  <c r="E293" i="9"/>
  <c r="F293" i="9"/>
  <c r="G293" i="9"/>
  <c r="H293" i="9"/>
  <c r="I293" i="9"/>
  <c r="J293" i="9"/>
  <c r="K293" i="9"/>
  <c r="L293" i="9"/>
  <c r="M293" i="9"/>
  <c r="N293" i="9"/>
  <c r="O293" i="9"/>
  <c r="P293" i="9"/>
  <c r="A294" i="9"/>
  <c r="B294" i="9"/>
  <c r="C294" i="9"/>
  <c r="D294" i="9"/>
  <c r="E294" i="9"/>
  <c r="F294" i="9"/>
  <c r="G294" i="9"/>
  <c r="H294" i="9"/>
  <c r="I294" i="9"/>
  <c r="J294" i="9"/>
  <c r="K294" i="9"/>
  <c r="L294" i="9"/>
  <c r="M294" i="9"/>
  <c r="N294" i="9"/>
  <c r="O294" i="9"/>
  <c r="P294" i="9"/>
  <c r="A295" i="9"/>
  <c r="B295" i="9"/>
  <c r="C295" i="9"/>
  <c r="D295" i="9"/>
  <c r="E295" i="9"/>
  <c r="F295" i="9"/>
  <c r="G295" i="9"/>
  <c r="H295" i="9"/>
  <c r="I295" i="9"/>
  <c r="J295" i="9"/>
  <c r="K295" i="9"/>
  <c r="L295" i="9"/>
  <c r="M295" i="9"/>
  <c r="N295" i="9"/>
  <c r="O295" i="9"/>
  <c r="P295" i="9"/>
  <c r="A296" i="9"/>
  <c r="B296" i="9"/>
  <c r="C296" i="9"/>
  <c r="D296" i="9"/>
  <c r="E296" i="9"/>
  <c r="F296" i="9"/>
  <c r="G296" i="9"/>
  <c r="H296" i="9"/>
  <c r="I296" i="9"/>
  <c r="J296" i="9"/>
  <c r="K296" i="9"/>
  <c r="L296" i="9"/>
  <c r="M296" i="9"/>
  <c r="N296" i="9"/>
  <c r="O296" i="9"/>
  <c r="P296" i="9"/>
  <c r="A297" i="9"/>
  <c r="B297" i="9"/>
  <c r="C297" i="9"/>
  <c r="D297" i="9"/>
  <c r="E297" i="9"/>
  <c r="F297" i="9"/>
  <c r="G297" i="9"/>
  <c r="H297" i="9"/>
  <c r="I297" i="9"/>
  <c r="J297" i="9"/>
  <c r="K297" i="9"/>
  <c r="L297" i="9"/>
  <c r="M297" i="9"/>
  <c r="N297" i="9"/>
  <c r="O297" i="9"/>
  <c r="P297" i="9"/>
  <c r="A298" i="9"/>
  <c r="B298" i="9"/>
  <c r="C298" i="9"/>
  <c r="D298" i="9"/>
  <c r="E298" i="9"/>
  <c r="F298" i="9"/>
  <c r="G298" i="9"/>
  <c r="H298" i="9"/>
  <c r="I298" i="9"/>
  <c r="J298" i="9"/>
  <c r="K298" i="9"/>
  <c r="L298" i="9"/>
  <c r="M298" i="9"/>
  <c r="N298" i="9"/>
  <c r="O298" i="9"/>
  <c r="P298" i="9"/>
  <c r="A299" i="9"/>
  <c r="B299" i="9"/>
  <c r="C299" i="9"/>
  <c r="D299" i="9"/>
  <c r="E299" i="9"/>
  <c r="F299" i="9"/>
  <c r="G299" i="9"/>
  <c r="H299" i="9"/>
  <c r="I299" i="9"/>
  <c r="J299" i="9"/>
  <c r="K299" i="9"/>
  <c r="L299" i="9"/>
  <c r="M299" i="9"/>
  <c r="N299" i="9"/>
  <c r="O299" i="9"/>
  <c r="P299" i="9"/>
  <c r="A300" i="9"/>
  <c r="B300" i="9"/>
  <c r="C300" i="9"/>
  <c r="D300" i="9"/>
  <c r="E300" i="9"/>
  <c r="F300" i="9"/>
  <c r="G300" i="9"/>
  <c r="H300" i="9"/>
  <c r="I300" i="9"/>
  <c r="J300" i="9"/>
  <c r="K300" i="9"/>
  <c r="L300" i="9"/>
  <c r="M300" i="9"/>
  <c r="N300" i="9"/>
  <c r="O300" i="9"/>
  <c r="P300" i="9"/>
  <c r="A301" i="9"/>
  <c r="B301" i="9"/>
  <c r="C301" i="9"/>
  <c r="D301" i="9"/>
  <c r="E301" i="9"/>
  <c r="F301" i="9"/>
  <c r="G301" i="9"/>
  <c r="H301" i="9"/>
  <c r="I301" i="9"/>
  <c r="J301" i="9"/>
  <c r="K301" i="9"/>
  <c r="L301" i="9"/>
  <c r="M301" i="9"/>
  <c r="N301" i="9"/>
  <c r="O301" i="9"/>
  <c r="P301" i="9"/>
  <c r="A302" i="9"/>
  <c r="B302" i="9"/>
  <c r="C302" i="9"/>
  <c r="D302" i="9"/>
  <c r="E302" i="9"/>
  <c r="F302" i="9"/>
  <c r="G302" i="9"/>
  <c r="H302" i="9"/>
  <c r="I302" i="9"/>
  <c r="J302" i="9"/>
  <c r="K302" i="9"/>
  <c r="L302" i="9"/>
  <c r="M302" i="9"/>
  <c r="N302" i="9"/>
  <c r="O302" i="9"/>
  <c r="P302" i="9"/>
  <c r="A303" i="9"/>
  <c r="B303" i="9"/>
  <c r="C303" i="9"/>
  <c r="D303" i="9"/>
  <c r="E303" i="9"/>
  <c r="F303" i="9"/>
  <c r="G303" i="9"/>
  <c r="H303" i="9"/>
  <c r="I303" i="9"/>
  <c r="J303" i="9"/>
  <c r="K303" i="9"/>
  <c r="L303" i="9"/>
  <c r="M303" i="9"/>
  <c r="N303" i="9"/>
  <c r="O303" i="9"/>
  <c r="P303" i="9"/>
  <c r="A304" i="9"/>
  <c r="B304" i="9"/>
  <c r="C304" i="9"/>
  <c r="D304" i="9"/>
  <c r="E304" i="9"/>
  <c r="F304" i="9"/>
  <c r="G304" i="9"/>
  <c r="H304" i="9"/>
  <c r="I304" i="9"/>
  <c r="J304" i="9"/>
  <c r="K304" i="9"/>
  <c r="L304" i="9"/>
  <c r="M304" i="9"/>
  <c r="N304" i="9"/>
  <c r="O304" i="9"/>
  <c r="P304" i="9"/>
  <c r="A305" i="9"/>
  <c r="B305" i="9"/>
  <c r="C305" i="9"/>
  <c r="D305" i="9"/>
  <c r="E305" i="9"/>
  <c r="F305" i="9"/>
  <c r="G305" i="9"/>
  <c r="H305" i="9"/>
  <c r="I305" i="9"/>
  <c r="J305" i="9"/>
  <c r="K305" i="9"/>
  <c r="L305" i="9"/>
  <c r="M305" i="9"/>
  <c r="N305" i="9"/>
  <c r="O305" i="9"/>
  <c r="P305" i="9"/>
  <c r="A306" i="9"/>
  <c r="B306" i="9"/>
  <c r="C306" i="9"/>
  <c r="D306" i="9"/>
  <c r="E306" i="9"/>
  <c r="F306" i="9"/>
  <c r="G306" i="9"/>
  <c r="H306" i="9"/>
  <c r="I306" i="9"/>
  <c r="J306" i="9"/>
  <c r="K306" i="9"/>
  <c r="L306" i="9"/>
  <c r="M306" i="9"/>
  <c r="N306" i="9"/>
  <c r="O306" i="9"/>
  <c r="P306" i="9"/>
  <c r="A307" i="9"/>
  <c r="B307" i="9"/>
  <c r="C307" i="9"/>
  <c r="D307" i="9"/>
  <c r="E307" i="9"/>
  <c r="F307" i="9"/>
  <c r="G307" i="9"/>
  <c r="H307" i="9"/>
  <c r="I307" i="9"/>
  <c r="J307" i="9"/>
  <c r="K307" i="9"/>
  <c r="L307" i="9"/>
  <c r="M307" i="9"/>
  <c r="N307" i="9"/>
  <c r="O307" i="9"/>
  <c r="P307" i="9"/>
  <c r="A308" i="9"/>
  <c r="B308" i="9"/>
  <c r="C308" i="9"/>
  <c r="D308" i="9"/>
  <c r="E308" i="9"/>
  <c r="F308" i="9"/>
  <c r="G308" i="9"/>
  <c r="H308" i="9"/>
  <c r="I308" i="9"/>
  <c r="J308" i="9"/>
  <c r="K308" i="9"/>
  <c r="L308" i="9"/>
  <c r="M308" i="9"/>
  <c r="N308" i="9"/>
  <c r="O308" i="9"/>
  <c r="P308" i="9"/>
  <c r="A309" i="9"/>
  <c r="B309" i="9"/>
  <c r="C309" i="9"/>
  <c r="D309" i="9"/>
  <c r="E309" i="9"/>
  <c r="F309" i="9"/>
  <c r="G309" i="9"/>
  <c r="H309" i="9"/>
  <c r="I309" i="9"/>
  <c r="J309" i="9"/>
  <c r="K309" i="9"/>
  <c r="L309" i="9"/>
  <c r="M309" i="9"/>
  <c r="N309" i="9"/>
  <c r="O309" i="9"/>
  <c r="P309" i="9"/>
  <c r="A310" i="9"/>
  <c r="B310" i="9"/>
  <c r="C310" i="9"/>
  <c r="D310" i="9"/>
  <c r="E310" i="9"/>
  <c r="F310" i="9"/>
  <c r="G310" i="9"/>
  <c r="H310" i="9"/>
  <c r="I310" i="9"/>
  <c r="J310" i="9"/>
  <c r="K310" i="9"/>
  <c r="L310" i="9"/>
  <c r="M310" i="9"/>
  <c r="N310" i="9"/>
  <c r="O310" i="9"/>
  <c r="P310" i="9"/>
  <c r="A311" i="9"/>
  <c r="B311" i="9"/>
  <c r="C311" i="9"/>
  <c r="D311" i="9"/>
  <c r="E311" i="9"/>
  <c r="F311" i="9"/>
  <c r="G311" i="9"/>
  <c r="H311" i="9"/>
  <c r="I311" i="9"/>
  <c r="J311" i="9"/>
  <c r="K311" i="9"/>
  <c r="L311" i="9"/>
  <c r="M311" i="9"/>
  <c r="N311" i="9"/>
  <c r="O311" i="9"/>
  <c r="P311" i="9"/>
  <c r="A312" i="9"/>
  <c r="B312" i="9"/>
  <c r="C312" i="9"/>
  <c r="D312" i="9"/>
  <c r="E312" i="9"/>
  <c r="F312" i="9"/>
  <c r="G312" i="9"/>
  <c r="H312" i="9"/>
  <c r="I312" i="9"/>
  <c r="J312" i="9"/>
  <c r="K312" i="9"/>
  <c r="L312" i="9"/>
  <c r="M312" i="9"/>
  <c r="N312" i="9"/>
  <c r="O312" i="9"/>
  <c r="P312" i="9"/>
  <c r="A313" i="9"/>
  <c r="B313" i="9"/>
  <c r="C313" i="9"/>
  <c r="D313" i="9"/>
  <c r="E313" i="9"/>
  <c r="F313" i="9"/>
  <c r="G313" i="9"/>
  <c r="H313" i="9"/>
  <c r="I313" i="9"/>
  <c r="J313" i="9"/>
  <c r="K313" i="9"/>
  <c r="L313" i="9"/>
  <c r="M313" i="9"/>
  <c r="N313" i="9"/>
  <c r="O313" i="9"/>
  <c r="P313" i="9"/>
  <c r="A314" i="9"/>
  <c r="B314" i="9"/>
  <c r="C314" i="9"/>
  <c r="D314" i="9"/>
  <c r="E314" i="9"/>
  <c r="F314" i="9"/>
  <c r="G314" i="9"/>
  <c r="H314" i="9"/>
  <c r="I314" i="9"/>
  <c r="J314" i="9"/>
  <c r="K314" i="9"/>
  <c r="L314" i="9"/>
  <c r="M314" i="9"/>
  <c r="N314" i="9"/>
  <c r="O314" i="9"/>
  <c r="P314" i="9"/>
  <c r="A315" i="9"/>
  <c r="B315" i="9"/>
  <c r="C315" i="9"/>
  <c r="D315" i="9"/>
  <c r="E315" i="9"/>
  <c r="F315" i="9"/>
  <c r="G315" i="9"/>
  <c r="H315" i="9"/>
  <c r="I315" i="9"/>
  <c r="J315" i="9"/>
  <c r="K315" i="9"/>
  <c r="L315" i="9"/>
  <c r="M315" i="9"/>
  <c r="N315" i="9"/>
  <c r="O315" i="9"/>
  <c r="P315" i="9"/>
  <c r="A316" i="9"/>
  <c r="B316" i="9"/>
  <c r="C316" i="9"/>
  <c r="D316" i="9"/>
  <c r="E316" i="9"/>
  <c r="F316" i="9"/>
  <c r="G316" i="9"/>
  <c r="H316" i="9"/>
  <c r="I316" i="9"/>
  <c r="J316" i="9"/>
  <c r="K316" i="9"/>
  <c r="L316" i="9"/>
  <c r="M316" i="9"/>
  <c r="N316" i="9"/>
  <c r="O316" i="9"/>
  <c r="P316" i="9"/>
  <c r="A317" i="9"/>
  <c r="B317" i="9"/>
  <c r="C317" i="9"/>
  <c r="D317" i="9"/>
  <c r="E317" i="9"/>
  <c r="F317" i="9"/>
  <c r="G317" i="9"/>
  <c r="H317" i="9"/>
  <c r="I317" i="9"/>
  <c r="J317" i="9"/>
  <c r="K317" i="9"/>
  <c r="L317" i="9"/>
  <c r="M317" i="9"/>
  <c r="N317" i="9"/>
  <c r="O317" i="9"/>
  <c r="P317" i="9"/>
  <c r="A318" i="9"/>
  <c r="B318" i="9"/>
  <c r="C318" i="9"/>
  <c r="D318" i="9"/>
  <c r="E318" i="9"/>
  <c r="F318" i="9"/>
  <c r="G318" i="9"/>
  <c r="H318" i="9"/>
  <c r="I318" i="9"/>
  <c r="J318" i="9"/>
  <c r="K318" i="9"/>
  <c r="L318" i="9"/>
  <c r="M318" i="9"/>
  <c r="N318" i="9"/>
  <c r="O318" i="9"/>
  <c r="P318" i="9"/>
  <c r="A319" i="9"/>
  <c r="B319" i="9"/>
  <c r="C319" i="9"/>
  <c r="D319" i="9"/>
  <c r="E319" i="9"/>
  <c r="F319" i="9"/>
  <c r="G319" i="9"/>
  <c r="H319" i="9"/>
  <c r="I319" i="9"/>
  <c r="J319" i="9"/>
  <c r="K319" i="9"/>
  <c r="L319" i="9"/>
  <c r="M319" i="9"/>
  <c r="N319" i="9"/>
  <c r="O319" i="9"/>
  <c r="P319" i="9"/>
  <c r="A320" i="9"/>
  <c r="B320" i="9"/>
  <c r="C320" i="9"/>
  <c r="D320" i="9"/>
  <c r="E320" i="9"/>
  <c r="F320" i="9"/>
  <c r="G320" i="9"/>
  <c r="H320" i="9"/>
  <c r="I320" i="9"/>
  <c r="J320" i="9"/>
  <c r="K320" i="9"/>
  <c r="L320" i="9"/>
  <c r="M320" i="9"/>
  <c r="N320" i="9"/>
  <c r="O320" i="9"/>
  <c r="P320" i="9"/>
  <c r="A321" i="9"/>
  <c r="B321" i="9"/>
  <c r="C321" i="9"/>
  <c r="D321" i="9"/>
  <c r="E321" i="9"/>
  <c r="F321" i="9"/>
  <c r="G321" i="9"/>
  <c r="H321" i="9"/>
  <c r="I321" i="9"/>
  <c r="J321" i="9"/>
  <c r="K321" i="9"/>
  <c r="L321" i="9"/>
  <c r="M321" i="9"/>
  <c r="N321" i="9"/>
  <c r="O321" i="9"/>
  <c r="P321" i="9"/>
  <c r="A322" i="9"/>
  <c r="B322" i="9"/>
  <c r="C322" i="9"/>
  <c r="D322" i="9"/>
  <c r="E322" i="9"/>
  <c r="F322" i="9"/>
  <c r="G322" i="9"/>
  <c r="H322" i="9"/>
  <c r="I322" i="9"/>
  <c r="J322" i="9"/>
  <c r="K322" i="9"/>
  <c r="L322" i="9"/>
  <c r="M322" i="9"/>
  <c r="N322" i="9"/>
  <c r="O322" i="9"/>
  <c r="P322" i="9"/>
  <c r="A323" i="9"/>
  <c r="B323" i="9"/>
  <c r="C323" i="9"/>
  <c r="D323" i="9"/>
  <c r="E323" i="9"/>
  <c r="F323" i="9"/>
  <c r="G323" i="9"/>
  <c r="H323" i="9"/>
  <c r="I323" i="9"/>
  <c r="J323" i="9"/>
  <c r="K323" i="9"/>
  <c r="L323" i="9"/>
  <c r="M323" i="9"/>
  <c r="N323" i="9"/>
  <c r="O323" i="9"/>
  <c r="P323" i="9"/>
  <c r="A324" i="9"/>
  <c r="B324" i="9"/>
  <c r="C324" i="9"/>
  <c r="D324" i="9"/>
  <c r="E324" i="9"/>
  <c r="F324" i="9"/>
  <c r="G324" i="9"/>
  <c r="H324" i="9"/>
  <c r="I324" i="9"/>
  <c r="J324" i="9"/>
  <c r="K324" i="9"/>
  <c r="L324" i="9"/>
  <c r="M324" i="9"/>
  <c r="N324" i="9"/>
  <c r="O324" i="9"/>
  <c r="P324" i="9"/>
  <c r="A325" i="9"/>
  <c r="B325" i="9"/>
  <c r="C325" i="9"/>
  <c r="D325" i="9"/>
  <c r="E325" i="9"/>
  <c r="F325" i="9"/>
  <c r="G325" i="9"/>
  <c r="H325" i="9"/>
  <c r="I325" i="9"/>
  <c r="J325" i="9"/>
  <c r="K325" i="9"/>
  <c r="L325" i="9"/>
  <c r="M325" i="9"/>
  <c r="N325" i="9"/>
  <c r="O325" i="9"/>
  <c r="P325" i="9"/>
  <c r="A326" i="9"/>
  <c r="B326" i="9"/>
  <c r="C326" i="9"/>
  <c r="D326" i="9"/>
  <c r="E326" i="9"/>
  <c r="F326" i="9"/>
  <c r="G326" i="9"/>
  <c r="H326" i="9"/>
  <c r="I326" i="9"/>
  <c r="J326" i="9"/>
  <c r="K326" i="9"/>
  <c r="L326" i="9"/>
  <c r="M326" i="9"/>
  <c r="N326" i="9"/>
  <c r="O326" i="9"/>
  <c r="P326" i="9"/>
  <c r="A327" i="9"/>
  <c r="B327" i="9"/>
  <c r="C327" i="9"/>
  <c r="D327" i="9"/>
  <c r="E327" i="9"/>
  <c r="F327" i="9"/>
  <c r="G327" i="9"/>
  <c r="H327" i="9"/>
  <c r="I327" i="9"/>
  <c r="J327" i="9"/>
  <c r="K327" i="9"/>
  <c r="L327" i="9"/>
  <c r="M327" i="9"/>
  <c r="N327" i="9"/>
  <c r="O327" i="9"/>
  <c r="P327" i="9"/>
  <c r="A328" i="9"/>
  <c r="B328" i="9"/>
  <c r="C328" i="9"/>
  <c r="D328" i="9"/>
  <c r="E328" i="9"/>
  <c r="F328" i="9"/>
  <c r="G328" i="9"/>
  <c r="H328" i="9"/>
  <c r="I328" i="9"/>
  <c r="J328" i="9"/>
  <c r="K328" i="9"/>
  <c r="L328" i="9"/>
  <c r="M328" i="9"/>
  <c r="N328" i="9"/>
  <c r="O328" i="9"/>
  <c r="P328" i="9"/>
  <c r="A329" i="9"/>
  <c r="B329" i="9"/>
  <c r="C329" i="9"/>
  <c r="D329" i="9"/>
  <c r="E329" i="9"/>
  <c r="F329" i="9"/>
  <c r="G329" i="9"/>
  <c r="H329" i="9"/>
  <c r="I329" i="9"/>
  <c r="J329" i="9"/>
  <c r="K329" i="9"/>
  <c r="L329" i="9"/>
  <c r="M329" i="9"/>
  <c r="N329" i="9"/>
  <c r="O329" i="9"/>
  <c r="P329" i="9"/>
  <c r="A330" i="9"/>
  <c r="B330" i="9"/>
  <c r="C330" i="9"/>
  <c r="D330" i="9"/>
  <c r="E330" i="9"/>
  <c r="F330" i="9"/>
  <c r="G330" i="9"/>
  <c r="H330" i="9"/>
  <c r="I330" i="9"/>
  <c r="J330" i="9"/>
  <c r="K330" i="9"/>
  <c r="L330" i="9"/>
  <c r="M330" i="9"/>
  <c r="N330" i="9"/>
  <c r="O330" i="9"/>
  <c r="P330" i="9"/>
  <c r="A331" i="9"/>
  <c r="B331" i="9"/>
  <c r="C331" i="9"/>
  <c r="D331" i="9"/>
  <c r="E331" i="9"/>
  <c r="F331" i="9"/>
  <c r="G331" i="9"/>
  <c r="H331" i="9"/>
  <c r="I331" i="9"/>
  <c r="J331" i="9"/>
  <c r="K331" i="9"/>
  <c r="L331" i="9"/>
  <c r="M331" i="9"/>
  <c r="N331" i="9"/>
  <c r="O331" i="9"/>
  <c r="P331" i="9"/>
  <c r="A332" i="9"/>
  <c r="B332" i="9"/>
  <c r="C332" i="9"/>
  <c r="D332" i="9"/>
  <c r="E332" i="9"/>
  <c r="F332" i="9"/>
  <c r="G332" i="9"/>
  <c r="H332" i="9"/>
  <c r="I332" i="9"/>
  <c r="J332" i="9"/>
  <c r="K332" i="9"/>
  <c r="L332" i="9"/>
  <c r="M332" i="9"/>
  <c r="N332" i="9"/>
  <c r="O332" i="9"/>
  <c r="P332" i="9"/>
  <c r="A333" i="9"/>
  <c r="B333" i="9"/>
  <c r="C333" i="9"/>
  <c r="D333" i="9"/>
  <c r="E333" i="9"/>
  <c r="F333" i="9"/>
  <c r="G333" i="9"/>
  <c r="H333" i="9"/>
  <c r="I333" i="9"/>
  <c r="J333" i="9"/>
  <c r="K333" i="9"/>
  <c r="L333" i="9"/>
  <c r="M333" i="9"/>
  <c r="N333" i="9"/>
  <c r="O333" i="9"/>
  <c r="P333" i="9"/>
  <c r="A334" i="9"/>
  <c r="B334" i="9"/>
  <c r="C334" i="9"/>
  <c r="D334" i="9"/>
  <c r="E334" i="9"/>
  <c r="F334" i="9"/>
  <c r="G334" i="9"/>
  <c r="H334" i="9"/>
  <c r="I334" i="9"/>
  <c r="J334" i="9"/>
  <c r="K334" i="9"/>
  <c r="L334" i="9"/>
  <c r="M334" i="9"/>
  <c r="N334" i="9"/>
  <c r="O334" i="9"/>
  <c r="P334" i="9"/>
  <c r="A335" i="9"/>
  <c r="B335" i="9"/>
  <c r="C335" i="9"/>
  <c r="D335" i="9"/>
  <c r="E335" i="9"/>
  <c r="F335" i="9"/>
  <c r="G335" i="9"/>
  <c r="H335" i="9"/>
  <c r="I335" i="9"/>
  <c r="J335" i="9"/>
  <c r="K335" i="9"/>
  <c r="L335" i="9"/>
  <c r="M335" i="9"/>
  <c r="N335" i="9"/>
  <c r="O335" i="9"/>
  <c r="P335" i="9"/>
  <c r="A336" i="9"/>
  <c r="B336" i="9"/>
  <c r="C336" i="9"/>
  <c r="D336" i="9"/>
  <c r="E336" i="9"/>
  <c r="F336" i="9"/>
  <c r="G336" i="9"/>
  <c r="H336" i="9"/>
  <c r="I336" i="9"/>
  <c r="J336" i="9"/>
  <c r="K336" i="9"/>
  <c r="L336" i="9"/>
  <c r="M336" i="9"/>
  <c r="N336" i="9"/>
  <c r="O336" i="9"/>
  <c r="P336" i="9"/>
  <c r="A337" i="9"/>
  <c r="B337" i="9"/>
  <c r="C337" i="9"/>
  <c r="D337" i="9"/>
  <c r="E337" i="9"/>
  <c r="F337" i="9"/>
  <c r="G337" i="9"/>
  <c r="H337" i="9"/>
  <c r="I337" i="9"/>
  <c r="J337" i="9"/>
  <c r="K337" i="9"/>
  <c r="L337" i="9"/>
  <c r="M337" i="9"/>
  <c r="N337" i="9"/>
  <c r="O337" i="9"/>
  <c r="P337" i="9"/>
  <c r="A338" i="9"/>
  <c r="B338" i="9"/>
  <c r="C338" i="9"/>
  <c r="D338" i="9"/>
  <c r="E338" i="9"/>
  <c r="F338" i="9"/>
  <c r="G338" i="9"/>
  <c r="H338" i="9"/>
  <c r="I338" i="9"/>
  <c r="J338" i="9"/>
  <c r="K338" i="9"/>
  <c r="L338" i="9"/>
  <c r="M338" i="9"/>
  <c r="N338" i="9"/>
  <c r="O338" i="9"/>
  <c r="P338" i="9"/>
  <c r="A339" i="9"/>
  <c r="B339" i="9"/>
  <c r="C339" i="9"/>
  <c r="D339" i="9"/>
  <c r="E339" i="9"/>
  <c r="F339" i="9"/>
  <c r="G339" i="9"/>
  <c r="H339" i="9"/>
  <c r="I339" i="9"/>
  <c r="J339" i="9"/>
  <c r="K339" i="9"/>
  <c r="L339" i="9"/>
  <c r="M339" i="9"/>
  <c r="N339" i="9"/>
  <c r="O339" i="9"/>
  <c r="P339" i="9"/>
  <c r="A340" i="9"/>
  <c r="B340" i="9"/>
  <c r="C340" i="9"/>
  <c r="D340" i="9"/>
  <c r="E340" i="9"/>
  <c r="F340" i="9"/>
  <c r="G340" i="9"/>
  <c r="H340" i="9"/>
  <c r="I340" i="9"/>
  <c r="J340" i="9"/>
  <c r="K340" i="9"/>
  <c r="L340" i="9"/>
  <c r="M340" i="9"/>
  <c r="N340" i="9"/>
  <c r="O340" i="9"/>
  <c r="P340" i="9"/>
  <c r="A341" i="9"/>
  <c r="B341" i="9"/>
  <c r="C341" i="9"/>
  <c r="D341" i="9"/>
  <c r="E341" i="9"/>
  <c r="F341" i="9"/>
  <c r="G341" i="9"/>
  <c r="H341" i="9"/>
  <c r="I341" i="9"/>
  <c r="J341" i="9"/>
  <c r="K341" i="9"/>
  <c r="L341" i="9"/>
  <c r="M341" i="9"/>
  <c r="N341" i="9"/>
  <c r="O341" i="9"/>
  <c r="P341" i="9"/>
  <c r="A342" i="9"/>
  <c r="B342" i="9"/>
  <c r="C342" i="9"/>
  <c r="D342" i="9"/>
  <c r="E342" i="9"/>
  <c r="F342" i="9"/>
  <c r="G342" i="9"/>
  <c r="H342" i="9"/>
  <c r="I342" i="9"/>
  <c r="J342" i="9"/>
  <c r="K342" i="9"/>
  <c r="L342" i="9"/>
  <c r="M342" i="9"/>
  <c r="N342" i="9"/>
  <c r="O342" i="9"/>
  <c r="P342" i="9"/>
  <c r="A343" i="9"/>
  <c r="B343" i="9"/>
  <c r="C343" i="9"/>
  <c r="D343" i="9"/>
  <c r="E343" i="9"/>
  <c r="F343" i="9"/>
  <c r="G343" i="9"/>
  <c r="H343" i="9"/>
  <c r="I343" i="9"/>
  <c r="J343" i="9"/>
  <c r="K343" i="9"/>
  <c r="L343" i="9"/>
  <c r="M343" i="9"/>
  <c r="N343" i="9"/>
  <c r="O343" i="9"/>
  <c r="P343" i="9"/>
  <c r="A344" i="9"/>
  <c r="B344" i="9"/>
  <c r="C344" i="9"/>
  <c r="D344" i="9"/>
  <c r="E344" i="9"/>
  <c r="F344" i="9"/>
  <c r="G344" i="9"/>
  <c r="H344" i="9"/>
  <c r="I344" i="9"/>
  <c r="J344" i="9"/>
  <c r="K344" i="9"/>
  <c r="L344" i="9"/>
  <c r="M344" i="9"/>
  <c r="N344" i="9"/>
  <c r="O344" i="9"/>
  <c r="P344" i="9"/>
  <c r="A345" i="9"/>
  <c r="B345" i="9"/>
  <c r="C345" i="9"/>
  <c r="D345" i="9"/>
  <c r="E345" i="9"/>
  <c r="F345" i="9"/>
  <c r="G345" i="9"/>
  <c r="H345" i="9"/>
  <c r="I345" i="9"/>
  <c r="J345" i="9"/>
  <c r="K345" i="9"/>
  <c r="L345" i="9"/>
  <c r="M345" i="9"/>
  <c r="N345" i="9"/>
  <c r="O345" i="9"/>
  <c r="P345" i="9"/>
  <c r="A346" i="9"/>
  <c r="B346" i="9"/>
  <c r="C346" i="9"/>
  <c r="D346" i="9"/>
  <c r="E346" i="9"/>
  <c r="F346" i="9"/>
  <c r="G346" i="9"/>
  <c r="H346" i="9"/>
  <c r="I346" i="9"/>
  <c r="J346" i="9"/>
  <c r="K346" i="9"/>
  <c r="L346" i="9"/>
  <c r="M346" i="9"/>
  <c r="N346" i="9"/>
  <c r="O346" i="9"/>
  <c r="P346" i="9"/>
  <c r="A347" i="9"/>
  <c r="B347" i="9"/>
  <c r="C347" i="9"/>
  <c r="D347" i="9"/>
  <c r="E347" i="9"/>
  <c r="F347" i="9"/>
  <c r="G347" i="9"/>
  <c r="H347" i="9"/>
  <c r="I347" i="9"/>
  <c r="J347" i="9"/>
  <c r="K347" i="9"/>
  <c r="L347" i="9"/>
  <c r="M347" i="9"/>
  <c r="N347" i="9"/>
  <c r="O347" i="9"/>
  <c r="P347" i="9"/>
  <c r="A348" i="9"/>
  <c r="B348" i="9"/>
  <c r="C348" i="9"/>
  <c r="D348" i="9"/>
  <c r="E348" i="9"/>
  <c r="F348" i="9"/>
  <c r="G348" i="9"/>
  <c r="H348" i="9"/>
  <c r="I348" i="9"/>
  <c r="J348" i="9"/>
  <c r="K348" i="9"/>
  <c r="L348" i="9"/>
  <c r="M348" i="9"/>
  <c r="N348" i="9"/>
  <c r="O348" i="9"/>
  <c r="P348" i="9"/>
  <c r="A349" i="9"/>
  <c r="B349" i="9"/>
  <c r="C349" i="9"/>
  <c r="D349" i="9"/>
  <c r="E349" i="9"/>
  <c r="F349" i="9"/>
  <c r="G349" i="9"/>
  <c r="H349" i="9"/>
  <c r="I349" i="9"/>
  <c r="J349" i="9"/>
  <c r="K349" i="9"/>
  <c r="L349" i="9"/>
  <c r="M349" i="9"/>
  <c r="N349" i="9"/>
  <c r="O349" i="9"/>
  <c r="P349" i="9"/>
  <c r="A350" i="9"/>
  <c r="B350" i="9"/>
  <c r="C350" i="9"/>
  <c r="D350" i="9"/>
  <c r="E350" i="9"/>
  <c r="F350" i="9"/>
  <c r="G350" i="9"/>
  <c r="H350" i="9"/>
  <c r="I350" i="9"/>
  <c r="J350" i="9"/>
  <c r="K350" i="9"/>
  <c r="L350" i="9"/>
  <c r="M350" i="9"/>
  <c r="N350" i="9"/>
  <c r="O350" i="9"/>
  <c r="P350" i="9"/>
  <c r="A351" i="9"/>
  <c r="B351" i="9"/>
  <c r="C351" i="9"/>
  <c r="D351" i="9"/>
  <c r="E351" i="9"/>
  <c r="F351" i="9"/>
  <c r="G351" i="9"/>
  <c r="H351" i="9"/>
  <c r="I351" i="9"/>
  <c r="J351" i="9"/>
  <c r="K351" i="9"/>
  <c r="L351" i="9"/>
  <c r="M351" i="9"/>
  <c r="N351" i="9"/>
  <c r="O351" i="9"/>
  <c r="P351" i="9"/>
  <c r="A352" i="9"/>
  <c r="B352" i="9"/>
  <c r="C352" i="9"/>
  <c r="D352" i="9"/>
  <c r="E352" i="9"/>
  <c r="F352" i="9"/>
  <c r="G352" i="9"/>
  <c r="H352" i="9"/>
  <c r="I352" i="9"/>
  <c r="J352" i="9"/>
  <c r="K352" i="9"/>
  <c r="L352" i="9"/>
  <c r="M352" i="9"/>
  <c r="N352" i="9"/>
  <c r="O352" i="9"/>
  <c r="P352" i="9"/>
  <c r="A353" i="9"/>
  <c r="B353" i="9"/>
  <c r="C353" i="9"/>
  <c r="D353" i="9"/>
  <c r="E353" i="9"/>
  <c r="F353" i="9"/>
  <c r="G353" i="9"/>
  <c r="H353" i="9"/>
  <c r="I353" i="9"/>
  <c r="J353" i="9"/>
  <c r="K353" i="9"/>
  <c r="L353" i="9"/>
  <c r="M353" i="9"/>
  <c r="N353" i="9"/>
  <c r="O353" i="9"/>
  <c r="P353" i="9"/>
  <c r="A354" i="9"/>
  <c r="B354" i="9"/>
  <c r="C354" i="9"/>
  <c r="D354" i="9"/>
  <c r="E354" i="9"/>
  <c r="F354" i="9"/>
  <c r="G354" i="9"/>
  <c r="H354" i="9"/>
  <c r="I354" i="9"/>
  <c r="J354" i="9"/>
  <c r="K354" i="9"/>
  <c r="L354" i="9"/>
  <c r="M354" i="9"/>
  <c r="N354" i="9"/>
  <c r="O354" i="9"/>
  <c r="P354" i="9"/>
  <c r="A355" i="9"/>
  <c r="B355" i="9"/>
  <c r="C355" i="9"/>
  <c r="D355" i="9"/>
  <c r="E355" i="9"/>
  <c r="F355" i="9"/>
  <c r="G355" i="9"/>
  <c r="H355" i="9"/>
  <c r="I355" i="9"/>
  <c r="J355" i="9"/>
  <c r="K355" i="9"/>
  <c r="L355" i="9"/>
  <c r="M355" i="9"/>
  <c r="N355" i="9"/>
  <c r="O355" i="9"/>
  <c r="P355" i="9"/>
  <c r="A356" i="9"/>
  <c r="B356" i="9"/>
  <c r="C356" i="9"/>
  <c r="D356" i="9"/>
  <c r="E356" i="9"/>
  <c r="F356" i="9"/>
  <c r="G356" i="9"/>
  <c r="H356" i="9"/>
  <c r="I356" i="9"/>
  <c r="J356" i="9"/>
  <c r="K356" i="9"/>
  <c r="L356" i="9"/>
  <c r="M356" i="9"/>
  <c r="N356" i="9"/>
  <c r="O356" i="9"/>
  <c r="P356" i="9"/>
  <c r="A357" i="9"/>
  <c r="B357" i="9"/>
  <c r="C357" i="9"/>
  <c r="D357" i="9"/>
  <c r="E357" i="9"/>
  <c r="F357" i="9"/>
  <c r="G357" i="9"/>
  <c r="H357" i="9"/>
  <c r="I357" i="9"/>
  <c r="J357" i="9"/>
  <c r="K357" i="9"/>
  <c r="L357" i="9"/>
  <c r="M357" i="9"/>
  <c r="N357" i="9"/>
  <c r="O357" i="9"/>
  <c r="P357" i="9"/>
  <c r="A358" i="9"/>
  <c r="B358" i="9"/>
  <c r="C358" i="9"/>
  <c r="D358" i="9"/>
  <c r="E358" i="9"/>
  <c r="F358" i="9"/>
  <c r="G358" i="9"/>
  <c r="H358" i="9"/>
  <c r="I358" i="9"/>
  <c r="J358" i="9"/>
  <c r="K358" i="9"/>
  <c r="L358" i="9"/>
  <c r="M358" i="9"/>
  <c r="N358" i="9"/>
  <c r="O358" i="9"/>
  <c r="P358" i="9"/>
  <c r="A359" i="9"/>
  <c r="B359" i="9"/>
  <c r="C359" i="9"/>
  <c r="D359" i="9"/>
  <c r="E359" i="9"/>
  <c r="F359" i="9"/>
  <c r="G359" i="9"/>
  <c r="H359" i="9"/>
  <c r="I359" i="9"/>
  <c r="J359" i="9"/>
  <c r="K359" i="9"/>
  <c r="L359" i="9"/>
  <c r="M359" i="9"/>
  <c r="N359" i="9"/>
  <c r="O359" i="9"/>
  <c r="P359" i="9"/>
  <c r="A360" i="9"/>
  <c r="B360" i="9"/>
  <c r="C360" i="9"/>
  <c r="D360" i="9"/>
  <c r="E360" i="9"/>
  <c r="F360" i="9"/>
  <c r="G360" i="9"/>
  <c r="H360" i="9"/>
  <c r="I360" i="9"/>
  <c r="J360" i="9"/>
  <c r="K360" i="9"/>
  <c r="L360" i="9"/>
  <c r="M360" i="9"/>
  <c r="N360" i="9"/>
  <c r="O360" i="9"/>
  <c r="P360" i="9"/>
  <c r="A361" i="9"/>
  <c r="B361" i="9"/>
  <c r="C361" i="9"/>
  <c r="D361" i="9"/>
  <c r="E361" i="9"/>
  <c r="F361" i="9"/>
  <c r="G361" i="9"/>
  <c r="H361" i="9"/>
  <c r="I361" i="9"/>
  <c r="J361" i="9"/>
  <c r="K361" i="9"/>
  <c r="L361" i="9"/>
  <c r="M361" i="9"/>
  <c r="N361" i="9"/>
  <c r="O361" i="9"/>
  <c r="P361" i="9"/>
  <c r="A362" i="9"/>
  <c r="B362" i="9"/>
  <c r="C362" i="9"/>
  <c r="D362" i="9"/>
  <c r="E362" i="9"/>
  <c r="F362" i="9"/>
  <c r="G362" i="9"/>
  <c r="H362" i="9"/>
  <c r="I362" i="9"/>
  <c r="J362" i="9"/>
  <c r="K362" i="9"/>
  <c r="L362" i="9"/>
  <c r="M362" i="9"/>
  <c r="N362" i="9"/>
  <c r="O362" i="9"/>
  <c r="P362" i="9"/>
  <c r="A363" i="9"/>
  <c r="B363" i="9"/>
  <c r="C363" i="9"/>
  <c r="D363" i="9"/>
  <c r="E363" i="9"/>
  <c r="F363" i="9"/>
  <c r="G363" i="9"/>
  <c r="H363" i="9"/>
  <c r="I363" i="9"/>
  <c r="J363" i="9"/>
  <c r="K363" i="9"/>
  <c r="L363" i="9"/>
  <c r="M363" i="9"/>
  <c r="N363" i="9"/>
  <c r="O363" i="9"/>
  <c r="P363" i="9"/>
  <c r="A364" i="9"/>
  <c r="B364" i="9"/>
  <c r="C364" i="9"/>
  <c r="D364" i="9"/>
  <c r="E364" i="9"/>
  <c r="F364" i="9"/>
  <c r="G364" i="9"/>
  <c r="H364" i="9"/>
  <c r="I364" i="9"/>
  <c r="J364" i="9"/>
  <c r="K364" i="9"/>
  <c r="L364" i="9"/>
  <c r="M364" i="9"/>
  <c r="N364" i="9"/>
  <c r="O364" i="9"/>
  <c r="P364" i="9"/>
  <c r="A365" i="9"/>
  <c r="B365" i="9"/>
  <c r="C365" i="9"/>
  <c r="D365" i="9"/>
  <c r="E365" i="9"/>
  <c r="F365" i="9"/>
  <c r="G365" i="9"/>
  <c r="H365" i="9"/>
  <c r="I365" i="9"/>
  <c r="J365" i="9"/>
  <c r="K365" i="9"/>
  <c r="L365" i="9"/>
  <c r="M365" i="9"/>
  <c r="N365" i="9"/>
  <c r="O365" i="9"/>
  <c r="P365" i="9"/>
  <c r="A366" i="9"/>
  <c r="B366" i="9"/>
  <c r="C366" i="9"/>
  <c r="D366" i="9"/>
  <c r="E366" i="9"/>
  <c r="F366" i="9"/>
  <c r="G366" i="9"/>
  <c r="H366" i="9"/>
  <c r="I366" i="9"/>
  <c r="J366" i="9"/>
  <c r="K366" i="9"/>
  <c r="L366" i="9"/>
  <c r="M366" i="9"/>
  <c r="N366" i="9"/>
  <c r="O366" i="9"/>
  <c r="P366" i="9"/>
  <c r="A367" i="9"/>
  <c r="B367" i="9"/>
  <c r="C367" i="9"/>
  <c r="D367" i="9"/>
  <c r="E367" i="9"/>
  <c r="F367" i="9"/>
  <c r="G367" i="9"/>
  <c r="H367" i="9"/>
  <c r="I367" i="9"/>
  <c r="J367" i="9"/>
  <c r="K367" i="9"/>
  <c r="L367" i="9"/>
  <c r="M367" i="9"/>
  <c r="N367" i="9"/>
  <c r="O367" i="9"/>
  <c r="P367" i="9"/>
  <c r="A368" i="9"/>
  <c r="B368" i="9"/>
  <c r="C368" i="9"/>
  <c r="D368" i="9"/>
  <c r="E368" i="9"/>
  <c r="F368" i="9"/>
  <c r="G368" i="9"/>
  <c r="H368" i="9"/>
  <c r="I368" i="9"/>
  <c r="J368" i="9"/>
  <c r="K368" i="9"/>
  <c r="L368" i="9"/>
  <c r="M368" i="9"/>
  <c r="N368" i="9"/>
  <c r="O368" i="9"/>
  <c r="P368" i="9"/>
  <c r="A369" i="9"/>
  <c r="B369" i="9"/>
  <c r="C369" i="9"/>
  <c r="D369" i="9"/>
  <c r="E369" i="9"/>
  <c r="F369" i="9"/>
  <c r="G369" i="9"/>
  <c r="H369" i="9"/>
  <c r="I369" i="9"/>
  <c r="J369" i="9"/>
  <c r="K369" i="9"/>
  <c r="L369" i="9"/>
  <c r="M369" i="9"/>
  <c r="N369" i="9"/>
  <c r="O369" i="9"/>
  <c r="P369" i="9"/>
  <c r="A370" i="9"/>
  <c r="B370" i="9"/>
  <c r="C370" i="9"/>
  <c r="D370" i="9"/>
  <c r="E370" i="9"/>
  <c r="F370" i="9"/>
  <c r="G370" i="9"/>
  <c r="H370" i="9"/>
  <c r="I370" i="9"/>
  <c r="J370" i="9"/>
  <c r="K370" i="9"/>
  <c r="L370" i="9"/>
  <c r="M370" i="9"/>
  <c r="N370" i="9"/>
  <c r="O370" i="9"/>
  <c r="P370" i="9"/>
  <c r="A371" i="9"/>
  <c r="B371" i="9"/>
  <c r="C371" i="9"/>
  <c r="D371" i="9"/>
  <c r="E371" i="9"/>
  <c r="F371" i="9"/>
  <c r="G371" i="9"/>
  <c r="H371" i="9"/>
  <c r="I371" i="9"/>
  <c r="J371" i="9"/>
  <c r="K371" i="9"/>
  <c r="L371" i="9"/>
  <c r="M371" i="9"/>
  <c r="N371" i="9"/>
  <c r="O371" i="9"/>
  <c r="P371" i="9"/>
  <c r="A372" i="9"/>
  <c r="B372" i="9"/>
  <c r="C372" i="9"/>
  <c r="D372" i="9"/>
  <c r="E372" i="9"/>
  <c r="F372" i="9"/>
  <c r="G372" i="9"/>
  <c r="H372" i="9"/>
  <c r="I372" i="9"/>
  <c r="J372" i="9"/>
  <c r="K372" i="9"/>
  <c r="L372" i="9"/>
  <c r="M372" i="9"/>
  <c r="N372" i="9"/>
  <c r="O372" i="9"/>
  <c r="P372" i="9"/>
  <c r="A373" i="9"/>
  <c r="B373" i="9"/>
  <c r="C373" i="9"/>
  <c r="D373" i="9"/>
  <c r="E373" i="9"/>
  <c r="F373" i="9"/>
  <c r="G373" i="9"/>
  <c r="H373" i="9"/>
  <c r="I373" i="9"/>
  <c r="J373" i="9"/>
  <c r="K373" i="9"/>
  <c r="L373" i="9"/>
  <c r="M373" i="9"/>
  <c r="N373" i="9"/>
  <c r="O373" i="9"/>
  <c r="P373" i="9"/>
  <c r="A374" i="9"/>
  <c r="B374" i="9"/>
  <c r="C374" i="9"/>
  <c r="D374" i="9"/>
  <c r="E374" i="9"/>
  <c r="F374" i="9"/>
  <c r="G374" i="9"/>
  <c r="H374" i="9"/>
  <c r="I374" i="9"/>
  <c r="J374" i="9"/>
  <c r="K374" i="9"/>
  <c r="L374" i="9"/>
  <c r="M374" i="9"/>
  <c r="N374" i="9"/>
  <c r="O374" i="9"/>
  <c r="P374" i="9"/>
  <c r="A375" i="9"/>
  <c r="B375" i="9"/>
  <c r="C375" i="9"/>
  <c r="D375" i="9"/>
  <c r="E375" i="9"/>
  <c r="F375" i="9"/>
  <c r="G375" i="9"/>
  <c r="H375" i="9"/>
  <c r="I375" i="9"/>
  <c r="J375" i="9"/>
  <c r="K375" i="9"/>
  <c r="L375" i="9"/>
  <c r="M375" i="9"/>
  <c r="N375" i="9"/>
  <c r="O375" i="9"/>
  <c r="P375" i="9"/>
  <c r="A376" i="9"/>
  <c r="B376" i="9"/>
  <c r="C376" i="9"/>
  <c r="D376" i="9"/>
  <c r="E376" i="9"/>
  <c r="F376" i="9"/>
  <c r="G376" i="9"/>
  <c r="H376" i="9"/>
  <c r="I376" i="9"/>
  <c r="J376" i="9"/>
  <c r="K376" i="9"/>
  <c r="L376" i="9"/>
  <c r="M376" i="9"/>
  <c r="N376" i="9"/>
  <c r="O376" i="9"/>
  <c r="P376" i="9"/>
  <c r="A377" i="9"/>
  <c r="B377" i="9"/>
  <c r="C377" i="9"/>
  <c r="D377" i="9"/>
  <c r="E377" i="9"/>
  <c r="F377" i="9"/>
  <c r="G377" i="9"/>
  <c r="H377" i="9"/>
  <c r="I377" i="9"/>
  <c r="J377" i="9"/>
  <c r="K377" i="9"/>
  <c r="L377" i="9"/>
  <c r="M377" i="9"/>
  <c r="N377" i="9"/>
  <c r="O377" i="9"/>
  <c r="P377" i="9"/>
  <c r="A378" i="9"/>
  <c r="B378" i="9"/>
  <c r="C378" i="9"/>
  <c r="D378" i="9"/>
  <c r="E378" i="9"/>
  <c r="F378" i="9"/>
  <c r="G378" i="9"/>
  <c r="H378" i="9"/>
  <c r="I378" i="9"/>
  <c r="J378" i="9"/>
  <c r="K378" i="9"/>
  <c r="L378" i="9"/>
  <c r="M378" i="9"/>
  <c r="N378" i="9"/>
  <c r="O378" i="9"/>
  <c r="P378" i="9"/>
  <c r="A379" i="9"/>
  <c r="B379" i="9"/>
  <c r="C379" i="9"/>
  <c r="D379" i="9"/>
  <c r="E379" i="9"/>
  <c r="F379" i="9"/>
  <c r="G379" i="9"/>
  <c r="H379" i="9"/>
  <c r="I379" i="9"/>
  <c r="J379" i="9"/>
  <c r="K379" i="9"/>
  <c r="L379" i="9"/>
  <c r="M379" i="9"/>
  <c r="N379" i="9"/>
  <c r="O379" i="9"/>
  <c r="P379" i="9"/>
  <c r="A380" i="9"/>
  <c r="B380" i="9"/>
  <c r="C380" i="9"/>
  <c r="D380" i="9"/>
  <c r="E380" i="9"/>
  <c r="F380" i="9"/>
  <c r="G380" i="9"/>
  <c r="H380" i="9"/>
  <c r="I380" i="9"/>
  <c r="J380" i="9"/>
  <c r="K380" i="9"/>
  <c r="L380" i="9"/>
  <c r="M380" i="9"/>
  <c r="N380" i="9"/>
  <c r="O380" i="9"/>
  <c r="P380" i="9"/>
  <c r="A381" i="9"/>
  <c r="B381" i="9"/>
  <c r="C381" i="9"/>
  <c r="D381" i="9"/>
  <c r="E381" i="9"/>
  <c r="F381" i="9"/>
  <c r="G381" i="9"/>
  <c r="H381" i="9"/>
  <c r="I381" i="9"/>
  <c r="J381" i="9"/>
  <c r="K381" i="9"/>
  <c r="L381" i="9"/>
  <c r="M381" i="9"/>
  <c r="N381" i="9"/>
  <c r="O381" i="9"/>
  <c r="P381" i="9"/>
  <c r="A382" i="9"/>
  <c r="B382" i="9"/>
  <c r="C382" i="9"/>
  <c r="D382" i="9"/>
  <c r="E382" i="9"/>
  <c r="F382" i="9"/>
  <c r="G382" i="9"/>
  <c r="H382" i="9"/>
  <c r="I382" i="9"/>
  <c r="J382" i="9"/>
  <c r="K382" i="9"/>
  <c r="L382" i="9"/>
  <c r="M382" i="9"/>
  <c r="N382" i="9"/>
  <c r="O382" i="9"/>
  <c r="P382" i="9"/>
  <c r="A383" i="9"/>
  <c r="B383" i="9"/>
  <c r="C383" i="9"/>
  <c r="D383" i="9"/>
  <c r="E383" i="9"/>
  <c r="F383" i="9"/>
  <c r="G383" i="9"/>
  <c r="H383" i="9"/>
  <c r="I383" i="9"/>
  <c r="J383" i="9"/>
  <c r="K383" i="9"/>
  <c r="L383" i="9"/>
  <c r="M383" i="9"/>
  <c r="N383" i="9"/>
  <c r="O383" i="9"/>
  <c r="P383" i="9"/>
  <c r="A384" i="9"/>
  <c r="B384" i="9"/>
  <c r="C384" i="9"/>
  <c r="D384" i="9"/>
  <c r="E384" i="9"/>
  <c r="F384" i="9"/>
  <c r="G384" i="9"/>
  <c r="H384" i="9"/>
  <c r="I384" i="9"/>
  <c r="J384" i="9"/>
  <c r="K384" i="9"/>
  <c r="L384" i="9"/>
  <c r="M384" i="9"/>
  <c r="N384" i="9"/>
  <c r="O384" i="9"/>
  <c r="P384" i="9"/>
  <c r="A385" i="9"/>
  <c r="B385" i="9"/>
  <c r="C385" i="9"/>
  <c r="D385" i="9"/>
  <c r="E385" i="9"/>
  <c r="F385" i="9"/>
  <c r="G385" i="9"/>
  <c r="H385" i="9"/>
  <c r="I385" i="9"/>
  <c r="J385" i="9"/>
  <c r="K385" i="9"/>
  <c r="L385" i="9"/>
  <c r="M385" i="9"/>
  <c r="N385" i="9"/>
  <c r="O385" i="9"/>
  <c r="P385" i="9"/>
  <c r="A386" i="9"/>
  <c r="B386" i="9"/>
  <c r="C386" i="9"/>
  <c r="D386" i="9"/>
  <c r="E386" i="9"/>
  <c r="F386" i="9"/>
  <c r="G386" i="9"/>
  <c r="H386" i="9"/>
  <c r="I386" i="9"/>
  <c r="J386" i="9"/>
  <c r="K386" i="9"/>
  <c r="L386" i="9"/>
  <c r="M386" i="9"/>
  <c r="N386" i="9"/>
  <c r="O386" i="9"/>
  <c r="P386" i="9"/>
  <c r="A387" i="9"/>
  <c r="B387" i="9"/>
  <c r="C387" i="9"/>
  <c r="D387" i="9"/>
  <c r="E387" i="9"/>
  <c r="F387" i="9"/>
  <c r="G387" i="9"/>
  <c r="H387" i="9"/>
  <c r="I387" i="9"/>
  <c r="J387" i="9"/>
  <c r="K387" i="9"/>
  <c r="L387" i="9"/>
  <c r="M387" i="9"/>
  <c r="N387" i="9"/>
  <c r="O387" i="9"/>
  <c r="P387" i="9"/>
  <c r="A388" i="9"/>
  <c r="B388" i="9"/>
  <c r="C388" i="9"/>
  <c r="D388" i="9"/>
  <c r="E388" i="9"/>
  <c r="F388" i="9"/>
  <c r="G388" i="9"/>
  <c r="H388" i="9"/>
  <c r="I388" i="9"/>
  <c r="J388" i="9"/>
  <c r="K388" i="9"/>
  <c r="L388" i="9"/>
  <c r="M388" i="9"/>
  <c r="N388" i="9"/>
  <c r="O388" i="9"/>
  <c r="P388" i="9"/>
  <c r="A389" i="9"/>
  <c r="B389" i="9"/>
  <c r="C389" i="9"/>
  <c r="D389" i="9"/>
  <c r="E389" i="9"/>
  <c r="F389" i="9"/>
  <c r="G389" i="9"/>
  <c r="H389" i="9"/>
  <c r="I389" i="9"/>
  <c r="J389" i="9"/>
  <c r="K389" i="9"/>
  <c r="L389" i="9"/>
  <c r="M389" i="9"/>
  <c r="N389" i="9"/>
  <c r="O389" i="9"/>
  <c r="P389" i="9"/>
  <c r="A390" i="9"/>
  <c r="B390" i="9"/>
  <c r="C390" i="9"/>
  <c r="D390" i="9"/>
  <c r="E390" i="9"/>
  <c r="F390" i="9"/>
  <c r="G390" i="9"/>
  <c r="H390" i="9"/>
  <c r="I390" i="9"/>
  <c r="J390" i="9"/>
  <c r="K390" i="9"/>
  <c r="L390" i="9"/>
  <c r="M390" i="9"/>
  <c r="N390" i="9"/>
  <c r="O390" i="9"/>
  <c r="P390" i="9"/>
  <c r="A391" i="9"/>
  <c r="B391" i="9"/>
  <c r="C391" i="9"/>
  <c r="D391" i="9"/>
  <c r="E391" i="9"/>
  <c r="F391" i="9"/>
  <c r="G391" i="9"/>
  <c r="H391" i="9"/>
  <c r="I391" i="9"/>
  <c r="J391" i="9"/>
  <c r="K391" i="9"/>
  <c r="L391" i="9"/>
  <c r="M391" i="9"/>
  <c r="N391" i="9"/>
  <c r="O391" i="9"/>
  <c r="P391" i="9"/>
  <c r="A392" i="9"/>
  <c r="B392" i="9"/>
  <c r="C392" i="9"/>
  <c r="D392" i="9"/>
  <c r="E392" i="9"/>
  <c r="F392" i="9"/>
  <c r="G392" i="9"/>
  <c r="H392" i="9"/>
  <c r="I392" i="9"/>
  <c r="J392" i="9"/>
  <c r="K392" i="9"/>
  <c r="L392" i="9"/>
  <c r="M392" i="9"/>
  <c r="N392" i="9"/>
  <c r="O392" i="9"/>
  <c r="P392" i="9"/>
  <c r="A393" i="9"/>
  <c r="B393" i="9"/>
  <c r="C393" i="9"/>
  <c r="D393" i="9"/>
  <c r="E393" i="9"/>
  <c r="F393" i="9"/>
  <c r="G393" i="9"/>
  <c r="H393" i="9"/>
  <c r="I393" i="9"/>
  <c r="J393" i="9"/>
  <c r="K393" i="9"/>
  <c r="L393" i="9"/>
  <c r="M393" i="9"/>
  <c r="N393" i="9"/>
  <c r="O393" i="9"/>
  <c r="P393" i="9"/>
  <c r="A394" i="9"/>
  <c r="B394" i="9"/>
  <c r="C394" i="9"/>
  <c r="D394" i="9"/>
  <c r="E394" i="9"/>
  <c r="F394" i="9"/>
  <c r="G394" i="9"/>
  <c r="H394" i="9"/>
  <c r="I394" i="9"/>
  <c r="J394" i="9"/>
  <c r="K394" i="9"/>
  <c r="L394" i="9"/>
  <c r="M394" i="9"/>
  <c r="N394" i="9"/>
  <c r="O394" i="9"/>
  <c r="P394" i="9"/>
  <c r="A395" i="9"/>
  <c r="B395" i="9"/>
  <c r="C395" i="9"/>
  <c r="D395" i="9"/>
  <c r="E395" i="9"/>
  <c r="F395" i="9"/>
  <c r="G395" i="9"/>
  <c r="H395" i="9"/>
  <c r="I395" i="9"/>
  <c r="J395" i="9"/>
  <c r="K395" i="9"/>
  <c r="L395" i="9"/>
  <c r="M395" i="9"/>
  <c r="N395" i="9"/>
  <c r="O395" i="9"/>
  <c r="P395" i="9"/>
  <c r="A396" i="9"/>
  <c r="B396" i="9"/>
  <c r="C396" i="9"/>
  <c r="D396" i="9"/>
  <c r="E396" i="9"/>
  <c r="F396" i="9"/>
  <c r="G396" i="9"/>
  <c r="H396" i="9"/>
  <c r="I396" i="9"/>
  <c r="J396" i="9"/>
  <c r="K396" i="9"/>
  <c r="L396" i="9"/>
  <c r="M396" i="9"/>
  <c r="N396" i="9"/>
  <c r="O396" i="9"/>
  <c r="P396" i="9"/>
  <c r="A397" i="9"/>
  <c r="B397" i="9"/>
  <c r="C397" i="9"/>
  <c r="D397" i="9"/>
  <c r="E397" i="9"/>
  <c r="F397" i="9"/>
  <c r="G397" i="9"/>
  <c r="H397" i="9"/>
  <c r="I397" i="9"/>
  <c r="J397" i="9"/>
  <c r="K397" i="9"/>
  <c r="L397" i="9"/>
  <c r="M397" i="9"/>
  <c r="N397" i="9"/>
  <c r="O397" i="9"/>
  <c r="P397" i="9"/>
  <c r="A398" i="9"/>
  <c r="B398" i="9"/>
  <c r="C398" i="9"/>
  <c r="D398" i="9"/>
  <c r="E398" i="9"/>
  <c r="F398" i="9"/>
  <c r="G398" i="9"/>
  <c r="H398" i="9"/>
  <c r="I398" i="9"/>
  <c r="J398" i="9"/>
  <c r="K398" i="9"/>
  <c r="L398" i="9"/>
  <c r="M398" i="9"/>
  <c r="N398" i="9"/>
  <c r="O398" i="9"/>
  <c r="P398" i="9"/>
  <c r="A399" i="9"/>
  <c r="B399" i="9"/>
  <c r="C399" i="9"/>
  <c r="D399" i="9"/>
  <c r="E399" i="9"/>
  <c r="F399" i="9"/>
  <c r="G399" i="9"/>
  <c r="H399" i="9"/>
  <c r="I399" i="9"/>
  <c r="J399" i="9"/>
  <c r="K399" i="9"/>
  <c r="L399" i="9"/>
  <c r="M399" i="9"/>
  <c r="N399" i="9"/>
  <c r="O399" i="9"/>
  <c r="P399" i="9"/>
  <c r="A400" i="9"/>
  <c r="B400" i="9"/>
  <c r="C400" i="9"/>
  <c r="D400" i="9"/>
  <c r="E400" i="9"/>
  <c r="F400" i="9"/>
  <c r="G400" i="9"/>
  <c r="H400" i="9"/>
  <c r="I400" i="9"/>
  <c r="J400" i="9"/>
  <c r="K400" i="9"/>
  <c r="L400" i="9"/>
  <c r="M400" i="9"/>
  <c r="N400" i="9"/>
  <c r="O400" i="9"/>
  <c r="P400" i="9"/>
  <c r="A401" i="9"/>
  <c r="B401" i="9"/>
  <c r="C401" i="9"/>
  <c r="D401" i="9"/>
  <c r="E401" i="9"/>
  <c r="F401" i="9"/>
  <c r="G401" i="9"/>
  <c r="H401" i="9"/>
  <c r="I401" i="9"/>
  <c r="J401" i="9"/>
  <c r="K401" i="9"/>
  <c r="L401" i="9"/>
  <c r="M401" i="9"/>
  <c r="N401" i="9"/>
  <c r="O401" i="9"/>
  <c r="P401" i="9"/>
  <c r="A402" i="9"/>
  <c r="B402" i="9"/>
  <c r="C402" i="9"/>
  <c r="D402" i="9"/>
  <c r="E402" i="9"/>
  <c r="F402" i="9"/>
  <c r="G402" i="9"/>
  <c r="H402" i="9"/>
  <c r="I402" i="9"/>
  <c r="J402" i="9"/>
  <c r="K402" i="9"/>
  <c r="L402" i="9"/>
  <c r="M402" i="9"/>
  <c r="N402" i="9"/>
  <c r="O402" i="9"/>
  <c r="P402" i="9"/>
  <c r="A403" i="9"/>
  <c r="B403" i="9"/>
  <c r="C403" i="9"/>
  <c r="D403" i="9"/>
  <c r="E403" i="9"/>
  <c r="F403" i="9"/>
  <c r="G403" i="9"/>
  <c r="H403" i="9"/>
  <c r="I403" i="9"/>
  <c r="J403" i="9"/>
  <c r="K403" i="9"/>
  <c r="L403" i="9"/>
  <c r="M403" i="9"/>
  <c r="N403" i="9"/>
  <c r="O403" i="9"/>
  <c r="P403" i="9"/>
  <c r="A404" i="9"/>
  <c r="B404" i="9"/>
  <c r="C404" i="9"/>
  <c r="D404" i="9"/>
  <c r="E404" i="9"/>
  <c r="F404" i="9"/>
  <c r="G404" i="9"/>
  <c r="H404" i="9"/>
  <c r="I404" i="9"/>
  <c r="J404" i="9"/>
  <c r="K404" i="9"/>
  <c r="L404" i="9"/>
  <c r="M404" i="9"/>
  <c r="N404" i="9"/>
  <c r="O404" i="9"/>
  <c r="P404" i="9"/>
  <c r="A405" i="9"/>
  <c r="B405" i="9"/>
  <c r="C405" i="9"/>
  <c r="D405" i="9"/>
  <c r="E405" i="9"/>
  <c r="F405" i="9"/>
  <c r="G405" i="9"/>
  <c r="H405" i="9"/>
  <c r="I405" i="9"/>
  <c r="J405" i="9"/>
  <c r="K405" i="9"/>
  <c r="L405" i="9"/>
  <c r="M405" i="9"/>
  <c r="N405" i="9"/>
  <c r="O405" i="9"/>
  <c r="P405" i="9"/>
  <c r="A406" i="9"/>
  <c r="B406" i="9"/>
  <c r="C406" i="9"/>
  <c r="D406" i="9"/>
  <c r="E406" i="9"/>
  <c r="F406" i="9"/>
  <c r="G406" i="9"/>
  <c r="H406" i="9"/>
  <c r="I406" i="9"/>
  <c r="J406" i="9"/>
  <c r="K406" i="9"/>
  <c r="L406" i="9"/>
  <c r="M406" i="9"/>
  <c r="N406" i="9"/>
  <c r="O406" i="9"/>
  <c r="P406" i="9"/>
  <c r="A407" i="9"/>
  <c r="B407" i="9"/>
  <c r="C407" i="9"/>
  <c r="D407" i="9"/>
  <c r="E407" i="9"/>
  <c r="F407" i="9"/>
  <c r="G407" i="9"/>
  <c r="H407" i="9"/>
  <c r="I407" i="9"/>
  <c r="J407" i="9"/>
  <c r="K407" i="9"/>
  <c r="L407" i="9"/>
  <c r="M407" i="9"/>
  <c r="N407" i="9"/>
  <c r="O407" i="9"/>
  <c r="P407" i="9"/>
  <c r="A408" i="9"/>
  <c r="B408" i="9"/>
  <c r="C408" i="9"/>
  <c r="D408" i="9"/>
  <c r="E408" i="9"/>
  <c r="F408" i="9"/>
  <c r="G408" i="9"/>
  <c r="H408" i="9"/>
  <c r="I408" i="9"/>
  <c r="J408" i="9"/>
  <c r="K408" i="9"/>
  <c r="L408" i="9"/>
  <c r="M408" i="9"/>
  <c r="N408" i="9"/>
  <c r="O408" i="9"/>
  <c r="P408" i="9"/>
  <c r="A409" i="9"/>
  <c r="B409" i="9"/>
  <c r="C409" i="9"/>
  <c r="D409" i="9"/>
  <c r="E409" i="9"/>
  <c r="F409" i="9"/>
  <c r="G409" i="9"/>
  <c r="H409" i="9"/>
  <c r="I409" i="9"/>
  <c r="J409" i="9"/>
  <c r="K409" i="9"/>
  <c r="L409" i="9"/>
  <c r="M409" i="9"/>
  <c r="N409" i="9"/>
  <c r="O409" i="9"/>
  <c r="P409" i="9"/>
  <c r="A410" i="9"/>
  <c r="B410" i="9"/>
  <c r="C410" i="9"/>
  <c r="D410" i="9"/>
  <c r="E410" i="9"/>
  <c r="F410" i="9"/>
  <c r="G410" i="9"/>
  <c r="H410" i="9"/>
  <c r="I410" i="9"/>
  <c r="J410" i="9"/>
  <c r="K410" i="9"/>
  <c r="L410" i="9"/>
  <c r="M410" i="9"/>
  <c r="N410" i="9"/>
  <c r="O410" i="9"/>
  <c r="P410" i="9"/>
  <c r="A411" i="9"/>
  <c r="B411" i="9"/>
  <c r="C411" i="9"/>
  <c r="D411" i="9"/>
  <c r="E411" i="9"/>
  <c r="F411" i="9"/>
  <c r="G411" i="9"/>
  <c r="H411" i="9"/>
  <c r="I411" i="9"/>
  <c r="J411" i="9"/>
  <c r="K411" i="9"/>
  <c r="L411" i="9"/>
  <c r="M411" i="9"/>
  <c r="N411" i="9"/>
  <c r="O411" i="9"/>
  <c r="P411" i="9"/>
  <c r="A412" i="9"/>
  <c r="B412" i="9"/>
  <c r="C412" i="9"/>
  <c r="D412" i="9"/>
  <c r="E412" i="9"/>
  <c r="F412" i="9"/>
  <c r="G412" i="9"/>
  <c r="H412" i="9"/>
  <c r="I412" i="9"/>
  <c r="J412" i="9"/>
  <c r="K412" i="9"/>
  <c r="L412" i="9"/>
  <c r="M412" i="9"/>
  <c r="N412" i="9"/>
  <c r="O412" i="9"/>
  <c r="P412" i="9"/>
  <c r="A413" i="9"/>
  <c r="B413" i="9"/>
  <c r="C413" i="9"/>
  <c r="D413" i="9"/>
  <c r="E413" i="9"/>
  <c r="F413" i="9"/>
  <c r="G413" i="9"/>
  <c r="H413" i="9"/>
  <c r="I413" i="9"/>
  <c r="J413" i="9"/>
  <c r="K413" i="9"/>
  <c r="L413" i="9"/>
  <c r="M413" i="9"/>
  <c r="N413" i="9"/>
  <c r="O413" i="9"/>
  <c r="P413" i="9"/>
  <c r="A414" i="9"/>
  <c r="B414" i="9"/>
  <c r="C414" i="9"/>
  <c r="D414" i="9"/>
  <c r="E414" i="9"/>
  <c r="F414" i="9"/>
  <c r="G414" i="9"/>
  <c r="H414" i="9"/>
  <c r="I414" i="9"/>
  <c r="J414" i="9"/>
  <c r="K414" i="9"/>
  <c r="L414" i="9"/>
  <c r="M414" i="9"/>
  <c r="N414" i="9"/>
  <c r="O414" i="9"/>
  <c r="P414" i="9"/>
  <c r="A415" i="9"/>
  <c r="B415" i="9"/>
  <c r="C415" i="9"/>
  <c r="D415" i="9"/>
  <c r="E415" i="9"/>
  <c r="F415" i="9"/>
  <c r="G415" i="9"/>
  <c r="H415" i="9"/>
  <c r="I415" i="9"/>
  <c r="J415" i="9"/>
  <c r="K415" i="9"/>
  <c r="L415" i="9"/>
  <c r="M415" i="9"/>
  <c r="N415" i="9"/>
  <c r="O415" i="9"/>
  <c r="P415" i="9"/>
  <c r="A416" i="9"/>
  <c r="B416" i="9"/>
  <c r="C416" i="9"/>
  <c r="D416" i="9"/>
  <c r="E416" i="9"/>
  <c r="F416" i="9"/>
  <c r="G416" i="9"/>
  <c r="H416" i="9"/>
  <c r="I416" i="9"/>
  <c r="J416" i="9"/>
  <c r="K416" i="9"/>
  <c r="L416" i="9"/>
  <c r="M416" i="9"/>
  <c r="N416" i="9"/>
  <c r="O416" i="9"/>
  <c r="P416" i="9"/>
  <c r="A417" i="9"/>
  <c r="B417" i="9"/>
  <c r="C417" i="9"/>
  <c r="D417" i="9"/>
  <c r="E417" i="9"/>
  <c r="F417" i="9"/>
  <c r="G417" i="9"/>
  <c r="H417" i="9"/>
  <c r="I417" i="9"/>
  <c r="J417" i="9"/>
  <c r="K417" i="9"/>
  <c r="L417" i="9"/>
  <c r="M417" i="9"/>
  <c r="N417" i="9"/>
  <c r="O417" i="9"/>
  <c r="P417" i="9"/>
  <c r="A418" i="9"/>
  <c r="B418" i="9"/>
  <c r="C418" i="9"/>
  <c r="D418" i="9"/>
  <c r="E418" i="9"/>
  <c r="F418" i="9"/>
  <c r="G418" i="9"/>
  <c r="H418" i="9"/>
  <c r="I418" i="9"/>
  <c r="J418" i="9"/>
  <c r="K418" i="9"/>
  <c r="L418" i="9"/>
  <c r="M418" i="9"/>
  <c r="N418" i="9"/>
  <c r="O418" i="9"/>
  <c r="P418" i="9"/>
  <c r="A419" i="9"/>
  <c r="B419" i="9"/>
  <c r="C419" i="9"/>
  <c r="D419" i="9"/>
  <c r="E419" i="9"/>
  <c r="F419" i="9"/>
  <c r="G419" i="9"/>
  <c r="H419" i="9"/>
  <c r="I419" i="9"/>
  <c r="J419" i="9"/>
  <c r="K419" i="9"/>
  <c r="L419" i="9"/>
  <c r="M419" i="9"/>
  <c r="N419" i="9"/>
  <c r="O419" i="9"/>
  <c r="P419" i="9"/>
  <c r="A420" i="9"/>
  <c r="B420" i="9"/>
  <c r="C420" i="9"/>
  <c r="D420" i="9"/>
  <c r="E420" i="9"/>
  <c r="F420" i="9"/>
  <c r="G420" i="9"/>
  <c r="H420" i="9"/>
  <c r="I420" i="9"/>
  <c r="J420" i="9"/>
  <c r="K420" i="9"/>
  <c r="L420" i="9"/>
  <c r="M420" i="9"/>
  <c r="N420" i="9"/>
  <c r="O420" i="9"/>
  <c r="P420" i="9"/>
  <c r="A421" i="9"/>
  <c r="B421" i="9"/>
  <c r="C421" i="9"/>
  <c r="D421" i="9"/>
  <c r="E421" i="9"/>
  <c r="F421" i="9"/>
  <c r="G421" i="9"/>
  <c r="H421" i="9"/>
  <c r="I421" i="9"/>
  <c r="J421" i="9"/>
  <c r="K421" i="9"/>
  <c r="L421" i="9"/>
  <c r="M421" i="9"/>
  <c r="N421" i="9"/>
  <c r="O421" i="9"/>
  <c r="P421" i="9"/>
  <c r="A422" i="9"/>
  <c r="B422" i="9"/>
  <c r="C422" i="9"/>
  <c r="D422" i="9"/>
  <c r="E422" i="9"/>
  <c r="F422" i="9"/>
  <c r="G422" i="9"/>
  <c r="H422" i="9"/>
  <c r="I422" i="9"/>
  <c r="J422" i="9"/>
  <c r="K422" i="9"/>
  <c r="L422" i="9"/>
  <c r="M422" i="9"/>
  <c r="N422" i="9"/>
  <c r="O422" i="9"/>
  <c r="P422" i="9"/>
  <c r="A423" i="9"/>
  <c r="B423" i="9"/>
  <c r="C423" i="9"/>
  <c r="D423" i="9"/>
  <c r="E423" i="9"/>
  <c r="F423" i="9"/>
  <c r="G423" i="9"/>
  <c r="H423" i="9"/>
  <c r="I423" i="9"/>
  <c r="J423" i="9"/>
  <c r="K423" i="9"/>
  <c r="L423" i="9"/>
  <c r="M423" i="9"/>
  <c r="N423" i="9"/>
  <c r="O423" i="9"/>
  <c r="P423" i="9"/>
  <c r="A424" i="9"/>
  <c r="B424" i="9"/>
  <c r="C424" i="9"/>
  <c r="D424" i="9"/>
  <c r="E424" i="9"/>
  <c r="F424" i="9"/>
  <c r="G424" i="9"/>
  <c r="H424" i="9"/>
  <c r="I424" i="9"/>
  <c r="J424" i="9"/>
  <c r="K424" i="9"/>
  <c r="L424" i="9"/>
  <c r="M424" i="9"/>
  <c r="N424" i="9"/>
  <c r="O424" i="9"/>
  <c r="P424" i="9"/>
  <c r="A425" i="9"/>
  <c r="B425" i="9"/>
  <c r="C425" i="9"/>
  <c r="D425" i="9"/>
  <c r="E425" i="9"/>
  <c r="F425" i="9"/>
  <c r="G425" i="9"/>
  <c r="H425" i="9"/>
  <c r="I425" i="9"/>
  <c r="J425" i="9"/>
  <c r="K425" i="9"/>
  <c r="L425" i="9"/>
  <c r="M425" i="9"/>
  <c r="N425" i="9"/>
  <c r="O425" i="9"/>
  <c r="P425" i="9"/>
  <c r="A426" i="9"/>
  <c r="B426" i="9"/>
  <c r="C426" i="9"/>
  <c r="D426" i="9"/>
  <c r="E426" i="9"/>
  <c r="F426" i="9"/>
  <c r="G426" i="9"/>
  <c r="H426" i="9"/>
  <c r="I426" i="9"/>
  <c r="J426" i="9"/>
  <c r="K426" i="9"/>
  <c r="L426" i="9"/>
  <c r="M426" i="9"/>
  <c r="N426" i="9"/>
  <c r="O426" i="9"/>
  <c r="P426" i="9"/>
  <c r="A427" i="9"/>
  <c r="B427" i="9"/>
  <c r="C427" i="9"/>
  <c r="D427" i="9"/>
  <c r="E427" i="9"/>
  <c r="F427" i="9"/>
  <c r="G427" i="9"/>
  <c r="H427" i="9"/>
  <c r="I427" i="9"/>
  <c r="J427" i="9"/>
  <c r="K427" i="9"/>
  <c r="L427" i="9"/>
  <c r="M427" i="9"/>
  <c r="N427" i="9"/>
  <c r="O427" i="9"/>
  <c r="P427" i="9"/>
  <c r="A428" i="9"/>
  <c r="B428" i="9"/>
  <c r="C428" i="9"/>
  <c r="D428" i="9"/>
  <c r="E428" i="9"/>
  <c r="F428" i="9"/>
  <c r="G428" i="9"/>
  <c r="H428" i="9"/>
  <c r="I428" i="9"/>
  <c r="J428" i="9"/>
  <c r="K428" i="9"/>
  <c r="L428" i="9"/>
  <c r="M428" i="9"/>
  <c r="N428" i="9"/>
  <c r="O428" i="9"/>
  <c r="P428" i="9"/>
  <c r="A429" i="9"/>
  <c r="B429" i="9"/>
  <c r="C429" i="9"/>
  <c r="D429" i="9"/>
  <c r="E429" i="9"/>
  <c r="F429" i="9"/>
  <c r="G429" i="9"/>
  <c r="H429" i="9"/>
  <c r="I429" i="9"/>
  <c r="J429" i="9"/>
  <c r="K429" i="9"/>
  <c r="L429" i="9"/>
  <c r="M429" i="9"/>
  <c r="N429" i="9"/>
  <c r="O429" i="9"/>
  <c r="P429" i="9"/>
  <c r="A430" i="9"/>
  <c r="B430" i="9"/>
  <c r="C430" i="9"/>
  <c r="D430" i="9"/>
  <c r="E430" i="9"/>
  <c r="F430" i="9"/>
  <c r="G430" i="9"/>
  <c r="H430" i="9"/>
  <c r="I430" i="9"/>
  <c r="J430" i="9"/>
  <c r="K430" i="9"/>
  <c r="L430" i="9"/>
  <c r="M430" i="9"/>
  <c r="N430" i="9"/>
  <c r="O430" i="9"/>
  <c r="P430" i="9"/>
  <c r="A431" i="9"/>
  <c r="B431" i="9"/>
  <c r="C431" i="9"/>
  <c r="D431" i="9"/>
  <c r="E431" i="9"/>
  <c r="F431" i="9"/>
  <c r="G431" i="9"/>
  <c r="H431" i="9"/>
  <c r="I431" i="9"/>
  <c r="J431" i="9"/>
  <c r="K431" i="9"/>
  <c r="L431" i="9"/>
  <c r="M431" i="9"/>
  <c r="N431" i="9"/>
  <c r="O431" i="9"/>
  <c r="P431" i="9"/>
  <c r="A432" i="9"/>
  <c r="B432" i="9"/>
  <c r="C432" i="9"/>
  <c r="D432" i="9"/>
  <c r="E432" i="9"/>
  <c r="F432" i="9"/>
  <c r="G432" i="9"/>
  <c r="H432" i="9"/>
  <c r="I432" i="9"/>
  <c r="J432" i="9"/>
  <c r="K432" i="9"/>
  <c r="L432" i="9"/>
  <c r="M432" i="9"/>
  <c r="N432" i="9"/>
  <c r="O432" i="9"/>
  <c r="P432" i="9"/>
  <c r="A433" i="9"/>
  <c r="B433" i="9"/>
  <c r="C433" i="9"/>
  <c r="D433" i="9"/>
  <c r="E433" i="9"/>
  <c r="F433" i="9"/>
  <c r="G433" i="9"/>
  <c r="H433" i="9"/>
  <c r="I433" i="9"/>
  <c r="J433" i="9"/>
  <c r="K433" i="9"/>
  <c r="L433" i="9"/>
  <c r="M433" i="9"/>
  <c r="N433" i="9"/>
  <c r="O433" i="9"/>
  <c r="P433" i="9"/>
  <c r="A434" i="9"/>
  <c r="B434" i="9"/>
  <c r="C434" i="9"/>
  <c r="D434" i="9"/>
  <c r="E434" i="9"/>
  <c r="F434" i="9"/>
  <c r="G434" i="9"/>
  <c r="H434" i="9"/>
  <c r="I434" i="9"/>
  <c r="J434" i="9"/>
  <c r="K434" i="9"/>
  <c r="L434" i="9"/>
  <c r="M434" i="9"/>
  <c r="N434" i="9"/>
  <c r="O434" i="9"/>
  <c r="P434" i="9"/>
  <c r="A435" i="9"/>
  <c r="B435" i="9"/>
  <c r="C435" i="9"/>
  <c r="D435" i="9"/>
  <c r="E435" i="9"/>
  <c r="F435" i="9"/>
  <c r="G435" i="9"/>
  <c r="H435" i="9"/>
  <c r="I435" i="9"/>
  <c r="J435" i="9"/>
  <c r="K435" i="9"/>
  <c r="L435" i="9"/>
  <c r="M435" i="9"/>
  <c r="N435" i="9"/>
  <c r="O435" i="9"/>
  <c r="P435" i="9"/>
  <c r="A436" i="9"/>
  <c r="B436" i="9"/>
  <c r="C436" i="9"/>
  <c r="D436" i="9"/>
  <c r="E436" i="9"/>
  <c r="F436" i="9"/>
  <c r="G436" i="9"/>
  <c r="H436" i="9"/>
  <c r="I436" i="9"/>
  <c r="J436" i="9"/>
  <c r="K436" i="9"/>
  <c r="L436" i="9"/>
  <c r="M436" i="9"/>
  <c r="N436" i="9"/>
  <c r="O436" i="9"/>
  <c r="P436" i="9"/>
  <c r="A437" i="9"/>
  <c r="B437" i="9"/>
  <c r="C437" i="9"/>
  <c r="D437" i="9"/>
  <c r="E437" i="9"/>
  <c r="F437" i="9"/>
  <c r="G437" i="9"/>
  <c r="H437" i="9"/>
  <c r="I437" i="9"/>
  <c r="J437" i="9"/>
  <c r="K437" i="9"/>
  <c r="L437" i="9"/>
  <c r="M437" i="9"/>
  <c r="N437" i="9"/>
  <c r="O437" i="9"/>
  <c r="P437" i="9"/>
  <c r="A438" i="9"/>
  <c r="B438" i="9"/>
  <c r="C438" i="9"/>
  <c r="D438" i="9"/>
  <c r="E438" i="9"/>
  <c r="F438" i="9"/>
  <c r="G438" i="9"/>
  <c r="H438" i="9"/>
  <c r="I438" i="9"/>
  <c r="J438" i="9"/>
  <c r="K438" i="9"/>
  <c r="L438" i="9"/>
  <c r="M438" i="9"/>
  <c r="N438" i="9"/>
  <c r="O438" i="9"/>
  <c r="P438" i="9"/>
  <c r="A439" i="9"/>
  <c r="B439" i="9"/>
  <c r="C439" i="9"/>
  <c r="D439" i="9"/>
  <c r="E439" i="9"/>
  <c r="F439" i="9"/>
  <c r="G439" i="9"/>
  <c r="H439" i="9"/>
  <c r="I439" i="9"/>
  <c r="J439" i="9"/>
  <c r="K439" i="9"/>
  <c r="L439" i="9"/>
  <c r="M439" i="9"/>
  <c r="N439" i="9"/>
  <c r="O439" i="9"/>
  <c r="P439" i="9"/>
  <c r="A440" i="9"/>
  <c r="B440" i="9"/>
  <c r="C440" i="9"/>
  <c r="D440" i="9"/>
  <c r="E440" i="9"/>
  <c r="F440" i="9"/>
  <c r="G440" i="9"/>
  <c r="H440" i="9"/>
  <c r="I440" i="9"/>
  <c r="J440" i="9"/>
  <c r="K440" i="9"/>
  <c r="L440" i="9"/>
  <c r="M440" i="9"/>
  <c r="N440" i="9"/>
  <c r="O440" i="9"/>
  <c r="P440" i="9"/>
  <c r="A441" i="9"/>
  <c r="B441" i="9"/>
  <c r="C441" i="9"/>
  <c r="D441" i="9"/>
  <c r="E441" i="9"/>
  <c r="F441" i="9"/>
  <c r="G441" i="9"/>
  <c r="H441" i="9"/>
  <c r="I441" i="9"/>
  <c r="J441" i="9"/>
  <c r="K441" i="9"/>
  <c r="L441" i="9"/>
  <c r="M441" i="9"/>
  <c r="N441" i="9"/>
  <c r="O441" i="9"/>
  <c r="P441" i="9"/>
  <c r="A442" i="9"/>
  <c r="B442" i="9"/>
  <c r="C442" i="9"/>
  <c r="D442" i="9"/>
  <c r="E442" i="9"/>
  <c r="F442" i="9"/>
  <c r="G442" i="9"/>
  <c r="H442" i="9"/>
  <c r="I442" i="9"/>
  <c r="J442" i="9"/>
  <c r="K442" i="9"/>
  <c r="L442" i="9"/>
  <c r="M442" i="9"/>
  <c r="N442" i="9"/>
  <c r="O442" i="9"/>
  <c r="P442" i="9"/>
  <c r="A443" i="9"/>
  <c r="B443" i="9"/>
  <c r="C443" i="9"/>
  <c r="D443" i="9"/>
  <c r="E443" i="9"/>
  <c r="F443" i="9"/>
  <c r="G443" i="9"/>
  <c r="H443" i="9"/>
  <c r="I443" i="9"/>
  <c r="J443" i="9"/>
  <c r="K443" i="9"/>
  <c r="L443" i="9"/>
  <c r="M443" i="9"/>
  <c r="N443" i="9"/>
  <c r="O443" i="9"/>
  <c r="P443" i="9"/>
  <c r="A444" i="9"/>
  <c r="B444" i="9"/>
  <c r="C444" i="9"/>
  <c r="D444" i="9"/>
  <c r="E444" i="9"/>
  <c r="F444" i="9"/>
  <c r="G444" i="9"/>
  <c r="H444" i="9"/>
  <c r="I444" i="9"/>
  <c r="J444" i="9"/>
  <c r="K444" i="9"/>
  <c r="L444" i="9"/>
  <c r="M444" i="9"/>
  <c r="N444" i="9"/>
  <c r="O444" i="9"/>
  <c r="P444" i="9"/>
  <c r="A445" i="9"/>
  <c r="B445" i="9"/>
  <c r="C445" i="9"/>
  <c r="D445" i="9"/>
  <c r="E445" i="9"/>
  <c r="F445" i="9"/>
  <c r="G445" i="9"/>
  <c r="H445" i="9"/>
  <c r="I445" i="9"/>
  <c r="J445" i="9"/>
  <c r="K445" i="9"/>
  <c r="L445" i="9"/>
  <c r="M445" i="9"/>
  <c r="N445" i="9"/>
  <c r="O445" i="9"/>
  <c r="P445" i="9"/>
  <c r="A446" i="9"/>
  <c r="B446" i="9"/>
  <c r="C446" i="9"/>
  <c r="D446" i="9"/>
  <c r="E446" i="9"/>
  <c r="F446" i="9"/>
  <c r="G446" i="9"/>
  <c r="H446" i="9"/>
  <c r="I446" i="9"/>
  <c r="J446" i="9"/>
  <c r="K446" i="9"/>
  <c r="L446" i="9"/>
  <c r="M446" i="9"/>
  <c r="N446" i="9"/>
  <c r="O446" i="9"/>
  <c r="P446" i="9"/>
  <c r="A447" i="9"/>
  <c r="B447" i="9"/>
  <c r="C447" i="9"/>
  <c r="D447" i="9"/>
  <c r="E447" i="9"/>
  <c r="F447" i="9"/>
  <c r="G447" i="9"/>
  <c r="H447" i="9"/>
  <c r="I447" i="9"/>
  <c r="J447" i="9"/>
  <c r="K447" i="9"/>
  <c r="L447" i="9"/>
  <c r="M447" i="9"/>
  <c r="N447" i="9"/>
  <c r="O447" i="9"/>
  <c r="P447" i="9"/>
  <c r="A448" i="9"/>
  <c r="B448" i="9"/>
  <c r="C448" i="9"/>
  <c r="D448" i="9"/>
  <c r="E448" i="9"/>
  <c r="F448" i="9"/>
  <c r="G448" i="9"/>
  <c r="H448" i="9"/>
  <c r="I448" i="9"/>
  <c r="J448" i="9"/>
  <c r="K448" i="9"/>
  <c r="L448" i="9"/>
  <c r="M448" i="9"/>
  <c r="N448" i="9"/>
  <c r="O448" i="9"/>
  <c r="P448" i="9"/>
  <c r="A449" i="9"/>
  <c r="B449" i="9"/>
  <c r="C449" i="9"/>
  <c r="D449" i="9"/>
  <c r="E449" i="9"/>
  <c r="F449" i="9"/>
  <c r="G449" i="9"/>
  <c r="H449" i="9"/>
  <c r="I449" i="9"/>
  <c r="J449" i="9"/>
  <c r="K449" i="9"/>
  <c r="L449" i="9"/>
  <c r="M449" i="9"/>
  <c r="N449" i="9"/>
  <c r="O449" i="9"/>
  <c r="P449" i="9"/>
  <c r="A450" i="9"/>
  <c r="B450" i="9"/>
  <c r="C450" i="9"/>
  <c r="D450" i="9"/>
  <c r="E450" i="9"/>
  <c r="F450" i="9"/>
  <c r="G450" i="9"/>
  <c r="H450" i="9"/>
  <c r="I450" i="9"/>
  <c r="J450" i="9"/>
  <c r="K450" i="9"/>
  <c r="L450" i="9"/>
  <c r="M450" i="9"/>
  <c r="N450" i="9"/>
  <c r="O450" i="9"/>
  <c r="P450" i="9"/>
  <c r="A451" i="9"/>
  <c r="B451" i="9"/>
  <c r="C451" i="9"/>
  <c r="D451" i="9"/>
  <c r="E451" i="9"/>
  <c r="F451" i="9"/>
  <c r="G451" i="9"/>
  <c r="H451" i="9"/>
  <c r="I451" i="9"/>
  <c r="J451" i="9"/>
  <c r="K451" i="9"/>
  <c r="L451" i="9"/>
  <c r="M451" i="9"/>
  <c r="N451" i="9"/>
  <c r="O451" i="9"/>
  <c r="P451" i="9"/>
  <c r="A452" i="9"/>
  <c r="B452" i="9"/>
  <c r="C452" i="9"/>
  <c r="D452" i="9"/>
  <c r="E452" i="9"/>
  <c r="F452" i="9"/>
  <c r="G452" i="9"/>
  <c r="H452" i="9"/>
  <c r="I452" i="9"/>
  <c r="J452" i="9"/>
  <c r="K452" i="9"/>
  <c r="L452" i="9"/>
  <c r="M452" i="9"/>
  <c r="N452" i="9"/>
  <c r="O452" i="9"/>
  <c r="P452" i="9"/>
  <c r="A453" i="9"/>
  <c r="B453" i="9"/>
  <c r="C453" i="9"/>
  <c r="D453" i="9"/>
  <c r="E453" i="9"/>
  <c r="F453" i="9"/>
  <c r="G453" i="9"/>
  <c r="H453" i="9"/>
  <c r="I453" i="9"/>
  <c r="J453" i="9"/>
  <c r="K453" i="9"/>
  <c r="L453" i="9"/>
  <c r="M453" i="9"/>
  <c r="N453" i="9"/>
  <c r="O453" i="9"/>
  <c r="P453" i="9"/>
  <c r="A454" i="9"/>
  <c r="B454" i="9"/>
  <c r="C454" i="9"/>
  <c r="D454" i="9"/>
  <c r="E454" i="9"/>
  <c r="F454" i="9"/>
  <c r="G454" i="9"/>
  <c r="H454" i="9"/>
  <c r="I454" i="9"/>
  <c r="J454" i="9"/>
  <c r="K454" i="9"/>
  <c r="L454" i="9"/>
  <c r="M454" i="9"/>
  <c r="N454" i="9"/>
  <c r="O454" i="9"/>
  <c r="P454" i="9"/>
  <c r="A455" i="9"/>
  <c r="B455" i="9"/>
  <c r="C455" i="9"/>
  <c r="D455" i="9"/>
  <c r="E455" i="9"/>
  <c r="F455" i="9"/>
  <c r="G455" i="9"/>
  <c r="H455" i="9"/>
  <c r="I455" i="9"/>
  <c r="J455" i="9"/>
  <c r="K455" i="9"/>
  <c r="L455" i="9"/>
  <c r="M455" i="9"/>
  <c r="N455" i="9"/>
  <c r="O455" i="9"/>
  <c r="P455" i="9"/>
  <c r="A456" i="9"/>
  <c r="B456" i="9"/>
  <c r="C456" i="9"/>
  <c r="D456" i="9"/>
  <c r="E456" i="9"/>
  <c r="F456" i="9"/>
  <c r="G456" i="9"/>
  <c r="H456" i="9"/>
  <c r="I456" i="9"/>
  <c r="J456" i="9"/>
  <c r="K456" i="9"/>
  <c r="L456" i="9"/>
  <c r="M456" i="9"/>
  <c r="N456" i="9"/>
  <c r="O456" i="9"/>
  <c r="P456" i="9"/>
  <c r="A457" i="9"/>
  <c r="B457" i="9"/>
  <c r="C457" i="9"/>
  <c r="D457" i="9"/>
  <c r="E457" i="9"/>
  <c r="F457" i="9"/>
  <c r="G457" i="9"/>
  <c r="H457" i="9"/>
  <c r="I457" i="9"/>
  <c r="J457" i="9"/>
  <c r="K457" i="9"/>
  <c r="L457" i="9"/>
  <c r="M457" i="9"/>
  <c r="N457" i="9"/>
  <c r="O457" i="9"/>
  <c r="P457" i="9"/>
  <c r="A458" i="9"/>
  <c r="B458" i="9"/>
  <c r="C458" i="9"/>
  <c r="D458" i="9"/>
  <c r="E458" i="9"/>
  <c r="F458" i="9"/>
  <c r="G458" i="9"/>
  <c r="H458" i="9"/>
  <c r="I458" i="9"/>
  <c r="J458" i="9"/>
  <c r="K458" i="9"/>
  <c r="L458" i="9"/>
  <c r="M458" i="9"/>
  <c r="N458" i="9"/>
  <c r="O458" i="9"/>
  <c r="P458" i="9"/>
  <c r="A459" i="9"/>
  <c r="B459" i="9"/>
  <c r="C459" i="9"/>
  <c r="D459" i="9"/>
  <c r="E459" i="9"/>
  <c r="F459" i="9"/>
  <c r="G459" i="9"/>
  <c r="H459" i="9"/>
  <c r="I459" i="9"/>
  <c r="J459" i="9"/>
  <c r="K459" i="9"/>
  <c r="L459" i="9"/>
  <c r="M459" i="9"/>
  <c r="N459" i="9"/>
  <c r="O459" i="9"/>
  <c r="P459" i="9"/>
  <c r="A460" i="9"/>
  <c r="B460" i="9"/>
  <c r="C460" i="9"/>
  <c r="D460" i="9"/>
  <c r="E460" i="9"/>
  <c r="F460" i="9"/>
  <c r="G460" i="9"/>
  <c r="H460" i="9"/>
  <c r="I460" i="9"/>
  <c r="J460" i="9"/>
  <c r="K460" i="9"/>
  <c r="L460" i="9"/>
  <c r="M460" i="9"/>
  <c r="N460" i="9"/>
  <c r="O460" i="9"/>
  <c r="P460" i="9"/>
  <c r="A461" i="9"/>
  <c r="B461" i="9"/>
  <c r="C461" i="9"/>
  <c r="D461" i="9"/>
  <c r="E461" i="9"/>
  <c r="F461" i="9"/>
  <c r="G461" i="9"/>
  <c r="H461" i="9"/>
  <c r="I461" i="9"/>
  <c r="J461" i="9"/>
  <c r="K461" i="9"/>
  <c r="L461" i="9"/>
  <c r="M461" i="9"/>
  <c r="N461" i="9"/>
  <c r="O461" i="9"/>
  <c r="P461" i="9"/>
  <c r="A462" i="9"/>
  <c r="B462" i="9"/>
  <c r="C462" i="9"/>
  <c r="D462" i="9"/>
  <c r="E462" i="9"/>
  <c r="F462" i="9"/>
  <c r="G462" i="9"/>
  <c r="H462" i="9"/>
  <c r="I462" i="9"/>
  <c r="J462" i="9"/>
  <c r="K462" i="9"/>
  <c r="L462" i="9"/>
  <c r="M462" i="9"/>
  <c r="N462" i="9"/>
  <c r="O462" i="9"/>
  <c r="P462" i="9"/>
  <c r="A463" i="9"/>
  <c r="B463" i="9"/>
  <c r="C463" i="9"/>
  <c r="D463" i="9"/>
  <c r="E463" i="9"/>
  <c r="F463" i="9"/>
  <c r="G463" i="9"/>
  <c r="H463" i="9"/>
  <c r="I463" i="9"/>
  <c r="J463" i="9"/>
  <c r="K463" i="9"/>
  <c r="L463" i="9"/>
  <c r="M463" i="9"/>
  <c r="N463" i="9"/>
  <c r="O463" i="9"/>
  <c r="P463" i="9"/>
  <c r="A464" i="9"/>
  <c r="B464" i="9"/>
  <c r="C464" i="9"/>
  <c r="D464" i="9"/>
  <c r="E464" i="9"/>
  <c r="F464" i="9"/>
  <c r="G464" i="9"/>
  <c r="H464" i="9"/>
  <c r="I464" i="9"/>
  <c r="J464" i="9"/>
  <c r="K464" i="9"/>
  <c r="L464" i="9"/>
  <c r="M464" i="9"/>
  <c r="N464" i="9"/>
  <c r="O464" i="9"/>
  <c r="P464" i="9"/>
  <c r="A465" i="9"/>
  <c r="B465" i="9"/>
  <c r="C465" i="9"/>
  <c r="D465" i="9"/>
  <c r="E465" i="9"/>
  <c r="F465" i="9"/>
  <c r="G465" i="9"/>
  <c r="H465" i="9"/>
  <c r="I465" i="9"/>
  <c r="J465" i="9"/>
  <c r="K465" i="9"/>
  <c r="L465" i="9"/>
  <c r="M465" i="9"/>
  <c r="N465" i="9"/>
  <c r="O465" i="9"/>
  <c r="P465" i="9"/>
  <c r="A466" i="9"/>
  <c r="B466" i="9"/>
  <c r="C466" i="9"/>
  <c r="D466" i="9"/>
  <c r="E466" i="9"/>
  <c r="F466" i="9"/>
  <c r="G466" i="9"/>
  <c r="H466" i="9"/>
  <c r="I466" i="9"/>
  <c r="J466" i="9"/>
  <c r="K466" i="9"/>
  <c r="L466" i="9"/>
  <c r="M466" i="9"/>
  <c r="N466" i="9"/>
  <c r="O466" i="9"/>
  <c r="P466" i="9"/>
  <c r="A467" i="9"/>
  <c r="B467" i="9"/>
  <c r="C467" i="9"/>
  <c r="D467" i="9"/>
  <c r="E467" i="9"/>
  <c r="F467" i="9"/>
  <c r="G467" i="9"/>
  <c r="H467" i="9"/>
  <c r="I467" i="9"/>
  <c r="J467" i="9"/>
  <c r="K467" i="9"/>
  <c r="L467" i="9"/>
  <c r="M467" i="9"/>
  <c r="N467" i="9"/>
  <c r="O467" i="9"/>
  <c r="P467" i="9"/>
  <c r="A468" i="9"/>
  <c r="B468" i="9"/>
  <c r="C468" i="9"/>
  <c r="D468" i="9"/>
  <c r="E468" i="9"/>
  <c r="F468" i="9"/>
  <c r="G468" i="9"/>
  <c r="H468" i="9"/>
  <c r="I468" i="9"/>
  <c r="J468" i="9"/>
  <c r="K468" i="9"/>
  <c r="L468" i="9"/>
  <c r="M468" i="9"/>
  <c r="N468" i="9"/>
  <c r="O468" i="9"/>
  <c r="P468" i="9"/>
  <c r="A469" i="9"/>
  <c r="B469" i="9"/>
  <c r="C469" i="9"/>
  <c r="D469" i="9"/>
  <c r="E469" i="9"/>
  <c r="F469" i="9"/>
  <c r="G469" i="9"/>
  <c r="H469" i="9"/>
  <c r="I469" i="9"/>
  <c r="J469" i="9"/>
  <c r="K469" i="9"/>
  <c r="L469" i="9"/>
  <c r="M469" i="9"/>
  <c r="N469" i="9"/>
  <c r="O469" i="9"/>
  <c r="P469" i="9"/>
  <c r="A470" i="9"/>
  <c r="B470" i="9"/>
  <c r="C470" i="9"/>
  <c r="D470" i="9"/>
  <c r="E470" i="9"/>
  <c r="F470" i="9"/>
  <c r="G470" i="9"/>
  <c r="H470" i="9"/>
  <c r="I470" i="9"/>
  <c r="J470" i="9"/>
  <c r="K470" i="9"/>
  <c r="L470" i="9"/>
  <c r="M470" i="9"/>
  <c r="N470" i="9"/>
  <c r="O470" i="9"/>
  <c r="P470" i="9"/>
  <c r="A471" i="9"/>
  <c r="B471" i="9"/>
  <c r="C471" i="9"/>
  <c r="D471" i="9"/>
  <c r="E471" i="9"/>
  <c r="F471" i="9"/>
  <c r="G471" i="9"/>
  <c r="H471" i="9"/>
  <c r="I471" i="9"/>
  <c r="J471" i="9"/>
  <c r="K471" i="9"/>
  <c r="L471" i="9"/>
  <c r="M471" i="9"/>
  <c r="N471" i="9"/>
  <c r="O471" i="9"/>
  <c r="P471" i="9"/>
  <c r="A472" i="9"/>
  <c r="B472" i="9"/>
  <c r="C472" i="9"/>
  <c r="D472" i="9"/>
  <c r="E472" i="9"/>
  <c r="F472" i="9"/>
  <c r="G472" i="9"/>
  <c r="H472" i="9"/>
  <c r="I472" i="9"/>
  <c r="J472" i="9"/>
  <c r="K472" i="9"/>
  <c r="L472" i="9"/>
  <c r="M472" i="9"/>
  <c r="N472" i="9"/>
  <c r="O472" i="9"/>
  <c r="P472" i="9"/>
  <c r="A473" i="9"/>
  <c r="B473" i="9"/>
  <c r="C473" i="9"/>
  <c r="D473" i="9"/>
  <c r="E473" i="9"/>
  <c r="F473" i="9"/>
  <c r="G473" i="9"/>
  <c r="H473" i="9"/>
  <c r="I473" i="9"/>
  <c r="J473" i="9"/>
  <c r="K473" i="9"/>
  <c r="L473" i="9"/>
  <c r="M473" i="9"/>
  <c r="N473" i="9"/>
  <c r="O473" i="9"/>
  <c r="P473" i="9"/>
  <c r="A474" i="9"/>
  <c r="B474" i="9"/>
  <c r="C474" i="9"/>
  <c r="D474" i="9"/>
  <c r="E474" i="9"/>
  <c r="F474" i="9"/>
  <c r="G474" i="9"/>
  <c r="H474" i="9"/>
  <c r="I474" i="9"/>
  <c r="J474" i="9"/>
  <c r="K474" i="9"/>
  <c r="L474" i="9"/>
  <c r="M474" i="9"/>
  <c r="N474" i="9"/>
  <c r="O474" i="9"/>
  <c r="P474" i="9"/>
  <c r="A475" i="9"/>
  <c r="B475" i="9"/>
  <c r="C475" i="9"/>
  <c r="D475" i="9"/>
  <c r="E475" i="9"/>
  <c r="F475" i="9"/>
  <c r="G475" i="9"/>
  <c r="H475" i="9"/>
  <c r="I475" i="9"/>
  <c r="J475" i="9"/>
  <c r="K475" i="9"/>
  <c r="L475" i="9"/>
  <c r="M475" i="9"/>
  <c r="N475" i="9"/>
  <c r="O475" i="9"/>
  <c r="P475" i="9"/>
  <c r="A476" i="9"/>
  <c r="B476" i="9"/>
  <c r="C476" i="9"/>
  <c r="D476" i="9"/>
  <c r="E476" i="9"/>
  <c r="F476" i="9"/>
  <c r="G476" i="9"/>
  <c r="H476" i="9"/>
  <c r="I476" i="9"/>
  <c r="J476" i="9"/>
  <c r="K476" i="9"/>
  <c r="L476" i="9"/>
  <c r="M476" i="9"/>
  <c r="N476" i="9"/>
  <c r="O476" i="9"/>
  <c r="P476" i="9"/>
  <c r="A477" i="9"/>
  <c r="B477" i="9"/>
  <c r="C477" i="9"/>
  <c r="D477" i="9"/>
  <c r="E477" i="9"/>
  <c r="F477" i="9"/>
  <c r="G477" i="9"/>
  <c r="H477" i="9"/>
  <c r="I477" i="9"/>
  <c r="J477" i="9"/>
  <c r="K477" i="9"/>
  <c r="L477" i="9"/>
  <c r="M477" i="9"/>
  <c r="N477" i="9"/>
  <c r="O477" i="9"/>
  <c r="P477" i="9"/>
  <c r="A478" i="9"/>
  <c r="B478" i="9"/>
  <c r="C478" i="9"/>
  <c r="D478" i="9"/>
  <c r="E478" i="9"/>
  <c r="F478" i="9"/>
  <c r="G478" i="9"/>
  <c r="H478" i="9"/>
  <c r="I478" i="9"/>
  <c r="J478" i="9"/>
  <c r="K478" i="9"/>
  <c r="L478" i="9"/>
  <c r="M478" i="9"/>
  <c r="N478" i="9"/>
  <c r="O478" i="9"/>
  <c r="P478" i="9"/>
  <c r="A479" i="9"/>
  <c r="B479" i="9"/>
  <c r="C479" i="9"/>
  <c r="D479" i="9"/>
  <c r="E479" i="9"/>
  <c r="F479" i="9"/>
  <c r="G479" i="9"/>
  <c r="H479" i="9"/>
  <c r="I479" i="9"/>
  <c r="J479" i="9"/>
  <c r="K479" i="9"/>
  <c r="L479" i="9"/>
  <c r="M479" i="9"/>
  <c r="N479" i="9"/>
  <c r="O479" i="9"/>
  <c r="P479" i="9"/>
  <c r="A480" i="9"/>
  <c r="B480" i="9"/>
  <c r="C480" i="9"/>
  <c r="D480" i="9"/>
  <c r="E480" i="9"/>
  <c r="F480" i="9"/>
  <c r="G480" i="9"/>
  <c r="H480" i="9"/>
  <c r="I480" i="9"/>
  <c r="J480" i="9"/>
  <c r="K480" i="9"/>
  <c r="L480" i="9"/>
  <c r="M480" i="9"/>
  <c r="N480" i="9"/>
  <c r="O480" i="9"/>
  <c r="P480" i="9"/>
  <c r="A481" i="9"/>
  <c r="B481" i="9"/>
  <c r="C481" i="9"/>
  <c r="D481" i="9"/>
  <c r="E481" i="9"/>
  <c r="F481" i="9"/>
  <c r="G481" i="9"/>
  <c r="H481" i="9"/>
  <c r="I481" i="9"/>
  <c r="J481" i="9"/>
  <c r="K481" i="9"/>
  <c r="L481" i="9"/>
  <c r="M481" i="9"/>
  <c r="N481" i="9"/>
  <c r="O481" i="9"/>
  <c r="P481" i="9"/>
  <c r="A482" i="9"/>
  <c r="B482" i="9"/>
  <c r="C482" i="9"/>
  <c r="D482" i="9"/>
  <c r="E482" i="9"/>
  <c r="F482" i="9"/>
  <c r="G482" i="9"/>
  <c r="H482" i="9"/>
  <c r="I482" i="9"/>
  <c r="J482" i="9"/>
  <c r="K482" i="9"/>
  <c r="L482" i="9"/>
  <c r="M482" i="9"/>
  <c r="N482" i="9"/>
  <c r="O482" i="9"/>
  <c r="P482" i="9"/>
  <c r="A483" i="9"/>
  <c r="B483" i="9"/>
  <c r="C483" i="9"/>
  <c r="D483" i="9"/>
  <c r="E483" i="9"/>
  <c r="F483" i="9"/>
  <c r="G483" i="9"/>
  <c r="H483" i="9"/>
  <c r="I483" i="9"/>
  <c r="J483" i="9"/>
  <c r="K483" i="9"/>
  <c r="L483" i="9"/>
  <c r="M483" i="9"/>
  <c r="N483" i="9"/>
  <c r="O483" i="9"/>
  <c r="P483" i="9"/>
  <c r="A484" i="9"/>
  <c r="B484" i="9"/>
  <c r="C484" i="9"/>
  <c r="D484" i="9"/>
  <c r="E484" i="9"/>
  <c r="F484" i="9"/>
  <c r="G484" i="9"/>
  <c r="H484" i="9"/>
  <c r="I484" i="9"/>
  <c r="J484" i="9"/>
  <c r="K484" i="9"/>
  <c r="L484" i="9"/>
  <c r="M484" i="9"/>
  <c r="N484" i="9"/>
  <c r="O484" i="9"/>
  <c r="P484" i="9"/>
  <c r="A485" i="9"/>
  <c r="B485" i="9"/>
  <c r="C485" i="9"/>
  <c r="D485" i="9"/>
  <c r="E485" i="9"/>
  <c r="F485" i="9"/>
  <c r="G485" i="9"/>
  <c r="H485" i="9"/>
  <c r="I485" i="9"/>
  <c r="J485" i="9"/>
  <c r="K485" i="9"/>
  <c r="L485" i="9"/>
  <c r="M485" i="9"/>
  <c r="N485" i="9"/>
  <c r="O485" i="9"/>
  <c r="P485" i="9"/>
  <c r="A486" i="9"/>
  <c r="B486" i="9"/>
  <c r="C486" i="9"/>
  <c r="D486" i="9"/>
  <c r="E486" i="9"/>
  <c r="F486" i="9"/>
  <c r="G486" i="9"/>
  <c r="H486" i="9"/>
  <c r="I486" i="9"/>
  <c r="J486" i="9"/>
  <c r="K486" i="9"/>
  <c r="L486" i="9"/>
  <c r="M486" i="9"/>
  <c r="N486" i="9"/>
  <c r="O486" i="9"/>
  <c r="P486" i="9"/>
  <c r="A487" i="9"/>
  <c r="B487" i="9"/>
  <c r="C487" i="9"/>
  <c r="D487" i="9"/>
  <c r="E487" i="9"/>
  <c r="F487" i="9"/>
  <c r="G487" i="9"/>
  <c r="H487" i="9"/>
  <c r="I487" i="9"/>
  <c r="J487" i="9"/>
  <c r="K487" i="9"/>
  <c r="L487" i="9"/>
  <c r="M487" i="9"/>
  <c r="N487" i="9"/>
  <c r="O487" i="9"/>
  <c r="P487" i="9"/>
  <c r="A488" i="9"/>
  <c r="B488" i="9"/>
  <c r="C488" i="9"/>
  <c r="D488" i="9"/>
  <c r="E488" i="9"/>
  <c r="F488" i="9"/>
  <c r="G488" i="9"/>
  <c r="H488" i="9"/>
  <c r="I488" i="9"/>
  <c r="J488" i="9"/>
  <c r="K488" i="9"/>
  <c r="L488" i="9"/>
  <c r="M488" i="9"/>
  <c r="N488" i="9"/>
  <c r="O488" i="9"/>
  <c r="P488" i="9"/>
  <c r="A489" i="9"/>
  <c r="B489" i="9"/>
  <c r="C489" i="9"/>
  <c r="D489" i="9"/>
  <c r="E489" i="9"/>
  <c r="F489" i="9"/>
  <c r="G489" i="9"/>
  <c r="H489" i="9"/>
  <c r="I489" i="9"/>
  <c r="J489" i="9"/>
  <c r="K489" i="9"/>
  <c r="L489" i="9"/>
  <c r="M489" i="9"/>
  <c r="N489" i="9"/>
  <c r="O489" i="9"/>
  <c r="P489" i="9"/>
  <c r="A490" i="9"/>
  <c r="B490" i="9"/>
  <c r="C490" i="9"/>
  <c r="D490" i="9"/>
  <c r="E490" i="9"/>
  <c r="F490" i="9"/>
  <c r="G490" i="9"/>
  <c r="H490" i="9"/>
  <c r="I490" i="9"/>
  <c r="J490" i="9"/>
  <c r="K490" i="9"/>
  <c r="L490" i="9"/>
  <c r="M490" i="9"/>
  <c r="N490" i="9"/>
  <c r="O490" i="9"/>
  <c r="P490" i="9"/>
  <c r="A491" i="9"/>
  <c r="B491" i="9"/>
  <c r="C491" i="9"/>
  <c r="D491" i="9"/>
  <c r="E491" i="9"/>
  <c r="F491" i="9"/>
  <c r="G491" i="9"/>
  <c r="H491" i="9"/>
  <c r="I491" i="9"/>
  <c r="J491" i="9"/>
  <c r="K491" i="9"/>
  <c r="L491" i="9"/>
  <c r="M491" i="9"/>
  <c r="N491" i="9"/>
  <c r="O491" i="9"/>
  <c r="P491" i="9"/>
  <c r="A492" i="9"/>
  <c r="B492" i="9"/>
  <c r="C492" i="9"/>
  <c r="D492" i="9"/>
  <c r="E492" i="9"/>
  <c r="F492" i="9"/>
  <c r="G492" i="9"/>
  <c r="H492" i="9"/>
  <c r="I492" i="9"/>
  <c r="J492" i="9"/>
  <c r="K492" i="9"/>
  <c r="L492" i="9"/>
  <c r="M492" i="9"/>
  <c r="N492" i="9"/>
  <c r="O492" i="9"/>
  <c r="P492" i="9"/>
  <c r="A493" i="9"/>
  <c r="B493" i="9"/>
  <c r="C493" i="9"/>
  <c r="D493" i="9"/>
  <c r="E493" i="9"/>
  <c r="F493" i="9"/>
  <c r="G493" i="9"/>
  <c r="H493" i="9"/>
  <c r="I493" i="9"/>
  <c r="J493" i="9"/>
  <c r="K493" i="9"/>
  <c r="L493" i="9"/>
  <c r="M493" i="9"/>
  <c r="N493" i="9"/>
  <c r="O493" i="9"/>
  <c r="P493" i="9"/>
  <c r="A494" i="9"/>
  <c r="B494" i="9"/>
  <c r="C494" i="9"/>
  <c r="D494" i="9"/>
  <c r="E494" i="9"/>
  <c r="F494" i="9"/>
  <c r="G494" i="9"/>
  <c r="H494" i="9"/>
  <c r="I494" i="9"/>
  <c r="J494" i="9"/>
  <c r="K494" i="9"/>
  <c r="L494" i="9"/>
  <c r="M494" i="9"/>
  <c r="N494" i="9"/>
  <c r="O494" i="9"/>
  <c r="P494" i="9"/>
  <c r="A495" i="9"/>
  <c r="B495" i="9"/>
  <c r="C495" i="9"/>
  <c r="D495" i="9"/>
  <c r="E495" i="9"/>
  <c r="F495" i="9"/>
  <c r="G495" i="9"/>
  <c r="H495" i="9"/>
  <c r="I495" i="9"/>
  <c r="J495" i="9"/>
  <c r="K495" i="9"/>
  <c r="L495" i="9"/>
  <c r="M495" i="9"/>
  <c r="N495" i="9"/>
  <c r="O495" i="9"/>
  <c r="P495" i="9"/>
  <c r="A496" i="9"/>
  <c r="B496" i="9"/>
  <c r="C496" i="9"/>
  <c r="D496" i="9"/>
  <c r="E496" i="9"/>
  <c r="F496" i="9"/>
  <c r="G496" i="9"/>
  <c r="H496" i="9"/>
  <c r="I496" i="9"/>
  <c r="J496" i="9"/>
  <c r="K496" i="9"/>
  <c r="L496" i="9"/>
  <c r="M496" i="9"/>
  <c r="N496" i="9"/>
  <c r="O496" i="9"/>
  <c r="P496" i="9"/>
  <c r="A497" i="9"/>
  <c r="B497" i="9"/>
  <c r="C497" i="9"/>
  <c r="D497" i="9"/>
  <c r="E497" i="9"/>
  <c r="F497" i="9"/>
  <c r="G497" i="9"/>
  <c r="H497" i="9"/>
  <c r="I497" i="9"/>
  <c r="J497" i="9"/>
  <c r="K497" i="9"/>
  <c r="L497" i="9"/>
  <c r="M497" i="9"/>
  <c r="N497" i="9"/>
  <c r="O497" i="9"/>
  <c r="P497" i="9"/>
  <c r="A498" i="9"/>
  <c r="B498" i="9"/>
  <c r="C498" i="9"/>
  <c r="D498" i="9"/>
  <c r="E498" i="9"/>
  <c r="F498" i="9"/>
  <c r="G498" i="9"/>
  <c r="H498" i="9"/>
  <c r="I498" i="9"/>
  <c r="J498" i="9"/>
  <c r="K498" i="9"/>
  <c r="L498" i="9"/>
  <c r="M498" i="9"/>
  <c r="N498" i="9"/>
  <c r="O498" i="9"/>
  <c r="P498" i="9"/>
  <c r="A499" i="9"/>
  <c r="B499" i="9"/>
  <c r="C499" i="9"/>
  <c r="D499" i="9"/>
  <c r="E499" i="9"/>
  <c r="F499" i="9"/>
  <c r="G499" i="9"/>
  <c r="H499" i="9"/>
  <c r="I499" i="9"/>
  <c r="J499" i="9"/>
  <c r="K499" i="9"/>
  <c r="L499" i="9"/>
  <c r="M499" i="9"/>
  <c r="N499" i="9"/>
  <c r="O499" i="9"/>
  <c r="P499" i="9"/>
  <c r="A500" i="9"/>
  <c r="B500" i="9"/>
  <c r="C500" i="9"/>
  <c r="D500" i="9"/>
  <c r="E500" i="9"/>
  <c r="F500" i="9"/>
  <c r="G500" i="9"/>
  <c r="H500" i="9"/>
  <c r="I500" i="9"/>
  <c r="J500" i="9"/>
  <c r="K500" i="9"/>
  <c r="L500" i="9"/>
  <c r="M500" i="9"/>
  <c r="N500" i="9"/>
  <c r="O500" i="9"/>
  <c r="P500" i="9"/>
  <c r="A501" i="9"/>
  <c r="B501" i="9"/>
  <c r="C501" i="9"/>
  <c r="D501" i="9"/>
  <c r="E501" i="9"/>
  <c r="F501" i="9"/>
  <c r="G501" i="9"/>
  <c r="H501" i="9"/>
  <c r="I501" i="9"/>
  <c r="J501" i="9"/>
  <c r="K501" i="9"/>
  <c r="L501" i="9"/>
  <c r="M501" i="9"/>
  <c r="N501" i="9"/>
  <c r="O501" i="9"/>
  <c r="P501" i="9"/>
  <c r="A502" i="9"/>
  <c r="B502" i="9"/>
  <c r="C502" i="9"/>
  <c r="D502" i="9"/>
  <c r="E502" i="9"/>
  <c r="F502" i="9"/>
  <c r="G502" i="9"/>
  <c r="H502" i="9"/>
  <c r="I502" i="9"/>
  <c r="J502" i="9"/>
  <c r="K502" i="9"/>
  <c r="L502" i="9"/>
  <c r="M502" i="9"/>
  <c r="N502" i="9"/>
  <c r="O502" i="9"/>
  <c r="P502" i="9"/>
  <c r="A503" i="9"/>
  <c r="B503" i="9"/>
  <c r="C503" i="9"/>
  <c r="D503" i="9"/>
  <c r="E503" i="9"/>
  <c r="F503" i="9"/>
  <c r="G503" i="9"/>
  <c r="H503" i="9"/>
  <c r="I503" i="9"/>
  <c r="J503" i="9"/>
  <c r="K503" i="9"/>
  <c r="L503" i="9"/>
  <c r="M503" i="9"/>
  <c r="N503" i="9"/>
  <c r="O503" i="9"/>
  <c r="P503" i="9"/>
  <c r="A504" i="9"/>
  <c r="B504" i="9"/>
  <c r="C504" i="9"/>
  <c r="D504" i="9"/>
  <c r="E504" i="9"/>
  <c r="F504" i="9"/>
  <c r="G504" i="9"/>
  <c r="H504" i="9"/>
  <c r="I504" i="9"/>
  <c r="J504" i="9"/>
  <c r="K504" i="9"/>
  <c r="L504" i="9"/>
  <c r="M504" i="9"/>
  <c r="N504" i="9"/>
  <c r="O504" i="9"/>
  <c r="P504" i="9"/>
  <c r="A505" i="9"/>
  <c r="B505" i="9"/>
  <c r="C505" i="9"/>
  <c r="D505" i="9"/>
  <c r="E505" i="9"/>
  <c r="F505" i="9"/>
  <c r="G505" i="9"/>
  <c r="H505" i="9"/>
  <c r="I505" i="9"/>
  <c r="J505" i="9"/>
  <c r="K505" i="9"/>
  <c r="L505" i="9"/>
  <c r="M505" i="9"/>
  <c r="N505" i="9"/>
  <c r="O505" i="9"/>
  <c r="P505" i="9"/>
  <c r="A506" i="9"/>
  <c r="B506" i="9"/>
  <c r="C506" i="9"/>
  <c r="D506" i="9"/>
  <c r="E506" i="9"/>
  <c r="F506" i="9"/>
  <c r="G506" i="9"/>
  <c r="H506" i="9"/>
  <c r="I506" i="9"/>
  <c r="J506" i="9"/>
  <c r="K506" i="9"/>
  <c r="L506" i="9"/>
  <c r="M506" i="9"/>
  <c r="N506" i="9"/>
  <c r="O506" i="9"/>
  <c r="P506" i="9"/>
  <c r="A507" i="9"/>
  <c r="B507" i="9"/>
  <c r="C507" i="9"/>
  <c r="D507" i="9"/>
  <c r="E507" i="9"/>
  <c r="F507" i="9"/>
  <c r="G507" i="9"/>
  <c r="H507" i="9"/>
  <c r="I507" i="9"/>
  <c r="J507" i="9"/>
  <c r="K507" i="9"/>
  <c r="L507" i="9"/>
  <c r="M507" i="9"/>
  <c r="N507" i="9"/>
  <c r="O507" i="9"/>
  <c r="P507" i="9"/>
  <c r="A508" i="9"/>
  <c r="B508" i="9"/>
  <c r="C508" i="9"/>
  <c r="D508" i="9"/>
  <c r="E508" i="9"/>
  <c r="F508" i="9"/>
  <c r="G508" i="9"/>
  <c r="H508" i="9"/>
  <c r="I508" i="9"/>
  <c r="J508" i="9"/>
  <c r="K508" i="9"/>
  <c r="L508" i="9"/>
  <c r="M508" i="9"/>
  <c r="N508" i="9"/>
  <c r="O508" i="9"/>
  <c r="P508" i="9"/>
  <c r="A509" i="9"/>
  <c r="B509" i="9"/>
  <c r="C509" i="9"/>
  <c r="D509" i="9"/>
  <c r="E509" i="9"/>
  <c r="F509" i="9"/>
  <c r="G509" i="9"/>
  <c r="H509" i="9"/>
  <c r="I509" i="9"/>
  <c r="J509" i="9"/>
  <c r="K509" i="9"/>
  <c r="L509" i="9"/>
  <c r="M509" i="9"/>
  <c r="N509" i="9"/>
  <c r="O509" i="9"/>
  <c r="P509" i="9"/>
  <c r="A510" i="9"/>
  <c r="B510" i="9"/>
  <c r="C510" i="9"/>
  <c r="D510" i="9"/>
  <c r="E510" i="9"/>
  <c r="F510" i="9"/>
  <c r="G510" i="9"/>
  <c r="H510" i="9"/>
  <c r="I510" i="9"/>
  <c r="J510" i="9"/>
  <c r="K510" i="9"/>
  <c r="L510" i="9"/>
  <c r="M510" i="9"/>
  <c r="N510" i="9"/>
  <c r="O510" i="9"/>
  <c r="P510" i="9"/>
  <c r="A511" i="9"/>
  <c r="B511" i="9"/>
  <c r="C511" i="9"/>
  <c r="D511" i="9"/>
  <c r="E511" i="9"/>
  <c r="F511" i="9"/>
  <c r="G511" i="9"/>
  <c r="H511" i="9"/>
  <c r="I511" i="9"/>
  <c r="J511" i="9"/>
  <c r="K511" i="9"/>
  <c r="L511" i="9"/>
  <c r="M511" i="9"/>
  <c r="N511" i="9"/>
  <c r="O511" i="9"/>
  <c r="P511" i="9"/>
  <c r="A512" i="9"/>
  <c r="B512" i="9"/>
  <c r="C512" i="9"/>
  <c r="D512" i="9"/>
  <c r="E512" i="9"/>
  <c r="F512" i="9"/>
  <c r="G512" i="9"/>
  <c r="H512" i="9"/>
  <c r="I512" i="9"/>
  <c r="J512" i="9"/>
  <c r="K512" i="9"/>
  <c r="L512" i="9"/>
  <c r="M512" i="9"/>
  <c r="N512" i="9"/>
  <c r="O512" i="9"/>
  <c r="P512" i="9"/>
  <c r="A513" i="9"/>
  <c r="B513" i="9"/>
  <c r="C513" i="9"/>
  <c r="D513" i="9"/>
  <c r="E513" i="9"/>
  <c r="F513" i="9"/>
  <c r="G513" i="9"/>
  <c r="H513" i="9"/>
  <c r="I513" i="9"/>
  <c r="J513" i="9"/>
  <c r="K513" i="9"/>
  <c r="L513" i="9"/>
  <c r="M513" i="9"/>
  <c r="N513" i="9"/>
  <c r="O513" i="9"/>
  <c r="P513" i="9"/>
  <c r="A514" i="9"/>
  <c r="B514" i="9"/>
  <c r="C514" i="9"/>
  <c r="D514" i="9"/>
  <c r="E514" i="9"/>
  <c r="F514" i="9"/>
  <c r="G514" i="9"/>
  <c r="H514" i="9"/>
  <c r="I514" i="9"/>
  <c r="J514" i="9"/>
  <c r="K514" i="9"/>
  <c r="L514" i="9"/>
  <c r="M514" i="9"/>
  <c r="N514" i="9"/>
  <c r="O514" i="9"/>
  <c r="P514" i="9"/>
  <c r="A515" i="9"/>
  <c r="B515" i="9"/>
  <c r="C515" i="9"/>
  <c r="D515" i="9"/>
  <c r="E515" i="9"/>
  <c r="F515" i="9"/>
  <c r="G515" i="9"/>
  <c r="H515" i="9"/>
  <c r="I515" i="9"/>
  <c r="J515" i="9"/>
  <c r="K515" i="9"/>
  <c r="L515" i="9"/>
  <c r="M515" i="9"/>
  <c r="N515" i="9"/>
  <c r="O515" i="9"/>
  <c r="P515" i="9"/>
  <c r="A516" i="9"/>
  <c r="B516" i="9"/>
  <c r="C516" i="9"/>
  <c r="D516" i="9"/>
  <c r="E516" i="9"/>
  <c r="F516" i="9"/>
  <c r="G516" i="9"/>
  <c r="H516" i="9"/>
  <c r="I516" i="9"/>
  <c r="J516" i="9"/>
  <c r="K516" i="9"/>
  <c r="L516" i="9"/>
  <c r="M516" i="9"/>
  <c r="N516" i="9"/>
  <c r="O516" i="9"/>
  <c r="P516" i="9"/>
  <c r="A517" i="9"/>
  <c r="B517" i="9"/>
  <c r="C517" i="9"/>
  <c r="D517" i="9"/>
  <c r="E517" i="9"/>
  <c r="F517" i="9"/>
  <c r="G517" i="9"/>
  <c r="H517" i="9"/>
  <c r="I517" i="9"/>
  <c r="J517" i="9"/>
  <c r="K517" i="9"/>
  <c r="L517" i="9"/>
  <c r="M517" i="9"/>
  <c r="N517" i="9"/>
  <c r="O517" i="9"/>
  <c r="P517" i="9"/>
  <c r="A518" i="9"/>
  <c r="B518" i="9"/>
  <c r="C518" i="9"/>
  <c r="D518" i="9"/>
  <c r="E518" i="9"/>
  <c r="F518" i="9"/>
  <c r="G518" i="9"/>
  <c r="H518" i="9"/>
  <c r="I518" i="9"/>
  <c r="J518" i="9"/>
  <c r="K518" i="9"/>
  <c r="L518" i="9"/>
  <c r="M518" i="9"/>
  <c r="N518" i="9"/>
  <c r="O518" i="9"/>
  <c r="P518" i="9"/>
  <c r="A519" i="9"/>
  <c r="B519" i="9"/>
  <c r="C519" i="9"/>
  <c r="D519" i="9"/>
  <c r="E519" i="9"/>
  <c r="F519" i="9"/>
  <c r="G519" i="9"/>
  <c r="H519" i="9"/>
  <c r="I519" i="9"/>
  <c r="J519" i="9"/>
  <c r="K519" i="9"/>
  <c r="L519" i="9"/>
  <c r="M519" i="9"/>
  <c r="N519" i="9"/>
  <c r="O519" i="9"/>
  <c r="P519" i="9"/>
  <c r="A520" i="9"/>
  <c r="B520" i="9"/>
  <c r="C520" i="9"/>
  <c r="D520" i="9"/>
  <c r="E520" i="9"/>
  <c r="F520" i="9"/>
  <c r="G520" i="9"/>
  <c r="H520" i="9"/>
  <c r="I520" i="9"/>
  <c r="J520" i="9"/>
  <c r="K520" i="9"/>
  <c r="L520" i="9"/>
  <c r="M520" i="9"/>
  <c r="N520" i="9"/>
  <c r="O520" i="9"/>
  <c r="P520" i="9"/>
  <c r="A521" i="9"/>
  <c r="B521" i="9"/>
  <c r="C521" i="9"/>
  <c r="D521" i="9"/>
  <c r="E521" i="9"/>
  <c r="F521" i="9"/>
  <c r="G521" i="9"/>
  <c r="H521" i="9"/>
  <c r="I521" i="9"/>
  <c r="J521" i="9"/>
  <c r="K521" i="9"/>
  <c r="L521" i="9"/>
  <c r="M521" i="9"/>
  <c r="N521" i="9"/>
  <c r="O521" i="9"/>
  <c r="P521" i="9"/>
  <c r="A522" i="9"/>
  <c r="B522" i="9"/>
  <c r="C522" i="9"/>
  <c r="D522" i="9"/>
  <c r="E522" i="9"/>
  <c r="F522" i="9"/>
  <c r="G522" i="9"/>
  <c r="H522" i="9"/>
  <c r="I522" i="9"/>
  <c r="J522" i="9"/>
  <c r="K522" i="9"/>
  <c r="L522" i="9"/>
  <c r="M522" i="9"/>
  <c r="N522" i="9"/>
  <c r="O522" i="9"/>
  <c r="P522" i="9"/>
  <c r="A523" i="9"/>
  <c r="B523" i="9"/>
  <c r="C523" i="9"/>
  <c r="D523" i="9"/>
  <c r="E523" i="9"/>
  <c r="F523" i="9"/>
  <c r="G523" i="9"/>
  <c r="H523" i="9"/>
  <c r="I523" i="9"/>
  <c r="J523" i="9"/>
  <c r="K523" i="9"/>
  <c r="L523" i="9"/>
  <c r="M523" i="9"/>
  <c r="N523" i="9"/>
  <c r="O523" i="9"/>
  <c r="P523" i="9"/>
  <c r="A524" i="9"/>
  <c r="B524" i="9"/>
  <c r="C524" i="9"/>
  <c r="D524" i="9"/>
  <c r="E524" i="9"/>
  <c r="F524" i="9"/>
  <c r="G524" i="9"/>
  <c r="H524" i="9"/>
  <c r="I524" i="9"/>
  <c r="J524" i="9"/>
  <c r="K524" i="9"/>
  <c r="L524" i="9"/>
  <c r="M524" i="9"/>
  <c r="N524" i="9"/>
  <c r="O524" i="9"/>
  <c r="P524" i="9"/>
  <c r="A525" i="9"/>
  <c r="B525" i="9"/>
  <c r="C525" i="9"/>
  <c r="D525" i="9"/>
  <c r="E525" i="9"/>
  <c r="F525" i="9"/>
  <c r="G525" i="9"/>
  <c r="H525" i="9"/>
  <c r="I525" i="9"/>
  <c r="J525" i="9"/>
  <c r="K525" i="9"/>
  <c r="L525" i="9"/>
  <c r="M525" i="9"/>
  <c r="N525" i="9"/>
  <c r="O525" i="9"/>
  <c r="P525" i="9"/>
  <c r="A526" i="9"/>
  <c r="B526" i="9"/>
  <c r="C526" i="9"/>
  <c r="D526" i="9"/>
  <c r="E526" i="9"/>
  <c r="F526" i="9"/>
  <c r="G526" i="9"/>
  <c r="H526" i="9"/>
  <c r="I526" i="9"/>
  <c r="J526" i="9"/>
  <c r="K526" i="9"/>
  <c r="L526" i="9"/>
  <c r="M526" i="9"/>
  <c r="N526" i="9"/>
  <c r="O526" i="9"/>
  <c r="P526" i="9"/>
  <c r="A527" i="9"/>
  <c r="B527" i="9"/>
  <c r="C527" i="9"/>
  <c r="D527" i="9"/>
  <c r="E527" i="9"/>
  <c r="F527" i="9"/>
  <c r="G527" i="9"/>
  <c r="H527" i="9"/>
  <c r="I527" i="9"/>
  <c r="J527" i="9"/>
  <c r="K527" i="9"/>
  <c r="L527" i="9"/>
  <c r="M527" i="9"/>
  <c r="N527" i="9"/>
  <c r="O527" i="9"/>
  <c r="P527" i="9"/>
  <c r="A528" i="9"/>
  <c r="B528" i="9"/>
  <c r="C528" i="9"/>
  <c r="D528" i="9"/>
  <c r="E528" i="9"/>
  <c r="F528" i="9"/>
  <c r="G528" i="9"/>
  <c r="H528" i="9"/>
  <c r="I528" i="9"/>
  <c r="J528" i="9"/>
  <c r="K528" i="9"/>
  <c r="L528" i="9"/>
  <c r="M528" i="9"/>
  <c r="N528" i="9"/>
  <c r="O528" i="9"/>
  <c r="P528" i="9"/>
  <c r="A529" i="9"/>
  <c r="B529" i="9"/>
  <c r="C529" i="9"/>
  <c r="D529" i="9"/>
  <c r="E529" i="9"/>
  <c r="F529" i="9"/>
  <c r="G529" i="9"/>
  <c r="H529" i="9"/>
  <c r="I529" i="9"/>
  <c r="J529" i="9"/>
  <c r="K529" i="9"/>
  <c r="L529" i="9"/>
  <c r="M529" i="9"/>
  <c r="N529" i="9"/>
  <c r="O529" i="9"/>
  <c r="P529" i="9"/>
  <c r="A530" i="9"/>
  <c r="B530" i="9"/>
  <c r="C530" i="9"/>
  <c r="D530" i="9"/>
  <c r="E530" i="9"/>
  <c r="F530" i="9"/>
  <c r="G530" i="9"/>
  <c r="H530" i="9"/>
  <c r="I530" i="9"/>
  <c r="J530" i="9"/>
  <c r="K530" i="9"/>
  <c r="L530" i="9"/>
  <c r="M530" i="9"/>
  <c r="N530" i="9"/>
  <c r="O530" i="9"/>
  <c r="P530" i="9"/>
  <c r="A531" i="9"/>
  <c r="B531" i="9"/>
  <c r="C531" i="9"/>
  <c r="D531" i="9"/>
  <c r="E531" i="9"/>
  <c r="F531" i="9"/>
  <c r="G531" i="9"/>
  <c r="H531" i="9"/>
  <c r="I531" i="9"/>
  <c r="J531" i="9"/>
  <c r="K531" i="9"/>
  <c r="L531" i="9"/>
  <c r="M531" i="9"/>
  <c r="N531" i="9"/>
  <c r="O531" i="9"/>
  <c r="P531" i="9"/>
  <c r="A532" i="9"/>
  <c r="B532" i="9"/>
  <c r="C532" i="9"/>
  <c r="D532" i="9"/>
  <c r="E532" i="9"/>
  <c r="F532" i="9"/>
  <c r="G532" i="9"/>
  <c r="H532" i="9"/>
  <c r="I532" i="9"/>
  <c r="J532" i="9"/>
  <c r="K532" i="9"/>
  <c r="L532" i="9"/>
  <c r="M532" i="9"/>
  <c r="N532" i="9"/>
  <c r="O532" i="9"/>
  <c r="P532" i="9"/>
  <c r="A533" i="9"/>
  <c r="B533" i="9"/>
  <c r="C533" i="9"/>
  <c r="D533" i="9"/>
  <c r="E533" i="9"/>
  <c r="F533" i="9"/>
  <c r="G533" i="9"/>
  <c r="H533" i="9"/>
  <c r="I533" i="9"/>
  <c r="J533" i="9"/>
  <c r="K533" i="9"/>
  <c r="L533" i="9"/>
  <c r="M533" i="9"/>
  <c r="N533" i="9"/>
  <c r="O533" i="9"/>
  <c r="P533" i="9"/>
  <c r="A534" i="9"/>
  <c r="B534" i="9"/>
  <c r="C534" i="9"/>
  <c r="D534" i="9"/>
  <c r="E534" i="9"/>
  <c r="F534" i="9"/>
  <c r="G534" i="9"/>
  <c r="H534" i="9"/>
  <c r="I534" i="9"/>
  <c r="J534" i="9"/>
  <c r="K534" i="9"/>
  <c r="L534" i="9"/>
  <c r="M534" i="9"/>
  <c r="N534" i="9"/>
  <c r="O534" i="9"/>
  <c r="P534" i="9"/>
  <c r="A535" i="9"/>
  <c r="B535" i="9"/>
  <c r="C535" i="9"/>
  <c r="D535" i="9"/>
  <c r="E535" i="9"/>
  <c r="F535" i="9"/>
  <c r="G535" i="9"/>
  <c r="H535" i="9"/>
  <c r="I535" i="9"/>
  <c r="J535" i="9"/>
  <c r="K535" i="9"/>
  <c r="L535" i="9"/>
  <c r="M535" i="9"/>
  <c r="N535" i="9"/>
  <c r="O535" i="9"/>
  <c r="P535" i="9"/>
  <c r="A536" i="9"/>
  <c r="B536" i="9"/>
  <c r="C536" i="9"/>
  <c r="D536" i="9"/>
  <c r="E536" i="9"/>
  <c r="F536" i="9"/>
  <c r="G536" i="9"/>
  <c r="H536" i="9"/>
  <c r="I536" i="9"/>
  <c r="J536" i="9"/>
  <c r="K536" i="9"/>
  <c r="L536" i="9"/>
  <c r="M536" i="9"/>
  <c r="N536" i="9"/>
  <c r="O536" i="9"/>
  <c r="P536" i="9"/>
  <c r="A537" i="9"/>
  <c r="B537" i="9"/>
  <c r="C537" i="9"/>
  <c r="D537" i="9"/>
  <c r="E537" i="9"/>
  <c r="F537" i="9"/>
  <c r="G537" i="9"/>
  <c r="H537" i="9"/>
  <c r="I537" i="9"/>
  <c r="J537" i="9"/>
  <c r="K537" i="9"/>
  <c r="L537" i="9"/>
  <c r="M537" i="9"/>
  <c r="N537" i="9"/>
  <c r="O537" i="9"/>
  <c r="P537" i="9"/>
  <c r="A538" i="9"/>
  <c r="B538" i="9"/>
  <c r="C538" i="9"/>
  <c r="D538" i="9"/>
  <c r="E538" i="9"/>
  <c r="F538" i="9"/>
  <c r="G538" i="9"/>
  <c r="H538" i="9"/>
  <c r="I538" i="9"/>
  <c r="J538" i="9"/>
  <c r="K538" i="9"/>
  <c r="L538" i="9"/>
  <c r="M538" i="9"/>
  <c r="N538" i="9"/>
  <c r="O538" i="9"/>
  <c r="P538" i="9"/>
  <c r="A539" i="9"/>
  <c r="B539" i="9"/>
  <c r="C539" i="9"/>
  <c r="D539" i="9"/>
  <c r="E539" i="9"/>
  <c r="F539" i="9"/>
  <c r="G539" i="9"/>
  <c r="H539" i="9"/>
  <c r="I539" i="9"/>
  <c r="J539" i="9"/>
  <c r="K539" i="9"/>
  <c r="L539" i="9"/>
  <c r="M539" i="9"/>
  <c r="N539" i="9"/>
  <c r="O539" i="9"/>
  <c r="P539" i="9"/>
  <c r="A540" i="9"/>
  <c r="B540" i="9"/>
  <c r="C540" i="9"/>
  <c r="D540" i="9"/>
  <c r="E540" i="9"/>
  <c r="F540" i="9"/>
  <c r="G540" i="9"/>
  <c r="H540" i="9"/>
  <c r="I540" i="9"/>
  <c r="J540" i="9"/>
  <c r="K540" i="9"/>
  <c r="L540" i="9"/>
  <c r="M540" i="9"/>
  <c r="N540" i="9"/>
  <c r="O540" i="9"/>
  <c r="P540" i="9"/>
  <c r="A541" i="9"/>
  <c r="B541" i="9"/>
  <c r="C541" i="9"/>
  <c r="D541" i="9"/>
  <c r="E541" i="9"/>
  <c r="F541" i="9"/>
  <c r="G541" i="9"/>
  <c r="H541" i="9"/>
  <c r="I541" i="9"/>
  <c r="J541" i="9"/>
  <c r="K541" i="9"/>
  <c r="L541" i="9"/>
  <c r="M541" i="9"/>
  <c r="N541" i="9"/>
  <c r="O541" i="9"/>
  <c r="P541" i="9"/>
  <c r="A542" i="9"/>
  <c r="B542" i="9"/>
  <c r="C542" i="9"/>
  <c r="D542" i="9"/>
  <c r="E542" i="9"/>
  <c r="F542" i="9"/>
  <c r="G542" i="9"/>
  <c r="H542" i="9"/>
  <c r="I542" i="9"/>
  <c r="J542" i="9"/>
  <c r="K542" i="9"/>
  <c r="L542" i="9"/>
  <c r="M542" i="9"/>
  <c r="N542" i="9"/>
  <c r="O542" i="9"/>
  <c r="P542" i="9"/>
  <c r="A543" i="9"/>
  <c r="B543" i="9"/>
  <c r="C543" i="9"/>
  <c r="D543" i="9"/>
  <c r="E543" i="9"/>
  <c r="F543" i="9"/>
  <c r="G543" i="9"/>
  <c r="H543" i="9"/>
  <c r="I543" i="9"/>
  <c r="J543" i="9"/>
  <c r="K543" i="9"/>
  <c r="L543" i="9"/>
  <c r="M543" i="9"/>
  <c r="N543" i="9"/>
  <c r="O543" i="9"/>
  <c r="P543" i="9"/>
  <c r="A544" i="9"/>
  <c r="B544" i="9"/>
  <c r="C544" i="9"/>
  <c r="D544" i="9"/>
  <c r="E544" i="9"/>
  <c r="F544" i="9"/>
  <c r="G544" i="9"/>
  <c r="H544" i="9"/>
  <c r="I544" i="9"/>
  <c r="J544" i="9"/>
  <c r="K544" i="9"/>
  <c r="L544" i="9"/>
  <c r="M544" i="9"/>
  <c r="N544" i="9"/>
  <c r="O544" i="9"/>
  <c r="P544" i="9"/>
  <c r="A545" i="9"/>
  <c r="B545" i="9"/>
  <c r="C545" i="9"/>
  <c r="D545" i="9"/>
  <c r="E545" i="9"/>
  <c r="F545" i="9"/>
  <c r="G545" i="9"/>
  <c r="H545" i="9"/>
  <c r="I545" i="9"/>
  <c r="J545" i="9"/>
  <c r="K545" i="9"/>
  <c r="L545" i="9"/>
  <c r="M545" i="9"/>
  <c r="N545" i="9"/>
  <c r="O545" i="9"/>
  <c r="P545" i="9"/>
  <c r="A546" i="9"/>
  <c r="B546" i="9"/>
  <c r="C546" i="9"/>
  <c r="D546" i="9"/>
  <c r="E546" i="9"/>
  <c r="F546" i="9"/>
  <c r="G546" i="9"/>
  <c r="H546" i="9"/>
  <c r="I546" i="9"/>
  <c r="J546" i="9"/>
  <c r="K546" i="9"/>
  <c r="L546" i="9"/>
  <c r="M546" i="9"/>
  <c r="N546" i="9"/>
  <c r="O546" i="9"/>
  <c r="P546" i="9"/>
  <c r="A547" i="9"/>
  <c r="B547" i="9"/>
  <c r="C547" i="9"/>
  <c r="D547" i="9"/>
  <c r="E547" i="9"/>
  <c r="F547" i="9"/>
  <c r="G547" i="9"/>
  <c r="H547" i="9"/>
  <c r="I547" i="9"/>
  <c r="J547" i="9"/>
  <c r="K547" i="9"/>
  <c r="L547" i="9"/>
  <c r="M547" i="9"/>
  <c r="N547" i="9"/>
  <c r="O547" i="9"/>
  <c r="P547" i="9"/>
  <c r="A548" i="9"/>
  <c r="B548" i="9"/>
  <c r="C548" i="9"/>
  <c r="D548" i="9"/>
  <c r="E548" i="9"/>
  <c r="F548" i="9"/>
  <c r="G548" i="9"/>
  <c r="H548" i="9"/>
  <c r="I548" i="9"/>
  <c r="J548" i="9"/>
  <c r="K548" i="9"/>
  <c r="L548" i="9"/>
  <c r="M548" i="9"/>
  <c r="N548" i="9"/>
  <c r="O548" i="9"/>
  <c r="P548" i="9"/>
  <c r="A549" i="9"/>
  <c r="B549" i="9"/>
  <c r="C549" i="9"/>
  <c r="D549" i="9"/>
  <c r="E549" i="9"/>
  <c r="F549" i="9"/>
  <c r="G549" i="9"/>
  <c r="H549" i="9"/>
  <c r="I549" i="9"/>
  <c r="J549" i="9"/>
  <c r="K549" i="9"/>
  <c r="L549" i="9"/>
  <c r="M549" i="9"/>
  <c r="N549" i="9"/>
  <c r="O549" i="9"/>
  <c r="P549" i="9"/>
  <c r="A550" i="9"/>
  <c r="B550" i="9"/>
  <c r="C550" i="9"/>
  <c r="D550" i="9"/>
  <c r="E550" i="9"/>
  <c r="F550" i="9"/>
  <c r="G550" i="9"/>
  <c r="H550" i="9"/>
  <c r="I550" i="9"/>
  <c r="J550" i="9"/>
  <c r="K550" i="9"/>
  <c r="L550" i="9"/>
  <c r="M550" i="9"/>
  <c r="N550" i="9"/>
  <c r="O550" i="9"/>
  <c r="P550" i="9"/>
  <c r="A551" i="9"/>
  <c r="B551" i="9"/>
  <c r="C551" i="9"/>
  <c r="D551" i="9"/>
  <c r="E551" i="9"/>
  <c r="F551" i="9"/>
  <c r="G551" i="9"/>
  <c r="H551" i="9"/>
  <c r="I551" i="9"/>
  <c r="J551" i="9"/>
  <c r="K551" i="9"/>
  <c r="L551" i="9"/>
  <c r="M551" i="9"/>
  <c r="N551" i="9"/>
  <c r="O551" i="9"/>
  <c r="P551" i="9"/>
  <c r="A552" i="9"/>
  <c r="B552" i="9"/>
  <c r="C552" i="9"/>
  <c r="D552" i="9"/>
  <c r="E552" i="9"/>
  <c r="F552" i="9"/>
  <c r="G552" i="9"/>
  <c r="H552" i="9"/>
  <c r="I552" i="9"/>
  <c r="J552" i="9"/>
  <c r="K552" i="9"/>
  <c r="L552" i="9"/>
  <c r="M552" i="9"/>
  <c r="N552" i="9"/>
  <c r="O552" i="9"/>
  <c r="P552" i="9"/>
  <c r="A553" i="9"/>
  <c r="B553" i="9"/>
  <c r="C553" i="9"/>
  <c r="D553" i="9"/>
  <c r="E553" i="9"/>
  <c r="F553" i="9"/>
  <c r="G553" i="9"/>
  <c r="H553" i="9"/>
  <c r="I553" i="9"/>
  <c r="J553" i="9"/>
  <c r="K553" i="9"/>
  <c r="L553" i="9"/>
  <c r="M553" i="9"/>
  <c r="N553" i="9"/>
  <c r="O553" i="9"/>
  <c r="P553" i="9"/>
  <c r="A554" i="9"/>
  <c r="B554" i="9"/>
  <c r="C554" i="9"/>
  <c r="D554" i="9"/>
  <c r="E554" i="9"/>
  <c r="F554" i="9"/>
  <c r="G554" i="9"/>
  <c r="H554" i="9"/>
  <c r="I554" i="9"/>
  <c r="J554" i="9"/>
  <c r="K554" i="9"/>
  <c r="L554" i="9"/>
  <c r="M554" i="9"/>
  <c r="N554" i="9"/>
  <c r="O554" i="9"/>
  <c r="P554" i="9"/>
  <c r="A555" i="9"/>
  <c r="B555" i="9"/>
  <c r="C555" i="9"/>
  <c r="D555" i="9"/>
  <c r="E555" i="9"/>
  <c r="F555" i="9"/>
  <c r="G555" i="9"/>
  <c r="H555" i="9"/>
  <c r="I555" i="9"/>
  <c r="J555" i="9"/>
  <c r="K555" i="9"/>
  <c r="L555" i="9"/>
  <c r="M555" i="9"/>
  <c r="N555" i="9"/>
  <c r="O555" i="9"/>
  <c r="P555" i="9"/>
  <c r="A556" i="9"/>
  <c r="B556" i="9"/>
  <c r="C556" i="9"/>
  <c r="D556" i="9"/>
  <c r="E556" i="9"/>
  <c r="F556" i="9"/>
  <c r="G556" i="9"/>
  <c r="H556" i="9"/>
  <c r="I556" i="9"/>
  <c r="J556" i="9"/>
  <c r="K556" i="9"/>
  <c r="L556" i="9"/>
  <c r="M556" i="9"/>
  <c r="N556" i="9"/>
  <c r="O556" i="9"/>
  <c r="P556" i="9"/>
  <c r="A557" i="9"/>
  <c r="B557" i="9"/>
  <c r="C557" i="9"/>
  <c r="D557" i="9"/>
  <c r="E557" i="9"/>
  <c r="F557" i="9"/>
  <c r="G557" i="9"/>
  <c r="H557" i="9"/>
  <c r="I557" i="9"/>
  <c r="J557" i="9"/>
  <c r="K557" i="9"/>
  <c r="L557" i="9"/>
  <c r="M557" i="9"/>
  <c r="N557" i="9"/>
  <c r="O557" i="9"/>
  <c r="P557" i="9"/>
  <c r="A558" i="9"/>
  <c r="B558" i="9"/>
  <c r="C558" i="9"/>
  <c r="D558" i="9"/>
  <c r="E558" i="9"/>
  <c r="F558" i="9"/>
  <c r="G558" i="9"/>
  <c r="H558" i="9"/>
  <c r="I558" i="9"/>
  <c r="J558" i="9"/>
  <c r="K558" i="9"/>
  <c r="L558" i="9"/>
  <c r="M558" i="9"/>
  <c r="N558" i="9"/>
  <c r="O558" i="9"/>
  <c r="P558" i="9"/>
  <c r="A559" i="9"/>
  <c r="B559" i="9"/>
  <c r="C559" i="9"/>
  <c r="D559" i="9"/>
  <c r="E559" i="9"/>
  <c r="F559" i="9"/>
  <c r="G559" i="9"/>
  <c r="H559" i="9"/>
  <c r="I559" i="9"/>
  <c r="J559" i="9"/>
  <c r="K559" i="9"/>
  <c r="L559" i="9"/>
  <c r="M559" i="9"/>
  <c r="N559" i="9"/>
  <c r="O559" i="9"/>
  <c r="P559" i="9"/>
  <c r="A560" i="9"/>
  <c r="B560" i="9"/>
  <c r="C560" i="9"/>
  <c r="D560" i="9"/>
  <c r="E560" i="9"/>
  <c r="F560" i="9"/>
  <c r="G560" i="9"/>
  <c r="H560" i="9"/>
  <c r="I560" i="9"/>
  <c r="J560" i="9"/>
  <c r="K560" i="9"/>
  <c r="L560" i="9"/>
  <c r="M560" i="9"/>
  <c r="N560" i="9"/>
  <c r="O560" i="9"/>
  <c r="P560" i="9"/>
  <c r="A561" i="9"/>
  <c r="B561" i="9"/>
  <c r="C561" i="9"/>
  <c r="D561" i="9"/>
  <c r="E561" i="9"/>
  <c r="F561" i="9"/>
  <c r="G561" i="9"/>
  <c r="H561" i="9"/>
  <c r="I561" i="9"/>
  <c r="J561" i="9"/>
  <c r="K561" i="9"/>
  <c r="L561" i="9"/>
  <c r="M561" i="9"/>
  <c r="N561" i="9"/>
  <c r="O561" i="9"/>
  <c r="P561" i="9"/>
  <c r="A562" i="9"/>
  <c r="B562" i="9"/>
  <c r="C562" i="9"/>
  <c r="D562" i="9"/>
  <c r="E562" i="9"/>
  <c r="F562" i="9"/>
  <c r="G562" i="9"/>
  <c r="H562" i="9"/>
  <c r="I562" i="9"/>
  <c r="J562" i="9"/>
  <c r="K562" i="9"/>
  <c r="L562" i="9"/>
  <c r="M562" i="9"/>
  <c r="N562" i="9"/>
  <c r="O562" i="9"/>
  <c r="P562" i="9"/>
  <c r="A563" i="9"/>
  <c r="B563" i="9"/>
  <c r="C563" i="9"/>
  <c r="D563" i="9"/>
  <c r="E563" i="9"/>
  <c r="F563" i="9"/>
  <c r="G563" i="9"/>
  <c r="H563" i="9"/>
  <c r="I563" i="9"/>
  <c r="J563" i="9"/>
  <c r="K563" i="9"/>
  <c r="L563" i="9"/>
  <c r="M563" i="9"/>
  <c r="N563" i="9"/>
  <c r="O563" i="9"/>
  <c r="P563" i="9"/>
  <c r="A564" i="9"/>
  <c r="B564" i="9"/>
  <c r="C564" i="9"/>
  <c r="D564" i="9"/>
  <c r="E564" i="9"/>
  <c r="F564" i="9"/>
  <c r="G564" i="9"/>
  <c r="H564" i="9"/>
  <c r="I564" i="9"/>
  <c r="J564" i="9"/>
  <c r="K564" i="9"/>
  <c r="L564" i="9"/>
  <c r="M564" i="9"/>
  <c r="N564" i="9"/>
  <c r="O564" i="9"/>
  <c r="P564" i="9"/>
  <c r="A565" i="9"/>
  <c r="B565" i="9"/>
  <c r="C565" i="9"/>
  <c r="D565" i="9"/>
  <c r="E565" i="9"/>
  <c r="F565" i="9"/>
  <c r="G565" i="9"/>
  <c r="H565" i="9"/>
  <c r="I565" i="9"/>
  <c r="J565" i="9"/>
  <c r="K565" i="9"/>
  <c r="L565" i="9"/>
  <c r="M565" i="9"/>
  <c r="N565" i="9"/>
  <c r="O565" i="9"/>
  <c r="P565" i="9"/>
  <c r="A566" i="9"/>
  <c r="B566" i="9"/>
  <c r="C566" i="9"/>
  <c r="D566" i="9"/>
  <c r="E566" i="9"/>
  <c r="F566" i="9"/>
  <c r="G566" i="9"/>
  <c r="H566" i="9"/>
  <c r="I566" i="9"/>
  <c r="J566" i="9"/>
  <c r="K566" i="9"/>
  <c r="L566" i="9"/>
  <c r="M566" i="9"/>
  <c r="N566" i="9"/>
  <c r="O566" i="9"/>
  <c r="P566" i="9"/>
  <c r="A567" i="9"/>
  <c r="B567" i="9"/>
  <c r="C567" i="9"/>
  <c r="D567" i="9"/>
  <c r="E567" i="9"/>
  <c r="F567" i="9"/>
  <c r="G567" i="9"/>
  <c r="H567" i="9"/>
  <c r="I567" i="9"/>
  <c r="J567" i="9"/>
  <c r="K567" i="9"/>
  <c r="L567" i="9"/>
  <c r="M567" i="9"/>
  <c r="N567" i="9"/>
  <c r="O567" i="9"/>
  <c r="P567" i="9"/>
  <c r="A568" i="9"/>
  <c r="B568" i="9"/>
  <c r="C568" i="9"/>
  <c r="D568" i="9"/>
  <c r="E568" i="9"/>
  <c r="F568" i="9"/>
  <c r="G568" i="9"/>
  <c r="H568" i="9"/>
  <c r="I568" i="9"/>
  <c r="J568" i="9"/>
  <c r="K568" i="9"/>
  <c r="L568" i="9"/>
  <c r="M568" i="9"/>
  <c r="N568" i="9"/>
  <c r="O568" i="9"/>
  <c r="P568" i="9"/>
  <c r="A569" i="9"/>
  <c r="B569" i="9"/>
  <c r="C569" i="9"/>
  <c r="D569" i="9"/>
  <c r="E569" i="9"/>
  <c r="F569" i="9"/>
  <c r="G569" i="9"/>
  <c r="H569" i="9"/>
  <c r="I569" i="9"/>
  <c r="J569" i="9"/>
  <c r="K569" i="9"/>
  <c r="L569" i="9"/>
  <c r="M569" i="9"/>
  <c r="N569" i="9"/>
  <c r="O569" i="9"/>
  <c r="P569" i="9"/>
  <c r="A570" i="9"/>
  <c r="B570" i="9"/>
  <c r="C570" i="9"/>
  <c r="D570" i="9"/>
  <c r="E570" i="9"/>
  <c r="F570" i="9"/>
  <c r="G570" i="9"/>
  <c r="H570" i="9"/>
  <c r="I570" i="9"/>
  <c r="J570" i="9"/>
  <c r="K570" i="9"/>
  <c r="L570" i="9"/>
  <c r="M570" i="9"/>
  <c r="N570" i="9"/>
  <c r="O570" i="9"/>
  <c r="P570" i="9"/>
  <c r="A571" i="9"/>
  <c r="B571" i="9"/>
  <c r="C571" i="9"/>
  <c r="D571" i="9"/>
  <c r="E571" i="9"/>
  <c r="F571" i="9"/>
  <c r="G571" i="9"/>
  <c r="H571" i="9"/>
  <c r="I571" i="9"/>
  <c r="J571" i="9"/>
  <c r="K571" i="9"/>
  <c r="L571" i="9"/>
  <c r="M571" i="9"/>
  <c r="N571" i="9"/>
  <c r="O571" i="9"/>
  <c r="P571" i="9"/>
  <c r="A572" i="9"/>
  <c r="B572" i="9"/>
  <c r="C572" i="9"/>
  <c r="D572" i="9"/>
  <c r="E572" i="9"/>
  <c r="F572" i="9"/>
  <c r="G572" i="9"/>
  <c r="H572" i="9"/>
  <c r="I572" i="9"/>
  <c r="J572" i="9"/>
  <c r="K572" i="9"/>
  <c r="L572" i="9"/>
  <c r="M572" i="9"/>
  <c r="N572" i="9"/>
  <c r="O572" i="9"/>
  <c r="P572" i="9"/>
  <c r="A573" i="9"/>
  <c r="B573" i="9"/>
  <c r="C573" i="9"/>
  <c r="D573" i="9"/>
  <c r="E573" i="9"/>
  <c r="F573" i="9"/>
  <c r="G573" i="9"/>
  <c r="H573" i="9"/>
  <c r="I573" i="9"/>
  <c r="J573" i="9"/>
  <c r="K573" i="9"/>
  <c r="L573" i="9"/>
  <c r="M573" i="9"/>
  <c r="N573" i="9"/>
  <c r="O573" i="9"/>
  <c r="P573" i="9"/>
  <c r="A574" i="9"/>
  <c r="B574" i="9"/>
  <c r="C574" i="9"/>
  <c r="D574" i="9"/>
  <c r="E574" i="9"/>
  <c r="F574" i="9"/>
  <c r="G574" i="9"/>
  <c r="H574" i="9"/>
  <c r="I574" i="9"/>
  <c r="J574" i="9"/>
  <c r="K574" i="9"/>
  <c r="L574" i="9"/>
  <c r="M574" i="9"/>
  <c r="N574" i="9"/>
  <c r="O574" i="9"/>
  <c r="P574" i="9"/>
  <c r="A575" i="9"/>
  <c r="B575" i="9"/>
  <c r="C575" i="9"/>
  <c r="D575" i="9"/>
  <c r="E575" i="9"/>
  <c r="F575" i="9"/>
  <c r="G575" i="9"/>
  <c r="H575" i="9"/>
  <c r="I575" i="9"/>
  <c r="J575" i="9"/>
  <c r="K575" i="9"/>
  <c r="L575" i="9"/>
  <c r="M575" i="9"/>
  <c r="N575" i="9"/>
  <c r="O575" i="9"/>
  <c r="P575" i="9"/>
  <c r="A576" i="9"/>
  <c r="B576" i="9"/>
  <c r="C576" i="9"/>
  <c r="D576" i="9"/>
  <c r="E576" i="9"/>
  <c r="F576" i="9"/>
  <c r="G576" i="9"/>
  <c r="H576" i="9"/>
  <c r="I576" i="9"/>
  <c r="J576" i="9"/>
  <c r="K576" i="9"/>
  <c r="L576" i="9"/>
  <c r="M576" i="9"/>
  <c r="N576" i="9"/>
  <c r="O576" i="9"/>
  <c r="P576" i="9"/>
  <c r="A577" i="9"/>
  <c r="B577" i="9"/>
  <c r="C577" i="9"/>
  <c r="D577" i="9"/>
  <c r="E577" i="9"/>
  <c r="F577" i="9"/>
  <c r="G577" i="9"/>
  <c r="H577" i="9"/>
  <c r="I577" i="9"/>
  <c r="J577" i="9"/>
  <c r="K577" i="9"/>
  <c r="L577" i="9"/>
  <c r="M577" i="9"/>
  <c r="N577" i="9"/>
  <c r="O577" i="9"/>
  <c r="P577" i="9"/>
  <c r="A578" i="9"/>
  <c r="B578" i="9"/>
  <c r="C578" i="9"/>
  <c r="D578" i="9"/>
  <c r="E578" i="9"/>
  <c r="F578" i="9"/>
  <c r="G578" i="9"/>
  <c r="H578" i="9"/>
  <c r="I578" i="9"/>
  <c r="J578" i="9"/>
  <c r="K578" i="9"/>
  <c r="L578" i="9"/>
  <c r="M578" i="9"/>
  <c r="N578" i="9"/>
  <c r="O578" i="9"/>
  <c r="P578" i="9"/>
  <c r="A579" i="9"/>
  <c r="B579" i="9"/>
  <c r="C579" i="9"/>
  <c r="D579" i="9"/>
  <c r="E579" i="9"/>
  <c r="F579" i="9"/>
  <c r="G579" i="9"/>
  <c r="H579" i="9"/>
  <c r="I579" i="9"/>
  <c r="J579" i="9"/>
  <c r="K579" i="9"/>
  <c r="L579" i="9"/>
  <c r="M579" i="9"/>
  <c r="N579" i="9"/>
  <c r="O579" i="9"/>
  <c r="P579" i="9"/>
  <c r="A580" i="9"/>
  <c r="B580" i="9"/>
  <c r="C580" i="9"/>
  <c r="D580" i="9"/>
  <c r="E580" i="9"/>
  <c r="F580" i="9"/>
  <c r="G580" i="9"/>
  <c r="H580" i="9"/>
  <c r="I580" i="9"/>
  <c r="J580" i="9"/>
  <c r="K580" i="9"/>
  <c r="L580" i="9"/>
  <c r="M580" i="9"/>
  <c r="N580" i="9"/>
  <c r="O580" i="9"/>
  <c r="P580" i="9"/>
  <c r="A581" i="9"/>
  <c r="B581" i="9"/>
  <c r="C581" i="9"/>
  <c r="D581" i="9"/>
  <c r="E581" i="9"/>
  <c r="F581" i="9"/>
  <c r="G581" i="9"/>
  <c r="H581" i="9"/>
  <c r="I581" i="9"/>
  <c r="J581" i="9"/>
  <c r="K581" i="9"/>
  <c r="L581" i="9"/>
  <c r="M581" i="9"/>
  <c r="N581" i="9"/>
  <c r="O581" i="9"/>
  <c r="P581" i="9"/>
  <c r="A582" i="9"/>
  <c r="B582" i="9"/>
  <c r="C582" i="9"/>
  <c r="D582" i="9"/>
  <c r="E582" i="9"/>
  <c r="F582" i="9"/>
  <c r="G582" i="9"/>
  <c r="H582" i="9"/>
  <c r="I582" i="9"/>
  <c r="J582" i="9"/>
  <c r="K582" i="9"/>
  <c r="L582" i="9"/>
  <c r="M582" i="9"/>
  <c r="N582" i="9"/>
  <c r="O582" i="9"/>
  <c r="P582" i="9"/>
  <c r="A583" i="9"/>
  <c r="B583" i="9"/>
  <c r="C583" i="9"/>
  <c r="D583" i="9"/>
  <c r="E583" i="9"/>
  <c r="F583" i="9"/>
  <c r="G583" i="9"/>
  <c r="H583" i="9"/>
  <c r="I583" i="9"/>
  <c r="J583" i="9"/>
  <c r="K583" i="9"/>
  <c r="L583" i="9"/>
  <c r="M583" i="9"/>
  <c r="N583" i="9"/>
  <c r="O583" i="9"/>
  <c r="P583" i="9"/>
  <c r="A584" i="9"/>
  <c r="B584" i="9"/>
  <c r="C584" i="9"/>
  <c r="D584" i="9"/>
  <c r="E584" i="9"/>
  <c r="F584" i="9"/>
  <c r="G584" i="9"/>
  <c r="H584" i="9"/>
  <c r="I584" i="9"/>
  <c r="J584" i="9"/>
  <c r="K584" i="9"/>
  <c r="L584" i="9"/>
  <c r="M584" i="9"/>
  <c r="N584" i="9"/>
  <c r="O584" i="9"/>
  <c r="P584" i="9"/>
  <c r="A585" i="9"/>
  <c r="B585" i="9"/>
  <c r="C585" i="9"/>
  <c r="D585" i="9"/>
  <c r="E585" i="9"/>
  <c r="F585" i="9"/>
  <c r="G585" i="9"/>
  <c r="H585" i="9"/>
  <c r="I585" i="9"/>
  <c r="J585" i="9"/>
  <c r="K585" i="9"/>
  <c r="L585" i="9"/>
  <c r="M585" i="9"/>
  <c r="N585" i="9"/>
  <c r="O585" i="9"/>
  <c r="P585" i="9"/>
  <c r="A586" i="9"/>
  <c r="B586" i="9"/>
  <c r="C586" i="9"/>
  <c r="D586" i="9"/>
  <c r="E586" i="9"/>
  <c r="F586" i="9"/>
  <c r="G586" i="9"/>
  <c r="H586" i="9"/>
  <c r="I586" i="9"/>
  <c r="J586" i="9"/>
  <c r="K586" i="9"/>
  <c r="L586" i="9"/>
  <c r="M586" i="9"/>
  <c r="N586" i="9"/>
  <c r="O586" i="9"/>
  <c r="P586" i="9"/>
  <c r="A587" i="9"/>
  <c r="B587" i="9"/>
  <c r="C587" i="9"/>
  <c r="D587" i="9"/>
  <c r="E587" i="9"/>
  <c r="F587" i="9"/>
  <c r="G587" i="9"/>
  <c r="H587" i="9"/>
  <c r="I587" i="9"/>
  <c r="J587" i="9"/>
  <c r="K587" i="9"/>
  <c r="L587" i="9"/>
  <c r="M587" i="9"/>
  <c r="N587" i="9"/>
  <c r="O587" i="9"/>
  <c r="P587" i="9"/>
  <c r="A588" i="9"/>
  <c r="B588" i="9"/>
  <c r="C588" i="9"/>
  <c r="D588" i="9"/>
  <c r="E588" i="9"/>
  <c r="F588" i="9"/>
  <c r="G588" i="9"/>
  <c r="H588" i="9"/>
  <c r="I588" i="9"/>
  <c r="J588" i="9"/>
  <c r="K588" i="9"/>
  <c r="L588" i="9"/>
  <c r="M588" i="9"/>
  <c r="N588" i="9"/>
  <c r="O588" i="9"/>
  <c r="P588" i="9"/>
  <c r="A589" i="9"/>
  <c r="B589" i="9"/>
  <c r="C589" i="9"/>
  <c r="D589" i="9"/>
  <c r="E589" i="9"/>
  <c r="F589" i="9"/>
  <c r="G589" i="9"/>
  <c r="H589" i="9"/>
  <c r="I589" i="9"/>
  <c r="J589" i="9"/>
  <c r="K589" i="9"/>
  <c r="L589" i="9"/>
  <c r="M589" i="9"/>
  <c r="N589" i="9"/>
  <c r="O589" i="9"/>
  <c r="P589" i="9"/>
  <c r="A590" i="9"/>
  <c r="B590" i="9"/>
  <c r="C590" i="9"/>
  <c r="D590" i="9"/>
  <c r="E590" i="9"/>
  <c r="F590" i="9"/>
  <c r="G590" i="9"/>
  <c r="H590" i="9"/>
  <c r="I590" i="9"/>
  <c r="J590" i="9"/>
  <c r="K590" i="9"/>
  <c r="L590" i="9"/>
  <c r="M590" i="9"/>
  <c r="N590" i="9"/>
  <c r="O590" i="9"/>
  <c r="P590" i="9"/>
  <c r="A591" i="9"/>
  <c r="B591" i="9"/>
  <c r="C591" i="9"/>
  <c r="D591" i="9"/>
  <c r="E591" i="9"/>
  <c r="F591" i="9"/>
  <c r="G591" i="9"/>
  <c r="H591" i="9"/>
  <c r="I591" i="9"/>
  <c r="J591" i="9"/>
  <c r="K591" i="9"/>
  <c r="L591" i="9"/>
  <c r="M591" i="9"/>
  <c r="N591" i="9"/>
  <c r="O591" i="9"/>
  <c r="P591" i="9"/>
  <c r="A592" i="9"/>
  <c r="B592" i="9"/>
  <c r="C592" i="9"/>
  <c r="D592" i="9"/>
  <c r="E592" i="9"/>
  <c r="F592" i="9"/>
  <c r="G592" i="9"/>
  <c r="H592" i="9"/>
  <c r="I592" i="9"/>
  <c r="J592" i="9"/>
  <c r="K592" i="9"/>
  <c r="L592" i="9"/>
  <c r="M592" i="9"/>
  <c r="N592" i="9"/>
  <c r="O592" i="9"/>
  <c r="P592" i="9"/>
  <c r="A593" i="9"/>
  <c r="B593" i="9"/>
  <c r="C593" i="9"/>
  <c r="D593" i="9"/>
  <c r="E593" i="9"/>
  <c r="F593" i="9"/>
  <c r="G593" i="9"/>
  <c r="H593" i="9"/>
  <c r="I593" i="9"/>
  <c r="J593" i="9"/>
  <c r="K593" i="9"/>
  <c r="L593" i="9"/>
  <c r="M593" i="9"/>
  <c r="N593" i="9"/>
  <c r="O593" i="9"/>
  <c r="P593" i="9"/>
  <c r="A594" i="9"/>
  <c r="B594" i="9"/>
  <c r="C594" i="9"/>
  <c r="D594" i="9"/>
  <c r="E594" i="9"/>
  <c r="F594" i="9"/>
  <c r="G594" i="9"/>
  <c r="H594" i="9"/>
  <c r="I594" i="9"/>
  <c r="J594" i="9"/>
  <c r="K594" i="9"/>
  <c r="L594" i="9"/>
  <c r="M594" i="9"/>
  <c r="N594" i="9"/>
  <c r="O594" i="9"/>
  <c r="P594" i="9"/>
  <c r="A595" i="9"/>
  <c r="B595" i="9"/>
  <c r="C595" i="9"/>
  <c r="D595" i="9"/>
  <c r="E595" i="9"/>
  <c r="F595" i="9"/>
  <c r="G595" i="9"/>
  <c r="H595" i="9"/>
  <c r="I595" i="9"/>
  <c r="J595" i="9"/>
  <c r="K595" i="9"/>
  <c r="L595" i="9"/>
  <c r="M595" i="9"/>
  <c r="N595" i="9"/>
  <c r="O595" i="9"/>
  <c r="P595" i="9"/>
  <c r="A596" i="9"/>
  <c r="B596" i="9"/>
  <c r="C596" i="9"/>
  <c r="D596" i="9"/>
  <c r="E596" i="9"/>
  <c r="F596" i="9"/>
  <c r="G596" i="9"/>
  <c r="H596" i="9"/>
  <c r="I596" i="9"/>
  <c r="J596" i="9"/>
  <c r="K596" i="9"/>
  <c r="L596" i="9"/>
  <c r="M596" i="9"/>
  <c r="N596" i="9"/>
  <c r="O596" i="9"/>
  <c r="P596" i="9"/>
  <c r="A597" i="9"/>
  <c r="B597" i="9"/>
  <c r="C597" i="9"/>
  <c r="D597" i="9"/>
  <c r="E597" i="9"/>
  <c r="F597" i="9"/>
  <c r="G597" i="9"/>
  <c r="H597" i="9"/>
  <c r="I597" i="9"/>
  <c r="J597" i="9"/>
  <c r="K597" i="9"/>
  <c r="L597" i="9"/>
  <c r="M597" i="9"/>
  <c r="N597" i="9"/>
  <c r="O597" i="9"/>
  <c r="P597" i="9"/>
  <c r="A598" i="9"/>
  <c r="B598" i="9"/>
  <c r="C598" i="9"/>
  <c r="D598" i="9"/>
  <c r="E598" i="9"/>
  <c r="F598" i="9"/>
  <c r="G598" i="9"/>
  <c r="H598" i="9"/>
  <c r="I598" i="9"/>
  <c r="J598" i="9"/>
  <c r="K598" i="9"/>
  <c r="L598" i="9"/>
  <c r="M598" i="9"/>
  <c r="N598" i="9"/>
  <c r="O598" i="9"/>
  <c r="P598" i="9"/>
  <c r="A599" i="9"/>
  <c r="B599" i="9"/>
  <c r="C599" i="9"/>
  <c r="D599" i="9"/>
  <c r="E599" i="9"/>
  <c r="F599" i="9"/>
  <c r="G599" i="9"/>
  <c r="H599" i="9"/>
  <c r="I599" i="9"/>
  <c r="J599" i="9"/>
  <c r="K599" i="9"/>
  <c r="L599" i="9"/>
  <c r="M599" i="9"/>
  <c r="N599" i="9"/>
  <c r="O599" i="9"/>
  <c r="P599" i="9"/>
  <c r="A600" i="9"/>
  <c r="B600" i="9"/>
  <c r="C600" i="9"/>
  <c r="D600" i="9"/>
  <c r="E600" i="9"/>
  <c r="F600" i="9"/>
  <c r="G600" i="9"/>
  <c r="H600" i="9"/>
  <c r="I600" i="9"/>
  <c r="J600" i="9"/>
  <c r="K600" i="9"/>
  <c r="L600" i="9"/>
  <c r="M600" i="9"/>
  <c r="N600" i="9"/>
  <c r="O600" i="9"/>
  <c r="P600" i="9"/>
  <c r="A601" i="9"/>
  <c r="B601" i="9"/>
  <c r="C601" i="9"/>
  <c r="D601" i="9"/>
  <c r="E601" i="9"/>
  <c r="F601" i="9"/>
  <c r="G601" i="9"/>
  <c r="H601" i="9"/>
  <c r="I601" i="9"/>
  <c r="J601" i="9"/>
  <c r="K601" i="9"/>
  <c r="L601" i="9"/>
  <c r="M601" i="9"/>
  <c r="N601" i="9"/>
  <c r="O601" i="9"/>
  <c r="P601" i="9"/>
  <c r="A602" i="9"/>
  <c r="B602" i="9"/>
  <c r="C602" i="9"/>
  <c r="D602" i="9"/>
  <c r="E602" i="9"/>
  <c r="F602" i="9"/>
  <c r="G602" i="9"/>
  <c r="H602" i="9"/>
  <c r="I602" i="9"/>
  <c r="J602" i="9"/>
  <c r="K602" i="9"/>
  <c r="L602" i="9"/>
  <c r="M602" i="9"/>
  <c r="N602" i="9"/>
  <c r="O602" i="9"/>
  <c r="P602" i="9"/>
  <c r="A603" i="9"/>
  <c r="B603" i="9"/>
  <c r="C603" i="9"/>
  <c r="D603" i="9"/>
  <c r="E603" i="9"/>
  <c r="F603" i="9"/>
  <c r="G603" i="9"/>
  <c r="H603" i="9"/>
  <c r="I603" i="9"/>
  <c r="J603" i="9"/>
  <c r="K603" i="9"/>
  <c r="L603" i="9"/>
  <c r="M603" i="9"/>
  <c r="N603" i="9"/>
  <c r="O603" i="9"/>
  <c r="P603" i="9"/>
  <c r="A604" i="9"/>
  <c r="B604" i="9"/>
  <c r="C604" i="9"/>
  <c r="D604" i="9"/>
  <c r="E604" i="9"/>
  <c r="F604" i="9"/>
  <c r="G604" i="9"/>
  <c r="H604" i="9"/>
  <c r="I604" i="9"/>
  <c r="J604" i="9"/>
  <c r="K604" i="9"/>
  <c r="L604" i="9"/>
  <c r="M604" i="9"/>
  <c r="N604" i="9"/>
  <c r="O604" i="9"/>
  <c r="P604" i="9"/>
  <c r="A605" i="9"/>
  <c r="B605" i="9"/>
  <c r="C605" i="9"/>
  <c r="D605" i="9"/>
  <c r="E605" i="9"/>
  <c r="F605" i="9"/>
  <c r="G605" i="9"/>
  <c r="H605" i="9"/>
  <c r="I605" i="9"/>
  <c r="J605" i="9"/>
  <c r="K605" i="9"/>
  <c r="L605" i="9"/>
  <c r="M605" i="9"/>
  <c r="N605" i="9"/>
  <c r="O605" i="9"/>
  <c r="P605" i="9"/>
  <c r="A606" i="9"/>
  <c r="B606" i="9"/>
  <c r="C606" i="9"/>
  <c r="D606" i="9"/>
  <c r="E606" i="9"/>
  <c r="F606" i="9"/>
  <c r="G606" i="9"/>
  <c r="H606" i="9"/>
  <c r="I606" i="9"/>
  <c r="J606" i="9"/>
  <c r="K606" i="9"/>
  <c r="L606" i="9"/>
  <c r="M606" i="9"/>
  <c r="N606" i="9"/>
  <c r="O606" i="9"/>
  <c r="P606" i="9"/>
  <c r="A607" i="9"/>
  <c r="B607" i="9"/>
  <c r="C607" i="9"/>
  <c r="D607" i="9"/>
  <c r="E607" i="9"/>
  <c r="F607" i="9"/>
  <c r="G607" i="9"/>
  <c r="H607" i="9"/>
  <c r="I607" i="9"/>
  <c r="J607" i="9"/>
  <c r="K607" i="9"/>
  <c r="L607" i="9"/>
  <c r="M607" i="9"/>
  <c r="N607" i="9"/>
  <c r="O607" i="9"/>
  <c r="P607" i="9"/>
  <c r="A608" i="9"/>
  <c r="B608" i="9"/>
  <c r="C608" i="9"/>
  <c r="D608" i="9"/>
  <c r="E608" i="9"/>
  <c r="F608" i="9"/>
  <c r="G608" i="9"/>
  <c r="H608" i="9"/>
  <c r="I608" i="9"/>
  <c r="J608" i="9"/>
  <c r="K608" i="9"/>
  <c r="L608" i="9"/>
  <c r="M608" i="9"/>
  <c r="N608" i="9"/>
  <c r="O608" i="9"/>
  <c r="P608" i="9"/>
  <c r="A609" i="9"/>
  <c r="B609" i="9"/>
  <c r="C609" i="9"/>
  <c r="D609" i="9"/>
  <c r="E609" i="9"/>
  <c r="F609" i="9"/>
  <c r="G609" i="9"/>
  <c r="H609" i="9"/>
  <c r="I609" i="9"/>
  <c r="J609" i="9"/>
  <c r="K609" i="9"/>
  <c r="L609" i="9"/>
  <c r="M609" i="9"/>
  <c r="N609" i="9"/>
  <c r="O609" i="9"/>
  <c r="P609" i="9"/>
  <c r="A610" i="9"/>
  <c r="B610" i="9"/>
  <c r="C610" i="9"/>
  <c r="D610" i="9"/>
  <c r="E610" i="9"/>
  <c r="F610" i="9"/>
  <c r="G610" i="9"/>
  <c r="H610" i="9"/>
  <c r="I610" i="9"/>
  <c r="J610" i="9"/>
  <c r="K610" i="9"/>
  <c r="L610" i="9"/>
  <c r="M610" i="9"/>
  <c r="N610" i="9"/>
  <c r="O610" i="9"/>
  <c r="P610" i="9"/>
  <c r="A611" i="9"/>
  <c r="B611" i="9"/>
  <c r="C611" i="9"/>
  <c r="D611" i="9"/>
  <c r="E611" i="9"/>
  <c r="F611" i="9"/>
  <c r="G611" i="9"/>
  <c r="H611" i="9"/>
  <c r="I611" i="9"/>
  <c r="J611" i="9"/>
  <c r="K611" i="9"/>
  <c r="L611" i="9"/>
  <c r="M611" i="9"/>
  <c r="N611" i="9"/>
  <c r="O611" i="9"/>
  <c r="P611" i="9"/>
  <c r="A612" i="9"/>
  <c r="B612" i="9"/>
  <c r="C612" i="9"/>
  <c r="D612" i="9"/>
  <c r="E612" i="9"/>
  <c r="F612" i="9"/>
  <c r="G612" i="9"/>
  <c r="H612" i="9"/>
  <c r="I612" i="9"/>
  <c r="J612" i="9"/>
  <c r="K612" i="9"/>
  <c r="L612" i="9"/>
  <c r="M612" i="9"/>
  <c r="N612" i="9"/>
  <c r="O612" i="9"/>
  <c r="P612" i="9"/>
  <c r="A613" i="9"/>
  <c r="B613" i="9"/>
  <c r="C613" i="9"/>
  <c r="D613" i="9"/>
  <c r="E613" i="9"/>
  <c r="F613" i="9"/>
  <c r="G613" i="9"/>
  <c r="H613" i="9"/>
  <c r="I613" i="9"/>
  <c r="J613" i="9"/>
  <c r="K613" i="9"/>
  <c r="L613" i="9"/>
  <c r="M613" i="9"/>
  <c r="N613" i="9"/>
  <c r="O613" i="9"/>
  <c r="P613" i="9"/>
  <c r="A614" i="9"/>
  <c r="B614" i="9"/>
  <c r="C614" i="9"/>
  <c r="D614" i="9"/>
  <c r="E614" i="9"/>
  <c r="F614" i="9"/>
  <c r="G614" i="9"/>
  <c r="H614" i="9"/>
  <c r="I614" i="9"/>
  <c r="J614" i="9"/>
  <c r="K614" i="9"/>
  <c r="L614" i="9"/>
  <c r="M614" i="9"/>
  <c r="N614" i="9"/>
  <c r="O614" i="9"/>
  <c r="P614" i="9"/>
  <c r="A615" i="9"/>
  <c r="B615" i="9"/>
  <c r="C615" i="9"/>
  <c r="D615" i="9"/>
  <c r="E615" i="9"/>
  <c r="F615" i="9"/>
  <c r="G615" i="9"/>
  <c r="H615" i="9"/>
  <c r="I615" i="9"/>
  <c r="J615" i="9"/>
  <c r="K615" i="9"/>
  <c r="L615" i="9"/>
  <c r="M615" i="9"/>
  <c r="N615" i="9"/>
  <c r="O615" i="9"/>
  <c r="P615" i="9"/>
  <c r="A616" i="9"/>
  <c r="B616" i="9"/>
  <c r="C616" i="9"/>
  <c r="D616" i="9"/>
  <c r="E616" i="9"/>
  <c r="F616" i="9"/>
  <c r="G616" i="9"/>
  <c r="H616" i="9"/>
  <c r="I616" i="9"/>
  <c r="J616" i="9"/>
  <c r="K616" i="9"/>
  <c r="L616" i="9"/>
  <c r="M616" i="9"/>
  <c r="N616" i="9"/>
  <c r="O616" i="9"/>
  <c r="P616" i="9"/>
  <c r="A617" i="9"/>
  <c r="B617" i="9"/>
  <c r="C617" i="9"/>
  <c r="D617" i="9"/>
  <c r="E617" i="9"/>
  <c r="F617" i="9"/>
  <c r="G617" i="9"/>
  <c r="H617" i="9"/>
  <c r="I617" i="9"/>
  <c r="J617" i="9"/>
  <c r="K617" i="9"/>
  <c r="L617" i="9"/>
  <c r="M617" i="9"/>
  <c r="N617" i="9"/>
  <c r="O617" i="9"/>
  <c r="P617" i="9"/>
  <c r="A618" i="9"/>
  <c r="B618" i="9"/>
  <c r="C618" i="9"/>
  <c r="D618" i="9"/>
  <c r="E618" i="9"/>
  <c r="F618" i="9"/>
  <c r="G618" i="9"/>
  <c r="H618" i="9"/>
  <c r="I618" i="9"/>
  <c r="J618" i="9"/>
  <c r="K618" i="9"/>
  <c r="L618" i="9"/>
  <c r="M618" i="9"/>
  <c r="N618" i="9"/>
  <c r="O618" i="9"/>
  <c r="P618" i="9"/>
  <c r="A619" i="9"/>
  <c r="B619" i="9"/>
  <c r="C619" i="9"/>
  <c r="D619" i="9"/>
  <c r="E619" i="9"/>
  <c r="F619" i="9"/>
  <c r="G619" i="9"/>
  <c r="H619" i="9"/>
  <c r="I619" i="9"/>
  <c r="J619" i="9"/>
  <c r="K619" i="9"/>
  <c r="L619" i="9"/>
  <c r="M619" i="9"/>
  <c r="N619" i="9"/>
  <c r="O619" i="9"/>
  <c r="P619" i="9"/>
  <c r="A620" i="9"/>
  <c r="B620" i="9"/>
  <c r="C620" i="9"/>
  <c r="D620" i="9"/>
  <c r="E620" i="9"/>
  <c r="F620" i="9"/>
  <c r="G620" i="9"/>
  <c r="H620" i="9"/>
  <c r="I620" i="9"/>
  <c r="J620" i="9"/>
  <c r="K620" i="9"/>
  <c r="L620" i="9"/>
  <c r="M620" i="9"/>
  <c r="N620" i="9"/>
  <c r="O620" i="9"/>
  <c r="P620" i="9"/>
  <c r="A621" i="9"/>
  <c r="B621" i="9"/>
  <c r="C621" i="9"/>
  <c r="D621" i="9"/>
  <c r="E621" i="9"/>
  <c r="F621" i="9"/>
  <c r="G621" i="9"/>
  <c r="H621" i="9"/>
  <c r="I621" i="9"/>
  <c r="J621" i="9"/>
  <c r="K621" i="9"/>
  <c r="L621" i="9"/>
  <c r="M621" i="9"/>
  <c r="N621" i="9"/>
  <c r="O621" i="9"/>
  <c r="P621" i="9"/>
  <c r="A622" i="9"/>
  <c r="B622" i="9"/>
  <c r="C622" i="9"/>
  <c r="D622" i="9"/>
  <c r="E622" i="9"/>
  <c r="F622" i="9"/>
  <c r="G622" i="9"/>
  <c r="H622" i="9"/>
  <c r="I622" i="9"/>
  <c r="J622" i="9"/>
  <c r="K622" i="9"/>
  <c r="L622" i="9"/>
  <c r="M622" i="9"/>
  <c r="N622" i="9"/>
  <c r="O622" i="9"/>
  <c r="P622" i="9"/>
  <c r="A623" i="9"/>
  <c r="B623" i="9"/>
  <c r="C623" i="9"/>
  <c r="D623" i="9"/>
  <c r="E623" i="9"/>
  <c r="F623" i="9"/>
  <c r="G623" i="9"/>
  <c r="H623" i="9"/>
  <c r="I623" i="9"/>
  <c r="J623" i="9"/>
  <c r="K623" i="9"/>
  <c r="L623" i="9"/>
  <c r="M623" i="9"/>
  <c r="N623" i="9"/>
  <c r="O623" i="9"/>
  <c r="P623" i="9"/>
  <c r="A624" i="9"/>
  <c r="B624" i="9"/>
  <c r="C624" i="9"/>
  <c r="D624" i="9"/>
  <c r="E624" i="9"/>
  <c r="F624" i="9"/>
  <c r="G624" i="9"/>
  <c r="H624" i="9"/>
  <c r="I624" i="9"/>
  <c r="J624" i="9"/>
  <c r="K624" i="9"/>
  <c r="L624" i="9"/>
  <c r="M624" i="9"/>
  <c r="N624" i="9"/>
  <c r="O624" i="9"/>
  <c r="P624" i="9"/>
  <c r="A625" i="9"/>
  <c r="B625" i="9"/>
  <c r="C625" i="9"/>
  <c r="D625" i="9"/>
  <c r="E625" i="9"/>
  <c r="F625" i="9"/>
  <c r="G625" i="9"/>
  <c r="H625" i="9"/>
  <c r="I625" i="9"/>
  <c r="J625" i="9"/>
  <c r="K625" i="9"/>
  <c r="L625" i="9"/>
  <c r="M625" i="9"/>
  <c r="N625" i="9"/>
  <c r="O625" i="9"/>
  <c r="P625" i="9"/>
  <c r="A626" i="9"/>
  <c r="B626" i="9"/>
  <c r="C626" i="9"/>
  <c r="D626" i="9"/>
  <c r="E626" i="9"/>
  <c r="F626" i="9"/>
  <c r="G626" i="9"/>
  <c r="H626" i="9"/>
  <c r="I626" i="9"/>
  <c r="J626" i="9"/>
  <c r="K626" i="9"/>
  <c r="L626" i="9"/>
  <c r="M626" i="9"/>
  <c r="N626" i="9"/>
  <c r="O626" i="9"/>
  <c r="P626" i="9"/>
  <c r="A627" i="9"/>
  <c r="B627" i="9"/>
  <c r="C627" i="9"/>
  <c r="D627" i="9"/>
  <c r="E627" i="9"/>
  <c r="F627" i="9"/>
  <c r="G627" i="9"/>
  <c r="H627" i="9"/>
  <c r="I627" i="9"/>
  <c r="J627" i="9"/>
  <c r="K627" i="9"/>
  <c r="L627" i="9"/>
  <c r="M627" i="9"/>
  <c r="N627" i="9"/>
  <c r="O627" i="9"/>
  <c r="P627" i="9"/>
  <c r="A628" i="9"/>
  <c r="B628" i="9"/>
  <c r="C628" i="9"/>
  <c r="D628" i="9"/>
  <c r="E628" i="9"/>
  <c r="F628" i="9"/>
  <c r="G628" i="9"/>
  <c r="H628" i="9"/>
  <c r="I628" i="9"/>
  <c r="J628" i="9"/>
  <c r="K628" i="9"/>
  <c r="L628" i="9"/>
  <c r="M628" i="9"/>
  <c r="N628" i="9"/>
  <c r="O628" i="9"/>
  <c r="P628" i="9"/>
  <c r="A629" i="9"/>
  <c r="B629" i="9"/>
  <c r="C629" i="9"/>
  <c r="D629" i="9"/>
  <c r="E629" i="9"/>
  <c r="F629" i="9"/>
  <c r="G629" i="9"/>
  <c r="H629" i="9"/>
  <c r="I629" i="9"/>
  <c r="J629" i="9"/>
  <c r="K629" i="9"/>
  <c r="L629" i="9"/>
  <c r="M629" i="9"/>
  <c r="N629" i="9"/>
  <c r="O629" i="9"/>
  <c r="P629" i="9"/>
  <c r="A630" i="9"/>
  <c r="B630" i="9"/>
  <c r="C630" i="9"/>
  <c r="D630" i="9"/>
  <c r="E630" i="9"/>
  <c r="F630" i="9"/>
  <c r="G630" i="9"/>
  <c r="H630" i="9"/>
  <c r="I630" i="9"/>
  <c r="J630" i="9"/>
  <c r="K630" i="9"/>
  <c r="L630" i="9"/>
  <c r="M630" i="9"/>
  <c r="N630" i="9"/>
  <c r="O630" i="9"/>
  <c r="P630" i="9"/>
  <c r="A631" i="9"/>
  <c r="B631" i="9"/>
  <c r="C631" i="9"/>
  <c r="D631" i="9"/>
  <c r="E631" i="9"/>
  <c r="F631" i="9"/>
  <c r="G631" i="9"/>
  <c r="H631" i="9"/>
  <c r="I631" i="9"/>
  <c r="J631" i="9"/>
  <c r="K631" i="9"/>
  <c r="L631" i="9"/>
  <c r="M631" i="9"/>
  <c r="N631" i="9"/>
  <c r="O631" i="9"/>
  <c r="P631" i="9"/>
  <c r="A632" i="9"/>
  <c r="B632" i="9"/>
  <c r="C632" i="9"/>
  <c r="D632" i="9"/>
  <c r="E632" i="9"/>
  <c r="F632" i="9"/>
  <c r="G632" i="9"/>
  <c r="H632" i="9"/>
  <c r="I632" i="9"/>
  <c r="J632" i="9"/>
  <c r="K632" i="9"/>
  <c r="L632" i="9"/>
  <c r="M632" i="9"/>
  <c r="N632" i="9"/>
  <c r="O632" i="9"/>
  <c r="P632" i="9"/>
  <c r="A633" i="9"/>
  <c r="B633" i="9"/>
  <c r="C633" i="9"/>
  <c r="D633" i="9"/>
  <c r="E633" i="9"/>
  <c r="F633" i="9"/>
  <c r="G633" i="9"/>
  <c r="H633" i="9"/>
  <c r="I633" i="9"/>
  <c r="J633" i="9"/>
  <c r="K633" i="9"/>
  <c r="L633" i="9"/>
  <c r="M633" i="9"/>
  <c r="N633" i="9"/>
  <c r="O633" i="9"/>
  <c r="P633" i="9"/>
  <c r="A634" i="9"/>
  <c r="B634" i="9"/>
  <c r="C634" i="9"/>
  <c r="D634" i="9"/>
  <c r="E634" i="9"/>
  <c r="F634" i="9"/>
  <c r="G634" i="9"/>
  <c r="H634" i="9"/>
  <c r="I634" i="9"/>
  <c r="J634" i="9"/>
  <c r="K634" i="9"/>
  <c r="L634" i="9"/>
  <c r="M634" i="9"/>
  <c r="N634" i="9"/>
  <c r="O634" i="9"/>
  <c r="P634" i="9"/>
  <c r="A635" i="9"/>
  <c r="B635" i="9"/>
  <c r="C635" i="9"/>
  <c r="D635" i="9"/>
  <c r="E635" i="9"/>
  <c r="F635" i="9"/>
  <c r="G635" i="9"/>
  <c r="H635" i="9"/>
  <c r="I635" i="9"/>
  <c r="J635" i="9"/>
  <c r="K635" i="9"/>
  <c r="L635" i="9"/>
  <c r="M635" i="9"/>
  <c r="N635" i="9"/>
  <c r="O635" i="9"/>
  <c r="P635" i="9"/>
  <c r="A636" i="9"/>
  <c r="B636" i="9"/>
  <c r="C636" i="9"/>
  <c r="D636" i="9"/>
  <c r="E636" i="9"/>
  <c r="F636" i="9"/>
  <c r="G636" i="9"/>
  <c r="H636" i="9"/>
  <c r="I636" i="9"/>
  <c r="J636" i="9"/>
  <c r="K636" i="9"/>
  <c r="L636" i="9"/>
  <c r="M636" i="9"/>
  <c r="N636" i="9"/>
  <c r="O636" i="9"/>
  <c r="P636" i="9"/>
  <c r="A637" i="9"/>
  <c r="B637" i="9"/>
  <c r="C637" i="9"/>
  <c r="D637" i="9"/>
  <c r="E637" i="9"/>
  <c r="F637" i="9"/>
  <c r="G637" i="9"/>
  <c r="H637" i="9"/>
  <c r="I637" i="9"/>
  <c r="J637" i="9"/>
  <c r="K637" i="9"/>
  <c r="L637" i="9"/>
  <c r="M637" i="9"/>
  <c r="N637" i="9"/>
  <c r="O637" i="9"/>
  <c r="P637" i="9"/>
  <c r="A638" i="9"/>
  <c r="B638" i="9"/>
  <c r="C638" i="9"/>
  <c r="D638" i="9"/>
  <c r="E638" i="9"/>
  <c r="F638" i="9"/>
  <c r="G638" i="9"/>
  <c r="H638" i="9"/>
  <c r="I638" i="9"/>
  <c r="J638" i="9"/>
  <c r="K638" i="9"/>
  <c r="L638" i="9"/>
  <c r="M638" i="9"/>
  <c r="N638" i="9"/>
  <c r="O638" i="9"/>
  <c r="P638" i="9"/>
  <c r="A639" i="9"/>
  <c r="B639" i="9"/>
  <c r="C639" i="9"/>
  <c r="D639" i="9"/>
  <c r="E639" i="9"/>
  <c r="F639" i="9"/>
  <c r="G639" i="9"/>
  <c r="H639" i="9"/>
  <c r="I639" i="9"/>
  <c r="J639" i="9"/>
  <c r="K639" i="9"/>
  <c r="L639" i="9"/>
  <c r="M639" i="9"/>
  <c r="N639" i="9"/>
  <c r="O639" i="9"/>
  <c r="P639" i="9"/>
  <c r="A640" i="9"/>
  <c r="B640" i="9"/>
  <c r="C640" i="9"/>
  <c r="D640" i="9"/>
  <c r="E640" i="9"/>
  <c r="F640" i="9"/>
  <c r="G640" i="9"/>
  <c r="H640" i="9"/>
  <c r="I640" i="9"/>
  <c r="J640" i="9"/>
  <c r="K640" i="9"/>
  <c r="L640" i="9"/>
  <c r="M640" i="9"/>
  <c r="N640" i="9"/>
  <c r="O640" i="9"/>
  <c r="P640" i="9"/>
  <c r="A641" i="9"/>
  <c r="B641" i="9"/>
  <c r="C641" i="9"/>
  <c r="D641" i="9"/>
  <c r="E641" i="9"/>
  <c r="F641" i="9"/>
  <c r="G641" i="9"/>
  <c r="H641" i="9"/>
  <c r="I641" i="9"/>
  <c r="J641" i="9"/>
  <c r="K641" i="9"/>
  <c r="L641" i="9"/>
  <c r="M641" i="9"/>
  <c r="N641" i="9"/>
  <c r="O641" i="9"/>
  <c r="P641" i="9"/>
  <c r="A642" i="9"/>
  <c r="B642" i="9"/>
  <c r="C642" i="9"/>
  <c r="D642" i="9"/>
  <c r="E642" i="9"/>
  <c r="F642" i="9"/>
  <c r="G642" i="9"/>
  <c r="H642" i="9"/>
  <c r="I642" i="9"/>
  <c r="J642" i="9"/>
  <c r="K642" i="9"/>
  <c r="L642" i="9"/>
  <c r="M642" i="9"/>
  <c r="N642" i="9"/>
  <c r="O642" i="9"/>
  <c r="P642" i="9"/>
  <c r="A643" i="9"/>
  <c r="B643" i="9"/>
  <c r="C643" i="9"/>
  <c r="D643" i="9"/>
  <c r="E643" i="9"/>
  <c r="F643" i="9"/>
  <c r="G643" i="9"/>
  <c r="H643" i="9"/>
  <c r="I643" i="9"/>
  <c r="J643" i="9"/>
  <c r="K643" i="9"/>
  <c r="L643" i="9"/>
  <c r="M643" i="9"/>
  <c r="N643" i="9"/>
  <c r="O643" i="9"/>
  <c r="P643" i="9"/>
  <c r="A644" i="9"/>
  <c r="B644" i="9"/>
  <c r="C644" i="9"/>
  <c r="D644" i="9"/>
  <c r="E644" i="9"/>
  <c r="F644" i="9"/>
  <c r="G644" i="9"/>
  <c r="H644" i="9"/>
  <c r="I644" i="9"/>
  <c r="J644" i="9"/>
  <c r="K644" i="9"/>
  <c r="L644" i="9"/>
  <c r="M644" i="9"/>
  <c r="N644" i="9"/>
  <c r="O644" i="9"/>
  <c r="P644" i="9"/>
  <c r="A645" i="9"/>
  <c r="B645" i="9"/>
  <c r="C645" i="9"/>
  <c r="D645" i="9"/>
  <c r="E645" i="9"/>
  <c r="F645" i="9"/>
  <c r="G645" i="9"/>
  <c r="H645" i="9"/>
  <c r="I645" i="9"/>
  <c r="J645" i="9"/>
  <c r="K645" i="9"/>
  <c r="L645" i="9"/>
  <c r="M645" i="9"/>
  <c r="N645" i="9"/>
  <c r="O645" i="9"/>
  <c r="P645" i="9"/>
  <c r="A646" i="9"/>
  <c r="B646" i="9"/>
  <c r="C646" i="9"/>
  <c r="D646" i="9"/>
  <c r="E646" i="9"/>
  <c r="F646" i="9"/>
  <c r="G646" i="9"/>
  <c r="H646" i="9"/>
  <c r="I646" i="9"/>
  <c r="J646" i="9"/>
  <c r="K646" i="9"/>
  <c r="L646" i="9"/>
  <c r="M646" i="9"/>
  <c r="N646" i="9"/>
  <c r="O646" i="9"/>
  <c r="P646" i="9"/>
  <c r="A647" i="9"/>
  <c r="B647" i="9"/>
  <c r="C647" i="9"/>
  <c r="D647" i="9"/>
  <c r="E647" i="9"/>
  <c r="F647" i="9"/>
  <c r="G647" i="9"/>
  <c r="H647" i="9"/>
  <c r="I647" i="9"/>
  <c r="J647" i="9"/>
  <c r="K647" i="9"/>
  <c r="L647" i="9"/>
  <c r="M647" i="9"/>
  <c r="N647" i="9"/>
  <c r="O647" i="9"/>
  <c r="P647" i="9"/>
  <c r="A648" i="9"/>
  <c r="B648" i="9"/>
  <c r="C648" i="9"/>
  <c r="D648" i="9"/>
  <c r="E648" i="9"/>
  <c r="F648" i="9"/>
  <c r="G648" i="9"/>
  <c r="H648" i="9"/>
  <c r="I648" i="9"/>
  <c r="J648" i="9"/>
  <c r="K648" i="9"/>
  <c r="L648" i="9"/>
  <c r="M648" i="9"/>
  <c r="N648" i="9"/>
  <c r="O648" i="9"/>
  <c r="P648" i="9"/>
  <c r="A649" i="9"/>
  <c r="B649" i="9"/>
  <c r="C649" i="9"/>
  <c r="D649" i="9"/>
  <c r="E649" i="9"/>
  <c r="F649" i="9"/>
  <c r="G649" i="9"/>
  <c r="H649" i="9"/>
  <c r="I649" i="9"/>
  <c r="J649" i="9"/>
  <c r="K649" i="9"/>
  <c r="L649" i="9"/>
  <c r="M649" i="9"/>
  <c r="N649" i="9"/>
  <c r="O649" i="9"/>
  <c r="P649" i="9"/>
  <c r="A650" i="9"/>
  <c r="B650" i="9"/>
  <c r="C650" i="9"/>
  <c r="D650" i="9"/>
  <c r="E650" i="9"/>
  <c r="F650" i="9"/>
  <c r="G650" i="9"/>
  <c r="H650" i="9"/>
  <c r="I650" i="9"/>
  <c r="J650" i="9"/>
  <c r="K650" i="9"/>
  <c r="L650" i="9"/>
  <c r="M650" i="9"/>
  <c r="N650" i="9"/>
  <c r="O650" i="9"/>
  <c r="P650" i="9"/>
  <c r="A651" i="9"/>
  <c r="B651" i="9"/>
  <c r="C651" i="9"/>
  <c r="D651" i="9"/>
  <c r="E651" i="9"/>
  <c r="F651" i="9"/>
  <c r="G651" i="9"/>
  <c r="H651" i="9"/>
  <c r="I651" i="9"/>
  <c r="J651" i="9"/>
  <c r="K651" i="9"/>
  <c r="L651" i="9"/>
  <c r="M651" i="9"/>
  <c r="N651" i="9"/>
  <c r="O651" i="9"/>
  <c r="P651" i="9"/>
  <c r="A652" i="9"/>
  <c r="B652" i="9"/>
  <c r="C652" i="9"/>
  <c r="D652" i="9"/>
  <c r="E652" i="9"/>
  <c r="F652" i="9"/>
  <c r="G652" i="9"/>
  <c r="H652" i="9"/>
  <c r="I652" i="9"/>
  <c r="J652" i="9"/>
  <c r="K652" i="9"/>
  <c r="L652" i="9"/>
  <c r="M652" i="9"/>
  <c r="N652" i="9"/>
  <c r="O652" i="9"/>
  <c r="P652" i="9"/>
  <c r="A653" i="9"/>
  <c r="B653" i="9"/>
  <c r="C653" i="9"/>
  <c r="D653" i="9"/>
  <c r="E653" i="9"/>
  <c r="F653" i="9"/>
  <c r="G653" i="9"/>
  <c r="H653" i="9"/>
  <c r="I653" i="9"/>
  <c r="J653" i="9"/>
  <c r="K653" i="9"/>
  <c r="L653" i="9"/>
  <c r="M653" i="9"/>
  <c r="N653" i="9"/>
  <c r="O653" i="9"/>
  <c r="P653" i="9"/>
  <c r="A654" i="9"/>
  <c r="B654" i="9"/>
  <c r="C654" i="9"/>
  <c r="D654" i="9"/>
  <c r="E654" i="9"/>
  <c r="F654" i="9"/>
  <c r="G654" i="9"/>
  <c r="H654" i="9"/>
  <c r="I654" i="9"/>
  <c r="J654" i="9"/>
  <c r="K654" i="9"/>
  <c r="L654" i="9"/>
  <c r="M654" i="9"/>
  <c r="N654" i="9"/>
  <c r="O654" i="9"/>
  <c r="P654" i="9"/>
  <c r="A655" i="9"/>
  <c r="B655" i="9"/>
  <c r="C655" i="9"/>
  <c r="D655" i="9"/>
  <c r="E655" i="9"/>
  <c r="F655" i="9"/>
  <c r="G655" i="9"/>
  <c r="H655" i="9"/>
  <c r="I655" i="9"/>
  <c r="J655" i="9"/>
  <c r="K655" i="9"/>
  <c r="L655" i="9"/>
  <c r="M655" i="9"/>
  <c r="N655" i="9"/>
  <c r="O655" i="9"/>
  <c r="P655" i="9"/>
  <c r="A656" i="9"/>
  <c r="B656" i="9"/>
  <c r="C656" i="9"/>
  <c r="D656" i="9"/>
  <c r="E656" i="9"/>
  <c r="F656" i="9"/>
  <c r="G656" i="9"/>
  <c r="H656" i="9"/>
  <c r="I656" i="9"/>
  <c r="J656" i="9"/>
  <c r="K656" i="9"/>
  <c r="L656" i="9"/>
  <c r="M656" i="9"/>
  <c r="N656" i="9"/>
  <c r="O656" i="9"/>
  <c r="P656" i="9"/>
  <c r="A657" i="9"/>
  <c r="B657" i="9"/>
  <c r="C657" i="9"/>
  <c r="D657" i="9"/>
  <c r="E657" i="9"/>
  <c r="F657" i="9"/>
  <c r="G657" i="9"/>
  <c r="H657" i="9"/>
  <c r="I657" i="9"/>
  <c r="J657" i="9"/>
  <c r="K657" i="9"/>
  <c r="L657" i="9"/>
  <c r="M657" i="9"/>
  <c r="N657" i="9"/>
  <c r="O657" i="9"/>
  <c r="P657" i="9"/>
  <c r="A658" i="9"/>
  <c r="B658" i="9"/>
  <c r="C658" i="9"/>
  <c r="D658" i="9"/>
  <c r="E658" i="9"/>
  <c r="F658" i="9"/>
  <c r="G658" i="9"/>
  <c r="H658" i="9"/>
  <c r="I658" i="9"/>
  <c r="J658" i="9"/>
  <c r="K658" i="9"/>
  <c r="L658" i="9"/>
  <c r="M658" i="9"/>
  <c r="N658" i="9"/>
  <c r="O658" i="9"/>
  <c r="P658" i="9"/>
  <c r="A659" i="9"/>
  <c r="B659" i="9"/>
  <c r="C659" i="9"/>
  <c r="D659" i="9"/>
  <c r="E659" i="9"/>
  <c r="F659" i="9"/>
  <c r="G659" i="9"/>
  <c r="H659" i="9"/>
  <c r="I659" i="9"/>
  <c r="J659" i="9"/>
  <c r="K659" i="9"/>
  <c r="L659" i="9"/>
  <c r="M659" i="9"/>
  <c r="N659" i="9"/>
  <c r="O659" i="9"/>
  <c r="P659" i="9"/>
  <c r="A660" i="9"/>
  <c r="B660" i="9"/>
  <c r="C660" i="9"/>
  <c r="D660" i="9"/>
  <c r="E660" i="9"/>
  <c r="F660" i="9"/>
  <c r="G660" i="9"/>
  <c r="H660" i="9"/>
  <c r="I660" i="9"/>
  <c r="J660" i="9"/>
  <c r="K660" i="9"/>
  <c r="L660" i="9"/>
  <c r="M660" i="9"/>
  <c r="N660" i="9"/>
  <c r="O660" i="9"/>
  <c r="P660" i="9"/>
  <c r="A661" i="9"/>
  <c r="B661" i="9"/>
  <c r="C661" i="9"/>
  <c r="D661" i="9"/>
  <c r="E661" i="9"/>
  <c r="F661" i="9"/>
  <c r="G661" i="9"/>
  <c r="H661" i="9"/>
  <c r="I661" i="9"/>
  <c r="J661" i="9"/>
  <c r="K661" i="9"/>
  <c r="L661" i="9"/>
  <c r="M661" i="9"/>
  <c r="N661" i="9"/>
  <c r="O661" i="9"/>
  <c r="P661" i="9"/>
  <c r="A662" i="9"/>
  <c r="B662" i="9"/>
  <c r="C662" i="9"/>
  <c r="D662" i="9"/>
  <c r="E662" i="9"/>
  <c r="F662" i="9"/>
  <c r="G662" i="9"/>
  <c r="H662" i="9"/>
  <c r="I662" i="9"/>
  <c r="J662" i="9"/>
  <c r="K662" i="9"/>
  <c r="L662" i="9"/>
  <c r="M662" i="9"/>
  <c r="N662" i="9"/>
  <c r="O662" i="9"/>
  <c r="P662" i="9"/>
  <c r="A663" i="9"/>
  <c r="B663" i="9"/>
  <c r="C663" i="9"/>
  <c r="D663" i="9"/>
  <c r="E663" i="9"/>
  <c r="F663" i="9"/>
  <c r="G663" i="9"/>
  <c r="H663" i="9"/>
  <c r="I663" i="9"/>
  <c r="J663" i="9"/>
  <c r="K663" i="9"/>
  <c r="L663" i="9"/>
  <c r="M663" i="9"/>
  <c r="N663" i="9"/>
  <c r="O663" i="9"/>
  <c r="P663" i="9"/>
  <c r="A664" i="9"/>
  <c r="B664" i="9"/>
  <c r="C664" i="9"/>
  <c r="D664" i="9"/>
  <c r="E664" i="9"/>
  <c r="F664" i="9"/>
  <c r="G664" i="9"/>
  <c r="H664" i="9"/>
  <c r="I664" i="9"/>
  <c r="J664" i="9"/>
  <c r="K664" i="9"/>
  <c r="L664" i="9"/>
  <c r="M664" i="9"/>
  <c r="N664" i="9"/>
  <c r="O664" i="9"/>
  <c r="P664" i="9"/>
  <c r="A665" i="9"/>
  <c r="B665" i="9"/>
  <c r="C665" i="9"/>
  <c r="D665" i="9"/>
  <c r="E665" i="9"/>
  <c r="F665" i="9"/>
  <c r="G665" i="9"/>
  <c r="H665" i="9"/>
  <c r="I665" i="9"/>
  <c r="J665" i="9"/>
  <c r="K665" i="9"/>
  <c r="L665" i="9"/>
  <c r="M665" i="9"/>
  <c r="N665" i="9"/>
  <c r="O665" i="9"/>
  <c r="P665" i="9"/>
  <c r="A666" i="9"/>
  <c r="B666" i="9"/>
  <c r="C666" i="9"/>
  <c r="D666" i="9"/>
  <c r="E666" i="9"/>
  <c r="F666" i="9"/>
  <c r="G666" i="9"/>
  <c r="H666" i="9"/>
  <c r="I666" i="9"/>
  <c r="J666" i="9"/>
  <c r="K666" i="9"/>
  <c r="L666" i="9"/>
  <c r="M666" i="9"/>
  <c r="N666" i="9"/>
  <c r="O666" i="9"/>
  <c r="P666" i="9"/>
  <c r="A667" i="9"/>
  <c r="B667" i="9"/>
  <c r="C667" i="9"/>
  <c r="D667" i="9"/>
  <c r="E667" i="9"/>
  <c r="F667" i="9"/>
  <c r="G667" i="9"/>
  <c r="H667" i="9"/>
  <c r="I667" i="9"/>
  <c r="J667" i="9"/>
  <c r="K667" i="9"/>
  <c r="L667" i="9"/>
  <c r="M667" i="9"/>
  <c r="N667" i="9"/>
  <c r="O667" i="9"/>
  <c r="P667" i="9"/>
  <c r="A668" i="9"/>
  <c r="B668" i="9"/>
  <c r="C668" i="9"/>
  <c r="D668" i="9"/>
  <c r="E668" i="9"/>
  <c r="F668" i="9"/>
  <c r="G668" i="9"/>
  <c r="H668" i="9"/>
  <c r="I668" i="9"/>
  <c r="J668" i="9"/>
  <c r="K668" i="9"/>
  <c r="L668" i="9"/>
  <c r="M668" i="9"/>
  <c r="N668" i="9"/>
  <c r="O668" i="9"/>
  <c r="P668" i="9"/>
  <c r="A669" i="9"/>
  <c r="B669" i="9"/>
  <c r="C669" i="9"/>
  <c r="D669" i="9"/>
  <c r="E669" i="9"/>
  <c r="F669" i="9"/>
  <c r="G669" i="9"/>
  <c r="H669" i="9"/>
  <c r="I669" i="9"/>
  <c r="J669" i="9"/>
  <c r="K669" i="9"/>
  <c r="L669" i="9"/>
  <c r="M669" i="9"/>
  <c r="N669" i="9"/>
  <c r="O669" i="9"/>
  <c r="P669" i="9"/>
  <c r="A670" i="9"/>
  <c r="B670" i="9"/>
  <c r="C670" i="9"/>
  <c r="D670" i="9"/>
  <c r="E670" i="9"/>
  <c r="F670" i="9"/>
  <c r="G670" i="9"/>
  <c r="H670" i="9"/>
  <c r="I670" i="9"/>
  <c r="J670" i="9"/>
  <c r="K670" i="9"/>
  <c r="L670" i="9"/>
  <c r="M670" i="9"/>
  <c r="N670" i="9"/>
  <c r="O670" i="9"/>
  <c r="P670" i="9"/>
  <c r="A671" i="9"/>
  <c r="B671" i="9"/>
  <c r="C671" i="9"/>
  <c r="D671" i="9"/>
  <c r="E671" i="9"/>
  <c r="F671" i="9"/>
  <c r="G671" i="9"/>
  <c r="H671" i="9"/>
  <c r="I671" i="9"/>
  <c r="J671" i="9"/>
  <c r="K671" i="9"/>
  <c r="L671" i="9"/>
  <c r="M671" i="9"/>
  <c r="N671" i="9"/>
  <c r="O671" i="9"/>
  <c r="P671" i="9"/>
  <c r="A672" i="9"/>
  <c r="B672" i="9"/>
  <c r="C672" i="9"/>
  <c r="D672" i="9"/>
  <c r="E672" i="9"/>
  <c r="F672" i="9"/>
  <c r="G672" i="9"/>
  <c r="H672" i="9"/>
  <c r="I672" i="9"/>
  <c r="J672" i="9"/>
  <c r="K672" i="9"/>
  <c r="L672" i="9"/>
  <c r="M672" i="9"/>
  <c r="N672" i="9"/>
  <c r="O672" i="9"/>
  <c r="P672" i="9"/>
  <c r="A673" i="9"/>
  <c r="B673" i="9"/>
  <c r="C673" i="9"/>
  <c r="D673" i="9"/>
  <c r="E673" i="9"/>
  <c r="F673" i="9"/>
  <c r="G673" i="9"/>
  <c r="H673" i="9"/>
  <c r="I673" i="9"/>
  <c r="J673" i="9"/>
  <c r="K673" i="9"/>
  <c r="L673" i="9"/>
  <c r="M673" i="9"/>
  <c r="N673" i="9"/>
  <c r="O673" i="9"/>
  <c r="P673" i="9"/>
  <c r="A674" i="9"/>
  <c r="B674" i="9"/>
  <c r="C674" i="9"/>
  <c r="D674" i="9"/>
  <c r="E674" i="9"/>
  <c r="F674" i="9"/>
  <c r="G674" i="9"/>
  <c r="H674" i="9"/>
  <c r="I674" i="9"/>
  <c r="J674" i="9"/>
  <c r="K674" i="9"/>
  <c r="L674" i="9"/>
  <c r="M674" i="9"/>
  <c r="N674" i="9"/>
  <c r="O674" i="9"/>
  <c r="P674" i="9"/>
  <c r="A675" i="9"/>
  <c r="B675" i="9"/>
  <c r="C675" i="9"/>
  <c r="D675" i="9"/>
  <c r="E675" i="9"/>
  <c r="F675" i="9"/>
  <c r="G675" i="9"/>
  <c r="H675" i="9"/>
  <c r="I675" i="9"/>
  <c r="J675" i="9"/>
  <c r="K675" i="9"/>
  <c r="L675" i="9"/>
  <c r="M675" i="9"/>
  <c r="N675" i="9"/>
  <c r="O675" i="9"/>
  <c r="P675" i="9"/>
  <c r="A676" i="9"/>
  <c r="B676" i="9"/>
  <c r="C676" i="9"/>
  <c r="D676" i="9"/>
  <c r="E676" i="9"/>
  <c r="F676" i="9"/>
  <c r="G676" i="9"/>
  <c r="H676" i="9"/>
  <c r="I676" i="9"/>
  <c r="J676" i="9"/>
  <c r="K676" i="9"/>
  <c r="L676" i="9"/>
  <c r="M676" i="9"/>
  <c r="N676" i="9"/>
  <c r="O676" i="9"/>
  <c r="P676" i="9"/>
  <c r="A677" i="9"/>
  <c r="B677" i="9"/>
  <c r="C677" i="9"/>
  <c r="D677" i="9"/>
  <c r="E677" i="9"/>
  <c r="F677" i="9"/>
  <c r="G677" i="9"/>
  <c r="H677" i="9"/>
  <c r="I677" i="9"/>
  <c r="J677" i="9"/>
  <c r="K677" i="9"/>
  <c r="L677" i="9"/>
  <c r="M677" i="9"/>
  <c r="N677" i="9"/>
  <c r="O677" i="9"/>
  <c r="P677" i="9"/>
  <c r="A678" i="9"/>
  <c r="B678" i="9"/>
  <c r="C678" i="9"/>
  <c r="D678" i="9"/>
  <c r="E678" i="9"/>
  <c r="F678" i="9"/>
  <c r="G678" i="9"/>
  <c r="H678" i="9"/>
  <c r="I678" i="9"/>
  <c r="J678" i="9"/>
  <c r="K678" i="9"/>
  <c r="L678" i="9"/>
  <c r="M678" i="9"/>
  <c r="N678" i="9"/>
  <c r="O678" i="9"/>
  <c r="P678" i="9"/>
  <c r="A679" i="9"/>
  <c r="B679" i="9"/>
  <c r="C679" i="9"/>
  <c r="D679" i="9"/>
  <c r="E679" i="9"/>
  <c r="F679" i="9"/>
  <c r="G679" i="9"/>
  <c r="H679" i="9"/>
  <c r="I679" i="9"/>
  <c r="J679" i="9"/>
  <c r="K679" i="9"/>
  <c r="L679" i="9"/>
  <c r="M679" i="9"/>
  <c r="N679" i="9"/>
  <c r="O679" i="9"/>
  <c r="P679" i="9"/>
  <c r="A680" i="9"/>
  <c r="B680" i="9"/>
  <c r="C680" i="9"/>
  <c r="D680" i="9"/>
  <c r="E680" i="9"/>
  <c r="F680" i="9"/>
  <c r="G680" i="9"/>
  <c r="H680" i="9"/>
  <c r="I680" i="9"/>
  <c r="J680" i="9"/>
  <c r="K680" i="9"/>
  <c r="L680" i="9"/>
  <c r="M680" i="9"/>
  <c r="N680" i="9"/>
  <c r="O680" i="9"/>
  <c r="P680" i="9"/>
  <c r="A681" i="9"/>
  <c r="B681" i="9"/>
  <c r="C681" i="9"/>
  <c r="D681" i="9"/>
  <c r="E681" i="9"/>
  <c r="F681" i="9"/>
  <c r="G681" i="9"/>
  <c r="H681" i="9"/>
  <c r="I681" i="9"/>
  <c r="J681" i="9"/>
  <c r="K681" i="9"/>
  <c r="L681" i="9"/>
  <c r="M681" i="9"/>
  <c r="N681" i="9"/>
  <c r="O681" i="9"/>
  <c r="P681" i="9"/>
  <c r="A682" i="9"/>
  <c r="B682" i="9"/>
  <c r="C682" i="9"/>
  <c r="D682" i="9"/>
  <c r="E682" i="9"/>
  <c r="F682" i="9"/>
  <c r="G682" i="9"/>
  <c r="H682" i="9"/>
  <c r="I682" i="9"/>
  <c r="J682" i="9"/>
  <c r="K682" i="9"/>
  <c r="L682" i="9"/>
  <c r="M682" i="9"/>
  <c r="N682" i="9"/>
  <c r="O682" i="9"/>
  <c r="P682" i="9"/>
  <c r="A683" i="9"/>
  <c r="B683" i="9"/>
  <c r="C683" i="9"/>
  <c r="D683" i="9"/>
  <c r="E683" i="9"/>
  <c r="F683" i="9"/>
  <c r="G683" i="9"/>
  <c r="H683" i="9"/>
  <c r="I683" i="9"/>
  <c r="J683" i="9"/>
  <c r="K683" i="9"/>
  <c r="L683" i="9"/>
  <c r="M683" i="9"/>
  <c r="N683" i="9"/>
  <c r="O683" i="9"/>
  <c r="P683" i="9"/>
  <c r="A684" i="9"/>
  <c r="B684" i="9"/>
  <c r="C684" i="9"/>
  <c r="D684" i="9"/>
  <c r="E684" i="9"/>
  <c r="F684" i="9"/>
  <c r="G684" i="9"/>
  <c r="H684" i="9"/>
  <c r="I684" i="9"/>
  <c r="J684" i="9"/>
  <c r="K684" i="9"/>
  <c r="L684" i="9"/>
  <c r="M684" i="9"/>
  <c r="N684" i="9"/>
  <c r="O684" i="9"/>
  <c r="P684" i="9"/>
  <c r="A685" i="9"/>
  <c r="B685" i="9"/>
  <c r="C685" i="9"/>
  <c r="D685" i="9"/>
  <c r="E685" i="9"/>
  <c r="F685" i="9"/>
  <c r="G685" i="9"/>
  <c r="H685" i="9"/>
  <c r="I685" i="9"/>
  <c r="J685" i="9"/>
  <c r="K685" i="9"/>
  <c r="L685" i="9"/>
  <c r="M685" i="9"/>
  <c r="N685" i="9"/>
  <c r="O685" i="9"/>
  <c r="P685" i="9"/>
  <c r="A686" i="9"/>
  <c r="B686" i="9"/>
  <c r="C686" i="9"/>
  <c r="D686" i="9"/>
  <c r="E686" i="9"/>
  <c r="F686" i="9"/>
  <c r="G686" i="9"/>
  <c r="H686" i="9"/>
  <c r="I686" i="9"/>
  <c r="J686" i="9"/>
  <c r="K686" i="9"/>
  <c r="L686" i="9"/>
  <c r="M686" i="9"/>
  <c r="N686" i="9"/>
  <c r="O686" i="9"/>
  <c r="P686" i="9"/>
  <c r="A687" i="9"/>
  <c r="B687" i="9"/>
  <c r="C687" i="9"/>
  <c r="D687" i="9"/>
  <c r="E687" i="9"/>
  <c r="F687" i="9"/>
  <c r="G687" i="9"/>
  <c r="H687" i="9"/>
  <c r="I687" i="9"/>
  <c r="J687" i="9"/>
  <c r="K687" i="9"/>
  <c r="L687" i="9"/>
  <c r="M687" i="9"/>
  <c r="N687" i="9"/>
  <c r="O687" i="9"/>
  <c r="P687" i="9"/>
  <c r="A688" i="9"/>
  <c r="B688" i="9"/>
  <c r="C688" i="9"/>
  <c r="D688" i="9"/>
  <c r="E688" i="9"/>
  <c r="F688" i="9"/>
  <c r="G688" i="9"/>
  <c r="H688" i="9"/>
  <c r="I688" i="9"/>
  <c r="J688" i="9"/>
  <c r="K688" i="9"/>
  <c r="L688" i="9"/>
  <c r="M688" i="9"/>
  <c r="N688" i="9"/>
  <c r="O688" i="9"/>
  <c r="P688" i="9"/>
  <c r="A689" i="9"/>
  <c r="B689" i="9"/>
  <c r="C689" i="9"/>
  <c r="D689" i="9"/>
  <c r="E689" i="9"/>
  <c r="F689" i="9"/>
  <c r="G689" i="9"/>
  <c r="H689" i="9"/>
  <c r="I689" i="9"/>
  <c r="J689" i="9"/>
  <c r="K689" i="9"/>
  <c r="L689" i="9"/>
  <c r="M689" i="9"/>
  <c r="N689" i="9"/>
  <c r="O689" i="9"/>
  <c r="P689" i="9"/>
  <c r="A690" i="9"/>
  <c r="B690" i="9"/>
  <c r="C690" i="9"/>
  <c r="D690" i="9"/>
  <c r="E690" i="9"/>
  <c r="F690" i="9"/>
  <c r="G690" i="9"/>
  <c r="H690" i="9"/>
  <c r="I690" i="9"/>
  <c r="J690" i="9"/>
  <c r="K690" i="9"/>
  <c r="L690" i="9"/>
  <c r="M690" i="9"/>
  <c r="N690" i="9"/>
  <c r="O690" i="9"/>
  <c r="P690" i="9"/>
  <c r="A691" i="9"/>
  <c r="B691" i="9"/>
  <c r="C691" i="9"/>
  <c r="D691" i="9"/>
  <c r="E691" i="9"/>
  <c r="F691" i="9"/>
  <c r="G691" i="9"/>
  <c r="H691" i="9"/>
  <c r="I691" i="9"/>
  <c r="J691" i="9"/>
  <c r="K691" i="9"/>
  <c r="L691" i="9"/>
  <c r="M691" i="9"/>
  <c r="N691" i="9"/>
  <c r="O691" i="9"/>
  <c r="P691" i="9"/>
  <c r="A692" i="9"/>
  <c r="B692" i="9"/>
  <c r="C692" i="9"/>
  <c r="D692" i="9"/>
  <c r="E692" i="9"/>
  <c r="F692" i="9"/>
  <c r="G692" i="9"/>
  <c r="H692" i="9"/>
  <c r="I692" i="9"/>
  <c r="J692" i="9"/>
  <c r="K692" i="9"/>
  <c r="L692" i="9"/>
  <c r="M692" i="9"/>
  <c r="N692" i="9"/>
  <c r="O692" i="9"/>
  <c r="P692" i="9"/>
  <c r="A693" i="9"/>
  <c r="B693" i="9"/>
  <c r="C693" i="9"/>
  <c r="D693" i="9"/>
  <c r="E693" i="9"/>
  <c r="F693" i="9"/>
  <c r="G693" i="9"/>
  <c r="H693" i="9"/>
  <c r="I693" i="9"/>
  <c r="J693" i="9"/>
  <c r="K693" i="9"/>
  <c r="L693" i="9"/>
  <c r="M693" i="9"/>
  <c r="N693" i="9"/>
  <c r="O693" i="9"/>
  <c r="P693" i="9"/>
  <c r="A694" i="9"/>
  <c r="B694" i="9"/>
  <c r="C694" i="9"/>
  <c r="D694" i="9"/>
  <c r="E694" i="9"/>
  <c r="F694" i="9"/>
  <c r="G694" i="9"/>
  <c r="H694" i="9"/>
  <c r="I694" i="9"/>
  <c r="J694" i="9"/>
  <c r="K694" i="9"/>
  <c r="L694" i="9"/>
  <c r="M694" i="9"/>
  <c r="N694" i="9"/>
  <c r="O694" i="9"/>
  <c r="P694" i="9"/>
  <c r="A695" i="9"/>
  <c r="B695" i="9"/>
  <c r="C695" i="9"/>
  <c r="D695" i="9"/>
  <c r="E695" i="9"/>
  <c r="F695" i="9"/>
  <c r="G695" i="9"/>
  <c r="H695" i="9"/>
  <c r="I695" i="9"/>
  <c r="J695" i="9"/>
  <c r="K695" i="9"/>
  <c r="L695" i="9"/>
  <c r="M695" i="9"/>
  <c r="N695" i="9"/>
  <c r="O695" i="9"/>
  <c r="P695" i="9"/>
  <c r="A696" i="9"/>
  <c r="B696" i="9"/>
  <c r="C696" i="9"/>
  <c r="D696" i="9"/>
  <c r="E696" i="9"/>
  <c r="F696" i="9"/>
  <c r="G696" i="9"/>
  <c r="H696" i="9"/>
  <c r="I696" i="9"/>
  <c r="J696" i="9"/>
  <c r="K696" i="9"/>
  <c r="L696" i="9"/>
  <c r="M696" i="9"/>
  <c r="N696" i="9"/>
  <c r="O696" i="9"/>
  <c r="P696" i="9"/>
  <c r="A697" i="9"/>
  <c r="B697" i="9"/>
  <c r="C697" i="9"/>
  <c r="D697" i="9"/>
  <c r="E697" i="9"/>
  <c r="F697" i="9"/>
  <c r="G697" i="9"/>
  <c r="H697" i="9"/>
  <c r="I697" i="9"/>
  <c r="J697" i="9"/>
  <c r="K697" i="9"/>
  <c r="L697" i="9"/>
  <c r="M697" i="9"/>
  <c r="N697" i="9"/>
  <c r="O697" i="9"/>
  <c r="P697" i="9"/>
  <c r="A698" i="9"/>
  <c r="B698" i="9"/>
  <c r="C698" i="9"/>
  <c r="D698" i="9"/>
  <c r="E698" i="9"/>
  <c r="F698" i="9"/>
  <c r="G698" i="9"/>
  <c r="H698" i="9"/>
  <c r="I698" i="9"/>
  <c r="J698" i="9"/>
  <c r="K698" i="9"/>
  <c r="L698" i="9"/>
  <c r="M698" i="9"/>
  <c r="N698" i="9"/>
  <c r="O698" i="9"/>
  <c r="P698" i="9"/>
  <c r="A699" i="9"/>
  <c r="B699" i="9"/>
  <c r="C699" i="9"/>
  <c r="D699" i="9"/>
  <c r="E699" i="9"/>
  <c r="F699" i="9"/>
  <c r="G699" i="9"/>
  <c r="H699" i="9"/>
  <c r="I699" i="9"/>
  <c r="J699" i="9"/>
  <c r="K699" i="9"/>
  <c r="L699" i="9"/>
  <c r="M699" i="9"/>
  <c r="N699" i="9"/>
  <c r="O699" i="9"/>
  <c r="P699" i="9"/>
  <c r="A700" i="9"/>
  <c r="B700" i="9"/>
  <c r="C700" i="9"/>
  <c r="D700" i="9"/>
  <c r="E700" i="9"/>
  <c r="F700" i="9"/>
  <c r="G700" i="9"/>
  <c r="H700" i="9"/>
  <c r="I700" i="9"/>
  <c r="J700" i="9"/>
  <c r="K700" i="9"/>
  <c r="L700" i="9"/>
  <c r="M700" i="9"/>
  <c r="N700" i="9"/>
  <c r="O700" i="9"/>
  <c r="P700" i="9"/>
  <c r="A701" i="9"/>
  <c r="B701" i="9"/>
  <c r="C701" i="9"/>
  <c r="D701" i="9"/>
  <c r="E701" i="9"/>
  <c r="F701" i="9"/>
  <c r="G701" i="9"/>
  <c r="H701" i="9"/>
  <c r="I701" i="9"/>
  <c r="J701" i="9"/>
  <c r="K701" i="9"/>
  <c r="L701" i="9"/>
  <c r="M701" i="9"/>
  <c r="N701" i="9"/>
  <c r="O701" i="9"/>
  <c r="P701" i="9"/>
  <c r="A702" i="9"/>
  <c r="B702" i="9"/>
  <c r="C702" i="9"/>
  <c r="D702" i="9"/>
  <c r="E702" i="9"/>
  <c r="F702" i="9"/>
  <c r="G702" i="9"/>
  <c r="H702" i="9"/>
  <c r="I702" i="9"/>
  <c r="J702" i="9"/>
  <c r="K702" i="9"/>
  <c r="L702" i="9"/>
  <c r="M702" i="9"/>
  <c r="N702" i="9"/>
  <c r="O702" i="9"/>
  <c r="P702" i="9"/>
  <c r="A703" i="9"/>
  <c r="B703" i="9"/>
  <c r="C703" i="9"/>
  <c r="D703" i="9"/>
  <c r="E703" i="9"/>
  <c r="F703" i="9"/>
  <c r="G703" i="9"/>
  <c r="H703" i="9"/>
  <c r="I703" i="9"/>
  <c r="J703" i="9"/>
  <c r="K703" i="9"/>
  <c r="L703" i="9"/>
  <c r="M703" i="9"/>
  <c r="N703" i="9"/>
  <c r="O703" i="9"/>
  <c r="P703" i="9"/>
  <c r="A704" i="9"/>
  <c r="B704" i="9"/>
  <c r="C704" i="9"/>
  <c r="D704" i="9"/>
  <c r="E704" i="9"/>
  <c r="F704" i="9"/>
  <c r="G704" i="9"/>
  <c r="H704" i="9"/>
  <c r="I704" i="9"/>
  <c r="J704" i="9"/>
  <c r="K704" i="9"/>
  <c r="L704" i="9"/>
  <c r="M704" i="9"/>
  <c r="N704" i="9"/>
  <c r="O704" i="9"/>
  <c r="P704" i="9"/>
  <c r="A705" i="9"/>
  <c r="B705" i="9"/>
  <c r="C705" i="9"/>
  <c r="D705" i="9"/>
  <c r="E705" i="9"/>
  <c r="F705" i="9"/>
  <c r="G705" i="9"/>
  <c r="H705" i="9"/>
  <c r="I705" i="9"/>
  <c r="J705" i="9"/>
  <c r="K705" i="9"/>
  <c r="L705" i="9"/>
  <c r="M705" i="9"/>
  <c r="N705" i="9"/>
  <c r="O705" i="9"/>
  <c r="P705" i="9"/>
  <c r="A706" i="9"/>
  <c r="B706" i="9"/>
  <c r="C706" i="9"/>
  <c r="D706" i="9"/>
  <c r="E706" i="9"/>
  <c r="F706" i="9"/>
  <c r="G706" i="9"/>
  <c r="H706" i="9"/>
  <c r="I706" i="9"/>
  <c r="J706" i="9"/>
  <c r="K706" i="9"/>
  <c r="L706" i="9"/>
  <c r="M706" i="9"/>
  <c r="N706" i="9"/>
  <c r="O706" i="9"/>
  <c r="P706" i="9"/>
  <c r="A707" i="9"/>
  <c r="B707" i="9"/>
  <c r="C707" i="9"/>
  <c r="D707" i="9"/>
  <c r="E707" i="9"/>
  <c r="F707" i="9"/>
  <c r="G707" i="9"/>
  <c r="H707" i="9"/>
  <c r="I707" i="9"/>
  <c r="J707" i="9"/>
  <c r="K707" i="9"/>
  <c r="L707" i="9"/>
  <c r="M707" i="9"/>
  <c r="N707" i="9"/>
  <c r="O707" i="9"/>
  <c r="P707" i="9"/>
  <c r="A708" i="9"/>
  <c r="B708" i="9"/>
  <c r="C708" i="9"/>
  <c r="D708" i="9"/>
  <c r="E708" i="9"/>
  <c r="F708" i="9"/>
  <c r="G708" i="9"/>
  <c r="H708" i="9"/>
  <c r="I708" i="9"/>
  <c r="J708" i="9"/>
  <c r="K708" i="9"/>
  <c r="L708" i="9"/>
  <c r="M708" i="9"/>
  <c r="N708" i="9"/>
  <c r="O708" i="9"/>
  <c r="P708" i="9"/>
  <c r="A709" i="9"/>
  <c r="B709" i="9"/>
  <c r="C709" i="9"/>
  <c r="D709" i="9"/>
  <c r="E709" i="9"/>
  <c r="F709" i="9"/>
  <c r="G709" i="9"/>
  <c r="H709" i="9"/>
  <c r="I709" i="9"/>
  <c r="J709" i="9"/>
  <c r="K709" i="9"/>
  <c r="L709" i="9"/>
  <c r="M709" i="9"/>
  <c r="N709" i="9"/>
  <c r="O709" i="9"/>
  <c r="P709" i="9"/>
  <c r="A710" i="9"/>
  <c r="B710" i="9"/>
  <c r="C710" i="9"/>
  <c r="D710" i="9"/>
  <c r="E710" i="9"/>
  <c r="F710" i="9"/>
  <c r="G710" i="9"/>
  <c r="H710" i="9"/>
  <c r="I710" i="9"/>
  <c r="J710" i="9"/>
  <c r="K710" i="9"/>
  <c r="L710" i="9"/>
  <c r="M710" i="9"/>
  <c r="N710" i="9"/>
  <c r="O710" i="9"/>
  <c r="P710" i="9"/>
  <c r="A711" i="9"/>
  <c r="B711" i="9"/>
  <c r="C711" i="9"/>
  <c r="D711" i="9"/>
  <c r="E711" i="9"/>
  <c r="F711" i="9"/>
  <c r="G711" i="9"/>
  <c r="H711" i="9"/>
  <c r="I711" i="9"/>
  <c r="J711" i="9"/>
  <c r="K711" i="9"/>
  <c r="L711" i="9"/>
  <c r="M711" i="9"/>
  <c r="N711" i="9"/>
  <c r="O711" i="9"/>
  <c r="P711" i="9"/>
  <c r="A712" i="9"/>
  <c r="B712" i="9"/>
  <c r="C712" i="9"/>
  <c r="D712" i="9"/>
  <c r="E712" i="9"/>
  <c r="F712" i="9"/>
  <c r="G712" i="9"/>
  <c r="H712" i="9"/>
  <c r="I712" i="9"/>
  <c r="J712" i="9"/>
  <c r="K712" i="9"/>
  <c r="L712" i="9"/>
  <c r="M712" i="9"/>
  <c r="N712" i="9"/>
  <c r="O712" i="9"/>
  <c r="P712" i="9"/>
  <c r="A713" i="9"/>
  <c r="B713" i="9"/>
  <c r="C713" i="9"/>
  <c r="D713" i="9"/>
  <c r="E713" i="9"/>
  <c r="F713" i="9"/>
  <c r="G713" i="9"/>
  <c r="H713" i="9"/>
  <c r="I713" i="9"/>
  <c r="J713" i="9"/>
  <c r="K713" i="9"/>
  <c r="L713" i="9"/>
  <c r="M713" i="9"/>
  <c r="N713" i="9"/>
  <c r="O713" i="9"/>
  <c r="P713" i="9"/>
  <c r="A714" i="9"/>
  <c r="B714" i="9"/>
  <c r="C714" i="9"/>
  <c r="D714" i="9"/>
  <c r="E714" i="9"/>
  <c r="F714" i="9"/>
  <c r="G714" i="9"/>
  <c r="H714" i="9"/>
  <c r="I714" i="9"/>
  <c r="J714" i="9"/>
  <c r="K714" i="9"/>
  <c r="L714" i="9"/>
  <c r="M714" i="9"/>
  <c r="N714" i="9"/>
  <c r="O714" i="9"/>
  <c r="P714" i="9"/>
  <c r="A715" i="9"/>
  <c r="B715" i="9"/>
  <c r="C715" i="9"/>
  <c r="D715" i="9"/>
  <c r="E715" i="9"/>
  <c r="F715" i="9"/>
  <c r="G715" i="9"/>
  <c r="H715" i="9"/>
  <c r="I715" i="9"/>
  <c r="J715" i="9"/>
  <c r="K715" i="9"/>
  <c r="L715" i="9"/>
  <c r="M715" i="9"/>
  <c r="N715" i="9"/>
  <c r="O715" i="9"/>
  <c r="P715" i="9"/>
  <c r="A716" i="9"/>
  <c r="B716" i="9"/>
  <c r="C716" i="9"/>
  <c r="D716" i="9"/>
  <c r="E716" i="9"/>
  <c r="F716" i="9"/>
  <c r="G716" i="9"/>
  <c r="H716" i="9"/>
  <c r="I716" i="9"/>
  <c r="J716" i="9"/>
  <c r="K716" i="9"/>
  <c r="L716" i="9"/>
  <c r="M716" i="9"/>
  <c r="N716" i="9"/>
  <c r="O716" i="9"/>
  <c r="P716" i="9"/>
  <c r="A717" i="9"/>
  <c r="B717" i="9"/>
  <c r="C717" i="9"/>
  <c r="D717" i="9"/>
  <c r="E717" i="9"/>
  <c r="F717" i="9"/>
  <c r="G717" i="9"/>
  <c r="H717" i="9"/>
  <c r="I717" i="9"/>
  <c r="J717" i="9"/>
  <c r="K717" i="9"/>
  <c r="L717" i="9"/>
  <c r="M717" i="9"/>
  <c r="N717" i="9"/>
  <c r="O717" i="9"/>
  <c r="P717" i="9"/>
  <c r="A718" i="9"/>
  <c r="B718" i="9"/>
  <c r="C718" i="9"/>
  <c r="D718" i="9"/>
  <c r="E718" i="9"/>
  <c r="F718" i="9"/>
  <c r="G718" i="9"/>
  <c r="H718" i="9"/>
  <c r="I718" i="9"/>
  <c r="J718" i="9"/>
  <c r="K718" i="9"/>
  <c r="L718" i="9"/>
  <c r="M718" i="9"/>
  <c r="N718" i="9"/>
  <c r="O718" i="9"/>
  <c r="P718" i="9"/>
  <c r="A719" i="9"/>
  <c r="B719" i="9"/>
  <c r="C719" i="9"/>
  <c r="D719" i="9"/>
  <c r="E719" i="9"/>
  <c r="F719" i="9"/>
  <c r="G719" i="9"/>
  <c r="H719" i="9"/>
  <c r="I719" i="9"/>
  <c r="J719" i="9"/>
  <c r="K719" i="9"/>
  <c r="L719" i="9"/>
  <c r="M719" i="9"/>
  <c r="N719" i="9"/>
  <c r="O719" i="9"/>
  <c r="P719" i="9"/>
  <c r="A720" i="9"/>
  <c r="B720" i="9"/>
  <c r="C720" i="9"/>
  <c r="D720" i="9"/>
  <c r="E720" i="9"/>
  <c r="F720" i="9"/>
  <c r="G720" i="9"/>
  <c r="H720" i="9"/>
  <c r="I720" i="9"/>
  <c r="J720" i="9"/>
  <c r="K720" i="9"/>
  <c r="L720" i="9"/>
  <c r="M720" i="9"/>
  <c r="N720" i="9"/>
  <c r="O720" i="9"/>
  <c r="P720" i="9"/>
  <c r="A721" i="9"/>
  <c r="B721" i="9"/>
  <c r="C721" i="9"/>
  <c r="D721" i="9"/>
  <c r="E721" i="9"/>
  <c r="F721" i="9"/>
  <c r="G721" i="9"/>
  <c r="H721" i="9"/>
  <c r="I721" i="9"/>
  <c r="J721" i="9"/>
  <c r="K721" i="9"/>
  <c r="L721" i="9"/>
  <c r="M721" i="9"/>
  <c r="N721" i="9"/>
  <c r="O721" i="9"/>
  <c r="P721" i="9"/>
  <c r="A722" i="9"/>
  <c r="B722" i="9"/>
  <c r="C722" i="9"/>
  <c r="D722" i="9"/>
  <c r="E722" i="9"/>
  <c r="F722" i="9"/>
  <c r="G722" i="9"/>
  <c r="H722" i="9"/>
  <c r="I722" i="9"/>
  <c r="J722" i="9"/>
  <c r="K722" i="9"/>
  <c r="L722" i="9"/>
  <c r="M722" i="9"/>
  <c r="N722" i="9"/>
  <c r="O722" i="9"/>
  <c r="P722" i="9"/>
  <c r="A723" i="9"/>
  <c r="B723" i="9"/>
  <c r="C723" i="9"/>
  <c r="D723" i="9"/>
  <c r="E723" i="9"/>
  <c r="F723" i="9"/>
  <c r="G723" i="9"/>
  <c r="H723" i="9"/>
  <c r="I723" i="9"/>
  <c r="J723" i="9"/>
  <c r="K723" i="9"/>
  <c r="L723" i="9"/>
  <c r="M723" i="9"/>
  <c r="N723" i="9"/>
  <c r="O723" i="9"/>
  <c r="P723" i="9"/>
  <c r="A724" i="9"/>
  <c r="B724" i="9"/>
  <c r="C724" i="9"/>
  <c r="D724" i="9"/>
  <c r="E724" i="9"/>
  <c r="F724" i="9"/>
  <c r="G724" i="9"/>
  <c r="H724" i="9"/>
  <c r="I724" i="9"/>
  <c r="J724" i="9"/>
  <c r="K724" i="9"/>
  <c r="L724" i="9"/>
  <c r="M724" i="9"/>
  <c r="N724" i="9"/>
  <c r="O724" i="9"/>
  <c r="P724" i="9"/>
  <c r="A725" i="9"/>
  <c r="B725" i="9"/>
  <c r="C725" i="9"/>
  <c r="D725" i="9"/>
  <c r="E725" i="9"/>
  <c r="F725" i="9"/>
  <c r="G725" i="9"/>
  <c r="H725" i="9"/>
  <c r="I725" i="9"/>
  <c r="J725" i="9"/>
  <c r="K725" i="9"/>
  <c r="L725" i="9"/>
  <c r="M725" i="9"/>
  <c r="N725" i="9"/>
  <c r="O725" i="9"/>
  <c r="P725" i="9"/>
  <c r="A726" i="9"/>
  <c r="B726" i="9"/>
  <c r="C726" i="9"/>
  <c r="D726" i="9"/>
  <c r="E726" i="9"/>
  <c r="F726" i="9"/>
  <c r="G726" i="9"/>
  <c r="H726" i="9"/>
  <c r="I726" i="9"/>
  <c r="J726" i="9"/>
  <c r="K726" i="9"/>
  <c r="L726" i="9"/>
  <c r="M726" i="9"/>
  <c r="N726" i="9"/>
  <c r="O726" i="9"/>
  <c r="P726" i="9"/>
  <c r="A727" i="9"/>
  <c r="B727" i="9"/>
  <c r="C727" i="9"/>
  <c r="D727" i="9"/>
  <c r="E727" i="9"/>
  <c r="F727" i="9"/>
  <c r="G727" i="9"/>
  <c r="H727" i="9"/>
  <c r="I727" i="9"/>
  <c r="J727" i="9"/>
  <c r="K727" i="9"/>
  <c r="L727" i="9"/>
  <c r="M727" i="9"/>
  <c r="N727" i="9"/>
  <c r="O727" i="9"/>
  <c r="P727" i="9"/>
  <c r="A728" i="9"/>
  <c r="B728" i="9"/>
  <c r="C728" i="9"/>
  <c r="D728" i="9"/>
  <c r="E728" i="9"/>
  <c r="F728" i="9"/>
  <c r="G728" i="9"/>
  <c r="H728" i="9"/>
  <c r="I728" i="9"/>
  <c r="J728" i="9"/>
  <c r="K728" i="9"/>
  <c r="L728" i="9"/>
  <c r="M728" i="9"/>
  <c r="N728" i="9"/>
  <c r="O728" i="9"/>
  <c r="P728" i="9"/>
  <c r="A729" i="9"/>
  <c r="B729" i="9"/>
  <c r="C729" i="9"/>
  <c r="D729" i="9"/>
  <c r="E729" i="9"/>
  <c r="F729" i="9"/>
  <c r="G729" i="9"/>
  <c r="H729" i="9"/>
  <c r="I729" i="9"/>
  <c r="J729" i="9"/>
  <c r="K729" i="9"/>
  <c r="L729" i="9"/>
  <c r="M729" i="9"/>
  <c r="N729" i="9"/>
  <c r="O729" i="9"/>
  <c r="P729" i="9"/>
  <c r="A730" i="9"/>
  <c r="B730" i="9"/>
  <c r="C730" i="9"/>
  <c r="D730" i="9"/>
  <c r="E730" i="9"/>
  <c r="F730" i="9"/>
  <c r="G730" i="9"/>
  <c r="H730" i="9"/>
  <c r="I730" i="9"/>
  <c r="J730" i="9"/>
  <c r="K730" i="9"/>
  <c r="L730" i="9"/>
  <c r="M730" i="9"/>
  <c r="N730" i="9"/>
  <c r="O730" i="9"/>
  <c r="P730" i="9"/>
  <c r="A731" i="9"/>
  <c r="B731" i="9"/>
  <c r="C731" i="9"/>
  <c r="D731" i="9"/>
  <c r="E731" i="9"/>
  <c r="F731" i="9"/>
  <c r="G731" i="9"/>
  <c r="H731" i="9"/>
  <c r="I731" i="9"/>
  <c r="J731" i="9"/>
  <c r="K731" i="9"/>
  <c r="L731" i="9"/>
  <c r="M731" i="9"/>
  <c r="N731" i="9"/>
  <c r="O731" i="9"/>
  <c r="P731" i="9"/>
  <c r="A732" i="9"/>
  <c r="B732" i="9"/>
  <c r="C732" i="9"/>
  <c r="D732" i="9"/>
  <c r="E732" i="9"/>
  <c r="F732" i="9"/>
  <c r="G732" i="9"/>
  <c r="H732" i="9"/>
  <c r="I732" i="9"/>
  <c r="J732" i="9"/>
  <c r="K732" i="9"/>
  <c r="L732" i="9"/>
  <c r="M732" i="9"/>
  <c r="N732" i="9"/>
  <c r="O732" i="9"/>
  <c r="P732" i="9"/>
  <c r="A733" i="9"/>
  <c r="B733" i="9"/>
  <c r="C733" i="9"/>
  <c r="D733" i="9"/>
  <c r="E733" i="9"/>
  <c r="F733" i="9"/>
  <c r="G733" i="9"/>
  <c r="H733" i="9"/>
  <c r="I733" i="9"/>
  <c r="J733" i="9"/>
  <c r="K733" i="9"/>
  <c r="L733" i="9"/>
  <c r="M733" i="9"/>
  <c r="N733" i="9"/>
  <c r="O733" i="9"/>
  <c r="P733" i="9"/>
  <c r="A734" i="9"/>
  <c r="B734" i="9"/>
  <c r="C734" i="9"/>
  <c r="D734" i="9"/>
  <c r="E734" i="9"/>
  <c r="F734" i="9"/>
  <c r="G734" i="9"/>
  <c r="H734" i="9"/>
  <c r="I734" i="9"/>
  <c r="J734" i="9"/>
  <c r="K734" i="9"/>
  <c r="L734" i="9"/>
  <c r="M734" i="9"/>
  <c r="N734" i="9"/>
  <c r="O734" i="9"/>
  <c r="P734" i="9"/>
  <c r="A735" i="9"/>
  <c r="B735" i="9"/>
  <c r="C735" i="9"/>
  <c r="D735" i="9"/>
  <c r="E735" i="9"/>
  <c r="F735" i="9"/>
  <c r="G735" i="9"/>
  <c r="H735" i="9"/>
  <c r="I735" i="9"/>
  <c r="J735" i="9"/>
  <c r="K735" i="9"/>
  <c r="L735" i="9"/>
  <c r="M735" i="9"/>
  <c r="N735" i="9"/>
  <c r="O735" i="9"/>
  <c r="P735" i="9"/>
  <c r="A736" i="9"/>
  <c r="B736" i="9"/>
  <c r="C736" i="9"/>
  <c r="D736" i="9"/>
  <c r="E736" i="9"/>
  <c r="F736" i="9"/>
  <c r="G736" i="9"/>
  <c r="H736" i="9"/>
  <c r="I736" i="9"/>
  <c r="J736" i="9"/>
  <c r="K736" i="9"/>
  <c r="L736" i="9"/>
  <c r="M736" i="9"/>
  <c r="N736" i="9"/>
  <c r="O736" i="9"/>
  <c r="P736" i="9"/>
  <c r="A737" i="9"/>
  <c r="B737" i="9"/>
  <c r="C737" i="9"/>
  <c r="D737" i="9"/>
  <c r="E737" i="9"/>
  <c r="F737" i="9"/>
  <c r="G737" i="9"/>
  <c r="H737" i="9"/>
  <c r="I737" i="9"/>
  <c r="J737" i="9"/>
  <c r="K737" i="9"/>
  <c r="L737" i="9"/>
  <c r="M737" i="9"/>
  <c r="N737" i="9"/>
  <c r="O737" i="9"/>
  <c r="P737" i="9"/>
  <c r="A738" i="9"/>
  <c r="B738" i="9"/>
  <c r="C738" i="9"/>
  <c r="D738" i="9"/>
  <c r="E738" i="9"/>
  <c r="F738" i="9"/>
  <c r="G738" i="9"/>
  <c r="H738" i="9"/>
  <c r="I738" i="9"/>
  <c r="J738" i="9"/>
  <c r="K738" i="9"/>
  <c r="L738" i="9"/>
  <c r="M738" i="9"/>
  <c r="N738" i="9"/>
  <c r="O738" i="9"/>
  <c r="P738" i="9"/>
  <c r="A739" i="9"/>
  <c r="B739" i="9"/>
  <c r="C739" i="9"/>
  <c r="D739" i="9"/>
  <c r="E739" i="9"/>
  <c r="F739" i="9"/>
  <c r="G739" i="9"/>
  <c r="H739" i="9"/>
  <c r="I739" i="9"/>
  <c r="J739" i="9"/>
  <c r="K739" i="9"/>
  <c r="L739" i="9"/>
  <c r="M739" i="9"/>
  <c r="N739" i="9"/>
  <c r="O739" i="9"/>
  <c r="P739" i="9"/>
  <c r="A740" i="9"/>
  <c r="B740" i="9"/>
  <c r="C740" i="9"/>
  <c r="D740" i="9"/>
  <c r="E740" i="9"/>
  <c r="F740" i="9"/>
  <c r="G740" i="9"/>
  <c r="H740" i="9"/>
  <c r="I740" i="9"/>
  <c r="J740" i="9"/>
  <c r="K740" i="9"/>
  <c r="L740" i="9"/>
  <c r="M740" i="9"/>
  <c r="N740" i="9"/>
  <c r="O740" i="9"/>
  <c r="P740" i="9"/>
  <c r="A741" i="9"/>
  <c r="B741" i="9"/>
  <c r="C741" i="9"/>
  <c r="D741" i="9"/>
  <c r="E741" i="9"/>
  <c r="F741" i="9"/>
  <c r="G741" i="9"/>
  <c r="H741" i="9"/>
  <c r="I741" i="9"/>
  <c r="J741" i="9"/>
  <c r="K741" i="9"/>
  <c r="L741" i="9"/>
  <c r="M741" i="9"/>
  <c r="N741" i="9"/>
  <c r="O741" i="9"/>
  <c r="P741" i="9"/>
  <c r="A742" i="9"/>
  <c r="B742" i="9"/>
  <c r="C742" i="9"/>
  <c r="D742" i="9"/>
  <c r="E742" i="9"/>
  <c r="F742" i="9"/>
  <c r="G742" i="9"/>
  <c r="H742" i="9"/>
  <c r="I742" i="9"/>
  <c r="J742" i="9"/>
  <c r="K742" i="9"/>
  <c r="L742" i="9"/>
  <c r="M742" i="9"/>
  <c r="N742" i="9"/>
  <c r="O742" i="9"/>
  <c r="P742" i="9"/>
  <c r="A743" i="9"/>
  <c r="B743" i="9"/>
  <c r="C743" i="9"/>
  <c r="D743" i="9"/>
  <c r="E743" i="9"/>
  <c r="F743" i="9"/>
  <c r="G743" i="9"/>
  <c r="H743" i="9"/>
  <c r="I743" i="9"/>
  <c r="J743" i="9"/>
  <c r="K743" i="9"/>
  <c r="L743" i="9"/>
  <c r="M743" i="9"/>
  <c r="N743" i="9"/>
  <c r="O743" i="9"/>
  <c r="P743" i="9"/>
  <c r="A744" i="9"/>
  <c r="B744" i="9"/>
  <c r="C744" i="9"/>
  <c r="D744" i="9"/>
  <c r="E744" i="9"/>
  <c r="F744" i="9"/>
  <c r="G744" i="9"/>
  <c r="H744" i="9"/>
  <c r="I744" i="9"/>
  <c r="J744" i="9"/>
  <c r="K744" i="9"/>
  <c r="L744" i="9"/>
  <c r="M744" i="9"/>
  <c r="N744" i="9"/>
  <c r="O744" i="9"/>
  <c r="P744" i="9"/>
  <c r="A745" i="9"/>
  <c r="B745" i="9"/>
  <c r="C745" i="9"/>
  <c r="D745" i="9"/>
  <c r="E745" i="9"/>
  <c r="F745" i="9"/>
  <c r="G745" i="9"/>
  <c r="H745" i="9"/>
  <c r="I745" i="9"/>
  <c r="J745" i="9"/>
  <c r="K745" i="9"/>
  <c r="L745" i="9"/>
  <c r="M745" i="9"/>
  <c r="N745" i="9"/>
  <c r="O745" i="9"/>
  <c r="P745" i="9"/>
  <c r="A746" i="9"/>
  <c r="B746" i="9"/>
  <c r="C746" i="9"/>
  <c r="D746" i="9"/>
  <c r="E746" i="9"/>
  <c r="F746" i="9"/>
  <c r="G746" i="9"/>
  <c r="H746" i="9"/>
  <c r="I746" i="9"/>
  <c r="J746" i="9"/>
  <c r="K746" i="9"/>
  <c r="L746" i="9"/>
  <c r="M746" i="9"/>
  <c r="N746" i="9"/>
  <c r="O746" i="9"/>
  <c r="P746" i="9"/>
  <c r="A747" i="9"/>
  <c r="B747" i="9"/>
  <c r="C747" i="9"/>
  <c r="D747" i="9"/>
  <c r="E747" i="9"/>
  <c r="F747" i="9"/>
  <c r="G747" i="9"/>
  <c r="H747" i="9"/>
  <c r="I747" i="9"/>
  <c r="J747" i="9"/>
  <c r="K747" i="9"/>
  <c r="L747" i="9"/>
  <c r="M747" i="9"/>
  <c r="N747" i="9"/>
  <c r="O747" i="9"/>
  <c r="P747" i="9"/>
  <c r="A748" i="9"/>
  <c r="B748" i="9"/>
  <c r="C748" i="9"/>
  <c r="D748" i="9"/>
  <c r="E748" i="9"/>
  <c r="F748" i="9"/>
  <c r="G748" i="9"/>
  <c r="H748" i="9"/>
  <c r="I748" i="9"/>
  <c r="J748" i="9"/>
  <c r="K748" i="9"/>
  <c r="L748" i="9"/>
  <c r="M748" i="9"/>
  <c r="N748" i="9"/>
  <c r="O748" i="9"/>
  <c r="P748" i="9"/>
  <c r="A749" i="9"/>
  <c r="B749" i="9"/>
  <c r="C749" i="9"/>
  <c r="D749" i="9"/>
  <c r="E749" i="9"/>
  <c r="F749" i="9"/>
  <c r="G749" i="9"/>
  <c r="H749" i="9"/>
  <c r="I749" i="9"/>
  <c r="J749" i="9"/>
  <c r="K749" i="9"/>
  <c r="L749" i="9"/>
  <c r="M749" i="9"/>
  <c r="N749" i="9"/>
  <c r="O749" i="9"/>
  <c r="P749" i="9"/>
  <c r="A750" i="9"/>
  <c r="B750" i="9"/>
  <c r="C750" i="9"/>
  <c r="D750" i="9"/>
  <c r="E750" i="9"/>
  <c r="F750" i="9"/>
  <c r="G750" i="9"/>
  <c r="H750" i="9"/>
  <c r="I750" i="9"/>
  <c r="J750" i="9"/>
  <c r="K750" i="9"/>
  <c r="L750" i="9"/>
  <c r="M750" i="9"/>
  <c r="N750" i="9"/>
  <c r="O750" i="9"/>
  <c r="P750" i="9"/>
  <c r="A751" i="9"/>
  <c r="B751" i="9"/>
  <c r="C751" i="9"/>
  <c r="D751" i="9"/>
  <c r="E751" i="9"/>
  <c r="F751" i="9"/>
  <c r="G751" i="9"/>
  <c r="H751" i="9"/>
  <c r="I751" i="9"/>
  <c r="J751" i="9"/>
  <c r="K751" i="9"/>
  <c r="L751" i="9"/>
  <c r="M751" i="9"/>
  <c r="N751" i="9"/>
  <c r="O751" i="9"/>
  <c r="P751" i="9"/>
  <c r="A752" i="9"/>
  <c r="B752" i="9"/>
  <c r="C752" i="9"/>
  <c r="D752" i="9"/>
  <c r="E752" i="9"/>
  <c r="F752" i="9"/>
  <c r="G752" i="9"/>
  <c r="H752" i="9"/>
  <c r="I752" i="9"/>
  <c r="J752" i="9"/>
  <c r="K752" i="9"/>
  <c r="L752" i="9"/>
  <c r="M752" i="9"/>
  <c r="N752" i="9"/>
  <c r="O752" i="9"/>
  <c r="P752" i="9"/>
  <c r="A753" i="9"/>
  <c r="B753" i="9"/>
  <c r="C753" i="9"/>
  <c r="D753" i="9"/>
  <c r="E753" i="9"/>
  <c r="F753" i="9"/>
  <c r="G753" i="9"/>
  <c r="H753" i="9"/>
  <c r="I753" i="9"/>
  <c r="J753" i="9"/>
  <c r="K753" i="9"/>
  <c r="L753" i="9"/>
  <c r="M753" i="9"/>
  <c r="N753" i="9"/>
  <c r="O753" i="9"/>
  <c r="P753" i="9"/>
  <c r="A754" i="9"/>
  <c r="B754" i="9"/>
  <c r="C754" i="9"/>
  <c r="D754" i="9"/>
  <c r="E754" i="9"/>
  <c r="F754" i="9"/>
  <c r="G754" i="9"/>
  <c r="H754" i="9"/>
  <c r="I754" i="9"/>
  <c r="J754" i="9"/>
  <c r="K754" i="9"/>
  <c r="L754" i="9"/>
  <c r="M754" i="9"/>
  <c r="N754" i="9"/>
  <c r="O754" i="9"/>
  <c r="P754" i="9"/>
  <c r="A755" i="9"/>
  <c r="B755" i="9"/>
  <c r="C755" i="9"/>
  <c r="D755" i="9"/>
  <c r="E755" i="9"/>
  <c r="F755" i="9"/>
  <c r="G755" i="9"/>
  <c r="H755" i="9"/>
  <c r="I755" i="9"/>
  <c r="J755" i="9"/>
  <c r="K755" i="9"/>
  <c r="L755" i="9"/>
  <c r="M755" i="9"/>
  <c r="N755" i="9"/>
  <c r="O755" i="9"/>
  <c r="P755" i="9"/>
  <c r="A756" i="9"/>
  <c r="B756" i="9"/>
  <c r="C756" i="9"/>
  <c r="D756" i="9"/>
  <c r="E756" i="9"/>
  <c r="F756" i="9"/>
  <c r="G756" i="9"/>
  <c r="H756" i="9"/>
  <c r="I756" i="9"/>
  <c r="J756" i="9"/>
  <c r="K756" i="9"/>
  <c r="L756" i="9"/>
  <c r="M756" i="9"/>
  <c r="N756" i="9"/>
  <c r="O756" i="9"/>
  <c r="P756" i="9"/>
  <c r="A757" i="9"/>
  <c r="B757" i="9"/>
  <c r="C757" i="9"/>
  <c r="D757" i="9"/>
  <c r="E757" i="9"/>
  <c r="F757" i="9"/>
  <c r="G757" i="9"/>
  <c r="H757" i="9"/>
  <c r="I757" i="9"/>
  <c r="J757" i="9"/>
  <c r="K757" i="9"/>
  <c r="L757" i="9"/>
  <c r="M757" i="9"/>
  <c r="N757" i="9"/>
  <c r="O757" i="9"/>
  <c r="P757" i="9"/>
  <c r="A758" i="9"/>
  <c r="B758" i="9"/>
  <c r="C758" i="9"/>
  <c r="D758" i="9"/>
  <c r="E758" i="9"/>
  <c r="F758" i="9"/>
  <c r="G758" i="9"/>
  <c r="H758" i="9"/>
  <c r="I758" i="9"/>
  <c r="J758" i="9"/>
  <c r="K758" i="9"/>
  <c r="L758" i="9"/>
  <c r="M758" i="9"/>
  <c r="N758" i="9"/>
  <c r="O758" i="9"/>
  <c r="P758" i="9"/>
  <c r="A759" i="9"/>
  <c r="B759" i="9"/>
  <c r="C759" i="9"/>
  <c r="D759" i="9"/>
  <c r="E759" i="9"/>
  <c r="F759" i="9"/>
  <c r="G759" i="9"/>
  <c r="H759" i="9"/>
  <c r="I759" i="9"/>
  <c r="J759" i="9"/>
  <c r="K759" i="9"/>
  <c r="L759" i="9"/>
  <c r="M759" i="9"/>
  <c r="N759" i="9"/>
  <c r="O759" i="9"/>
  <c r="P759" i="9"/>
  <c r="A760" i="9"/>
  <c r="B760" i="9"/>
  <c r="C760" i="9"/>
  <c r="D760" i="9"/>
  <c r="E760" i="9"/>
  <c r="F760" i="9"/>
  <c r="G760" i="9"/>
  <c r="H760" i="9"/>
  <c r="I760" i="9"/>
  <c r="J760" i="9"/>
  <c r="K760" i="9"/>
  <c r="L760" i="9"/>
  <c r="M760" i="9"/>
  <c r="N760" i="9"/>
  <c r="O760" i="9"/>
  <c r="P760" i="9"/>
  <c r="A761" i="9"/>
  <c r="B761" i="9"/>
  <c r="C761" i="9"/>
  <c r="D761" i="9"/>
  <c r="E761" i="9"/>
  <c r="F761" i="9"/>
  <c r="G761" i="9"/>
  <c r="H761" i="9"/>
  <c r="I761" i="9"/>
  <c r="J761" i="9"/>
  <c r="K761" i="9"/>
  <c r="L761" i="9"/>
  <c r="M761" i="9"/>
  <c r="N761" i="9"/>
  <c r="O761" i="9"/>
  <c r="P761" i="9"/>
  <c r="A762" i="9"/>
  <c r="B762" i="9"/>
  <c r="C762" i="9"/>
  <c r="D762" i="9"/>
  <c r="E762" i="9"/>
  <c r="F762" i="9"/>
  <c r="G762" i="9"/>
  <c r="H762" i="9"/>
  <c r="I762" i="9"/>
  <c r="J762" i="9"/>
  <c r="K762" i="9"/>
  <c r="L762" i="9"/>
  <c r="M762" i="9"/>
  <c r="N762" i="9"/>
  <c r="O762" i="9"/>
  <c r="P762" i="9"/>
  <c r="A763" i="9"/>
  <c r="B763" i="9"/>
  <c r="C763" i="9"/>
  <c r="D763" i="9"/>
  <c r="E763" i="9"/>
  <c r="F763" i="9"/>
  <c r="G763" i="9"/>
  <c r="H763" i="9"/>
  <c r="I763" i="9"/>
  <c r="J763" i="9"/>
  <c r="K763" i="9"/>
  <c r="L763" i="9"/>
  <c r="M763" i="9"/>
  <c r="N763" i="9"/>
  <c r="O763" i="9"/>
  <c r="P763" i="9"/>
  <c r="A764" i="9"/>
  <c r="B764" i="9"/>
  <c r="C764" i="9"/>
  <c r="D764" i="9"/>
  <c r="E764" i="9"/>
  <c r="F764" i="9"/>
  <c r="G764" i="9"/>
  <c r="H764" i="9"/>
  <c r="I764" i="9"/>
  <c r="J764" i="9"/>
  <c r="K764" i="9"/>
  <c r="L764" i="9"/>
  <c r="M764" i="9"/>
  <c r="N764" i="9"/>
  <c r="O764" i="9"/>
  <c r="P764" i="9"/>
  <c r="A765" i="9"/>
  <c r="B765" i="9"/>
  <c r="C765" i="9"/>
  <c r="D765" i="9"/>
  <c r="E765" i="9"/>
  <c r="F765" i="9"/>
  <c r="G765" i="9"/>
  <c r="H765" i="9"/>
  <c r="I765" i="9"/>
  <c r="J765" i="9"/>
  <c r="K765" i="9"/>
  <c r="L765" i="9"/>
  <c r="M765" i="9"/>
  <c r="N765" i="9"/>
  <c r="O765" i="9"/>
  <c r="P765" i="9"/>
  <c r="A766" i="9"/>
  <c r="B766" i="9"/>
  <c r="C766" i="9"/>
  <c r="D766" i="9"/>
  <c r="E766" i="9"/>
  <c r="F766" i="9"/>
  <c r="G766" i="9"/>
  <c r="H766" i="9"/>
  <c r="I766" i="9"/>
  <c r="J766" i="9"/>
  <c r="K766" i="9"/>
  <c r="L766" i="9"/>
  <c r="M766" i="9"/>
  <c r="N766" i="9"/>
  <c r="O766" i="9"/>
  <c r="P766" i="9"/>
  <c r="A767" i="9"/>
  <c r="B767" i="9"/>
  <c r="C767" i="9"/>
  <c r="D767" i="9"/>
  <c r="E767" i="9"/>
  <c r="F767" i="9"/>
  <c r="G767" i="9"/>
  <c r="H767" i="9"/>
  <c r="I767" i="9"/>
  <c r="J767" i="9"/>
  <c r="K767" i="9"/>
  <c r="L767" i="9"/>
  <c r="M767" i="9"/>
  <c r="N767" i="9"/>
  <c r="O767" i="9"/>
  <c r="P767" i="9"/>
  <c r="A768" i="9"/>
  <c r="B768" i="9"/>
  <c r="C768" i="9"/>
  <c r="D768" i="9"/>
  <c r="E768" i="9"/>
  <c r="F768" i="9"/>
  <c r="G768" i="9"/>
  <c r="H768" i="9"/>
  <c r="I768" i="9"/>
  <c r="J768" i="9"/>
  <c r="K768" i="9"/>
  <c r="L768" i="9"/>
  <c r="M768" i="9"/>
  <c r="N768" i="9"/>
  <c r="O768" i="9"/>
  <c r="P768" i="9"/>
  <c r="A769" i="9"/>
  <c r="B769" i="9"/>
  <c r="C769" i="9"/>
  <c r="D769" i="9"/>
  <c r="E769" i="9"/>
  <c r="F769" i="9"/>
  <c r="G769" i="9"/>
  <c r="H769" i="9"/>
  <c r="I769" i="9"/>
  <c r="J769" i="9"/>
  <c r="K769" i="9"/>
  <c r="L769" i="9"/>
  <c r="M769" i="9"/>
  <c r="N769" i="9"/>
  <c r="O769" i="9"/>
  <c r="P769" i="9"/>
  <c r="A770" i="9"/>
  <c r="B770" i="9"/>
  <c r="C770" i="9"/>
  <c r="D770" i="9"/>
  <c r="E770" i="9"/>
  <c r="F770" i="9"/>
  <c r="G770" i="9"/>
  <c r="H770" i="9"/>
  <c r="I770" i="9"/>
  <c r="J770" i="9"/>
  <c r="K770" i="9"/>
  <c r="L770" i="9"/>
  <c r="M770" i="9"/>
  <c r="N770" i="9"/>
  <c r="O770" i="9"/>
  <c r="P770" i="9"/>
  <c r="A771" i="9"/>
  <c r="B771" i="9"/>
  <c r="C771" i="9"/>
  <c r="D771" i="9"/>
  <c r="E771" i="9"/>
  <c r="F771" i="9"/>
  <c r="G771" i="9"/>
  <c r="H771" i="9"/>
  <c r="I771" i="9"/>
  <c r="J771" i="9"/>
  <c r="K771" i="9"/>
  <c r="L771" i="9"/>
  <c r="M771" i="9"/>
  <c r="N771" i="9"/>
  <c r="O771" i="9"/>
  <c r="P771" i="9"/>
  <c r="A772" i="9"/>
  <c r="B772" i="9"/>
  <c r="C772" i="9"/>
  <c r="D772" i="9"/>
  <c r="E772" i="9"/>
  <c r="F772" i="9"/>
  <c r="G772" i="9"/>
  <c r="H772" i="9"/>
  <c r="I772" i="9"/>
  <c r="J772" i="9"/>
  <c r="K772" i="9"/>
  <c r="L772" i="9"/>
  <c r="M772" i="9"/>
  <c r="N772" i="9"/>
  <c r="O772" i="9"/>
  <c r="P772" i="9"/>
  <c r="A773" i="9"/>
  <c r="B773" i="9"/>
  <c r="C773" i="9"/>
  <c r="D773" i="9"/>
  <c r="E773" i="9"/>
  <c r="F773" i="9"/>
  <c r="G773" i="9"/>
  <c r="H773" i="9"/>
  <c r="I773" i="9"/>
  <c r="J773" i="9"/>
  <c r="K773" i="9"/>
  <c r="L773" i="9"/>
  <c r="M773" i="9"/>
  <c r="N773" i="9"/>
  <c r="O773" i="9"/>
  <c r="P773" i="9"/>
  <c r="A774" i="9"/>
  <c r="B774" i="9"/>
  <c r="C774" i="9"/>
  <c r="D774" i="9"/>
  <c r="E774" i="9"/>
  <c r="F774" i="9"/>
  <c r="G774" i="9"/>
  <c r="H774" i="9"/>
  <c r="I774" i="9"/>
  <c r="J774" i="9"/>
  <c r="K774" i="9"/>
  <c r="L774" i="9"/>
  <c r="M774" i="9"/>
  <c r="N774" i="9"/>
  <c r="O774" i="9"/>
  <c r="P774" i="9"/>
  <c r="A775" i="9"/>
  <c r="B775" i="9"/>
  <c r="C775" i="9"/>
  <c r="D775" i="9"/>
  <c r="E775" i="9"/>
  <c r="F775" i="9"/>
  <c r="G775" i="9"/>
  <c r="H775" i="9"/>
  <c r="I775" i="9"/>
  <c r="J775" i="9"/>
  <c r="K775" i="9"/>
  <c r="L775" i="9"/>
  <c r="M775" i="9"/>
  <c r="N775" i="9"/>
  <c r="O775" i="9"/>
  <c r="P775" i="9"/>
  <c r="A776" i="9"/>
  <c r="B776" i="9"/>
  <c r="C776" i="9"/>
  <c r="D776" i="9"/>
  <c r="E776" i="9"/>
  <c r="F776" i="9"/>
  <c r="G776" i="9"/>
  <c r="H776" i="9"/>
  <c r="I776" i="9"/>
  <c r="J776" i="9"/>
  <c r="K776" i="9"/>
  <c r="L776" i="9"/>
  <c r="M776" i="9"/>
  <c r="N776" i="9"/>
  <c r="O776" i="9"/>
  <c r="P776" i="9"/>
  <c r="A777" i="9"/>
  <c r="B777" i="9"/>
  <c r="C777" i="9"/>
  <c r="D777" i="9"/>
  <c r="E777" i="9"/>
  <c r="F777" i="9"/>
  <c r="G777" i="9"/>
  <c r="H777" i="9"/>
  <c r="I777" i="9"/>
  <c r="J777" i="9"/>
  <c r="K777" i="9"/>
  <c r="L777" i="9"/>
  <c r="M777" i="9"/>
  <c r="N777" i="9"/>
  <c r="O777" i="9"/>
  <c r="P777" i="9"/>
  <c r="A778" i="9"/>
  <c r="B778" i="9"/>
  <c r="C778" i="9"/>
  <c r="D778" i="9"/>
  <c r="E778" i="9"/>
  <c r="F778" i="9"/>
  <c r="G778" i="9"/>
  <c r="H778" i="9"/>
  <c r="I778" i="9"/>
  <c r="J778" i="9"/>
  <c r="K778" i="9"/>
  <c r="L778" i="9"/>
  <c r="M778" i="9"/>
  <c r="N778" i="9"/>
  <c r="O778" i="9"/>
  <c r="P778" i="9"/>
  <c r="A779" i="9"/>
  <c r="B779" i="9"/>
  <c r="C779" i="9"/>
  <c r="D779" i="9"/>
  <c r="E779" i="9"/>
  <c r="F779" i="9"/>
  <c r="G779" i="9"/>
  <c r="H779" i="9"/>
  <c r="I779" i="9"/>
  <c r="J779" i="9"/>
  <c r="K779" i="9"/>
  <c r="L779" i="9"/>
  <c r="M779" i="9"/>
  <c r="N779" i="9"/>
  <c r="O779" i="9"/>
  <c r="P779" i="9"/>
  <c r="A780" i="9"/>
  <c r="B780" i="9"/>
  <c r="C780" i="9"/>
  <c r="D780" i="9"/>
  <c r="E780" i="9"/>
  <c r="F780" i="9"/>
  <c r="G780" i="9"/>
  <c r="H780" i="9"/>
  <c r="I780" i="9"/>
  <c r="J780" i="9"/>
  <c r="K780" i="9"/>
  <c r="L780" i="9"/>
  <c r="M780" i="9"/>
  <c r="N780" i="9"/>
  <c r="O780" i="9"/>
  <c r="P780" i="9"/>
  <c r="A781" i="9"/>
  <c r="B781" i="9"/>
  <c r="C781" i="9"/>
  <c r="D781" i="9"/>
  <c r="E781" i="9"/>
  <c r="F781" i="9"/>
  <c r="G781" i="9"/>
  <c r="H781" i="9"/>
  <c r="I781" i="9"/>
  <c r="J781" i="9"/>
  <c r="K781" i="9"/>
  <c r="L781" i="9"/>
  <c r="M781" i="9"/>
  <c r="N781" i="9"/>
  <c r="O781" i="9"/>
  <c r="P781" i="9"/>
  <c r="A782" i="9"/>
  <c r="B782" i="9"/>
  <c r="C782" i="9"/>
  <c r="D782" i="9"/>
  <c r="E782" i="9"/>
  <c r="F782" i="9"/>
  <c r="G782" i="9"/>
  <c r="H782" i="9"/>
  <c r="I782" i="9"/>
  <c r="J782" i="9"/>
  <c r="K782" i="9"/>
  <c r="L782" i="9"/>
  <c r="M782" i="9"/>
  <c r="N782" i="9"/>
  <c r="O782" i="9"/>
  <c r="P782" i="9"/>
  <c r="A783" i="9"/>
  <c r="B783" i="9"/>
  <c r="C783" i="9"/>
  <c r="D783" i="9"/>
  <c r="E783" i="9"/>
  <c r="F783" i="9"/>
  <c r="G783" i="9"/>
  <c r="H783" i="9"/>
  <c r="I783" i="9"/>
  <c r="J783" i="9"/>
  <c r="K783" i="9"/>
  <c r="L783" i="9"/>
  <c r="M783" i="9"/>
  <c r="N783" i="9"/>
  <c r="O783" i="9"/>
  <c r="P783" i="9"/>
  <c r="A784" i="9"/>
  <c r="B784" i="9"/>
  <c r="C784" i="9"/>
  <c r="D784" i="9"/>
  <c r="E784" i="9"/>
  <c r="F784" i="9"/>
  <c r="G784" i="9"/>
  <c r="H784" i="9"/>
  <c r="I784" i="9"/>
  <c r="J784" i="9"/>
  <c r="K784" i="9"/>
  <c r="L784" i="9"/>
  <c r="M784" i="9"/>
  <c r="N784" i="9"/>
  <c r="O784" i="9"/>
  <c r="P784" i="9"/>
  <c r="A785" i="9"/>
  <c r="B785" i="9"/>
  <c r="C785" i="9"/>
  <c r="D785" i="9"/>
  <c r="E785" i="9"/>
  <c r="F785" i="9"/>
  <c r="G785" i="9"/>
  <c r="H785" i="9"/>
  <c r="I785" i="9"/>
  <c r="J785" i="9"/>
  <c r="K785" i="9"/>
  <c r="L785" i="9"/>
  <c r="M785" i="9"/>
  <c r="N785" i="9"/>
  <c r="O785" i="9"/>
  <c r="P785" i="9"/>
  <c r="A786" i="9"/>
  <c r="B786" i="9"/>
  <c r="C786" i="9"/>
  <c r="D786" i="9"/>
  <c r="E786" i="9"/>
  <c r="F786" i="9"/>
  <c r="G786" i="9"/>
  <c r="H786" i="9"/>
  <c r="I786" i="9"/>
  <c r="J786" i="9"/>
  <c r="K786" i="9"/>
  <c r="L786" i="9"/>
  <c r="M786" i="9"/>
  <c r="N786" i="9"/>
  <c r="O786" i="9"/>
  <c r="P786" i="9"/>
  <c r="A787" i="9"/>
  <c r="B787" i="9"/>
  <c r="C787" i="9"/>
  <c r="D787" i="9"/>
  <c r="E787" i="9"/>
  <c r="F787" i="9"/>
  <c r="G787" i="9"/>
  <c r="H787" i="9"/>
  <c r="I787" i="9"/>
  <c r="J787" i="9"/>
  <c r="K787" i="9"/>
  <c r="L787" i="9"/>
  <c r="M787" i="9"/>
  <c r="N787" i="9"/>
  <c r="O787" i="9"/>
  <c r="P787" i="9"/>
  <c r="A788" i="9"/>
  <c r="B788" i="9"/>
  <c r="C788" i="9"/>
  <c r="D788" i="9"/>
  <c r="E788" i="9"/>
  <c r="F788" i="9"/>
  <c r="G788" i="9"/>
  <c r="H788" i="9"/>
  <c r="I788" i="9"/>
  <c r="J788" i="9"/>
  <c r="K788" i="9"/>
  <c r="L788" i="9"/>
  <c r="M788" i="9"/>
  <c r="N788" i="9"/>
  <c r="O788" i="9"/>
  <c r="P788" i="9"/>
  <c r="A789" i="9"/>
  <c r="B789" i="9"/>
  <c r="C789" i="9"/>
  <c r="D789" i="9"/>
  <c r="E789" i="9"/>
  <c r="F789" i="9"/>
  <c r="G789" i="9"/>
  <c r="H789" i="9"/>
  <c r="I789" i="9"/>
  <c r="J789" i="9"/>
  <c r="K789" i="9"/>
  <c r="L789" i="9"/>
  <c r="M789" i="9"/>
  <c r="N789" i="9"/>
  <c r="O789" i="9"/>
  <c r="P789" i="9"/>
  <c r="A790" i="9"/>
  <c r="B790" i="9"/>
  <c r="C790" i="9"/>
  <c r="D790" i="9"/>
  <c r="E790" i="9"/>
  <c r="F790" i="9"/>
  <c r="G790" i="9"/>
  <c r="H790" i="9"/>
  <c r="I790" i="9"/>
  <c r="J790" i="9"/>
  <c r="K790" i="9"/>
  <c r="L790" i="9"/>
  <c r="M790" i="9"/>
  <c r="N790" i="9"/>
  <c r="O790" i="9"/>
  <c r="P790" i="9"/>
  <c r="A791" i="9"/>
  <c r="B791" i="9"/>
  <c r="C791" i="9"/>
  <c r="D791" i="9"/>
  <c r="E791" i="9"/>
  <c r="F791" i="9"/>
  <c r="G791" i="9"/>
  <c r="H791" i="9"/>
  <c r="I791" i="9"/>
  <c r="J791" i="9"/>
  <c r="K791" i="9"/>
  <c r="L791" i="9"/>
  <c r="M791" i="9"/>
  <c r="N791" i="9"/>
  <c r="O791" i="9"/>
  <c r="P791" i="9"/>
  <c r="A792" i="9"/>
  <c r="B792" i="9"/>
  <c r="C792" i="9"/>
  <c r="D792" i="9"/>
  <c r="E792" i="9"/>
  <c r="F792" i="9"/>
  <c r="G792" i="9"/>
  <c r="H792" i="9"/>
  <c r="I792" i="9"/>
  <c r="J792" i="9"/>
  <c r="K792" i="9"/>
  <c r="L792" i="9"/>
  <c r="M792" i="9"/>
  <c r="N792" i="9"/>
  <c r="O792" i="9"/>
  <c r="P792" i="9"/>
  <c r="A793" i="9"/>
  <c r="B793" i="9"/>
  <c r="C793" i="9"/>
  <c r="D793" i="9"/>
  <c r="E793" i="9"/>
  <c r="F793" i="9"/>
  <c r="G793" i="9"/>
  <c r="H793" i="9"/>
  <c r="I793" i="9"/>
  <c r="J793" i="9"/>
  <c r="K793" i="9"/>
  <c r="L793" i="9"/>
  <c r="M793" i="9"/>
  <c r="N793" i="9"/>
  <c r="O793" i="9"/>
  <c r="P793" i="9"/>
  <c r="A794" i="9"/>
  <c r="B794" i="9"/>
  <c r="C794" i="9"/>
  <c r="D794" i="9"/>
  <c r="E794" i="9"/>
  <c r="F794" i="9"/>
  <c r="G794" i="9"/>
  <c r="H794" i="9"/>
  <c r="I794" i="9"/>
  <c r="J794" i="9"/>
  <c r="K794" i="9"/>
  <c r="L794" i="9"/>
  <c r="M794" i="9"/>
  <c r="N794" i="9"/>
  <c r="O794" i="9"/>
  <c r="P794" i="9"/>
  <c r="A795" i="9"/>
  <c r="B795" i="9"/>
  <c r="C795" i="9"/>
  <c r="D795" i="9"/>
  <c r="E795" i="9"/>
  <c r="F795" i="9"/>
  <c r="G795" i="9"/>
  <c r="H795" i="9"/>
  <c r="I795" i="9"/>
  <c r="J795" i="9"/>
  <c r="K795" i="9"/>
  <c r="L795" i="9"/>
  <c r="M795" i="9"/>
  <c r="N795" i="9"/>
  <c r="O795" i="9"/>
  <c r="P795" i="9"/>
  <c r="A796" i="9"/>
  <c r="B796" i="9"/>
  <c r="C796" i="9"/>
  <c r="D796" i="9"/>
  <c r="E796" i="9"/>
  <c r="F796" i="9"/>
  <c r="G796" i="9"/>
  <c r="H796" i="9"/>
  <c r="I796" i="9"/>
  <c r="J796" i="9"/>
  <c r="K796" i="9"/>
  <c r="L796" i="9"/>
  <c r="M796" i="9"/>
  <c r="N796" i="9"/>
  <c r="O796" i="9"/>
  <c r="P796" i="9"/>
  <c r="A797" i="9"/>
  <c r="B797" i="9"/>
  <c r="C797" i="9"/>
  <c r="D797" i="9"/>
  <c r="E797" i="9"/>
  <c r="F797" i="9"/>
  <c r="G797" i="9"/>
  <c r="H797" i="9"/>
  <c r="I797" i="9"/>
  <c r="J797" i="9"/>
  <c r="K797" i="9"/>
  <c r="L797" i="9"/>
  <c r="M797" i="9"/>
  <c r="N797" i="9"/>
  <c r="O797" i="9"/>
  <c r="P797" i="9"/>
  <c r="A798" i="9"/>
  <c r="B798" i="9"/>
  <c r="C798" i="9"/>
  <c r="D798" i="9"/>
  <c r="E798" i="9"/>
  <c r="F798" i="9"/>
  <c r="G798" i="9"/>
  <c r="H798" i="9"/>
  <c r="I798" i="9"/>
  <c r="J798" i="9"/>
  <c r="K798" i="9"/>
  <c r="L798" i="9"/>
  <c r="M798" i="9"/>
  <c r="N798" i="9"/>
  <c r="O798" i="9"/>
  <c r="P798" i="9"/>
  <c r="A799" i="9"/>
  <c r="B799" i="9"/>
  <c r="C799" i="9"/>
  <c r="D799" i="9"/>
  <c r="E799" i="9"/>
  <c r="F799" i="9"/>
  <c r="G799" i="9"/>
  <c r="H799" i="9"/>
  <c r="I799" i="9"/>
  <c r="J799" i="9"/>
  <c r="K799" i="9"/>
  <c r="L799" i="9"/>
  <c r="M799" i="9"/>
  <c r="N799" i="9"/>
  <c r="O799" i="9"/>
  <c r="P799" i="9"/>
  <c r="A800" i="9"/>
  <c r="B800" i="9"/>
  <c r="C800" i="9"/>
  <c r="D800" i="9"/>
  <c r="E800" i="9"/>
  <c r="F800" i="9"/>
  <c r="G800" i="9"/>
  <c r="H800" i="9"/>
  <c r="I800" i="9"/>
  <c r="J800" i="9"/>
  <c r="K800" i="9"/>
  <c r="L800" i="9"/>
  <c r="M800" i="9"/>
  <c r="N800" i="9"/>
  <c r="O800" i="9"/>
  <c r="P800" i="9"/>
  <c r="A801" i="9"/>
  <c r="B801" i="9"/>
  <c r="C801" i="9"/>
  <c r="D801" i="9"/>
  <c r="E801" i="9"/>
  <c r="F801" i="9"/>
  <c r="G801" i="9"/>
  <c r="H801" i="9"/>
  <c r="I801" i="9"/>
  <c r="J801" i="9"/>
  <c r="K801" i="9"/>
  <c r="L801" i="9"/>
  <c r="M801" i="9"/>
  <c r="N801" i="9"/>
  <c r="O801" i="9"/>
  <c r="P801" i="9"/>
  <c r="A802" i="9"/>
  <c r="B802" i="9"/>
  <c r="C802" i="9"/>
  <c r="D802" i="9"/>
  <c r="E802" i="9"/>
  <c r="F802" i="9"/>
  <c r="G802" i="9"/>
  <c r="H802" i="9"/>
  <c r="I802" i="9"/>
  <c r="J802" i="9"/>
  <c r="K802" i="9"/>
  <c r="L802" i="9"/>
  <c r="M802" i="9"/>
  <c r="N802" i="9"/>
  <c r="O802" i="9"/>
  <c r="P802" i="9"/>
  <c r="A803" i="9"/>
  <c r="B803" i="9"/>
  <c r="C803" i="9"/>
  <c r="D803" i="9"/>
  <c r="E803" i="9"/>
  <c r="F803" i="9"/>
  <c r="G803" i="9"/>
  <c r="H803" i="9"/>
  <c r="I803" i="9"/>
  <c r="J803" i="9"/>
  <c r="K803" i="9"/>
  <c r="L803" i="9"/>
  <c r="M803" i="9"/>
  <c r="N803" i="9"/>
  <c r="O803" i="9"/>
  <c r="P803" i="9"/>
  <c r="A804" i="9"/>
  <c r="B804" i="9"/>
  <c r="C804" i="9"/>
  <c r="D804" i="9"/>
  <c r="E804" i="9"/>
  <c r="F804" i="9"/>
  <c r="G804" i="9"/>
  <c r="H804" i="9"/>
  <c r="I804" i="9"/>
  <c r="J804" i="9"/>
  <c r="K804" i="9"/>
  <c r="L804" i="9"/>
  <c r="M804" i="9"/>
  <c r="N804" i="9"/>
  <c r="O804" i="9"/>
  <c r="P804" i="9"/>
  <c r="A805" i="9"/>
  <c r="B805" i="9"/>
  <c r="C805" i="9"/>
  <c r="D805" i="9"/>
  <c r="E805" i="9"/>
  <c r="F805" i="9"/>
  <c r="G805" i="9"/>
  <c r="H805" i="9"/>
  <c r="I805" i="9"/>
  <c r="J805" i="9"/>
  <c r="K805" i="9"/>
  <c r="L805" i="9"/>
  <c r="M805" i="9"/>
  <c r="N805" i="9"/>
  <c r="O805" i="9"/>
  <c r="P805" i="9"/>
  <c r="A806" i="9"/>
  <c r="B806" i="9"/>
  <c r="C806" i="9"/>
  <c r="D806" i="9"/>
  <c r="E806" i="9"/>
  <c r="F806" i="9"/>
  <c r="G806" i="9"/>
  <c r="H806" i="9"/>
  <c r="I806" i="9"/>
  <c r="J806" i="9"/>
  <c r="K806" i="9"/>
  <c r="L806" i="9"/>
  <c r="M806" i="9"/>
  <c r="N806" i="9"/>
  <c r="O806" i="9"/>
  <c r="P806" i="9"/>
  <c r="A807" i="9"/>
  <c r="B807" i="9"/>
  <c r="C807" i="9"/>
  <c r="D807" i="9"/>
  <c r="E807" i="9"/>
  <c r="F807" i="9"/>
  <c r="G807" i="9"/>
  <c r="H807" i="9"/>
  <c r="I807" i="9"/>
  <c r="J807" i="9"/>
  <c r="K807" i="9"/>
  <c r="L807" i="9"/>
  <c r="M807" i="9"/>
  <c r="N807" i="9"/>
  <c r="O807" i="9"/>
  <c r="P807" i="9"/>
  <c r="A808" i="9"/>
  <c r="B808" i="9"/>
  <c r="C808" i="9"/>
  <c r="D808" i="9"/>
  <c r="E808" i="9"/>
  <c r="F808" i="9"/>
  <c r="G808" i="9"/>
  <c r="H808" i="9"/>
  <c r="I808" i="9"/>
  <c r="J808" i="9"/>
  <c r="K808" i="9"/>
  <c r="L808" i="9"/>
  <c r="M808" i="9"/>
  <c r="N808" i="9"/>
  <c r="O808" i="9"/>
  <c r="P808" i="9"/>
  <c r="A809" i="9"/>
  <c r="B809" i="9"/>
  <c r="C809" i="9"/>
  <c r="D809" i="9"/>
  <c r="E809" i="9"/>
  <c r="F809" i="9"/>
  <c r="G809" i="9"/>
  <c r="H809" i="9"/>
  <c r="I809" i="9"/>
  <c r="J809" i="9"/>
  <c r="K809" i="9"/>
  <c r="L809" i="9"/>
  <c r="M809" i="9"/>
  <c r="N809" i="9"/>
  <c r="O809" i="9"/>
  <c r="P809" i="9"/>
  <c r="A810" i="9"/>
  <c r="B810" i="9"/>
  <c r="C810" i="9"/>
  <c r="D810" i="9"/>
  <c r="E810" i="9"/>
  <c r="F810" i="9"/>
  <c r="G810" i="9"/>
  <c r="H810" i="9"/>
  <c r="I810" i="9"/>
  <c r="J810" i="9"/>
  <c r="K810" i="9"/>
  <c r="L810" i="9"/>
  <c r="M810" i="9"/>
  <c r="N810" i="9"/>
  <c r="O810" i="9"/>
  <c r="P810" i="9"/>
  <c r="A811" i="9"/>
  <c r="B811" i="9"/>
  <c r="C811" i="9"/>
  <c r="D811" i="9"/>
  <c r="E811" i="9"/>
  <c r="F811" i="9"/>
  <c r="G811" i="9"/>
  <c r="H811" i="9"/>
  <c r="I811" i="9"/>
  <c r="J811" i="9"/>
  <c r="K811" i="9"/>
  <c r="L811" i="9"/>
  <c r="M811" i="9"/>
  <c r="N811" i="9"/>
  <c r="O811" i="9"/>
  <c r="P811" i="9"/>
  <c r="A812" i="9"/>
  <c r="B812" i="9"/>
  <c r="C812" i="9"/>
  <c r="D812" i="9"/>
  <c r="E812" i="9"/>
  <c r="F812" i="9"/>
  <c r="G812" i="9"/>
  <c r="H812" i="9"/>
  <c r="I812" i="9"/>
  <c r="J812" i="9"/>
  <c r="K812" i="9"/>
  <c r="L812" i="9"/>
  <c r="M812" i="9"/>
  <c r="N812" i="9"/>
  <c r="O812" i="9"/>
  <c r="P812" i="9"/>
  <c r="A813" i="9"/>
  <c r="B813" i="9"/>
  <c r="C813" i="9"/>
  <c r="D813" i="9"/>
  <c r="E813" i="9"/>
  <c r="F813" i="9"/>
  <c r="G813" i="9"/>
  <c r="H813" i="9"/>
  <c r="I813" i="9"/>
  <c r="J813" i="9"/>
  <c r="K813" i="9"/>
  <c r="L813" i="9"/>
  <c r="M813" i="9"/>
  <c r="N813" i="9"/>
  <c r="O813" i="9"/>
  <c r="P813" i="9"/>
  <c r="A814" i="9"/>
  <c r="B814" i="9"/>
  <c r="C814" i="9"/>
  <c r="D814" i="9"/>
  <c r="E814" i="9"/>
  <c r="F814" i="9"/>
  <c r="G814" i="9"/>
  <c r="H814" i="9"/>
  <c r="I814" i="9"/>
  <c r="J814" i="9"/>
  <c r="K814" i="9"/>
  <c r="L814" i="9"/>
  <c r="M814" i="9"/>
  <c r="N814" i="9"/>
  <c r="O814" i="9"/>
  <c r="P814" i="9"/>
  <c r="A815" i="9"/>
  <c r="B815" i="9"/>
  <c r="C815" i="9"/>
  <c r="D815" i="9"/>
  <c r="E815" i="9"/>
  <c r="F815" i="9"/>
  <c r="G815" i="9"/>
  <c r="H815" i="9"/>
  <c r="I815" i="9"/>
  <c r="J815" i="9"/>
  <c r="K815" i="9"/>
  <c r="L815" i="9"/>
  <c r="M815" i="9"/>
  <c r="N815" i="9"/>
  <c r="O815" i="9"/>
  <c r="P815" i="9"/>
  <c r="A816" i="9"/>
  <c r="B816" i="9"/>
  <c r="C816" i="9"/>
  <c r="D816" i="9"/>
  <c r="E816" i="9"/>
  <c r="F816" i="9"/>
  <c r="G816" i="9"/>
  <c r="H816" i="9"/>
  <c r="I816" i="9"/>
  <c r="J816" i="9"/>
  <c r="K816" i="9"/>
  <c r="L816" i="9"/>
  <c r="M816" i="9"/>
  <c r="N816" i="9"/>
  <c r="O816" i="9"/>
  <c r="P816" i="9"/>
  <c r="A817" i="9"/>
  <c r="B817" i="9"/>
  <c r="C817" i="9"/>
  <c r="D817" i="9"/>
  <c r="E817" i="9"/>
  <c r="F817" i="9"/>
  <c r="G817" i="9"/>
  <c r="H817" i="9"/>
  <c r="I817" i="9"/>
  <c r="J817" i="9"/>
  <c r="K817" i="9"/>
  <c r="L817" i="9"/>
  <c r="M817" i="9"/>
  <c r="N817" i="9"/>
  <c r="O817" i="9"/>
  <c r="P817" i="9"/>
  <c r="A818" i="9"/>
  <c r="B818" i="9"/>
  <c r="C818" i="9"/>
  <c r="D818" i="9"/>
  <c r="E818" i="9"/>
  <c r="F818" i="9"/>
  <c r="G818" i="9"/>
  <c r="H818" i="9"/>
  <c r="I818" i="9"/>
  <c r="J818" i="9"/>
  <c r="K818" i="9"/>
  <c r="L818" i="9"/>
  <c r="M818" i="9"/>
  <c r="N818" i="9"/>
  <c r="O818" i="9"/>
  <c r="P818" i="9"/>
  <c r="A819" i="9"/>
  <c r="B819" i="9"/>
  <c r="C819" i="9"/>
  <c r="D819" i="9"/>
  <c r="E819" i="9"/>
  <c r="F819" i="9"/>
  <c r="G819" i="9"/>
  <c r="H819" i="9"/>
  <c r="I819" i="9"/>
  <c r="J819" i="9"/>
  <c r="K819" i="9"/>
  <c r="L819" i="9"/>
  <c r="M819" i="9"/>
  <c r="N819" i="9"/>
  <c r="O819" i="9"/>
  <c r="P819" i="9"/>
  <c r="A820" i="9"/>
  <c r="B820" i="9"/>
  <c r="C820" i="9"/>
  <c r="D820" i="9"/>
  <c r="E820" i="9"/>
  <c r="F820" i="9"/>
  <c r="G820" i="9"/>
  <c r="H820" i="9"/>
  <c r="I820" i="9"/>
  <c r="J820" i="9"/>
  <c r="K820" i="9"/>
  <c r="L820" i="9"/>
  <c r="M820" i="9"/>
  <c r="N820" i="9"/>
  <c r="O820" i="9"/>
  <c r="P820" i="9"/>
  <c r="A821" i="9"/>
  <c r="B821" i="9"/>
  <c r="C821" i="9"/>
  <c r="D821" i="9"/>
  <c r="E821" i="9"/>
  <c r="F821" i="9"/>
  <c r="G821" i="9"/>
  <c r="H821" i="9"/>
  <c r="I821" i="9"/>
  <c r="J821" i="9"/>
  <c r="K821" i="9"/>
  <c r="L821" i="9"/>
  <c r="M821" i="9"/>
  <c r="N821" i="9"/>
  <c r="O821" i="9"/>
  <c r="P821" i="9"/>
  <c r="A822" i="9"/>
  <c r="B822" i="9"/>
  <c r="C822" i="9"/>
  <c r="D822" i="9"/>
  <c r="E822" i="9"/>
  <c r="F822" i="9"/>
  <c r="G822" i="9"/>
  <c r="H822" i="9"/>
  <c r="I822" i="9"/>
  <c r="J822" i="9"/>
  <c r="K822" i="9"/>
  <c r="L822" i="9"/>
  <c r="M822" i="9"/>
  <c r="N822" i="9"/>
  <c r="O822" i="9"/>
  <c r="P822" i="9"/>
  <c r="A823" i="9"/>
  <c r="B823" i="9"/>
  <c r="C823" i="9"/>
  <c r="D823" i="9"/>
  <c r="E823" i="9"/>
  <c r="F823" i="9"/>
  <c r="G823" i="9"/>
  <c r="H823" i="9"/>
  <c r="I823" i="9"/>
  <c r="J823" i="9"/>
  <c r="K823" i="9"/>
  <c r="L823" i="9"/>
  <c r="M823" i="9"/>
  <c r="N823" i="9"/>
  <c r="O823" i="9"/>
  <c r="P823" i="9"/>
  <c r="A824" i="9"/>
  <c r="B824" i="9"/>
  <c r="C824" i="9"/>
  <c r="D824" i="9"/>
  <c r="E824" i="9"/>
  <c r="F824" i="9"/>
  <c r="G824" i="9"/>
  <c r="H824" i="9"/>
  <c r="I824" i="9"/>
  <c r="J824" i="9"/>
  <c r="K824" i="9"/>
  <c r="L824" i="9"/>
  <c r="M824" i="9"/>
  <c r="N824" i="9"/>
  <c r="O824" i="9"/>
  <c r="P824" i="9"/>
  <c r="A825" i="9"/>
  <c r="B825" i="9"/>
  <c r="C825" i="9"/>
  <c r="D825" i="9"/>
  <c r="E825" i="9"/>
  <c r="F825" i="9"/>
  <c r="G825" i="9"/>
  <c r="H825" i="9"/>
  <c r="I825" i="9"/>
  <c r="J825" i="9"/>
  <c r="K825" i="9"/>
  <c r="L825" i="9"/>
  <c r="M825" i="9"/>
  <c r="N825" i="9"/>
  <c r="O825" i="9"/>
  <c r="P825" i="9"/>
  <c r="A826" i="9"/>
  <c r="B826" i="9"/>
  <c r="C826" i="9"/>
  <c r="D826" i="9"/>
  <c r="E826" i="9"/>
  <c r="F826" i="9"/>
  <c r="G826" i="9"/>
  <c r="H826" i="9"/>
  <c r="I826" i="9"/>
  <c r="J826" i="9"/>
  <c r="K826" i="9"/>
  <c r="L826" i="9"/>
  <c r="M826" i="9"/>
  <c r="N826" i="9"/>
  <c r="O826" i="9"/>
  <c r="P826" i="9"/>
  <c r="A827" i="9"/>
  <c r="B827" i="9"/>
  <c r="C827" i="9"/>
  <c r="D827" i="9"/>
  <c r="E827" i="9"/>
  <c r="F827" i="9"/>
  <c r="G827" i="9"/>
  <c r="H827" i="9"/>
  <c r="I827" i="9"/>
  <c r="J827" i="9"/>
  <c r="K827" i="9"/>
  <c r="L827" i="9"/>
  <c r="M827" i="9"/>
  <c r="N827" i="9"/>
  <c r="O827" i="9"/>
  <c r="P827" i="9"/>
  <c r="A828" i="9"/>
  <c r="B828" i="9"/>
  <c r="C828" i="9"/>
  <c r="D828" i="9"/>
  <c r="E828" i="9"/>
  <c r="F828" i="9"/>
  <c r="G828" i="9"/>
  <c r="H828" i="9"/>
  <c r="I828" i="9"/>
  <c r="J828" i="9"/>
  <c r="K828" i="9"/>
  <c r="L828" i="9"/>
  <c r="M828" i="9"/>
  <c r="N828" i="9"/>
  <c r="O828" i="9"/>
  <c r="P828" i="9"/>
  <c r="A829" i="9"/>
  <c r="B829" i="9"/>
  <c r="C829" i="9"/>
  <c r="D829" i="9"/>
  <c r="E829" i="9"/>
  <c r="F829" i="9"/>
  <c r="G829" i="9"/>
  <c r="H829" i="9"/>
  <c r="I829" i="9"/>
  <c r="J829" i="9"/>
  <c r="K829" i="9"/>
  <c r="L829" i="9"/>
  <c r="M829" i="9"/>
  <c r="N829" i="9"/>
  <c r="O829" i="9"/>
  <c r="P829" i="9"/>
  <c r="A830" i="9"/>
  <c r="B830" i="9"/>
  <c r="C830" i="9"/>
  <c r="D830" i="9"/>
  <c r="E830" i="9"/>
  <c r="F830" i="9"/>
  <c r="G830" i="9"/>
  <c r="H830" i="9"/>
  <c r="I830" i="9"/>
  <c r="J830" i="9"/>
  <c r="K830" i="9"/>
  <c r="L830" i="9"/>
  <c r="M830" i="9"/>
  <c r="N830" i="9"/>
  <c r="O830" i="9"/>
  <c r="P830" i="9"/>
  <c r="A831" i="9"/>
  <c r="B831" i="9"/>
  <c r="C831" i="9"/>
  <c r="D831" i="9"/>
  <c r="E831" i="9"/>
  <c r="F831" i="9"/>
  <c r="G831" i="9"/>
  <c r="H831" i="9"/>
  <c r="I831" i="9"/>
  <c r="J831" i="9"/>
  <c r="K831" i="9"/>
  <c r="L831" i="9"/>
  <c r="M831" i="9"/>
  <c r="N831" i="9"/>
  <c r="O831" i="9"/>
  <c r="P831" i="9"/>
  <c r="A832" i="9"/>
  <c r="B832" i="9"/>
  <c r="C832" i="9"/>
  <c r="D832" i="9"/>
  <c r="E832" i="9"/>
  <c r="F832" i="9"/>
  <c r="G832" i="9"/>
  <c r="H832" i="9"/>
  <c r="I832" i="9"/>
  <c r="J832" i="9"/>
  <c r="K832" i="9"/>
  <c r="L832" i="9"/>
  <c r="M832" i="9"/>
  <c r="N832" i="9"/>
  <c r="O832" i="9"/>
  <c r="P832" i="9"/>
  <c r="A833" i="9"/>
  <c r="B833" i="9"/>
  <c r="C833" i="9"/>
  <c r="D833" i="9"/>
  <c r="E833" i="9"/>
  <c r="F833" i="9"/>
  <c r="G833" i="9"/>
  <c r="H833" i="9"/>
  <c r="I833" i="9"/>
  <c r="J833" i="9"/>
  <c r="K833" i="9"/>
  <c r="L833" i="9"/>
  <c r="M833" i="9"/>
  <c r="N833" i="9"/>
  <c r="O833" i="9"/>
  <c r="P833" i="9"/>
  <c r="A834" i="9"/>
  <c r="B834" i="9"/>
  <c r="C834" i="9"/>
  <c r="D834" i="9"/>
  <c r="E834" i="9"/>
  <c r="F834" i="9"/>
  <c r="G834" i="9"/>
  <c r="H834" i="9"/>
  <c r="I834" i="9"/>
  <c r="J834" i="9"/>
  <c r="K834" i="9"/>
  <c r="L834" i="9"/>
  <c r="M834" i="9"/>
  <c r="N834" i="9"/>
  <c r="O834" i="9"/>
  <c r="P834" i="9"/>
  <c r="A835" i="9"/>
  <c r="B835" i="9"/>
  <c r="C835" i="9"/>
  <c r="D835" i="9"/>
  <c r="E835" i="9"/>
  <c r="F835" i="9"/>
  <c r="G835" i="9"/>
  <c r="H835" i="9"/>
  <c r="I835" i="9"/>
  <c r="J835" i="9"/>
  <c r="K835" i="9"/>
  <c r="L835" i="9"/>
  <c r="M835" i="9"/>
  <c r="N835" i="9"/>
  <c r="O835" i="9"/>
  <c r="P835" i="9"/>
  <c r="A836" i="9"/>
  <c r="B836" i="9"/>
  <c r="C836" i="9"/>
  <c r="D836" i="9"/>
  <c r="E836" i="9"/>
  <c r="F836" i="9"/>
  <c r="G836" i="9"/>
  <c r="H836" i="9"/>
  <c r="I836" i="9"/>
  <c r="J836" i="9"/>
  <c r="K836" i="9"/>
  <c r="L836" i="9"/>
  <c r="M836" i="9"/>
  <c r="N836" i="9"/>
  <c r="O836" i="9"/>
  <c r="P836" i="9"/>
  <c r="A837" i="9"/>
  <c r="B837" i="9"/>
  <c r="C837" i="9"/>
  <c r="D837" i="9"/>
  <c r="E837" i="9"/>
  <c r="F837" i="9"/>
  <c r="G837" i="9"/>
  <c r="H837" i="9"/>
  <c r="I837" i="9"/>
  <c r="J837" i="9"/>
  <c r="K837" i="9"/>
  <c r="L837" i="9"/>
  <c r="M837" i="9"/>
  <c r="N837" i="9"/>
  <c r="O837" i="9"/>
  <c r="P837" i="9"/>
  <c r="A838" i="9"/>
  <c r="B838" i="9"/>
  <c r="C838" i="9"/>
  <c r="D838" i="9"/>
  <c r="E838" i="9"/>
  <c r="F838" i="9"/>
  <c r="G838" i="9"/>
  <c r="H838" i="9"/>
  <c r="I838" i="9"/>
  <c r="J838" i="9"/>
  <c r="K838" i="9"/>
  <c r="L838" i="9"/>
  <c r="M838" i="9"/>
  <c r="N838" i="9"/>
  <c r="O838" i="9"/>
  <c r="P838" i="9"/>
  <c r="A839" i="9"/>
  <c r="B839" i="9"/>
  <c r="C839" i="9"/>
  <c r="D839" i="9"/>
  <c r="E839" i="9"/>
  <c r="F839" i="9"/>
  <c r="G839" i="9"/>
  <c r="H839" i="9"/>
  <c r="I839" i="9"/>
  <c r="J839" i="9"/>
  <c r="K839" i="9"/>
  <c r="L839" i="9"/>
  <c r="M839" i="9"/>
  <c r="N839" i="9"/>
  <c r="O839" i="9"/>
  <c r="P839" i="9"/>
  <c r="A840" i="9"/>
  <c r="B840" i="9"/>
  <c r="C840" i="9"/>
  <c r="D840" i="9"/>
  <c r="E840" i="9"/>
  <c r="F840" i="9"/>
  <c r="G840" i="9"/>
  <c r="H840" i="9"/>
  <c r="I840" i="9"/>
  <c r="J840" i="9"/>
  <c r="K840" i="9"/>
  <c r="L840" i="9"/>
  <c r="M840" i="9"/>
  <c r="N840" i="9"/>
  <c r="O840" i="9"/>
  <c r="P840" i="9"/>
  <c r="A841" i="9"/>
  <c r="B841" i="9"/>
  <c r="C841" i="9"/>
  <c r="D841" i="9"/>
  <c r="E841" i="9"/>
  <c r="F841" i="9"/>
  <c r="G841" i="9"/>
  <c r="H841" i="9"/>
  <c r="I841" i="9"/>
  <c r="J841" i="9"/>
  <c r="K841" i="9"/>
  <c r="L841" i="9"/>
  <c r="M841" i="9"/>
  <c r="N841" i="9"/>
  <c r="O841" i="9"/>
  <c r="P841" i="9"/>
  <c r="A842" i="9"/>
  <c r="B842" i="9"/>
  <c r="C842" i="9"/>
  <c r="D842" i="9"/>
  <c r="E842" i="9"/>
  <c r="F842" i="9"/>
  <c r="G842" i="9"/>
  <c r="H842" i="9"/>
  <c r="I842" i="9"/>
  <c r="J842" i="9"/>
  <c r="K842" i="9"/>
  <c r="L842" i="9"/>
  <c r="M842" i="9"/>
  <c r="N842" i="9"/>
  <c r="O842" i="9"/>
  <c r="P842" i="9"/>
  <c r="A843" i="9"/>
  <c r="B843" i="9"/>
  <c r="C843" i="9"/>
  <c r="D843" i="9"/>
  <c r="E843" i="9"/>
  <c r="F843" i="9"/>
  <c r="G843" i="9"/>
  <c r="H843" i="9"/>
  <c r="I843" i="9"/>
  <c r="J843" i="9"/>
  <c r="K843" i="9"/>
  <c r="L843" i="9"/>
  <c r="M843" i="9"/>
  <c r="N843" i="9"/>
  <c r="O843" i="9"/>
  <c r="P843" i="9"/>
  <c r="A844" i="9"/>
  <c r="B844" i="9"/>
  <c r="C844" i="9"/>
  <c r="D844" i="9"/>
  <c r="E844" i="9"/>
  <c r="F844" i="9"/>
  <c r="G844" i="9"/>
  <c r="H844" i="9"/>
  <c r="I844" i="9"/>
  <c r="J844" i="9"/>
  <c r="K844" i="9"/>
  <c r="L844" i="9"/>
  <c r="M844" i="9"/>
  <c r="N844" i="9"/>
  <c r="O844" i="9"/>
  <c r="P844" i="9"/>
  <c r="A845" i="9"/>
  <c r="B845" i="9"/>
  <c r="C845" i="9"/>
  <c r="D845" i="9"/>
  <c r="E845" i="9"/>
  <c r="F845" i="9"/>
  <c r="G845" i="9"/>
  <c r="H845" i="9"/>
  <c r="I845" i="9"/>
  <c r="J845" i="9"/>
  <c r="K845" i="9"/>
  <c r="L845" i="9"/>
  <c r="M845" i="9"/>
  <c r="N845" i="9"/>
  <c r="O845" i="9"/>
  <c r="P845" i="9"/>
  <c r="A846" i="9"/>
  <c r="B846" i="9"/>
  <c r="C846" i="9"/>
  <c r="D846" i="9"/>
  <c r="E846" i="9"/>
  <c r="F846" i="9"/>
  <c r="G846" i="9"/>
  <c r="H846" i="9"/>
  <c r="I846" i="9"/>
  <c r="J846" i="9"/>
  <c r="K846" i="9"/>
  <c r="L846" i="9"/>
  <c r="M846" i="9"/>
  <c r="N846" i="9"/>
  <c r="O846" i="9"/>
  <c r="P846" i="9"/>
  <c r="A847" i="9"/>
  <c r="B847" i="9"/>
  <c r="C847" i="9"/>
  <c r="D847" i="9"/>
  <c r="E847" i="9"/>
  <c r="F847" i="9"/>
  <c r="G847" i="9"/>
  <c r="H847" i="9"/>
  <c r="I847" i="9"/>
  <c r="J847" i="9"/>
  <c r="K847" i="9"/>
  <c r="L847" i="9"/>
  <c r="M847" i="9"/>
  <c r="N847" i="9"/>
  <c r="O847" i="9"/>
  <c r="P847" i="9"/>
  <c r="A848" i="9"/>
  <c r="B848" i="9"/>
  <c r="C848" i="9"/>
  <c r="D848" i="9"/>
  <c r="E848" i="9"/>
  <c r="F848" i="9"/>
  <c r="G848" i="9"/>
  <c r="H848" i="9"/>
  <c r="I848" i="9"/>
  <c r="J848" i="9"/>
  <c r="K848" i="9"/>
  <c r="L848" i="9"/>
  <c r="M848" i="9"/>
  <c r="N848" i="9"/>
  <c r="O848" i="9"/>
  <c r="P848" i="9"/>
  <c r="A849" i="9"/>
  <c r="B849" i="9"/>
  <c r="C849" i="9"/>
  <c r="D849" i="9"/>
  <c r="E849" i="9"/>
  <c r="F849" i="9"/>
  <c r="G849" i="9"/>
  <c r="H849" i="9"/>
  <c r="I849" i="9"/>
  <c r="J849" i="9"/>
  <c r="K849" i="9"/>
  <c r="L849" i="9"/>
  <c r="M849" i="9"/>
  <c r="N849" i="9"/>
  <c r="O849" i="9"/>
  <c r="P849" i="9"/>
  <c r="A850" i="9"/>
  <c r="B850" i="9"/>
  <c r="C850" i="9"/>
  <c r="D850" i="9"/>
  <c r="E850" i="9"/>
  <c r="F850" i="9"/>
  <c r="G850" i="9"/>
  <c r="H850" i="9"/>
  <c r="I850" i="9"/>
  <c r="J850" i="9"/>
  <c r="K850" i="9"/>
  <c r="L850" i="9"/>
  <c r="M850" i="9"/>
  <c r="N850" i="9"/>
  <c r="O850" i="9"/>
  <c r="P850" i="9"/>
  <c r="A851" i="9"/>
  <c r="B851" i="9"/>
  <c r="C851" i="9"/>
  <c r="D851" i="9"/>
  <c r="E851" i="9"/>
  <c r="F851" i="9"/>
  <c r="G851" i="9"/>
  <c r="H851" i="9"/>
  <c r="I851" i="9"/>
  <c r="J851" i="9"/>
  <c r="K851" i="9"/>
  <c r="L851" i="9"/>
  <c r="M851" i="9"/>
  <c r="N851" i="9"/>
  <c r="O851" i="9"/>
  <c r="P851" i="9"/>
  <c r="A852" i="9"/>
  <c r="B852" i="9"/>
  <c r="C852" i="9"/>
  <c r="D852" i="9"/>
  <c r="E852" i="9"/>
  <c r="F852" i="9"/>
  <c r="G852" i="9"/>
  <c r="H852" i="9"/>
  <c r="I852" i="9"/>
  <c r="J852" i="9"/>
  <c r="K852" i="9"/>
  <c r="L852" i="9"/>
  <c r="M852" i="9"/>
  <c r="N852" i="9"/>
  <c r="O852" i="9"/>
  <c r="P852" i="9"/>
  <c r="A853" i="9"/>
  <c r="B853" i="9"/>
  <c r="C853" i="9"/>
  <c r="D853" i="9"/>
  <c r="E853" i="9"/>
  <c r="F853" i="9"/>
  <c r="G853" i="9"/>
  <c r="H853" i="9"/>
  <c r="I853" i="9"/>
  <c r="J853" i="9"/>
  <c r="K853" i="9"/>
  <c r="L853" i="9"/>
  <c r="M853" i="9"/>
  <c r="N853" i="9"/>
  <c r="O853" i="9"/>
  <c r="P853" i="9"/>
  <c r="A854" i="9"/>
  <c r="B854" i="9"/>
  <c r="C854" i="9"/>
  <c r="D854" i="9"/>
  <c r="E854" i="9"/>
  <c r="F854" i="9"/>
  <c r="G854" i="9"/>
  <c r="H854" i="9"/>
  <c r="I854" i="9"/>
  <c r="J854" i="9"/>
  <c r="K854" i="9"/>
  <c r="L854" i="9"/>
  <c r="M854" i="9"/>
  <c r="N854" i="9"/>
  <c r="O854" i="9"/>
  <c r="P854" i="9"/>
  <c r="A855" i="9"/>
  <c r="B855" i="9"/>
  <c r="C855" i="9"/>
  <c r="D855" i="9"/>
  <c r="E855" i="9"/>
  <c r="F855" i="9"/>
  <c r="G855" i="9"/>
  <c r="H855" i="9"/>
  <c r="I855" i="9"/>
  <c r="J855" i="9"/>
  <c r="K855" i="9"/>
  <c r="L855" i="9"/>
  <c r="M855" i="9"/>
  <c r="N855" i="9"/>
  <c r="O855" i="9"/>
  <c r="P855" i="9"/>
  <c r="A856" i="9"/>
  <c r="B856" i="9"/>
  <c r="C856" i="9"/>
  <c r="D856" i="9"/>
  <c r="E856" i="9"/>
  <c r="F856" i="9"/>
  <c r="G856" i="9"/>
  <c r="H856" i="9"/>
  <c r="I856" i="9"/>
  <c r="J856" i="9"/>
  <c r="K856" i="9"/>
  <c r="L856" i="9"/>
  <c r="M856" i="9"/>
  <c r="N856" i="9"/>
  <c r="O856" i="9"/>
  <c r="P856" i="9"/>
  <c r="A857" i="9"/>
  <c r="B857" i="9"/>
  <c r="C857" i="9"/>
  <c r="D857" i="9"/>
  <c r="E857" i="9"/>
  <c r="F857" i="9"/>
  <c r="G857" i="9"/>
  <c r="H857" i="9"/>
  <c r="I857" i="9"/>
  <c r="J857" i="9"/>
  <c r="K857" i="9"/>
  <c r="L857" i="9"/>
  <c r="M857" i="9"/>
  <c r="N857" i="9"/>
  <c r="O857" i="9"/>
  <c r="P857" i="9"/>
  <c r="A858" i="9"/>
  <c r="B858" i="9"/>
  <c r="C858" i="9"/>
  <c r="D858" i="9"/>
  <c r="E858" i="9"/>
  <c r="F858" i="9"/>
  <c r="G858" i="9"/>
  <c r="H858" i="9"/>
  <c r="I858" i="9"/>
  <c r="J858" i="9"/>
  <c r="K858" i="9"/>
  <c r="L858" i="9"/>
  <c r="M858" i="9"/>
  <c r="N858" i="9"/>
  <c r="O858" i="9"/>
  <c r="P858" i="9"/>
  <c r="A859" i="9"/>
  <c r="B859" i="9"/>
  <c r="C859" i="9"/>
  <c r="D859" i="9"/>
  <c r="E859" i="9"/>
  <c r="F859" i="9"/>
  <c r="G859" i="9"/>
  <c r="H859" i="9"/>
  <c r="I859" i="9"/>
  <c r="J859" i="9"/>
  <c r="K859" i="9"/>
  <c r="L859" i="9"/>
  <c r="M859" i="9"/>
  <c r="N859" i="9"/>
  <c r="O859" i="9"/>
  <c r="P859" i="9"/>
  <c r="A860" i="9"/>
  <c r="B860" i="9"/>
  <c r="C860" i="9"/>
  <c r="D860" i="9"/>
  <c r="E860" i="9"/>
  <c r="F860" i="9"/>
  <c r="G860" i="9"/>
  <c r="H860" i="9"/>
  <c r="I860" i="9"/>
  <c r="J860" i="9"/>
  <c r="K860" i="9"/>
  <c r="L860" i="9"/>
  <c r="M860" i="9"/>
  <c r="N860" i="9"/>
  <c r="O860" i="9"/>
  <c r="P860" i="9"/>
  <c r="A861" i="9"/>
  <c r="B861" i="9"/>
  <c r="C861" i="9"/>
  <c r="D861" i="9"/>
  <c r="E861" i="9"/>
  <c r="F861" i="9"/>
  <c r="G861" i="9"/>
  <c r="H861" i="9"/>
  <c r="I861" i="9"/>
  <c r="J861" i="9"/>
  <c r="K861" i="9"/>
  <c r="L861" i="9"/>
  <c r="M861" i="9"/>
  <c r="N861" i="9"/>
  <c r="O861" i="9"/>
  <c r="P861" i="9"/>
  <c r="A862" i="9"/>
  <c r="B862" i="9"/>
  <c r="C862" i="9"/>
  <c r="D862" i="9"/>
  <c r="E862" i="9"/>
  <c r="F862" i="9"/>
  <c r="G862" i="9"/>
  <c r="H862" i="9"/>
  <c r="I862" i="9"/>
  <c r="J862" i="9"/>
  <c r="K862" i="9"/>
  <c r="L862" i="9"/>
  <c r="M862" i="9"/>
  <c r="N862" i="9"/>
  <c r="O862" i="9"/>
  <c r="P862" i="9"/>
  <c r="A863" i="9"/>
  <c r="B863" i="9"/>
  <c r="C863" i="9"/>
  <c r="D863" i="9"/>
  <c r="E863" i="9"/>
  <c r="F863" i="9"/>
  <c r="G863" i="9"/>
  <c r="H863" i="9"/>
  <c r="I863" i="9"/>
  <c r="J863" i="9"/>
  <c r="K863" i="9"/>
  <c r="L863" i="9"/>
  <c r="M863" i="9"/>
  <c r="N863" i="9"/>
  <c r="O863" i="9"/>
  <c r="P863" i="9"/>
  <c r="A864" i="9"/>
  <c r="B864" i="9"/>
  <c r="C864" i="9"/>
  <c r="D864" i="9"/>
  <c r="E864" i="9"/>
  <c r="F864" i="9"/>
  <c r="G864" i="9"/>
  <c r="H864" i="9"/>
  <c r="I864" i="9"/>
  <c r="J864" i="9"/>
  <c r="K864" i="9"/>
  <c r="L864" i="9"/>
  <c r="M864" i="9"/>
  <c r="N864" i="9"/>
  <c r="O864" i="9"/>
  <c r="P864" i="9"/>
  <c r="A865" i="9"/>
  <c r="B865" i="9"/>
  <c r="C865" i="9"/>
  <c r="D865" i="9"/>
  <c r="E865" i="9"/>
  <c r="F865" i="9"/>
  <c r="G865" i="9"/>
  <c r="H865" i="9"/>
  <c r="I865" i="9"/>
  <c r="J865" i="9"/>
  <c r="K865" i="9"/>
  <c r="L865" i="9"/>
  <c r="M865" i="9"/>
  <c r="N865" i="9"/>
  <c r="O865" i="9"/>
  <c r="P865" i="9"/>
  <c r="A866" i="9"/>
  <c r="B866" i="9"/>
  <c r="C866" i="9"/>
  <c r="D866" i="9"/>
  <c r="E866" i="9"/>
  <c r="F866" i="9"/>
  <c r="G866" i="9"/>
  <c r="H866" i="9"/>
  <c r="I866" i="9"/>
  <c r="J866" i="9"/>
  <c r="K866" i="9"/>
  <c r="L866" i="9"/>
  <c r="M866" i="9"/>
  <c r="N866" i="9"/>
  <c r="O866" i="9"/>
  <c r="P866" i="9"/>
  <c r="A867" i="9"/>
  <c r="B867" i="9"/>
  <c r="C867" i="9"/>
  <c r="D867" i="9"/>
  <c r="E867" i="9"/>
  <c r="F867" i="9"/>
  <c r="G867" i="9"/>
  <c r="H867" i="9"/>
  <c r="I867" i="9"/>
  <c r="J867" i="9"/>
  <c r="K867" i="9"/>
  <c r="L867" i="9"/>
  <c r="M867" i="9"/>
  <c r="N867" i="9"/>
  <c r="O867" i="9"/>
  <c r="P867" i="9"/>
  <c r="A868" i="9"/>
  <c r="B868" i="9"/>
  <c r="C868" i="9"/>
  <c r="D868" i="9"/>
  <c r="E868" i="9"/>
  <c r="F868" i="9"/>
  <c r="G868" i="9"/>
  <c r="H868" i="9"/>
  <c r="I868" i="9"/>
  <c r="J868" i="9"/>
  <c r="K868" i="9"/>
  <c r="L868" i="9"/>
  <c r="M868" i="9"/>
  <c r="N868" i="9"/>
  <c r="O868" i="9"/>
  <c r="P868" i="9"/>
  <c r="A869" i="9"/>
  <c r="B869" i="9"/>
  <c r="C869" i="9"/>
  <c r="D869" i="9"/>
  <c r="E869" i="9"/>
  <c r="F869" i="9"/>
  <c r="G869" i="9"/>
  <c r="H869" i="9"/>
  <c r="I869" i="9"/>
  <c r="J869" i="9"/>
  <c r="K869" i="9"/>
  <c r="L869" i="9"/>
  <c r="M869" i="9"/>
  <c r="N869" i="9"/>
  <c r="O869" i="9"/>
  <c r="P869" i="9"/>
  <c r="A870" i="9"/>
  <c r="B870" i="9"/>
  <c r="C870" i="9"/>
  <c r="D870" i="9"/>
  <c r="E870" i="9"/>
  <c r="F870" i="9"/>
  <c r="G870" i="9"/>
  <c r="H870" i="9"/>
  <c r="I870" i="9"/>
  <c r="J870" i="9"/>
  <c r="K870" i="9"/>
  <c r="L870" i="9"/>
  <c r="M870" i="9"/>
  <c r="N870" i="9"/>
  <c r="O870" i="9"/>
  <c r="P870" i="9"/>
  <c r="A871" i="9"/>
  <c r="B871" i="9"/>
  <c r="C871" i="9"/>
  <c r="D871" i="9"/>
  <c r="E871" i="9"/>
  <c r="F871" i="9"/>
  <c r="G871" i="9"/>
  <c r="H871" i="9"/>
  <c r="I871" i="9"/>
  <c r="J871" i="9"/>
  <c r="K871" i="9"/>
  <c r="L871" i="9"/>
  <c r="M871" i="9"/>
  <c r="N871" i="9"/>
  <c r="O871" i="9"/>
  <c r="P871" i="9"/>
  <c r="A872" i="9"/>
  <c r="B872" i="9"/>
  <c r="C872" i="9"/>
  <c r="D872" i="9"/>
  <c r="E872" i="9"/>
  <c r="F872" i="9"/>
  <c r="G872" i="9"/>
  <c r="H872" i="9"/>
  <c r="I872" i="9"/>
  <c r="J872" i="9"/>
  <c r="K872" i="9"/>
  <c r="L872" i="9"/>
  <c r="M872" i="9"/>
  <c r="N872" i="9"/>
  <c r="O872" i="9"/>
  <c r="P872" i="9"/>
  <c r="A873" i="9"/>
  <c r="B873" i="9"/>
  <c r="C873" i="9"/>
  <c r="D873" i="9"/>
  <c r="E873" i="9"/>
  <c r="F873" i="9"/>
  <c r="G873" i="9"/>
  <c r="H873" i="9"/>
  <c r="I873" i="9"/>
  <c r="J873" i="9"/>
  <c r="K873" i="9"/>
  <c r="L873" i="9"/>
  <c r="M873" i="9"/>
  <c r="N873" i="9"/>
  <c r="O873" i="9"/>
  <c r="P873" i="9"/>
  <c r="A874" i="9"/>
  <c r="B874" i="9"/>
  <c r="C874" i="9"/>
  <c r="D874" i="9"/>
  <c r="E874" i="9"/>
  <c r="F874" i="9"/>
  <c r="G874" i="9"/>
  <c r="H874" i="9"/>
  <c r="I874" i="9"/>
  <c r="J874" i="9"/>
  <c r="K874" i="9"/>
  <c r="L874" i="9"/>
  <c r="M874" i="9"/>
  <c r="N874" i="9"/>
  <c r="O874" i="9"/>
  <c r="P874" i="9"/>
  <c r="A875" i="9"/>
  <c r="B875" i="9"/>
  <c r="C875" i="9"/>
  <c r="D875" i="9"/>
  <c r="E875" i="9"/>
  <c r="F875" i="9"/>
  <c r="G875" i="9"/>
  <c r="H875" i="9"/>
  <c r="I875" i="9"/>
  <c r="J875" i="9"/>
  <c r="K875" i="9"/>
  <c r="L875" i="9"/>
  <c r="M875" i="9"/>
  <c r="N875" i="9"/>
  <c r="O875" i="9"/>
  <c r="P875" i="9"/>
  <c r="A876" i="9"/>
  <c r="B876" i="9"/>
  <c r="C876" i="9"/>
  <c r="D876" i="9"/>
  <c r="E876" i="9"/>
  <c r="F876" i="9"/>
  <c r="G876" i="9"/>
  <c r="H876" i="9"/>
  <c r="I876" i="9"/>
  <c r="J876" i="9"/>
  <c r="K876" i="9"/>
  <c r="L876" i="9"/>
  <c r="M876" i="9"/>
  <c r="N876" i="9"/>
  <c r="O876" i="9"/>
  <c r="P876" i="9"/>
  <c r="A877" i="9"/>
  <c r="B877" i="9"/>
  <c r="C877" i="9"/>
  <c r="D877" i="9"/>
  <c r="E877" i="9"/>
  <c r="F877" i="9"/>
  <c r="G877" i="9"/>
  <c r="H877" i="9"/>
  <c r="I877" i="9"/>
  <c r="J877" i="9"/>
  <c r="K877" i="9"/>
  <c r="L877" i="9"/>
  <c r="M877" i="9"/>
  <c r="N877" i="9"/>
  <c r="O877" i="9"/>
  <c r="P877" i="9"/>
  <c r="A878" i="9"/>
  <c r="B878" i="9"/>
  <c r="C878" i="9"/>
  <c r="D878" i="9"/>
  <c r="E878" i="9"/>
  <c r="F878" i="9"/>
  <c r="G878" i="9"/>
  <c r="H878" i="9"/>
  <c r="I878" i="9"/>
  <c r="J878" i="9"/>
  <c r="K878" i="9"/>
  <c r="L878" i="9"/>
  <c r="M878" i="9"/>
  <c r="N878" i="9"/>
  <c r="O878" i="9"/>
  <c r="P878" i="9"/>
  <c r="A879" i="9"/>
  <c r="B879" i="9"/>
  <c r="C879" i="9"/>
  <c r="D879" i="9"/>
  <c r="E879" i="9"/>
  <c r="F879" i="9"/>
  <c r="G879" i="9"/>
  <c r="H879" i="9"/>
  <c r="I879" i="9"/>
  <c r="J879" i="9"/>
  <c r="K879" i="9"/>
  <c r="L879" i="9"/>
  <c r="M879" i="9"/>
  <c r="N879" i="9"/>
  <c r="O879" i="9"/>
  <c r="P879" i="9"/>
  <c r="A880" i="9"/>
  <c r="B880" i="9"/>
  <c r="C880" i="9"/>
  <c r="D880" i="9"/>
  <c r="E880" i="9"/>
  <c r="F880" i="9"/>
  <c r="G880" i="9"/>
  <c r="H880" i="9"/>
  <c r="I880" i="9"/>
  <c r="J880" i="9"/>
  <c r="K880" i="9"/>
  <c r="L880" i="9"/>
  <c r="M880" i="9"/>
  <c r="N880" i="9"/>
  <c r="O880" i="9"/>
  <c r="P880" i="9"/>
  <c r="A881" i="9"/>
  <c r="B881" i="9"/>
  <c r="C881" i="9"/>
  <c r="D881" i="9"/>
  <c r="E881" i="9"/>
  <c r="F881" i="9"/>
  <c r="G881" i="9"/>
  <c r="H881" i="9"/>
  <c r="I881" i="9"/>
  <c r="J881" i="9"/>
  <c r="K881" i="9"/>
  <c r="L881" i="9"/>
  <c r="M881" i="9"/>
  <c r="N881" i="9"/>
  <c r="O881" i="9"/>
  <c r="P881" i="9"/>
  <c r="A882" i="9"/>
  <c r="B882" i="9"/>
  <c r="C882" i="9"/>
  <c r="D882" i="9"/>
  <c r="E882" i="9"/>
  <c r="F882" i="9"/>
  <c r="G882" i="9"/>
  <c r="H882" i="9"/>
  <c r="I882" i="9"/>
  <c r="J882" i="9"/>
  <c r="K882" i="9"/>
  <c r="L882" i="9"/>
  <c r="M882" i="9"/>
  <c r="N882" i="9"/>
  <c r="O882" i="9"/>
  <c r="P882" i="9"/>
  <c r="A883" i="9"/>
  <c r="B883" i="9"/>
  <c r="C883" i="9"/>
  <c r="D883" i="9"/>
  <c r="E883" i="9"/>
  <c r="F883" i="9"/>
  <c r="G883" i="9"/>
  <c r="H883" i="9"/>
  <c r="I883" i="9"/>
  <c r="J883" i="9"/>
  <c r="K883" i="9"/>
  <c r="L883" i="9"/>
  <c r="M883" i="9"/>
  <c r="N883" i="9"/>
  <c r="O883" i="9"/>
  <c r="P883" i="9"/>
  <c r="A884" i="9"/>
  <c r="B884" i="9"/>
  <c r="C884" i="9"/>
  <c r="D884" i="9"/>
  <c r="E884" i="9"/>
  <c r="F884" i="9"/>
  <c r="G884" i="9"/>
  <c r="H884" i="9"/>
  <c r="I884" i="9"/>
  <c r="J884" i="9"/>
  <c r="K884" i="9"/>
  <c r="L884" i="9"/>
  <c r="M884" i="9"/>
  <c r="N884" i="9"/>
  <c r="O884" i="9"/>
  <c r="P884" i="9"/>
  <c r="A885" i="9"/>
  <c r="B885" i="9"/>
  <c r="C885" i="9"/>
  <c r="D885" i="9"/>
  <c r="E885" i="9"/>
  <c r="F885" i="9"/>
  <c r="G885" i="9"/>
  <c r="H885" i="9"/>
  <c r="I885" i="9"/>
  <c r="J885" i="9"/>
  <c r="K885" i="9"/>
  <c r="L885" i="9"/>
  <c r="M885" i="9"/>
  <c r="N885" i="9"/>
  <c r="O885" i="9"/>
  <c r="P885" i="9"/>
  <c r="A886" i="9"/>
  <c r="B886" i="9"/>
  <c r="C886" i="9"/>
  <c r="D886" i="9"/>
  <c r="E886" i="9"/>
  <c r="F886" i="9"/>
  <c r="G886" i="9"/>
  <c r="H886" i="9"/>
  <c r="I886" i="9"/>
  <c r="J886" i="9"/>
  <c r="K886" i="9"/>
  <c r="L886" i="9"/>
  <c r="M886" i="9"/>
  <c r="N886" i="9"/>
  <c r="O886" i="9"/>
  <c r="P886" i="9"/>
  <c r="A887" i="9"/>
  <c r="B887" i="9"/>
  <c r="C887" i="9"/>
  <c r="D887" i="9"/>
  <c r="E887" i="9"/>
  <c r="F887" i="9"/>
  <c r="G887" i="9"/>
  <c r="H887" i="9"/>
  <c r="I887" i="9"/>
  <c r="J887" i="9"/>
  <c r="K887" i="9"/>
  <c r="L887" i="9"/>
  <c r="M887" i="9"/>
  <c r="N887" i="9"/>
  <c r="O887" i="9"/>
  <c r="P887" i="9"/>
  <c r="A888" i="9"/>
  <c r="B888" i="9"/>
  <c r="C888" i="9"/>
  <c r="D888" i="9"/>
  <c r="E888" i="9"/>
  <c r="F888" i="9"/>
  <c r="G888" i="9"/>
  <c r="H888" i="9"/>
  <c r="I888" i="9"/>
  <c r="J888" i="9"/>
  <c r="K888" i="9"/>
  <c r="L888" i="9"/>
  <c r="M888" i="9"/>
  <c r="N888" i="9"/>
  <c r="O888" i="9"/>
  <c r="P888" i="9"/>
  <c r="A889" i="9"/>
  <c r="B889" i="9"/>
  <c r="C889" i="9"/>
  <c r="D889" i="9"/>
  <c r="E889" i="9"/>
  <c r="F889" i="9"/>
  <c r="G889" i="9"/>
  <c r="H889" i="9"/>
  <c r="I889" i="9"/>
  <c r="J889" i="9"/>
  <c r="K889" i="9"/>
  <c r="L889" i="9"/>
  <c r="M889" i="9"/>
  <c r="N889" i="9"/>
  <c r="O889" i="9"/>
  <c r="P889" i="9"/>
  <c r="A890" i="9"/>
  <c r="B890" i="9"/>
  <c r="C890" i="9"/>
  <c r="D890" i="9"/>
  <c r="E890" i="9"/>
  <c r="F890" i="9"/>
  <c r="G890" i="9"/>
  <c r="H890" i="9"/>
  <c r="I890" i="9"/>
  <c r="J890" i="9"/>
  <c r="K890" i="9"/>
  <c r="L890" i="9"/>
  <c r="M890" i="9"/>
  <c r="N890" i="9"/>
  <c r="O890" i="9"/>
  <c r="P890" i="9"/>
  <c r="A891" i="9"/>
  <c r="B891" i="9"/>
  <c r="C891" i="9"/>
  <c r="D891" i="9"/>
  <c r="E891" i="9"/>
  <c r="F891" i="9"/>
  <c r="G891" i="9"/>
  <c r="H891" i="9"/>
  <c r="I891" i="9"/>
  <c r="J891" i="9"/>
  <c r="K891" i="9"/>
  <c r="L891" i="9"/>
  <c r="M891" i="9"/>
  <c r="N891" i="9"/>
  <c r="O891" i="9"/>
  <c r="P891" i="9"/>
  <c r="A892" i="9"/>
  <c r="B892" i="9"/>
  <c r="C892" i="9"/>
  <c r="D892" i="9"/>
  <c r="E892" i="9"/>
  <c r="F892" i="9"/>
  <c r="G892" i="9"/>
  <c r="H892" i="9"/>
  <c r="I892" i="9"/>
  <c r="J892" i="9"/>
  <c r="K892" i="9"/>
  <c r="L892" i="9"/>
  <c r="M892" i="9"/>
  <c r="N892" i="9"/>
  <c r="O892" i="9"/>
  <c r="P892" i="9"/>
  <c r="A893" i="9"/>
  <c r="B893" i="9"/>
  <c r="C893" i="9"/>
  <c r="D893" i="9"/>
  <c r="E893" i="9"/>
  <c r="F893" i="9"/>
  <c r="G893" i="9"/>
  <c r="H893" i="9"/>
  <c r="I893" i="9"/>
  <c r="J893" i="9"/>
  <c r="K893" i="9"/>
  <c r="L893" i="9"/>
  <c r="M893" i="9"/>
  <c r="N893" i="9"/>
  <c r="O893" i="9"/>
  <c r="P893" i="9"/>
  <c r="A894" i="9"/>
  <c r="B894" i="9"/>
  <c r="C894" i="9"/>
  <c r="D894" i="9"/>
  <c r="E894" i="9"/>
  <c r="F894" i="9"/>
  <c r="G894" i="9"/>
  <c r="H894" i="9"/>
  <c r="I894" i="9"/>
  <c r="J894" i="9"/>
  <c r="K894" i="9"/>
  <c r="L894" i="9"/>
  <c r="M894" i="9"/>
  <c r="N894" i="9"/>
  <c r="O894" i="9"/>
  <c r="P894" i="9"/>
  <c r="A895" i="9"/>
  <c r="B895" i="9"/>
  <c r="C895" i="9"/>
  <c r="D895" i="9"/>
  <c r="E895" i="9"/>
  <c r="F895" i="9"/>
  <c r="G895" i="9"/>
  <c r="H895" i="9"/>
  <c r="I895" i="9"/>
  <c r="J895" i="9"/>
  <c r="K895" i="9"/>
  <c r="L895" i="9"/>
  <c r="M895" i="9"/>
  <c r="N895" i="9"/>
  <c r="O895" i="9"/>
  <c r="P895" i="9"/>
  <c r="A896" i="9"/>
  <c r="B896" i="9"/>
  <c r="C896" i="9"/>
  <c r="D896" i="9"/>
  <c r="E896" i="9"/>
  <c r="F896" i="9"/>
  <c r="G896" i="9"/>
  <c r="H896" i="9"/>
  <c r="I896" i="9"/>
  <c r="J896" i="9"/>
  <c r="K896" i="9"/>
  <c r="L896" i="9"/>
  <c r="M896" i="9"/>
  <c r="N896" i="9"/>
  <c r="O896" i="9"/>
  <c r="P896" i="9"/>
  <c r="A897" i="9"/>
  <c r="B897" i="9"/>
  <c r="C897" i="9"/>
  <c r="D897" i="9"/>
  <c r="E897" i="9"/>
  <c r="F897" i="9"/>
  <c r="G897" i="9"/>
  <c r="H897" i="9"/>
  <c r="I897" i="9"/>
  <c r="J897" i="9"/>
  <c r="K897" i="9"/>
  <c r="L897" i="9"/>
  <c r="M897" i="9"/>
  <c r="N897" i="9"/>
  <c r="O897" i="9"/>
  <c r="P897" i="9"/>
  <c r="A898" i="9"/>
  <c r="B898" i="9"/>
  <c r="C898" i="9"/>
  <c r="D898" i="9"/>
  <c r="E898" i="9"/>
  <c r="F898" i="9"/>
  <c r="G898" i="9"/>
  <c r="H898" i="9"/>
  <c r="I898" i="9"/>
  <c r="J898" i="9"/>
  <c r="K898" i="9"/>
  <c r="L898" i="9"/>
  <c r="M898" i="9"/>
  <c r="N898" i="9"/>
  <c r="O898" i="9"/>
  <c r="P898" i="9"/>
  <c r="A899" i="9"/>
  <c r="B899" i="9"/>
  <c r="C899" i="9"/>
  <c r="D899" i="9"/>
  <c r="E899" i="9"/>
  <c r="F899" i="9"/>
  <c r="G899" i="9"/>
  <c r="H899" i="9"/>
  <c r="I899" i="9"/>
  <c r="J899" i="9"/>
  <c r="K899" i="9"/>
  <c r="L899" i="9"/>
  <c r="M899" i="9"/>
  <c r="N899" i="9"/>
  <c r="O899" i="9"/>
  <c r="P899" i="9"/>
  <c r="A900" i="9"/>
  <c r="B900" i="9"/>
  <c r="C900" i="9"/>
  <c r="D900" i="9"/>
  <c r="E900" i="9"/>
  <c r="F900" i="9"/>
  <c r="G900" i="9"/>
  <c r="H900" i="9"/>
  <c r="I900" i="9"/>
  <c r="J900" i="9"/>
  <c r="K900" i="9"/>
  <c r="L900" i="9"/>
  <c r="M900" i="9"/>
  <c r="N900" i="9"/>
  <c r="O900" i="9"/>
  <c r="P900" i="9"/>
  <c r="A901" i="9"/>
  <c r="B901" i="9"/>
  <c r="C901" i="9"/>
  <c r="D901" i="9"/>
  <c r="E901" i="9"/>
  <c r="F901" i="9"/>
  <c r="G901" i="9"/>
  <c r="H901" i="9"/>
  <c r="I901" i="9"/>
  <c r="J901" i="9"/>
  <c r="K901" i="9"/>
  <c r="L901" i="9"/>
  <c r="M901" i="9"/>
  <c r="N901" i="9"/>
  <c r="O901" i="9"/>
  <c r="P901" i="9"/>
  <c r="A902" i="9"/>
  <c r="B902" i="9"/>
  <c r="C902" i="9"/>
  <c r="D902" i="9"/>
  <c r="E902" i="9"/>
  <c r="F902" i="9"/>
  <c r="G902" i="9"/>
  <c r="H902" i="9"/>
  <c r="I902" i="9"/>
  <c r="J902" i="9"/>
  <c r="K902" i="9"/>
  <c r="L902" i="9"/>
  <c r="M902" i="9"/>
  <c r="N902" i="9"/>
  <c r="O902" i="9"/>
  <c r="P902" i="9"/>
  <c r="A903" i="9"/>
  <c r="B903" i="9"/>
  <c r="C903" i="9"/>
  <c r="D903" i="9"/>
  <c r="E903" i="9"/>
  <c r="F903" i="9"/>
  <c r="G903" i="9"/>
  <c r="H903" i="9"/>
  <c r="I903" i="9"/>
  <c r="J903" i="9"/>
  <c r="K903" i="9"/>
  <c r="L903" i="9"/>
  <c r="M903" i="9"/>
  <c r="N903" i="9"/>
  <c r="O903" i="9"/>
  <c r="P903" i="9"/>
  <c r="A904" i="9"/>
  <c r="B904" i="9"/>
  <c r="C904" i="9"/>
  <c r="D904" i="9"/>
  <c r="E904" i="9"/>
  <c r="F904" i="9"/>
  <c r="G904" i="9"/>
  <c r="H904" i="9"/>
  <c r="I904" i="9"/>
  <c r="J904" i="9"/>
  <c r="K904" i="9"/>
  <c r="L904" i="9"/>
  <c r="M904" i="9"/>
  <c r="N904" i="9"/>
  <c r="O904" i="9"/>
  <c r="P904" i="9"/>
  <c r="A905" i="9"/>
  <c r="B905" i="9"/>
  <c r="C905" i="9"/>
  <c r="D905" i="9"/>
  <c r="E905" i="9"/>
  <c r="F905" i="9"/>
  <c r="G905" i="9"/>
  <c r="H905" i="9"/>
  <c r="I905" i="9"/>
  <c r="J905" i="9"/>
  <c r="K905" i="9"/>
  <c r="L905" i="9"/>
  <c r="M905" i="9"/>
  <c r="N905" i="9"/>
  <c r="O905" i="9"/>
  <c r="P905" i="9"/>
  <c r="A906" i="9"/>
  <c r="B906" i="9"/>
  <c r="C906" i="9"/>
  <c r="D906" i="9"/>
  <c r="E906" i="9"/>
  <c r="F906" i="9"/>
  <c r="G906" i="9"/>
  <c r="H906" i="9"/>
  <c r="I906" i="9"/>
  <c r="J906" i="9"/>
  <c r="K906" i="9"/>
  <c r="L906" i="9"/>
  <c r="M906" i="9"/>
  <c r="N906" i="9"/>
  <c r="O906" i="9"/>
  <c r="P906" i="9"/>
  <c r="A907" i="9"/>
  <c r="B907" i="9"/>
  <c r="C907" i="9"/>
  <c r="D907" i="9"/>
  <c r="E907" i="9"/>
  <c r="F907" i="9"/>
  <c r="G907" i="9"/>
  <c r="H907" i="9"/>
  <c r="I907" i="9"/>
  <c r="J907" i="9"/>
  <c r="K907" i="9"/>
  <c r="L907" i="9"/>
  <c r="M907" i="9"/>
  <c r="N907" i="9"/>
  <c r="O907" i="9"/>
  <c r="P907" i="9"/>
  <c r="A908" i="9"/>
  <c r="B908" i="9"/>
  <c r="C908" i="9"/>
  <c r="D908" i="9"/>
  <c r="E908" i="9"/>
  <c r="F908" i="9"/>
  <c r="G908" i="9"/>
  <c r="H908" i="9"/>
  <c r="I908" i="9"/>
  <c r="J908" i="9"/>
  <c r="K908" i="9"/>
  <c r="L908" i="9"/>
  <c r="M908" i="9"/>
  <c r="N908" i="9"/>
  <c r="O908" i="9"/>
  <c r="P908" i="9"/>
  <c r="A909" i="9"/>
  <c r="B909" i="9"/>
  <c r="C909" i="9"/>
  <c r="D909" i="9"/>
  <c r="E909" i="9"/>
  <c r="F909" i="9"/>
  <c r="G909" i="9"/>
  <c r="H909" i="9"/>
  <c r="I909" i="9"/>
  <c r="J909" i="9"/>
  <c r="K909" i="9"/>
  <c r="L909" i="9"/>
  <c r="M909" i="9"/>
  <c r="N909" i="9"/>
  <c r="O909" i="9"/>
  <c r="P909" i="9"/>
  <c r="A910" i="9"/>
  <c r="B910" i="9"/>
  <c r="C910" i="9"/>
  <c r="D910" i="9"/>
  <c r="E910" i="9"/>
  <c r="F910" i="9"/>
  <c r="G910" i="9"/>
  <c r="H910" i="9"/>
  <c r="I910" i="9"/>
  <c r="J910" i="9"/>
  <c r="K910" i="9"/>
  <c r="L910" i="9"/>
  <c r="M910" i="9"/>
  <c r="N910" i="9"/>
  <c r="O910" i="9"/>
  <c r="P910" i="9"/>
  <c r="A911" i="9"/>
  <c r="B911" i="9"/>
  <c r="C911" i="9"/>
  <c r="D911" i="9"/>
  <c r="E911" i="9"/>
  <c r="F911" i="9"/>
  <c r="G911" i="9"/>
  <c r="H911" i="9"/>
  <c r="I911" i="9"/>
  <c r="J911" i="9"/>
  <c r="K911" i="9"/>
  <c r="L911" i="9"/>
  <c r="M911" i="9"/>
  <c r="N911" i="9"/>
  <c r="O911" i="9"/>
  <c r="P911" i="9"/>
  <c r="A912" i="9"/>
  <c r="B912" i="9"/>
  <c r="C912" i="9"/>
  <c r="D912" i="9"/>
  <c r="E912" i="9"/>
  <c r="F912" i="9"/>
  <c r="G912" i="9"/>
  <c r="H912" i="9"/>
  <c r="I912" i="9"/>
  <c r="J912" i="9"/>
  <c r="K912" i="9"/>
  <c r="L912" i="9"/>
  <c r="M912" i="9"/>
  <c r="N912" i="9"/>
  <c r="O912" i="9"/>
  <c r="P912" i="9"/>
  <c r="A913" i="9"/>
  <c r="B913" i="9"/>
  <c r="C913" i="9"/>
  <c r="D913" i="9"/>
  <c r="E913" i="9"/>
  <c r="F913" i="9"/>
  <c r="G913" i="9"/>
  <c r="H913" i="9"/>
  <c r="I913" i="9"/>
  <c r="J913" i="9"/>
  <c r="K913" i="9"/>
  <c r="L913" i="9"/>
  <c r="M913" i="9"/>
  <c r="N913" i="9"/>
  <c r="O913" i="9"/>
  <c r="P913" i="9"/>
  <c r="A914" i="9"/>
  <c r="B914" i="9"/>
  <c r="C914" i="9"/>
  <c r="D914" i="9"/>
  <c r="E914" i="9"/>
  <c r="F914" i="9"/>
  <c r="G914" i="9"/>
  <c r="H914" i="9"/>
  <c r="I914" i="9"/>
  <c r="J914" i="9"/>
  <c r="K914" i="9"/>
  <c r="L914" i="9"/>
  <c r="M914" i="9"/>
  <c r="N914" i="9"/>
  <c r="O914" i="9"/>
  <c r="P914" i="9"/>
  <c r="A915" i="9"/>
  <c r="B915" i="9"/>
  <c r="C915" i="9"/>
  <c r="D915" i="9"/>
  <c r="E915" i="9"/>
  <c r="F915" i="9"/>
  <c r="G915" i="9"/>
  <c r="H915" i="9"/>
  <c r="I915" i="9"/>
  <c r="J915" i="9"/>
  <c r="K915" i="9"/>
  <c r="L915" i="9"/>
  <c r="M915" i="9"/>
  <c r="N915" i="9"/>
  <c r="O915" i="9"/>
  <c r="P915" i="9"/>
  <c r="A916" i="9"/>
  <c r="B916" i="9"/>
  <c r="C916" i="9"/>
  <c r="D916" i="9"/>
  <c r="E916" i="9"/>
  <c r="F916" i="9"/>
  <c r="G916" i="9"/>
  <c r="H916" i="9"/>
  <c r="I916" i="9"/>
  <c r="J916" i="9"/>
  <c r="K916" i="9"/>
  <c r="L916" i="9"/>
  <c r="M916" i="9"/>
  <c r="N916" i="9"/>
  <c r="O916" i="9"/>
  <c r="P916" i="9"/>
  <c r="A917" i="9"/>
  <c r="B917" i="9"/>
  <c r="C917" i="9"/>
  <c r="D917" i="9"/>
  <c r="E917" i="9"/>
  <c r="F917" i="9"/>
  <c r="G917" i="9"/>
  <c r="H917" i="9"/>
  <c r="I917" i="9"/>
  <c r="J917" i="9"/>
  <c r="K917" i="9"/>
  <c r="L917" i="9"/>
  <c r="M917" i="9"/>
  <c r="N917" i="9"/>
  <c r="O917" i="9"/>
  <c r="P917" i="9"/>
  <c r="A918" i="9"/>
  <c r="B918" i="9"/>
  <c r="C918" i="9"/>
  <c r="D918" i="9"/>
  <c r="E918" i="9"/>
  <c r="F918" i="9"/>
  <c r="G918" i="9"/>
  <c r="H918" i="9"/>
  <c r="I918" i="9"/>
  <c r="J918" i="9"/>
  <c r="K918" i="9"/>
  <c r="L918" i="9"/>
  <c r="M918" i="9"/>
  <c r="N918" i="9"/>
  <c r="O918" i="9"/>
  <c r="P918" i="9"/>
  <c r="A919" i="9"/>
  <c r="B919" i="9"/>
  <c r="C919" i="9"/>
  <c r="D919" i="9"/>
  <c r="E919" i="9"/>
  <c r="F919" i="9"/>
  <c r="G919" i="9"/>
  <c r="H919" i="9"/>
  <c r="I919" i="9"/>
  <c r="J919" i="9"/>
  <c r="K919" i="9"/>
  <c r="L919" i="9"/>
  <c r="M919" i="9"/>
  <c r="N919" i="9"/>
  <c r="O919" i="9"/>
  <c r="P919" i="9"/>
  <c r="A920" i="9"/>
  <c r="B920" i="9"/>
  <c r="C920" i="9"/>
  <c r="D920" i="9"/>
  <c r="E920" i="9"/>
  <c r="F920" i="9"/>
  <c r="G920" i="9"/>
  <c r="H920" i="9"/>
  <c r="I920" i="9"/>
  <c r="J920" i="9"/>
  <c r="K920" i="9"/>
  <c r="L920" i="9"/>
  <c r="M920" i="9"/>
  <c r="N920" i="9"/>
  <c r="O920" i="9"/>
  <c r="P920" i="9"/>
  <c r="A921" i="9"/>
  <c r="B921" i="9"/>
  <c r="C921" i="9"/>
  <c r="D921" i="9"/>
  <c r="E921" i="9"/>
  <c r="F921" i="9"/>
  <c r="G921" i="9"/>
  <c r="H921" i="9"/>
  <c r="I921" i="9"/>
  <c r="J921" i="9"/>
  <c r="K921" i="9"/>
  <c r="L921" i="9"/>
  <c r="M921" i="9"/>
  <c r="N921" i="9"/>
  <c r="O921" i="9"/>
  <c r="P921" i="9"/>
  <c r="A922" i="9"/>
  <c r="B922" i="9"/>
  <c r="C922" i="9"/>
  <c r="D922" i="9"/>
  <c r="E922" i="9"/>
  <c r="F922" i="9"/>
  <c r="G922" i="9"/>
  <c r="H922" i="9"/>
  <c r="I922" i="9"/>
  <c r="J922" i="9"/>
  <c r="K922" i="9"/>
  <c r="L922" i="9"/>
  <c r="M922" i="9"/>
  <c r="N922" i="9"/>
  <c r="O922" i="9"/>
  <c r="P922" i="9"/>
  <c r="A923" i="9"/>
  <c r="B923" i="9"/>
  <c r="C923" i="9"/>
  <c r="D923" i="9"/>
  <c r="E923" i="9"/>
  <c r="F923" i="9"/>
  <c r="G923" i="9"/>
  <c r="H923" i="9"/>
  <c r="I923" i="9"/>
  <c r="J923" i="9"/>
  <c r="K923" i="9"/>
  <c r="L923" i="9"/>
  <c r="M923" i="9"/>
  <c r="N923" i="9"/>
  <c r="O923" i="9"/>
  <c r="P923" i="9"/>
  <c r="A924" i="9"/>
  <c r="B924" i="9"/>
  <c r="C924" i="9"/>
  <c r="D924" i="9"/>
  <c r="E924" i="9"/>
  <c r="F924" i="9"/>
  <c r="G924" i="9"/>
  <c r="H924" i="9"/>
  <c r="I924" i="9"/>
  <c r="J924" i="9"/>
  <c r="K924" i="9"/>
  <c r="L924" i="9"/>
  <c r="M924" i="9"/>
  <c r="N924" i="9"/>
  <c r="O924" i="9"/>
  <c r="P924" i="9"/>
  <c r="A925" i="9"/>
  <c r="B925" i="9"/>
  <c r="C925" i="9"/>
  <c r="D925" i="9"/>
  <c r="E925" i="9"/>
  <c r="F925" i="9"/>
  <c r="G925" i="9"/>
  <c r="H925" i="9"/>
  <c r="I925" i="9"/>
  <c r="J925" i="9"/>
  <c r="K925" i="9"/>
  <c r="L925" i="9"/>
  <c r="M925" i="9"/>
  <c r="N925" i="9"/>
  <c r="O925" i="9"/>
  <c r="P925" i="9"/>
  <c r="A926" i="9"/>
  <c r="B926" i="9"/>
  <c r="C926" i="9"/>
  <c r="D926" i="9"/>
  <c r="E926" i="9"/>
  <c r="F926" i="9"/>
  <c r="G926" i="9"/>
  <c r="H926" i="9"/>
  <c r="I926" i="9"/>
  <c r="J926" i="9"/>
  <c r="K926" i="9"/>
  <c r="L926" i="9"/>
  <c r="M926" i="9"/>
  <c r="N926" i="9"/>
  <c r="O926" i="9"/>
  <c r="P926" i="9"/>
  <c r="A927" i="9"/>
  <c r="B927" i="9"/>
  <c r="C927" i="9"/>
  <c r="D927" i="9"/>
  <c r="E927" i="9"/>
  <c r="F927" i="9"/>
  <c r="G927" i="9"/>
  <c r="H927" i="9"/>
  <c r="I927" i="9"/>
  <c r="J927" i="9"/>
  <c r="K927" i="9"/>
  <c r="L927" i="9"/>
  <c r="M927" i="9"/>
  <c r="N927" i="9"/>
  <c r="O927" i="9"/>
  <c r="P927" i="9"/>
  <c r="A928" i="9"/>
  <c r="B928" i="9"/>
  <c r="C928" i="9"/>
  <c r="D928" i="9"/>
  <c r="E928" i="9"/>
  <c r="F928" i="9"/>
  <c r="G928" i="9"/>
  <c r="H928" i="9"/>
  <c r="I928" i="9"/>
  <c r="J928" i="9"/>
  <c r="K928" i="9"/>
  <c r="L928" i="9"/>
  <c r="M928" i="9"/>
  <c r="N928" i="9"/>
  <c r="O928" i="9"/>
  <c r="P928" i="9"/>
  <c r="A929" i="9"/>
  <c r="B929" i="9"/>
  <c r="C929" i="9"/>
  <c r="D929" i="9"/>
  <c r="E929" i="9"/>
  <c r="F929" i="9"/>
  <c r="G929" i="9"/>
  <c r="H929" i="9"/>
  <c r="I929" i="9"/>
  <c r="J929" i="9"/>
  <c r="K929" i="9"/>
  <c r="L929" i="9"/>
  <c r="M929" i="9"/>
  <c r="N929" i="9"/>
  <c r="O929" i="9"/>
  <c r="P929" i="9"/>
  <c r="A930" i="9"/>
  <c r="B930" i="9"/>
  <c r="C930" i="9"/>
  <c r="D930" i="9"/>
  <c r="E930" i="9"/>
  <c r="F930" i="9"/>
  <c r="G930" i="9"/>
  <c r="H930" i="9"/>
  <c r="I930" i="9"/>
  <c r="J930" i="9"/>
  <c r="K930" i="9"/>
  <c r="L930" i="9"/>
  <c r="M930" i="9"/>
  <c r="N930" i="9"/>
  <c r="O930" i="9"/>
  <c r="P930" i="9"/>
  <c r="A931" i="9"/>
  <c r="B931" i="9"/>
  <c r="C931" i="9"/>
  <c r="D931" i="9"/>
  <c r="E931" i="9"/>
  <c r="F931" i="9"/>
  <c r="G931" i="9"/>
  <c r="H931" i="9"/>
  <c r="I931" i="9"/>
  <c r="J931" i="9"/>
  <c r="K931" i="9"/>
  <c r="L931" i="9"/>
  <c r="M931" i="9"/>
  <c r="N931" i="9"/>
  <c r="O931" i="9"/>
  <c r="P931" i="9"/>
  <c r="A932" i="9"/>
  <c r="B932" i="9"/>
  <c r="C932" i="9"/>
  <c r="D932" i="9"/>
  <c r="E932" i="9"/>
  <c r="F932" i="9"/>
  <c r="G932" i="9"/>
  <c r="H932" i="9"/>
  <c r="I932" i="9"/>
  <c r="J932" i="9"/>
  <c r="K932" i="9"/>
  <c r="L932" i="9"/>
  <c r="M932" i="9"/>
  <c r="N932" i="9"/>
  <c r="O932" i="9"/>
  <c r="P932" i="9"/>
  <c r="A933" i="9"/>
  <c r="B933" i="9"/>
  <c r="C933" i="9"/>
  <c r="D933" i="9"/>
  <c r="E933" i="9"/>
  <c r="F933" i="9"/>
  <c r="G933" i="9"/>
  <c r="H933" i="9"/>
  <c r="I933" i="9"/>
  <c r="J933" i="9"/>
  <c r="K933" i="9"/>
  <c r="L933" i="9"/>
  <c r="M933" i="9"/>
  <c r="N933" i="9"/>
  <c r="O933" i="9"/>
  <c r="P933" i="9"/>
  <c r="A934" i="9"/>
  <c r="B934" i="9"/>
  <c r="C934" i="9"/>
  <c r="D934" i="9"/>
  <c r="E934" i="9"/>
  <c r="F934" i="9"/>
  <c r="G934" i="9"/>
  <c r="H934" i="9"/>
  <c r="I934" i="9"/>
  <c r="J934" i="9"/>
  <c r="K934" i="9"/>
  <c r="L934" i="9"/>
  <c r="M934" i="9"/>
  <c r="N934" i="9"/>
  <c r="O934" i="9"/>
  <c r="P934" i="9"/>
  <c r="A935" i="9"/>
  <c r="B935" i="9"/>
  <c r="C935" i="9"/>
  <c r="D935" i="9"/>
  <c r="E935" i="9"/>
  <c r="F935" i="9"/>
  <c r="G935" i="9"/>
  <c r="H935" i="9"/>
  <c r="I935" i="9"/>
  <c r="J935" i="9"/>
  <c r="K935" i="9"/>
  <c r="L935" i="9"/>
  <c r="M935" i="9"/>
  <c r="N935" i="9"/>
  <c r="O935" i="9"/>
  <c r="P935" i="9"/>
  <c r="A936" i="9"/>
  <c r="B936" i="9"/>
  <c r="C936" i="9"/>
  <c r="D936" i="9"/>
  <c r="E936" i="9"/>
  <c r="F936" i="9"/>
  <c r="G936" i="9"/>
  <c r="H936" i="9"/>
  <c r="I936" i="9"/>
  <c r="J936" i="9"/>
  <c r="K936" i="9"/>
  <c r="L936" i="9"/>
  <c r="M936" i="9"/>
  <c r="N936" i="9"/>
  <c r="O936" i="9"/>
  <c r="P936" i="9"/>
  <c r="A937" i="9"/>
  <c r="B937" i="9"/>
  <c r="C937" i="9"/>
  <c r="D937" i="9"/>
  <c r="E937" i="9"/>
  <c r="F937" i="9"/>
  <c r="G937" i="9"/>
  <c r="H937" i="9"/>
  <c r="I937" i="9"/>
  <c r="J937" i="9"/>
  <c r="K937" i="9"/>
  <c r="L937" i="9"/>
  <c r="M937" i="9"/>
  <c r="N937" i="9"/>
  <c r="O937" i="9"/>
  <c r="P937" i="9"/>
  <c r="A938" i="9"/>
  <c r="B938" i="9"/>
  <c r="C938" i="9"/>
  <c r="D938" i="9"/>
  <c r="E938" i="9"/>
  <c r="F938" i="9"/>
  <c r="G938" i="9"/>
  <c r="H938" i="9"/>
  <c r="I938" i="9"/>
  <c r="J938" i="9"/>
  <c r="K938" i="9"/>
  <c r="L938" i="9"/>
  <c r="M938" i="9"/>
  <c r="N938" i="9"/>
  <c r="O938" i="9"/>
  <c r="P938" i="9"/>
  <c r="A939" i="9"/>
  <c r="B939" i="9"/>
  <c r="C939" i="9"/>
  <c r="D939" i="9"/>
  <c r="E939" i="9"/>
  <c r="F939" i="9"/>
  <c r="G939" i="9"/>
  <c r="H939" i="9"/>
  <c r="I939" i="9"/>
  <c r="J939" i="9"/>
  <c r="K939" i="9"/>
  <c r="L939" i="9"/>
  <c r="M939" i="9"/>
  <c r="N939" i="9"/>
  <c r="O939" i="9"/>
  <c r="P939" i="9"/>
  <c r="A940" i="9"/>
  <c r="B940" i="9"/>
  <c r="C940" i="9"/>
  <c r="D940" i="9"/>
  <c r="E940" i="9"/>
  <c r="F940" i="9"/>
  <c r="G940" i="9"/>
  <c r="H940" i="9"/>
  <c r="I940" i="9"/>
  <c r="J940" i="9"/>
  <c r="K940" i="9"/>
  <c r="L940" i="9"/>
  <c r="M940" i="9"/>
  <c r="N940" i="9"/>
  <c r="O940" i="9"/>
  <c r="P940" i="9"/>
  <c r="A941" i="9"/>
  <c r="B941" i="9"/>
  <c r="C941" i="9"/>
  <c r="D941" i="9"/>
  <c r="E941" i="9"/>
  <c r="F941" i="9"/>
  <c r="G941" i="9"/>
  <c r="H941" i="9"/>
  <c r="I941" i="9"/>
  <c r="J941" i="9"/>
  <c r="K941" i="9"/>
  <c r="L941" i="9"/>
  <c r="M941" i="9"/>
  <c r="N941" i="9"/>
  <c r="O941" i="9"/>
  <c r="P941" i="9"/>
  <c r="A942" i="9"/>
  <c r="B942" i="9"/>
  <c r="C942" i="9"/>
  <c r="D942" i="9"/>
  <c r="E942" i="9"/>
  <c r="F942" i="9"/>
  <c r="G942" i="9"/>
  <c r="H942" i="9"/>
  <c r="I942" i="9"/>
  <c r="J942" i="9"/>
  <c r="K942" i="9"/>
  <c r="L942" i="9"/>
  <c r="M942" i="9"/>
  <c r="N942" i="9"/>
  <c r="O942" i="9"/>
  <c r="P942" i="9"/>
  <c r="A943" i="9"/>
  <c r="B943" i="9"/>
  <c r="C943" i="9"/>
  <c r="D943" i="9"/>
  <c r="E943" i="9"/>
  <c r="F943" i="9"/>
  <c r="G943" i="9"/>
  <c r="H943" i="9"/>
  <c r="I943" i="9"/>
  <c r="J943" i="9"/>
  <c r="K943" i="9"/>
  <c r="L943" i="9"/>
  <c r="M943" i="9"/>
  <c r="N943" i="9"/>
  <c r="O943" i="9"/>
  <c r="P943" i="9"/>
  <c r="A944" i="9"/>
  <c r="B944" i="9"/>
  <c r="C944" i="9"/>
  <c r="D944" i="9"/>
  <c r="E944" i="9"/>
  <c r="F944" i="9"/>
  <c r="G944" i="9"/>
  <c r="H944" i="9"/>
  <c r="I944" i="9"/>
  <c r="J944" i="9"/>
  <c r="K944" i="9"/>
  <c r="L944" i="9"/>
  <c r="M944" i="9"/>
  <c r="N944" i="9"/>
  <c r="O944" i="9"/>
  <c r="P944" i="9"/>
  <c r="A945" i="9"/>
  <c r="B945" i="9"/>
  <c r="C945" i="9"/>
  <c r="D945" i="9"/>
  <c r="E945" i="9"/>
  <c r="F945" i="9"/>
  <c r="G945" i="9"/>
  <c r="H945" i="9"/>
  <c r="I945" i="9"/>
  <c r="J945" i="9"/>
  <c r="K945" i="9"/>
  <c r="L945" i="9"/>
  <c r="M945" i="9"/>
  <c r="N945" i="9"/>
  <c r="O945" i="9"/>
  <c r="P945" i="9"/>
  <c r="A946" i="9"/>
  <c r="B946" i="9"/>
  <c r="C946" i="9"/>
  <c r="D946" i="9"/>
  <c r="E946" i="9"/>
  <c r="F946" i="9"/>
  <c r="G946" i="9"/>
  <c r="H946" i="9"/>
  <c r="I946" i="9"/>
  <c r="J946" i="9"/>
  <c r="K946" i="9"/>
  <c r="L946" i="9"/>
  <c r="M946" i="9"/>
  <c r="N946" i="9"/>
  <c r="O946" i="9"/>
  <c r="P946" i="9"/>
  <c r="A947" i="9"/>
  <c r="B947" i="9"/>
  <c r="C947" i="9"/>
  <c r="D947" i="9"/>
  <c r="E947" i="9"/>
  <c r="F947" i="9"/>
  <c r="G947" i="9"/>
  <c r="H947" i="9"/>
  <c r="I947" i="9"/>
  <c r="J947" i="9"/>
  <c r="K947" i="9"/>
  <c r="L947" i="9"/>
  <c r="M947" i="9"/>
  <c r="N947" i="9"/>
  <c r="O947" i="9"/>
  <c r="P947" i="9"/>
  <c r="A948" i="9"/>
  <c r="B948" i="9"/>
  <c r="C948" i="9"/>
  <c r="D948" i="9"/>
  <c r="E948" i="9"/>
  <c r="F948" i="9"/>
  <c r="G948" i="9"/>
  <c r="H948" i="9"/>
  <c r="I948" i="9"/>
  <c r="J948" i="9"/>
  <c r="K948" i="9"/>
  <c r="L948" i="9"/>
  <c r="M948" i="9"/>
  <c r="N948" i="9"/>
  <c r="O948" i="9"/>
  <c r="P948" i="9"/>
  <c r="A949" i="9"/>
  <c r="B949" i="9"/>
  <c r="C949" i="9"/>
  <c r="D949" i="9"/>
  <c r="E949" i="9"/>
  <c r="F949" i="9"/>
  <c r="G949" i="9"/>
  <c r="H949" i="9"/>
  <c r="I949" i="9"/>
  <c r="J949" i="9"/>
  <c r="K949" i="9"/>
  <c r="L949" i="9"/>
  <c r="M949" i="9"/>
  <c r="N949" i="9"/>
  <c r="O949" i="9"/>
  <c r="P949" i="9"/>
  <c r="A950" i="9"/>
  <c r="B950" i="9"/>
  <c r="C950" i="9"/>
  <c r="D950" i="9"/>
  <c r="E950" i="9"/>
  <c r="F950" i="9"/>
  <c r="G950" i="9"/>
  <c r="H950" i="9"/>
  <c r="I950" i="9"/>
  <c r="J950" i="9"/>
  <c r="K950" i="9"/>
  <c r="L950" i="9"/>
  <c r="M950" i="9"/>
  <c r="N950" i="9"/>
  <c r="O950" i="9"/>
  <c r="P950" i="9"/>
  <c r="A951" i="9"/>
  <c r="B951" i="9"/>
  <c r="C951" i="9"/>
  <c r="D951" i="9"/>
  <c r="E951" i="9"/>
  <c r="F951" i="9"/>
  <c r="G951" i="9"/>
  <c r="H951" i="9"/>
  <c r="I951" i="9"/>
  <c r="J951" i="9"/>
  <c r="K951" i="9"/>
  <c r="L951" i="9"/>
  <c r="M951" i="9"/>
  <c r="N951" i="9"/>
  <c r="O951" i="9"/>
  <c r="P951" i="9"/>
  <c r="A952" i="9"/>
  <c r="B952" i="9"/>
  <c r="C952" i="9"/>
  <c r="D952" i="9"/>
  <c r="E952" i="9"/>
  <c r="F952" i="9"/>
  <c r="G952" i="9"/>
  <c r="H952" i="9"/>
  <c r="I952" i="9"/>
  <c r="J952" i="9"/>
  <c r="K952" i="9"/>
  <c r="L952" i="9"/>
  <c r="M952" i="9"/>
  <c r="N952" i="9"/>
  <c r="O952" i="9"/>
  <c r="P952" i="9"/>
  <c r="A953" i="9"/>
  <c r="B953" i="9"/>
  <c r="C953" i="9"/>
  <c r="D953" i="9"/>
  <c r="E953" i="9"/>
  <c r="F953" i="9"/>
  <c r="G953" i="9"/>
  <c r="H953" i="9"/>
  <c r="I953" i="9"/>
  <c r="J953" i="9"/>
  <c r="K953" i="9"/>
  <c r="L953" i="9"/>
  <c r="M953" i="9"/>
  <c r="N953" i="9"/>
  <c r="O953" i="9"/>
  <c r="P953" i="9"/>
  <c r="A954" i="9"/>
  <c r="B954" i="9"/>
  <c r="C954" i="9"/>
  <c r="D954" i="9"/>
  <c r="E954" i="9"/>
  <c r="F954" i="9"/>
  <c r="G954" i="9"/>
  <c r="H954" i="9"/>
  <c r="I954" i="9"/>
  <c r="J954" i="9"/>
  <c r="K954" i="9"/>
  <c r="L954" i="9"/>
  <c r="M954" i="9"/>
  <c r="N954" i="9"/>
  <c r="O954" i="9"/>
  <c r="P954" i="9"/>
  <c r="A955" i="9"/>
  <c r="B955" i="9"/>
  <c r="C955" i="9"/>
  <c r="D955" i="9"/>
  <c r="E955" i="9"/>
  <c r="F955" i="9"/>
  <c r="G955" i="9"/>
  <c r="H955" i="9"/>
  <c r="I955" i="9"/>
  <c r="J955" i="9"/>
  <c r="K955" i="9"/>
  <c r="L955" i="9"/>
  <c r="M955" i="9"/>
  <c r="N955" i="9"/>
  <c r="O955" i="9"/>
  <c r="P955" i="9"/>
  <c r="A956" i="9"/>
  <c r="B956" i="9"/>
  <c r="C956" i="9"/>
  <c r="D956" i="9"/>
  <c r="E956" i="9"/>
  <c r="F956" i="9"/>
  <c r="G956" i="9"/>
  <c r="H956" i="9"/>
  <c r="I956" i="9"/>
  <c r="J956" i="9"/>
  <c r="K956" i="9"/>
  <c r="L956" i="9"/>
  <c r="M956" i="9"/>
  <c r="N956" i="9"/>
  <c r="O956" i="9"/>
  <c r="P956" i="9"/>
  <c r="A957" i="9"/>
  <c r="B957" i="9"/>
  <c r="C957" i="9"/>
  <c r="D957" i="9"/>
  <c r="E957" i="9"/>
  <c r="F957" i="9"/>
  <c r="G957" i="9"/>
  <c r="H957" i="9"/>
  <c r="I957" i="9"/>
  <c r="J957" i="9"/>
  <c r="K957" i="9"/>
  <c r="L957" i="9"/>
  <c r="M957" i="9"/>
  <c r="N957" i="9"/>
  <c r="O957" i="9"/>
  <c r="P957" i="9"/>
  <c r="A958" i="9"/>
  <c r="B958" i="9"/>
  <c r="C958" i="9"/>
  <c r="D958" i="9"/>
  <c r="E958" i="9"/>
  <c r="F958" i="9"/>
  <c r="G958" i="9"/>
  <c r="H958" i="9"/>
  <c r="I958" i="9"/>
  <c r="J958" i="9"/>
  <c r="K958" i="9"/>
  <c r="L958" i="9"/>
  <c r="M958" i="9"/>
  <c r="N958" i="9"/>
  <c r="O958" i="9"/>
  <c r="P958" i="9"/>
  <c r="A959" i="9"/>
  <c r="B959" i="9"/>
  <c r="C959" i="9"/>
  <c r="D959" i="9"/>
  <c r="E959" i="9"/>
  <c r="F959" i="9"/>
  <c r="G959" i="9"/>
  <c r="H959" i="9"/>
  <c r="I959" i="9"/>
  <c r="J959" i="9"/>
  <c r="K959" i="9"/>
  <c r="L959" i="9"/>
  <c r="M959" i="9"/>
  <c r="N959" i="9"/>
  <c r="O959" i="9"/>
  <c r="P959" i="9"/>
  <c r="A960" i="9"/>
  <c r="B960" i="9"/>
  <c r="C960" i="9"/>
  <c r="D960" i="9"/>
  <c r="E960" i="9"/>
  <c r="F960" i="9"/>
  <c r="G960" i="9"/>
  <c r="H960" i="9"/>
  <c r="I960" i="9"/>
  <c r="J960" i="9"/>
  <c r="K960" i="9"/>
  <c r="L960" i="9"/>
  <c r="M960" i="9"/>
  <c r="N960" i="9"/>
  <c r="O960" i="9"/>
  <c r="P960" i="9"/>
  <c r="A961" i="9"/>
  <c r="B961" i="9"/>
  <c r="C961" i="9"/>
  <c r="D961" i="9"/>
  <c r="E961" i="9"/>
  <c r="F961" i="9"/>
  <c r="G961" i="9"/>
  <c r="H961" i="9"/>
  <c r="I961" i="9"/>
  <c r="J961" i="9"/>
  <c r="K961" i="9"/>
  <c r="L961" i="9"/>
  <c r="M961" i="9"/>
  <c r="N961" i="9"/>
  <c r="O961" i="9"/>
  <c r="P961" i="9"/>
  <c r="A962" i="9"/>
  <c r="B962" i="9"/>
  <c r="C962" i="9"/>
  <c r="D962" i="9"/>
  <c r="E962" i="9"/>
  <c r="F962" i="9"/>
  <c r="G962" i="9"/>
  <c r="H962" i="9"/>
  <c r="I962" i="9"/>
  <c r="J962" i="9"/>
  <c r="K962" i="9"/>
  <c r="L962" i="9"/>
  <c r="M962" i="9"/>
  <c r="N962" i="9"/>
  <c r="O962" i="9"/>
  <c r="P962" i="9"/>
  <c r="A963" i="9"/>
  <c r="B963" i="9"/>
  <c r="C963" i="9"/>
  <c r="D963" i="9"/>
  <c r="E963" i="9"/>
  <c r="F963" i="9"/>
  <c r="G963" i="9"/>
  <c r="H963" i="9"/>
  <c r="I963" i="9"/>
  <c r="J963" i="9"/>
  <c r="K963" i="9"/>
  <c r="L963" i="9"/>
  <c r="M963" i="9"/>
  <c r="N963" i="9"/>
  <c r="O963" i="9"/>
  <c r="P963" i="9"/>
  <c r="A964" i="9"/>
  <c r="B964" i="9"/>
  <c r="C964" i="9"/>
  <c r="D964" i="9"/>
  <c r="E964" i="9"/>
  <c r="F964" i="9"/>
  <c r="G964" i="9"/>
  <c r="H964" i="9"/>
  <c r="I964" i="9"/>
  <c r="J964" i="9"/>
  <c r="K964" i="9"/>
  <c r="L964" i="9"/>
  <c r="M964" i="9"/>
  <c r="N964" i="9"/>
  <c r="O964" i="9"/>
  <c r="P964" i="9"/>
  <c r="A965" i="9"/>
  <c r="B965" i="9"/>
  <c r="C965" i="9"/>
  <c r="D965" i="9"/>
  <c r="E965" i="9"/>
  <c r="F965" i="9"/>
  <c r="G965" i="9"/>
  <c r="H965" i="9"/>
  <c r="I965" i="9"/>
  <c r="J965" i="9"/>
  <c r="K965" i="9"/>
  <c r="L965" i="9"/>
  <c r="M965" i="9"/>
  <c r="N965" i="9"/>
  <c r="O965" i="9"/>
  <c r="P965" i="9"/>
  <c r="A966" i="9"/>
  <c r="B966" i="9"/>
  <c r="C966" i="9"/>
  <c r="D966" i="9"/>
  <c r="E966" i="9"/>
  <c r="F966" i="9"/>
  <c r="G966" i="9"/>
  <c r="H966" i="9"/>
  <c r="I966" i="9"/>
  <c r="J966" i="9"/>
  <c r="K966" i="9"/>
  <c r="L966" i="9"/>
  <c r="M966" i="9"/>
  <c r="N966" i="9"/>
  <c r="O966" i="9"/>
  <c r="P966" i="9"/>
  <c r="A967" i="9"/>
  <c r="B967" i="9"/>
  <c r="C967" i="9"/>
  <c r="D967" i="9"/>
  <c r="E967" i="9"/>
  <c r="F967" i="9"/>
  <c r="G967" i="9"/>
  <c r="H967" i="9"/>
  <c r="I967" i="9"/>
  <c r="J967" i="9"/>
  <c r="K967" i="9"/>
  <c r="L967" i="9"/>
  <c r="M967" i="9"/>
  <c r="N967" i="9"/>
  <c r="O967" i="9"/>
  <c r="P967" i="9"/>
  <c r="A968" i="9"/>
  <c r="B968" i="9"/>
  <c r="C968" i="9"/>
  <c r="D968" i="9"/>
  <c r="E968" i="9"/>
  <c r="F968" i="9"/>
  <c r="G968" i="9"/>
  <c r="H968" i="9"/>
  <c r="I968" i="9"/>
  <c r="J968" i="9"/>
  <c r="K968" i="9"/>
  <c r="L968" i="9"/>
  <c r="M968" i="9"/>
  <c r="N968" i="9"/>
  <c r="O968" i="9"/>
  <c r="P968" i="9"/>
  <c r="A969" i="9"/>
  <c r="B969" i="9"/>
  <c r="C969" i="9"/>
  <c r="D969" i="9"/>
  <c r="E969" i="9"/>
  <c r="F969" i="9"/>
  <c r="G969" i="9"/>
  <c r="H969" i="9"/>
  <c r="I969" i="9"/>
  <c r="J969" i="9"/>
  <c r="K969" i="9"/>
  <c r="L969" i="9"/>
  <c r="M969" i="9"/>
  <c r="N969" i="9"/>
  <c r="O969" i="9"/>
  <c r="P969" i="9"/>
  <c r="A970" i="9"/>
  <c r="B970" i="9"/>
  <c r="C970" i="9"/>
  <c r="D970" i="9"/>
  <c r="E970" i="9"/>
  <c r="F970" i="9"/>
  <c r="G970" i="9"/>
  <c r="H970" i="9"/>
  <c r="I970" i="9"/>
  <c r="J970" i="9"/>
  <c r="K970" i="9"/>
  <c r="L970" i="9"/>
  <c r="M970" i="9"/>
  <c r="N970" i="9"/>
  <c r="O970" i="9"/>
  <c r="P970" i="9"/>
  <c r="A971" i="9"/>
  <c r="B971" i="9"/>
  <c r="C971" i="9"/>
  <c r="D971" i="9"/>
  <c r="E971" i="9"/>
  <c r="F971" i="9"/>
  <c r="G971" i="9"/>
  <c r="H971" i="9"/>
  <c r="I971" i="9"/>
  <c r="J971" i="9"/>
  <c r="K971" i="9"/>
  <c r="L971" i="9"/>
  <c r="M971" i="9"/>
  <c r="N971" i="9"/>
  <c r="O971" i="9"/>
  <c r="P971" i="9"/>
  <c r="A972" i="9"/>
  <c r="B972" i="9"/>
  <c r="C972" i="9"/>
  <c r="D972" i="9"/>
  <c r="E972" i="9"/>
  <c r="F972" i="9"/>
  <c r="G972" i="9"/>
  <c r="H972" i="9"/>
  <c r="I972" i="9"/>
  <c r="J972" i="9"/>
  <c r="K972" i="9"/>
  <c r="L972" i="9"/>
  <c r="M972" i="9"/>
  <c r="N972" i="9"/>
  <c r="O972" i="9"/>
  <c r="P972" i="9"/>
  <c r="A973" i="9"/>
  <c r="B973" i="9"/>
  <c r="C973" i="9"/>
  <c r="D973" i="9"/>
  <c r="E973" i="9"/>
  <c r="F973" i="9"/>
  <c r="G973" i="9"/>
  <c r="H973" i="9"/>
  <c r="I973" i="9"/>
  <c r="J973" i="9"/>
  <c r="K973" i="9"/>
  <c r="L973" i="9"/>
  <c r="M973" i="9"/>
  <c r="N973" i="9"/>
  <c r="O973" i="9"/>
  <c r="P973" i="9"/>
  <c r="A974" i="9"/>
  <c r="B974" i="9"/>
  <c r="C974" i="9"/>
  <c r="D974" i="9"/>
  <c r="E974" i="9"/>
  <c r="F974" i="9"/>
  <c r="G974" i="9"/>
  <c r="H974" i="9"/>
  <c r="I974" i="9"/>
  <c r="J974" i="9"/>
  <c r="K974" i="9"/>
  <c r="L974" i="9"/>
  <c r="M974" i="9"/>
  <c r="N974" i="9"/>
  <c r="O974" i="9"/>
  <c r="P974" i="9"/>
  <c r="A975" i="9"/>
  <c r="B975" i="9"/>
  <c r="C975" i="9"/>
  <c r="D975" i="9"/>
  <c r="E975" i="9"/>
  <c r="F975" i="9"/>
  <c r="G975" i="9"/>
  <c r="H975" i="9"/>
  <c r="I975" i="9"/>
  <c r="J975" i="9"/>
  <c r="K975" i="9"/>
  <c r="L975" i="9"/>
  <c r="M975" i="9"/>
  <c r="N975" i="9"/>
  <c r="O975" i="9"/>
  <c r="P975" i="9"/>
  <c r="A976" i="9"/>
  <c r="B976" i="9"/>
  <c r="C976" i="9"/>
  <c r="D976" i="9"/>
  <c r="E976" i="9"/>
  <c r="F976" i="9"/>
  <c r="G976" i="9"/>
  <c r="H976" i="9"/>
  <c r="I976" i="9"/>
  <c r="J976" i="9"/>
  <c r="K976" i="9"/>
  <c r="L976" i="9"/>
  <c r="M976" i="9"/>
  <c r="N976" i="9"/>
  <c r="O976" i="9"/>
  <c r="P976" i="9"/>
  <c r="A977" i="9"/>
  <c r="B977" i="9"/>
  <c r="C977" i="9"/>
  <c r="D977" i="9"/>
  <c r="E977" i="9"/>
  <c r="F977" i="9"/>
  <c r="G977" i="9"/>
  <c r="H977" i="9"/>
  <c r="I977" i="9"/>
  <c r="J977" i="9"/>
  <c r="K977" i="9"/>
  <c r="L977" i="9"/>
  <c r="M977" i="9"/>
  <c r="N977" i="9"/>
  <c r="O977" i="9"/>
  <c r="P977" i="9"/>
  <c r="A978" i="9"/>
  <c r="B978" i="9"/>
  <c r="C978" i="9"/>
  <c r="D978" i="9"/>
  <c r="E978" i="9"/>
  <c r="F978" i="9"/>
  <c r="G978" i="9"/>
  <c r="H978" i="9"/>
  <c r="I978" i="9"/>
  <c r="J978" i="9"/>
  <c r="K978" i="9"/>
  <c r="L978" i="9"/>
  <c r="M978" i="9"/>
  <c r="N978" i="9"/>
  <c r="O978" i="9"/>
  <c r="P978" i="9"/>
  <c r="A979" i="9"/>
  <c r="B979" i="9"/>
  <c r="C979" i="9"/>
  <c r="D979" i="9"/>
  <c r="E979" i="9"/>
  <c r="F979" i="9"/>
  <c r="G979" i="9"/>
  <c r="H979" i="9"/>
  <c r="I979" i="9"/>
  <c r="J979" i="9"/>
  <c r="K979" i="9"/>
  <c r="L979" i="9"/>
  <c r="M979" i="9"/>
  <c r="N979" i="9"/>
  <c r="O979" i="9"/>
  <c r="P979" i="9"/>
  <c r="A980" i="9"/>
  <c r="B980" i="9"/>
  <c r="C980" i="9"/>
  <c r="D980" i="9"/>
  <c r="E980" i="9"/>
  <c r="F980" i="9"/>
  <c r="G980" i="9"/>
  <c r="H980" i="9"/>
  <c r="I980" i="9"/>
  <c r="J980" i="9"/>
  <c r="K980" i="9"/>
  <c r="L980" i="9"/>
  <c r="M980" i="9"/>
  <c r="N980" i="9"/>
  <c r="O980" i="9"/>
  <c r="P980" i="9"/>
  <c r="A981" i="9"/>
  <c r="B981" i="9"/>
  <c r="C981" i="9"/>
  <c r="D981" i="9"/>
  <c r="E981" i="9"/>
  <c r="F981" i="9"/>
  <c r="G981" i="9"/>
  <c r="H981" i="9"/>
  <c r="I981" i="9"/>
  <c r="J981" i="9"/>
  <c r="K981" i="9"/>
  <c r="L981" i="9"/>
  <c r="M981" i="9"/>
  <c r="N981" i="9"/>
  <c r="O981" i="9"/>
  <c r="P981" i="9"/>
  <c r="A982" i="9"/>
  <c r="B982" i="9"/>
  <c r="C982" i="9"/>
  <c r="D982" i="9"/>
  <c r="E982" i="9"/>
  <c r="F982" i="9"/>
  <c r="G982" i="9"/>
  <c r="H982" i="9"/>
  <c r="I982" i="9"/>
  <c r="J982" i="9"/>
  <c r="K982" i="9"/>
  <c r="L982" i="9"/>
  <c r="M982" i="9"/>
  <c r="N982" i="9"/>
  <c r="O982" i="9"/>
  <c r="P982" i="9"/>
  <c r="A983" i="9"/>
  <c r="B983" i="9"/>
  <c r="C983" i="9"/>
  <c r="D983" i="9"/>
  <c r="E983" i="9"/>
  <c r="F983" i="9"/>
  <c r="G983" i="9"/>
  <c r="H983" i="9"/>
  <c r="I983" i="9"/>
  <c r="J983" i="9"/>
  <c r="K983" i="9"/>
  <c r="L983" i="9"/>
  <c r="M983" i="9"/>
  <c r="N983" i="9"/>
  <c r="O983" i="9"/>
  <c r="P983" i="9"/>
  <c r="A984" i="9"/>
  <c r="B984" i="9"/>
  <c r="C984" i="9"/>
  <c r="D984" i="9"/>
  <c r="E984" i="9"/>
  <c r="F984" i="9"/>
  <c r="G984" i="9"/>
  <c r="H984" i="9"/>
  <c r="I984" i="9"/>
  <c r="J984" i="9"/>
  <c r="K984" i="9"/>
  <c r="L984" i="9"/>
  <c r="M984" i="9"/>
  <c r="N984" i="9"/>
  <c r="O984" i="9"/>
  <c r="P984" i="9"/>
  <c r="A985" i="9"/>
  <c r="B985" i="9"/>
  <c r="C985" i="9"/>
  <c r="D985" i="9"/>
  <c r="E985" i="9"/>
  <c r="F985" i="9"/>
  <c r="G985" i="9"/>
  <c r="H985" i="9"/>
  <c r="I985" i="9"/>
  <c r="J985" i="9"/>
  <c r="K985" i="9"/>
  <c r="L985" i="9"/>
  <c r="M985" i="9"/>
  <c r="N985" i="9"/>
  <c r="O985" i="9"/>
  <c r="P985" i="9"/>
  <c r="A986" i="9"/>
  <c r="B986" i="9"/>
  <c r="C986" i="9"/>
  <c r="D986" i="9"/>
  <c r="E986" i="9"/>
  <c r="F986" i="9"/>
  <c r="G986" i="9"/>
  <c r="H986" i="9"/>
  <c r="I986" i="9"/>
  <c r="J986" i="9"/>
  <c r="K986" i="9"/>
  <c r="L986" i="9"/>
  <c r="M986" i="9"/>
  <c r="N986" i="9"/>
  <c r="O986" i="9"/>
  <c r="P986" i="9"/>
  <c r="A987" i="9"/>
  <c r="B987" i="9"/>
  <c r="C987" i="9"/>
  <c r="D987" i="9"/>
  <c r="E987" i="9"/>
  <c r="F987" i="9"/>
  <c r="G987" i="9"/>
  <c r="H987" i="9"/>
  <c r="I987" i="9"/>
  <c r="J987" i="9"/>
  <c r="K987" i="9"/>
  <c r="L987" i="9"/>
  <c r="M987" i="9"/>
  <c r="N987" i="9"/>
  <c r="O987" i="9"/>
  <c r="P987" i="9"/>
  <c r="A988" i="9"/>
  <c r="B988" i="9"/>
  <c r="C988" i="9"/>
  <c r="D988" i="9"/>
  <c r="E988" i="9"/>
  <c r="F988" i="9"/>
  <c r="G988" i="9"/>
  <c r="H988" i="9"/>
  <c r="I988" i="9"/>
  <c r="J988" i="9"/>
  <c r="K988" i="9"/>
  <c r="L988" i="9"/>
  <c r="M988" i="9"/>
  <c r="N988" i="9"/>
  <c r="O988" i="9"/>
  <c r="P988" i="9"/>
  <c r="A989" i="9"/>
  <c r="B989" i="9"/>
  <c r="C989" i="9"/>
  <c r="D989" i="9"/>
  <c r="E989" i="9"/>
  <c r="F989" i="9"/>
  <c r="G989" i="9"/>
  <c r="H989" i="9"/>
  <c r="I989" i="9"/>
  <c r="J989" i="9"/>
  <c r="K989" i="9"/>
  <c r="L989" i="9"/>
  <c r="M989" i="9"/>
  <c r="N989" i="9"/>
  <c r="O989" i="9"/>
  <c r="P989" i="9"/>
  <c r="A990" i="9"/>
  <c r="B990" i="9"/>
  <c r="C990" i="9"/>
  <c r="D990" i="9"/>
  <c r="E990" i="9"/>
  <c r="F990" i="9"/>
  <c r="G990" i="9"/>
  <c r="H990" i="9"/>
  <c r="I990" i="9"/>
  <c r="J990" i="9"/>
  <c r="K990" i="9"/>
  <c r="L990" i="9"/>
  <c r="M990" i="9"/>
  <c r="N990" i="9"/>
  <c r="O990" i="9"/>
  <c r="P990" i="9"/>
  <c r="A991" i="9"/>
  <c r="B991" i="9"/>
  <c r="C991" i="9"/>
  <c r="D991" i="9"/>
  <c r="E991" i="9"/>
  <c r="F991" i="9"/>
  <c r="G991" i="9"/>
  <c r="H991" i="9"/>
  <c r="I991" i="9"/>
  <c r="J991" i="9"/>
  <c r="K991" i="9"/>
  <c r="L991" i="9"/>
  <c r="M991" i="9"/>
  <c r="N991" i="9"/>
  <c r="O991" i="9"/>
  <c r="P991" i="9"/>
  <c r="A992" i="9"/>
  <c r="B992" i="9"/>
  <c r="C992" i="9"/>
  <c r="D992" i="9"/>
  <c r="E992" i="9"/>
  <c r="F992" i="9"/>
  <c r="G992" i="9"/>
  <c r="H992" i="9"/>
  <c r="I992" i="9"/>
  <c r="J992" i="9"/>
  <c r="K992" i="9"/>
  <c r="L992" i="9"/>
  <c r="M992" i="9"/>
  <c r="N992" i="9"/>
  <c r="O992" i="9"/>
  <c r="P992" i="9"/>
  <c r="A993" i="9"/>
  <c r="B993" i="9"/>
  <c r="C993" i="9"/>
  <c r="D993" i="9"/>
  <c r="E993" i="9"/>
  <c r="F993" i="9"/>
  <c r="G993" i="9"/>
  <c r="H993" i="9"/>
  <c r="I993" i="9"/>
  <c r="J993" i="9"/>
  <c r="K993" i="9"/>
  <c r="L993" i="9"/>
  <c r="M993" i="9"/>
  <c r="N993" i="9"/>
  <c r="O993" i="9"/>
  <c r="P993" i="9"/>
  <c r="A994" i="9"/>
  <c r="B994" i="9"/>
  <c r="C994" i="9"/>
  <c r="D994" i="9"/>
  <c r="E994" i="9"/>
  <c r="F994" i="9"/>
  <c r="G994" i="9"/>
  <c r="H994" i="9"/>
  <c r="I994" i="9"/>
  <c r="J994" i="9"/>
  <c r="K994" i="9"/>
  <c r="L994" i="9"/>
  <c r="M994" i="9"/>
  <c r="N994" i="9"/>
  <c r="O994" i="9"/>
  <c r="P994" i="9"/>
  <c r="A995" i="9"/>
  <c r="B995" i="9"/>
  <c r="C995" i="9"/>
  <c r="D995" i="9"/>
  <c r="E995" i="9"/>
  <c r="F995" i="9"/>
  <c r="G995" i="9"/>
  <c r="H995" i="9"/>
  <c r="I995" i="9"/>
  <c r="J995" i="9"/>
  <c r="K995" i="9"/>
  <c r="L995" i="9"/>
  <c r="M995" i="9"/>
  <c r="N995" i="9"/>
  <c r="O995" i="9"/>
  <c r="P995" i="9"/>
  <c r="A996" i="9"/>
  <c r="B996" i="9"/>
  <c r="C996" i="9"/>
  <c r="D996" i="9"/>
  <c r="E996" i="9"/>
  <c r="F996" i="9"/>
  <c r="G996" i="9"/>
  <c r="H996" i="9"/>
  <c r="I996" i="9"/>
  <c r="J996" i="9"/>
  <c r="K996" i="9"/>
  <c r="L996" i="9"/>
  <c r="M996" i="9"/>
  <c r="N996" i="9"/>
  <c r="O996" i="9"/>
  <c r="P996" i="9"/>
  <c r="A997" i="9"/>
  <c r="B997" i="9"/>
  <c r="C997" i="9"/>
  <c r="D997" i="9"/>
  <c r="E997" i="9"/>
  <c r="F997" i="9"/>
  <c r="G997" i="9"/>
  <c r="H997" i="9"/>
  <c r="I997" i="9"/>
  <c r="J997" i="9"/>
  <c r="K997" i="9"/>
  <c r="L997" i="9"/>
  <c r="M997" i="9"/>
  <c r="N997" i="9"/>
  <c r="O997" i="9"/>
  <c r="P997" i="9"/>
  <c r="A998" i="9"/>
  <c r="B998" i="9"/>
  <c r="C998" i="9"/>
  <c r="D998" i="9"/>
  <c r="E998" i="9"/>
  <c r="F998" i="9"/>
  <c r="G998" i="9"/>
  <c r="H998" i="9"/>
  <c r="I998" i="9"/>
  <c r="J998" i="9"/>
  <c r="K998" i="9"/>
  <c r="L998" i="9"/>
  <c r="M998" i="9"/>
  <c r="N998" i="9"/>
  <c r="O998" i="9"/>
  <c r="P998" i="9"/>
  <c r="A999" i="9"/>
  <c r="B999" i="9"/>
  <c r="C999" i="9"/>
  <c r="D999" i="9"/>
  <c r="E999" i="9"/>
  <c r="F999" i="9"/>
  <c r="G999" i="9"/>
  <c r="H999" i="9"/>
  <c r="I999" i="9"/>
  <c r="J999" i="9"/>
  <c r="K999" i="9"/>
  <c r="L999" i="9"/>
  <c r="M999" i="9"/>
  <c r="N999" i="9"/>
  <c r="O999" i="9"/>
  <c r="P999" i="9"/>
  <c r="A1000" i="9"/>
  <c r="B1000" i="9"/>
  <c r="C1000" i="9"/>
  <c r="D1000" i="9"/>
  <c r="E1000" i="9"/>
  <c r="F1000" i="9"/>
  <c r="G1000" i="9"/>
  <c r="H1000" i="9"/>
  <c r="I1000" i="9"/>
  <c r="J1000" i="9"/>
  <c r="K1000" i="9"/>
  <c r="L1000" i="9"/>
  <c r="M1000" i="9"/>
  <c r="N1000" i="9"/>
  <c r="O1000" i="9"/>
  <c r="P1000" i="9"/>
  <c r="A1001" i="9"/>
  <c r="B1001" i="9"/>
  <c r="C1001" i="9"/>
  <c r="D1001" i="9"/>
  <c r="E1001" i="9"/>
  <c r="F1001" i="9"/>
  <c r="G1001" i="9"/>
  <c r="H1001" i="9"/>
  <c r="I1001" i="9"/>
  <c r="J1001" i="9"/>
  <c r="K1001" i="9"/>
  <c r="L1001" i="9"/>
  <c r="M1001" i="9"/>
  <c r="N1001" i="9"/>
  <c r="O1001" i="9"/>
  <c r="P1001" i="9"/>
  <c r="A1002" i="9"/>
  <c r="B1002" i="9"/>
  <c r="C1002" i="9"/>
  <c r="D1002" i="9"/>
  <c r="E1002" i="9"/>
  <c r="F1002" i="9"/>
  <c r="G1002" i="9"/>
  <c r="H1002" i="9"/>
  <c r="I1002" i="9"/>
  <c r="J1002" i="9"/>
  <c r="K1002" i="9"/>
  <c r="L1002" i="9"/>
  <c r="M1002" i="9"/>
  <c r="N1002" i="9"/>
  <c r="O1002" i="9"/>
  <c r="P1002" i="9"/>
  <c r="A1003" i="9"/>
  <c r="B1003" i="9"/>
  <c r="C1003" i="9"/>
  <c r="D1003" i="9"/>
  <c r="E1003" i="9"/>
  <c r="F1003" i="9"/>
  <c r="G1003" i="9"/>
  <c r="H1003" i="9"/>
  <c r="I1003" i="9"/>
  <c r="J1003" i="9"/>
  <c r="K1003" i="9"/>
  <c r="L1003" i="9"/>
  <c r="M1003" i="9"/>
  <c r="N1003" i="9"/>
  <c r="O1003" i="9"/>
  <c r="P1003" i="9"/>
  <c r="A1004" i="9"/>
  <c r="B1004" i="9"/>
  <c r="C1004" i="9"/>
  <c r="D1004" i="9"/>
  <c r="E1004" i="9"/>
  <c r="F1004" i="9"/>
  <c r="G1004" i="9"/>
  <c r="H1004" i="9"/>
  <c r="I1004" i="9"/>
  <c r="J1004" i="9"/>
  <c r="K1004" i="9"/>
  <c r="L1004" i="9"/>
  <c r="M1004" i="9"/>
  <c r="N1004" i="9"/>
  <c r="O1004" i="9"/>
  <c r="P1004" i="9"/>
  <c r="A1005" i="9"/>
  <c r="B1005" i="9"/>
  <c r="C1005" i="9"/>
  <c r="D1005" i="9"/>
  <c r="E1005" i="9"/>
  <c r="F1005" i="9"/>
  <c r="G1005" i="9"/>
  <c r="H1005" i="9"/>
  <c r="I1005" i="9"/>
  <c r="J1005" i="9"/>
  <c r="K1005" i="9"/>
  <c r="L1005" i="9"/>
  <c r="M1005" i="9"/>
  <c r="N1005" i="9"/>
  <c r="O1005" i="9"/>
  <c r="P1005" i="9"/>
  <c r="A1006" i="9"/>
  <c r="B1006" i="9"/>
  <c r="C1006" i="9"/>
  <c r="D1006" i="9"/>
  <c r="E1006" i="9"/>
  <c r="F1006" i="9"/>
  <c r="G1006" i="9"/>
  <c r="H1006" i="9"/>
  <c r="I1006" i="9"/>
  <c r="J1006" i="9"/>
  <c r="K1006" i="9"/>
  <c r="L1006" i="9"/>
  <c r="M1006" i="9"/>
  <c r="N1006" i="9"/>
  <c r="O1006" i="9"/>
  <c r="P1006" i="9"/>
  <c r="A1007" i="9"/>
  <c r="B1007" i="9"/>
  <c r="C1007" i="9"/>
  <c r="D1007" i="9"/>
  <c r="E1007" i="9"/>
  <c r="F1007" i="9"/>
  <c r="G1007" i="9"/>
  <c r="H1007" i="9"/>
  <c r="I1007" i="9"/>
  <c r="J1007" i="9"/>
  <c r="K1007" i="9"/>
  <c r="L1007" i="9"/>
  <c r="M1007" i="9"/>
  <c r="N1007" i="9"/>
  <c r="O1007" i="9"/>
  <c r="P1007" i="9"/>
  <c r="A1008" i="9"/>
  <c r="B1008" i="9"/>
  <c r="C1008" i="9"/>
  <c r="D1008" i="9"/>
  <c r="E1008" i="9"/>
  <c r="F1008" i="9"/>
  <c r="G1008" i="9"/>
  <c r="H1008" i="9"/>
  <c r="I1008" i="9"/>
  <c r="J1008" i="9"/>
  <c r="K1008" i="9"/>
  <c r="L1008" i="9"/>
  <c r="M1008" i="9"/>
  <c r="N1008" i="9"/>
  <c r="O1008" i="9"/>
  <c r="P1008" i="9"/>
  <c r="A1009" i="9"/>
  <c r="B1009" i="9"/>
  <c r="C1009" i="9"/>
  <c r="D1009" i="9"/>
  <c r="E1009" i="9"/>
  <c r="F1009" i="9"/>
  <c r="G1009" i="9"/>
  <c r="H1009" i="9"/>
  <c r="I1009" i="9"/>
  <c r="J1009" i="9"/>
  <c r="K1009" i="9"/>
  <c r="L1009" i="9"/>
  <c r="M1009" i="9"/>
  <c r="N1009" i="9"/>
  <c r="O1009" i="9"/>
  <c r="P1009" i="9"/>
  <c r="A1010" i="9"/>
  <c r="B1010" i="9"/>
  <c r="C1010" i="9"/>
  <c r="D1010" i="9"/>
  <c r="E1010" i="9"/>
  <c r="F1010" i="9"/>
  <c r="G1010" i="9"/>
  <c r="H1010" i="9"/>
  <c r="I1010" i="9"/>
  <c r="J1010" i="9"/>
  <c r="K1010" i="9"/>
  <c r="L1010" i="9"/>
  <c r="M1010" i="9"/>
  <c r="N1010" i="9"/>
  <c r="O1010" i="9"/>
  <c r="P1010" i="9"/>
  <c r="A1011" i="9"/>
  <c r="B1011" i="9"/>
  <c r="C1011" i="9"/>
  <c r="D1011" i="9"/>
  <c r="E1011" i="9"/>
  <c r="F1011" i="9"/>
  <c r="G1011" i="9"/>
  <c r="H1011" i="9"/>
  <c r="I1011" i="9"/>
  <c r="J1011" i="9"/>
  <c r="K1011" i="9"/>
  <c r="L1011" i="9"/>
  <c r="M1011" i="9"/>
  <c r="N1011" i="9"/>
  <c r="O1011" i="9"/>
  <c r="P1011" i="9"/>
  <c r="A1012" i="9"/>
  <c r="B1012" i="9"/>
  <c r="C1012" i="9"/>
  <c r="D1012" i="9"/>
  <c r="E1012" i="9"/>
  <c r="F1012" i="9"/>
  <c r="G1012" i="9"/>
  <c r="H1012" i="9"/>
  <c r="I1012" i="9"/>
  <c r="J1012" i="9"/>
  <c r="K1012" i="9"/>
  <c r="L1012" i="9"/>
  <c r="M1012" i="9"/>
  <c r="N1012" i="9"/>
  <c r="O1012" i="9"/>
  <c r="P1012" i="9"/>
  <c r="A1013" i="9"/>
  <c r="B1013" i="9"/>
  <c r="C1013" i="9"/>
  <c r="D1013" i="9"/>
  <c r="E1013" i="9"/>
  <c r="F1013" i="9"/>
  <c r="G1013" i="9"/>
  <c r="H1013" i="9"/>
  <c r="I1013" i="9"/>
  <c r="J1013" i="9"/>
  <c r="K1013" i="9"/>
  <c r="L1013" i="9"/>
  <c r="M1013" i="9"/>
  <c r="N1013" i="9"/>
  <c r="O1013" i="9"/>
  <c r="P1013" i="9"/>
  <c r="A1014" i="9"/>
  <c r="B1014" i="9"/>
  <c r="C1014" i="9"/>
  <c r="D1014" i="9"/>
  <c r="E1014" i="9"/>
  <c r="F1014" i="9"/>
  <c r="G1014" i="9"/>
  <c r="H1014" i="9"/>
  <c r="I1014" i="9"/>
  <c r="J1014" i="9"/>
  <c r="K1014" i="9"/>
  <c r="L1014" i="9"/>
  <c r="M1014" i="9"/>
  <c r="N1014" i="9"/>
  <c r="O1014" i="9"/>
  <c r="P1014" i="9"/>
  <c r="A1015" i="9"/>
  <c r="B1015" i="9"/>
  <c r="C1015" i="9"/>
  <c r="D1015" i="9"/>
  <c r="E1015" i="9"/>
  <c r="F1015" i="9"/>
  <c r="G1015" i="9"/>
  <c r="H1015" i="9"/>
  <c r="I1015" i="9"/>
  <c r="J1015" i="9"/>
  <c r="K1015" i="9"/>
  <c r="L1015" i="9"/>
  <c r="M1015" i="9"/>
  <c r="N1015" i="9"/>
  <c r="O1015" i="9"/>
  <c r="P1015" i="9"/>
  <c r="A1016" i="9"/>
  <c r="B1016" i="9"/>
  <c r="C1016" i="9"/>
  <c r="D1016" i="9"/>
  <c r="E1016" i="9"/>
  <c r="F1016" i="9"/>
  <c r="G1016" i="9"/>
  <c r="H1016" i="9"/>
  <c r="I1016" i="9"/>
  <c r="J1016" i="9"/>
  <c r="K1016" i="9"/>
  <c r="L1016" i="9"/>
  <c r="M1016" i="9"/>
  <c r="N1016" i="9"/>
  <c r="O1016" i="9"/>
  <c r="P1016" i="9"/>
  <c r="A1017" i="9"/>
  <c r="B1017" i="9"/>
  <c r="C1017" i="9"/>
  <c r="D1017" i="9"/>
  <c r="E1017" i="9"/>
  <c r="F1017" i="9"/>
  <c r="G1017" i="9"/>
  <c r="H1017" i="9"/>
  <c r="I1017" i="9"/>
  <c r="J1017" i="9"/>
  <c r="K1017" i="9"/>
  <c r="L1017" i="9"/>
  <c r="M1017" i="9"/>
  <c r="N1017" i="9"/>
  <c r="O1017" i="9"/>
  <c r="P1017" i="9"/>
  <c r="A1018" i="9"/>
  <c r="B1018" i="9"/>
  <c r="C1018" i="9"/>
  <c r="D1018" i="9"/>
  <c r="E1018" i="9"/>
  <c r="F1018" i="9"/>
  <c r="G1018" i="9"/>
  <c r="H1018" i="9"/>
  <c r="I1018" i="9"/>
  <c r="J1018" i="9"/>
  <c r="K1018" i="9"/>
  <c r="L1018" i="9"/>
  <c r="M1018" i="9"/>
  <c r="N1018" i="9"/>
  <c r="O1018" i="9"/>
  <c r="P1018" i="9"/>
  <c r="A1019" i="9"/>
  <c r="B1019" i="9"/>
  <c r="C1019" i="9"/>
  <c r="D1019" i="9"/>
  <c r="E1019" i="9"/>
  <c r="F1019" i="9"/>
  <c r="G1019" i="9"/>
  <c r="H1019" i="9"/>
  <c r="I1019" i="9"/>
  <c r="J1019" i="9"/>
  <c r="K1019" i="9"/>
  <c r="L1019" i="9"/>
  <c r="M1019" i="9"/>
  <c r="N1019" i="9"/>
  <c r="O1019" i="9"/>
  <c r="P1019" i="9"/>
  <c r="A1020" i="9"/>
  <c r="B1020" i="9"/>
  <c r="C1020" i="9"/>
  <c r="D1020" i="9"/>
  <c r="E1020" i="9"/>
  <c r="F1020" i="9"/>
  <c r="G1020" i="9"/>
  <c r="H1020" i="9"/>
  <c r="I1020" i="9"/>
  <c r="J1020" i="9"/>
  <c r="K1020" i="9"/>
  <c r="L1020" i="9"/>
  <c r="M1020" i="9"/>
  <c r="N1020" i="9"/>
  <c r="O1020" i="9"/>
  <c r="P1020" i="9"/>
  <c r="A1021" i="9"/>
  <c r="B1021" i="9"/>
  <c r="C1021" i="9"/>
  <c r="D1021" i="9"/>
  <c r="E1021" i="9"/>
  <c r="F1021" i="9"/>
  <c r="G1021" i="9"/>
  <c r="H1021" i="9"/>
  <c r="I1021" i="9"/>
  <c r="J1021" i="9"/>
  <c r="K1021" i="9"/>
  <c r="L1021" i="9"/>
  <c r="M1021" i="9"/>
  <c r="N1021" i="9"/>
  <c r="O1021" i="9"/>
  <c r="P1021" i="9"/>
  <c r="A1022" i="9"/>
  <c r="B1022" i="9"/>
  <c r="C1022" i="9"/>
  <c r="D1022" i="9"/>
  <c r="E1022" i="9"/>
  <c r="F1022" i="9"/>
  <c r="G1022" i="9"/>
  <c r="H1022" i="9"/>
  <c r="I1022" i="9"/>
  <c r="J1022" i="9"/>
  <c r="K1022" i="9"/>
  <c r="L1022" i="9"/>
  <c r="M1022" i="9"/>
  <c r="N1022" i="9"/>
  <c r="O1022" i="9"/>
  <c r="P1022" i="9"/>
  <c r="A1023" i="9"/>
  <c r="B1023" i="9"/>
  <c r="C1023" i="9"/>
  <c r="D1023" i="9"/>
  <c r="E1023" i="9"/>
  <c r="F1023" i="9"/>
  <c r="G1023" i="9"/>
  <c r="H1023" i="9"/>
  <c r="I1023" i="9"/>
  <c r="J1023" i="9"/>
  <c r="K1023" i="9"/>
  <c r="L1023" i="9"/>
  <c r="M1023" i="9"/>
  <c r="N1023" i="9"/>
  <c r="O1023" i="9"/>
  <c r="P1023" i="9"/>
  <c r="A1024" i="9"/>
  <c r="B1024" i="9"/>
  <c r="C1024" i="9"/>
  <c r="D1024" i="9"/>
  <c r="E1024" i="9"/>
  <c r="F1024" i="9"/>
  <c r="G1024" i="9"/>
  <c r="H1024" i="9"/>
  <c r="I1024" i="9"/>
  <c r="J1024" i="9"/>
  <c r="K1024" i="9"/>
  <c r="L1024" i="9"/>
  <c r="M1024" i="9"/>
  <c r="N1024" i="9"/>
  <c r="O1024" i="9"/>
  <c r="P1024" i="9"/>
  <c r="A1025" i="9"/>
  <c r="B1025" i="9"/>
  <c r="C1025" i="9"/>
  <c r="D1025" i="9"/>
  <c r="E1025" i="9"/>
  <c r="F1025" i="9"/>
  <c r="G1025" i="9"/>
  <c r="H1025" i="9"/>
  <c r="I1025" i="9"/>
  <c r="J1025" i="9"/>
  <c r="K1025" i="9"/>
  <c r="L1025" i="9"/>
  <c r="M1025" i="9"/>
  <c r="N1025" i="9"/>
  <c r="O1025" i="9"/>
  <c r="P1025" i="9"/>
  <c r="A1026" i="9"/>
  <c r="B1026" i="9"/>
  <c r="C1026" i="9"/>
  <c r="D1026" i="9"/>
  <c r="E1026" i="9"/>
  <c r="F1026" i="9"/>
  <c r="G1026" i="9"/>
  <c r="H1026" i="9"/>
  <c r="I1026" i="9"/>
  <c r="J1026" i="9"/>
  <c r="K1026" i="9"/>
  <c r="L1026" i="9"/>
  <c r="M1026" i="9"/>
  <c r="N1026" i="9"/>
  <c r="O1026" i="9"/>
  <c r="P1026" i="9"/>
  <c r="A1027" i="9"/>
  <c r="B1027" i="9"/>
  <c r="C1027" i="9"/>
  <c r="D1027" i="9"/>
  <c r="E1027" i="9"/>
  <c r="F1027" i="9"/>
  <c r="G1027" i="9"/>
  <c r="H1027" i="9"/>
  <c r="I1027" i="9"/>
  <c r="J1027" i="9"/>
  <c r="K1027" i="9"/>
  <c r="L1027" i="9"/>
  <c r="M1027" i="9"/>
  <c r="N1027" i="9"/>
  <c r="O1027" i="9"/>
  <c r="P1027" i="9"/>
  <c r="A1028" i="9"/>
  <c r="B1028" i="9"/>
  <c r="C1028" i="9"/>
  <c r="D1028" i="9"/>
  <c r="E1028" i="9"/>
  <c r="F1028" i="9"/>
  <c r="G1028" i="9"/>
  <c r="H1028" i="9"/>
  <c r="I1028" i="9"/>
  <c r="J1028" i="9"/>
  <c r="K1028" i="9"/>
  <c r="L1028" i="9"/>
  <c r="M1028" i="9"/>
  <c r="N1028" i="9"/>
  <c r="O1028" i="9"/>
  <c r="P1028" i="9"/>
  <c r="A1029" i="9"/>
  <c r="B1029" i="9"/>
  <c r="C1029" i="9"/>
  <c r="D1029" i="9"/>
  <c r="E1029" i="9"/>
  <c r="F1029" i="9"/>
  <c r="G1029" i="9"/>
  <c r="H1029" i="9"/>
  <c r="I1029" i="9"/>
  <c r="J1029" i="9"/>
  <c r="K1029" i="9"/>
  <c r="L1029" i="9"/>
  <c r="M1029" i="9"/>
  <c r="N1029" i="9"/>
  <c r="O1029" i="9"/>
  <c r="P1029" i="9"/>
  <c r="A1030" i="9"/>
  <c r="B1030" i="9"/>
  <c r="C1030" i="9"/>
  <c r="D1030" i="9"/>
  <c r="E1030" i="9"/>
  <c r="F1030" i="9"/>
  <c r="G1030" i="9"/>
  <c r="H1030" i="9"/>
  <c r="I1030" i="9"/>
  <c r="J1030" i="9"/>
  <c r="K1030" i="9"/>
  <c r="L1030" i="9"/>
  <c r="M1030" i="9"/>
  <c r="N1030" i="9"/>
  <c r="O1030" i="9"/>
  <c r="P1030" i="9"/>
  <c r="A1031" i="9"/>
  <c r="B1031" i="9"/>
  <c r="C1031" i="9"/>
  <c r="D1031" i="9"/>
  <c r="E1031" i="9"/>
  <c r="F1031" i="9"/>
  <c r="G1031" i="9"/>
  <c r="H1031" i="9"/>
  <c r="I1031" i="9"/>
  <c r="J1031" i="9"/>
  <c r="K1031" i="9"/>
  <c r="L1031" i="9"/>
  <c r="M1031" i="9"/>
  <c r="N1031" i="9"/>
  <c r="O1031" i="9"/>
  <c r="P1031" i="9"/>
  <c r="A1032" i="9"/>
  <c r="B1032" i="9"/>
  <c r="C1032" i="9"/>
  <c r="D1032" i="9"/>
  <c r="E1032" i="9"/>
  <c r="F1032" i="9"/>
  <c r="G1032" i="9"/>
  <c r="H1032" i="9"/>
  <c r="I1032" i="9"/>
  <c r="J1032" i="9"/>
  <c r="K1032" i="9"/>
  <c r="L1032" i="9"/>
  <c r="M1032" i="9"/>
  <c r="N1032" i="9"/>
  <c r="O1032" i="9"/>
  <c r="P1032" i="9"/>
  <c r="A1033" i="9"/>
  <c r="B1033" i="9"/>
  <c r="C1033" i="9"/>
  <c r="D1033" i="9"/>
  <c r="E1033" i="9"/>
  <c r="F1033" i="9"/>
  <c r="G1033" i="9"/>
  <c r="H1033" i="9"/>
  <c r="I1033" i="9"/>
  <c r="J1033" i="9"/>
  <c r="K1033" i="9"/>
  <c r="L1033" i="9"/>
  <c r="M1033" i="9"/>
  <c r="N1033" i="9"/>
  <c r="O1033" i="9"/>
  <c r="P1033" i="9"/>
  <c r="A1034" i="9"/>
  <c r="B1034" i="9"/>
  <c r="C1034" i="9"/>
  <c r="D1034" i="9"/>
  <c r="E1034" i="9"/>
  <c r="F1034" i="9"/>
  <c r="G1034" i="9"/>
  <c r="H1034" i="9"/>
  <c r="I1034" i="9"/>
  <c r="J1034" i="9"/>
  <c r="K1034" i="9"/>
  <c r="L1034" i="9"/>
  <c r="M1034" i="9"/>
  <c r="N1034" i="9"/>
  <c r="O1034" i="9"/>
  <c r="P1034" i="9"/>
  <c r="A1035" i="9"/>
  <c r="B1035" i="9"/>
  <c r="C1035" i="9"/>
  <c r="D1035" i="9"/>
  <c r="E1035" i="9"/>
  <c r="F1035" i="9"/>
  <c r="G1035" i="9"/>
  <c r="H1035" i="9"/>
  <c r="I1035" i="9"/>
  <c r="J1035" i="9"/>
  <c r="K1035" i="9"/>
  <c r="L1035" i="9"/>
  <c r="M1035" i="9"/>
  <c r="N1035" i="9"/>
  <c r="O1035" i="9"/>
  <c r="P1035" i="9"/>
  <c r="A1036" i="9"/>
  <c r="B1036" i="9"/>
  <c r="C1036" i="9"/>
  <c r="D1036" i="9"/>
  <c r="E1036" i="9"/>
  <c r="F1036" i="9"/>
  <c r="G1036" i="9"/>
  <c r="H1036" i="9"/>
  <c r="I1036" i="9"/>
  <c r="J1036" i="9"/>
  <c r="K1036" i="9"/>
  <c r="L1036" i="9"/>
  <c r="M1036" i="9"/>
  <c r="N1036" i="9"/>
  <c r="O1036" i="9"/>
  <c r="P1036" i="9"/>
  <c r="A1037" i="9"/>
  <c r="B1037" i="9"/>
  <c r="C1037" i="9"/>
  <c r="D1037" i="9"/>
  <c r="E1037" i="9"/>
  <c r="F1037" i="9"/>
  <c r="G1037" i="9"/>
  <c r="H1037" i="9"/>
  <c r="I1037" i="9"/>
  <c r="J1037" i="9"/>
  <c r="K1037" i="9"/>
  <c r="L1037" i="9"/>
  <c r="M1037" i="9"/>
  <c r="N1037" i="9"/>
  <c r="O1037" i="9"/>
  <c r="P1037" i="9"/>
  <c r="A1038" i="9"/>
  <c r="B1038" i="9"/>
  <c r="C1038" i="9"/>
  <c r="D1038" i="9"/>
  <c r="E1038" i="9"/>
  <c r="F1038" i="9"/>
  <c r="G1038" i="9"/>
  <c r="H1038" i="9"/>
  <c r="I1038" i="9"/>
  <c r="J1038" i="9"/>
  <c r="K1038" i="9"/>
  <c r="L1038" i="9"/>
  <c r="M1038" i="9"/>
  <c r="N1038" i="9"/>
  <c r="O1038" i="9"/>
  <c r="P1038" i="9"/>
  <c r="A1039" i="9"/>
  <c r="B1039" i="9"/>
  <c r="C1039" i="9"/>
  <c r="D1039" i="9"/>
  <c r="E1039" i="9"/>
  <c r="F1039" i="9"/>
  <c r="G1039" i="9"/>
  <c r="H1039" i="9"/>
  <c r="I1039" i="9"/>
  <c r="J1039" i="9"/>
  <c r="K1039" i="9"/>
  <c r="L1039" i="9"/>
  <c r="M1039" i="9"/>
  <c r="N1039" i="9"/>
  <c r="O1039" i="9"/>
  <c r="P1039" i="9"/>
  <c r="A1040" i="9"/>
  <c r="B1040" i="9"/>
  <c r="C1040" i="9"/>
  <c r="D1040" i="9"/>
  <c r="E1040" i="9"/>
  <c r="F1040" i="9"/>
  <c r="G1040" i="9"/>
  <c r="H1040" i="9"/>
  <c r="I1040" i="9"/>
  <c r="J1040" i="9"/>
  <c r="K1040" i="9"/>
  <c r="L1040" i="9"/>
  <c r="M1040" i="9"/>
  <c r="N1040" i="9"/>
  <c r="O1040" i="9"/>
  <c r="P1040" i="9"/>
  <c r="A1041" i="9"/>
  <c r="B1041" i="9"/>
  <c r="C1041" i="9"/>
  <c r="D1041" i="9"/>
  <c r="E1041" i="9"/>
  <c r="F1041" i="9"/>
  <c r="G1041" i="9"/>
  <c r="H1041" i="9"/>
  <c r="I1041" i="9"/>
  <c r="J1041" i="9"/>
  <c r="K1041" i="9"/>
  <c r="L1041" i="9"/>
  <c r="M1041" i="9"/>
  <c r="N1041" i="9"/>
  <c r="O1041" i="9"/>
  <c r="P1041" i="9"/>
  <c r="A1042" i="9"/>
  <c r="B1042" i="9"/>
  <c r="C1042" i="9"/>
  <c r="D1042" i="9"/>
  <c r="E1042" i="9"/>
  <c r="F1042" i="9"/>
  <c r="G1042" i="9"/>
  <c r="H1042" i="9"/>
  <c r="I1042" i="9"/>
  <c r="J1042" i="9"/>
  <c r="K1042" i="9"/>
  <c r="L1042" i="9"/>
  <c r="M1042" i="9"/>
  <c r="N1042" i="9"/>
  <c r="O1042" i="9"/>
  <c r="P1042" i="9"/>
  <c r="A1043" i="9"/>
  <c r="B1043" i="9"/>
  <c r="C1043" i="9"/>
  <c r="D1043" i="9"/>
  <c r="E1043" i="9"/>
  <c r="F1043" i="9"/>
  <c r="G1043" i="9"/>
  <c r="H1043" i="9"/>
  <c r="I1043" i="9"/>
  <c r="J1043" i="9"/>
  <c r="K1043" i="9"/>
  <c r="L1043" i="9"/>
  <c r="M1043" i="9"/>
  <c r="N1043" i="9"/>
  <c r="O1043" i="9"/>
  <c r="P1043" i="9"/>
  <c r="A1044" i="9"/>
  <c r="B1044" i="9"/>
  <c r="C1044" i="9"/>
  <c r="D1044" i="9"/>
  <c r="E1044" i="9"/>
  <c r="F1044" i="9"/>
  <c r="G1044" i="9"/>
  <c r="H1044" i="9"/>
  <c r="I1044" i="9"/>
  <c r="J1044" i="9"/>
  <c r="K1044" i="9"/>
  <c r="L1044" i="9"/>
  <c r="M1044" i="9"/>
  <c r="N1044" i="9"/>
  <c r="O1044" i="9"/>
  <c r="P1044" i="9"/>
  <c r="A1045" i="9"/>
  <c r="B1045" i="9"/>
  <c r="C1045" i="9"/>
  <c r="D1045" i="9"/>
  <c r="E1045" i="9"/>
  <c r="F1045" i="9"/>
  <c r="G1045" i="9"/>
  <c r="H1045" i="9"/>
  <c r="I1045" i="9"/>
  <c r="J1045" i="9"/>
  <c r="K1045" i="9"/>
  <c r="L1045" i="9"/>
  <c r="M1045" i="9"/>
  <c r="N1045" i="9"/>
  <c r="O1045" i="9"/>
  <c r="P1045" i="9"/>
  <c r="A1046" i="9"/>
  <c r="B1046" i="9"/>
  <c r="C1046" i="9"/>
  <c r="D1046" i="9"/>
  <c r="E1046" i="9"/>
  <c r="F1046" i="9"/>
  <c r="G1046" i="9"/>
  <c r="H1046" i="9"/>
  <c r="I1046" i="9"/>
  <c r="J1046" i="9"/>
  <c r="K1046" i="9"/>
  <c r="L1046" i="9"/>
  <c r="M1046" i="9"/>
  <c r="N1046" i="9"/>
  <c r="O1046" i="9"/>
  <c r="P1046" i="9"/>
  <c r="A1047" i="9"/>
  <c r="B1047" i="9"/>
  <c r="C1047" i="9"/>
  <c r="D1047" i="9"/>
  <c r="E1047" i="9"/>
  <c r="F1047" i="9"/>
  <c r="G1047" i="9"/>
  <c r="H1047" i="9"/>
  <c r="I1047" i="9"/>
  <c r="J1047" i="9"/>
  <c r="K1047" i="9"/>
  <c r="L1047" i="9"/>
  <c r="M1047" i="9"/>
  <c r="N1047" i="9"/>
  <c r="O1047" i="9"/>
  <c r="P1047" i="9"/>
  <c r="A1048" i="9"/>
  <c r="B1048" i="9"/>
  <c r="C1048" i="9"/>
  <c r="D1048" i="9"/>
  <c r="E1048" i="9"/>
  <c r="F1048" i="9"/>
  <c r="G1048" i="9"/>
  <c r="H1048" i="9"/>
  <c r="I1048" i="9"/>
  <c r="J1048" i="9"/>
  <c r="K1048" i="9"/>
  <c r="L1048" i="9"/>
  <c r="M1048" i="9"/>
  <c r="N1048" i="9"/>
  <c r="O1048" i="9"/>
  <c r="P1048" i="9"/>
  <c r="A1049" i="9"/>
  <c r="B1049" i="9"/>
  <c r="C1049" i="9"/>
  <c r="D1049" i="9"/>
  <c r="E1049" i="9"/>
  <c r="F1049" i="9"/>
  <c r="G1049" i="9"/>
  <c r="H1049" i="9"/>
  <c r="I1049" i="9"/>
  <c r="J1049" i="9"/>
  <c r="K1049" i="9"/>
  <c r="L1049" i="9"/>
  <c r="M1049" i="9"/>
  <c r="N1049" i="9"/>
  <c r="O1049" i="9"/>
  <c r="P1049" i="9"/>
  <c r="A1050" i="9"/>
  <c r="B1050" i="9"/>
  <c r="C1050" i="9"/>
  <c r="D1050" i="9"/>
  <c r="E1050" i="9"/>
  <c r="F1050" i="9"/>
  <c r="G1050" i="9"/>
  <c r="H1050" i="9"/>
  <c r="I1050" i="9"/>
  <c r="J1050" i="9"/>
  <c r="K1050" i="9"/>
  <c r="L1050" i="9"/>
  <c r="M1050" i="9"/>
  <c r="N1050" i="9"/>
  <c r="O1050" i="9"/>
  <c r="P1050" i="9"/>
  <c r="A1051" i="9"/>
  <c r="B1051" i="9"/>
  <c r="C1051" i="9"/>
  <c r="D1051" i="9"/>
  <c r="E1051" i="9"/>
  <c r="F1051" i="9"/>
  <c r="G1051" i="9"/>
  <c r="H1051" i="9"/>
  <c r="I1051" i="9"/>
  <c r="J1051" i="9"/>
  <c r="K1051" i="9"/>
  <c r="L1051" i="9"/>
  <c r="M1051" i="9"/>
  <c r="N1051" i="9"/>
  <c r="O1051" i="9"/>
  <c r="P1051" i="9"/>
  <c r="A1052" i="9"/>
  <c r="B1052" i="9"/>
  <c r="C1052" i="9"/>
  <c r="D1052" i="9"/>
  <c r="E1052" i="9"/>
  <c r="F1052" i="9"/>
  <c r="G1052" i="9"/>
  <c r="H1052" i="9"/>
  <c r="I1052" i="9"/>
  <c r="J1052" i="9"/>
  <c r="K1052" i="9"/>
  <c r="L1052" i="9"/>
  <c r="M1052" i="9"/>
  <c r="N1052" i="9"/>
  <c r="O1052" i="9"/>
  <c r="P1052" i="9"/>
  <c r="A1053" i="9"/>
  <c r="B1053" i="9"/>
  <c r="C1053" i="9"/>
  <c r="D1053" i="9"/>
  <c r="E1053" i="9"/>
  <c r="F1053" i="9"/>
  <c r="G1053" i="9"/>
  <c r="H1053" i="9"/>
  <c r="I1053" i="9"/>
  <c r="J1053" i="9"/>
  <c r="K1053" i="9"/>
  <c r="L1053" i="9"/>
  <c r="M1053" i="9"/>
  <c r="N1053" i="9"/>
  <c r="O1053" i="9"/>
  <c r="P1053" i="9"/>
  <c r="A1054" i="9"/>
  <c r="B1054" i="9"/>
  <c r="C1054" i="9"/>
  <c r="D1054" i="9"/>
  <c r="E1054" i="9"/>
  <c r="F1054" i="9"/>
  <c r="G1054" i="9"/>
  <c r="H1054" i="9"/>
  <c r="I1054" i="9"/>
  <c r="J1054" i="9"/>
  <c r="K1054" i="9"/>
  <c r="L1054" i="9"/>
  <c r="M1054" i="9"/>
  <c r="N1054" i="9"/>
  <c r="O1054" i="9"/>
  <c r="P1054" i="9"/>
  <c r="A1055" i="9"/>
  <c r="B1055" i="9"/>
  <c r="C1055" i="9"/>
  <c r="D1055" i="9"/>
  <c r="E1055" i="9"/>
  <c r="F1055" i="9"/>
  <c r="G1055" i="9"/>
  <c r="H1055" i="9"/>
  <c r="I1055" i="9"/>
  <c r="J1055" i="9"/>
  <c r="K1055" i="9"/>
  <c r="L1055" i="9"/>
  <c r="M1055" i="9"/>
  <c r="N1055" i="9"/>
  <c r="O1055" i="9"/>
  <c r="P1055" i="9"/>
  <c r="A1056" i="9"/>
  <c r="B1056" i="9"/>
  <c r="C1056" i="9"/>
  <c r="D1056" i="9"/>
  <c r="E1056" i="9"/>
  <c r="F1056" i="9"/>
  <c r="G1056" i="9"/>
  <c r="H1056" i="9"/>
  <c r="I1056" i="9"/>
  <c r="J1056" i="9"/>
  <c r="K1056" i="9"/>
  <c r="L1056" i="9"/>
  <c r="M1056" i="9"/>
  <c r="N1056" i="9"/>
  <c r="O1056" i="9"/>
  <c r="P1056" i="9"/>
  <c r="A1057" i="9"/>
  <c r="B1057" i="9"/>
  <c r="C1057" i="9"/>
  <c r="D1057" i="9"/>
  <c r="E1057" i="9"/>
  <c r="F1057" i="9"/>
  <c r="G1057" i="9"/>
  <c r="H1057" i="9"/>
  <c r="I1057" i="9"/>
  <c r="J1057" i="9"/>
  <c r="K1057" i="9"/>
  <c r="L1057" i="9"/>
  <c r="M1057" i="9"/>
  <c r="N1057" i="9"/>
  <c r="O1057" i="9"/>
  <c r="P1057" i="9"/>
  <c r="A1058" i="9"/>
  <c r="B1058" i="9"/>
  <c r="C1058" i="9"/>
  <c r="D1058" i="9"/>
  <c r="E1058" i="9"/>
  <c r="F1058" i="9"/>
  <c r="G1058" i="9"/>
  <c r="H1058" i="9"/>
  <c r="I1058" i="9"/>
  <c r="J1058" i="9"/>
  <c r="K1058" i="9"/>
  <c r="L1058" i="9"/>
  <c r="M1058" i="9"/>
  <c r="N1058" i="9"/>
  <c r="O1058" i="9"/>
  <c r="P1058" i="9"/>
  <c r="A1059" i="9"/>
  <c r="B1059" i="9"/>
  <c r="C1059" i="9"/>
  <c r="D1059" i="9"/>
  <c r="E1059" i="9"/>
  <c r="F1059" i="9"/>
  <c r="G1059" i="9"/>
  <c r="H1059" i="9"/>
  <c r="I1059" i="9"/>
  <c r="J1059" i="9"/>
  <c r="K1059" i="9"/>
  <c r="L1059" i="9"/>
  <c r="M1059" i="9"/>
  <c r="N1059" i="9"/>
  <c r="O1059" i="9"/>
  <c r="P1059" i="9"/>
  <c r="A1060" i="9"/>
  <c r="B1060" i="9"/>
  <c r="C1060" i="9"/>
  <c r="D1060" i="9"/>
  <c r="E1060" i="9"/>
  <c r="F1060" i="9"/>
  <c r="G1060" i="9"/>
  <c r="H1060" i="9"/>
  <c r="I1060" i="9"/>
  <c r="J1060" i="9"/>
  <c r="K1060" i="9"/>
  <c r="L1060" i="9"/>
  <c r="M1060" i="9"/>
  <c r="N1060" i="9"/>
  <c r="O1060" i="9"/>
  <c r="P1060" i="9"/>
  <c r="A1061" i="9"/>
  <c r="B1061" i="9"/>
  <c r="C1061" i="9"/>
  <c r="D1061" i="9"/>
  <c r="E1061" i="9"/>
  <c r="F1061" i="9"/>
  <c r="G1061" i="9"/>
  <c r="H1061" i="9"/>
  <c r="I1061" i="9"/>
  <c r="J1061" i="9"/>
  <c r="K1061" i="9"/>
  <c r="L1061" i="9"/>
  <c r="M1061" i="9"/>
  <c r="N1061" i="9"/>
  <c r="O1061" i="9"/>
  <c r="P1061" i="9"/>
  <c r="A1062" i="9"/>
  <c r="B1062" i="9"/>
  <c r="C1062" i="9"/>
  <c r="D1062" i="9"/>
  <c r="E1062" i="9"/>
  <c r="F1062" i="9"/>
  <c r="G1062" i="9"/>
  <c r="H1062" i="9"/>
  <c r="I1062" i="9"/>
  <c r="J1062" i="9"/>
  <c r="K1062" i="9"/>
  <c r="L1062" i="9"/>
  <c r="M1062" i="9"/>
  <c r="N1062" i="9"/>
  <c r="O1062" i="9"/>
  <c r="P1062" i="9"/>
  <c r="A1063" i="9"/>
  <c r="B1063" i="9"/>
  <c r="C1063" i="9"/>
  <c r="D1063" i="9"/>
  <c r="E1063" i="9"/>
  <c r="F1063" i="9"/>
  <c r="G1063" i="9"/>
  <c r="H1063" i="9"/>
  <c r="I1063" i="9"/>
  <c r="J1063" i="9"/>
  <c r="K1063" i="9"/>
  <c r="L1063" i="9"/>
  <c r="M1063" i="9"/>
  <c r="N1063" i="9"/>
  <c r="O1063" i="9"/>
  <c r="P1063" i="9"/>
  <c r="A1064" i="9"/>
  <c r="B1064" i="9"/>
  <c r="C1064" i="9"/>
  <c r="D1064" i="9"/>
  <c r="E1064" i="9"/>
  <c r="F1064" i="9"/>
  <c r="G1064" i="9"/>
  <c r="H1064" i="9"/>
  <c r="I1064" i="9"/>
  <c r="J1064" i="9"/>
  <c r="K1064" i="9"/>
  <c r="L1064" i="9"/>
  <c r="M1064" i="9"/>
  <c r="N1064" i="9"/>
  <c r="O1064" i="9"/>
  <c r="P1064" i="9"/>
  <c r="A1065" i="9"/>
  <c r="B1065" i="9"/>
  <c r="C1065" i="9"/>
  <c r="D1065" i="9"/>
  <c r="E1065" i="9"/>
  <c r="F1065" i="9"/>
  <c r="G1065" i="9"/>
  <c r="H1065" i="9"/>
  <c r="I1065" i="9"/>
  <c r="J1065" i="9"/>
  <c r="K1065" i="9"/>
  <c r="L1065" i="9"/>
  <c r="M1065" i="9"/>
  <c r="N1065" i="9"/>
  <c r="O1065" i="9"/>
  <c r="P1065" i="9"/>
  <c r="A1066" i="9"/>
  <c r="B1066" i="9"/>
  <c r="C1066" i="9"/>
  <c r="D1066" i="9"/>
  <c r="E1066" i="9"/>
  <c r="F1066" i="9"/>
  <c r="G1066" i="9"/>
  <c r="H1066" i="9"/>
  <c r="I1066" i="9"/>
  <c r="J1066" i="9"/>
  <c r="K1066" i="9"/>
  <c r="L1066" i="9"/>
  <c r="M1066" i="9"/>
  <c r="N1066" i="9"/>
  <c r="O1066" i="9"/>
  <c r="P1066" i="9"/>
  <c r="A1067" i="9"/>
  <c r="B1067" i="9"/>
  <c r="C1067" i="9"/>
  <c r="D1067" i="9"/>
  <c r="E1067" i="9"/>
  <c r="F1067" i="9"/>
  <c r="G1067" i="9"/>
  <c r="H1067" i="9"/>
  <c r="I1067" i="9"/>
  <c r="J1067" i="9"/>
  <c r="K1067" i="9"/>
  <c r="L1067" i="9"/>
  <c r="M1067" i="9"/>
  <c r="N1067" i="9"/>
  <c r="O1067" i="9"/>
  <c r="P1067" i="9"/>
  <c r="A1068" i="9"/>
  <c r="B1068" i="9"/>
  <c r="C1068" i="9"/>
  <c r="D1068" i="9"/>
  <c r="E1068" i="9"/>
  <c r="F1068" i="9"/>
  <c r="G1068" i="9"/>
  <c r="H1068" i="9"/>
  <c r="I1068" i="9"/>
  <c r="J1068" i="9"/>
  <c r="K1068" i="9"/>
  <c r="L1068" i="9"/>
  <c r="M1068" i="9"/>
  <c r="N1068" i="9"/>
  <c r="O1068" i="9"/>
  <c r="P1068" i="9"/>
  <c r="A1069" i="9"/>
  <c r="B1069" i="9"/>
  <c r="C1069" i="9"/>
  <c r="D1069" i="9"/>
  <c r="E1069" i="9"/>
  <c r="F1069" i="9"/>
  <c r="G1069" i="9"/>
  <c r="H1069" i="9"/>
  <c r="I1069" i="9"/>
  <c r="J1069" i="9"/>
  <c r="K1069" i="9"/>
  <c r="L1069" i="9"/>
  <c r="M1069" i="9"/>
  <c r="N1069" i="9"/>
  <c r="O1069" i="9"/>
  <c r="P1069" i="9"/>
  <c r="A1070" i="9"/>
  <c r="B1070" i="9"/>
  <c r="C1070" i="9"/>
  <c r="D1070" i="9"/>
  <c r="E1070" i="9"/>
  <c r="F1070" i="9"/>
  <c r="G1070" i="9"/>
  <c r="H1070" i="9"/>
  <c r="I1070" i="9"/>
  <c r="J1070" i="9"/>
  <c r="K1070" i="9"/>
  <c r="L1070" i="9"/>
  <c r="M1070" i="9"/>
  <c r="N1070" i="9"/>
  <c r="O1070" i="9"/>
  <c r="P1070" i="9"/>
  <c r="A1071" i="9"/>
  <c r="B1071" i="9"/>
  <c r="C1071" i="9"/>
  <c r="D1071" i="9"/>
  <c r="E1071" i="9"/>
  <c r="F1071" i="9"/>
  <c r="G1071" i="9"/>
  <c r="H1071" i="9"/>
  <c r="I1071" i="9"/>
  <c r="J1071" i="9"/>
  <c r="K1071" i="9"/>
  <c r="L1071" i="9"/>
  <c r="M1071" i="9"/>
  <c r="N1071" i="9"/>
  <c r="O1071" i="9"/>
  <c r="P1071" i="9"/>
  <c r="A1072" i="9"/>
  <c r="B1072" i="9"/>
  <c r="C1072" i="9"/>
  <c r="D1072" i="9"/>
  <c r="E1072" i="9"/>
  <c r="F1072" i="9"/>
  <c r="G1072" i="9"/>
  <c r="H1072" i="9"/>
  <c r="I1072" i="9"/>
  <c r="J1072" i="9"/>
  <c r="K1072" i="9"/>
  <c r="L1072" i="9"/>
  <c r="M1072" i="9"/>
  <c r="N1072" i="9"/>
  <c r="O1072" i="9"/>
  <c r="P1072" i="9"/>
  <c r="A1073" i="9"/>
  <c r="B1073" i="9"/>
  <c r="C1073" i="9"/>
  <c r="D1073" i="9"/>
  <c r="E1073" i="9"/>
  <c r="F1073" i="9"/>
  <c r="G1073" i="9"/>
  <c r="H1073" i="9"/>
  <c r="I1073" i="9"/>
  <c r="J1073" i="9"/>
  <c r="K1073" i="9"/>
  <c r="L1073" i="9"/>
  <c r="M1073" i="9"/>
  <c r="N1073" i="9"/>
  <c r="O1073" i="9"/>
  <c r="P1073" i="9"/>
  <c r="A1074" i="9"/>
  <c r="B1074" i="9"/>
  <c r="C1074" i="9"/>
  <c r="D1074" i="9"/>
  <c r="E1074" i="9"/>
  <c r="F1074" i="9"/>
  <c r="G1074" i="9"/>
  <c r="H1074" i="9"/>
  <c r="I1074" i="9"/>
  <c r="J1074" i="9"/>
  <c r="K1074" i="9"/>
  <c r="L1074" i="9"/>
  <c r="M1074" i="9"/>
  <c r="N1074" i="9"/>
  <c r="O1074" i="9"/>
  <c r="P1074" i="9"/>
  <c r="A1075" i="9"/>
  <c r="B1075" i="9"/>
  <c r="C1075" i="9"/>
  <c r="D1075" i="9"/>
  <c r="E1075" i="9"/>
  <c r="F1075" i="9"/>
  <c r="G1075" i="9"/>
  <c r="H1075" i="9"/>
  <c r="I1075" i="9"/>
  <c r="J1075" i="9"/>
  <c r="K1075" i="9"/>
  <c r="L1075" i="9"/>
  <c r="M1075" i="9"/>
  <c r="N1075" i="9"/>
  <c r="O1075" i="9"/>
  <c r="P1075" i="9"/>
  <c r="A1076" i="9"/>
  <c r="B1076" i="9"/>
  <c r="C1076" i="9"/>
  <c r="D1076" i="9"/>
  <c r="E1076" i="9"/>
  <c r="F1076" i="9"/>
  <c r="G1076" i="9"/>
  <c r="H1076" i="9"/>
  <c r="I1076" i="9"/>
  <c r="J1076" i="9"/>
  <c r="K1076" i="9"/>
  <c r="L1076" i="9"/>
  <c r="M1076" i="9"/>
  <c r="N1076" i="9"/>
  <c r="O1076" i="9"/>
  <c r="P1076" i="9"/>
  <c r="A1077" i="9"/>
  <c r="B1077" i="9"/>
  <c r="C1077" i="9"/>
  <c r="D1077" i="9"/>
  <c r="E1077" i="9"/>
  <c r="F1077" i="9"/>
  <c r="G1077" i="9"/>
  <c r="H1077" i="9"/>
  <c r="I1077" i="9"/>
  <c r="J1077" i="9"/>
  <c r="K1077" i="9"/>
  <c r="L1077" i="9"/>
  <c r="M1077" i="9"/>
  <c r="N1077" i="9"/>
  <c r="O1077" i="9"/>
  <c r="P1077" i="9"/>
  <c r="A1078" i="9"/>
  <c r="B1078" i="9"/>
  <c r="C1078" i="9"/>
  <c r="D1078" i="9"/>
  <c r="E1078" i="9"/>
  <c r="F1078" i="9"/>
  <c r="G1078" i="9"/>
  <c r="H1078" i="9"/>
  <c r="I1078" i="9"/>
  <c r="J1078" i="9"/>
  <c r="K1078" i="9"/>
  <c r="L1078" i="9"/>
  <c r="M1078" i="9"/>
  <c r="N1078" i="9"/>
  <c r="O1078" i="9"/>
  <c r="P1078" i="9"/>
  <c r="A1079" i="9"/>
  <c r="B1079" i="9"/>
  <c r="C1079" i="9"/>
  <c r="D1079" i="9"/>
  <c r="E1079" i="9"/>
  <c r="F1079" i="9"/>
  <c r="G1079" i="9"/>
  <c r="H1079" i="9"/>
  <c r="I1079" i="9"/>
  <c r="J1079" i="9"/>
  <c r="K1079" i="9"/>
  <c r="L1079" i="9"/>
  <c r="M1079" i="9"/>
  <c r="N1079" i="9"/>
  <c r="O1079" i="9"/>
  <c r="P1079" i="9"/>
  <c r="A1080" i="9"/>
  <c r="B1080" i="9"/>
  <c r="C1080" i="9"/>
  <c r="D1080" i="9"/>
  <c r="E1080" i="9"/>
  <c r="F1080" i="9"/>
  <c r="G1080" i="9"/>
  <c r="H1080" i="9"/>
  <c r="I1080" i="9"/>
  <c r="J1080" i="9"/>
  <c r="K1080" i="9"/>
  <c r="L1080" i="9"/>
  <c r="M1080" i="9"/>
  <c r="N1080" i="9"/>
  <c r="O1080" i="9"/>
  <c r="P1080" i="9"/>
  <c r="A1081" i="9"/>
  <c r="B1081" i="9"/>
  <c r="C1081" i="9"/>
  <c r="D1081" i="9"/>
  <c r="E1081" i="9"/>
  <c r="F1081" i="9"/>
  <c r="G1081" i="9"/>
  <c r="H1081" i="9"/>
  <c r="I1081" i="9"/>
  <c r="J1081" i="9"/>
  <c r="K1081" i="9"/>
  <c r="L1081" i="9"/>
  <c r="M1081" i="9"/>
  <c r="N1081" i="9"/>
  <c r="O1081" i="9"/>
  <c r="P1081" i="9"/>
  <c r="A1082" i="9"/>
  <c r="B1082" i="9"/>
  <c r="C1082" i="9"/>
  <c r="D1082" i="9"/>
  <c r="E1082" i="9"/>
  <c r="F1082" i="9"/>
  <c r="G1082" i="9"/>
  <c r="H1082" i="9"/>
  <c r="I1082" i="9"/>
  <c r="J1082" i="9"/>
  <c r="K1082" i="9"/>
  <c r="L1082" i="9"/>
  <c r="M1082" i="9"/>
  <c r="N1082" i="9"/>
  <c r="O1082" i="9"/>
  <c r="P1082" i="9"/>
  <c r="A1083" i="9"/>
  <c r="B1083" i="9"/>
  <c r="C1083" i="9"/>
  <c r="D1083" i="9"/>
  <c r="E1083" i="9"/>
  <c r="F1083" i="9"/>
  <c r="G1083" i="9"/>
  <c r="H1083" i="9"/>
  <c r="I1083" i="9"/>
  <c r="J1083" i="9"/>
  <c r="K1083" i="9"/>
  <c r="L1083" i="9"/>
  <c r="M1083" i="9"/>
  <c r="N1083" i="9"/>
  <c r="O1083" i="9"/>
  <c r="P1083" i="9"/>
  <c r="A1084" i="9"/>
  <c r="B1084" i="9"/>
  <c r="C1084" i="9"/>
  <c r="D1084" i="9"/>
  <c r="E1084" i="9"/>
  <c r="F1084" i="9"/>
  <c r="G1084" i="9"/>
  <c r="H1084" i="9"/>
  <c r="I1084" i="9"/>
  <c r="J1084" i="9"/>
  <c r="K1084" i="9"/>
  <c r="L1084" i="9"/>
  <c r="M1084" i="9"/>
  <c r="N1084" i="9"/>
  <c r="O1084" i="9"/>
  <c r="P1084" i="9"/>
  <c r="A1085" i="9"/>
  <c r="B1085" i="9"/>
  <c r="C1085" i="9"/>
  <c r="D1085" i="9"/>
  <c r="E1085" i="9"/>
  <c r="F1085" i="9"/>
  <c r="G1085" i="9"/>
  <c r="H1085" i="9"/>
  <c r="I1085" i="9"/>
  <c r="J1085" i="9"/>
  <c r="K1085" i="9"/>
  <c r="L1085" i="9"/>
  <c r="M1085" i="9"/>
  <c r="N1085" i="9"/>
  <c r="O1085" i="9"/>
  <c r="P1085" i="9"/>
  <c r="A1086" i="9"/>
  <c r="B1086" i="9"/>
  <c r="C1086" i="9"/>
  <c r="D1086" i="9"/>
  <c r="E1086" i="9"/>
  <c r="F1086" i="9"/>
  <c r="G1086" i="9"/>
  <c r="H1086" i="9"/>
  <c r="I1086" i="9"/>
  <c r="J1086" i="9"/>
  <c r="K1086" i="9"/>
  <c r="L1086" i="9"/>
  <c r="M1086" i="9"/>
  <c r="N1086" i="9"/>
  <c r="O1086" i="9"/>
  <c r="P1086" i="9"/>
  <c r="A1087" i="9"/>
  <c r="B1087" i="9"/>
  <c r="C1087" i="9"/>
  <c r="D1087" i="9"/>
  <c r="E1087" i="9"/>
  <c r="F1087" i="9"/>
  <c r="G1087" i="9"/>
  <c r="H1087" i="9"/>
  <c r="I1087" i="9"/>
  <c r="J1087" i="9"/>
  <c r="K1087" i="9"/>
  <c r="L1087" i="9"/>
  <c r="M1087" i="9"/>
  <c r="N1087" i="9"/>
  <c r="O1087" i="9"/>
  <c r="P1087" i="9"/>
  <c r="A1088" i="9"/>
  <c r="B1088" i="9"/>
  <c r="C1088" i="9"/>
  <c r="D1088" i="9"/>
  <c r="E1088" i="9"/>
  <c r="F1088" i="9"/>
  <c r="G1088" i="9"/>
  <c r="H1088" i="9"/>
  <c r="I1088" i="9"/>
  <c r="J1088" i="9"/>
  <c r="K1088" i="9"/>
  <c r="L1088" i="9"/>
  <c r="M1088" i="9"/>
  <c r="N1088" i="9"/>
  <c r="O1088" i="9"/>
  <c r="P1088" i="9"/>
  <c r="A1089" i="9"/>
  <c r="B1089" i="9"/>
  <c r="C1089" i="9"/>
  <c r="D1089" i="9"/>
  <c r="E1089" i="9"/>
  <c r="F1089" i="9"/>
  <c r="G1089" i="9"/>
  <c r="H1089" i="9"/>
  <c r="I1089" i="9"/>
  <c r="J1089" i="9"/>
  <c r="K1089" i="9"/>
  <c r="L1089" i="9"/>
  <c r="M1089" i="9"/>
  <c r="N1089" i="9"/>
  <c r="O1089" i="9"/>
  <c r="P1089" i="9"/>
  <c r="A1090" i="9"/>
  <c r="B1090" i="9"/>
  <c r="C1090" i="9"/>
  <c r="D1090" i="9"/>
  <c r="E1090" i="9"/>
  <c r="F1090" i="9"/>
  <c r="G1090" i="9"/>
  <c r="H1090" i="9"/>
  <c r="I1090" i="9"/>
  <c r="J1090" i="9"/>
  <c r="K1090" i="9"/>
  <c r="L1090" i="9"/>
  <c r="M1090" i="9"/>
  <c r="N1090" i="9"/>
  <c r="O1090" i="9"/>
  <c r="P1090" i="9"/>
  <c r="A1091" i="9"/>
  <c r="B1091" i="9"/>
  <c r="C1091" i="9"/>
  <c r="D1091" i="9"/>
  <c r="E1091" i="9"/>
  <c r="F1091" i="9"/>
  <c r="G1091" i="9"/>
  <c r="H1091" i="9"/>
  <c r="I1091" i="9"/>
  <c r="J1091" i="9"/>
  <c r="K1091" i="9"/>
  <c r="L1091" i="9"/>
  <c r="M1091" i="9"/>
  <c r="N1091" i="9"/>
  <c r="O1091" i="9"/>
  <c r="P1091" i="9"/>
  <c r="A1092" i="9"/>
  <c r="B1092" i="9"/>
  <c r="C1092" i="9"/>
  <c r="D1092" i="9"/>
  <c r="E1092" i="9"/>
  <c r="F1092" i="9"/>
  <c r="G1092" i="9"/>
  <c r="H1092" i="9"/>
  <c r="I1092" i="9"/>
  <c r="J1092" i="9"/>
  <c r="K1092" i="9"/>
  <c r="L1092" i="9"/>
  <c r="M1092" i="9"/>
  <c r="N1092" i="9"/>
  <c r="O1092" i="9"/>
  <c r="P1092" i="9"/>
  <c r="A1093" i="9"/>
  <c r="B1093" i="9"/>
  <c r="C1093" i="9"/>
  <c r="D1093" i="9"/>
  <c r="E1093" i="9"/>
  <c r="F1093" i="9"/>
  <c r="G1093" i="9"/>
  <c r="H1093" i="9"/>
  <c r="I1093" i="9"/>
  <c r="J1093" i="9"/>
  <c r="K1093" i="9"/>
  <c r="L1093" i="9"/>
  <c r="M1093" i="9"/>
  <c r="N1093" i="9"/>
  <c r="O1093" i="9"/>
  <c r="P1093" i="9"/>
  <c r="A1094" i="9"/>
  <c r="B1094" i="9"/>
  <c r="C1094" i="9"/>
  <c r="D1094" i="9"/>
  <c r="E1094" i="9"/>
  <c r="F1094" i="9"/>
  <c r="G1094" i="9"/>
  <c r="H1094" i="9"/>
  <c r="I1094" i="9"/>
  <c r="J1094" i="9"/>
  <c r="K1094" i="9"/>
  <c r="L1094" i="9"/>
  <c r="M1094" i="9"/>
  <c r="N1094" i="9"/>
  <c r="O1094" i="9"/>
  <c r="P1094" i="9"/>
  <c r="A1095" i="9"/>
  <c r="B1095" i="9"/>
  <c r="C1095" i="9"/>
  <c r="D1095" i="9"/>
  <c r="E1095" i="9"/>
  <c r="F1095" i="9"/>
  <c r="G1095" i="9"/>
  <c r="H1095" i="9"/>
  <c r="I1095" i="9"/>
  <c r="J1095" i="9"/>
  <c r="K1095" i="9"/>
  <c r="L1095" i="9"/>
  <c r="M1095" i="9"/>
  <c r="N1095" i="9"/>
  <c r="O1095" i="9"/>
  <c r="P1095" i="9"/>
  <c r="A1096" i="9"/>
  <c r="B1096" i="9"/>
  <c r="C1096" i="9"/>
  <c r="D1096" i="9"/>
  <c r="E1096" i="9"/>
  <c r="F1096" i="9"/>
  <c r="G1096" i="9"/>
  <c r="H1096" i="9"/>
  <c r="I1096" i="9"/>
  <c r="J1096" i="9"/>
  <c r="K1096" i="9"/>
  <c r="L1096" i="9"/>
  <c r="M1096" i="9"/>
  <c r="N1096" i="9"/>
  <c r="O1096" i="9"/>
  <c r="P1096" i="9"/>
  <c r="A1097" i="9"/>
  <c r="B1097" i="9"/>
  <c r="C1097" i="9"/>
  <c r="D1097" i="9"/>
  <c r="E1097" i="9"/>
  <c r="F1097" i="9"/>
  <c r="G1097" i="9"/>
  <c r="H1097" i="9"/>
  <c r="I1097" i="9"/>
  <c r="J1097" i="9"/>
  <c r="K1097" i="9"/>
  <c r="L1097" i="9"/>
  <c r="M1097" i="9"/>
  <c r="N1097" i="9"/>
  <c r="O1097" i="9"/>
  <c r="P1097" i="9"/>
  <c r="A1098" i="9"/>
  <c r="B1098" i="9"/>
  <c r="C1098" i="9"/>
  <c r="D1098" i="9"/>
  <c r="E1098" i="9"/>
  <c r="F1098" i="9"/>
  <c r="G1098" i="9"/>
  <c r="H1098" i="9"/>
  <c r="I1098" i="9"/>
  <c r="J1098" i="9"/>
  <c r="K1098" i="9"/>
  <c r="L1098" i="9"/>
  <c r="M1098" i="9"/>
  <c r="N1098" i="9"/>
  <c r="O1098" i="9"/>
  <c r="P1098" i="9"/>
  <c r="A1099" i="9"/>
  <c r="B1099" i="9"/>
  <c r="C1099" i="9"/>
  <c r="D1099" i="9"/>
  <c r="E1099" i="9"/>
  <c r="F1099" i="9"/>
  <c r="G1099" i="9"/>
  <c r="H1099" i="9"/>
  <c r="I1099" i="9"/>
  <c r="J1099" i="9"/>
  <c r="K1099" i="9"/>
  <c r="L1099" i="9"/>
  <c r="M1099" i="9"/>
  <c r="N1099" i="9"/>
  <c r="O1099" i="9"/>
  <c r="P1099" i="9"/>
  <c r="A1100" i="9"/>
  <c r="B1100" i="9"/>
  <c r="C1100" i="9"/>
  <c r="D1100" i="9"/>
  <c r="E1100" i="9"/>
  <c r="F1100" i="9"/>
  <c r="G1100" i="9"/>
  <c r="H1100" i="9"/>
  <c r="I1100" i="9"/>
  <c r="J1100" i="9"/>
  <c r="K1100" i="9"/>
  <c r="L1100" i="9"/>
  <c r="M1100" i="9"/>
  <c r="N1100" i="9"/>
  <c r="O1100" i="9"/>
  <c r="P1100" i="9"/>
  <c r="A1101" i="9"/>
  <c r="B1101" i="9"/>
  <c r="C1101" i="9"/>
  <c r="D1101" i="9"/>
  <c r="E1101" i="9"/>
  <c r="F1101" i="9"/>
  <c r="G1101" i="9"/>
  <c r="H1101" i="9"/>
  <c r="I1101" i="9"/>
  <c r="J1101" i="9"/>
  <c r="K1101" i="9"/>
  <c r="L1101" i="9"/>
  <c r="M1101" i="9"/>
  <c r="N1101" i="9"/>
  <c r="O1101" i="9"/>
  <c r="P1101" i="9"/>
  <c r="A1102" i="9"/>
  <c r="B1102" i="9"/>
  <c r="C1102" i="9"/>
  <c r="D1102" i="9"/>
  <c r="E1102" i="9"/>
  <c r="F1102" i="9"/>
  <c r="G1102" i="9"/>
  <c r="H1102" i="9"/>
  <c r="I1102" i="9"/>
  <c r="J1102" i="9"/>
  <c r="K1102" i="9"/>
  <c r="L1102" i="9"/>
  <c r="M1102" i="9"/>
  <c r="N1102" i="9"/>
  <c r="O1102" i="9"/>
  <c r="P1102" i="9"/>
  <c r="A1103" i="9"/>
  <c r="B1103" i="9"/>
  <c r="C1103" i="9"/>
  <c r="D1103" i="9"/>
  <c r="E1103" i="9"/>
  <c r="F1103" i="9"/>
  <c r="G1103" i="9"/>
  <c r="H1103" i="9"/>
  <c r="I1103" i="9"/>
  <c r="J1103" i="9"/>
  <c r="K1103" i="9"/>
  <c r="L1103" i="9"/>
  <c r="M1103" i="9"/>
  <c r="N1103" i="9"/>
  <c r="O1103" i="9"/>
  <c r="P1103" i="9"/>
  <c r="A1104" i="9"/>
  <c r="B1104" i="9"/>
  <c r="C1104" i="9"/>
  <c r="D1104" i="9"/>
  <c r="E1104" i="9"/>
  <c r="F1104" i="9"/>
  <c r="G1104" i="9"/>
  <c r="H1104" i="9"/>
  <c r="I1104" i="9"/>
  <c r="J1104" i="9"/>
  <c r="K1104" i="9"/>
  <c r="L1104" i="9"/>
  <c r="M1104" i="9"/>
  <c r="N1104" i="9"/>
  <c r="O1104" i="9"/>
  <c r="P1104" i="9"/>
  <c r="A1105" i="9"/>
  <c r="B1105" i="9"/>
  <c r="C1105" i="9"/>
  <c r="D1105" i="9"/>
  <c r="E1105" i="9"/>
  <c r="F1105" i="9"/>
  <c r="G1105" i="9"/>
  <c r="H1105" i="9"/>
  <c r="I1105" i="9"/>
  <c r="J1105" i="9"/>
  <c r="K1105" i="9"/>
  <c r="L1105" i="9"/>
  <c r="M1105" i="9"/>
  <c r="N1105" i="9"/>
  <c r="O1105" i="9"/>
  <c r="P1105" i="9"/>
  <c r="A1106" i="9"/>
  <c r="B1106" i="9"/>
  <c r="C1106" i="9"/>
  <c r="D1106" i="9"/>
  <c r="E1106" i="9"/>
  <c r="F1106" i="9"/>
  <c r="G1106" i="9"/>
  <c r="H1106" i="9"/>
  <c r="I1106" i="9"/>
  <c r="J1106" i="9"/>
  <c r="K1106" i="9"/>
  <c r="L1106" i="9"/>
  <c r="M1106" i="9"/>
  <c r="N1106" i="9"/>
  <c r="O1106" i="9"/>
  <c r="P1106" i="9"/>
  <c r="A1107" i="9"/>
  <c r="B1107" i="9"/>
  <c r="C1107" i="9"/>
  <c r="D1107" i="9"/>
  <c r="E1107" i="9"/>
  <c r="F1107" i="9"/>
  <c r="G1107" i="9"/>
  <c r="H1107" i="9"/>
  <c r="I1107" i="9"/>
  <c r="J1107" i="9"/>
  <c r="K1107" i="9"/>
  <c r="L1107" i="9"/>
  <c r="M1107" i="9"/>
  <c r="N1107" i="9"/>
  <c r="O1107" i="9"/>
  <c r="P1107" i="9"/>
  <c r="A1108" i="9"/>
  <c r="B1108" i="9"/>
  <c r="C1108" i="9"/>
  <c r="D1108" i="9"/>
  <c r="E1108" i="9"/>
  <c r="F1108" i="9"/>
  <c r="G1108" i="9"/>
  <c r="H1108" i="9"/>
  <c r="I1108" i="9"/>
  <c r="J1108" i="9"/>
  <c r="K1108" i="9"/>
  <c r="L1108" i="9"/>
  <c r="M1108" i="9"/>
  <c r="N1108" i="9"/>
  <c r="O1108" i="9"/>
  <c r="P1108" i="9"/>
  <c r="A1109" i="9"/>
  <c r="B1109" i="9"/>
  <c r="C1109" i="9"/>
  <c r="D1109" i="9"/>
  <c r="E1109" i="9"/>
  <c r="F1109" i="9"/>
  <c r="G1109" i="9"/>
  <c r="H1109" i="9"/>
  <c r="I1109" i="9"/>
  <c r="J1109" i="9"/>
  <c r="K1109" i="9"/>
  <c r="L1109" i="9"/>
  <c r="M1109" i="9"/>
  <c r="N1109" i="9"/>
  <c r="O1109" i="9"/>
  <c r="P1109" i="9"/>
  <c r="A1110" i="9"/>
  <c r="B1110" i="9"/>
  <c r="C1110" i="9"/>
  <c r="D1110" i="9"/>
  <c r="E1110" i="9"/>
  <c r="F1110" i="9"/>
  <c r="G1110" i="9"/>
  <c r="H1110" i="9"/>
  <c r="I1110" i="9"/>
  <c r="J1110" i="9"/>
  <c r="K1110" i="9"/>
  <c r="L1110" i="9"/>
  <c r="M1110" i="9"/>
  <c r="N1110" i="9"/>
  <c r="O1110" i="9"/>
  <c r="P1110" i="9"/>
  <c r="A1111" i="9"/>
  <c r="B1111" i="9"/>
  <c r="C1111" i="9"/>
  <c r="D1111" i="9"/>
  <c r="E1111" i="9"/>
  <c r="F1111" i="9"/>
  <c r="G1111" i="9"/>
  <c r="H1111" i="9"/>
  <c r="I1111" i="9"/>
  <c r="J1111" i="9"/>
  <c r="K1111" i="9"/>
  <c r="L1111" i="9"/>
  <c r="M1111" i="9"/>
  <c r="N1111" i="9"/>
  <c r="O1111" i="9"/>
  <c r="P1111" i="9"/>
  <c r="A1112" i="9"/>
  <c r="B1112" i="9"/>
  <c r="C1112" i="9"/>
  <c r="D1112" i="9"/>
  <c r="E1112" i="9"/>
  <c r="F1112" i="9"/>
  <c r="G1112" i="9"/>
  <c r="H1112" i="9"/>
  <c r="I1112" i="9"/>
  <c r="J1112" i="9"/>
  <c r="K1112" i="9"/>
  <c r="L1112" i="9"/>
  <c r="M1112" i="9"/>
  <c r="N1112" i="9"/>
  <c r="O1112" i="9"/>
  <c r="P1112" i="9"/>
  <c r="A1113" i="9"/>
  <c r="B1113" i="9"/>
  <c r="C1113" i="9"/>
  <c r="D1113" i="9"/>
  <c r="E1113" i="9"/>
  <c r="F1113" i="9"/>
  <c r="G1113" i="9"/>
  <c r="H1113" i="9"/>
  <c r="I1113" i="9"/>
  <c r="J1113" i="9"/>
  <c r="K1113" i="9"/>
  <c r="L1113" i="9"/>
  <c r="M1113" i="9"/>
  <c r="N1113" i="9"/>
  <c r="O1113" i="9"/>
  <c r="P1113" i="9"/>
  <c r="A1114" i="9"/>
  <c r="B1114" i="9"/>
  <c r="C1114" i="9"/>
  <c r="D1114" i="9"/>
  <c r="E1114" i="9"/>
  <c r="F1114" i="9"/>
  <c r="G1114" i="9"/>
  <c r="H1114" i="9"/>
  <c r="I1114" i="9"/>
  <c r="J1114" i="9"/>
  <c r="K1114" i="9"/>
  <c r="L1114" i="9"/>
  <c r="M1114" i="9"/>
  <c r="N1114" i="9"/>
  <c r="O1114" i="9"/>
  <c r="P1114" i="9"/>
  <c r="A1115" i="9"/>
  <c r="B1115" i="9"/>
  <c r="C1115" i="9"/>
  <c r="D1115" i="9"/>
  <c r="E1115" i="9"/>
  <c r="F1115" i="9"/>
  <c r="G1115" i="9"/>
  <c r="H1115" i="9"/>
  <c r="I1115" i="9"/>
  <c r="J1115" i="9"/>
  <c r="K1115" i="9"/>
  <c r="L1115" i="9"/>
  <c r="M1115" i="9"/>
  <c r="N1115" i="9"/>
  <c r="O1115" i="9"/>
  <c r="P1115" i="9"/>
  <c r="A1116" i="9"/>
  <c r="B1116" i="9"/>
  <c r="C1116" i="9"/>
  <c r="D1116" i="9"/>
  <c r="E1116" i="9"/>
  <c r="F1116" i="9"/>
  <c r="G1116" i="9"/>
  <c r="H1116" i="9"/>
  <c r="I1116" i="9"/>
  <c r="J1116" i="9"/>
  <c r="K1116" i="9"/>
  <c r="L1116" i="9"/>
  <c r="M1116" i="9"/>
  <c r="N1116" i="9"/>
  <c r="O1116" i="9"/>
  <c r="P1116" i="9"/>
  <c r="A1117" i="9"/>
  <c r="B1117" i="9"/>
  <c r="C1117" i="9"/>
  <c r="D1117" i="9"/>
  <c r="E1117" i="9"/>
  <c r="F1117" i="9"/>
  <c r="G1117" i="9"/>
  <c r="H1117" i="9"/>
  <c r="I1117" i="9"/>
  <c r="J1117" i="9"/>
  <c r="K1117" i="9"/>
  <c r="L1117" i="9"/>
  <c r="M1117" i="9"/>
  <c r="N1117" i="9"/>
  <c r="O1117" i="9"/>
  <c r="P1117" i="9"/>
  <c r="A1118" i="9"/>
  <c r="B1118" i="9"/>
  <c r="C1118" i="9"/>
  <c r="D1118" i="9"/>
  <c r="E1118" i="9"/>
  <c r="F1118" i="9"/>
  <c r="G1118" i="9"/>
  <c r="H1118" i="9"/>
  <c r="I1118" i="9"/>
  <c r="J1118" i="9"/>
  <c r="K1118" i="9"/>
  <c r="L1118" i="9"/>
  <c r="M1118" i="9"/>
  <c r="N1118" i="9"/>
  <c r="O1118" i="9"/>
  <c r="P1118" i="9"/>
  <c r="A1119" i="9"/>
  <c r="B1119" i="9"/>
  <c r="C1119" i="9"/>
  <c r="D1119" i="9"/>
  <c r="E1119" i="9"/>
  <c r="F1119" i="9"/>
  <c r="G1119" i="9"/>
  <c r="H1119" i="9"/>
  <c r="I1119" i="9"/>
  <c r="J1119" i="9"/>
  <c r="K1119" i="9"/>
  <c r="L1119" i="9"/>
  <c r="M1119" i="9"/>
  <c r="N1119" i="9"/>
  <c r="O1119" i="9"/>
  <c r="P1119" i="9"/>
  <c r="A1120" i="9"/>
  <c r="B1120" i="9"/>
  <c r="C1120" i="9"/>
  <c r="D1120" i="9"/>
  <c r="E1120" i="9"/>
  <c r="F1120" i="9"/>
  <c r="G1120" i="9"/>
  <c r="H1120" i="9"/>
  <c r="I1120" i="9"/>
  <c r="J1120" i="9"/>
  <c r="K1120" i="9"/>
  <c r="L1120" i="9"/>
  <c r="M1120" i="9"/>
  <c r="N1120" i="9"/>
  <c r="O1120" i="9"/>
  <c r="P1120" i="9"/>
  <c r="A1121" i="9"/>
  <c r="B1121" i="9"/>
  <c r="C1121" i="9"/>
  <c r="D1121" i="9"/>
  <c r="E1121" i="9"/>
  <c r="F1121" i="9"/>
  <c r="G1121" i="9"/>
  <c r="H1121" i="9"/>
  <c r="I1121" i="9"/>
  <c r="J1121" i="9"/>
  <c r="K1121" i="9"/>
  <c r="L1121" i="9"/>
  <c r="M1121" i="9"/>
  <c r="N1121" i="9"/>
  <c r="O1121" i="9"/>
  <c r="P1121" i="9"/>
  <c r="A1122" i="9"/>
  <c r="B1122" i="9"/>
  <c r="C1122" i="9"/>
  <c r="D1122" i="9"/>
  <c r="E1122" i="9"/>
  <c r="F1122" i="9"/>
  <c r="G1122" i="9"/>
  <c r="H1122" i="9"/>
  <c r="I1122" i="9"/>
  <c r="J1122" i="9"/>
  <c r="K1122" i="9"/>
  <c r="L1122" i="9"/>
  <c r="M1122" i="9"/>
  <c r="N1122" i="9"/>
  <c r="O1122" i="9"/>
  <c r="P1122" i="9"/>
  <c r="A1123" i="9"/>
  <c r="B1123" i="9"/>
  <c r="C1123" i="9"/>
  <c r="D1123" i="9"/>
  <c r="E1123" i="9"/>
  <c r="F1123" i="9"/>
  <c r="G1123" i="9"/>
  <c r="H1123" i="9"/>
  <c r="I1123" i="9"/>
  <c r="J1123" i="9"/>
  <c r="K1123" i="9"/>
  <c r="L1123" i="9"/>
  <c r="M1123" i="9"/>
  <c r="N1123" i="9"/>
  <c r="O1123" i="9"/>
  <c r="P1123" i="9"/>
  <c r="A1124" i="9"/>
  <c r="B1124" i="9"/>
  <c r="C1124" i="9"/>
  <c r="D1124" i="9"/>
  <c r="E1124" i="9"/>
  <c r="F1124" i="9"/>
  <c r="G1124" i="9"/>
  <c r="H1124" i="9"/>
  <c r="I1124" i="9"/>
  <c r="J1124" i="9"/>
  <c r="K1124" i="9"/>
  <c r="L1124" i="9"/>
  <c r="M1124" i="9"/>
  <c r="N1124" i="9"/>
  <c r="O1124" i="9"/>
  <c r="P1124" i="9"/>
  <c r="A1125" i="9"/>
  <c r="B1125" i="9"/>
  <c r="C1125" i="9"/>
  <c r="D1125" i="9"/>
  <c r="E1125" i="9"/>
  <c r="F1125" i="9"/>
  <c r="G1125" i="9"/>
  <c r="H1125" i="9"/>
  <c r="I1125" i="9"/>
  <c r="J1125" i="9"/>
  <c r="K1125" i="9"/>
  <c r="L1125" i="9"/>
  <c r="M1125" i="9"/>
  <c r="N1125" i="9"/>
  <c r="O1125" i="9"/>
  <c r="P1125" i="9"/>
  <c r="A1126" i="9"/>
  <c r="B1126" i="9"/>
  <c r="C1126" i="9"/>
  <c r="D1126" i="9"/>
  <c r="E1126" i="9"/>
  <c r="F1126" i="9"/>
  <c r="G1126" i="9"/>
  <c r="H1126" i="9"/>
  <c r="I1126" i="9"/>
  <c r="J1126" i="9"/>
  <c r="K1126" i="9"/>
  <c r="L1126" i="9"/>
  <c r="M1126" i="9"/>
  <c r="N1126" i="9"/>
  <c r="O1126" i="9"/>
  <c r="P1126" i="9"/>
  <c r="A1127" i="9"/>
  <c r="B1127" i="9"/>
  <c r="C1127" i="9"/>
  <c r="D1127" i="9"/>
  <c r="E1127" i="9"/>
  <c r="F1127" i="9"/>
  <c r="G1127" i="9"/>
  <c r="H1127" i="9"/>
  <c r="I1127" i="9"/>
  <c r="J1127" i="9"/>
  <c r="K1127" i="9"/>
  <c r="L1127" i="9"/>
  <c r="M1127" i="9"/>
  <c r="N1127" i="9"/>
  <c r="O1127" i="9"/>
  <c r="P1127" i="9"/>
  <c r="A1128" i="9"/>
  <c r="B1128" i="9"/>
  <c r="C1128" i="9"/>
  <c r="D1128" i="9"/>
  <c r="E1128" i="9"/>
  <c r="F1128" i="9"/>
  <c r="G1128" i="9"/>
  <c r="H1128" i="9"/>
  <c r="I1128" i="9"/>
  <c r="J1128" i="9"/>
  <c r="K1128" i="9"/>
  <c r="L1128" i="9"/>
  <c r="M1128" i="9"/>
  <c r="N1128" i="9"/>
  <c r="O1128" i="9"/>
  <c r="P1128" i="9"/>
  <c r="A1129" i="9"/>
  <c r="B1129" i="9"/>
  <c r="C1129" i="9"/>
  <c r="D1129" i="9"/>
  <c r="E1129" i="9"/>
  <c r="F1129" i="9"/>
  <c r="G1129" i="9"/>
  <c r="H1129" i="9"/>
  <c r="I1129" i="9"/>
  <c r="J1129" i="9"/>
  <c r="K1129" i="9"/>
  <c r="L1129" i="9"/>
  <c r="M1129" i="9"/>
  <c r="N1129" i="9"/>
  <c r="O1129" i="9"/>
  <c r="P1129" i="9"/>
  <c r="A1130" i="9"/>
  <c r="B1130" i="9"/>
  <c r="C1130" i="9"/>
  <c r="D1130" i="9"/>
  <c r="E1130" i="9"/>
  <c r="F1130" i="9"/>
  <c r="G1130" i="9"/>
  <c r="H1130" i="9"/>
  <c r="I1130" i="9"/>
  <c r="J1130" i="9"/>
  <c r="K1130" i="9"/>
  <c r="L1130" i="9"/>
  <c r="M1130" i="9"/>
  <c r="N1130" i="9"/>
  <c r="O1130" i="9"/>
  <c r="P1130" i="9"/>
  <c r="A1131" i="9"/>
  <c r="B1131" i="9"/>
  <c r="C1131" i="9"/>
  <c r="D1131" i="9"/>
  <c r="E1131" i="9"/>
  <c r="F1131" i="9"/>
  <c r="G1131" i="9"/>
  <c r="H1131" i="9"/>
  <c r="I1131" i="9"/>
  <c r="J1131" i="9"/>
  <c r="K1131" i="9"/>
  <c r="L1131" i="9"/>
  <c r="M1131" i="9"/>
  <c r="N1131" i="9"/>
  <c r="O1131" i="9"/>
  <c r="P1131" i="9"/>
  <c r="A1132" i="9"/>
  <c r="B1132" i="9"/>
  <c r="C1132" i="9"/>
  <c r="D1132" i="9"/>
  <c r="E1132" i="9"/>
  <c r="F1132" i="9"/>
  <c r="G1132" i="9"/>
  <c r="H1132" i="9"/>
  <c r="I1132" i="9"/>
  <c r="J1132" i="9"/>
  <c r="K1132" i="9"/>
  <c r="L1132" i="9"/>
  <c r="M1132" i="9"/>
  <c r="N1132" i="9"/>
  <c r="O1132" i="9"/>
  <c r="P1132" i="9"/>
  <c r="A1133" i="9"/>
  <c r="B1133" i="9"/>
  <c r="C1133" i="9"/>
  <c r="D1133" i="9"/>
  <c r="E1133" i="9"/>
  <c r="F1133" i="9"/>
  <c r="G1133" i="9"/>
  <c r="H1133" i="9"/>
  <c r="I1133" i="9"/>
  <c r="J1133" i="9"/>
  <c r="K1133" i="9"/>
  <c r="L1133" i="9"/>
  <c r="M1133" i="9"/>
  <c r="N1133" i="9"/>
  <c r="O1133" i="9"/>
  <c r="P1133" i="9"/>
  <c r="A1134" i="9"/>
  <c r="B1134" i="9"/>
  <c r="C1134" i="9"/>
  <c r="D1134" i="9"/>
  <c r="E1134" i="9"/>
  <c r="F1134" i="9"/>
  <c r="G1134" i="9"/>
  <c r="H1134" i="9"/>
  <c r="I1134" i="9"/>
  <c r="J1134" i="9"/>
  <c r="K1134" i="9"/>
  <c r="L1134" i="9"/>
  <c r="M1134" i="9"/>
  <c r="N1134" i="9"/>
  <c r="O1134" i="9"/>
  <c r="P1134" i="9"/>
  <c r="A1135" i="9"/>
  <c r="B1135" i="9"/>
  <c r="C1135" i="9"/>
  <c r="D1135" i="9"/>
  <c r="E1135" i="9"/>
  <c r="F1135" i="9"/>
  <c r="G1135" i="9"/>
  <c r="H1135" i="9"/>
  <c r="I1135" i="9"/>
  <c r="J1135" i="9"/>
  <c r="K1135" i="9"/>
  <c r="L1135" i="9"/>
  <c r="M1135" i="9"/>
  <c r="N1135" i="9"/>
  <c r="O1135" i="9"/>
  <c r="P1135" i="9"/>
  <c r="A1136" i="9"/>
  <c r="B1136" i="9"/>
  <c r="C1136" i="9"/>
  <c r="D1136" i="9"/>
  <c r="E1136" i="9"/>
  <c r="F1136" i="9"/>
  <c r="G1136" i="9"/>
  <c r="H1136" i="9"/>
  <c r="I1136" i="9"/>
  <c r="J1136" i="9"/>
  <c r="K1136" i="9"/>
  <c r="L1136" i="9"/>
  <c r="M1136" i="9"/>
  <c r="N1136" i="9"/>
  <c r="O1136" i="9"/>
  <c r="P1136" i="9"/>
  <c r="A1137" i="9"/>
  <c r="B1137" i="9"/>
  <c r="C1137" i="9"/>
  <c r="D1137" i="9"/>
  <c r="E1137" i="9"/>
  <c r="F1137" i="9"/>
  <c r="G1137" i="9"/>
  <c r="H1137" i="9"/>
  <c r="I1137" i="9"/>
  <c r="J1137" i="9"/>
  <c r="K1137" i="9"/>
  <c r="L1137" i="9"/>
  <c r="M1137" i="9"/>
  <c r="N1137" i="9"/>
  <c r="O1137" i="9"/>
  <c r="P1137" i="9"/>
  <c r="A1138" i="9"/>
  <c r="B1138" i="9"/>
  <c r="C1138" i="9"/>
  <c r="D1138" i="9"/>
  <c r="E1138" i="9"/>
  <c r="F1138" i="9"/>
  <c r="G1138" i="9"/>
  <c r="H1138" i="9"/>
  <c r="I1138" i="9"/>
  <c r="J1138" i="9"/>
  <c r="K1138" i="9"/>
  <c r="L1138" i="9"/>
  <c r="M1138" i="9"/>
  <c r="N1138" i="9"/>
  <c r="O1138" i="9"/>
  <c r="P1138" i="9"/>
  <c r="A1139" i="9"/>
  <c r="B1139" i="9"/>
  <c r="C1139" i="9"/>
  <c r="D1139" i="9"/>
  <c r="E1139" i="9"/>
  <c r="F1139" i="9"/>
  <c r="G1139" i="9"/>
  <c r="H1139" i="9"/>
  <c r="I1139" i="9"/>
  <c r="J1139" i="9"/>
  <c r="K1139" i="9"/>
  <c r="L1139" i="9"/>
  <c r="M1139" i="9"/>
  <c r="N1139" i="9"/>
  <c r="O1139" i="9"/>
  <c r="P1139" i="9"/>
  <c r="A1140" i="9"/>
  <c r="B1140" i="9"/>
  <c r="C1140" i="9"/>
  <c r="D1140" i="9"/>
  <c r="E1140" i="9"/>
  <c r="F1140" i="9"/>
  <c r="G1140" i="9"/>
  <c r="H1140" i="9"/>
  <c r="I1140" i="9"/>
  <c r="J1140" i="9"/>
  <c r="K1140" i="9"/>
  <c r="L1140" i="9"/>
  <c r="M1140" i="9"/>
  <c r="N1140" i="9"/>
  <c r="O1140" i="9"/>
  <c r="P1140" i="9"/>
  <c r="A1141" i="9"/>
  <c r="B1141" i="9"/>
  <c r="C1141" i="9"/>
  <c r="D1141" i="9"/>
  <c r="E1141" i="9"/>
  <c r="F1141" i="9"/>
  <c r="G1141" i="9"/>
  <c r="H1141" i="9"/>
  <c r="I1141" i="9"/>
  <c r="J1141" i="9"/>
  <c r="K1141" i="9"/>
  <c r="L1141" i="9"/>
  <c r="M1141" i="9"/>
  <c r="N1141" i="9"/>
  <c r="O1141" i="9"/>
  <c r="P1141" i="9"/>
  <c r="A1142" i="9"/>
  <c r="B1142" i="9"/>
  <c r="C1142" i="9"/>
  <c r="D1142" i="9"/>
  <c r="E1142" i="9"/>
  <c r="F1142" i="9"/>
  <c r="G1142" i="9"/>
  <c r="H1142" i="9"/>
  <c r="I1142" i="9"/>
  <c r="J1142" i="9"/>
  <c r="K1142" i="9"/>
  <c r="L1142" i="9"/>
  <c r="M1142" i="9"/>
  <c r="N1142" i="9"/>
  <c r="O1142" i="9"/>
  <c r="P1142" i="9"/>
  <c r="A1143" i="9"/>
  <c r="B1143" i="9"/>
  <c r="C1143" i="9"/>
  <c r="D1143" i="9"/>
  <c r="E1143" i="9"/>
  <c r="F1143" i="9"/>
  <c r="G1143" i="9"/>
  <c r="H1143" i="9"/>
  <c r="I1143" i="9"/>
  <c r="J1143" i="9"/>
  <c r="K1143" i="9"/>
  <c r="L1143" i="9"/>
  <c r="M1143" i="9"/>
  <c r="N1143" i="9"/>
  <c r="O1143" i="9"/>
  <c r="P1143" i="9"/>
  <c r="A1144" i="9"/>
  <c r="B1144" i="9"/>
  <c r="C1144" i="9"/>
  <c r="D1144" i="9"/>
  <c r="E1144" i="9"/>
  <c r="F1144" i="9"/>
  <c r="G1144" i="9"/>
  <c r="H1144" i="9"/>
  <c r="I1144" i="9"/>
  <c r="J1144" i="9"/>
  <c r="K1144" i="9"/>
  <c r="L1144" i="9"/>
  <c r="M1144" i="9"/>
  <c r="N1144" i="9"/>
  <c r="O1144" i="9"/>
  <c r="P1144" i="9"/>
  <c r="A1145" i="9"/>
  <c r="B1145" i="9"/>
  <c r="C1145" i="9"/>
  <c r="D1145" i="9"/>
  <c r="E1145" i="9"/>
  <c r="F1145" i="9"/>
  <c r="G1145" i="9"/>
  <c r="H1145" i="9"/>
  <c r="I1145" i="9"/>
  <c r="J1145" i="9"/>
  <c r="K1145" i="9"/>
  <c r="L1145" i="9"/>
  <c r="M1145" i="9"/>
  <c r="N1145" i="9"/>
  <c r="O1145" i="9"/>
  <c r="P1145" i="9"/>
  <c r="A1146" i="9"/>
  <c r="B1146" i="9"/>
  <c r="C1146" i="9"/>
  <c r="D1146" i="9"/>
  <c r="E1146" i="9"/>
  <c r="F1146" i="9"/>
  <c r="G1146" i="9"/>
  <c r="H1146" i="9"/>
  <c r="I1146" i="9"/>
  <c r="J1146" i="9"/>
  <c r="K1146" i="9"/>
  <c r="L1146" i="9"/>
  <c r="M1146" i="9"/>
  <c r="N1146" i="9"/>
  <c r="O1146" i="9"/>
  <c r="P1146" i="9"/>
  <c r="A1147" i="9"/>
  <c r="B1147" i="9"/>
  <c r="C1147" i="9"/>
  <c r="D1147" i="9"/>
  <c r="E1147" i="9"/>
  <c r="F1147" i="9"/>
  <c r="G1147" i="9"/>
  <c r="H1147" i="9"/>
  <c r="I1147" i="9"/>
  <c r="J1147" i="9"/>
  <c r="K1147" i="9"/>
  <c r="L1147" i="9"/>
  <c r="M1147" i="9"/>
  <c r="N1147" i="9"/>
  <c r="O1147" i="9"/>
  <c r="P1147" i="9"/>
  <c r="A1148" i="9"/>
  <c r="B1148" i="9"/>
  <c r="C1148" i="9"/>
  <c r="D1148" i="9"/>
  <c r="E1148" i="9"/>
  <c r="F1148" i="9"/>
  <c r="G1148" i="9"/>
  <c r="H1148" i="9"/>
  <c r="I1148" i="9"/>
  <c r="J1148" i="9"/>
  <c r="K1148" i="9"/>
  <c r="L1148" i="9"/>
  <c r="M1148" i="9"/>
  <c r="N1148" i="9"/>
  <c r="O1148" i="9"/>
  <c r="P1148" i="9"/>
  <c r="A1149" i="9"/>
  <c r="B1149" i="9"/>
  <c r="C1149" i="9"/>
  <c r="D1149" i="9"/>
  <c r="E1149" i="9"/>
  <c r="F1149" i="9"/>
  <c r="G1149" i="9"/>
  <c r="H1149" i="9"/>
  <c r="I1149" i="9"/>
  <c r="J1149" i="9"/>
  <c r="K1149" i="9"/>
  <c r="L1149" i="9"/>
  <c r="M1149" i="9"/>
  <c r="N1149" i="9"/>
  <c r="O1149" i="9"/>
  <c r="P1149" i="9"/>
  <c r="A1150" i="9"/>
  <c r="B1150" i="9"/>
  <c r="C1150" i="9"/>
  <c r="D1150" i="9"/>
  <c r="E1150" i="9"/>
  <c r="F1150" i="9"/>
  <c r="G1150" i="9"/>
  <c r="H1150" i="9"/>
  <c r="I1150" i="9"/>
  <c r="J1150" i="9"/>
  <c r="K1150" i="9"/>
  <c r="L1150" i="9"/>
  <c r="M1150" i="9"/>
  <c r="N1150" i="9"/>
  <c r="O1150" i="9"/>
  <c r="P1150" i="9"/>
  <c r="A1151" i="9"/>
  <c r="B1151" i="9"/>
  <c r="C1151" i="9"/>
  <c r="D1151" i="9"/>
  <c r="E1151" i="9"/>
  <c r="F1151" i="9"/>
  <c r="G1151" i="9"/>
  <c r="H1151" i="9"/>
  <c r="I1151" i="9"/>
  <c r="J1151" i="9"/>
  <c r="K1151" i="9"/>
  <c r="L1151" i="9"/>
  <c r="M1151" i="9"/>
  <c r="N1151" i="9"/>
  <c r="O1151" i="9"/>
  <c r="P1151" i="9"/>
  <c r="A1152" i="9"/>
  <c r="B1152" i="9"/>
  <c r="C1152" i="9"/>
  <c r="D1152" i="9"/>
  <c r="E1152" i="9"/>
  <c r="F1152" i="9"/>
  <c r="G1152" i="9"/>
  <c r="H1152" i="9"/>
  <c r="I1152" i="9"/>
  <c r="J1152" i="9"/>
  <c r="K1152" i="9"/>
  <c r="L1152" i="9"/>
  <c r="M1152" i="9"/>
  <c r="N1152" i="9"/>
  <c r="O1152" i="9"/>
  <c r="P1152" i="9"/>
  <c r="A1153" i="9"/>
  <c r="B1153" i="9"/>
  <c r="C1153" i="9"/>
  <c r="D1153" i="9"/>
  <c r="E1153" i="9"/>
  <c r="F1153" i="9"/>
  <c r="G1153" i="9"/>
  <c r="H1153" i="9"/>
  <c r="I1153" i="9"/>
  <c r="J1153" i="9"/>
  <c r="K1153" i="9"/>
  <c r="L1153" i="9"/>
  <c r="M1153" i="9"/>
  <c r="N1153" i="9"/>
  <c r="O1153" i="9"/>
  <c r="P1153" i="9"/>
  <c r="A1154" i="9"/>
  <c r="B1154" i="9"/>
  <c r="C1154" i="9"/>
  <c r="D1154" i="9"/>
  <c r="E1154" i="9"/>
  <c r="F1154" i="9"/>
  <c r="G1154" i="9"/>
  <c r="H1154" i="9"/>
  <c r="I1154" i="9"/>
  <c r="J1154" i="9"/>
  <c r="K1154" i="9"/>
  <c r="L1154" i="9"/>
  <c r="M1154" i="9"/>
  <c r="N1154" i="9"/>
  <c r="O1154" i="9"/>
  <c r="P1154" i="9"/>
  <c r="A1155" i="9"/>
  <c r="B1155" i="9"/>
  <c r="C1155" i="9"/>
  <c r="D1155" i="9"/>
  <c r="E1155" i="9"/>
  <c r="F1155" i="9"/>
  <c r="G1155" i="9"/>
  <c r="H1155" i="9"/>
  <c r="I1155" i="9"/>
  <c r="J1155" i="9"/>
  <c r="K1155" i="9"/>
  <c r="L1155" i="9"/>
  <c r="M1155" i="9"/>
  <c r="N1155" i="9"/>
  <c r="O1155" i="9"/>
  <c r="P1155" i="9"/>
  <c r="A1156" i="9"/>
  <c r="B1156" i="9"/>
  <c r="C1156" i="9"/>
  <c r="D1156" i="9"/>
  <c r="E1156" i="9"/>
  <c r="F1156" i="9"/>
  <c r="G1156" i="9"/>
  <c r="H1156" i="9"/>
  <c r="I1156" i="9"/>
  <c r="J1156" i="9"/>
  <c r="K1156" i="9"/>
  <c r="L1156" i="9"/>
  <c r="M1156" i="9"/>
  <c r="N1156" i="9"/>
  <c r="O1156" i="9"/>
  <c r="P1156" i="9"/>
  <c r="A1157" i="9"/>
  <c r="B1157" i="9"/>
  <c r="C1157" i="9"/>
  <c r="D1157" i="9"/>
  <c r="E1157" i="9"/>
  <c r="F1157" i="9"/>
  <c r="G1157" i="9"/>
  <c r="H1157" i="9"/>
  <c r="I1157" i="9"/>
  <c r="J1157" i="9"/>
  <c r="K1157" i="9"/>
  <c r="L1157" i="9"/>
  <c r="M1157" i="9"/>
  <c r="N1157" i="9"/>
  <c r="O1157" i="9"/>
  <c r="P1157" i="9"/>
  <c r="A1158" i="9"/>
  <c r="B1158" i="9"/>
  <c r="C1158" i="9"/>
  <c r="D1158" i="9"/>
  <c r="E1158" i="9"/>
  <c r="F1158" i="9"/>
  <c r="G1158" i="9"/>
  <c r="H1158" i="9"/>
  <c r="I1158" i="9"/>
  <c r="J1158" i="9"/>
  <c r="K1158" i="9"/>
  <c r="L1158" i="9"/>
  <c r="M1158" i="9"/>
  <c r="N1158" i="9"/>
  <c r="O1158" i="9"/>
  <c r="P1158" i="9"/>
  <c r="A1159" i="9"/>
  <c r="B1159" i="9"/>
  <c r="C1159" i="9"/>
  <c r="D1159" i="9"/>
  <c r="E1159" i="9"/>
  <c r="F1159" i="9"/>
  <c r="G1159" i="9"/>
  <c r="H1159" i="9"/>
  <c r="I1159" i="9"/>
  <c r="J1159" i="9"/>
  <c r="K1159" i="9"/>
  <c r="L1159" i="9"/>
  <c r="M1159" i="9"/>
  <c r="N1159" i="9"/>
  <c r="O1159" i="9"/>
  <c r="P1159" i="9"/>
  <c r="A1160" i="9"/>
  <c r="B1160" i="9"/>
  <c r="C1160" i="9"/>
  <c r="D1160" i="9"/>
  <c r="E1160" i="9"/>
  <c r="F1160" i="9"/>
  <c r="G1160" i="9"/>
  <c r="H1160" i="9"/>
  <c r="I1160" i="9"/>
  <c r="J1160" i="9"/>
  <c r="K1160" i="9"/>
  <c r="L1160" i="9"/>
  <c r="M1160" i="9"/>
  <c r="N1160" i="9"/>
  <c r="O1160" i="9"/>
  <c r="P1160" i="9"/>
  <c r="A1161" i="9"/>
  <c r="B1161" i="9"/>
  <c r="C1161" i="9"/>
  <c r="D1161" i="9"/>
  <c r="E1161" i="9"/>
  <c r="F1161" i="9"/>
  <c r="G1161" i="9"/>
  <c r="H1161" i="9"/>
  <c r="I1161" i="9"/>
  <c r="J1161" i="9"/>
  <c r="K1161" i="9"/>
  <c r="L1161" i="9"/>
  <c r="M1161" i="9"/>
  <c r="N1161" i="9"/>
  <c r="O1161" i="9"/>
  <c r="P1161" i="9"/>
  <c r="A1162" i="9"/>
  <c r="B1162" i="9"/>
  <c r="C1162" i="9"/>
  <c r="D1162" i="9"/>
  <c r="E1162" i="9"/>
  <c r="F1162" i="9"/>
  <c r="G1162" i="9"/>
  <c r="H1162" i="9"/>
  <c r="I1162" i="9"/>
  <c r="J1162" i="9"/>
  <c r="K1162" i="9"/>
  <c r="L1162" i="9"/>
  <c r="M1162" i="9"/>
  <c r="N1162" i="9"/>
  <c r="O1162" i="9"/>
  <c r="P1162" i="9"/>
  <c r="A1163" i="9"/>
  <c r="B1163" i="9"/>
  <c r="C1163" i="9"/>
  <c r="D1163" i="9"/>
  <c r="E1163" i="9"/>
  <c r="F1163" i="9"/>
  <c r="G1163" i="9"/>
  <c r="H1163" i="9"/>
  <c r="I1163" i="9"/>
  <c r="J1163" i="9"/>
  <c r="K1163" i="9"/>
  <c r="L1163" i="9"/>
  <c r="M1163" i="9"/>
  <c r="N1163" i="9"/>
  <c r="O1163" i="9"/>
  <c r="P1163" i="9"/>
  <c r="A1164" i="9"/>
  <c r="B1164" i="9"/>
  <c r="C1164" i="9"/>
  <c r="D1164" i="9"/>
  <c r="E1164" i="9"/>
  <c r="F1164" i="9"/>
  <c r="G1164" i="9"/>
  <c r="H1164" i="9"/>
  <c r="I1164" i="9"/>
  <c r="J1164" i="9"/>
  <c r="K1164" i="9"/>
  <c r="L1164" i="9"/>
  <c r="M1164" i="9"/>
  <c r="N1164" i="9"/>
  <c r="O1164" i="9"/>
  <c r="P1164" i="9"/>
  <c r="A1165" i="9"/>
  <c r="B1165" i="9"/>
  <c r="C1165" i="9"/>
  <c r="D1165" i="9"/>
  <c r="E1165" i="9"/>
  <c r="F1165" i="9"/>
  <c r="G1165" i="9"/>
  <c r="H1165" i="9"/>
  <c r="I1165" i="9"/>
  <c r="J1165" i="9"/>
  <c r="K1165" i="9"/>
  <c r="L1165" i="9"/>
  <c r="M1165" i="9"/>
  <c r="N1165" i="9"/>
  <c r="O1165" i="9"/>
  <c r="P1165" i="9"/>
  <c r="A1166" i="9"/>
  <c r="B1166" i="9"/>
  <c r="C1166" i="9"/>
  <c r="D1166" i="9"/>
  <c r="E1166" i="9"/>
  <c r="F1166" i="9"/>
  <c r="G1166" i="9"/>
  <c r="H1166" i="9"/>
  <c r="I1166" i="9"/>
  <c r="J1166" i="9"/>
  <c r="K1166" i="9"/>
  <c r="L1166" i="9"/>
  <c r="M1166" i="9"/>
  <c r="N1166" i="9"/>
  <c r="O1166" i="9"/>
  <c r="P1166" i="9"/>
  <c r="A1167" i="9"/>
  <c r="B1167" i="9"/>
  <c r="C1167" i="9"/>
  <c r="D1167" i="9"/>
  <c r="E1167" i="9"/>
  <c r="F1167" i="9"/>
  <c r="G1167" i="9"/>
  <c r="H1167" i="9"/>
  <c r="I1167" i="9"/>
  <c r="J1167" i="9"/>
  <c r="K1167" i="9"/>
  <c r="L1167" i="9"/>
  <c r="M1167" i="9"/>
  <c r="N1167" i="9"/>
  <c r="O1167" i="9"/>
  <c r="P1167" i="9"/>
  <c r="A1168" i="9"/>
  <c r="B1168" i="9"/>
  <c r="C1168" i="9"/>
  <c r="D1168" i="9"/>
  <c r="E1168" i="9"/>
  <c r="F1168" i="9"/>
  <c r="G1168" i="9"/>
  <c r="H1168" i="9"/>
  <c r="I1168" i="9"/>
  <c r="J1168" i="9"/>
  <c r="K1168" i="9"/>
  <c r="L1168" i="9"/>
  <c r="M1168" i="9"/>
  <c r="N1168" i="9"/>
  <c r="O1168" i="9"/>
  <c r="P1168" i="9"/>
  <c r="A1169" i="9"/>
  <c r="B1169" i="9"/>
  <c r="C1169" i="9"/>
  <c r="D1169" i="9"/>
  <c r="E1169" i="9"/>
  <c r="F1169" i="9"/>
  <c r="G1169" i="9"/>
  <c r="H1169" i="9"/>
  <c r="I1169" i="9"/>
  <c r="J1169" i="9"/>
  <c r="K1169" i="9"/>
  <c r="L1169" i="9"/>
  <c r="M1169" i="9"/>
  <c r="N1169" i="9"/>
  <c r="O1169" i="9"/>
  <c r="P1169" i="9"/>
  <c r="A1170" i="9"/>
  <c r="B1170" i="9"/>
  <c r="C1170" i="9"/>
  <c r="D1170" i="9"/>
  <c r="E1170" i="9"/>
  <c r="F1170" i="9"/>
  <c r="G1170" i="9"/>
  <c r="H1170" i="9"/>
  <c r="I1170" i="9"/>
  <c r="J1170" i="9"/>
  <c r="K1170" i="9"/>
  <c r="L1170" i="9"/>
  <c r="M1170" i="9"/>
  <c r="N1170" i="9"/>
  <c r="O1170" i="9"/>
  <c r="P1170" i="9"/>
  <c r="A1171" i="9"/>
  <c r="B1171" i="9"/>
  <c r="C1171" i="9"/>
  <c r="D1171" i="9"/>
  <c r="E1171" i="9"/>
  <c r="F1171" i="9"/>
  <c r="G1171" i="9"/>
  <c r="H1171" i="9"/>
  <c r="I1171" i="9"/>
  <c r="J1171" i="9"/>
  <c r="K1171" i="9"/>
  <c r="L1171" i="9"/>
  <c r="M1171" i="9"/>
  <c r="N1171" i="9"/>
  <c r="O1171" i="9"/>
  <c r="P1171" i="9"/>
  <c r="A1172" i="9"/>
  <c r="B1172" i="9"/>
  <c r="C1172" i="9"/>
  <c r="D1172" i="9"/>
  <c r="E1172" i="9"/>
  <c r="F1172" i="9"/>
  <c r="G1172" i="9"/>
  <c r="H1172" i="9"/>
  <c r="I1172" i="9"/>
  <c r="J1172" i="9"/>
  <c r="K1172" i="9"/>
  <c r="L1172" i="9"/>
  <c r="M1172" i="9"/>
  <c r="N1172" i="9"/>
  <c r="O1172" i="9"/>
  <c r="P1172" i="9"/>
  <c r="A1173" i="9"/>
  <c r="B1173" i="9"/>
  <c r="C1173" i="9"/>
  <c r="D1173" i="9"/>
  <c r="E1173" i="9"/>
  <c r="F1173" i="9"/>
  <c r="G1173" i="9"/>
  <c r="H1173" i="9"/>
  <c r="I1173" i="9"/>
  <c r="J1173" i="9"/>
  <c r="K1173" i="9"/>
  <c r="L1173" i="9"/>
  <c r="M1173" i="9"/>
  <c r="N1173" i="9"/>
  <c r="O1173" i="9"/>
  <c r="P1173" i="9"/>
  <c r="A1174" i="9"/>
  <c r="B1174" i="9"/>
  <c r="C1174" i="9"/>
  <c r="D1174" i="9"/>
  <c r="E1174" i="9"/>
  <c r="F1174" i="9"/>
  <c r="G1174" i="9"/>
  <c r="H1174" i="9"/>
  <c r="I1174" i="9"/>
  <c r="J1174" i="9"/>
  <c r="K1174" i="9"/>
  <c r="L1174" i="9"/>
  <c r="M1174" i="9"/>
  <c r="N1174" i="9"/>
  <c r="O1174" i="9"/>
  <c r="P1174" i="9"/>
  <c r="A1175" i="9"/>
  <c r="B1175" i="9"/>
  <c r="C1175" i="9"/>
  <c r="D1175" i="9"/>
  <c r="E1175" i="9"/>
  <c r="F1175" i="9"/>
  <c r="G1175" i="9"/>
  <c r="H1175" i="9"/>
  <c r="I1175" i="9"/>
  <c r="J1175" i="9"/>
  <c r="K1175" i="9"/>
  <c r="L1175" i="9"/>
  <c r="M1175" i="9"/>
  <c r="N1175" i="9"/>
  <c r="O1175" i="9"/>
  <c r="P1175" i="9"/>
  <c r="A1176" i="9"/>
  <c r="B1176" i="9"/>
  <c r="C1176" i="9"/>
  <c r="D1176" i="9"/>
  <c r="E1176" i="9"/>
  <c r="F1176" i="9"/>
  <c r="G1176" i="9"/>
  <c r="H1176" i="9"/>
  <c r="I1176" i="9"/>
  <c r="J1176" i="9"/>
  <c r="K1176" i="9"/>
  <c r="L1176" i="9"/>
  <c r="M1176" i="9"/>
  <c r="N1176" i="9"/>
  <c r="O1176" i="9"/>
  <c r="P1176" i="9"/>
  <c r="A1177" i="9"/>
  <c r="B1177" i="9"/>
  <c r="C1177" i="9"/>
  <c r="D1177" i="9"/>
  <c r="E1177" i="9"/>
  <c r="F1177" i="9"/>
  <c r="G1177" i="9"/>
  <c r="H1177" i="9"/>
  <c r="I1177" i="9"/>
  <c r="J1177" i="9"/>
  <c r="K1177" i="9"/>
  <c r="L1177" i="9"/>
  <c r="M1177" i="9"/>
  <c r="N1177" i="9"/>
  <c r="O1177" i="9"/>
  <c r="P1177" i="9"/>
  <c r="A1178" i="9"/>
  <c r="B1178" i="9"/>
  <c r="C1178" i="9"/>
  <c r="D1178" i="9"/>
  <c r="E1178" i="9"/>
  <c r="F1178" i="9"/>
  <c r="G1178" i="9"/>
  <c r="H1178" i="9"/>
  <c r="I1178" i="9"/>
  <c r="J1178" i="9"/>
  <c r="K1178" i="9"/>
  <c r="L1178" i="9"/>
  <c r="M1178" i="9"/>
  <c r="N1178" i="9"/>
  <c r="O1178" i="9"/>
  <c r="P1178" i="9"/>
  <c r="A1179" i="9"/>
  <c r="B1179" i="9"/>
  <c r="C1179" i="9"/>
  <c r="D1179" i="9"/>
  <c r="E1179" i="9"/>
  <c r="F1179" i="9"/>
  <c r="G1179" i="9"/>
  <c r="H1179" i="9"/>
  <c r="I1179" i="9"/>
  <c r="J1179" i="9"/>
  <c r="K1179" i="9"/>
  <c r="L1179" i="9"/>
  <c r="M1179" i="9"/>
  <c r="N1179" i="9"/>
  <c r="O1179" i="9"/>
  <c r="P1179" i="9"/>
  <c r="A1180" i="9"/>
  <c r="B1180" i="9"/>
  <c r="C1180" i="9"/>
  <c r="D1180" i="9"/>
  <c r="E1180" i="9"/>
  <c r="F1180" i="9"/>
  <c r="G1180" i="9"/>
  <c r="H1180" i="9"/>
  <c r="I1180" i="9"/>
  <c r="J1180" i="9"/>
  <c r="K1180" i="9"/>
  <c r="L1180" i="9"/>
  <c r="M1180" i="9"/>
  <c r="N1180" i="9"/>
  <c r="O1180" i="9"/>
  <c r="P1180" i="9"/>
  <c r="A1181" i="9"/>
  <c r="B1181" i="9"/>
  <c r="C1181" i="9"/>
  <c r="D1181" i="9"/>
  <c r="E1181" i="9"/>
  <c r="F1181" i="9"/>
  <c r="G1181" i="9"/>
  <c r="H1181" i="9"/>
  <c r="I1181" i="9"/>
  <c r="J1181" i="9"/>
  <c r="K1181" i="9"/>
  <c r="L1181" i="9"/>
  <c r="M1181" i="9"/>
  <c r="N1181" i="9"/>
  <c r="O1181" i="9"/>
  <c r="P1181" i="9"/>
  <c r="A1182" i="9"/>
  <c r="B1182" i="9"/>
  <c r="C1182" i="9"/>
  <c r="D1182" i="9"/>
  <c r="E1182" i="9"/>
  <c r="F1182" i="9"/>
  <c r="G1182" i="9"/>
  <c r="H1182" i="9"/>
  <c r="I1182" i="9"/>
  <c r="J1182" i="9"/>
  <c r="K1182" i="9"/>
  <c r="L1182" i="9"/>
  <c r="M1182" i="9"/>
  <c r="N1182" i="9"/>
  <c r="O1182" i="9"/>
  <c r="P1182" i="9"/>
  <c r="A1183" i="9"/>
  <c r="B1183" i="9"/>
  <c r="C1183" i="9"/>
  <c r="D1183" i="9"/>
  <c r="E1183" i="9"/>
  <c r="F1183" i="9"/>
  <c r="G1183" i="9"/>
  <c r="H1183" i="9"/>
  <c r="I1183" i="9"/>
  <c r="J1183" i="9"/>
  <c r="K1183" i="9"/>
  <c r="L1183" i="9"/>
  <c r="M1183" i="9"/>
  <c r="N1183" i="9"/>
  <c r="O1183" i="9"/>
  <c r="P1183" i="9"/>
  <c r="A1184" i="9"/>
  <c r="B1184" i="9"/>
  <c r="C1184" i="9"/>
  <c r="D1184" i="9"/>
  <c r="E1184" i="9"/>
  <c r="F1184" i="9"/>
  <c r="G1184" i="9"/>
  <c r="H1184" i="9"/>
  <c r="I1184" i="9"/>
  <c r="J1184" i="9"/>
  <c r="K1184" i="9"/>
  <c r="L1184" i="9"/>
  <c r="M1184" i="9"/>
  <c r="N1184" i="9"/>
  <c r="O1184" i="9"/>
  <c r="P1184" i="9"/>
  <c r="A1185" i="9"/>
  <c r="B1185" i="9"/>
  <c r="C1185" i="9"/>
  <c r="D1185" i="9"/>
  <c r="E1185" i="9"/>
  <c r="F1185" i="9"/>
  <c r="G1185" i="9"/>
  <c r="H1185" i="9"/>
  <c r="I1185" i="9"/>
  <c r="J1185" i="9"/>
  <c r="K1185" i="9"/>
  <c r="L1185" i="9"/>
  <c r="M1185" i="9"/>
  <c r="N1185" i="9"/>
  <c r="O1185" i="9"/>
  <c r="P1185" i="9"/>
  <c r="A1186" i="9"/>
  <c r="B1186" i="9"/>
  <c r="C1186" i="9"/>
  <c r="D1186" i="9"/>
  <c r="E1186" i="9"/>
  <c r="F1186" i="9"/>
  <c r="G1186" i="9"/>
  <c r="H1186" i="9"/>
  <c r="I1186" i="9"/>
  <c r="J1186" i="9"/>
  <c r="K1186" i="9"/>
  <c r="L1186" i="9"/>
  <c r="M1186" i="9"/>
  <c r="N1186" i="9"/>
  <c r="O1186" i="9"/>
  <c r="P1186" i="9"/>
  <c r="A1187" i="9"/>
  <c r="B1187" i="9"/>
  <c r="C1187" i="9"/>
  <c r="D1187" i="9"/>
  <c r="E1187" i="9"/>
  <c r="F1187" i="9"/>
  <c r="G1187" i="9"/>
  <c r="H1187" i="9"/>
  <c r="I1187" i="9"/>
  <c r="J1187" i="9"/>
  <c r="K1187" i="9"/>
  <c r="L1187" i="9"/>
  <c r="M1187" i="9"/>
  <c r="N1187" i="9"/>
  <c r="O1187" i="9"/>
  <c r="P1187" i="9"/>
  <c r="A1188" i="9"/>
  <c r="B1188" i="9"/>
  <c r="C1188" i="9"/>
  <c r="D1188" i="9"/>
  <c r="E1188" i="9"/>
  <c r="F1188" i="9"/>
  <c r="G1188" i="9"/>
  <c r="H1188" i="9"/>
  <c r="I1188" i="9"/>
  <c r="J1188" i="9"/>
  <c r="K1188" i="9"/>
  <c r="L1188" i="9"/>
  <c r="M1188" i="9"/>
  <c r="N1188" i="9"/>
  <c r="O1188" i="9"/>
  <c r="P1188" i="9"/>
  <c r="A1189" i="9"/>
  <c r="B1189" i="9"/>
  <c r="C1189" i="9"/>
  <c r="D1189" i="9"/>
  <c r="E1189" i="9"/>
  <c r="F1189" i="9"/>
  <c r="G1189" i="9"/>
  <c r="H1189" i="9"/>
  <c r="I1189" i="9"/>
  <c r="J1189" i="9"/>
  <c r="K1189" i="9"/>
  <c r="L1189" i="9"/>
  <c r="M1189" i="9"/>
  <c r="N1189" i="9"/>
  <c r="O1189" i="9"/>
  <c r="P1189" i="9"/>
  <c r="A1190" i="9"/>
  <c r="B1190" i="9"/>
  <c r="C1190" i="9"/>
  <c r="D1190" i="9"/>
  <c r="E1190" i="9"/>
  <c r="F1190" i="9"/>
  <c r="G1190" i="9"/>
  <c r="H1190" i="9"/>
  <c r="I1190" i="9"/>
  <c r="J1190" i="9"/>
  <c r="K1190" i="9"/>
  <c r="L1190" i="9"/>
  <c r="M1190" i="9"/>
  <c r="N1190" i="9"/>
  <c r="O1190" i="9"/>
  <c r="P1190" i="9"/>
  <c r="A1191" i="9"/>
  <c r="B1191" i="9"/>
  <c r="C1191" i="9"/>
  <c r="D1191" i="9"/>
  <c r="E1191" i="9"/>
  <c r="F1191" i="9"/>
  <c r="G1191" i="9"/>
  <c r="H1191" i="9"/>
  <c r="I1191" i="9"/>
  <c r="J1191" i="9"/>
  <c r="K1191" i="9"/>
  <c r="L1191" i="9"/>
  <c r="M1191" i="9"/>
  <c r="N1191" i="9"/>
  <c r="O1191" i="9"/>
  <c r="P1191" i="9"/>
  <c r="A1192" i="9"/>
  <c r="B1192" i="9"/>
  <c r="C1192" i="9"/>
  <c r="D1192" i="9"/>
  <c r="E1192" i="9"/>
  <c r="F1192" i="9"/>
  <c r="G1192" i="9"/>
  <c r="H1192" i="9"/>
  <c r="I1192" i="9"/>
  <c r="J1192" i="9"/>
  <c r="K1192" i="9"/>
  <c r="L1192" i="9"/>
  <c r="M1192" i="9"/>
  <c r="N1192" i="9"/>
  <c r="O1192" i="9"/>
  <c r="P1192" i="9"/>
  <c r="A1193" i="9"/>
  <c r="B1193" i="9"/>
  <c r="C1193" i="9"/>
  <c r="D1193" i="9"/>
  <c r="E1193" i="9"/>
  <c r="F1193" i="9"/>
  <c r="G1193" i="9"/>
  <c r="H1193" i="9"/>
  <c r="I1193" i="9"/>
  <c r="J1193" i="9"/>
  <c r="K1193" i="9"/>
  <c r="L1193" i="9"/>
  <c r="M1193" i="9"/>
  <c r="N1193" i="9"/>
  <c r="O1193" i="9"/>
  <c r="P1193" i="9"/>
  <c r="A1194" i="9"/>
  <c r="B1194" i="9"/>
  <c r="C1194" i="9"/>
  <c r="D1194" i="9"/>
  <c r="E1194" i="9"/>
  <c r="F1194" i="9"/>
  <c r="G1194" i="9"/>
  <c r="H1194" i="9"/>
  <c r="I1194" i="9"/>
  <c r="J1194" i="9"/>
  <c r="K1194" i="9"/>
  <c r="L1194" i="9"/>
  <c r="M1194" i="9"/>
  <c r="N1194" i="9"/>
  <c r="O1194" i="9"/>
  <c r="P1194" i="9"/>
  <c r="A1195" i="9"/>
  <c r="B1195" i="9"/>
  <c r="C1195" i="9"/>
  <c r="D1195" i="9"/>
  <c r="E1195" i="9"/>
  <c r="F1195" i="9"/>
  <c r="G1195" i="9"/>
  <c r="H1195" i="9"/>
  <c r="I1195" i="9"/>
  <c r="J1195" i="9"/>
  <c r="K1195" i="9"/>
  <c r="L1195" i="9"/>
  <c r="M1195" i="9"/>
  <c r="N1195" i="9"/>
  <c r="O1195" i="9"/>
  <c r="P1195" i="9"/>
  <c r="A1196" i="9"/>
  <c r="B1196" i="9"/>
  <c r="C1196" i="9"/>
  <c r="D1196" i="9"/>
  <c r="E1196" i="9"/>
  <c r="F1196" i="9"/>
  <c r="G1196" i="9"/>
  <c r="H1196" i="9"/>
  <c r="I1196" i="9"/>
  <c r="J1196" i="9"/>
  <c r="K1196" i="9"/>
  <c r="L1196" i="9"/>
  <c r="M1196" i="9"/>
  <c r="N1196" i="9"/>
  <c r="O1196" i="9"/>
  <c r="P1196" i="9"/>
  <c r="A1197" i="9"/>
  <c r="B1197" i="9"/>
  <c r="C1197" i="9"/>
  <c r="D1197" i="9"/>
  <c r="E1197" i="9"/>
  <c r="F1197" i="9"/>
  <c r="G1197" i="9"/>
  <c r="H1197" i="9"/>
  <c r="I1197" i="9"/>
  <c r="J1197" i="9"/>
  <c r="K1197" i="9"/>
  <c r="L1197" i="9"/>
  <c r="M1197" i="9"/>
  <c r="N1197" i="9"/>
  <c r="O1197" i="9"/>
  <c r="P1197" i="9"/>
  <c r="A1198" i="9"/>
  <c r="B1198" i="9"/>
  <c r="C1198" i="9"/>
  <c r="D1198" i="9"/>
  <c r="E1198" i="9"/>
  <c r="F1198" i="9"/>
  <c r="G1198" i="9"/>
  <c r="H1198" i="9"/>
  <c r="I1198" i="9"/>
  <c r="J1198" i="9"/>
  <c r="K1198" i="9"/>
  <c r="L1198" i="9"/>
  <c r="M1198" i="9"/>
  <c r="N1198" i="9"/>
  <c r="O1198" i="9"/>
  <c r="P1198" i="9"/>
  <c r="A1199" i="9"/>
  <c r="B1199" i="9"/>
  <c r="C1199" i="9"/>
  <c r="D1199" i="9"/>
  <c r="E1199" i="9"/>
  <c r="F1199" i="9"/>
  <c r="G1199" i="9"/>
  <c r="H1199" i="9"/>
  <c r="I1199" i="9"/>
  <c r="J1199" i="9"/>
  <c r="K1199" i="9"/>
  <c r="L1199" i="9"/>
  <c r="M1199" i="9"/>
  <c r="N1199" i="9"/>
  <c r="O1199" i="9"/>
  <c r="P1199" i="9"/>
  <c r="A1200" i="9"/>
  <c r="B1200" i="9"/>
  <c r="C1200" i="9"/>
  <c r="D1200" i="9"/>
  <c r="E1200" i="9"/>
  <c r="F1200" i="9"/>
  <c r="G1200" i="9"/>
  <c r="H1200" i="9"/>
  <c r="I1200" i="9"/>
  <c r="J1200" i="9"/>
  <c r="K1200" i="9"/>
  <c r="L1200" i="9"/>
  <c r="M1200" i="9"/>
  <c r="N1200" i="9"/>
  <c r="O1200" i="9"/>
  <c r="P1200" i="9"/>
  <c r="A1201" i="9"/>
  <c r="B1201" i="9"/>
  <c r="C1201" i="9"/>
  <c r="D1201" i="9"/>
  <c r="E1201" i="9"/>
  <c r="F1201" i="9"/>
  <c r="G1201" i="9"/>
  <c r="H1201" i="9"/>
  <c r="I1201" i="9"/>
  <c r="J1201" i="9"/>
  <c r="K1201" i="9"/>
  <c r="L1201" i="9"/>
  <c r="M1201" i="9"/>
  <c r="N1201" i="9"/>
  <c r="O1201" i="9"/>
  <c r="P1201" i="9"/>
  <c r="A1202" i="9"/>
  <c r="B1202" i="9"/>
  <c r="C1202" i="9"/>
  <c r="D1202" i="9"/>
  <c r="E1202" i="9"/>
  <c r="F1202" i="9"/>
  <c r="G1202" i="9"/>
  <c r="H1202" i="9"/>
  <c r="I1202" i="9"/>
  <c r="J1202" i="9"/>
  <c r="K1202" i="9"/>
  <c r="L1202" i="9"/>
  <c r="M1202" i="9"/>
  <c r="N1202" i="9"/>
  <c r="O1202" i="9"/>
  <c r="P1202" i="9"/>
  <c r="A1203" i="9"/>
  <c r="B1203" i="9"/>
  <c r="C1203" i="9"/>
  <c r="D1203" i="9"/>
  <c r="E1203" i="9"/>
  <c r="F1203" i="9"/>
  <c r="G1203" i="9"/>
  <c r="H1203" i="9"/>
  <c r="I1203" i="9"/>
  <c r="J1203" i="9"/>
  <c r="K1203" i="9"/>
  <c r="L1203" i="9"/>
  <c r="M1203" i="9"/>
  <c r="N1203" i="9"/>
  <c r="O1203" i="9"/>
  <c r="P1203" i="9"/>
  <c r="A1204" i="9"/>
  <c r="B1204" i="9"/>
  <c r="C1204" i="9"/>
  <c r="D1204" i="9"/>
  <c r="E1204" i="9"/>
  <c r="F1204" i="9"/>
  <c r="G1204" i="9"/>
  <c r="H1204" i="9"/>
  <c r="I1204" i="9"/>
  <c r="J1204" i="9"/>
  <c r="K1204" i="9"/>
  <c r="L1204" i="9"/>
  <c r="M1204" i="9"/>
  <c r="N1204" i="9"/>
  <c r="O1204" i="9"/>
  <c r="P1204" i="9"/>
  <c r="A1205" i="9"/>
  <c r="B1205" i="9"/>
  <c r="C1205" i="9"/>
  <c r="D1205" i="9"/>
  <c r="E1205" i="9"/>
  <c r="F1205" i="9"/>
  <c r="G1205" i="9"/>
  <c r="H1205" i="9"/>
  <c r="I1205" i="9"/>
  <c r="J1205" i="9"/>
  <c r="K1205" i="9"/>
  <c r="L1205" i="9"/>
  <c r="M1205" i="9"/>
  <c r="N1205" i="9"/>
  <c r="O1205" i="9"/>
  <c r="P1205" i="9"/>
  <c r="A1206" i="9"/>
  <c r="B1206" i="9"/>
  <c r="C1206" i="9"/>
  <c r="D1206" i="9"/>
  <c r="E1206" i="9"/>
  <c r="F1206" i="9"/>
  <c r="G1206" i="9"/>
  <c r="H1206" i="9"/>
  <c r="I1206" i="9"/>
  <c r="J1206" i="9"/>
  <c r="K1206" i="9"/>
  <c r="L1206" i="9"/>
  <c r="M1206" i="9"/>
  <c r="N1206" i="9"/>
  <c r="O1206" i="9"/>
  <c r="P1206" i="9"/>
  <c r="A1207" i="9"/>
  <c r="B1207" i="9"/>
  <c r="C1207" i="9"/>
  <c r="D1207" i="9"/>
  <c r="E1207" i="9"/>
  <c r="F1207" i="9"/>
  <c r="G1207" i="9"/>
  <c r="H1207" i="9"/>
  <c r="I1207" i="9"/>
  <c r="J1207" i="9"/>
  <c r="K1207" i="9"/>
  <c r="L1207" i="9"/>
  <c r="M1207" i="9"/>
  <c r="N1207" i="9"/>
  <c r="O1207" i="9"/>
  <c r="P1207" i="9"/>
  <c r="A1208" i="9"/>
  <c r="B1208" i="9"/>
  <c r="C1208" i="9"/>
  <c r="D1208" i="9"/>
  <c r="E1208" i="9"/>
  <c r="F1208" i="9"/>
  <c r="G1208" i="9"/>
  <c r="H1208" i="9"/>
  <c r="I1208" i="9"/>
  <c r="J1208" i="9"/>
  <c r="K1208" i="9"/>
  <c r="L1208" i="9"/>
  <c r="M1208" i="9"/>
  <c r="N1208" i="9"/>
  <c r="O1208" i="9"/>
  <c r="P1208" i="9"/>
  <c r="A1209" i="9"/>
  <c r="B1209" i="9"/>
  <c r="C1209" i="9"/>
  <c r="D1209" i="9"/>
  <c r="E1209" i="9"/>
  <c r="F1209" i="9"/>
  <c r="G1209" i="9"/>
  <c r="H1209" i="9"/>
  <c r="I1209" i="9"/>
  <c r="J1209" i="9"/>
  <c r="K1209" i="9"/>
  <c r="L1209" i="9"/>
  <c r="M1209" i="9"/>
  <c r="N1209" i="9"/>
  <c r="O1209" i="9"/>
  <c r="P1209" i="9"/>
  <c r="A1210" i="9"/>
  <c r="B1210" i="9"/>
  <c r="C1210" i="9"/>
  <c r="D1210" i="9"/>
  <c r="E1210" i="9"/>
  <c r="F1210" i="9"/>
  <c r="G1210" i="9"/>
  <c r="H1210" i="9"/>
  <c r="I1210" i="9"/>
  <c r="J1210" i="9"/>
  <c r="K1210" i="9"/>
  <c r="L1210" i="9"/>
  <c r="M1210" i="9"/>
  <c r="N1210" i="9"/>
  <c r="O1210" i="9"/>
  <c r="P1210" i="9"/>
  <c r="A1211" i="9"/>
  <c r="B1211" i="9"/>
  <c r="C1211" i="9"/>
  <c r="D1211" i="9"/>
  <c r="E1211" i="9"/>
  <c r="F1211" i="9"/>
  <c r="G1211" i="9"/>
  <c r="H1211" i="9"/>
  <c r="I1211" i="9"/>
  <c r="J1211" i="9"/>
  <c r="K1211" i="9"/>
  <c r="L1211" i="9"/>
  <c r="M1211" i="9"/>
  <c r="N1211" i="9"/>
  <c r="O1211" i="9"/>
  <c r="P1211" i="9"/>
  <c r="A1212" i="9"/>
  <c r="B1212" i="9"/>
  <c r="C1212" i="9"/>
  <c r="D1212" i="9"/>
  <c r="E1212" i="9"/>
  <c r="F1212" i="9"/>
  <c r="G1212" i="9"/>
  <c r="H1212" i="9"/>
  <c r="I1212" i="9"/>
  <c r="J1212" i="9"/>
  <c r="K1212" i="9"/>
  <c r="L1212" i="9"/>
  <c r="M1212" i="9"/>
  <c r="N1212" i="9"/>
  <c r="O1212" i="9"/>
  <c r="P1212" i="9"/>
  <c r="A1213" i="9"/>
  <c r="B1213" i="9"/>
  <c r="C1213" i="9"/>
  <c r="D1213" i="9"/>
  <c r="E1213" i="9"/>
  <c r="F1213" i="9"/>
  <c r="G1213" i="9"/>
  <c r="H1213" i="9"/>
  <c r="I1213" i="9"/>
  <c r="J1213" i="9"/>
  <c r="K1213" i="9"/>
  <c r="L1213" i="9"/>
  <c r="M1213" i="9"/>
  <c r="N1213" i="9"/>
  <c r="O1213" i="9"/>
  <c r="P1213" i="9"/>
  <c r="A1214" i="9"/>
  <c r="B1214" i="9"/>
  <c r="C1214" i="9"/>
  <c r="D1214" i="9"/>
  <c r="E1214" i="9"/>
  <c r="F1214" i="9"/>
  <c r="G1214" i="9"/>
  <c r="H1214" i="9"/>
  <c r="I1214" i="9"/>
  <c r="J1214" i="9"/>
  <c r="K1214" i="9"/>
  <c r="L1214" i="9"/>
  <c r="M1214" i="9"/>
  <c r="N1214" i="9"/>
  <c r="O1214" i="9"/>
  <c r="P1214" i="9"/>
  <c r="A1215" i="9"/>
  <c r="B1215" i="9"/>
  <c r="C1215" i="9"/>
  <c r="D1215" i="9"/>
  <c r="E1215" i="9"/>
  <c r="F1215" i="9"/>
  <c r="G1215" i="9"/>
  <c r="H1215" i="9"/>
  <c r="I1215" i="9"/>
  <c r="J1215" i="9"/>
  <c r="K1215" i="9"/>
  <c r="L1215" i="9"/>
  <c r="M1215" i="9"/>
  <c r="N1215" i="9"/>
  <c r="O1215" i="9"/>
  <c r="P1215" i="9"/>
  <c r="A1216" i="9"/>
  <c r="B1216" i="9"/>
  <c r="C1216" i="9"/>
  <c r="D1216" i="9"/>
  <c r="E1216" i="9"/>
  <c r="F1216" i="9"/>
  <c r="G1216" i="9"/>
  <c r="H1216" i="9"/>
  <c r="I1216" i="9"/>
  <c r="J1216" i="9"/>
  <c r="K1216" i="9"/>
  <c r="L1216" i="9"/>
  <c r="M1216" i="9"/>
  <c r="N1216" i="9"/>
  <c r="O1216" i="9"/>
  <c r="P1216" i="9"/>
  <c r="A1217" i="9"/>
  <c r="B1217" i="9"/>
  <c r="C1217" i="9"/>
  <c r="D1217" i="9"/>
  <c r="E1217" i="9"/>
  <c r="F1217" i="9"/>
  <c r="G1217" i="9"/>
  <c r="H1217" i="9"/>
  <c r="I1217" i="9"/>
  <c r="J1217" i="9"/>
  <c r="K1217" i="9"/>
  <c r="L1217" i="9"/>
  <c r="M1217" i="9"/>
  <c r="N1217" i="9"/>
  <c r="O1217" i="9"/>
  <c r="P1217" i="9"/>
  <c r="A1218" i="9"/>
  <c r="B1218" i="9"/>
  <c r="C1218" i="9"/>
  <c r="D1218" i="9"/>
  <c r="E1218" i="9"/>
  <c r="F1218" i="9"/>
  <c r="G1218" i="9"/>
  <c r="H1218" i="9"/>
  <c r="I1218" i="9"/>
  <c r="J1218" i="9"/>
  <c r="K1218" i="9"/>
  <c r="L1218" i="9"/>
  <c r="M1218" i="9"/>
  <c r="N1218" i="9"/>
  <c r="O1218" i="9"/>
  <c r="P1218" i="9"/>
  <c r="A1219" i="9"/>
  <c r="B1219" i="9"/>
  <c r="C1219" i="9"/>
  <c r="D1219" i="9"/>
  <c r="E1219" i="9"/>
  <c r="F1219" i="9"/>
  <c r="G1219" i="9"/>
  <c r="H1219" i="9"/>
  <c r="I1219" i="9"/>
  <c r="J1219" i="9"/>
  <c r="K1219" i="9"/>
  <c r="L1219" i="9"/>
  <c r="M1219" i="9"/>
  <c r="N1219" i="9"/>
  <c r="O1219" i="9"/>
  <c r="P1219" i="9"/>
  <c r="A1220" i="9"/>
  <c r="B1220" i="9"/>
  <c r="C1220" i="9"/>
  <c r="D1220" i="9"/>
  <c r="E1220" i="9"/>
  <c r="F1220" i="9"/>
  <c r="G1220" i="9"/>
  <c r="H1220" i="9"/>
  <c r="I1220" i="9"/>
  <c r="J1220" i="9"/>
  <c r="K1220" i="9"/>
  <c r="L1220" i="9"/>
  <c r="M1220" i="9"/>
  <c r="N1220" i="9"/>
  <c r="O1220" i="9"/>
  <c r="P1220" i="9"/>
  <c r="A1221" i="9"/>
  <c r="B1221" i="9"/>
  <c r="C1221" i="9"/>
  <c r="D1221" i="9"/>
  <c r="E1221" i="9"/>
  <c r="F1221" i="9"/>
  <c r="G1221" i="9"/>
  <c r="H1221" i="9"/>
  <c r="I1221" i="9"/>
  <c r="J1221" i="9"/>
  <c r="K1221" i="9"/>
  <c r="L1221" i="9"/>
  <c r="M1221" i="9"/>
  <c r="N1221" i="9"/>
  <c r="O1221" i="9"/>
  <c r="P1221" i="9"/>
  <c r="A1222" i="9"/>
  <c r="B1222" i="9"/>
  <c r="C1222" i="9"/>
  <c r="D1222" i="9"/>
  <c r="E1222" i="9"/>
  <c r="F1222" i="9"/>
  <c r="G1222" i="9"/>
  <c r="H1222" i="9"/>
  <c r="I1222" i="9"/>
  <c r="J1222" i="9"/>
  <c r="K1222" i="9"/>
  <c r="L1222" i="9"/>
  <c r="M1222" i="9"/>
  <c r="N1222" i="9"/>
  <c r="O1222" i="9"/>
  <c r="P1222" i="9"/>
  <c r="A1223" i="9"/>
  <c r="B1223" i="9"/>
  <c r="C1223" i="9"/>
  <c r="D1223" i="9"/>
  <c r="E1223" i="9"/>
  <c r="F1223" i="9"/>
  <c r="G1223" i="9"/>
  <c r="H1223" i="9"/>
  <c r="I1223" i="9"/>
  <c r="J1223" i="9"/>
  <c r="K1223" i="9"/>
  <c r="L1223" i="9"/>
  <c r="M1223" i="9"/>
  <c r="N1223" i="9"/>
  <c r="O1223" i="9"/>
  <c r="P1223" i="9"/>
  <c r="A1224" i="9"/>
  <c r="B1224" i="9"/>
  <c r="C1224" i="9"/>
  <c r="D1224" i="9"/>
  <c r="E1224" i="9"/>
  <c r="F1224" i="9"/>
  <c r="G1224" i="9"/>
  <c r="H1224" i="9"/>
  <c r="I1224" i="9"/>
  <c r="J1224" i="9"/>
  <c r="K1224" i="9"/>
  <c r="L1224" i="9"/>
  <c r="M1224" i="9"/>
  <c r="N1224" i="9"/>
  <c r="O1224" i="9"/>
  <c r="P1224" i="9"/>
  <c r="A1225" i="9"/>
  <c r="B1225" i="9"/>
  <c r="C1225" i="9"/>
  <c r="D1225" i="9"/>
  <c r="E1225" i="9"/>
  <c r="F1225" i="9"/>
  <c r="G1225" i="9"/>
  <c r="H1225" i="9"/>
  <c r="I1225" i="9"/>
  <c r="J1225" i="9"/>
  <c r="K1225" i="9"/>
  <c r="L1225" i="9"/>
  <c r="M1225" i="9"/>
  <c r="N1225" i="9"/>
  <c r="O1225" i="9"/>
  <c r="P1225" i="9"/>
  <c r="A1226" i="9"/>
  <c r="B1226" i="9"/>
  <c r="C1226" i="9"/>
  <c r="D1226" i="9"/>
  <c r="E1226" i="9"/>
  <c r="F1226" i="9"/>
  <c r="G1226" i="9"/>
  <c r="H1226" i="9"/>
  <c r="I1226" i="9"/>
  <c r="J1226" i="9"/>
  <c r="K1226" i="9"/>
  <c r="L1226" i="9"/>
  <c r="M1226" i="9"/>
  <c r="N1226" i="9"/>
  <c r="O1226" i="9"/>
  <c r="P1226" i="9"/>
  <c r="A1227" i="9"/>
  <c r="B1227" i="9"/>
  <c r="C1227" i="9"/>
  <c r="D1227" i="9"/>
  <c r="E1227" i="9"/>
  <c r="F1227" i="9"/>
  <c r="G1227" i="9"/>
  <c r="H1227" i="9"/>
  <c r="I1227" i="9"/>
  <c r="J1227" i="9"/>
  <c r="K1227" i="9"/>
  <c r="L1227" i="9"/>
  <c r="M1227" i="9"/>
  <c r="N1227" i="9"/>
  <c r="O1227" i="9"/>
  <c r="P1227" i="9"/>
  <c r="A1228" i="9"/>
  <c r="B1228" i="9"/>
  <c r="C1228" i="9"/>
  <c r="D1228" i="9"/>
  <c r="E1228" i="9"/>
  <c r="F1228" i="9"/>
  <c r="G1228" i="9"/>
  <c r="H1228" i="9"/>
  <c r="I1228" i="9"/>
  <c r="J1228" i="9"/>
  <c r="K1228" i="9"/>
  <c r="L1228" i="9"/>
  <c r="M1228" i="9"/>
  <c r="N1228" i="9"/>
  <c r="O1228" i="9"/>
  <c r="P1228" i="9"/>
  <c r="A1229" i="9"/>
  <c r="B1229" i="9"/>
  <c r="C1229" i="9"/>
  <c r="D1229" i="9"/>
  <c r="E1229" i="9"/>
  <c r="F1229" i="9"/>
  <c r="G1229" i="9"/>
  <c r="H1229" i="9"/>
  <c r="I1229" i="9"/>
  <c r="J1229" i="9"/>
  <c r="K1229" i="9"/>
  <c r="L1229" i="9"/>
  <c r="M1229" i="9"/>
  <c r="N1229" i="9"/>
  <c r="O1229" i="9"/>
  <c r="P1229" i="9"/>
  <c r="A1230" i="9"/>
  <c r="B1230" i="9"/>
  <c r="C1230" i="9"/>
  <c r="D1230" i="9"/>
  <c r="E1230" i="9"/>
  <c r="F1230" i="9"/>
  <c r="G1230" i="9"/>
  <c r="H1230" i="9"/>
  <c r="I1230" i="9"/>
  <c r="J1230" i="9"/>
  <c r="K1230" i="9"/>
  <c r="L1230" i="9"/>
  <c r="M1230" i="9"/>
  <c r="N1230" i="9"/>
  <c r="O1230" i="9"/>
  <c r="P1230" i="9"/>
  <c r="A1231" i="9"/>
  <c r="B1231" i="9"/>
  <c r="C1231" i="9"/>
  <c r="D1231" i="9"/>
  <c r="E1231" i="9"/>
  <c r="F1231" i="9"/>
  <c r="G1231" i="9"/>
  <c r="H1231" i="9"/>
  <c r="I1231" i="9"/>
  <c r="J1231" i="9"/>
  <c r="K1231" i="9"/>
  <c r="L1231" i="9"/>
  <c r="M1231" i="9"/>
  <c r="N1231" i="9"/>
  <c r="O1231" i="9"/>
  <c r="P1231" i="9"/>
  <c r="A1232" i="9"/>
  <c r="B1232" i="9"/>
  <c r="C1232" i="9"/>
  <c r="D1232" i="9"/>
  <c r="E1232" i="9"/>
  <c r="F1232" i="9"/>
  <c r="G1232" i="9"/>
  <c r="H1232" i="9"/>
  <c r="I1232" i="9"/>
  <c r="J1232" i="9"/>
  <c r="K1232" i="9"/>
  <c r="L1232" i="9"/>
  <c r="M1232" i="9"/>
  <c r="N1232" i="9"/>
  <c r="O1232" i="9"/>
  <c r="P1232" i="9"/>
  <c r="A1233" i="9"/>
  <c r="B1233" i="9"/>
  <c r="C1233" i="9"/>
  <c r="D1233" i="9"/>
  <c r="E1233" i="9"/>
  <c r="F1233" i="9"/>
  <c r="G1233" i="9"/>
  <c r="H1233" i="9"/>
  <c r="I1233" i="9"/>
  <c r="J1233" i="9"/>
  <c r="K1233" i="9"/>
  <c r="L1233" i="9"/>
  <c r="M1233" i="9"/>
  <c r="N1233" i="9"/>
  <c r="O1233" i="9"/>
  <c r="P1233" i="9"/>
  <c r="A1234" i="9"/>
  <c r="B1234" i="9"/>
  <c r="C1234" i="9"/>
  <c r="D1234" i="9"/>
  <c r="E1234" i="9"/>
  <c r="F1234" i="9"/>
  <c r="G1234" i="9"/>
  <c r="H1234" i="9"/>
  <c r="I1234" i="9"/>
  <c r="J1234" i="9"/>
  <c r="K1234" i="9"/>
  <c r="L1234" i="9"/>
  <c r="M1234" i="9"/>
  <c r="N1234" i="9"/>
  <c r="O1234" i="9"/>
  <c r="P1234" i="9"/>
  <c r="A1235" i="9"/>
  <c r="B1235" i="9"/>
  <c r="C1235" i="9"/>
  <c r="D1235" i="9"/>
  <c r="E1235" i="9"/>
  <c r="F1235" i="9"/>
  <c r="G1235" i="9"/>
  <c r="H1235" i="9"/>
  <c r="I1235" i="9"/>
  <c r="J1235" i="9"/>
  <c r="K1235" i="9"/>
  <c r="L1235" i="9"/>
  <c r="M1235" i="9"/>
  <c r="N1235" i="9"/>
  <c r="O1235" i="9"/>
  <c r="P1235" i="9"/>
  <c r="A1236" i="9"/>
  <c r="B1236" i="9"/>
  <c r="C1236" i="9"/>
  <c r="D1236" i="9"/>
  <c r="E1236" i="9"/>
  <c r="F1236" i="9"/>
  <c r="G1236" i="9"/>
  <c r="H1236" i="9"/>
  <c r="I1236" i="9"/>
  <c r="J1236" i="9"/>
  <c r="K1236" i="9"/>
  <c r="L1236" i="9"/>
  <c r="M1236" i="9"/>
  <c r="N1236" i="9"/>
  <c r="O1236" i="9"/>
  <c r="P1236" i="9"/>
  <c r="A1237" i="9"/>
  <c r="B1237" i="9"/>
  <c r="C1237" i="9"/>
  <c r="D1237" i="9"/>
  <c r="E1237" i="9"/>
  <c r="F1237" i="9"/>
  <c r="G1237" i="9"/>
  <c r="H1237" i="9"/>
  <c r="I1237" i="9"/>
  <c r="J1237" i="9"/>
  <c r="K1237" i="9"/>
  <c r="L1237" i="9"/>
  <c r="M1237" i="9"/>
  <c r="N1237" i="9"/>
  <c r="O1237" i="9"/>
  <c r="P1237" i="9"/>
  <c r="A1238" i="9"/>
  <c r="B1238" i="9"/>
  <c r="C1238" i="9"/>
  <c r="D1238" i="9"/>
  <c r="E1238" i="9"/>
  <c r="F1238" i="9"/>
  <c r="G1238" i="9"/>
  <c r="H1238" i="9"/>
  <c r="I1238" i="9"/>
  <c r="J1238" i="9"/>
  <c r="K1238" i="9"/>
  <c r="L1238" i="9"/>
  <c r="M1238" i="9"/>
  <c r="N1238" i="9"/>
  <c r="O1238" i="9"/>
  <c r="P1238" i="9"/>
  <c r="A1239" i="9"/>
  <c r="B1239" i="9"/>
  <c r="C1239" i="9"/>
  <c r="D1239" i="9"/>
  <c r="E1239" i="9"/>
  <c r="F1239" i="9"/>
  <c r="G1239" i="9"/>
  <c r="H1239" i="9"/>
  <c r="I1239" i="9"/>
  <c r="J1239" i="9"/>
  <c r="K1239" i="9"/>
  <c r="L1239" i="9"/>
  <c r="M1239" i="9"/>
  <c r="N1239" i="9"/>
  <c r="O1239" i="9"/>
  <c r="P1239" i="9"/>
  <c r="A1240" i="9"/>
  <c r="B1240" i="9"/>
  <c r="C1240" i="9"/>
  <c r="D1240" i="9"/>
  <c r="E1240" i="9"/>
  <c r="F1240" i="9"/>
  <c r="G1240" i="9"/>
  <c r="H1240" i="9"/>
  <c r="I1240" i="9"/>
  <c r="J1240" i="9"/>
  <c r="K1240" i="9"/>
  <c r="L1240" i="9"/>
  <c r="M1240" i="9"/>
  <c r="N1240" i="9"/>
  <c r="O1240" i="9"/>
  <c r="P1240" i="9"/>
  <c r="A1241" i="9"/>
  <c r="B1241" i="9"/>
  <c r="C1241" i="9"/>
  <c r="D1241" i="9"/>
  <c r="E1241" i="9"/>
  <c r="F1241" i="9"/>
  <c r="G1241" i="9"/>
  <c r="H1241" i="9"/>
  <c r="I1241" i="9"/>
  <c r="J1241" i="9"/>
  <c r="K1241" i="9"/>
  <c r="L1241" i="9"/>
  <c r="M1241" i="9"/>
  <c r="N1241" i="9"/>
  <c r="O1241" i="9"/>
  <c r="P1241" i="9"/>
  <c r="A1242" i="9"/>
  <c r="B1242" i="9"/>
  <c r="C1242" i="9"/>
  <c r="D1242" i="9"/>
  <c r="E1242" i="9"/>
  <c r="F1242" i="9"/>
  <c r="G1242" i="9"/>
  <c r="H1242" i="9"/>
  <c r="I1242" i="9"/>
  <c r="J1242" i="9"/>
  <c r="K1242" i="9"/>
  <c r="L1242" i="9"/>
  <c r="M1242" i="9"/>
  <c r="N1242" i="9"/>
  <c r="O1242" i="9"/>
  <c r="P1242" i="9"/>
  <c r="A1243" i="9"/>
  <c r="B1243" i="9"/>
  <c r="C1243" i="9"/>
  <c r="D1243" i="9"/>
  <c r="E1243" i="9"/>
  <c r="F1243" i="9"/>
  <c r="G1243" i="9"/>
  <c r="H1243" i="9"/>
  <c r="I1243" i="9"/>
  <c r="J1243" i="9"/>
  <c r="K1243" i="9"/>
  <c r="L1243" i="9"/>
  <c r="M1243" i="9"/>
  <c r="N1243" i="9"/>
  <c r="O1243" i="9"/>
  <c r="P1243" i="9"/>
  <c r="A1244" i="9"/>
  <c r="B1244" i="9"/>
  <c r="C1244" i="9"/>
  <c r="D1244" i="9"/>
  <c r="E1244" i="9"/>
  <c r="F1244" i="9"/>
  <c r="G1244" i="9"/>
  <c r="H1244" i="9"/>
  <c r="I1244" i="9"/>
  <c r="J1244" i="9"/>
  <c r="K1244" i="9"/>
  <c r="L1244" i="9"/>
  <c r="M1244" i="9"/>
  <c r="N1244" i="9"/>
  <c r="O1244" i="9"/>
  <c r="P1244" i="9"/>
  <c r="A1245" i="9"/>
  <c r="B1245" i="9"/>
  <c r="C1245" i="9"/>
  <c r="D1245" i="9"/>
  <c r="E1245" i="9"/>
  <c r="F1245" i="9"/>
  <c r="G1245" i="9"/>
  <c r="H1245" i="9"/>
  <c r="I1245" i="9"/>
  <c r="J1245" i="9"/>
  <c r="K1245" i="9"/>
  <c r="L1245" i="9"/>
  <c r="M1245" i="9"/>
  <c r="N1245" i="9"/>
  <c r="O1245" i="9"/>
  <c r="P1245" i="9"/>
  <c r="A1246" i="9"/>
  <c r="B1246" i="9"/>
  <c r="C1246" i="9"/>
  <c r="D1246" i="9"/>
  <c r="E1246" i="9"/>
  <c r="F1246" i="9"/>
  <c r="G1246" i="9"/>
  <c r="H1246" i="9"/>
  <c r="I1246" i="9"/>
  <c r="J1246" i="9"/>
  <c r="K1246" i="9"/>
  <c r="L1246" i="9"/>
  <c r="M1246" i="9"/>
  <c r="N1246" i="9"/>
  <c r="O1246" i="9"/>
  <c r="P1246" i="9"/>
  <c r="A1247" i="9"/>
  <c r="B1247" i="9"/>
  <c r="C1247" i="9"/>
  <c r="D1247" i="9"/>
  <c r="E1247" i="9"/>
  <c r="F1247" i="9"/>
  <c r="G1247" i="9"/>
  <c r="H1247" i="9"/>
  <c r="I1247" i="9"/>
  <c r="J1247" i="9"/>
  <c r="K1247" i="9"/>
  <c r="L1247" i="9"/>
  <c r="M1247" i="9"/>
  <c r="N1247" i="9"/>
  <c r="O1247" i="9"/>
  <c r="P1247" i="9"/>
  <c r="A1248" i="9"/>
  <c r="B1248" i="9"/>
  <c r="C1248" i="9"/>
  <c r="D1248" i="9"/>
  <c r="E1248" i="9"/>
  <c r="F1248" i="9"/>
  <c r="G1248" i="9"/>
  <c r="H1248" i="9"/>
  <c r="I1248" i="9"/>
  <c r="J1248" i="9"/>
  <c r="K1248" i="9"/>
  <c r="L1248" i="9"/>
  <c r="M1248" i="9"/>
  <c r="N1248" i="9"/>
  <c r="O1248" i="9"/>
  <c r="P1248" i="9"/>
  <c r="A1249" i="9"/>
  <c r="B1249" i="9"/>
  <c r="C1249" i="9"/>
  <c r="D1249" i="9"/>
  <c r="E1249" i="9"/>
  <c r="F1249" i="9"/>
  <c r="G1249" i="9"/>
  <c r="H1249" i="9"/>
  <c r="I1249" i="9"/>
  <c r="J1249" i="9"/>
  <c r="K1249" i="9"/>
  <c r="L1249" i="9"/>
  <c r="M1249" i="9"/>
  <c r="N1249" i="9"/>
  <c r="O1249" i="9"/>
  <c r="P1249" i="9"/>
  <c r="A1250" i="9"/>
  <c r="B1250" i="9"/>
  <c r="C1250" i="9"/>
  <c r="D1250" i="9"/>
  <c r="E1250" i="9"/>
  <c r="F1250" i="9"/>
  <c r="G1250" i="9"/>
  <c r="H1250" i="9"/>
  <c r="I1250" i="9"/>
  <c r="J1250" i="9"/>
  <c r="K1250" i="9"/>
  <c r="L1250" i="9"/>
  <c r="M1250" i="9"/>
  <c r="N1250" i="9"/>
  <c r="O1250" i="9"/>
  <c r="P1250" i="9"/>
  <c r="A1251" i="9"/>
  <c r="B1251" i="9"/>
  <c r="C1251" i="9"/>
  <c r="D1251" i="9"/>
  <c r="E1251" i="9"/>
  <c r="F1251" i="9"/>
  <c r="G1251" i="9"/>
  <c r="H1251" i="9"/>
  <c r="I1251" i="9"/>
  <c r="J1251" i="9"/>
  <c r="K1251" i="9"/>
  <c r="L1251" i="9"/>
  <c r="M1251" i="9"/>
  <c r="N1251" i="9"/>
  <c r="O1251" i="9"/>
  <c r="P1251" i="9"/>
  <c r="A1252" i="9"/>
  <c r="B1252" i="9"/>
  <c r="C1252" i="9"/>
  <c r="D1252" i="9"/>
  <c r="E1252" i="9"/>
  <c r="F1252" i="9"/>
  <c r="G1252" i="9"/>
  <c r="H1252" i="9"/>
  <c r="I1252" i="9"/>
  <c r="J1252" i="9"/>
  <c r="K1252" i="9"/>
  <c r="L1252" i="9"/>
  <c r="M1252" i="9"/>
  <c r="N1252" i="9"/>
  <c r="O1252" i="9"/>
  <c r="P1252" i="9"/>
  <c r="A1253" i="9"/>
  <c r="B1253" i="9"/>
  <c r="C1253" i="9"/>
  <c r="D1253" i="9"/>
  <c r="E1253" i="9"/>
  <c r="F1253" i="9"/>
  <c r="G1253" i="9"/>
  <c r="H1253" i="9"/>
  <c r="I1253" i="9"/>
  <c r="J1253" i="9"/>
  <c r="K1253" i="9"/>
  <c r="L1253" i="9"/>
  <c r="M1253" i="9"/>
  <c r="N1253" i="9"/>
  <c r="O1253" i="9"/>
  <c r="P1253" i="9"/>
  <c r="A1254" i="9"/>
  <c r="B1254" i="9"/>
  <c r="C1254" i="9"/>
  <c r="D1254" i="9"/>
  <c r="E1254" i="9"/>
  <c r="F1254" i="9"/>
  <c r="G1254" i="9"/>
  <c r="H1254" i="9"/>
  <c r="I1254" i="9"/>
  <c r="J1254" i="9"/>
  <c r="K1254" i="9"/>
  <c r="L1254" i="9"/>
  <c r="M1254" i="9"/>
  <c r="N1254" i="9"/>
  <c r="O1254" i="9"/>
  <c r="P1254" i="9"/>
  <c r="A1255" i="9"/>
  <c r="B1255" i="9"/>
  <c r="C1255" i="9"/>
  <c r="D1255" i="9"/>
  <c r="E1255" i="9"/>
  <c r="F1255" i="9"/>
  <c r="G1255" i="9"/>
  <c r="H1255" i="9"/>
  <c r="I1255" i="9"/>
  <c r="J1255" i="9"/>
  <c r="K1255" i="9"/>
  <c r="L1255" i="9"/>
  <c r="M1255" i="9"/>
  <c r="N1255" i="9"/>
  <c r="O1255" i="9"/>
  <c r="P1255" i="9"/>
  <c r="A1256" i="9"/>
  <c r="B1256" i="9"/>
  <c r="C1256" i="9"/>
  <c r="D1256" i="9"/>
  <c r="E1256" i="9"/>
  <c r="F1256" i="9"/>
  <c r="G1256" i="9"/>
  <c r="H1256" i="9"/>
  <c r="I1256" i="9"/>
  <c r="J1256" i="9"/>
  <c r="K1256" i="9"/>
  <c r="L1256" i="9"/>
  <c r="M1256" i="9"/>
  <c r="N1256" i="9"/>
  <c r="O1256" i="9"/>
  <c r="P1256" i="9"/>
  <c r="A1257" i="9"/>
  <c r="B1257" i="9"/>
  <c r="C1257" i="9"/>
  <c r="D1257" i="9"/>
  <c r="E1257" i="9"/>
  <c r="F1257" i="9"/>
  <c r="G1257" i="9"/>
  <c r="H1257" i="9"/>
  <c r="I1257" i="9"/>
  <c r="J1257" i="9"/>
  <c r="K1257" i="9"/>
  <c r="L1257" i="9"/>
  <c r="M1257" i="9"/>
  <c r="N1257" i="9"/>
  <c r="O1257" i="9"/>
  <c r="P1257" i="9"/>
  <c r="A1258" i="9"/>
  <c r="B1258" i="9"/>
  <c r="C1258" i="9"/>
  <c r="D1258" i="9"/>
  <c r="E1258" i="9"/>
  <c r="F1258" i="9"/>
  <c r="G1258" i="9"/>
  <c r="H1258" i="9"/>
  <c r="I1258" i="9"/>
  <c r="J1258" i="9"/>
  <c r="K1258" i="9"/>
  <c r="L1258" i="9"/>
  <c r="M1258" i="9"/>
  <c r="N1258" i="9"/>
  <c r="O1258" i="9"/>
  <c r="P1258" i="9"/>
  <c r="A1259" i="9"/>
  <c r="B1259" i="9"/>
  <c r="C1259" i="9"/>
  <c r="D1259" i="9"/>
  <c r="E1259" i="9"/>
  <c r="F1259" i="9"/>
  <c r="G1259" i="9"/>
  <c r="H1259" i="9"/>
  <c r="I1259" i="9"/>
  <c r="J1259" i="9"/>
  <c r="K1259" i="9"/>
  <c r="L1259" i="9"/>
  <c r="M1259" i="9"/>
  <c r="N1259" i="9"/>
  <c r="O1259" i="9"/>
  <c r="P1259" i="9"/>
  <c r="A1260" i="9"/>
  <c r="B1260" i="9"/>
  <c r="C1260" i="9"/>
  <c r="D1260" i="9"/>
  <c r="E1260" i="9"/>
  <c r="F1260" i="9"/>
  <c r="G1260" i="9"/>
  <c r="H1260" i="9"/>
  <c r="I1260" i="9"/>
  <c r="J1260" i="9"/>
  <c r="K1260" i="9"/>
  <c r="L1260" i="9"/>
  <c r="M1260" i="9"/>
  <c r="N1260" i="9"/>
  <c r="O1260" i="9"/>
  <c r="P1260" i="9"/>
  <c r="A1261" i="9"/>
  <c r="B1261" i="9"/>
  <c r="C1261" i="9"/>
  <c r="D1261" i="9"/>
  <c r="E1261" i="9"/>
  <c r="F1261" i="9"/>
  <c r="G1261" i="9"/>
  <c r="H1261" i="9"/>
  <c r="I1261" i="9"/>
  <c r="J1261" i="9"/>
  <c r="K1261" i="9"/>
  <c r="L1261" i="9"/>
  <c r="M1261" i="9"/>
  <c r="N1261" i="9"/>
  <c r="O1261" i="9"/>
  <c r="P1261" i="9"/>
  <c r="A1262" i="9"/>
  <c r="B1262" i="9"/>
  <c r="C1262" i="9"/>
  <c r="D1262" i="9"/>
  <c r="E1262" i="9"/>
  <c r="F1262" i="9"/>
  <c r="G1262" i="9"/>
  <c r="H1262" i="9"/>
  <c r="I1262" i="9"/>
  <c r="J1262" i="9"/>
  <c r="K1262" i="9"/>
  <c r="L1262" i="9"/>
  <c r="M1262" i="9"/>
  <c r="N1262" i="9"/>
  <c r="O1262" i="9"/>
  <c r="P1262" i="9"/>
  <c r="A1263" i="9"/>
  <c r="B1263" i="9"/>
  <c r="C1263" i="9"/>
  <c r="D1263" i="9"/>
  <c r="E1263" i="9"/>
  <c r="F1263" i="9"/>
  <c r="G1263" i="9"/>
  <c r="H1263" i="9"/>
  <c r="I1263" i="9"/>
  <c r="J1263" i="9"/>
  <c r="K1263" i="9"/>
  <c r="L1263" i="9"/>
  <c r="M1263" i="9"/>
  <c r="N1263" i="9"/>
  <c r="O1263" i="9"/>
  <c r="P1263" i="9"/>
  <c r="A1264" i="9"/>
  <c r="B1264" i="9"/>
  <c r="C1264" i="9"/>
  <c r="D1264" i="9"/>
  <c r="E1264" i="9"/>
  <c r="F1264" i="9"/>
  <c r="G1264" i="9"/>
  <c r="H1264" i="9"/>
  <c r="I1264" i="9"/>
  <c r="J1264" i="9"/>
  <c r="K1264" i="9"/>
  <c r="L1264" i="9"/>
  <c r="M1264" i="9"/>
  <c r="N1264" i="9"/>
  <c r="O1264" i="9"/>
  <c r="P1264" i="9"/>
  <c r="A1265" i="9"/>
  <c r="B1265" i="9"/>
  <c r="C1265" i="9"/>
  <c r="D1265" i="9"/>
  <c r="E1265" i="9"/>
  <c r="F1265" i="9"/>
  <c r="G1265" i="9"/>
  <c r="H1265" i="9"/>
  <c r="I1265" i="9"/>
  <c r="J1265" i="9"/>
  <c r="K1265" i="9"/>
  <c r="L1265" i="9"/>
  <c r="M1265" i="9"/>
  <c r="N1265" i="9"/>
  <c r="O1265" i="9"/>
  <c r="P1265" i="9"/>
  <c r="A1266" i="9"/>
  <c r="B1266" i="9"/>
  <c r="C1266" i="9"/>
  <c r="D1266" i="9"/>
  <c r="E1266" i="9"/>
  <c r="F1266" i="9"/>
  <c r="G1266" i="9"/>
  <c r="H1266" i="9"/>
  <c r="I1266" i="9"/>
  <c r="J1266" i="9"/>
  <c r="K1266" i="9"/>
  <c r="L1266" i="9"/>
  <c r="M1266" i="9"/>
  <c r="N1266" i="9"/>
  <c r="O1266" i="9"/>
  <c r="P1266" i="9"/>
  <c r="A1267" i="9"/>
  <c r="B1267" i="9"/>
  <c r="C1267" i="9"/>
  <c r="D1267" i="9"/>
  <c r="E1267" i="9"/>
  <c r="F1267" i="9"/>
  <c r="G1267" i="9"/>
  <c r="H1267" i="9"/>
  <c r="I1267" i="9"/>
  <c r="J1267" i="9"/>
  <c r="K1267" i="9"/>
  <c r="L1267" i="9"/>
  <c r="M1267" i="9"/>
  <c r="N1267" i="9"/>
  <c r="O1267" i="9"/>
  <c r="P1267" i="9"/>
  <c r="A1268" i="9"/>
  <c r="B1268" i="9"/>
  <c r="C1268" i="9"/>
  <c r="D1268" i="9"/>
  <c r="E1268" i="9"/>
  <c r="F1268" i="9"/>
  <c r="G1268" i="9"/>
  <c r="H1268" i="9"/>
  <c r="I1268" i="9"/>
  <c r="J1268" i="9"/>
  <c r="K1268" i="9"/>
  <c r="L1268" i="9"/>
  <c r="M1268" i="9"/>
  <c r="N1268" i="9"/>
  <c r="O1268" i="9"/>
  <c r="P1268" i="9"/>
  <c r="A1269" i="9"/>
  <c r="B1269" i="9"/>
  <c r="C1269" i="9"/>
  <c r="D1269" i="9"/>
  <c r="E1269" i="9"/>
  <c r="F1269" i="9"/>
  <c r="G1269" i="9"/>
  <c r="H1269" i="9"/>
  <c r="I1269" i="9"/>
  <c r="J1269" i="9"/>
  <c r="K1269" i="9"/>
  <c r="L1269" i="9"/>
  <c r="M1269" i="9"/>
  <c r="N1269" i="9"/>
  <c r="O1269" i="9"/>
  <c r="P1269" i="9"/>
  <c r="A1270" i="9"/>
  <c r="B1270" i="9"/>
  <c r="C1270" i="9"/>
  <c r="D1270" i="9"/>
  <c r="E1270" i="9"/>
  <c r="F1270" i="9"/>
  <c r="G1270" i="9"/>
  <c r="H1270" i="9"/>
  <c r="I1270" i="9"/>
  <c r="J1270" i="9"/>
  <c r="K1270" i="9"/>
  <c r="L1270" i="9"/>
  <c r="M1270" i="9"/>
  <c r="N1270" i="9"/>
  <c r="O1270" i="9"/>
  <c r="P1270" i="9"/>
  <c r="A1271" i="9"/>
  <c r="B1271" i="9"/>
  <c r="C1271" i="9"/>
  <c r="D1271" i="9"/>
  <c r="E1271" i="9"/>
  <c r="F1271" i="9"/>
  <c r="G1271" i="9"/>
  <c r="H1271" i="9"/>
  <c r="I1271" i="9"/>
  <c r="J1271" i="9"/>
  <c r="K1271" i="9"/>
  <c r="L1271" i="9"/>
  <c r="M1271" i="9"/>
  <c r="N1271" i="9"/>
  <c r="O1271" i="9"/>
  <c r="P1271" i="9"/>
  <c r="A1272" i="9"/>
  <c r="B1272" i="9"/>
  <c r="C1272" i="9"/>
  <c r="D1272" i="9"/>
  <c r="E1272" i="9"/>
  <c r="F1272" i="9"/>
  <c r="G1272" i="9"/>
  <c r="H1272" i="9"/>
  <c r="I1272" i="9"/>
  <c r="J1272" i="9"/>
  <c r="K1272" i="9"/>
  <c r="L1272" i="9"/>
  <c r="M1272" i="9"/>
  <c r="N1272" i="9"/>
  <c r="O1272" i="9"/>
  <c r="P1272" i="9"/>
  <c r="A1273" i="9"/>
  <c r="B1273" i="9"/>
  <c r="C1273" i="9"/>
  <c r="D1273" i="9"/>
  <c r="E1273" i="9"/>
  <c r="F1273" i="9"/>
  <c r="G1273" i="9"/>
  <c r="H1273" i="9"/>
  <c r="I1273" i="9"/>
  <c r="J1273" i="9"/>
  <c r="K1273" i="9"/>
  <c r="L1273" i="9"/>
  <c r="M1273" i="9"/>
  <c r="N1273" i="9"/>
  <c r="O1273" i="9"/>
  <c r="P1273" i="9"/>
  <c r="A1274" i="9"/>
  <c r="B1274" i="9"/>
  <c r="C1274" i="9"/>
  <c r="D1274" i="9"/>
  <c r="E1274" i="9"/>
  <c r="F1274" i="9"/>
  <c r="G1274" i="9"/>
  <c r="H1274" i="9"/>
  <c r="I1274" i="9"/>
  <c r="J1274" i="9"/>
  <c r="K1274" i="9"/>
  <c r="L1274" i="9"/>
  <c r="M1274" i="9"/>
  <c r="N1274" i="9"/>
  <c r="O1274" i="9"/>
  <c r="P1274" i="9"/>
  <c r="A1275" i="9"/>
  <c r="B1275" i="9"/>
  <c r="C1275" i="9"/>
  <c r="D1275" i="9"/>
  <c r="E1275" i="9"/>
  <c r="F1275" i="9"/>
  <c r="G1275" i="9"/>
  <c r="H1275" i="9"/>
  <c r="I1275" i="9"/>
  <c r="J1275" i="9"/>
  <c r="K1275" i="9"/>
  <c r="L1275" i="9"/>
  <c r="M1275" i="9"/>
  <c r="N1275" i="9"/>
  <c r="O1275" i="9"/>
  <c r="P1275" i="9"/>
  <c r="A1276" i="9"/>
  <c r="B1276" i="9"/>
  <c r="C1276" i="9"/>
  <c r="D1276" i="9"/>
  <c r="E1276" i="9"/>
  <c r="F1276" i="9"/>
  <c r="G1276" i="9"/>
  <c r="H1276" i="9"/>
  <c r="I1276" i="9"/>
  <c r="J1276" i="9"/>
  <c r="K1276" i="9"/>
  <c r="L1276" i="9"/>
  <c r="M1276" i="9"/>
  <c r="N1276" i="9"/>
  <c r="O1276" i="9"/>
  <c r="P1276" i="9"/>
  <c r="A1277" i="9"/>
  <c r="B1277" i="9"/>
  <c r="C1277" i="9"/>
  <c r="D1277" i="9"/>
  <c r="E1277" i="9"/>
  <c r="F1277" i="9"/>
  <c r="G1277" i="9"/>
  <c r="H1277" i="9"/>
  <c r="I1277" i="9"/>
  <c r="J1277" i="9"/>
  <c r="K1277" i="9"/>
  <c r="L1277" i="9"/>
  <c r="M1277" i="9"/>
  <c r="N1277" i="9"/>
  <c r="O1277" i="9"/>
  <c r="P1277" i="9"/>
  <c r="A1278" i="9"/>
  <c r="B1278" i="9"/>
  <c r="C1278" i="9"/>
  <c r="D1278" i="9"/>
  <c r="E1278" i="9"/>
  <c r="F1278" i="9"/>
  <c r="G1278" i="9"/>
  <c r="H1278" i="9"/>
  <c r="I1278" i="9"/>
  <c r="J1278" i="9"/>
  <c r="K1278" i="9"/>
  <c r="L1278" i="9"/>
  <c r="M1278" i="9"/>
  <c r="N1278" i="9"/>
  <c r="O1278" i="9"/>
  <c r="P1278" i="9"/>
  <c r="A1279" i="9"/>
  <c r="B1279" i="9"/>
  <c r="C1279" i="9"/>
  <c r="D1279" i="9"/>
  <c r="E1279" i="9"/>
  <c r="F1279" i="9"/>
  <c r="G1279" i="9"/>
  <c r="H1279" i="9"/>
  <c r="I1279" i="9"/>
  <c r="J1279" i="9"/>
  <c r="K1279" i="9"/>
  <c r="L1279" i="9"/>
  <c r="M1279" i="9"/>
  <c r="N1279" i="9"/>
  <c r="O1279" i="9"/>
  <c r="P1279" i="9"/>
  <c r="A1280" i="9"/>
  <c r="B1280" i="9"/>
  <c r="C1280" i="9"/>
  <c r="D1280" i="9"/>
  <c r="E1280" i="9"/>
  <c r="F1280" i="9"/>
  <c r="G1280" i="9"/>
  <c r="H1280" i="9"/>
  <c r="I1280" i="9"/>
  <c r="J1280" i="9"/>
  <c r="K1280" i="9"/>
  <c r="L1280" i="9"/>
  <c r="M1280" i="9"/>
  <c r="N1280" i="9"/>
  <c r="O1280" i="9"/>
  <c r="P1280" i="9"/>
  <c r="A1281" i="9"/>
  <c r="B1281" i="9"/>
  <c r="C1281" i="9"/>
  <c r="D1281" i="9"/>
  <c r="E1281" i="9"/>
  <c r="F1281" i="9"/>
  <c r="G1281" i="9"/>
  <c r="H1281" i="9"/>
  <c r="I1281" i="9"/>
  <c r="J1281" i="9"/>
  <c r="K1281" i="9"/>
  <c r="L1281" i="9"/>
  <c r="M1281" i="9"/>
  <c r="N1281" i="9"/>
  <c r="O1281" i="9"/>
  <c r="P1281" i="9"/>
  <c r="A1282" i="9"/>
  <c r="B1282" i="9"/>
  <c r="C1282" i="9"/>
  <c r="D1282" i="9"/>
  <c r="E1282" i="9"/>
  <c r="F1282" i="9"/>
  <c r="G1282" i="9"/>
  <c r="H1282" i="9"/>
  <c r="I1282" i="9"/>
  <c r="J1282" i="9"/>
  <c r="K1282" i="9"/>
  <c r="L1282" i="9"/>
  <c r="M1282" i="9"/>
  <c r="N1282" i="9"/>
  <c r="O1282" i="9"/>
  <c r="P1282" i="9"/>
  <c r="A1283" i="9"/>
  <c r="B1283" i="9"/>
  <c r="C1283" i="9"/>
  <c r="D1283" i="9"/>
  <c r="E1283" i="9"/>
  <c r="F1283" i="9"/>
  <c r="G1283" i="9"/>
  <c r="H1283" i="9"/>
  <c r="I1283" i="9"/>
  <c r="J1283" i="9"/>
  <c r="K1283" i="9"/>
  <c r="L1283" i="9"/>
  <c r="M1283" i="9"/>
  <c r="N1283" i="9"/>
  <c r="O1283" i="9"/>
  <c r="P1283" i="9"/>
  <c r="A1284" i="9"/>
  <c r="B1284" i="9"/>
  <c r="C1284" i="9"/>
  <c r="D1284" i="9"/>
  <c r="E1284" i="9"/>
  <c r="F1284" i="9"/>
  <c r="G1284" i="9"/>
  <c r="H1284" i="9"/>
  <c r="I1284" i="9"/>
  <c r="J1284" i="9"/>
  <c r="K1284" i="9"/>
  <c r="L1284" i="9"/>
  <c r="M1284" i="9"/>
  <c r="N1284" i="9"/>
  <c r="O1284" i="9"/>
  <c r="P1284" i="9"/>
  <c r="A1285" i="9"/>
  <c r="B1285" i="9"/>
  <c r="C1285" i="9"/>
  <c r="D1285" i="9"/>
  <c r="E1285" i="9"/>
  <c r="F1285" i="9"/>
  <c r="G1285" i="9"/>
  <c r="H1285" i="9"/>
  <c r="I1285" i="9"/>
  <c r="J1285" i="9"/>
  <c r="K1285" i="9"/>
  <c r="L1285" i="9"/>
  <c r="M1285" i="9"/>
  <c r="N1285" i="9"/>
  <c r="O1285" i="9"/>
  <c r="P1285" i="9"/>
  <c r="A1286" i="9"/>
  <c r="B1286" i="9"/>
  <c r="C1286" i="9"/>
  <c r="D1286" i="9"/>
  <c r="E1286" i="9"/>
  <c r="F1286" i="9"/>
  <c r="G1286" i="9"/>
  <c r="H1286" i="9"/>
  <c r="I1286" i="9"/>
  <c r="J1286" i="9"/>
  <c r="K1286" i="9"/>
  <c r="L1286" i="9"/>
  <c r="M1286" i="9"/>
  <c r="N1286" i="9"/>
  <c r="O1286" i="9"/>
  <c r="P1286" i="9"/>
  <c r="A1287" i="9"/>
  <c r="B1287" i="9"/>
  <c r="C1287" i="9"/>
  <c r="D1287" i="9"/>
  <c r="E1287" i="9"/>
  <c r="F1287" i="9"/>
  <c r="G1287" i="9"/>
  <c r="H1287" i="9"/>
  <c r="I1287" i="9"/>
  <c r="J1287" i="9"/>
  <c r="K1287" i="9"/>
  <c r="L1287" i="9"/>
  <c r="M1287" i="9"/>
  <c r="N1287" i="9"/>
  <c r="O1287" i="9"/>
  <c r="P1287" i="9"/>
  <c r="A1288" i="9"/>
  <c r="B1288" i="9"/>
  <c r="C1288" i="9"/>
  <c r="D1288" i="9"/>
  <c r="E1288" i="9"/>
  <c r="F1288" i="9"/>
  <c r="G1288" i="9"/>
  <c r="H1288" i="9"/>
  <c r="I1288" i="9"/>
  <c r="J1288" i="9"/>
  <c r="K1288" i="9"/>
  <c r="L1288" i="9"/>
  <c r="M1288" i="9"/>
  <c r="N1288" i="9"/>
  <c r="O1288" i="9"/>
  <c r="P1288" i="9"/>
  <c r="A1289" i="9"/>
  <c r="B1289" i="9"/>
  <c r="C1289" i="9"/>
  <c r="D1289" i="9"/>
  <c r="E1289" i="9"/>
  <c r="F1289" i="9"/>
  <c r="G1289" i="9"/>
  <c r="H1289" i="9"/>
  <c r="I1289" i="9"/>
  <c r="J1289" i="9"/>
  <c r="K1289" i="9"/>
  <c r="L1289" i="9"/>
  <c r="M1289" i="9"/>
  <c r="N1289" i="9"/>
  <c r="O1289" i="9"/>
  <c r="P1289" i="9"/>
  <c r="A1290" i="9"/>
  <c r="B1290" i="9"/>
  <c r="C1290" i="9"/>
  <c r="D1290" i="9"/>
  <c r="E1290" i="9"/>
  <c r="F1290" i="9"/>
  <c r="G1290" i="9"/>
  <c r="H1290" i="9"/>
  <c r="I1290" i="9"/>
  <c r="J1290" i="9"/>
  <c r="K1290" i="9"/>
  <c r="L1290" i="9"/>
  <c r="M1290" i="9"/>
  <c r="N1290" i="9"/>
  <c r="O1290" i="9"/>
  <c r="P1290" i="9"/>
  <c r="A1291" i="9"/>
  <c r="B1291" i="9"/>
  <c r="C1291" i="9"/>
  <c r="D1291" i="9"/>
  <c r="E1291" i="9"/>
  <c r="F1291" i="9"/>
  <c r="G1291" i="9"/>
  <c r="H1291" i="9"/>
  <c r="I1291" i="9"/>
  <c r="J1291" i="9"/>
  <c r="K1291" i="9"/>
  <c r="L1291" i="9"/>
  <c r="M1291" i="9"/>
  <c r="N1291" i="9"/>
  <c r="O1291" i="9"/>
  <c r="P1291" i="9"/>
  <c r="A1292" i="9"/>
  <c r="B1292" i="9"/>
  <c r="C1292" i="9"/>
  <c r="D1292" i="9"/>
  <c r="E1292" i="9"/>
  <c r="F1292" i="9"/>
  <c r="G1292" i="9"/>
  <c r="H1292" i="9"/>
  <c r="I1292" i="9"/>
  <c r="J1292" i="9"/>
  <c r="K1292" i="9"/>
  <c r="L1292" i="9"/>
  <c r="M1292" i="9"/>
  <c r="N1292" i="9"/>
  <c r="O1292" i="9"/>
  <c r="P1292" i="9"/>
  <c r="A1293" i="9"/>
  <c r="B1293" i="9"/>
  <c r="C1293" i="9"/>
  <c r="D1293" i="9"/>
  <c r="E1293" i="9"/>
  <c r="F1293" i="9"/>
  <c r="G1293" i="9"/>
  <c r="H1293" i="9"/>
  <c r="I1293" i="9"/>
  <c r="J1293" i="9"/>
  <c r="K1293" i="9"/>
  <c r="L1293" i="9"/>
  <c r="M1293" i="9"/>
  <c r="N1293" i="9"/>
  <c r="O1293" i="9"/>
  <c r="P1293" i="9"/>
  <c r="A1294" i="9"/>
  <c r="B1294" i="9"/>
  <c r="C1294" i="9"/>
  <c r="D1294" i="9"/>
  <c r="E1294" i="9"/>
  <c r="F1294" i="9"/>
  <c r="G1294" i="9"/>
  <c r="H1294" i="9"/>
  <c r="I1294" i="9"/>
  <c r="J1294" i="9"/>
  <c r="K1294" i="9"/>
  <c r="L1294" i="9"/>
  <c r="M1294" i="9"/>
  <c r="N1294" i="9"/>
  <c r="O1294" i="9"/>
  <c r="P1294" i="9"/>
  <c r="A1295" i="9"/>
  <c r="B1295" i="9"/>
  <c r="C1295" i="9"/>
  <c r="D1295" i="9"/>
  <c r="E1295" i="9"/>
  <c r="F1295" i="9"/>
  <c r="G1295" i="9"/>
  <c r="H1295" i="9"/>
  <c r="I1295" i="9"/>
  <c r="J1295" i="9"/>
  <c r="K1295" i="9"/>
  <c r="L1295" i="9"/>
  <c r="M1295" i="9"/>
  <c r="N1295" i="9"/>
  <c r="O1295" i="9"/>
  <c r="P1295" i="9"/>
  <c r="A1296" i="9"/>
  <c r="B1296" i="9"/>
  <c r="C1296" i="9"/>
  <c r="D1296" i="9"/>
  <c r="E1296" i="9"/>
  <c r="F1296" i="9"/>
  <c r="G1296" i="9"/>
  <c r="H1296" i="9"/>
  <c r="I1296" i="9"/>
  <c r="J1296" i="9"/>
  <c r="K1296" i="9"/>
  <c r="L1296" i="9"/>
  <c r="M1296" i="9"/>
  <c r="N1296" i="9"/>
  <c r="O1296" i="9"/>
  <c r="P1296" i="9"/>
  <c r="A1297" i="9"/>
  <c r="B1297" i="9"/>
  <c r="C1297" i="9"/>
  <c r="D1297" i="9"/>
  <c r="E1297" i="9"/>
  <c r="F1297" i="9"/>
  <c r="G1297" i="9"/>
  <c r="H1297" i="9"/>
  <c r="I1297" i="9"/>
  <c r="J1297" i="9"/>
  <c r="K1297" i="9"/>
  <c r="L1297" i="9"/>
  <c r="M1297" i="9"/>
  <c r="N1297" i="9"/>
  <c r="O1297" i="9"/>
  <c r="P1297" i="9"/>
  <c r="A1298" i="9"/>
  <c r="B1298" i="9"/>
  <c r="C1298" i="9"/>
  <c r="D1298" i="9"/>
  <c r="E1298" i="9"/>
  <c r="F1298" i="9"/>
  <c r="G1298" i="9"/>
  <c r="H1298" i="9"/>
  <c r="I1298" i="9"/>
  <c r="J1298" i="9"/>
  <c r="K1298" i="9"/>
  <c r="L1298" i="9"/>
  <c r="M1298" i="9"/>
  <c r="N1298" i="9"/>
  <c r="O1298" i="9"/>
  <c r="P1298" i="9"/>
  <c r="A1299" i="9"/>
  <c r="B1299" i="9"/>
  <c r="C1299" i="9"/>
  <c r="D1299" i="9"/>
  <c r="E1299" i="9"/>
  <c r="F1299" i="9"/>
  <c r="G1299" i="9"/>
  <c r="H1299" i="9"/>
  <c r="I1299" i="9"/>
  <c r="J1299" i="9"/>
  <c r="K1299" i="9"/>
  <c r="L1299" i="9"/>
  <c r="M1299" i="9"/>
  <c r="N1299" i="9"/>
  <c r="O1299" i="9"/>
  <c r="P1299" i="9"/>
  <c r="A1300" i="9"/>
  <c r="B1300" i="9"/>
  <c r="C1300" i="9"/>
  <c r="D1300" i="9"/>
  <c r="E1300" i="9"/>
  <c r="F1300" i="9"/>
  <c r="G1300" i="9"/>
  <c r="H1300" i="9"/>
  <c r="I1300" i="9"/>
  <c r="J1300" i="9"/>
  <c r="K1300" i="9"/>
  <c r="L1300" i="9"/>
  <c r="M1300" i="9"/>
  <c r="N1300" i="9"/>
  <c r="O1300" i="9"/>
  <c r="P1300" i="9"/>
  <c r="A1301" i="9"/>
  <c r="B1301" i="9"/>
  <c r="C1301" i="9"/>
  <c r="D1301" i="9"/>
  <c r="E1301" i="9"/>
  <c r="F1301" i="9"/>
  <c r="G1301" i="9"/>
  <c r="H1301" i="9"/>
  <c r="I1301" i="9"/>
  <c r="J1301" i="9"/>
  <c r="K1301" i="9"/>
  <c r="L1301" i="9"/>
  <c r="M1301" i="9"/>
  <c r="N1301" i="9"/>
  <c r="O1301" i="9"/>
  <c r="P1301" i="9"/>
  <c r="A1302" i="9"/>
  <c r="B1302" i="9"/>
  <c r="C1302" i="9"/>
  <c r="D1302" i="9"/>
  <c r="E1302" i="9"/>
  <c r="F1302" i="9"/>
  <c r="G1302" i="9"/>
  <c r="H1302" i="9"/>
  <c r="I1302" i="9"/>
  <c r="J1302" i="9"/>
  <c r="K1302" i="9"/>
  <c r="L1302" i="9"/>
  <c r="M1302" i="9"/>
  <c r="N1302" i="9"/>
  <c r="O1302" i="9"/>
  <c r="P1302" i="9"/>
  <c r="A1303" i="9"/>
  <c r="B1303" i="9"/>
  <c r="C1303" i="9"/>
  <c r="D1303" i="9"/>
  <c r="E1303" i="9"/>
  <c r="F1303" i="9"/>
  <c r="G1303" i="9"/>
  <c r="H1303" i="9"/>
  <c r="I1303" i="9"/>
  <c r="J1303" i="9"/>
  <c r="K1303" i="9"/>
  <c r="L1303" i="9"/>
  <c r="M1303" i="9"/>
  <c r="N1303" i="9"/>
  <c r="O1303" i="9"/>
  <c r="P1303" i="9"/>
  <c r="A1304" i="9"/>
  <c r="B1304" i="9"/>
  <c r="C1304" i="9"/>
  <c r="D1304" i="9"/>
  <c r="E1304" i="9"/>
  <c r="F1304" i="9"/>
  <c r="G1304" i="9"/>
  <c r="H1304" i="9"/>
  <c r="I1304" i="9"/>
  <c r="J1304" i="9"/>
  <c r="K1304" i="9"/>
  <c r="L1304" i="9"/>
  <c r="M1304" i="9"/>
  <c r="N1304" i="9"/>
  <c r="O1304" i="9"/>
  <c r="P1304" i="9"/>
  <c r="A1305" i="9"/>
  <c r="B1305" i="9"/>
  <c r="C1305" i="9"/>
  <c r="D1305" i="9"/>
  <c r="E1305" i="9"/>
  <c r="F1305" i="9"/>
  <c r="G1305" i="9"/>
  <c r="H1305" i="9"/>
  <c r="I1305" i="9"/>
  <c r="J1305" i="9"/>
  <c r="K1305" i="9"/>
  <c r="L1305" i="9"/>
  <c r="M1305" i="9"/>
  <c r="N1305" i="9"/>
  <c r="O1305" i="9"/>
  <c r="P1305" i="9"/>
  <c r="A1306" i="9"/>
  <c r="B1306" i="9"/>
  <c r="C1306" i="9"/>
  <c r="D1306" i="9"/>
  <c r="E1306" i="9"/>
  <c r="F1306" i="9"/>
  <c r="G1306" i="9"/>
  <c r="H1306" i="9"/>
  <c r="I1306" i="9"/>
  <c r="J1306" i="9"/>
  <c r="K1306" i="9"/>
  <c r="L1306" i="9"/>
  <c r="M1306" i="9"/>
  <c r="N1306" i="9"/>
  <c r="O1306" i="9"/>
  <c r="P1306" i="9"/>
  <c r="A1307" i="9"/>
  <c r="B1307" i="9"/>
  <c r="C1307" i="9"/>
  <c r="D1307" i="9"/>
  <c r="E1307" i="9"/>
  <c r="F1307" i="9"/>
  <c r="G1307" i="9"/>
  <c r="H1307" i="9"/>
  <c r="I1307" i="9"/>
  <c r="J1307" i="9"/>
  <c r="K1307" i="9"/>
  <c r="L1307" i="9"/>
  <c r="M1307" i="9"/>
  <c r="N1307" i="9"/>
  <c r="O1307" i="9"/>
  <c r="P1307" i="9"/>
  <c r="A1308" i="9"/>
  <c r="B1308" i="9"/>
  <c r="C1308" i="9"/>
  <c r="D1308" i="9"/>
  <c r="E1308" i="9"/>
  <c r="F1308" i="9"/>
  <c r="G1308" i="9"/>
  <c r="H1308" i="9"/>
  <c r="I1308" i="9"/>
  <c r="J1308" i="9"/>
  <c r="K1308" i="9"/>
  <c r="L1308" i="9"/>
  <c r="M1308" i="9"/>
  <c r="N1308" i="9"/>
  <c r="O1308" i="9"/>
  <c r="P1308" i="9"/>
  <c r="A1309" i="9"/>
  <c r="B1309" i="9"/>
  <c r="C1309" i="9"/>
  <c r="D1309" i="9"/>
  <c r="E1309" i="9"/>
  <c r="F1309" i="9"/>
  <c r="G1309" i="9"/>
  <c r="H1309" i="9"/>
  <c r="I1309" i="9"/>
  <c r="J1309" i="9"/>
  <c r="K1309" i="9"/>
  <c r="L1309" i="9"/>
  <c r="M1309" i="9"/>
  <c r="N1309" i="9"/>
  <c r="O1309" i="9"/>
  <c r="P1309" i="9"/>
  <c r="A1310" i="9"/>
  <c r="B1310" i="9"/>
  <c r="C1310" i="9"/>
  <c r="D1310" i="9"/>
  <c r="E1310" i="9"/>
  <c r="F1310" i="9"/>
  <c r="G1310" i="9"/>
  <c r="H1310" i="9"/>
  <c r="I1310" i="9"/>
  <c r="J1310" i="9"/>
  <c r="K1310" i="9"/>
  <c r="L1310" i="9"/>
  <c r="M1310" i="9"/>
  <c r="N1310" i="9"/>
  <c r="O1310" i="9"/>
  <c r="P1310" i="9"/>
  <c r="A1311" i="9"/>
  <c r="B1311" i="9"/>
  <c r="C1311" i="9"/>
  <c r="D1311" i="9"/>
  <c r="E1311" i="9"/>
  <c r="F1311" i="9"/>
  <c r="G1311" i="9"/>
  <c r="H1311" i="9"/>
  <c r="I1311" i="9"/>
  <c r="J1311" i="9"/>
  <c r="K1311" i="9"/>
  <c r="L1311" i="9"/>
  <c r="M1311" i="9"/>
  <c r="N1311" i="9"/>
  <c r="O1311" i="9"/>
  <c r="P1311" i="9"/>
  <c r="A1312" i="9"/>
  <c r="B1312" i="9"/>
  <c r="C1312" i="9"/>
  <c r="D1312" i="9"/>
  <c r="E1312" i="9"/>
  <c r="F1312" i="9"/>
  <c r="G1312" i="9"/>
  <c r="H1312" i="9"/>
  <c r="I1312" i="9"/>
  <c r="J1312" i="9"/>
  <c r="K1312" i="9"/>
  <c r="L1312" i="9"/>
  <c r="M1312" i="9"/>
  <c r="N1312" i="9"/>
  <c r="O1312" i="9"/>
  <c r="P1312" i="9"/>
  <c r="A1313" i="9"/>
  <c r="B1313" i="9"/>
  <c r="C1313" i="9"/>
  <c r="D1313" i="9"/>
  <c r="E1313" i="9"/>
  <c r="F1313" i="9"/>
  <c r="G1313" i="9"/>
  <c r="H1313" i="9"/>
  <c r="I1313" i="9"/>
  <c r="J1313" i="9"/>
  <c r="K1313" i="9"/>
  <c r="L1313" i="9"/>
  <c r="M1313" i="9"/>
  <c r="N1313" i="9"/>
  <c r="O1313" i="9"/>
  <c r="P1313" i="9"/>
  <c r="A1314" i="9"/>
  <c r="B1314" i="9"/>
  <c r="C1314" i="9"/>
  <c r="D1314" i="9"/>
  <c r="E1314" i="9"/>
  <c r="F1314" i="9"/>
  <c r="G1314" i="9"/>
  <c r="H1314" i="9"/>
  <c r="I1314" i="9"/>
  <c r="J1314" i="9"/>
  <c r="K1314" i="9"/>
  <c r="L1314" i="9"/>
  <c r="M1314" i="9"/>
  <c r="N1314" i="9"/>
  <c r="O1314" i="9"/>
  <c r="P1314" i="9"/>
  <c r="A1315" i="9"/>
  <c r="B1315" i="9"/>
  <c r="C1315" i="9"/>
  <c r="D1315" i="9"/>
  <c r="E1315" i="9"/>
  <c r="F1315" i="9"/>
  <c r="G1315" i="9"/>
  <c r="H1315" i="9"/>
  <c r="I1315" i="9"/>
  <c r="J1315" i="9"/>
  <c r="K1315" i="9"/>
  <c r="L1315" i="9"/>
  <c r="M1315" i="9"/>
  <c r="N1315" i="9"/>
  <c r="O1315" i="9"/>
  <c r="P1315" i="9"/>
  <c r="A1316" i="9"/>
  <c r="B1316" i="9"/>
  <c r="C1316" i="9"/>
  <c r="D1316" i="9"/>
  <c r="E1316" i="9"/>
  <c r="F1316" i="9"/>
  <c r="G1316" i="9"/>
  <c r="H1316" i="9"/>
  <c r="I1316" i="9"/>
  <c r="J1316" i="9"/>
  <c r="K1316" i="9"/>
  <c r="L1316" i="9"/>
  <c r="M1316" i="9"/>
  <c r="N1316" i="9"/>
  <c r="O1316" i="9"/>
  <c r="P1316" i="9"/>
  <c r="A1317" i="9"/>
  <c r="B1317" i="9"/>
  <c r="C1317" i="9"/>
  <c r="D1317" i="9"/>
  <c r="E1317" i="9"/>
  <c r="F1317" i="9"/>
  <c r="G1317" i="9"/>
  <c r="H1317" i="9"/>
  <c r="I1317" i="9"/>
  <c r="J1317" i="9"/>
  <c r="K1317" i="9"/>
  <c r="L1317" i="9"/>
  <c r="M1317" i="9"/>
  <c r="N1317" i="9"/>
  <c r="O1317" i="9"/>
  <c r="P1317" i="9"/>
  <c r="A1318" i="9"/>
  <c r="B1318" i="9"/>
  <c r="C1318" i="9"/>
  <c r="D1318" i="9"/>
  <c r="E1318" i="9"/>
  <c r="F1318" i="9"/>
  <c r="G1318" i="9"/>
  <c r="H1318" i="9"/>
  <c r="I1318" i="9"/>
  <c r="J1318" i="9"/>
  <c r="K1318" i="9"/>
  <c r="L1318" i="9"/>
  <c r="M1318" i="9"/>
  <c r="N1318" i="9"/>
  <c r="O1318" i="9"/>
  <c r="P1318" i="9"/>
  <c r="A1319" i="9"/>
  <c r="B1319" i="9"/>
  <c r="C1319" i="9"/>
  <c r="D1319" i="9"/>
  <c r="E1319" i="9"/>
  <c r="F1319" i="9"/>
  <c r="G1319" i="9"/>
  <c r="H1319" i="9"/>
  <c r="I1319" i="9"/>
  <c r="J1319" i="9"/>
  <c r="K1319" i="9"/>
  <c r="L1319" i="9"/>
  <c r="M1319" i="9"/>
  <c r="N1319" i="9"/>
  <c r="O1319" i="9"/>
  <c r="P1319" i="9"/>
  <c r="A1320" i="9"/>
  <c r="B1320" i="9"/>
  <c r="C1320" i="9"/>
  <c r="D1320" i="9"/>
  <c r="E1320" i="9"/>
  <c r="F1320" i="9"/>
  <c r="G1320" i="9"/>
  <c r="H1320" i="9"/>
  <c r="I1320" i="9"/>
  <c r="J1320" i="9"/>
  <c r="K1320" i="9"/>
  <c r="L1320" i="9"/>
  <c r="M1320" i="9"/>
  <c r="N1320" i="9"/>
  <c r="O1320" i="9"/>
  <c r="P1320" i="9"/>
  <c r="A1321" i="9"/>
  <c r="B1321" i="9"/>
  <c r="C1321" i="9"/>
  <c r="D1321" i="9"/>
  <c r="E1321" i="9"/>
  <c r="F1321" i="9"/>
  <c r="G1321" i="9"/>
  <c r="H1321" i="9"/>
  <c r="I1321" i="9"/>
  <c r="J1321" i="9"/>
  <c r="K1321" i="9"/>
  <c r="L1321" i="9"/>
  <c r="M1321" i="9"/>
  <c r="N1321" i="9"/>
  <c r="O1321" i="9"/>
  <c r="P1321" i="9"/>
  <c r="A1322" i="9"/>
  <c r="B1322" i="9"/>
  <c r="C1322" i="9"/>
  <c r="D1322" i="9"/>
  <c r="E1322" i="9"/>
  <c r="F1322" i="9"/>
  <c r="G1322" i="9"/>
  <c r="H1322" i="9"/>
  <c r="I1322" i="9"/>
  <c r="J1322" i="9"/>
  <c r="K1322" i="9"/>
  <c r="L1322" i="9"/>
  <c r="M1322" i="9"/>
  <c r="N1322" i="9"/>
  <c r="O1322" i="9"/>
  <c r="P1322" i="9"/>
  <c r="A1323" i="9"/>
  <c r="B1323" i="9"/>
  <c r="C1323" i="9"/>
  <c r="D1323" i="9"/>
  <c r="E1323" i="9"/>
  <c r="F1323" i="9"/>
  <c r="G1323" i="9"/>
  <c r="H1323" i="9"/>
  <c r="I1323" i="9"/>
  <c r="J1323" i="9"/>
  <c r="K1323" i="9"/>
  <c r="L1323" i="9"/>
  <c r="M1323" i="9"/>
  <c r="N1323" i="9"/>
  <c r="O1323" i="9"/>
  <c r="P1323" i="9"/>
  <c r="A1324" i="9"/>
  <c r="B1324" i="9"/>
  <c r="C1324" i="9"/>
  <c r="D1324" i="9"/>
  <c r="E1324" i="9"/>
  <c r="F1324" i="9"/>
  <c r="G1324" i="9"/>
  <c r="H1324" i="9"/>
  <c r="I1324" i="9"/>
  <c r="J1324" i="9"/>
  <c r="K1324" i="9"/>
  <c r="L1324" i="9"/>
  <c r="M1324" i="9"/>
  <c r="N1324" i="9"/>
  <c r="O1324" i="9"/>
  <c r="P1324" i="9"/>
  <c r="A1325" i="9"/>
  <c r="B1325" i="9"/>
  <c r="C1325" i="9"/>
  <c r="D1325" i="9"/>
  <c r="E1325" i="9"/>
  <c r="F1325" i="9"/>
  <c r="G1325" i="9"/>
  <c r="H1325" i="9"/>
  <c r="I1325" i="9"/>
  <c r="J1325" i="9"/>
  <c r="K1325" i="9"/>
  <c r="L1325" i="9"/>
  <c r="M1325" i="9"/>
  <c r="N1325" i="9"/>
  <c r="O1325" i="9"/>
  <c r="P1325" i="9"/>
  <c r="A1326" i="9"/>
  <c r="B1326" i="9"/>
  <c r="C1326" i="9"/>
  <c r="D1326" i="9"/>
  <c r="E1326" i="9"/>
  <c r="F1326" i="9"/>
  <c r="G1326" i="9"/>
  <c r="H1326" i="9"/>
  <c r="I1326" i="9"/>
  <c r="J1326" i="9"/>
  <c r="K1326" i="9"/>
  <c r="L1326" i="9"/>
  <c r="M1326" i="9"/>
  <c r="N1326" i="9"/>
  <c r="O1326" i="9"/>
  <c r="P1326" i="9"/>
  <c r="A1327" i="9"/>
  <c r="B1327" i="9"/>
  <c r="C1327" i="9"/>
  <c r="D1327" i="9"/>
  <c r="E1327" i="9"/>
  <c r="F1327" i="9"/>
  <c r="G1327" i="9"/>
  <c r="H1327" i="9"/>
  <c r="I1327" i="9"/>
  <c r="J1327" i="9"/>
  <c r="K1327" i="9"/>
  <c r="L1327" i="9"/>
  <c r="M1327" i="9"/>
  <c r="N1327" i="9"/>
  <c r="O1327" i="9"/>
  <c r="P1327" i="9"/>
  <c r="A1328" i="9"/>
  <c r="B1328" i="9"/>
  <c r="C1328" i="9"/>
  <c r="D1328" i="9"/>
  <c r="E1328" i="9"/>
  <c r="F1328" i="9"/>
  <c r="G1328" i="9"/>
  <c r="H1328" i="9"/>
  <c r="I1328" i="9"/>
  <c r="J1328" i="9"/>
  <c r="K1328" i="9"/>
  <c r="L1328" i="9"/>
  <c r="M1328" i="9"/>
  <c r="N1328" i="9"/>
  <c r="O1328" i="9"/>
  <c r="P1328" i="9"/>
  <c r="A1329" i="9"/>
  <c r="B1329" i="9"/>
  <c r="C1329" i="9"/>
  <c r="D1329" i="9"/>
  <c r="E1329" i="9"/>
  <c r="F1329" i="9"/>
  <c r="G1329" i="9"/>
  <c r="H1329" i="9"/>
  <c r="I1329" i="9"/>
  <c r="J1329" i="9"/>
  <c r="K1329" i="9"/>
  <c r="L1329" i="9"/>
  <c r="M1329" i="9"/>
  <c r="N1329" i="9"/>
  <c r="O1329" i="9"/>
  <c r="P1329" i="9"/>
  <c r="A1330" i="9"/>
  <c r="B1330" i="9"/>
  <c r="C1330" i="9"/>
  <c r="D1330" i="9"/>
  <c r="E1330" i="9"/>
  <c r="F1330" i="9"/>
  <c r="G1330" i="9"/>
  <c r="H1330" i="9"/>
  <c r="I1330" i="9"/>
  <c r="J1330" i="9"/>
  <c r="K1330" i="9"/>
  <c r="L1330" i="9"/>
  <c r="M1330" i="9"/>
  <c r="N1330" i="9"/>
  <c r="O1330" i="9"/>
  <c r="P1330" i="9"/>
  <c r="A1331" i="9"/>
  <c r="B1331" i="9"/>
  <c r="C1331" i="9"/>
  <c r="D1331" i="9"/>
  <c r="E1331" i="9"/>
  <c r="F1331" i="9"/>
  <c r="G1331" i="9"/>
  <c r="H1331" i="9"/>
  <c r="I1331" i="9"/>
  <c r="J1331" i="9"/>
  <c r="K1331" i="9"/>
  <c r="L1331" i="9"/>
  <c r="M1331" i="9"/>
  <c r="N1331" i="9"/>
  <c r="O1331" i="9"/>
  <c r="P1331" i="9"/>
  <c r="A1332" i="9"/>
  <c r="B1332" i="9"/>
  <c r="C1332" i="9"/>
  <c r="D1332" i="9"/>
  <c r="E1332" i="9"/>
  <c r="F1332" i="9"/>
  <c r="G1332" i="9"/>
  <c r="H1332" i="9"/>
  <c r="I1332" i="9"/>
  <c r="J1332" i="9"/>
  <c r="K1332" i="9"/>
  <c r="L1332" i="9"/>
  <c r="M1332" i="9"/>
  <c r="N1332" i="9"/>
  <c r="O1332" i="9"/>
  <c r="P1332" i="9"/>
  <c r="A1333" i="9"/>
  <c r="B1333" i="9"/>
  <c r="C1333" i="9"/>
  <c r="D1333" i="9"/>
  <c r="E1333" i="9"/>
  <c r="F1333" i="9"/>
  <c r="G1333" i="9"/>
  <c r="H1333" i="9"/>
  <c r="I1333" i="9"/>
  <c r="J1333" i="9"/>
  <c r="K1333" i="9"/>
  <c r="L1333" i="9"/>
  <c r="M1333" i="9"/>
  <c r="N1333" i="9"/>
  <c r="O1333" i="9"/>
  <c r="P1333" i="9"/>
  <c r="A1334" i="9"/>
  <c r="B1334" i="9"/>
  <c r="C1334" i="9"/>
  <c r="D1334" i="9"/>
  <c r="E1334" i="9"/>
  <c r="F1334" i="9"/>
  <c r="G1334" i="9"/>
  <c r="H1334" i="9"/>
  <c r="I1334" i="9"/>
  <c r="J1334" i="9"/>
  <c r="K1334" i="9"/>
  <c r="L1334" i="9"/>
  <c r="M1334" i="9"/>
  <c r="N1334" i="9"/>
  <c r="O1334" i="9"/>
  <c r="P1334" i="9"/>
  <c r="A1335" i="9"/>
  <c r="B1335" i="9"/>
  <c r="C1335" i="9"/>
  <c r="D1335" i="9"/>
  <c r="E1335" i="9"/>
  <c r="F1335" i="9"/>
  <c r="G1335" i="9"/>
  <c r="H1335" i="9"/>
  <c r="I1335" i="9"/>
  <c r="J1335" i="9"/>
  <c r="K1335" i="9"/>
  <c r="L1335" i="9"/>
  <c r="M1335" i="9"/>
  <c r="N1335" i="9"/>
  <c r="O1335" i="9"/>
  <c r="P1335" i="9"/>
  <c r="A1336" i="9"/>
  <c r="B1336" i="9"/>
  <c r="C1336" i="9"/>
  <c r="D1336" i="9"/>
  <c r="E1336" i="9"/>
  <c r="F1336" i="9"/>
  <c r="G1336" i="9"/>
  <c r="H1336" i="9"/>
  <c r="I1336" i="9"/>
  <c r="J1336" i="9"/>
  <c r="K1336" i="9"/>
  <c r="L1336" i="9"/>
  <c r="M1336" i="9"/>
  <c r="N1336" i="9"/>
  <c r="O1336" i="9"/>
  <c r="P1336" i="9"/>
  <c r="A1337" i="9"/>
  <c r="B1337" i="9"/>
  <c r="C1337" i="9"/>
  <c r="D1337" i="9"/>
  <c r="E1337" i="9"/>
  <c r="F1337" i="9"/>
  <c r="G1337" i="9"/>
  <c r="H1337" i="9"/>
  <c r="I1337" i="9"/>
  <c r="J1337" i="9"/>
  <c r="K1337" i="9"/>
  <c r="L1337" i="9"/>
  <c r="M1337" i="9"/>
  <c r="N1337" i="9"/>
  <c r="O1337" i="9"/>
  <c r="P1337" i="9"/>
  <c r="A1338" i="9"/>
  <c r="B1338" i="9"/>
  <c r="C1338" i="9"/>
  <c r="D1338" i="9"/>
  <c r="E1338" i="9"/>
  <c r="F1338" i="9"/>
  <c r="G1338" i="9"/>
  <c r="H1338" i="9"/>
  <c r="I1338" i="9"/>
  <c r="J1338" i="9"/>
  <c r="K1338" i="9"/>
  <c r="L1338" i="9"/>
  <c r="M1338" i="9"/>
  <c r="N1338" i="9"/>
  <c r="O1338" i="9"/>
  <c r="P1338" i="9"/>
  <c r="A1339" i="9"/>
  <c r="B1339" i="9"/>
  <c r="C1339" i="9"/>
  <c r="D1339" i="9"/>
  <c r="E1339" i="9"/>
  <c r="F1339" i="9"/>
  <c r="G1339" i="9"/>
  <c r="H1339" i="9"/>
  <c r="I1339" i="9"/>
  <c r="J1339" i="9"/>
  <c r="K1339" i="9"/>
  <c r="L1339" i="9"/>
  <c r="M1339" i="9"/>
  <c r="N1339" i="9"/>
  <c r="O1339" i="9"/>
  <c r="P1339" i="9"/>
  <c r="A1340" i="9"/>
  <c r="B1340" i="9"/>
  <c r="C1340" i="9"/>
  <c r="D1340" i="9"/>
  <c r="E1340" i="9"/>
  <c r="F1340" i="9"/>
  <c r="G1340" i="9"/>
  <c r="H1340" i="9"/>
  <c r="I1340" i="9"/>
  <c r="J1340" i="9"/>
  <c r="K1340" i="9"/>
  <c r="L1340" i="9"/>
  <c r="M1340" i="9"/>
  <c r="N1340" i="9"/>
  <c r="O1340" i="9"/>
  <c r="P1340" i="9"/>
  <c r="A1341" i="9"/>
  <c r="B1341" i="9"/>
  <c r="C1341" i="9"/>
  <c r="D1341" i="9"/>
  <c r="E1341" i="9"/>
  <c r="F1341" i="9"/>
  <c r="G1341" i="9"/>
  <c r="H1341" i="9"/>
  <c r="I1341" i="9"/>
  <c r="J1341" i="9"/>
  <c r="K1341" i="9"/>
  <c r="L1341" i="9"/>
  <c r="M1341" i="9"/>
  <c r="N1341" i="9"/>
  <c r="O1341" i="9"/>
  <c r="P1341" i="9"/>
  <c r="A1342" i="9"/>
  <c r="B1342" i="9"/>
  <c r="C1342" i="9"/>
  <c r="D1342" i="9"/>
  <c r="E1342" i="9"/>
  <c r="F1342" i="9"/>
  <c r="G1342" i="9"/>
  <c r="H1342" i="9"/>
  <c r="I1342" i="9"/>
  <c r="J1342" i="9"/>
  <c r="K1342" i="9"/>
  <c r="L1342" i="9"/>
  <c r="M1342" i="9"/>
  <c r="N1342" i="9"/>
  <c r="O1342" i="9"/>
  <c r="P1342" i="9"/>
  <c r="A1343" i="9"/>
  <c r="B1343" i="9"/>
  <c r="C1343" i="9"/>
  <c r="D1343" i="9"/>
  <c r="E1343" i="9"/>
  <c r="F1343" i="9"/>
  <c r="G1343" i="9"/>
  <c r="H1343" i="9"/>
  <c r="I1343" i="9"/>
  <c r="J1343" i="9"/>
  <c r="K1343" i="9"/>
  <c r="L1343" i="9"/>
  <c r="M1343" i="9"/>
  <c r="N1343" i="9"/>
  <c r="O1343" i="9"/>
  <c r="P1343" i="9"/>
  <c r="A1344" i="9"/>
  <c r="B1344" i="9"/>
  <c r="C1344" i="9"/>
  <c r="D1344" i="9"/>
  <c r="E1344" i="9"/>
  <c r="F1344" i="9"/>
  <c r="G1344" i="9"/>
  <c r="H1344" i="9"/>
  <c r="I1344" i="9"/>
  <c r="J1344" i="9"/>
  <c r="K1344" i="9"/>
  <c r="L1344" i="9"/>
  <c r="M1344" i="9"/>
  <c r="N1344" i="9"/>
  <c r="O1344" i="9"/>
  <c r="P1344" i="9"/>
  <c r="A1345" i="9"/>
  <c r="B1345" i="9"/>
  <c r="C1345" i="9"/>
  <c r="D1345" i="9"/>
  <c r="E1345" i="9"/>
  <c r="F1345" i="9"/>
  <c r="G1345" i="9"/>
  <c r="H1345" i="9"/>
  <c r="I1345" i="9"/>
  <c r="J1345" i="9"/>
  <c r="K1345" i="9"/>
  <c r="L1345" i="9"/>
  <c r="M1345" i="9"/>
  <c r="N1345" i="9"/>
  <c r="O1345" i="9"/>
  <c r="P1345" i="9"/>
  <c r="A1346" i="9"/>
  <c r="B1346" i="9"/>
  <c r="C1346" i="9"/>
  <c r="D1346" i="9"/>
  <c r="E1346" i="9"/>
  <c r="F1346" i="9"/>
  <c r="G1346" i="9"/>
  <c r="H1346" i="9"/>
  <c r="I1346" i="9"/>
  <c r="J1346" i="9"/>
  <c r="K1346" i="9"/>
  <c r="L1346" i="9"/>
  <c r="M1346" i="9"/>
  <c r="N1346" i="9"/>
  <c r="O1346" i="9"/>
  <c r="P1346" i="9"/>
  <c r="A1347" i="9"/>
  <c r="B1347" i="9"/>
  <c r="C1347" i="9"/>
  <c r="D1347" i="9"/>
  <c r="E1347" i="9"/>
  <c r="F1347" i="9"/>
  <c r="G1347" i="9"/>
  <c r="H1347" i="9"/>
  <c r="I1347" i="9"/>
  <c r="J1347" i="9"/>
  <c r="K1347" i="9"/>
  <c r="L1347" i="9"/>
  <c r="M1347" i="9"/>
  <c r="N1347" i="9"/>
  <c r="O1347" i="9"/>
  <c r="P1347" i="9"/>
  <c r="A1348" i="9"/>
  <c r="B1348" i="9"/>
  <c r="C1348" i="9"/>
  <c r="D1348" i="9"/>
  <c r="E1348" i="9"/>
  <c r="F1348" i="9"/>
  <c r="G1348" i="9"/>
  <c r="H1348" i="9"/>
  <c r="I1348" i="9"/>
  <c r="J1348" i="9"/>
  <c r="K1348" i="9"/>
  <c r="L1348" i="9"/>
  <c r="M1348" i="9"/>
  <c r="N1348" i="9"/>
  <c r="O1348" i="9"/>
  <c r="P1348" i="9"/>
  <c r="A1349" i="9"/>
  <c r="B1349" i="9"/>
  <c r="C1349" i="9"/>
  <c r="D1349" i="9"/>
  <c r="E1349" i="9"/>
  <c r="F1349" i="9"/>
  <c r="G1349" i="9"/>
  <c r="H1349" i="9"/>
  <c r="I1349" i="9"/>
  <c r="J1349" i="9"/>
  <c r="K1349" i="9"/>
  <c r="L1349" i="9"/>
  <c r="M1349" i="9"/>
  <c r="N1349" i="9"/>
  <c r="O1349" i="9"/>
  <c r="P1349" i="9"/>
  <c r="A1350" i="9"/>
  <c r="B1350" i="9"/>
  <c r="C1350" i="9"/>
  <c r="D1350" i="9"/>
  <c r="E1350" i="9"/>
  <c r="F1350" i="9"/>
  <c r="G1350" i="9"/>
  <c r="H1350" i="9"/>
  <c r="I1350" i="9"/>
  <c r="J1350" i="9"/>
  <c r="K1350" i="9"/>
  <c r="L1350" i="9"/>
  <c r="M1350" i="9"/>
  <c r="N1350" i="9"/>
  <c r="O1350" i="9"/>
  <c r="P1350" i="9"/>
  <c r="A1351" i="9"/>
  <c r="B1351" i="9"/>
  <c r="C1351" i="9"/>
  <c r="D1351" i="9"/>
  <c r="E1351" i="9"/>
  <c r="F1351" i="9"/>
  <c r="G1351" i="9"/>
  <c r="H1351" i="9"/>
  <c r="I1351" i="9"/>
  <c r="J1351" i="9"/>
  <c r="K1351" i="9"/>
  <c r="L1351" i="9"/>
  <c r="M1351" i="9"/>
  <c r="N1351" i="9"/>
  <c r="O1351" i="9"/>
  <c r="P1351" i="9"/>
  <c r="A1352" i="9"/>
  <c r="B1352" i="9"/>
  <c r="C1352" i="9"/>
  <c r="D1352" i="9"/>
  <c r="E1352" i="9"/>
  <c r="F1352" i="9"/>
  <c r="G1352" i="9"/>
  <c r="H1352" i="9"/>
  <c r="I1352" i="9"/>
  <c r="J1352" i="9"/>
  <c r="K1352" i="9"/>
  <c r="L1352" i="9"/>
  <c r="M1352" i="9"/>
  <c r="N1352" i="9"/>
  <c r="O1352" i="9"/>
  <c r="P1352" i="9"/>
  <c r="A1353" i="9"/>
  <c r="B1353" i="9"/>
  <c r="C1353" i="9"/>
  <c r="D1353" i="9"/>
  <c r="E1353" i="9"/>
  <c r="F1353" i="9"/>
  <c r="G1353" i="9"/>
  <c r="H1353" i="9"/>
  <c r="I1353" i="9"/>
  <c r="J1353" i="9"/>
  <c r="K1353" i="9"/>
  <c r="L1353" i="9"/>
  <c r="M1353" i="9"/>
  <c r="N1353" i="9"/>
  <c r="O1353" i="9"/>
  <c r="P1353" i="9"/>
  <c r="A1354" i="9"/>
  <c r="B1354" i="9"/>
  <c r="C1354" i="9"/>
  <c r="D1354" i="9"/>
  <c r="E1354" i="9"/>
  <c r="F1354" i="9"/>
  <c r="G1354" i="9"/>
  <c r="H1354" i="9"/>
  <c r="I1354" i="9"/>
  <c r="J1354" i="9"/>
  <c r="K1354" i="9"/>
  <c r="L1354" i="9"/>
  <c r="M1354" i="9"/>
  <c r="N1354" i="9"/>
  <c r="O1354" i="9"/>
  <c r="P1354" i="9"/>
  <c r="A1355" i="9"/>
  <c r="B1355" i="9"/>
  <c r="C1355" i="9"/>
  <c r="D1355" i="9"/>
  <c r="E1355" i="9"/>
  <c r="F1355" i="9"/>
  <c r="G1355" i="9"/>
  <c r="H1355" i="9"/>
  <c r="I1355" i="9"/>
  <c r="J1355" i="9"/>
  <c r="K1355" i="9"/>
  <c r="L1355" i="9"/>
  <c r="M1355" i="9"/>
  <c r="N1355" i="9"/>
  <c r="O1355" i="9"/>
  <c r="P1355" i="9"/>
  <c r="A1356" i="9"/>
  <c r="B1356" i="9"/>
  <c r="C1356" i="9"/>
  <c r="D1356" i="9"/>
  <c r="E1356" i="9"/>
  <c r="F1356" i="9"/>
  <c r="G1356" i="9"/>
  <c r="H1356" i="9"/>
  <c r="I1356" i="9"/>
  <c r="J1356" i="9"/>
  <c r="K1356" i="9"/>
  <c r="L1356" i="9"/>
  <c r="M1356" i="9"/>
  <c r="N1356" i="9"/>
  <c r="O1356" i="9"/>
  <c r="P1356" i="9"/>
  <c r="A1357" i="9"/>
  <c r="B1357" i="9"/>
  <c r="C1357" i="9"/>
  <c r="D1357" i="9"/>
  <c r="E1357" i="9"/>
  <c r="F1357" i="9"/>
  <c r="G1357" i="9"/>
  <c r="H1357" i="9"/>
  <c r="I1357" i="9"/>
  <c r="J1357" i="9"/>
  <c r="K1357" i="9"/>
  <c r="L1357" i="9"/>
  <c r="M1357" i="9"/>
  <c r="N1357" i="9"/>
  <c r="O1357" i="9"/>
  <c r="P1357" i="9"/>
  <c r="A1358" i="9"/>
  <c r="B1358" i="9"/>
  <c r="C1358" i="9"/>
  <c r="D1358" i="9"/>
  <c r="E1358" i="9"/>
  <c r="F1358" i="9"/>
  <c r="G1358" i="9"/>
  <c r="H1358" i="9"/>
  <c r="I1358" i="9"/>
  <c r="J1358" i="9"/>
  <c r="K1358" i="9"/>
  <c r="L1358" i="9"/>
  <c r="M1358" i="9"/>
  <c r="N1358" i="9"/>
  <c r="O1358" i="9"/>
  <c r="P1358" i="9"/>
  <c r="A1359" i="9"/>
  <c r="B1359" i="9"/>
  <c r="C1359" i="9"/>
  <c r="D1359" i="9"/>
  <c r="E1359" i="9"/>
  <c r="F1359" i="9"/>
  <c r="G1359" i="9"/>
  <c r="H1359" i="9"/>
  <c r="I1359" i="9"/>
  <c r="J1359" i="9"/>
  <c r="K1359" i="9"/>
  <c r="L1359" i="9"/>
  <c r="M1359" i="9"/>
  <c r="N1359" i="9"/>
  <c r="O1359" i="9"/>
  <c r="P1359" i="9"/>
  <c r="A1360" i="9"/>
  <c r="B1360" i="9"/>
  <c r="C1360" i="9"/>
  <c r="D1360" i="9"/>
  <c r="E1360" i="9"/>
  <c r="F1360" i="9"/>
  <c r="G1360" i="9"/>
  <c r="H1360" i="9"/>
  <c r="I1360" i="9"/>
  <c r="J1360" i="9"/>
  <c r="K1360" i="9"/>
  <c r="L1360" i="9"/>
  <c r="M1360" i="9"/>
  <c r="N1360" i="9"/>
  <c r="O1360" i="9"/>
  <c r="P1360" i="9"/>
  <c r="A1361" i="9"/>
  <c r="B1361" i="9"/>
  <c r="C1361" i="9"/>
  <c r="D1361" i="9"/>
  <c r="E1361" i="9"/>
  <c r="F1361" i="9"/>
  <c r="G1361" i="9"/>
  <c r="H1361" i="9"/>
  <c r="I1361" i="9"/>
  <c r="J1361" i="9"/>
  <c r="K1361" i="9"/>
  <c r="L1361" i="9"/>
  <c r="M1361" i="9"/>
  <c r="N1361" i="9"/>
  <c r="O1361" i="9"/>
  <c r="P1361" i="9"/>
  <c r="A1362" i="9"/>
  <c r="B1362" i="9"/>
  <c r="C1362" i="9"/>
  <c r="D1362" i="9"/>
  <c r="E1362" i="9"/>
  <c r="F1362" i="9"/>
  <c r="G1362" i="9"/>
  <c r="H1362" i="9"/>
  <c r="I1362" i="9"/>
  <c r="J1362" i="9"/>
  <c r="K1362" i="9"/>
  <c r="L1362" i="9"/>
  <c r="M1362" i="9"/>
  <c r="N1362" i="9"/>
  <c r="O1362" i="9"/>
  <c r="P1362" i="9"/>
  <c r="A1363" i="9"/>
  <c r="B1363" i="9"/>
  <c r="C1363" i="9"/>
  <c r="D1363" i="9"/>
  <c r="E1363" i="9"/>
  <c r="F1363" i="9"/>
  <c r="G1363" i="9"/>
  <c r="H1363" i="9"/>
  <c r="I1363" i="9"/>
  <c r="J1363" i="9"/>
  <c r="K1363" i="9"/>
  <c r="L1363" i="9"/>
  <c r="M1363" i="9"/>
  <c r="N1363" i="9"/>
  <c r="O1363" i="9"/>
  <c r="P1363" i="9"/>
  <c r="A1364" i="9"/>
  <c r="B1364" i="9"/>
  <c r="C1364" i="9"/>
  <c r="D1364" i="9"/>
  <c r="E1364" i="9"/>
  <c r="F1364" i="9"/>
  <c r="G1364" i="9"/>
  <c r="H1364" i="9"/>
  <c r="I1364" i="9"/>
  <c r="J1364" i="9"/>
  <c r="K1364" i="9"/>
  <c r="L1364" i="9"/>
  <c r="M1364" i="9"/>
  <c r="N1364" i="9"/>
  <c r="O1364" i="9"/>
  <c r="P1364" i="9"/>
  <c r="A1365" i="9"/>
  <c r="B1365" i="9"/>
  <c r="C1365" i="9"/>
  <c r="D1365" i="9"/>
  <c r="E1365" i="9"/>
  <c r="F1365" i="9"/>
  <c r="G1365" i="9"/>
  <c r="H1365" i="9"/>
  <c r="I1365" i="9"/>
  <c r="J1365" i="9"/>
  <c r="K1365" i="9"/>
  <c r="L1365" i="9"/>
  <c r="M1365" i="9"/>
  <c r="N1365" i="9"/>
  <c r="O1365" i="9"/>
  <c r="P1365" i="9"/>
  <c r="A1366" i="9"/>
  <c r="B1366" i="9"/>
  <c r="C1366" i="9"/>
  <c r="D1366" i="9"/>
  <c r="E1366" i="9"/>
  <c r="F1366" i="9"/>
  <c r="G1366" i="9"/>
  <c r="H1366" i="9"/>
  <c r="I1366" i="9"/>
  <c r="J1366" i="9"/>
  <c r="K1366" i="9"/>
  <c r="L1366" i="9"/>
  <c r="M1366" i="9"/>
  <c r="N1366" i="9"/>
  <c r="O1366" i="9"/>
  <c r="P1366" i="9"/>
  <c r="A1367" i="9"/>
  <c r="B1367" i="9"/>
  <c r="C1367" i="9"/>
  <c r="D1367" i="9"/>
  <c r="E1367" i="9"/>
  <c r="F1367" i="9"/>
  <c r="G1367" i="9"/>
  <c r="H1367" i="9"/>
  <c r="I1367" i="9"/>
  <c r="J1367" i="9"/>
  <c r="K1367" i="9"/>
  <c r="L1367" i="9"/>
  <c r="M1367" i="9"/>
  <c r="N1367" i="9"/>
  <c r="O1367" i="9"/>
  <c r="P1367" i="9"/>
  <c r="A1368" i="9"/>
  <c r="B1368" i="9"/>
  <c r="C1368" i="9"/>
  <c r="D1368" i="9"/>
  <c r="E1368" i="9"/>
  <c r="F1368" i="9"/>
  <c r="G1368" i="9"/>
  <c r="H1368" i="9"/>
  <c r="I1368" i="9"/>
  <c r="J1368" i="9"/>
  <c r="K1368" i="9"/>
  <c r="L1368" i="9"/>
  <c r="M1368" i="9"/>
  <c r="N1368" i="9"/>
  <c r="O1368" i="9"/>
  <c r="P1368" i="9"/>
  <c r="A1369" i="9"/>
  <c r="B1369" i="9"/>
  <c r="C1369" i="9"/>
  <c r="D1369" i="9"/>
  <c r="E1369" i="9"/>
  <c r="F1369" i="9"/>
  <c r="G1369" i="9"/>
  <c r="H1369" i="9"/>
  <c r="I1369" i="9"/>
  <c r="J1369" i="9"/>
  <c r="K1369" i="9"/>
  <c r="L1369" i="9"/>
  <c r="M1369" i="9"/>
  <c r="N1369" i="9"/>
  <c r="O1369" i="9"/>
  <c r="P1369" i="9"/>
  <c r="A1370" i="9"/>
  <c r="B1370" i="9"/>
  <c r="C1370" i="9"/>
  <c r="D1370" i="9"/>
  <c r="E1370" i="9"/>
  <c r="F1370" i="9"/>
  <c r="G1370" i="9"/>
  <c r="H1370" i="9"/>
  <c r="I1370" i="9"/>
  <c r="J1370" i="9"/>
  <c r="K1370" i="9"/>
  <c r="L1370" i="9"/>
  <c r="M1370" i="9"/>
  <c r="N1370" i="9"/>
  <c r="O1370" i="9"/>
  <c r="P1370" i="9"/>
  <c r="A1371" i="9"/>
  <c r="B1371" i="9"/>
  <c r="C1371" i="9"/>
  <c r="D1371" i="9"/>
  <c r="E1371" i="9"/>
  <c r="F1371" i="9"/>
  <c r="G1371" i="9"/>
  <c r="H1371" i="9"/>
  <c r="I1371" i="9"/>
  <c r="J1371" i="9"/>
  <c r="K1371" i="9"/>
  <c r="L1371" i="9"/>
  <c r="M1371" i="9"/>
  <c r="N1371" i="9"/>
  <c r="O1371" i="9"/>
  <c r="P1371" i="9"/>
  <c r="A1372" i="9"/>
  <c r="B1372" i="9"/>
  <c r="C1372" i="9"/>
  <c r="D1372" i="9"/>
  <c r="E1372" i="9"/>
  <c r="F1372" i="9"/>
  <c r="G1372" i="9"/>
  <c r="H1372" i="9"/>
  <c r="I1372" i="9"/>
  <c r="J1372" i="9"/>
  <c r="K1372" i="9"/>
  <c r="L1372" i="9"/>
  <c r="M1372" i="9"/>
  <c r="N1372" i="9"/>
  <c r="O1372" i="9"/>
  <c r="P1372" i="9"/>
  <c r="A1373" i="9"/>
  <c r="B1373" i="9"/>
  <c r="C1373" i="9"/>
  <c r="D1373" i="9"/>
  <c r="E1373" i="9"/>
  <c r="F1373" i="9"/>
  <c r="G1373" i="9"/>
  <c r="H1373" i="9"/>
  <c r="I1373" i="9"/>
  <c r="J1373" i="9"/>
  <c r="K1373" i="9"/>
  <c r="L1373" i="9"/>
  <c r="M1373" i="9"/>
  <c r="N1373" i="9"/>
  <c r="O1373" i="9"/>
  <c r="P1373" i="9"/>
  <c r="A1374" i="9"/>
  <c r="B1374" i="9"/>
  <c r="C1374" i="9"/>
  <c r="D1374" i="9"/>
  <c r="E1374" i="9"/>
  <c r="F1374" i="9"/>
  <c r="G1374" i="9"/>
  <c r="H1374" i="9"/>
  <c r="I1374" i="9"/>
  <c r="J1374" i="9"/>
  <c r="K1374" i="9"/>
  <c r="L1374" i="9"/>
  <c r="M1374" i="9"/>
  <c r="N1374" i="9"/>
  <c r="O1374" i="9"/>
  <c r="P1374" i="9"/>
  <c r="A1375" i="9"/>
  <c r="B1375" i="9"/>
  <c r="C1375" i="9"/>
  <c r="D1375" i="9"/>
  <c r="E1375" i="9"/>
  <c r="F1375" i="9"/>
  <c r="G1375" i="9"/>
  <c r="H1375" i="9"/>
  <c r="I1375" i="9"/>
  <c r="J1375" i="9"/>
  <c r="K1375" i="9"/>
  <c r="L1375" i="9"/>
  <c r="M1375" i="9"/>
  <c r="N1375" i="9"/>
  <c r="O1375" i="9"/>
  <c r="P1375" i="9"/>
  <c r="A1376" i="9"/>
  <c r="B1376" i="9"/>
  <c r="C1376" i="9"/>
  <c r="D1376" i="9"/>
  <c r="E1376" i="9"/>
  <c r="F1376" i="9"/>
  <c r="G1376" i="9"/>
  <c r="H1376" i="9"/>
  <c r="I1376" i="9"/>
  <c r="J1376" i="9"/>
  <c r="K1376" i="9"/>
  <c r="L1376" i="9"/>
  <c r="M1376" i="9"/>
  <c r="N1376" i="9"/>
  <c r="O1376" i="9"/>
  <c r="P1376" i="9"/>
  <c r="A1377" i="9"/>
  <c r="B1377" i="9"/>
  <c r="C1377" i="9"/>
  <c r="D1377" i="9"/>
  <c r="E1377" i="9"/>
  <c r="F1377" i="9"/>
  <c r="G1377" i="9"/>
  <c r="H1377" i="9"/>
  <c r="I1377" i="9"/>
  <c r="J1377" i="9"/>
  <c r="K1377" i="9"/>
  <c r="L1377" i="9"/>
  <c r="M1377" i="9"/>
  <c r="N1377" i="9"/>
  <c r="O1377" i="9"/>
  <c r="P1377" i="9"/>
  <c r="A1378" i="9"/>
  <c r="B1378" i="9"/>
  <c r="C1378" i="9"/>
  <c r="D1378" i="9"/>
  <c r="E1378" i="9"/>
  <c r="F1378" i="9"/>
  <c r="G1378" i="9"/>
  <c r="H1378" i="9"/>
  <c r="I1378" i="9"/>
  <c r="J1378" i="9"/>
  <c r="K1378" i="9"/>
  <c r="L1378" i="9"/>
  <c r="M1378" i="9"/>
  <c r="N1378" i="9"/>
  <c r="O1378" i="9"/>
  <c r="P1378" i="9"/>
  <c r="A1379" i="9"/>
  <c r="B1379" i="9"/>
  <c r="C1379" i="9"/>
  <c r="D1379" i="9"/>
  <c r="E1379" i="9"/>
  <c r="F1379" i="9"/>
  <c r="G1379" i="9"/>
  <c r="H1379" i="9"/>
  <c r="I1379" i="9"/>
  <c r="J1379" i="9"/>
  <c r="K1379" i="9"/>
  <c r="L1379" i="9"/>
  <c r="M1379" i="9"/>
  <c r="N1379" i="9"/>
  <c r="O1379" i="9"/>
  <c r="P1379" i="9"/>
  <c r="A1380" i="9"/>
  <c r="B1380" i="9"/>
  <c r="C1380" i="9"/>
  <c r="D1380" i="9"/>
  <c r="E1380" i="9"/>
  <c r="F1380" i="9"/>
  <c r="G1380" i="9"/>
  <c r="H1380" i="9"/>
  <c r="I1380" i="9"/>
  <c r="J1380" i="9"/>
  <c r="K1380" i="9"/>
  <c r="L1380" i="9"/>
  <c r="M1380" i="9"/>
  <c r="N1380" i="9"/>
  <c r="O1380" i="9"/>
  <c r="P1380" i="9"/>
  <c r="A1381" i="9"/>
  <c r="B1381" i="9"/>
  <c r="C1381" i="9"/>
  <c r="D1381" i="9"/>
  <c r="E1381" i="9"/>
  <c r="F1381" i="9"/>
  <c r="G1381" i="9"/>
  <c r="H1381" i="9"/>
  <c r="I1381" i="9"/>
  <c r="J1381" i="9"/>
  <c r="K1381" i="9"/>
  <c r="L1381" i="9"/>
  <c r="M1381" i="9"/>
  <c r="N1381" i="9"/>
  <c r="O1381" i="9"/>
  <c r="P1381" i="9"/>
  <c r="A1382" i="9"/>
  <c r="B1382" i="9"/>
  <c r="C1382" i="9"/>
  <c r="D1382" i="9"/>
  <c r="E1382" i="9"/>
  <c r="F1382" i="9"/>
  <c r="G1382" i="9"/>
  <c r="H1382" i="9"/>
  <c r="I1382" i="9"/>
  <c r="J1382" i="9"/>
  <c r="K1382" i="9"/>
  <c r="L1382" i="9"/>
  <c r="M1382" i="9"/>
  <c r="N1382" i="9"/>
  <c r="O1382" i="9"/>
  <c r="P1382" i="9"/>
  <c r="A1383" i="9"/>
  <c r="B1383" i="9"/>
  <c r="C1383" i="9"/>
  <c r="D1383" i="9"/>
  <c r="E1383" i="9"/>
  <c r="F1383" i="9"/>
  <c r="G1383" i="9"/>
  <c r="H1383" i="9"/>
  <c r="I1383" i="9"/>
  <c r="J1383" i="9"/>
  <c r="K1383" i="9"/>
  <c r="L1383" i="9"/>
  <c r="M1383" i="9"/>
  <c r="N1383" i="9"/>
  <c r="O1383" i="9"/>
  <c r="P1383" i="9"/>
  <c r="A1384" i="9"/>
  <c r="B1384" i="9"/>
  <c r="C1384" i="9"/>
  <c r="D1384" i="9"/>
  <c r="E1384" i="9"/>
  <c r="F1384" i="9"/>
  <c r="G1384" i="9"/>
  <c r="H1384" i="9"/>
  <c r="I1384" i="9"/>
  <c r="J1384" i="9"/>
  <c r="K1384" i="9"/>
  <c r="L1384" i="9"/>
  <c r="M1384" i="9"/>
  <c r="N1384" i="9"/>
  <c r="O1384" i="9"/>
  <c r="P1384" i="9"/>
  <c r="A1385" i="9"/>
  <c r="B1385" i="9"/>
  <c r="C1385" i="9"/>
  <c r="D1385" i="9"/>
  <c r="E1385" i="9"/>
  <c r="F1385" i="9"/>
  <c r="G1385" i="9"/>
  <c r="H1385" i="9"/>
  <c r="I1385" i="9"/>
  <c r="J1385" i="9"/>
  <c r="K1385" i="9"/>
  <c r="L1385" i="9"/>
  <c r="M1385" i="9"/>
  <c r="N1385" i="9"/>
  <c r="O1385" i="9"/>
  <c r="P1385" i="9"/>
  <c r="A1386" i="9"/>
  <c r="B1386" i="9"/>
  <c r="C1386" i="9"/>
  <c r="D1386" i="9"/>
  <c r="E1386" i="9"/>
  <c r="F1386" i="9"/>
  <c r="G1386" i="9"/>
  <c r="H1386" i="9"/>
  <c r="I1386" i="9"/>
  <c r="J1386" i="9"/>
  <c r="K1386" i="9"/>
  <c r="L1386" i="9"/>
  <c r="M1386" i="9"/>
  <c r="N1386" i="9"/>
  <c r="O1386" i="9"/>
  <c r="P1386" i="9"/>
  <c r="A1387" i="9"/>
  <c r="B1387" i="9"/>
  <c r="C1387" i="9"/>
  <c r="D1387" i="9"/>
  <c r="E1387" i="9"/>
  <c r="F1387" i="9"/>
  <c r="G1387" i="9"/>
  <c r="H1387" i="9"/>
  <c r="I1387" i="9"/>
  <c r="J1387" i="9"/>
  <c r="K1387" i="9"/>
  <c r="L1387" i="9"/>
  <c r="M1387" i="9"/>
  <c r="N1387" i="9"/>
  <c r="O1387" i="9"/>
  <c r="P1387" i="9"/>
  <c r="A1388" i="9"/>
  <c r="B1388" i="9"/>
  <c r="C1388" i="9"/>
  <c r="D1388" i="9"/>
  <c r="E1388" i="9"/>
  <c r="F1388" i="9"/>
  <c r="G1388" i="9"/>
  <c r="H1388" i="9"/>
  <c r="I1388" i="9"/>
  <c r="J1388" i="9"/>
  <c r="K1388" i="9"/>
  <c r="L1388" i="9"/>
  <c r="M1388" i="9"/>
  <c r="N1388" i="9"/>
  <c r="O1388" i="9"/>
  <c r="P1388" i="9"/>
  <c r="A1389" i="9"/>
  <c r="B1389" i="9"/>
  <c r="C1389" i="9"/>
  <c r="D1389" i="9"/>
  <c r="E1389" i="9"/>
  <c r="F1389" i="9"/>
  <c r="G1389" i="9"/>
  <c r="H1389" i="9"/>
  <c r="I1389" i="9"/>
  <c r="J1389" i="9"/>
  <c r="K1389" i="9"/>
  <c r="L1389" i="9"/>
  <c r="M1389" i="9"/>
  <c r="N1389" i="9"/>
  <c r="O1389" i="9"/>
  <c r="P1389" i="9"/>
  <c r="A1390" i="9"/>
  <c r="B1390" i="9"/>
  <c r="C1390" i="9"/>
  <c r="D1390" i="9"/>
  <c r="E1390" i="9"/>
  <c r="F1390" i="9"/>
  <c r="G1390" i="9"/>
  <c r="H1390" i="9"/>
  <c r="I1390" i="9"/>
  <c r="J1390" i="9"/>
  <c r="K1390" i="9"/>
  <c r="L1390" i="9"/>
  <c r="M1390" i="9"/>
  <c r="N1390" i="9"/>
  <c r="O1390" i="9"/>
  <c r="P1390" i="9"/>
  <c r="A1391" i="9"/>
  <c r="B1391" i="9"/>
  <c r="C1391" i="9"/>
  <c r="D1391" i="9"/>
  <c r="E1391" i="9"/>
  <c r="F1391" i="9"/>
  <c r="G1391" i="9"/>
  <c r="H1391" i="9"/>
  <c r="I1391" i="9"/>
  <c r="J1391" i="9"/>
  <c r="K1391" i="9"/>
  <c r="L1391" i="9"/>
  <c r="M1391" i="9"/>
  <c r="N1391" i="9"/>
  <c r="O1391" i="9"/>
  <c r="P1391" i="9"/>
  <c r="A1392" i="9"/>
  <c r="B1392" i="9"/>
  <c r="C1392" i="9"/>
  <c r="D1392" i="9"/>
  <c r="E1392" i="9"/>
  <c r="F1392" i="9"/>
  <c r="G1392" i="9"/>
  <c r="H1392" i="9"/>
  <c r="I1392" i="9"/>
  <c r="J1392" i="9"/>
  <c r="K1392" i="9"/>
  <c r="L1392" i="9"/>
  <c r="M1392" i="9"/>
  <c r="N1392" i="9"/>
  <c r="O1392" i="9"/>
  <c r="P1392" i="9"/>
  <c r="A1393" i="9"/>
  <c r="B1393" i="9"/>
  <c r="C1393" i="9"/>
  <c r="D1393" i="9"/>
  <c r="E1393" i="9"/>
  <c r="F1393" i="9"/>
  <c r="G1393" i="9"/>
  <c r="H1393" i="9"/>
  <c r="I1393" i="9"/>
  <c r="J1393" i="9"/>
  <c r="K1393" i="9"/>
  <c r="L1393" i="9"/>
  <c r="M1393" i="9"/>
  <c r="N1393" i="9"/>
  <c r="O1393" i="9"/>
  <c r="P1393" i="9"/>
  <c r="A1394" i="9"/>
  <c r="B1394" i="9"/>
  <c r="C1394" i="9"/>
  <c r="D1394" i="9"/>
  <c r="E1394" i="9"/>
  <c r="F1394" i="9"/>
  <c r="G1394" i="9"/>
  <c r="H1394" i="9"/>
  <c r="I1394" i="9"/>
  <c r="J1394" i="9"/>
  <c r="K1394" i="9"/>
  <c r="L1394" i="9"/>
  <c r="M1394" i="9"/>
  <c r="N1394" i="9"/>
  <c r="O1394" i="9"/>
  <c r="P1394" i="9"/>
  <c r="A1395" i="9"/>
  <c r="B1395" i="9"/>
  <c r="C1395" i="9"/>
  <c r="D1395" i="9"/>
  <c r="E1395" i="9"/>
  <c r="F1395" i="9"/>
  <c r="G1395" i="9"/>
  <c r="H1395" i="9"/>
  <c r="I1395" i="9"/>
  <c r="J1395" i="9"/>
  <c r="K1395" i="9"/>
  <c r="L1395" i="9"/>
  <c r="M1395" i="9"/>
  <c r="N1395" i="9"/>
  <c r="O1395" i="9"/>
  <c r="P1395" i="9"/>
  <c r="A1396" i="9"/>
  <c r="B1396" i="9"/>
  <c r="C1396" i="9"/>
  <c r="D1396" i="9"/>
  <c r="E1396" i="9"/>
  <c r="F1396" i="9"/>
  <c r="G1396" i="9"/>
  <c r="H1396" i="9"/>
  <c r="I1396" i="9"/>
  <c r="J1396" i="9"/>
  <c r="K1396" i="9"/>
  <c r="L1396" i="9"/>
  <c r="M1396" i="9"/>
  <c r="N1396" i="9"/>
  <c r="O1396" i="9"/>
  <c r="P1396" i="9"/>
  <c r="A1397" i="9"/>
  <c r="B1397" i="9"/>
  <c r="C1397" i="9"/>
  <c r="D1397" i="9"/>
  <c r="E1397" i="9"/>
  <c r="F1397" i="9"/>
  <c r="G1397" i="9"/>
  <c r="H1397" i="9"/>
  <c r="I1397" i="9"/>
  <c r="J1397" i="9"/>
  <c r="K1397" i="9"/>
  <c r="L1397" i="9"/>
  <c r="M1397" i="9"/>
  <c r="N1397" i="9"/>
  <c r="O1397" i="9"/>
  <c r="P1397" i="9"/>
  <c r="A1398" i="9"/>
  <c r="B1398" i="9"/>
  <c r="C1398" i="9"/>
  <c r="D1398" i="9"/>
  <c r="E1398" i="9"/>
  <c r="F1398" i="9"/>
  <c r="G1398" i="9"/>
  <c r="H1398" i="9"/>
  <c r="I1398" i="9"/>
  <c r="J1398" i="9"/>
  <c r="K1398" i="9"/>
  <c r="L1398" i="9"/>
  <c r="M1398" i="9"/>
  <c r="N1398" i="9"/>
  <c r="O1398" i="9"/>
  <c r="P1398" i="9"/>
  <c r="A1399" i="9"/>
  <c r="B1399" i="9"/>
  <c r="C1399" i="9"/>
  <c r="D1399" i="9"/>
  <c r="E1399" i="9"/>
  <c r="F1399" i="9"/>
  <c r="G1399" i="9"/>
  <c r="H1399" i="9"/>
  <c r="I1399" i="9"/>
  <c r="J1399" i="9"/>
  <c r="K1399" i="9"/>
  <c r="L1399" i="9"/>
  <c r="M1399" i="9"/>
  <c r="N1399" i="9"/>
  <c r="O1399" i="9"/>
  <c r="P1399" i="9"/>
  <c r="A1400" i="9"/>
  <c r="B1400" i="9"/>
  <c r="C1400" i="9"/>
  <c r="D1400" i="9"/>
  <c r="E1400" i="9"/>
  <c r="F1400" i="9"/>
  <c r="G1400" i="9"/>
  <c r="H1400" i="9"/>
  <c r="I1400" i="9"/>
  <c r="J1400" i="9"/>
  <c r="K1400" i="9"/>
  <c r="L1400" i="9"/>
  <c r="M1400" i="9"/>
  <c r="N1400" i="9"/>
  <c r="O1400" i="9"/>
  <c r="P1400" i="9"/>
  <c r="A1401" i="9"/>
  <c r="B1401" i="9"/>
  <c r="C1401" i="9"/>
  <c r="D1401" i="9"/>
  <c r="E1401" i="9"/>
  <c r="F1401" i="9"/>
  <c r="G1401" i="9"/>
  <c r="H1401" i="9"/>
  <c r="I1401" i="9"/>
  <c r="J1401" i="9"/>
  <c r="K1401" i="9"/>
  <c r="L1401" i="9"/>
  <c r="M1401" i="9"/>
  <c r="N1401" i="9"/>
  <c r="O1401" i="9"/>
  <c r="P1401" i="9"/>
  <c r="A1402" i="9"/>
  <c r="B1402" i="9"/>
  <c r="C1402" i="9"/>
  <c r="D1402" i="9"/>
  <c r="E1402" i="9"/>
  <c r="F1402" i="9"/>
  <c r="G1402" i="9"/>
  <c r="H1402" i="9"/>
  <c r="I1402" i="9"/>
  <c r="J1402" i="9"/>
  <c r="K1402" i="9"/>
  <c r="L1402" i="9"/>
  <c r="M1402" i="9"/>
  <c r="N1402" i="9"/>
  <c r="O1402" i="9"/>
  <c r="P1402" i="9"/>
  <c r="A1403" i="9"/>
  <c r="B1403" i="9"/>
  <c r="C1403" i="9"/>
  <c r="D1403" i="9"/>
  <c r="E1403" i="9"/>
  <c r="F1403" i="9"/>
  <c r="G1403" i="9"/>
  <c r="H1403" i="9"/>
  <c r="I1403" i="9"/>
  <c r="J1403" i="9"/>
  <c r="K1403" i="9"/>
  <c r="L1403" i="9"/>
  <c r="M1403" i="9"/>
  <c r="N1403" i="9"/>
  <c r="O1403" i="9"/>
  <c r="P1403" i="9"/>
  <c r="A1404" i="9"/>
  <c r="B1404" i="9"/>
  <c r="C1404" i="9"/>
  <c r="D1404" i="9"/>
  <c r="E1404" i="9"/>
  <c r="F1404" i="9"/>
  <c r="G1404" i="9"/>
  <c r="H1404" i="9"/>
  <c r="I1404" i="9"/>
  <c r="J1404" i="9"/>
  <c r="K1404" i="9"/>
  <c r="L1404" i="9"/>
  <c r="M1404" i="9"/>
  <c r="N1404" i="9"/>
  <c r="O1404" i="9"/>
  <c r="P1404" i="9"/>
  <c r="A1405" i="9"/>
  <c r="B1405" i="9"/>
  <c r="C1405" i="9"/>
  <c r="D1405" i="9"/>
  <c r="E1405" i="9"/>
  <c r="F1405" i="9"/>
  <c r="G1405" i="9"/>
  <c r="H1405" i="9"/>
  <c r="I1405" i="9"/>
  <c r="J1405" i="9"/>
  <c r="K1405" i="9"/>
  <c r="L1405" i="9"/>
  <c r="M1405" i="9"/>
  <c r="N1405" i="9"/>
  <c r="O1405" i="9"/>
  <c r="P1405" i="9"/>
  <c r="A1406" i="9"/>
  <c r="B1406" i="9"/>
  <c r="C1406" i="9"/>
  <c r="D1406" i="9"/>
  <c r="E1406" i="9"/>
  <c r="F1406" i="9"/>
  <c r="G1406" i="9"/>
  <c r="H1406" i="9"/>
  <c r="I1406" i="9"/>
  <c r="J1406" i="9"/>
  <c r="K1406" i="9"/>
  <c r="L1406" i="9"/>
  <c r="M1406" i="9"/>
  <c r="N1406" i="9"/>
  <c r="O1406" i="9"/>
  <c r="P1406" i="9"/>
  <c r="A1407" i="9"/>
  <c r="B1407" i="9"/>
  <c r="C1407" i="9"/>
  <c r="D1407" i="9"/>
  <c r="E1407" i="9"/>
  <c r="F1407" i="9"/>
  <c r="G1407" i="9"/>
  <c r="H1407" i="9"/>
  <c r="I1407" i="9"/>
  <c r="J1407" i="9"/>
  <c r="K1407" i="9"/>
  <c r="L1407" i="9"/>
  <c r="M1407" i="9"/>
  <c r="N1407" i="9"/>
  <c r="O1407" i="9"/>
  <c r="P1407" i="9"/>
  <c r="A1408" i="9"/>
  <c r="B1408" i="9"/>
  <c r="C1408" i="9"/>
  <c r="D1408" i="9"/>
  <c r="E1408" i="9"/>
  <c r="F1408" i="9"/>
  <c r="G1408" i="9"/>
  <c r="H1408" i="9"/>
  <c r="I1408" i="9"/>
  <c r="J1408" i="9"/>
  <c r="K1408" i="9"/>
  <c r="L1408" i="9"/>
  <c r="M1408" i="9"/>
  <c r="N1408" i="9"/>
  <c r="O1408" i="9"/>
  <c r="P1408" i="9"/>
  <c r="A1409" i="9"/>
  <c r="B1409" i="9"/>
  <c r="C1409" i="9"/>
  <c r="D1409" i="9"/>
  <c r="E1409" i="9"/>
  <c r="F1409" i="9"/>
  <c r="G1409" i="9"/>
  <c r="H1409" i="9"/>
  <c r="I1409" i="9"/>
  <c r="J1409" i="9"/>
  <c r="K1409" i="9"/>
  <c r="L1409" i="9"/>
  <c r="M1409" i="9"/>
  <c r="N1409" i="9"/>
  <c r="O1409" i="9"/>
  <c r="P1409" i="9"/>
  <c r="A1410" i="9"/>
  <c r="B1410" i="9"/>
  <c r="C1410" i="9"/>
  <c r="D1410" i="9"/>
  <c r="E1410" i="9"/>
  <c r="F1410" i="9"/>
  <c r="G1410" i="9"/>
  <c r="H1410" i="9"/>
  <c r="I1410" i="9"/>
  <c r="J1410" i="9"/>
  <c r="K1410" i="9"/>
  <c r="L1410" i="9"/>
  <c r="M1410" i="9"/>
  <c r="N1410" i="9"/>
  <c r="O1410" i="9"/>
  <c r="P1410" i="9"/>
  <c r="A1411" i="9"/>
  <c r="B1411" i="9"/>
  <c r="C1411" i="9"/>
  <c r="D1411" i="9"/>
  <c r="E1411" i="9"/>
  <c r="F1411" i="9"/>
  <c r="G1411" i="9"/>
  <c r="H1411" i="9"/>
  <c r="I1411" i="9"/>
  <c r="J1411" i="9"/>
  <c r="K1411" i="9"/>
  <c r="L1411" i="9"/>
  <c r="M1411" i="9"/>
  <c r="N1411" i="9"/>
  <c r="O1411" i="9"/>
  <c r="P1411" i="9"/>
  <c r="A1412" i="9"/>
  <c r="B1412" i="9"/>
  <c r="C1412" i="9"/>
  <c r="D1412" i="9"/>
  <c r="E1412" i="9"/>
  <c r="F1412" i="9"/>
  <c r="G1412" i="9"/>
  <c r="H1412" i="9"/>
  <c r="I1412" i="9"/>
  <c r="J1412" i="9"/>
  <c r="K1412" i="9"/>
  <c r="L1412" i="9"/>
  <c r="M1412" i="9"/>
  <c r="N1412" i="9"/>
  <c r="O1412" i="9"/>
  <c r="P1412" i="9"/>
  <c r="A1413" i="9"/>
  <c r="B1413" i="9"/>
  <c r="C1413" i="9"/>
  <c r="D1413" i="9"/>
  <c r="E1413" i="9"/>
  <c r="F1413" i="9"/>
  <c r="G1413" i="9"/>
  <c r="H1413" i="9"/>
  <c r="I1413" i="9"/>
  <c r="J1413" i="9"/>
  <c r="K1413" i="9"/>
  <c r="L1413" i="9"/>
  <c r="M1413" i="9"/>
  <c r="N1413" i="9"/>
  <c r="O1413" i="9"/>
  <c r="P1413" i="9"/>
  <c r="A1414" i="9"/>
  <c r="B1414" i="9"/>
  <c r="C1414" i="9"/>
  <c r="D1414" i="9"/>
  <c r="E1414" i="9"/>
  <c r="F1414" i="9"/>
  <c r="G1414" i="9"/>
  <c r="H1414" i="9"/>
  <c r="I1414" i="9"/>
  <c r="J1414" i="9"/>
  <c r="K1414" i="9"/>
  <c r="L1414" i="9"/>
  <c r="M1414" i="9"/>
  <c r="N1414" i="9"/>
  <c r="O1414" i="9"/>
  <c r="P1414" i="9"/>
  <c r="A1415" i="9"/>
  <c r="B1415" i="9"/>
  <c r="C1415" i="9"/>
  <c r="D1415" i="9"/>
  <c r="E1415" i="9"/>
  <c r="F1415" i="9"/>
  <c r="G1415" i="9"/>
  <c r="H1415" i="9"/>
  <c r="I1415" i="9"/>
  <c r="J1415" i="9"/>
  <c r="K1415" i="9"/>
  <c r="L1415" i="9"/>
  <c r="M1415" i="9"/>
  <c r="N1415" i="9"/>
  <c r="O1415" i="9"/>
  <c r="P1415" i="9"/>
  <c r="A1416" i="9"/>
  <c r="B1416" i="9"/>
  <c r="C1416" i="9"/>
  <c r="D1416" i="9"/>
  <c r="E1416" i="9"/>
  <c r="F1416" i="9"/>
  <c r="G1416" i="9"/>
  <c r="H1416" i="9"/>
  <c r="I1416" i="9"/>
  <c r="J1416" i="9"/>
  <c r="K1416" i="9"/>
  <c r="L1416" i="9"/>
  <c r="M1416" i="9"/>
  <c r="N1416" i="9"/>
  <c r="O1416" i="9"/>
  <c r="P1416" i="9"/>
  <c r="A1417" i="9"/>
  <c r="B1417" i="9"/>
  <c r="C1417" i="9"/>
  <c r="D1417" i="9"/>
  <c r="E1417" i="9"/>
  <c r="F1417" i="9"/>
  <c r="G1417" i="9"/>
  <c r="H1417" i="9"/>
  <c r="I1417" i="9"/>
  <c r="J1417" i="9"/>
  <c r="K1417" i="9"/>
  <c r="L1417" i="9"/>
  <c r="M1417" i="9"/>
  <c r="N1417" i="9"/>
  <c r="O1417" i="9"/>
  <c r="P1417" i="9"/>
  <c r="A1418" i="9"/>
  <c r="B1418" i="9"/>
  <c r="C1418" i="9"/>
  <c r="D1418" i="9"/>
  <c r="E1418" i="9"/>
  <c r="F1418" i="9"/>
  <c r="G1418" i="9"/>
  <c r="H1418" i="9"/>
  <c r="I1418" i="9"/>
  <c r="J1418" i="9"/>
  <c r="K1418" i="9"/>
  <c r="L1418" i="9"/>
  <c r="M1418" i="9"/>
  <c r="N1418" i="9"/>
  <c r="O1418" i="9"/>
  <c r="P1418" i="9"/>
  <c r="A1419" i="9"/>
  <c r="B1419" i="9"/>
  <c r="C1419" i="9"/>
  <c r="D1419" i="9"/>
  <c r="E1419" i="9"/>
  <c r="F1419" i="9"/>
  <c r="G1419" i="9"/>
  <c r="H1419" i="9"/>
  <c r="I1419" i="9"/>
  <c r="J1419" i="9"/>
  <c r="K1419" i="9"/>
  <c r="L1419" i="9"/>
  <c r="M1419" i="9"/>
  <c r="N1419" i="9"/>
  <c r="O1419" i="9"/>
  <c r="P1419" i="9"/>
  <c r="A1420" i="9"/>
  <c r="B1420" i="9"/>
  <c r="C1420" i="9"/>
  <c r="D1420" i="9"/>
  <c r="E1420" i="9"/>
  <c r="F1420" i="9"/>
  <c r="G1420" i="9"/>
  <c r="H1420" i="9"/>
  <c r="I1420" i="9"/>
  <c r="J1420" i="9"/>
  <c r="K1420" i="9"/>
  <c r="L1420" i="9"/>
  <c r="M1420" i="9"/>
  <c r="N1420" i="9"/>
  <c r="O1420" i="9"/>
  <c r="P1420" i="9"/>
  <c r="A1421" i="9"/>
  <c r="B1421" i="9"/>
  <c r="C1421" i="9"/>
  <c r="D1421" i="9"/>
  <c r="E1421" i="9"/>
  <c r="F1421" i="9"/>
  <c r="G1421" i="9"/>
  <c r="H1421" i="9"/>
  <c r="I1421" i="9"/>
  <c r="J1421" i="9"/>
  <c r="K1421" i="9"/>
  <c r="L1421" i="9"/>
  <c r="M1421" i="9"/>
  <c r="N1421" i="9"/>
  <c r="O1421" i="9"/>
  <c r="P1421" i="9"/>
  <c r="A1422" i="9"/>
  <c r="B1422" i="9"/>
  <c r="C1422" i="9"/>
  <c r="D1422" i="9"/>
  <c r="E1422" i="9"/>
  <c r="F1422" i="9"/>
  <c r="G1422" i="9"/>
  <c r="H1422" i="9"/>
  <c r="I1422" i="9"/>
  <c r="J1422" i="9"/>
  <c r="K1422" i="9"/>
  <c r="L1422" i="9"/>
  <c r="M1422" i="9"/>
  <c r="N1422" i="9"/>
  <c r="O1422" i="9"/>
  <c r="P1422" i="9"/>
  <c r="A1423" i="9"/>
  <c r="B1423" i="9"/>
  <c r="C1423" i="9"/>
  <c r="D1423" i="9"/>
  <c r="E1423" i="9"/>
  <c r="F1423" i="9"/>
  <c r="G1423" i="9"/>
  <c r="H1423" i="9"/>
  <c r="I1423" i="9"/>
  <c r="J1423" i="9"/>
  <c r="K1423" i="9"/>
  <c r="L1423" i="9"/>
  <c r="M1423" i="9"/>
  <c r="N1423" i="9"/>
  <c r="O1423" i="9"/>
  <c r="P1423" i="9"/>
  <c r="A1424" i="9"/>
  <c r="B1424" i="9"/>
  <c r="C1424" i="9"/>
  <c r="D1424" i="9"/>
  <c r="E1424" i="9"/>
  <c r="F1424" i="9"/>
  <c r="G1424" i="9"/>
  <c r="H1424" i="9"/>
  <c r="I1424" i="9"/>
  <c r="J1424" i="9"/>
  <c r="K1424" i="9"/>
  <c r="L1424" i="9"/>
  <c r="M1424" i="9"/>
  <c r="N1424" i="9"/>
  <c r="O1424" i="9"/>
  <c r="P1424" i="9"/>
  <c r="A1425" i="9"/>
  <c r="B1425" i="9"/>
  <c r="C1425" i="9"/>
  <c r="D1425" i="9"/>
  <c r="E1425" i="9"/>
  <c r="F1425" i="9"/>
  <c r="G1425" i="9"/>
  <c r="H1425" i="9"/>
  <c r="I1425" i="9"/>
  <c r="J1425" i="9"/>
  <c r="K1425" i="9"/>
  <c r="L1425" i="9"/>
  <c r="M1425" i="9"/>
  <c r="N1425" i="9"/>
  <c r="O1425" i="9"/>
  <c r="P1425" i="9"/>
  <c r="A1426" i="9"/>
  <c r="B1426" i="9"/>
  <c r="C1426" i="9"/>
  <c r="D1426" i="9"/>
  <c r="E1426" i="9"/>
  <c r="F1426" i="9"/>
  <c r="G1426" i="9"/>
  <c r="H1426" i="9"/>
  <c r="I1426" i="9"/>
  <c r="J1426" i="9"/>
  <c r="K1426" i="9"/>
  <c r="L1426" i="9"/>
  <c r="M1426" i="9"/>
  <c r="N1426" i="9"/>
  <c r="O1426" i="9"/>
  <c r="P1426" i="9"/>
  <c r="A1427" i="9"/>
  <c r="B1427" i="9"/>
  <c r="C1427" i="9"/>
  <c r="D1427" i="9"/>
  <c r="E1427" i="9"/>
  <c r="F1427" i="9"/>
  <c r="G1427" i="9"/>
  <c r="H1427" i="9"/>
  <c r="I1427" i="9"/>
  <c r="J1427" i="9"/>
  <c r="K1427" i="9"/>
  <c r="L1427" i="9"/>
  <c r="M1427" i="9"/>
  <c r="N1427" i="9"/>
  <c r="O1427" i="9"/>
  <c r="P1427" i="9"/>
  <c r="A1428" i="9"/>
  <c r="B1428" i="9"/>
  <c r="C1428" i="9"/>
  <c r="D1428" i="9"/>
  <c r="E1428" i="9"/>
  <c r="F1428" i="9"/>
  <c r="G1428" i="9"/>
  <c r="H1428" i="9"/>
  <c r="I1428" i="9"/>
  <c r="J1428" i="9"/>
  <c r="K1428" i="9"/>
  <c r="L1428" i="9"/>
  <c r="M1428" i="9"/>
  <c r="N1428" i="9"/>
  <c r="O1428" i="9"/>
  <c r="P1428" i="9"/>
  <c r="A1429" i="9"/>
  <c r="B1429" i="9"/>
  <c r="C1429" i="9"/>
  <c r="D1429" i="9"/>
  <c r="E1429" i="9"/>
  <c r="F1429" i="9"/>
  <c r="G1429" i="9"/>
  <c r="H1429" i="9"/>
  <c r="I1429" i="9"/>
  <c r="J1429" i="9"/>
  <c r="K1429" i="9"/>
  <c r="L1429" i="9"/>
  <c r="M1429" i="9"/>
  <c r="N1429" i="9"/>
  <c r="O1429" i="9"/>
  <c r="P1429" i="9"/>
  <c r="A1430" i="9"/>
  <c r="B1430" i="9"/>
  <c r="C1430" i="9"/>
  <c r="D1430" i="9"/>
  <c r="E1430" i="9"/>
  <c r="F1430" i="9"/>
  <c r="G1430" i="9"/>
  <c r="H1430" i="9"/>
  <c r="I1430" i="9"/>
  <c r="J1430" i="9"/>
  <c r="K1430" i="9"/>
  <c r="L1430" i="9"/>
  <c r="M1430" i="9"/>
  <c r="N1430" i="9"/>
  <c r="O1430" i="9"/>
  <c r="P1430" i="9"/>
  <c r="A1431" i="9"/>
  <c r="B1431" i="9"/>
  <c r="C1431" i="9"/>
  <c r="D1431" i="9"/>
  <c r="E1431" i="9"/>
  <c r="F1431" i="9"/>
  <c r="G1431" i="9"/>
  <c r="H1431" i="9"/>
  <c r="I1431" i="9"/>
  <c r="J1431" i="9"/>
  <c r="K1431" i="9"/>
  <c r="L1431" i="9"/>
  <c r="M1431" i="9"/>
  <c r="N1431" i="9"/>
  <c r="O1431" i="9"/>
  <c r="P1431" i="9"/>
  <c r="A1432" i="9"/>
  <c r="B1432" i="9"/>
  <c r="C1432" i="9"/>
  <c r="D1432" i="9"/>
  <c r="E1432" i="9"/>
  <c r="F1432" i="9"/>
  <c r="G1432" i="9"/>
  <c r="H1432" i="9"/>
  <c r="I1432" i="9"/>
  <c r="J1432" i="9"/>
  <c r="K1432" i="9"/>
  <c r="L1432" i="9"/>
  <c r="M1432" i="9"/>
  <c r="N1432" i="9"/>
  <c r="O1432" i="9"/>
  <c r="P1432" i="9"/>
  <c r="A1433" i="9"/>
  <c r="B1433" i="9"/>
  <c r="C1433" i="9"/>
  <c r="D1433" i="9"/>
  <c r="E1433" i="9"/>
  <c r="F1433" i="9"/>
  <c r="G1433" i="9"/>
  <c r="H1433" i="9"/>
  <c r="I1433" i="9"/>
  <c r="J1433" i="9"/>
  <c r="K1433" i="9"/>
  <c r="L1433" i="9"/>
  <c r="M1433" i="9"/>
  <c r="N1433" i="9"/>
  <c r="O1433" i="9"/>
  <c r="P1433" i="9"/>
  <c r="A1434" i="9"/>
  <c r="B1434" i="9"/>
  <c r="C1434" i="9"/>
  <c r="D1434" i="9"/>
  <c r="E1434" i="9"/>
  <c r="F1434" i="9"/>
  <c r="G1434" i="9"/>
  <c r="H1434" i="9"/>
  <c r="I1434" i="9"/>
  <c r="J1434" i="9"/>
  <c r="K1434" i="9"/>
  <c r="L1434" i="9"/>
  <c r="M1434" i="9"/>
  <c r="N1434" i="9"/>
  <c r="O1434" i="9"/>
  <c r="P1434" i="9"/>
  <c r="A1435" i="9"/>
  <c r="B1435" i="9"/>
  <c r="C1435" i="9"/>
  <c r="D1435" i="9"/>
  <c r="E1435" i="9"/>
  <c r="F1435" i="9"/>
  <c r="G1435" i="9"/>
  <c r="H1435" i="9"/>
  <c r="I1435" i="9"/>
  <c r="J1435" i="9"/>
  <c r="K1435" i="9"/>
  <c r="L1435" i="9"/>
  <c r="M1435" i="9"/>
  <c r="N1435" i="9"/>
  <c r="O1435" i="9"/>
  <c r="P1435" i="9"/>
  <c r="A1436" i="9"/>
  <c r="B1436" i="9"/>
  <c r="C1436" i="9"/>
  <c r="D1436" i="9"/>
  <c r="E1436" i="9"/>
  <c r="F1436" i="9"/>
  <c r="G1436" i="9"/>
  <c r="H1436" i="9"/>
  <c r="I1436" i="9"/>
  <c r="J1436" i="9"/>
  <c r="K1436" i="9"/>
  <c r="L1436" i="9"/>
  <c r="M1436" i="9"/>
  <c r="N1436" i="9"/>
  <c r="O1436" i="9"/>
  <c r="P1436" i="9"/>
  <c r="A1437" i="9"/>
  <c r="B1437" i="9"/>
  <c r="C1437" i="9"/>
  <c r="D1437" i="9"/>
  <c r="E1437" i="9"/>
  <c r="F1437" i="9"/>
  <c r="G1437" i="9"/>
  <c r="H1437" i="9"/>
  <c r="I1437" i="9"/>
  <c r="J1437" i="9"/>
  <c r="K1437" i="9"/>
  <c r="L1437" i="9"/>
  <c r="M1437" i="9"/>
  <c r="N1437" i="9"/>
  <c r="O1437" i="9"/>
  <c r="P1437" i="9"/>
  <c r="A1438" i="9"/>
  <c r="B1438" i="9"/>
  <c r="C1438" i="9"/>
  <c r="D1438" i="9"/>
  <c r="E1438" i="9"/>
  <c r="F1438" i="9"/>
  <c r="G1438" i="9"/>
  <c r="H1438" i="9"/>
  <c r="I1438" i="9"/>
  <c r="J1438" i="9"/>
  <c r="K1438" i="9"/>
  <c r="L1438" i="9"/>
  <c r="M1438" i="9"/>
  <c r="N1438" i="9"/>
  <c r="O1438" i="9"/>
  <c r="P1438" i="9"/>
  <c r="A1439" i="9"/>
  <c r="B1439" i="9"/>
  <c r="C1439" i="9"/>
  <c r="D1439" i="9"/>
  <c r="E1439" i="9"/>
  <c r="F1439" i="9"/>
  <c r="G1439" i="9"/>
  <c r="H1439" i="9"/>
  <c r="I1439" i="9"/>
  <c r="J1439" i="9"/>
  <c r="K1439" i="9"/>
  <c r="L1439" i="9"/>
  <c r="M1439" i="9"/>
  <c r="N1439" i="9"/>
  <c r="O1439" i="9"/>
  <c r="P1439" i="9"/>
  <c r="A1440" i="9"/>
  <c r="B1440" i="9"/>
  <c r="C1440" i="9"/>
  <c r="D1440" i="9"/>
  <c r="E1440" i="9"/>
  <c r="F1440" i="9"/>
  <c r="G1440" i="9"/>
  <c r="H1440" i="9"/>
  <c r="I1440" i="9"/>
  <c r="J1440" i="9"/>
  <c r="K1440" i="9"/>
  <c r="L1440" i="9"/>
  <c r="M1440" i="9"/>
  <c r="N1440" i="9"/>
  <c r="O1440" i="9"/>
  <c r="P1440" i="9"/>
  <c r="A1441" i="9"/>
  <c r="B1441" i="9"/>
  <c r="C1441" i="9"/>
  <c r="D1441" i="9"/>
  <c r="E1441" i="9"/>
  <c r="F1441" i="9"/>
  <c r="G1441" i="9"/>
  <c r="H1441" i="9"/>
  <c r="I1441" i="9"/>
  <c r="J1441" i="9"/>
  <c r="K1441" i="9"/>
  <c r="L1441" i="9"/>
  <c r="M1441" i="9"/>
  <c r="N1441" i="9"/>
  <c r="O1441" i="9"/>
  <c r="P1441" i="9"/>
  <c r="A1442" i="9"/>
  <c r="B1442" i="9"/>
  <c r="C1442" i="9"/>
  <c r="D1442" i="9"/>
  <c r="E1442" i="9"/>
  <c r="F1442" i="9"/>
  <c r="G1442" i="9"/>
  <c r="H1442" i="9"/>
  <c r="I1442" i="9"/>
  <c r="J1442" i="9"/>
  <c r="K1442" i="9"/>
  <c r="L1442" i="9"/>
  <c r="M1442" i="9"/>
  <c r="N1442" i="9"/>
  <c r="O1442" i="9"/>
  <c r="P1442" i="9"/>
  <c r="A1443" i="9"/>
  <c r="B1443" i="9"/>
  <c r="C1443" i="9"/>
  <c r="D1443" i="9"/>
  <c r="E1443" i="9"/>
  <c r="F1443" i="9"/>
  <c r="G1443" i="9"/>
  <c r="H1443" i="9"/>
  <c r="I1443" i="9"/>
  <c r="J1443" i="9"/>
  <c r="K1443" i="9"/>
  <c r="L1443" i="9"/>
  <c r="M1443" i="9"/>
  <c r="N1443" i="9"/>
  <c r="O1443" i="9"/>
  <c r="P1443" i="9"/>
  <c r="A1444" i="9"/>
  <c r="B1444" i="9"/>
  <c r="C1444" i="9"/>
  <c r="D1444" i="9"/>
  <c r="E1444" i="9"/>
  <c r="F1444" i="9"/>
  <c r="G1444" i="9"/>
  <c r="H1444" i="9"/>
  <c r="I1444" i="9"/>
  <c r="J1444" i="9"/>
  <c r="K1444" i="9"/>
  <c r="L1444" i="9"/>
  <c r="M1444" i="9"/>
  <c r="N1444" i="9"/>
  <c r="O1444" i="9"/>
  <c r="P1444" i="9"/>
  <c r="A1445" i="9"/>
  <c r="B1445" i="9"/>
  <c r="C1445" i="9"/>
  <c r="D1445" i="9"/>
  <c r="E1445" i="9"/>
  <c r="F1445" i="9"/>
  <c r="G1445" i="9"/>
  <c r="H1445" i="9"/>
  <c r="I1445" i="9"/>
  <c r="J1445" i="9"/>
  <c r="K1445" i="9"/>
  <c r="L1445" i="9"/>
  <c r="M1445" i="9"/>
  <c r="N1445" i="9"/>
  <c r="O1445" i="9"/>
  <c r="P1445" i="9"/>
  <c r="A1446" i="9"/>
  <c r="B1446" i="9"/>
  <c r="C1446" i="9"/>
  <c r="D1446" i="9"/>
  <c r="E1446" i="9"/>
  <c r="F1446" i="9"/>
  <c r="G1446" i="9"/>
  <c r="H1446" i="9"/>
  <c r="I1446" i="9"/>
  <c r="J1446" i="9"/>
  <c r="K1446" i="9"/>
  <c r="L1446" i="9"/>
  <c r="M1446" i="9"/>
  <c r="N1446" i="9"/>
  <c r="O1446" i="9"/>
  <c r="P1446" i="9"/>
  <c r="A1447" i="9"/>
  <c r="B1447" i="9"/>
  <c r="C1447" i="9"/>
  <c r="D1447" i="9"/>
  <c r="E1447" i="9"/>
  <c r="F1447" i="9"/>
  <c r="G1447" i="9"/>
  <c r="H1447" i="9"/>
  <c r="I1447" i="9"/>
  <c r="J1447" i="9"/>
  <c r="K1447" i="9"/>
  <c r="L1447" i="9"/>
  <c r="M1447" i="9"/>
  <c r="N1447" i="9"/>
  <c r="O1447" i="9"/>
  <c r="P1447" i="9"/>
  <c r="A1448" i="9"/>
  <c r="B1448" i="9"/>
  <c r="C1448" i="9"/>
  <c r="D1448" i="9"/>
  <c r="E1448" i="9"/>
  <c r="F1448" i="9"/>
  <c r="G1448" i="9"/>
  <c r="H1448" i="9"/>
  <c r="I1448" i="9"/>
  <c r="J1448" i="9"/>
  <c r="K1448" i="9"/>
  <c r="L1448" i="9"/>
  <c r="M1448" i="9"/>
  <c r="N1448" i="9"/>
  <c r="O1448" i="9"/>
  <c r="P1448" i="9"/>
  <c r="A1449" i="9"/>
  <c r="B1449" i="9"/>
  <c r="C1449" i="9"/>
  <c r="D1449" i="9"/>
  <c r="E1449" i="9"/>
  <c r="F1449" i="9"/>
  <c r="G1449" i="9"/>
  <c r="H1449" i="9"/>
  <c r="I1449" i="9"/>
  <c r="J1449" i="9"/>
  <c r="K1449" i="9"/>
  <c r="L1449" i="9"/>
  <c r="M1449" i="9"/>
  <c r="N1449" i="9"/>
  <c r="O1449" i="9"/>
  <c r="P1449" i="9"/>
  <c r="A1450" i="9"/>
  <c r="B1450" i="9"/>
  <c r="C1450" i="9"/>
  <c r="D1450" i="9"/>
  <c r="E1450" i="9"/>
  <c r="F1450" i="9"/>
  <c r="G1450" i="9"/>
  <c r="H1450" i="9"/>
  <c r="I1450" i="9"/>
  <c r="J1450" i="9"/>
  <c r="K1450" i="9"/>
  <c r="L1450" i="9"/>
  <c r="M1450" i="9"/>
  <c r="N1450" i="9"/>
  <c r="O1450" i="9"/>
  <c r="P1450" i="9"/>
  <c r="A1451" i="9"/>
  <c r="B1451" i="9"/>
  <c r="C1451" i="9"/>
  <c r="D1451" i="9"/>
  <c r="E1451" i="9"/>
  <c r="F1451" i="9"/>
  <c r="G1451" i="9"/>
  <c r="H1451" i="9"/>
  <c r="I1451" i="9"/>
  <c r="J1451" i="9"/>
  <c r="K1451" i="9"/>
  <c r="L1451" i="9"/>
  <c r="M1451" i="9"/>
  <c r="N1451" i="9"/>
  <c r="O1451" i="9"/>
  <c r="P1451" i="9"/>
  <c r="A1452" i="9"/>
  <c r="B1452" i="9"/>
  <c r="C1452" i="9"/>
  <c r="D1452" i="9"/>
  <c r="E1452" i="9"/>
  <c r="F1452" i="9"/>
  <c r="G1452" i="9"/>
  <c r="H1452" i="9"/>
  <c r="I1452" i="9"/>
  <c r="J1452" i="9"/>
  <c r="K1452" i="9"/>
  <c r="L1452" i="9"/>
  <c r="M1452" i="9"/>
  <c r="N1452" i="9"/>
  <c r="O1452" i="9"/>
  <c r="P1452" i="9"/>
  <c r="A1453" i="9"/>
  <c r="B1453" i="9"/>
  <c r="C1453" i="9"/>
  <c r="D1453" i="9"/>
  <c r="E1453" i="9"/>
  <c r="F1453" i="9"/>
  <c r="G1453" i="9"/>
  <c r="H1453" i="9"/>
  <c r="I1453" i="9"/>
  <c r="J1453" i="9"/>
  <c r="K1453" i="9"/>
  <c r="L1453" i="9"/>
  <c r="M1453" i="9"/>
  <c r="N1453" i="9"/>
  <c r="O1453" i="9"/>
  <c r="P1453" i="9"/>
  <c r="A1454" i="9"/>
  <c r="B1454" i="9"/>
  <c r="C1454" i="9"/>
  <c r="D1454" i="9"/>
  <c r="E1454" i="9"/>
  <c r="F1454" i="9"/>
  <c r="G1454" i="9"/>
  <c r="H1454" i="9"/>
  <c r="I1454" i="9"/>
  <c r="J1454" i="9"/>
  <c r="K1454" i="9"/>
  <c r="L1454" i="9"/>
  <c r="M1454" i="9"/>
  <c r="N1454" i="9"/>
  <c r="O1454" i="9"/>
  <c r="P1454" i="9"/>
  <c r="A1455" i="9"/>
  <c r="B1455" i="9"/>
  <c r="C1455" i="9"/>
  <c r="D1455" i="9"/>
  <c r="E1455" i="9"/>
  <c r="F1455" i="9"/>
  <c r="G1455" i="9"/>
  <c r="H1455" i="9"/>
  <c r="I1455" i="9"/>
  <c r="J1455" i="9"/>
  <c r="K1455" i="9"/>
  <c r="L1455" i="9"/>
  <c r="M1455" i="9"/>
  <c r="N1455" i="9"/>
  <c r="O1455" i="9"/>
  <c r="P1455" i="9"/>
  <c r="A1456" i="9"/>
  <c r="B1456" i="9"/>
  <c r="C1456" i="9"/>
  <c r="D1456" i="9"/>
  <c r="E1456" i="9"/>
  <c r="F1456" i="9"/>
  <c r="G1456" i="9"/>
  <c r="H1456" i="9"/>
  <c r="I1456" i="9"/>
  <c r="J1456" i="9"/>
  <c r="K1456" i="9"/>
  <c r="L1456" i="9"/>
  <c r="M1456" i="9"/>
  <c r="N1456" i="9"/>
  <c r="O1456" i="9"/>
  <c r="P1456" i="9"/>
  <c r="A1457" i="9"/>
  <c r="B1457" i="9"/>
  <c r="C1457" i="9"/>
  <c r="D1457" i="9"/>
  <c r="E1457" i="9"/>
  <c r="F1457" i="9"/>
  <c r="G1457" i="9"/>
  <c r="H1457" i="9"/>
  <c r="I1457" i="9"/>
  <c r="J1457" i="9"/>
  <c r="K1457" i="9"/>
  <c r="L1457" i="9"/>
  <c r="M1457" i="9"/>
  <c r="N1457" i="9"/>
  <c r="O1457" i="9"/>
  <c r="P1457" i="9"/>
  <c r="A1458" i="9"/>
  <c r="B1458" i="9"/>
  <c r="C1458" i="9"/>
  <c r="D1458" i="9"/>
  <c r="E1458" i="9"/>
  <c r="F1458" i="9"/>
  <c r="G1458" i="9"/>
  <c r="H1458" i="9"/>
  <c r="I1458" i="9"/>
  <c r="J1458" i="9"/>
  <c r="K1458" i="9"/>
  <c r="L1458" i="9"/>
  <c r="M1458" i="9"/>
  <c r="N1458" i="9"/>
  <c r="O1458" i="9"/>
  <c r="P1458" i="9"/>
  <c r="A1459" i="9"/>
  <c r="B1459" i="9"/>
  <c r="C1459" i="9"/>
  <c r="D1459" i="9"/>
  <c r="E1459" i="9"/>
  <c r="F1459" i="9"/>
  <c r="G1459" i="9"/>
  <c r="H1459" i="9"/>
  <c r="I1459" i="9"/>
  <c r="J1459" i="9"/>
  <c r="K1459" i="9"/>
  <c r="L1459" i="9"/>
  <c r="M1459" i="9"/>
  <c r="N1459" i="9"/>
  <c r="O1459" i="9"/>
  <c r="P1459" i="9"/>
  <c r="A1460" i="9"/>
  <c r="B1460" i="9"/>
  <c r="C1460" i="9"/>
  <c r="D1460" i="9"/>
  <c r="E1460" i="9"/>
  <c r="F1460" i="9"/>
  <c r="G1460" i="9"/>
  <c r="H1460" i="9"/>
  <c r="I1460" i="9"/>
  <c r="J1460" i="9"/>
  <c r="K1460" i="9"/>
  <c r="L1460" i="9"/>
  <c r="M1460" i="9"/>
  <c r="N1460" i="9"/>
  <c r="O1460" i="9"/>
  <c r="P1460" i="9"/>
  <c r="A1461" i="9"/>
  <c r="B1461" i="9"/>
  <c r="C1461" i="9"/>
  <c r="D1461" i="9"/>
  <c r="E1461" i="9"/>
  <c r="F1461" i="9"/>
  <c r="G1461" i="9"/>
  <c r="H1461" i="9"/>
  <c r="I1461" i="9"/>
  <c r="J1461" i="9"/>
  <c r="K1461" i="9"/>
  <c r="L1461" i="9"/>
  <c r="M1461" i="9"/>
  <c r="N1461" i="9"/>
  <c r="O1461" i="9"/>
  <c r="P1461" i="9"/>
  <c r="A1462" i="9"/>
  <c r="B1462" i="9"/>
  <c r="C1462" i="9"/>
  <c r="D1462" i="9"/>
  <c r="E1462" i="9"/>
  <c r="F1462" i="9"/>
  <c r="G1462" i="9"/>
  <c r="H1462" i="9"/>
  <c r="I1462" i="9"/>
  <c r="J1462" i="9"/>
  <c r="K1462" i="9"/>
  <c r="L1462" i="9"/>
  <c r="M1462" i="9"/>
  <c r="N1462" i="9"/>
  <c r="O1462" i="9"/>
  <c r="P1462" i="9"/>
  <c r="A1463" i="9"/>
  <c r="B1463" i="9"/>
  <c r="C1463" i="9"/>
  <c r="D1463" i="9"/>
  <c r="E1463" i="9"/>
  <c r="F1463" i="9"/>
  <c r="G1463" i="9"/>
  <c r="H1463" i="9"/>
  <c r="I1463" i="9"/>
  <c r="J1463" i="9"/>
  <c r="K1463" i="9"/>
  <c r="L1463" i="9"/>
  <c r="M1463" i="9"/>
  <c r="N1463" i="9"/>
  <c r="O1463" i="9"/>
  <c r="P1463" i="9"/>
  <c r="A1464" i="9"/>
  <c r="B1464" i="9"/>
  <c r="C1464" i="9"/>
  <c r="D1464" i="9"/>
  <c r="E1464" i="9"/>
  <c r="F1464" i="9"/>
  <c r="G1464" i="9"/>
  <c r="H1464" i="9"/>
  <c r="I1464" i="9"/>
  <c r="J1464" i="9"/>
  <c r="K1464" i="9"/>
  <c r="L1464" i="9"/>
  <c r="M1464" i="9"/>
  <c r="N1464" i="9"/>
  <c r="O1464" i="9"/>
  <c r="P1464" i="9"/>
  <c r="A1465" i="9"/>
  <c r="B1465" i="9"/>
  <c r="C1465" i="9"/>
  <c r="D1465" i="9"/>
  <c r="E1465" i="9"/>
  <c r="F1465" i="9"/>
  <c r="G1465" i="9"/>
  <c r="H1465" i="9"/>
  <c r="I1465" i="9"/>
  <c r="J1465" i="9"/>
  <c r="K1465" i="9"/>
  <c r="L1465" i="9"/>
  <c r="M1465" i="9"/>
  <c r="N1465" i="9"/>
  <c r="O1465" i="9"/>
  <c r="P1465" i="9"/>
  <c r="A1466" i="9"/>
  <c r="B1466" i="9"/>
  <c r="C1466" i="9"/>
  <c r="D1466" i="9"/>
  <c r="E1466" i="9"/>
  <c r="F1466" i="9"/>
  <c r="G1466" i="9"/>
  <c r="H1466" i="9"/>
  <c r="I1466" i="9"/>
  <c r="J1466" i="9"/>
  <c r="K1466" i="9"/>
  <c r="L1466" i="9"/>
  <c r="M1466" i="9"/>
  <c r="N1466" i="9"/>
  <c r="O1466" i="9"/>
  <c r="P1466" i="9"/>
  <c r="A1467" i="9"/>
  <c r="B1467" i="9"/>
  <c r="C1467" i="9"/>
  <c r="D1467" i="9"/>
  <c r="E1467" i="9"/>
  <c r="F1467" i="9"/>
  <c r="G1467" i="9"/>
  <c r="H1467" i="9"/>
  <c r="I1467" i="9"/>
  <c r="J1467" i="9"/>
  <c r="K1467" i="9"/>
  <c r="L1467" i="9"/>
  <c r="M1467" i="9"/>
  <c r="N1467" i="9"/>
  <c r="O1467" i="9"/>
  <c r="P1467" i="9"/>
  <c r="A1468" i="9"/>
  <c r="B1468" i="9"/>
  <c r="C1468" i="9"/>
  <c r="D1468" i="9"/>
  <c r="E1468" i="9"/>
  <c r="F1468" i="9"/>
  <c r="G1468" i="9"/>
  <c r="H1468" i="9"/>
  <c r="I1468" i="9"/>
  <c r="J1468" i="9"/>
  <c r="K1468" i="9"/>
  <c r="L1468" i="9"/>
  <c r="M1468" i="9"/>
  <c r="N1468" i="9"/>
  <c r="O1468" i="9"/>
  <c r="P1468" i="9"/>
  <c r="A1469" i="9"/>
  <c r="B1469" i="9"/>
  <c r="C1469" i="9"/>
  <c r="D1469" i="9"/>
  <c r="E1469" i="9"/>
  <c r="F1469" i="9"/>
  <c r="G1469" i="9"/>
  <c r="H1469" i="9"/>
  <c r="I1469" i="9"/>
  <c r="J1469" i="9"/>
  <c r="K1469" i="9"/>
  <c r="L1469" i="9"/>
  <c r="M1469" i="9"/>
  <c r="N1469" i="9"/>
  <c r="O1469" i="9"/>
  <c r="P1469" i="9"/>
  <c r="A1470" i="9"/>
  <c r="B1470" i="9"/>
  <c r="C1470" i="9"/>
  <c r="D1470" i="9"/>
  <c r="E1470" i="9"/>
  <c r="F1470" i="9"/>
  <c r="G1470" i="9"/>
  <c r="H1470" i="9"/>
  <c r="I1470" i="9"/>
  <c r="J1470" i="9"/>
  <c r="K1470" i="9"/>
  <c r="L1470" i="9"/>
  <c r="M1470" i="9"/>
  <c r="N1470" i="9"/>
  <c r="O1470" i="9"/>
  <c r="P1470" i="9"/>
  <c r="A1471" i="9"/>
  <c r="B1471" i="9"/>
  <c r="C1471" i="9"/>
  <c r="D1471" i="9"/>
  <c r="E1471" i="9"/>
  <c r="F1471" i="9"/>
  <c r="G1471" i="9"/>
  <c r="H1471" i="9"/>
  <c r="I1471" i="9"/>
  <c r="J1471" i="9"/>
  <c r="K1471" i="9"/>
  <c r="L1471" i="9"/>
  <c r="M1471" i="9"/>
  <c r="N1471" i="9"/>
  <c r="O1471" i="9"/>
  <c r="P1471" i="9"/>
  <c r="A1472" i="9"/>
  <c r="B1472" i="9"/>
  <c r="C1472" i="9"/>
  <c r="D1472" i="9"/>
  <c r="E1472" i="9"/>
  <c r="F1472" i="9"/>
  <c r="G1472" i="9"/>
  <c r="H1472" i="9"/>
  <c r="I1472" i="9"/>
  <c r="J1472" i="9"/>
  <c r="K1472" i="9"/>
  <c r="L1472" i="9"/>
  <c r="M1472" i="9"/>
  <c r="N1472" i="9"/>
  <c r="O1472" i="9"/>
  <c r="P1472" i="9"/>
  <c r="A1473" i="9"/>
  <c r="B1473" i="9"/>
  <c r="C1473" i="9"/>
  <c r="D1473" i="9"/>
  <c r="E1473" i="9"/>
  <c r="F1473" i="9"/>
  <c r="G1473" i="9"/>
  <c r="H1473" i="9"/>
  <c r="I1473" i="9"/>
  <c r="J1473" i="9"/>
  <c r="K1473" i="9"/>
  <c r="L1473" i="9"/>
  <c r="M1473" i="9"/>
  <c r="N1473" i="9"/>
  <c r="O1473" i="9"/>
  <c r="P1473" i="9"/>
  <c r="A1474" i="9"/>
  <c r="B1474" i="9"/>
  <c r="C1474" i="9"/>
  <c r="D1474" i="9"/>
  <c r="E1474" i="9"/>
  <c r="F1474" i="9"/>
  <c r="G1474" i="9"/>
  <c r="H1474" i="9"/>
  <c r="I1474" i="9"/>
  <c r="J1474" i="9"/>
  <c r="K1474" i="9"/>
  <c r="L1474" i="9"/>
  <c r="M1474" i="9"/>
  <c r="N1474" i="9"/>
  <c r="O1474" i="9"/>
  <c r="P1474" i="9"/>
  <c r="A1475" i="9"/>
  <c r="B1475" i="9"/>
  <c r="C1475" i="9"/>
  <c r="D1475" i="9"/>
  <c r="E1475" i="9"/>
  <c r="F1475" i="9"/>
  <c r="G1475" i="9"/>
  <c r="H1475" i="9"/>
  <c r="I1475" i="9"/>
  <c r="J1475" i="9"/>
  <c r="K1475" i="9"/>
  <c r="L1475" i="9"/>
  <c r="M1475" i="9"/>
  <c r="N1475" i="9"/>
  <c r="O1475" i="9"/>
  <c r="P1475" i="9"/>
  <c r="A1476" i="9"/>
  <c r="B1476" i="9"/>
  <c r="C1476" i="9"/>
  <c r="D1476" i="9"/>
  <c r="E1476" i="9"/>
  <c r="F1476" i="9"/>
  <c r="G1476" i="9"/>
  <c r="H1476" i="9"/>
  <c r="I1476" i="9"/>
  <c r="J1476" i="9"/>
  <c r="K1476" i="9"/>
  <c r="L1476" i="9"/>
  <c r="M1476" i="9"/>
  <c r="N1476" i="9"/>
  <c r="O1476" i="9"/>
  <c r="P1476" i="9"/>
  <c r="A1477" i="9"/>
  <c r="B1477" i="9"/>
  <c r="C1477" i="9"/>
  <c r="D1477" i="9"/>
  <c r="E1477" i="9"/>
  <c r="F1477" i="9"/>
  <c r="G1477" i="9"/>
  <c r="H1477" i="9"/>
  <c r="I1477" i="9"/>
  <c r="J1477" i="9"/>
  <c r="K1477" i="9"/>
  <c r="L1477" i="9"/>
  <c r="M1477" i="9"/>
  <c r="N1477" i="9"/>
  <c r="O1477" i="9"/>
  <c r="P1477" i="9"/>
  <c r="A1478" i="9"/>
  <c r="B1478" i="9"/>
  <c r="C1478" i="9"/>
  <c r="D1478" i="9"/>
  <c r="E1478" i="9"/>
  <c r="F1478" i="9"/>
  <c r="G1478" i="9"/>
  <c r="H1478" i="9"/>
  <c r="I1478" i="9"/>
  <c r="J1478" i="9"/>
  <c r="K1478" i="9"/>
  <c r="L1478" i="9"/>
  <c r="M1478" i="9"/>
  <c r="N1478" i="9"/>
  <c r="O1478" i="9"/>
  <c r="P1478" i="9"/>
  <c r="A1479" i="9"/>
  <c r="B1479" i="9"/>
  <c r="C1479" i="9"/>
  <c r="D1479" i="9"/>
  <c r="E1479" i="9"/>
  <c r="F1479" i="9"/>
  <c r="G1479" i="9"/>
  <c r="H1479" i="9"/>
  <c r="I1479" i="9"/>
  <c r="J1479" i="9"/>
  <c r="K1479" i="9"/>
  <c r="L1479" i="9"/>
  <c r="M1479" i="9"/>
  <c r="N1479" i="9"/>
  <c r="O1479" i="9"/>
  <c r="P1479" i="9"/>
  <c r="A1480" i="9"/>
  <c r="B1480" i="9"/>
  <c r="C1480" i="9"/>
  <c r="D1480" i="9"/>
  <c r="E1480" i="9"/>
  <c r="F1480" i="9"/>
  <c r="G1480" i="9"/>
  <c r="H1480" i="9"/>
  <c r="I1480" i="9"/>
  <c r="J1480" i="9"/>
  <c r="K1480" i="9"/>
  <c r="L1480" i="9"/>
  <c r="M1480" i="9"/>
  <c r="N1480" i="9"/>
  <c r="O1480" i="9"/>
  <c r="P1480" i="9"/>
  <c r="A1481" i="9"/>
  <c r="B1481" i="9"/>
  <c r="C1481" i="9"/>
  <c r="D1481" i="9"/>
  <c r="E1481" i="9"/>
  <c r="F1481" i="9"/>
  <c r="G1481" i="9"/>
  <c r="H1481" i="9"/>
  <c r="I1481" i="9"/>
  <c r="J1481" i="9"/>
  <c r="K1481" i="9"/>
  <c r="L1481" i="9"/>
  <c r="M1481" i="9"/>
  <c r="N1481" i="9"/>
  <c r="O1481" i="9"/>
  <c r="P1481" i="9"/>
  <c r="A1482" i="9"/>
  <c r="B1482" i="9"/>
  <c r="C1482" i="9"/>
  <c r="D1482" i="9"/>
  <c r="E1482" i="9"/>
  <c r="F1482" i="9"/>
  <c r="G1482" i="9"/>
  <c r="H1482" i="9"/>
  <c r="I1482" i="9"/>
  <c r="J1482" i="9"/>
  <c r="K1482" i="9"/>
  <c r="L1482" i="9"/>
  <c r="M1482" i="9"/>
  <c r="N1482" i="9"/>
  <c r="O1482" i="9"/>
  <c r="P1482" i="9"/>
  <c r="A1483" i="9"/>
  <c r="B1483" i="9"/>
  <c r="C1483" i="9"/>
  <c r="D1483" i="9"/>
  <c r="E1483" i="9"/>
  <c r="F1483" i="9"/>
  <c r="G1483" i="9"/>
  <c r="H1483" i="9"/>
  <c r="I1483" i="9"/>
  <c r="J1483" i="9"/>
  <c r="K1483" i="9"/>
  <c r="L1483" i="9"/>
  <c r="M1483" i="9"/>
  <c r="N1483" i="9"/>
  <c r="O1483" i="9"/>
  <c r="P1483" i="9"/>
  <c r="A1484" i="9"/>
  <c r="B1484" i="9"/>
  <c r="C1484" i="9"/>
  <c r="D1484" i="9"/>
  <c r="E1484" i="9"/>
  <c r="F1484" i="9"/>
  <c r="G1484" i="9"/>
  <c r="H1484" i="9"/>
  <c r="I1484" i="9"/>
  <c r="J1484" i="9"/>
  <c r="K1484" i="9"/>
  <c r="L1484" i="9"/>
  <c r="M1484" i="9"/>
  <c r="N1484" i="9"/>
  <c r="O1484" i="9"/>
  <c r="P1484" i="9"/>
  <c r="A1485" i="9"/>
  <c r="B1485" i="9"/>
  <c r="C1485" i="9"/>
  <c r="D1485" i="9"/>
  <c r="E1485" i="9"/>
  <c r="F1485" i="9"/>
  <c r="G1485" i="9"/>
  <c r="H1485" i="9"/>
  <c r="I1485" i="9"/>
  <c r="J1485" i="9"/>
  <c r="K1485" i="9"/>
  <c r="L1485" i="9"/>
  <c r="M1485" i="9"/>
  <c r="N1485" i="9"/>
  <c r="O1485" i="9"/>
  <c r="P1485" i="9"/>
  <c r="A1486" i="9"/>
  <c r="B1486" i="9"/>
  <c r="C1486" i="9"/>
  <c r="D1486" i="9"/>
  <c r="E1486" i="9"/>
  <c r="F1486" i="9"/>
  <c r="G1486" i="9"/>
  <c r="H1486" i="9"/>
  <c r="I1486" i="9"/>
  <c r="J1486" i="9"/>
  <c r="K1486" i="9"/>
  <c r="L1486" i="9"/>
  <c r="M1486" i="9"/>
  <c r="N1486" i="9"/>
  <c r="O1486" i="9"/>
  <c r="P1486" i="9"/>
  <c r="A1487" i="9"/>
  <c r="B1487" i="9"/>
  <c r="C1487" i="9"/>
  <c r="D1487" i="9"/>
  <c r="E1487" i="9"/>
  <c r="F1487" i="9"/>
  <c r="G1487" i="9"/>
  <c r="H1487" i="9"/>
  <c r="I1487" i="9"/>
  <c r="J1487" i="9"/>
  <c r="K1487" i="9"/>
  <c r="L1487" i="9"/>
  <c r="M1487" i="9"/>
  <c r="N1487" i="9"/>
  <c r="O1487" i="9"/>
  <c r="P1487" i="9"/>
  <c r="A1488" i="9"/>
  <c r="B1488" i="9"/>
  <c r="C1488" i="9"/>
  <c r="D1488" i="9"/>
  <c r="E1488" i="9"/>
  <c r="F1488" i="9"/>
  <c r="G1488" i="9"/>
  <c r="H1488" i="9"/>
  <c r="I1488" i="9"/>
  <c r="J1488" i="9"/>
  <c r="K1488" i="9"/>
  <c r="L1488" i="9"/>
  <c r="M1488" i="9"/>
  <c r="N1488" i="9"/>
  <c r="O1488" i="9"/>
  <c r="P1488" i="9"/>
  <c r="A1489" i="9"/>
  <c r="B1489" i="9"/>
  <c r="C1489" i="9"/>
  <c r="D1489" i="9"/>
  <c r="E1489" i="9"/>
  <c r="F1489" i="9"/>
  <c r="G1489" i="9"/>
  <c r="H1489" i="9"/>
  <c r="I1489" i="9"/>
  <c r="J1489" i="9"/>
  <c r="K1489" i="9"/>
  <c r="L1489" i="9"/>
  <c r="M1489" i="9"/>
  <c r="N1489" i="9"/>
  <c r="O1489" i="9"/>
  <c r="P1489" i="9"/>
  <c r="A1490" i="9"/>
  <c r="B1490" i="9"/>
  <c r="C1490" i="9"/>
  <c r="D1490" i="9"/>
  <c r="E1490" i="9"/>
  <c r="F1490" i="9"/>
  <c r="G1490" i="9"/>
  <c r="H1490" i="9"/>
  <c r="I1490" i="9"/>
  <c r="J1490" i="9"/>
  <c r="K1490" i="9"/>
  <c r="L1490" i="9"/>
  <c r="M1490" i="9"/>
  <c r="N1490" i="9"/>
  <c r="O1490" i="9"/>
  <c r="P1490" i="9"/>
  <c r="A1491" i="9"/>
  <c r="B1491" i="9"/>
  <c r="C1491" i="9"/>
  <c r="D1491" i="9"/>
  <c r="E1491" i="9"/>
  <c r="F1491" i="9"/>
  <c r="G1491" i="9"/>
  <c r="H1491" i="9"/>
  <c r="I1491" i="9"/>
  <c r="J1491" i="9"/>
  <c r="K1491" i="9"/>
  <c r="L1491" i="9"/>
  <c r="M1491" i="9"/>
  <c r="N1491" i="9"/>
  <c r="O1491" i="9"/>
  <c r="P1491" i="9"/>
  <c r="A1492" i="9"/>
  <c r="B1492" i="9"/>
  <c r="C1492" i="9"/>
  <c r="D1492" i="9"/>
  <c r="E1492" i="9"/>
  <c r="F1492" i="9"/>
  <c r="G1492" i="9"/>
  <c r="H1492" i="9"/>
  <c r="I1492" i="9"/>
  <c r="J1492" i="9"/>
  <c r="K1492" i="9"/>
  <c r="L1492" i="9"/>
  <c r="M1492" i="9"/>
  <c r="N1492" i="9"/>
  <c r="O1492" i="9"/>
  <c r="P1492" i="9"/>
  <c r="A1493" i="9"/>
  <c r="B1493" i="9"/>
  <c r="C1493" i="9"/>
  <c r="D1493" i="9"/>
  <c r="E1493" i="9"/>
  <c r="F1493" i="9"/>
  <c r="G1493" i="9"/>
  <c r="H1493" i="9"/>
  <c r="I1493" i="9"/>
  <c r="J1493" i="9"/>
  <c r="K1493" i="9"/>
  <c r="L1493" i="9"/>
  <c r="M1493" i="9"/>
  <c r="N1493" i="9"/>
  <c r="O1493" i="9"/>
  <c r="P1493" i="9"/>
  <c r="A1494" i="9"/>
  <c r="B1494" i="9"/>
  <c r="C1494" i="9"/>
  <c r="D1494" i="9"/>
  <c r="E1494" i="9"/>
  <c r="F1494" i="9"/>
  <c r="G1494" i="9"/>
  <c r="H1494" i="9"/>
  <c r="I1494" i="9"/>
  <c r="J1494" i="9"/>
  <c r="K1494" i="9"/>
  <c r="L1494" i="9"/>
  <c r="M1494" i="9"/>
  <c r="N1494" i="9"/>
  <c r="O1494" i="9"/>
  <c r="P1494" i="9"/>
  <c r="A1495" i="9"/>
  <c r="B1495" i="9"/>
  <c r="C1495" i="9"/>
  <c r="D1495" i="9"/>
  <c r="E1495" i="9"/>
  <c r="F1495" i="9"/>
  <c r="G1495" i="9"/>
  <c r="H1495" i="9"/>
  <c r="I1495" i="9"/>
  <c r="J1495" i="9"/>
  <c r="K1495" i="9"/>
  <c r="L1495" i="9"/>
  <c r="M1495" i="9"/>
  <c r="N1495" i="9"/>
  <c r="O1495" i="9"/>
  <c r="P1495" i="9"/>
  <c r="A1496" i="9"/>
  <c r="B1496" i="9"/>
  <c r="C1496" i="9"/>
  <c r="D1496" i="9"/>
  <c r="E1496" i="9"/>
  <c r="F1496" i="9"/>
  <c r="G1496" i="9"/>
  <c r="H1496" i="9"/>
  <c r="I1496" i="9"/>
  <c r="J1496" i="9"/>
  <c r="K1496" i="9"/>
  <c r="L1496" i="9"/>
  <c r="M1496" i="9"/>
  <c r="N1496" i="9"/>
  <c r="O1496" i="9"/>
  <c r="P1496" i="9"/>
  <c r="A1497" i="9"/>
  <c r="B1497" i="9"/>
  <c r="C1497" i="9"/>
  <c r="D1497" i="9"/>
  <c r="E1497" i="9"/>
  <c r="F1497" i="9"/>
  <c r="G1497" i="9"/>
  <c r="H1497" i="9"/>
  <c r="I1497" i="9"/>
  <c r="J1497" i="9"/>
  <c r="K1497" i="9"/>
  <c r="L1497" i="9"/>
  <c r="M1497" i="9"/>
  <c r="N1497" i="9"/>
  <c r="O1497" i="9"/>
  <c r="P1497" i="9"/>
  <c r="A1498" i="9"/>
  <c r="B1498" i="9"/>
  <c r="C1498" i="9"/>
  <c r="D1498" i="9"/>
  <c r="E1498" i="9"/>
  <c r="F1498" i="9"/>
  <c r="G1498" i="9"/>
  <c r="H1498" i="9"/>
  <c r="I1498" i="9"/>
  <c r="J1498" i="9"/>
  <c r="K1498" i="9"/>
  <c r="L1498" i="9"/>
  <c r="M1498" i="9"/>
  <c r="N1498" i="9"/>
  <c r="O1498" i="9"/>
  <c r="P1498" i="9"/>
  <c r="A1499" i="9"/>
  <c r="B1499" i="9"/>
  <c r="C1499" i="9"/>
  <c r="D1499" i="9"/>
  <c r="E1499" i="9"/>
  <c r="F1499" i="9"/>
  <c r="G1499" i="9"/>
  <c r="H1499" i="9"/>
  <c r="I1499" i="9"/>
  <c r="J1499" i="9"/>
  <c r="K1499" i="9"/>
  <c r="L1499" i="9"/>
  <c r="M1499" i="9"/>
  <c r="N1499" i="9"/>
  <c r="O1499" i="9"/>
  <c r="P1499" i="9"/>
  <c r="A1500" i="9"/>
  <c r="B1500" i="9"/>
  <c r="C1500" i="9"/>
  <c r="D1500" i="9"/>
  <c r="E1500" i="9"/>
  <c r="F1500" i="9"/>
  <c r="G1500" i="9"/>
  <c r="H1500" i="9"/>
  <c r="I1500" i="9"/>
  <c r="J1500" i="9"/>
  <c r="K1500" i="9"/>
  <c r="L1500" i="9"/>
  <c r="M1500" i="9"/>
  <c r="N1500" i="9"/>
  <c r="O1500" i="9"/>
  <c r="P1500" i="9"/>
  <c r="A1501" i="9"/>
  <c r="B1501" i="9"/>
  <c r="C1501" i="9"/>
  <c r="D1501" i="9"/>
  <c r="E1501" i="9"/>
  <c r="F1501" i="9"/>
  <c r="G1501" i="9"/>
  <c r="H1501" i="9"/>
  <c r="I1501" i="9"/>
  <c r="J1501" i="9"/>
  <c r="K1501" i="9"/>
  <c r="L1501" i="9"/>
  <c r="M1501" i="9"/>
  <c r="N1501" i="9"/>
  <c r="O1501" i="9"/>
  <c r="P1501" i="9"/>
  <c r="A1502" i="9"/>
  <c r="B1502" i="9"/>
  <c r="C1502" i="9"/>
  <c r="D1502" i="9"/>
  <c r="E1502" i="9"/>
  <c r="F1502" i="9"/>
  <c r="G1502" i="9"/>
  <c r="H1502" i="9"/>
  <c r="I1502" i="9"/>
  <c r="J1502" i="9"/>
  <c r="K1502" i="9"/>
  <c r="L1502" i="9"/>
  <c r="M1502" i="9"/>
  <c r="N1502" i="9"/>
  <c r="O1502" i="9"/>
  <c r="P1502" i="9"/>
  <c r="A1503" i="9"/>
  <c r="B1503" i="9"/>
  <c r="C1503" i="9"/>
  <c r="D1503" i="9"/>
  <c r="E1503" i="9"/>
  <c r="F1503" i="9"/>
  <c r="G1503" i="9"/>
  <c r="H1503" i="9"/>
  <c r="I1503" i="9"/>
  <c r="J1503" i="9"/>
  <c r="K1503" i="9"/>
  <c r="L1503" i="9"/>
  <c r="M1503" i="9"/>
  <c r="N1503" i="9"/>
  <c r="O1503" i="9"/>
  <c r="P1503" i="9"/>
  <c r="A1504" i="9"/>
  <c r="B1504" i="9"/>
  <c r="C1504" i="9"/>
  <c r="D1504" i="9"/>
  <c r="E1504" i="9"/>
  <c r="F1504" i="9"/>
  <c r="G1504" i="9"/>
  <c r="H1504" i="9"/>
  <c r="I1504" i="9"/>
  <c r="J1504" i="9"/>
  <c r="K1504" i="9"/>
  <c r="L1504" i="9"/>
  <c r="M1504" i="9"/>
  <c r="N1504" i="9"/>
  <c r="O1504" i="9"/>
  <c r="P1504" i="9"/>
  <c r="A1505" i="9"/>
  <c r="B1505" i="9"/>
  <c r="C1505" i="9"/>
  <c r="D1505" i="9"/>
  <c r="E1505" i="9"/>
  <c r="F1505" i="9"/>
  <c r="G1505" i="9"/>
  <c r="H1505" i="9"/>
  <c r="I1505" i="9"/>
  <c r="J1505" i="9"/>
  <c r="K1505" i="9"/>
  <c r="L1505" i="9"/>
  <c r="M1505" i="9"/>
  <c r="N1505" i="9"/>
  <c r="O1505" i="9"/>
  <c r="P1505" i="9"/>
  <c r="A1506" i="9"/>
  <c r="B1506" i="9"/>
  <c r="C1506" i="9"/>
  <c r="D1506" i="9"/>
  <c r="E1506" i="9"/>
  <c r="F1506" i="9"/>
  <c r="G1506" i="9"/>
  <c r="H1506" i="9"/>
  <c r="I1506" i="9"/>
  <c r="J1506" i="9"/>
  <c r="K1506" i="9"/>
  <c r="L1506" i="9"/>
  <c r="M1506" i="9"/>
  <c r="N1506" i="9"/>
  <c r="O1506" i="9"/>
  <c r="P1506" i="9"/>
  <c r="A1507" i="9"/>
  <c r="B1507" i="9"/>
  <c r="C1507" i="9"/>
  <c r="D1507" i="9"/>
  <c r="E1507" i="9"/>
  <c r="F1507" i="9"/>
  <c r="G1507" i="9"/>
  <c r="H1507" i="9"/>
  <c r="I1507" i="9"/>
  <c r="J1507" i="9"/>
  <c r="K1507" i="9"/>
  <c r="L1507" i="9"/>
  <c r="M1507" i="9"/>
  <c r="N1507" i="9"/>
  <c r="O1507" i="9"/>
  <c r="P1507" i="9"/>
  <c r="A1508" i="9"/>
  <c r="B1508" i="9"/>
  <c r="C1508" i="9"/>
  <c r="D1508" i="9"/>
  <c r="E1508" i="9"/>
  <c r="F1508" i="9"/>
  <c r="G1508" i="9"/>
  <c r="H1508" i="9"/>
  <c r="I1508" i="9"/>
  <c r="J1508" i="9"/>
  <c r="K1508" i="9"/>
  <c r="L1508" i="9"/>
  <c r="M1508" i="9"/>
  <c r="N1508" i="9"/>
  <c r="O1508" i="9"/>
  <c r="P1508" i="9"/>
  <c r="A1509" i="9"/>
  <c r="B1509" i="9"/>
  <c r="C1509" i="9"/>
  <c r="D1509" i="9"/>
  <c r="E1509" i="9"/>
  <c r="F1509" i="9"/>
  <c r="G1509" i="9"/>
  <c r="H1509" i="9"/>
  <c r="I1509" i="9"/>
  <c r="J1509" i="9"/>
  <c r="K1509" i="9"/>
  <c r="L1509" i="9"/>
  <c r="M1509" i="9"/>
  <c r="N1509" i="9"/>
  <c r="O1509" i="9"/>
  <c r="P1509" i="9"/>
  <c r="A1510" i="9"/>
  <c r="B1510" i="9"/>
  <c r="C1510" i="9"/>
  <c r="D1510" i="9"/>
  <c r="E1510" i="9"/>
  <c r="F1510" i="9"/>
  <c r="G1510" i="9"/>
  <c r="H1510" i="9"/>
  <c r="I1510" i="9"/>
  <c r="J1510" i="9"/>
  <c r="K1510" i="9"/>
  <c r="L1510" i="9"/>
  <c r="M1510" i="9"/>
  <c r="N1510" i="9"/>
  <c r="O1510" i="9"/>
  <c r="P1510" i="9"/>
  <c r="A1511" i="9"/>
  <c r="B1511" i="9"/>
  <c r="C1511" i="9"/>
  <c r="D1511" i="9"/>
  <c r="E1511" i="9"/>
  <c r="F1511" i="9"/>
  <c r="G1511" i="9"/>
  <c r="H1511" i="9"/>
  <c r="I1511" i="9"/>
  <c r="J1511" i="9"/>
  <c r="K1511" i="9"/>
  <c r="L1511" i="9"/>
  <c r="M1511" i="9"/>
  <c r="N1511" i="9"/>
  <c r="O1511" i="9"/>
  <c r="P1511" i="9"/>
  <c r="A1512" i="9"/>
  <c r="B1512" i="9"/>
  <c r="C1512" i="9"/>
  <c r="D1512" i="9"/>
  <c r="E1512" i="9"/>
  <c r="F1512" i="9"/>
  <c r="G1512" i="9"/>
  <c r="H1512" i="9"/>
  <c r="I1512" i="9"/>
  <c r="J1512" i="9"/>
  <c r="K1512" i="9"/>
  <c r="L1512" i="9"/>
  <c r="M1512" i="9"/>
  <c r="N1512" i="9"/>
  <c r="O1512" i="9"/>
  <c r="P1512" i="9"/>
  <c r="A1513" i="9"/>
  <c r="B1513" i="9"/>
  <c r="C1513" i="9"/>
  <c r="D1513" i="9"/>
  <c r="E1513" i="9"/>
  <c r="F1513" i="9"/>
  <c r="G1513" i="9"/>
  <c r="H1513" i="9"/>
  <c r="I1513" i="9"/>
  <c r="J1513" i="9"/>
  <c r="K1513" i="9"/>
  <c r="L1513" i="9"/>
  <c r="M1513" i="9"/>
  <c r="N1513" i="9"/>
  <c r="O1513" i="9"/>
  <c r="P1513" i="9"/>
  <c r="A1514" i="9"/>
  <c r="B1514" i="9"/>
  <c r="C1514" i="9"/>
  <c r="D1514" i="9"/>
  <c r="E1514" i="9"/>
  <c r="F1514" i="9"/>
  <c r="G1514" i="9"/>
  <c r="H1514" i="9"/>
  <c r="I1514" i="9"/>
  <c r="J1514" i="9"/>
  <c r="K1514" i="9"/>
  <c r="L1514" i="9"/>
  <c r="M1514" i="9"/>
  <c r="N1514" i="9"/>
  <c r="O1514" i="9"/>
  <c r="P1514" i="9"/>
  <c r="A1515" i="9"/>
  <c r="B1515" i="9"/>
  <c r="C1515" i="9"/>
  <c r="D1515" i="9"/>
  <c r="E1515" i="9"/>
  <c r="F1515" i="9"/>
  <c r="G1515" i="9"/>
  <c r="H1515" i="9"/>
  <c r="I1515" i="9"/>
  <c r="J1515" i="9"/>
  <c r="K1515" i="9"/>
  <c r="L1515" i="9"/>
  <c r="M1515" i="9"/>
  <c r="N1515" i="9"/>
  <c r="O1515" i="9"/>
  <c r="P1515" i="9"/>
  <c r="A1516" i="9"/>
  <c r="B1516" i="9"/>
  <c r="C1516" i="9"/>
  <c r="D1516" i="9"/>
  <c r="E1516" i="9"/>
  <c r="F1516" i="9"/>
  <c r="G1516" i="9"/>
  <c r="H1516" i="9"/>
  <c r="I1516" i="9"/>
  <c r="J1516" i="9"/>
  <c r="K1516" i="9"/>
  <c r="L1516" i="9"/>
  <c r="M1516" i="9"/>
  <c r="N1516" i="9"/>
  <c r="O1516" i="9"/>
  <c r="P1516" i="9"/>
  <c r="A1517" i="9"/>
  <c r="B1517" i="9"/>
  <c r="C1517" i="9"/>
  <c r="D1517" i="9"/>
  <c r="E1517" i="9"/>
  <c r="F1517" i="9"/>
  <c r="G1517" i="9"/>
  <c r="H1517" i="9"/>
  <c r="I1517" i="9"/>
  <c r="J1517" i="9"/>
  <c r="K1517" i="9"/>
  <c r="L1517" i="9"/>
  <c r="M1517" i="9"/>
  <c r="N1517" i="9"/>
  <c r="O1517" i="9"/>
  <c r="P1517" i="9"/>
  <c r="A1518" i="9"/>
  <c r="B1518" i="9"/>
  <c r="C1518" i="9"/>
  <c r="D1518" i="9"/>
  <c r="E1518" i="9"/>
  <c r="F1518" i="9"/>
  <c r="G1518" i="9"/>
  <c r="H1518" i="9"/>
  <c r="I1518" i="9"/>
  <c r="J1518" i="9"/>
  <c r="K1518" i="9"/>
  <c r="L1518" i="9"/>
  <c r="M1518" i="9"/>
  <c r="N1518" i="9"/>
  <c r="O1518" i="9"/>
  <c r="P1518" i="9"/>
  <c r="A1519" i="9"/>
  <c r="B1519" i="9"/>
  <c r="C1519" i="9"/>
  <c r="D1519" i="9"/>
  <c r="E1519" i="9"/>
  <c r="F1519" i="9"/>
  <c r="G1519" i="9"/>
  <c r="H1519" i="9"/>
  <c r="I1519" i="9"/>
  <c r="J1519" i="9"/>
  <c r="K1519" i="9"/>
  <c r="L1519" i="9"/>
  <c r="M1519" i="9"/>
  <c r="N1519" i="9"/>
  <c r="O1519" i="9"/>
  <c r="P1519" i="9"/>
  <c r="A1520" i="9"/>
  <c r="B1520" i="9"/>
  <c r="C1520" i="9"/>
  <c r="D1520" i="9"/>
  <c r="E1520" i="9"/>
  <c r="F1520" i="9"/>
  <c r="G1520" i="9"/>
  <c r="H1520" i="9"/>
  <c r="I1520" i="9"/>
  <c r="J1520" i="9"/>
  <c r="K1520" i="9"/>
  <c r="L1520" i="9"/>
  <c r="M1520" i="9"/>
  <c r="N1520" i="9"/>
  <c r="O1520" i="9"/>
  <c r="P1520" i="9"/>
  <c r="A1521" i="9"/>
  <c r="B1521" i="9"/>
  <c r="C1521" i="9"/>
  <c r="D1521" i="9"/>
  <c r="E1521" i="9"/>
  <c r="F1521" i="9"/>
  <c r="G1521" i="9"/>
  <c r="H1521" i="9"/>
  <c r="I1521" i="9"/>
  <c r="J1521" i="9"/>
  <c r="K1521" i="9"/>
  <c r="L1521" i="9"/>
  <c r="M1521" i="9"/>
  <c r="N1521" i="9"/>
  <c r="O1521" i="9"/>
  <c r="P1521" i="9"/>
  <c r="A1522" i="9"/>
  <c r="B1522" i="9"/>
  <c r="C1522" i="9"/>
  <c r="D1522" i="9"/>
  <c r="E1522" i="9"/>
  <c r="F1522" i="9"/>
  <c r="G1522" i="9"/>
  <c r="H1522" i="9"/>
  <c r="I1522" i="9"/>
  <c r="J1522" i="9"/>
  <c r="K1522" i="9"/>
  <c r="L1522" i="9"/>
  <c r="M1522" i="9"/>
  <c r="N1522" i="9"/>
  <c r="O1522" i="9"/>
  <c r="P1522" i="9"/>
  <c r="A1523" i="9"/>
  <c r="B1523" i="9"/>
  <c r="C1523" i="9"/>
  <c r="D1523" i="9"/>
  <c r="E1523" i="9"/>
  <c r="F1523" i="9"/>
  <c r="G1523" i="9"/>
  <c r="H1523" i="9"/>
  <c r="I1523" i="9"/>
  <c r="J1523" i="9"/>
  <c r="K1523" i="9"/>
  <c r="L1523" i="9"/>
  <c r="M1523" i="9"/>
  <c r="N1523" i="9"/>
  <c r="O1523" i="9"/>
  <c r="P1523" i="9"/>
  <c r="A1524" i="9"/>
  <c r="B1524" i="9"/>
  <c r="C1524" i="9"/>
  <c r="D1524" i="9"/>
  <c r="E1524" i="9"/>
  <c r="F1524" i="9"/>
  <c r="G1524" i="9"/>
  <c r="H1524" i="9"/>
  <c r="I1524" i="9"/>
  <c r="J1524" i="9"/>
  <c r="K1524" i="9"/>
  <c r="L1524" i="9"/>
  <c r="M1524" i="9"/>
  <c r="N1524" i="9"/>
  <c r="O1524" i="9"/>
  <c r="P1524" i="9"/>
  <c r="A1525" i="9"/>
  <c r="B1525" i="9"/>
  <c r="C1525" i="9"/>
  <c r="D1525" i="9"/>
  <c r="E1525" i="9"/>
  <c r="F1525" i="9"/>
  <c r="G1525" i="9"/>
  <c r="H1525" i="9"/>
  <c r="I1525" i="9"/>
  <c r="J1525" i="9"/>
  <c r="K1525" i="9"/>
  <c r="L1525" i="9"/>
  <c r="M1525" i="9"/>
  <c r="N1525" i="9"/>
  <c r="O1525" i="9"/>
  <c r="P1525" i="9"/>
  <c r="A1526" i="9"/>
  <c r="B1526" i="9"/>
  <c r="C1526" i="9"/>
  <c r="D1526" i="9"/>
  <c r="E1526" i="9"/>
  <c r="F1526" i="9"/>
  <c r="G1526" i="9"/>
  <c r="H1526" i="9"/>
  <c r="I1526" i="9"/>
  <c r="J1526" i="9"/>
  <c r="K1526" i="9"/>
  <c r="L1526" i="9"/>
  <c r="M1526" i="9"/>
  <c r="N1526" i="9"/>
  <c r="O1526" i="9"/>
  <c r="P1526" i="9"/>
  <c r="A1527" i="9"/>
  <c r="B1527" i="9"/>
  <c r="C1527" i="9"/>
  <c r="D1527" i="9"/>
  <c r="E1527" i="9"/>
  <c r="F1527" i="9"/>
  <c r="G1527" i="9"/>
  <c r="H1527" i="9"/>
  <c r="I1527" i="9"/>
  <c r="J1527" i="9"/>
  <c r="K1527" i="9"/>
  <c r="L1527" i="9"/>
  <c r="M1527" i="9"/>
  <c r="N1527" i="9"/>
  <c r="O1527" i="9"/>
  <c r="P1527" i="9"/>
  <c r="A1528" i="9"/>
  <c r="B1528" i="9"/>
  <c r="C1528" i="9"/>
  <c r="D1528" i="9"/>
  <c r="E1528" i="9"/>
  <c r="F1528" i="9"/>
  <c r="G1528" i="9"/>
  <c r="H1528" i="9"/>
  <c r="I1528" i="9"/>
  <c r="J1528" i="9"/>
  <c r="K1528" i="9"/>
  <c r="L1528" i="9"/>
  <c r="M1528" i="9"/>
  <c r="N1528" i="9"/>
  <c r="O1528" i="9"/>
  <c r="P1528" i="9"/>
  <c r="A1529" i="9"/>
  <c r="B1529" i="9"/>
  <c r="C1529" i="9"/>
  <c r="D1529" i="9"/>
  <c r="E1529" i="9"/>
  <c r="F1529" i="9"/>
  <c r="G1529" i="9"/>
  <c r="H1529" i="9"/>
  <c r="I1529" i="9"/>
  <c r="J1529" i="9"/>
  <c r="K1529" i="9"/>
  <c r="L1529" i="9"/>
  <c r="M1529" i="9"/>
  <c r="N1529" i="9"/>
  <c r="O1529" i="9"/>
  <c r="P1529" i="9"/>
  <c r="A1530" i="9"/>
  <c r="B1530" i="9"/>
  <c r="C1530" i="9"/>
  <c r="D1530" i="9"/>
  <c r="E1530" i="9"/>
  <c r="F1530" i="9"/>
  <c r="G1530" i="9"/>
  <c r="H1530" i="9"/>
  <c r="I1530" i="9"/>
  <c r="J1530" i="9"/>
  <c r="K1530" i="9"/>
  <c r="L1530" i="9"/>
  <c r="M1530" i="9"/>
  <c r="N1530" i="9"/>
  <c r="O1530" i="9"/>
  <c r="P1530" i="9"/>
  <c r="A1531" i="9"/>
  <c r="B1531" i="9"/>
  <c r="C1531" i="9"/>
  <c r="D1531" i="9"/>
  <c r="E1531" i="9"/>
  <c r="F1531" i="9"/>
  <c r="G1531" i="9"/>
  <c r="H1531" i="9"/>
  <c r="I1531" i="9"/>
  <c r="J1531" i="9"/>
  <c r="K1531" i="9"/>
  <c r="L1531" i="9"/>
  <c r="M1531" i="9"/>
  <c r="N1531" i="9"/>
  <c r="O1531" i="9"/>
  <c r="P1531" i="9"/>
  <c r="A1532" i="9"/>
  <c r="B1532" i="9"/>
  <c r="C1532" i="9"/>
  <c r="D1532" i="9"/>
  <c r="E1532" i="9"/>
  <c r="F1532" i="9"/>
  <c r="G1532" i="9"/>
  <c r="H1532" i="9"/>
  <c r="I1532" i="9"/>
  <c r="J1532" i="9"/>
  <c r="K1532" i="9"/>
  <c r="L1532" i="9"/>
  <c r="M1532" i="9"/>
  <c r="N1532" i="9"/>
  <c r="O1532" i="9"/>
  <c r="P1532" i="9"/>
  <c r="A1533" i="9"/>
  <c r="B1533" i="9"/>
  <c r="C1533" i="9"/>
  <c r="D1533" i="9"/>
  <c r="E1533" i="9"/>
  <c r="F1533" i="9"/>
  <c r="G1533" i="9"/>
  <c r="H1533" i="9"/>
  <c r="I1533" i="9"/>
  <c r="J1533" i="9"/>
  <c r="K1533" i="9"/>
  <c r="L1533" i="9"/>
  <c r="M1533" i="9"/>
  <c r="N1533" i="9"/>
  <c r="O1533" i="9"/>
  <c r="P1533" i="9"/>
  <c r="A1534" i="9"/>
  <c r="B1534" i="9"/>
  <c r="C1534" i="9"/>
  <c r="D1534" i="9"/>
  <c r="E1534" i="9"/>
  <c r="F1534" i="9"/>
  <c r="G1534" i="9"/>
  <c r="H1534" i="9"/>
  <c r="I1534" i="9"/>
  <c r="J1534" i="9"/>
  <c r="K1534" i="9"/>
  <c r="L1534" i="9"/>
  <c r="M1534" i="9"/>
  <c r="N1534" i="9"/>
  <c r="O1534" i="9"/>
  <c r="P1534" i="9"/>
  <c r="A1535" i="9"/>
  <c r="B1535" i="9"/>
  <c r="C1535" i="9"/>
  <c r="D1535" i="9"/>
  <c r="E1535" i="9"/>
  <c r="F1535" i="9"/>
  <c r="G1535" i="9"/>
  <c r="H1535" i="9"/>
  <c r="I1535" i="9"/>
  <c r="J1535" i="9"/>
  <c r="K1535" i="9"/>
  <c r="L1535" i="9"/>
  <c r="M1535" i="9"/>
  <c r="N1535" i="9"/>
  <c r="O1535" i="9"/>
  <c r="P1535" i="9"/>
  <c r="A1536" i="9"/>
  <c r="B1536" i="9"/>
  <c r="C1536" i="9"/>
  <c r="D1536" i="9"/>
  <c r="E1536" i="9"/>
  <c r="F1536" i="9"/>
  <c r="G1536" i="9"/>
  <c r="H1536" i="9"/>
  <c r="I1536" i="9"/>
  <c r="J1536" i="9"/>
  <c r="K1536" i="9"/>
  <c r="L1536" i="9"/>
  <c r="M1536" i="9"/>
  <c r="N1536" i="9"/>
  <c r="O1536" i="9"/>
  <c r="P1536" i="9"/>
  <c r="A1537" i="9"/>
  <c r="B1537" i="9"/>
  <c r="C1537" i="9"/>
  <c r="D1537" i="9"/>
  <c r="E1537" i="9"/>
  <c r="F1537" i="9"/>
  <c r="G1537" i="9"/>
  <c r="H1537" i="9"/>
  <c r="I1537" i="9"/>
  <c r="J1537" i="9"/>
  <c r="K1537" i="9"/>
  <c r="L1537" i="9"/>
  <c r="M1537" i="9"/>
  <c r="N1537" i="9"/>
  <c r="O1537" i="9"/>
  <c r="P1537" i="9"/>
  <c r="A1538" i="9"/>
  <c r="B1538" i="9"/>
  <c r="C1538" i="9"/>
  <c r="D1538" i="9"/>
  <c r="E1538" i="9"/>
  <c r="F1538" i="9"/>
  <c r="G1538" i="9"/>
  <c r="H1538" i="9"/>
  <c r="I1538" i="9"/>
  <c r="J1538" i="9"/>
  <c r="K1538" i="9"/>
  <c r="L1538" i="9"/>
  <c r="M1538" i="9"/>
  <c r="N1538" i="9"/>
  <c r="O1538" i="9"/>
  <c r="P1538" i="9"/>
  <c r="A1539" i="9"/>
  <c r="B1539" i="9"/>
  <c r="C1539" i="9"/>
  <c r="D1539" i="9"/>
  <c r="E1539" i="9"/>
  <c r="F1539" i="9"/>
  <c r="G1539" i="9"/>
  <c r="H1539" i="9"/>
  <c r="I1539" i="9"/>
  <c r="J1539" i="9"/>
  <c r="K1539" i="9"/>
  <c r="L1539" i="9"/>
  <c r="M1539" i="9"/>
  <c r="N1539" i="9"/>
  <c r="O1539" i="9"/>
  <c r="P1539" i="9"/>
  <c r="A1540" i="9"/>
  <c r="B1540" i="9"/>
  <c r="C1540" i="9"/>
  <c r="D1540" i="9"/>
  <c r="E1540" i="9"/>
  <c r="F1540" i="9"/>
  <c r="G1540" i="9"/>
  <c r="H1540" i="9"/>
  <c r="I1540" i="9"/>
  <c r="J1540" i="9"/>
  <c r="K1540" i="9"/>
  <c r="L1540" i="9"/>
  <c r="M1540" i="9"/>
  <c r="N1540" i="9"/>
  <c r="O1540" i="9"/>
  <c r="P1540" i="9"/>
  <c r="A1541" i="9"/>
  <c r="B1541" i="9"/>
  <c r="C1541" i="9"/>
  <c r="D1541" i="9"/>
  <c r="E1541" i="9"/>
  <c r="F1541" i="9"/>
  <c r="G1541" i="9"/>
  <c r="H1541" i="9"/>
  <c r="I1541" i="9"/>
  <c r="J1541" i="9"/>
  <c r="K1541" i="9"/>
  <c r="L1541" i="9"/>
  <c r="M1541" i="9"/>
  <c r="N1541" i="9"/>
  <c r="O1541" i="9"/>
  <c r="P1541" i="9"/>
  <c r="A1542" i="9"/>
  <c r="B1542" i="9"/>
  <c r="C1542" i="9"/>
  <c r="D1542" i="9"/>
  <c r="E1542" i="9"/>
  <c r="F1542" i="9"/>
  <c r="G1542" i="9"/>
  <c r="H1542" i="9"/>
  <c r="I1542" i="9"/>
  <c r="J1542" i="9"/>
  <c r="K1542" i="9"/>
  <c r="L1542" i="9"/>
  <c r="M1542" i="9"/>
  <c r="N1542" i="9"/>
  <c r="O1542" i="9"/>
  <c r="P1542" i="9"/>
  <c r="A1543" i="9"/>
  <c r="B1543" i="9"/>
  <c r="C1543" i="9"/>
  <c r="D1543" i="9"/>
  <c r="E1543" i="9"/>
  <c r="F1543" i="9"/>
  <c r="G1543" i="9"/>
  <c r="H1543" i="9"/>
  <c r="I1543" i="9"/>
  <c r="J1543" i="9"/>
  <c r="K1543" i="9"/>
  <c r="L1543" i="9"/>
  <c r="M1543" i="9"/>
  <c r="N1543" i="9"/>
  <c r="O1543" i="9"/>
  <c r="P1543" i="9"/>
  <c r="A1544" i="9"/>
  <c r="B1544" i="9"/>
  <c r="C1544" i="9"/>
  <c r="D1544" i="9"/>
  <c r="E1544" i="9"/>
  <c r="F1544" i="9"/>
  <c r="G1544" i="9"/>
  <c r="H1544" i="9"/>
  <c r="I1544" i="9"/>
  <c r="J1544" i="9"/>
  <c r="K1544" i="9"/>
  <c r="L1544" i="9"/>
  <c r="M1544" i="9"/>
  <c r="N1544" i="9"/>
  <c r="O1544" i="9"/>
  <c r="P1544" i="9"/>
  <c r="A1545" i="9"/>
  <c r="B1545" i="9"/>
  <c r="C1545" i="9"/>
  <c r="D1545" i="9"/>
  <c r="E1545" i="9"/>
  <c r="F1545" i="9"/>
  <c r="G1545" i="9"/>
  <c r="H1545" i="9"/>
  <c r="I1545" i="9"/>
  <c r="J1545" i="9"/>
  <c r="K1545" i="9"/>
  <c r="L1545" i="9"/>
  <c r="M1545" i="9"/>
  <c r="N1545" i="9"/>
  <c r="O1545" i="9"/>
  <c r="P1545" i="9"/>
  <c r="A1546" i="9"/>
  <c r="B1546" i="9"/>
  <c r="C1546" i="9"/>
  <c r="D1546" i="9"/>
  <c r="E1546" i="9"/>
  <c r="F1546" i="9"/>
  <c r="G1546" i="9"/>
  <c r="H1546" i="9"/>
  <c r="I1546" i="9"/>
  <c r="J1546" i="9"/>
  <c r="K1546" i="9"/>
  <c r="L1546" i="9"/>
  <c r="M1546" i="9"/>
  <c r="N1546" i="9"/>
  <c r="O1546" i="9"/>
  <c r="P1546" i="9"/>
  <c r="A1547" i="9"/>
  <c r="B1547" i="9"/>
  <c r="C1547" i="9"/>
  <c r="D1547" i="9"/>
  <c r="E1547" i="9"/>
  <c r="F1547" i="9"/>
  <c r="G1547" i="9"/>
  <c r="H1547" i="9"/>
  <c r="I1547" i="9"/>
  <c r="J1547" i="9"/>
  <c r="K1547" i="9"/>
  <c r="L1547" i="9"/>
  <c r="M1547" i="9"/>
  <c r="N1547" i="9"/>
  <c r="O1547" i="9"/>
  <c r="P1547" i="9"/>
  <c r="A1548" i="9"/>
  <c r="B1548" i="9"/>
  <c r="C1548" i="9"/>
  <c r="D1548" i="9"/>
  <c r="E1548" i="9"/>
  <c r="F1548" i="9"/>
  <c r="G1548" i="9"/>
  <c r="H1548" i="9"/>
  <c r="I1548" i="9"/>
  <c r="J1548" i="9"/>
  <c r="K1548" i="9"/>
  <c r="L1548" i="9"/>
  <c r="M1548" i="9"/>
  <c r="N1548" i="9"/>
  <c r="O1548" i="9"/>
  <c r="P1548" i="9"/>
  <c r="A1549" i="9"/>
  <c r="B1549" i="9"/>
  <c r="C1549" i="9"/>
  <c r="D1549" i="9"/>
  <c r="E1549" i="9"/>
  <c r="F1549" i="9"/>
  <c r="G1549" i="9"/>
  <c r="H1549" i="9"/>
  <c r="I1549" i="9"/>
  <c r="J1549" i="9"/>
  <c r="K1549" i="9"/>
  <c r="L1549" i="9"/>
  <c r="M1549" i="9"/>
  <c r="N1549" i="9"/>
  <c r="O1549" i="9"/>
  <c r="P1549" i="9"/>
  <c r="A1550" i="9"/>
  <c r="B1550" i="9"/>
  <c r="C1550" i="9"/>
  <c r="D1550" i="9"/>
  <c r="E1550" i="9"/>
  <c r="F1550" i="9"/>
  <c r="G1550" i="9"/>
  <c r="H1550" i="9"/>
  <c r="I1550" i="9"/>
  <c r="J1550" i="9"/>
  <c r="K1550" i="9"/>
  <c r="L1550" i="9"/>
  <c r="M1550" i="9"/>
  <c r="N1550" i="9"/>
  <c r="O1550" i="9"/>
  <c r="P1550" i="9"/>
  <c r="A1551" i="9"/>
  <c r="B1551" i="9"/>
  <c r="C1551" i="9"/>
  <c r="D1551" i="9"/>
  <c r="E1551" i="9"/>
  <c r="F1551" i="9"/>
  <c r="G1551" i="9"/>
  <c r="H1551" i="9"/>
  <c r="I1551" i="9"/>
  <c r="J1551" i="9"/>
  <c r="K1551" i="9"/>
  <c r="L1551" i="9"/>
  <c r="M1551" i="9"/>
  <c r="N1551" i="9"/>
  <c r="O1551" i="9"/>
  <c r="P1551" i="9"/>
  <c r="A1552" i="9"/>
  <c r="B1552" i="9"/>
  <c r="C1552" i="9"/>
  <c r="D1552" i="9"/>
  <c r="E1552" i="9"/>
  <c r="F1552" i="9"/>
  <c r="G1552" i="9"/>
  <c r="H1552" i="9"/>
  <c r="I1552" i="9"/>
  <c r="J1552" i="9"/>
  <c r="K1552" i="9"/>
  <c r="L1552" i="9"/>
  <c r="M1552" i="9"/>
  <c r="N1552" i="9"/>
  <c r="O1552" i="9"/>
  <c r="P1552" i="9"/>
  <c r="A1553" i="9"/>
  <c r="B1553" i="9"/>
  <c r="C1553" i="9"/>
  <c r="D1553" i="9"/>
  <c r="E1553" i="9"/>
  <c r="F1553" i="9"/>
  <c r="G1553" i="9"/>
  <c r="H1553" i="9"/>
  <c r="I1553" i="9"/>
  <c r="J1553" i="9"/>
  <c r="K1553" i="9"/>
  <c r="L1553" i="9"/>
  <c r="M1553" i="9"/>
  <c r="N1553" i="9"/>
  <c r="O1553" i="9"/>
  <c r="P1553" i="9"/>
  <c r="A1554" i="9"/>
  <c r="B1554" i="9"/>
  <c r="C1554" i="9"/>
  <c r="D1554" i="9"/>
  <c r="E1554" i="9"/>
  <c r="F1554" i="9"/>
  <c r="G1554" i="9"/>
  <c r="H1554" i="9"/>
  <c r="I1554" i="9"/>
  <c r="J1554" i="9"/>
  <c r="K1554" i="9"/>
  <c r="L1554" i="9"/>
  <c r="M1554" i="9"/>
  <c r="N1554" i="9"/>
  <c r="O1554" i="9"/>
  <c r="P1554" i="9"/>
  <c r="A1555" i="9"/>
  <c r="B1555" i="9"/>
  <c r="C1555" i="9"/>
  <c r="D1555" i="9"/>
  <c r="E1555" i="9"/>
  <c r="F1555" i="9"/>
  <c r="G1555" i="9"/>
  <c r="H1555" i="9"/>
  <c r="I1555" i="9"/>
  <c r="J1555" i="9"/>
  <c r="K1555" i="9"/>
  <c r="L1555" i="9"/>
  <c r="M1555" i="9"/>
  <c r="N1555" i="9"/>
  <c r="O1555" i="9"/>
  <c r="P1555" i="9"/>
  <c r="A1556" i="9"/>
  <c r="B1556" i="9"/>
  <c r="C1556" i="9"/>
  <c r="D1556" i="9"/>
  <c r="E1556" i="9"/>
  <c r="F1556" i="9"/>
  <c r="G1556" i="9"/>
  <c r="H1556" i="9"/>
  <c r="I1556" i="9"/>
  <c r="J1556" i="9"/>
  <c r="K1556" i="9"/>
  <c r="L1556" i="9"/>
  <c r="M1556" i="9"/>
  <c r="N1556" i="9"/>
  <c r="O1556" i="9"/>
  <c r="P1556" i="9"/>
  <c r="A1557" i="9"/>
  <c r="B1557" i="9"/>
  <c r="C1557" i="9"/>
  <c r="D1557" i="9"/>
  <c r="E1557" i="9"/>
  <c r="F1557" i="9"/>
  <c r="G1557" i="9"/>
  <c r="H1557" i="9"/>
  <c r="I1557" i="9"/>
  <c r="J1557" i="9"/>
  <c r="K1557" i="9"/>
  <c r="L1557" i="9"/>
  <c r="M1557" i="9"/>
  <c r="N1557" i="9"/>
  <c r="O1557" i="9"/>
  <c r="P1557" i="9"/>
  <c r="A1558" i="9"/>
  <c r="B1558" i="9"/>
  <c r="C1558" i="9"/>
  <c r="D1558" i="9"/>
  <c r="E1558" i="9"/>
  <c r="F1558" i="9"/>
  <c r="G1558" i="9"/>
  <c r="H1558" i="9"/>
  <c r="I1558" i="9"/>
  <c r="J1558" i="9"/>
  <c r="K1558" i="9"/>
  <c r="L1558" i="9"/>
  <c r="M1558" i="9"/>
  <c r="N1558" i="9"/>
  <c r="O1558" i="9"/>
  <c r="P1558" i="9"/>
  <c r="A1559" i="9"/>
  <c r="B1559" i="9"/>
  <c r="C1559" i="9"/>
  <c r="D1559" i="9"/>
  <c r="E1559" i="9"/>
  <c r="F1559" i="9"/>
  <c r="G1559" i="9"/>
  <c r="H1559" i="9"/>
  <c r="I1559" i="9"/>
  <c r="J1559" i="9"/>
  <c r="K1559" i="9"/>
  <c r="L1559" i="9"/>
  <c r="M1559" i="9"/>
  <c r="N1559" i="9"/>
  <c r="O1559" i="9"/>
  <c r="P1559" i="9"/>
  <c r="A1560" i="9"/>
  <c r="B1560" i="9"/>
  <c r="C1560" i="9"/>
  <c r="D1560" i="9"/>
  <c r="E1560" i="9"/>
  <c r="F1560" i="9"/>
  <c r="G1560" i="9"/>
  <c r="H1560" i="9"/>
  <c r="I1560" i="9"/>
  <c r="J1560" i="9"/>
  <c r="K1560" i="9"/>
  <c r="L1560" i="9"/>
  <c r="M1560" i="9"/>
  <c r="N1560" i="9"/>
  <c r="O1560" i="9"/>
  <c r="P1560" i="9"/>
  <c r="A1561" i="9"/>
  <c r="B1561" i="9"/>
  <c r="C1561" i="9"/>
  <c r="D1561" i="9"/>
  <c r="E1561" i="9"/>
  <c r="F1561" i="9"/>
  <c r="G1561" i="9"/>
  <c r="H1561" i="9"/>
  <c r="I1561" i="9"/>
  <c r="J1561" i="9"/>
  <c r="K1561" i="9"/>
  <c r="L1561" i="9"/>
  <c r="M1561" i="9"/>
  <c r="N1561" i="9"/>
  <c r="O1561" i="9"/>
  <c r="P1561" i="9"/>
  <c r="A1562" i="9"/>
  <c r="B1562" i="9"/>
  <c r="C1562" i="9"/>
  <c r="D1562" i="9"/>
  <c r="E1562" i="9"/>
  <c r="F1562" i="9"/>
  <c r="G1562" i="9"/>
  <c r="H1562" i="9"/>
  <c r="I1562" i="9"/>
  <c r="J1562" i="9"/>
  <c r="K1562" i="9"/>
  <c r="L1562" i="9"/>
  <c r="M1562" i="9"/>
  <c r="N1562" i="9"/>
  <c r="O1562" i="9"/>
  <c r="P1562" i="9"/>
  <c r="A1563" i="9"/>
  <c r="B1563" i="9"/>
  <c r="C1563" i="9"/>
  <c r="D1563" i="9"/>
  <c r="E1563" i="9"/>
  <c r="F1563" i="9"/>
  <c r="G1563" i="9"/>
  <c r="H1563" i="9"/>
  <c r="I1563" i="9"/>
  <c r="J1563" i="9"/>
  <c r="K1563" i="9"/>
  <c r="L1563" i="9"/>
  <c r="M1563" i="9"/>
  <c r="N1563" i="9"/>
  <c r="O1563" i="9"/>
  <c r="P1563" i="9"/>
  <c r="A1564" i="9"/>
  <c r="B1564" i="9"/>
  <c r="C1564" i="9"/>
  <c r="D1564" i="9"/>
  <c r="E1564" i="9"/>
  <c r="F1564" i="9"/>
  <c r="G1564" i="9"/>
  <c r="H1564" i="9"/>
  <c r="I1564" i="9"/>
  <c r="J1564" i="9"/>
  <c r="K1564" i="9"/>
  <c r="L1564" i="9"/>
  <c r="M1564" i="9"/>
  <c r="N1564" i="9"/>
  <c r="O1564" i="9"/>
  <c r="P1564" i="9"/>
  <c r="A1565" i="9"/>
  <c r="B1565" i="9"/>
  <c r="C1565" i="9"/>
  <c r="D1565" i="9"/>
  <c r="E1565" i="9"/>
  <c r="F1565" i="9"/>
  <c r="G1565" i="9"/>
  <c r="H1565" i="9"/>
  <c r="I1565" i="9"/>
  <c r="J1565" i="9"/>
  <c r="K1565" i="9"/>
  <c r="L1565" i="9"/>
  <c r="M1565" i="9"/>
  <c r="N1565" i="9"/>
  <c r="O1565" i="9"/>
  <c r="P1565" i="9"/>
  <c r="A1566" i="9"/>
  <c r="B1566" i="9"/>
  <c r="C1566" i="9"/>
  <c r="D1566" i="9"/>
  <c r="E1566" i="9"/>
  <c r="F1566" i="9"/>
  <c r="G1566" i="9"/>
  <c r="H1566" i="9"/>
  <c r="I1566" i="9"/>
  <c r="J1566" i="9"/>
  <c r="K1566" i="9"/>
  <c r="L1566" i="9"/>
  <c r="M1566" i="9"/>
  <c r="N1566" i="9"/>
  <c r="O1566" i="9"/>
  <c r="P1566" i="9"/>
  <c r="A1567" i="9"/>
  <c r="B1567" i="9"/>
  <c r="C1567" i="9"/>
  <c r="D1567" i="9"/>
  <c r="E1567" i="9"/>
  <c r="F1567" i="9"/>
  <c r="G1567" i="9"/>
  <c r="H1567" i="9"/>
  <c r="I1567" i="9"/>
  <c r="J1567" i="9"/>
  <c r="K1567" i="9"/>
  <c r="L1567" i="9"/>
  <c r="M1567" i="9"/>
  <c r="N1567" i="9"/>
  <c r="O1567" i="9"/>
  <c r="P1567" i="9"/>
  <c r="A1568" i="9"/>
  <c r="B1568" i="9"/>
  <c r="C1568" i="9"/>
  <c r="D1568" i="9"/>
  <c r="E1568" i="9"/>
  <c r="F1568" i="9"/>
  <c r="G1568" i="9"/>
  <c r="H1568" i="9"/>
  <c r="I1568" i="9"/>
  <c r="J1568" i="9"/>
  <c r="K1568" i="9"/>
  <c r="L1568" i="9"/>
  <c r="M1568" i="9"/>
  <c r="N1568" i="9"/>
  <c r="O1568" i="9"/>
  <c r="P1568" i="9"/>
  <c r="A1569" i="9"/>
  <c r="B1569" i="9"/>
  <c r="C1569" i="9"/>
  <c r="D1569" i="9"/>
  <c r="E1569" i="9"/>
  <c r="F1569" i="9"/>
  <c r="G1569" i="9"/>
  <c r="H1569" i="9"/>
  <c r="I1569" i="9"/>
  <c r="J1569" i="9"/>
  <c r="K1569" i="9"/>
  <c r="L1569" i="9"/>
  <c r="M1569" i="9"/>
  <c r="N1569" i="9"/>
  <c r="O1569" i="9"/>
  <c r="P1569" i="9"/>
  <c r="A1570" i="9"/>
  <c r="B1570" i="9"/>
  <c r="C1570" i="9"/>
  <c r="D1570" i="9"/>
  <c r="E1570" i="9"/>
  <c r="F1570" i="9"/>
  <c r="G1570" i="9"/>
  <c r="H1570" i="9"/>
  <c r="I1570" i="9"/>
  <c r="J1570" i="9"/>
  <c r="K1570" i="9"/>
  <c r="L1570" i="9"/>
  <c r="M1570" i="9"/>
  <c r="N1570" i="9"/>
  <c r="O1570" i="9"/>
  <c r="P1570" i="9"/>
  <c r="A1571" i="9"/>
  <c r="B1571" i="9"/>
  <c r="C1571" i="9"/>
  <c r="D1571" i="9"/>
  <c r="E1571" i="9"/>
  <c r="F1571" i="9"/>
  <c r="G1571" i="9"/>
  <c r="H1571" i="9"/>
  <c r="I1571" i="9"/>
  <c r="J1571" i="9"/>
  <c r="K1571" i="9"/>
  <c r="L1571" i="9"/>
  <c r="M1571" i="9"/>
  <c r="N1571" i="9"/>
  <c r="O1571" i="9"/>
  <c r="P1571" i="9"/>
  <c r="A1572" i="9"/>
  <c r="B1572" i="9"/>
  <c r="C1572" i="9"/>
  <c r="D1572" i="9"/>
  <c r="E1572" i="9"/>
  <c r="F1572" i="9"/>
  <c r="G1572" i="9"/>
  <c r="H1572" i="9"/>
  <c r="I1572" i="9"/>
  <c r="J1572" i="9"/>
  <c r="K1572" i="9"/>
  <c r="L1572" i="9"/>
  <c r="M1572" i="9"/>
  <c r="N1572" i="9"/>
  <c r="O1572" i="9"/>
  <c r="P1572" i="9"/>
  <c r="A1573" i="9"/>
  <c r="B1573" i="9"/>
  <c r="C1573" i="9"/>
  <c r="D1573" i="9"/>
  <c r="E1573" i="9"/>
  <c r="F1573" i="9"/>
  <c r="G1573" i="9"/>
  <c r="H1573" i="9"/>
  <c r="I1573" i="9"/>
  <c r="J1573" i="9"/>
  <c r="K1573" i="9"/>
  <c r="L1573" i="9"/>
  <c r="M1573" i="9"/>
  <c r="N1573" i="9"/>
  <c r="O1573" i="9"/>
  <c r="P1573" i="9"/>
  <c r="A1574" i="9"/>
  <c r="B1574" i="9"/>
  <c r="C1574" i="9"/>
  <c r="D1574" i="9"/>
  <c r="E1574" i="9"/>
  <c r="F1574" i="9"/>
  <c r="G1574" i="9"/>
  <c r="H1574" i="9"/>
  <c r="I1574" i="9"/>
  <c r="J1574" i="9"/>
  <c r="K1574" i="9"/>
  <c r="L1574" i="9"/>
  <c r="M1574" i="9"/>
  <c r="N1574" i="9"/>
  <c r="O1574" i="9"/>
  <c r="P1574" i="9"/>
  <c r="A1575" i="9"/>
  <c r="B1575" i="9"/>
  <c r="C1575" i="9"/>
  <c r="D1575" i="9"/>
  <c r="E1575" i="9"/>
  <c r="F1575" i="9"/>
  <c r="G1575" i="9"/>
  <c r="H1575" i="9"/>
  <c r="I1575" i="9"/>
  <c r="J1575" i="9"/>
  <c r="K1575" i="9"/>
  <c r="L1575" i="9"/>
  <c r="M1575" i="9"/>
  <c r="N1575" i="9"/>
  <c r="O1575" i="9"/>
  <c r="P1575" i="9"/>
  <c r="A1576" i="9"/>
  <c r="B1576" i="9"/>
  <c r="C1576" i="9"/>
  <c r="D1576" i="9"/>
  <c r="E1576" i="9"/>
  <c r="F1576" i="9"/>
  <c r="G1576" i="9"/>
  <c r="H1576" i="9"/>
  <c r="I1576" i="9"/>
  <c r="J1576" i="9"/>
  <c r="K1576" i="9"/>
  <c r="L1576" i="9"/>
  <c r="M1576" i="9"/>
  <c r="N1576" i="9"/>
  <c r="O1576" i="9"/>
  <c r="P1576" i="9"/>
  <c r="A1577" i="9"/>
  <c r="B1577" i="9"/>
  <c r="C1577" i="9"/>
  <c r="D1577" i="9"/>
  <c r="E1577" i="9"/>
  <c r="F1577" i="9"/>
  <c r="G1577" i="9"/>
  <c r="H1577" i="9"/>
  <c r="I1577" i="9"/>
  <c r="J1577" i="9"/>
  <c r="K1577" i="9"/>
  <c r="L1577" i="9"/>
  <c r="M1577" i="9"/>
  <c r="N1577" i="9"/>
  <c r="O1577" i="9"/>
  <c r="P1577" i="9"/>
  <c r="A1578" i="9"/>
  <c r="B1578" i="9"/>
  <c r="C1578" i="9"/>
  <c r="D1578" i="9"/>
  <c r="E1578" i="9"/>
  <c r="F1578" i="9"/>
  <c r="G1578" i="9"/>
  <c r="H1578" i="9"/>
  <c r="I1578" i="9"/>
  <c r="J1578" i="9"/>
  <c r="K1578" i="9"/>
  <c r="L1578" i="9"/>
  <c r="M1578" i="9"/>
  <c r="N1578" i="9"/>
  <c r="O1578" i="9"/>
  <c r="P1578" i="9"/>
  <c r="A1579" i="9"/>
  <c r="B1579" i="9"/>
  <c r="C1579" i="9"/>
  <c r="D1579" i="9"/>
  <c r="E1579" i="9"/>
  <c r="F1579" i="9"/>
  <c r="G1579" i="9"/>
  <c r="H1579" i="9"/>
  <c r="I1579" i="9"/>
  <c r="J1579" i="9"/>
  <c r="K1579" i="9"/>
  <c r="L1579" i="9"/>
  <c r="M1579" i="9"/>
  <c r="N1579" i="9"/>
  <c r="O1579" i="9"/>
  <c r="P1579" i="9"/>
  <c r="A1580" i="9"/>
  <c r="B1580" i="9"/>
  <c r="C1580" i="9"/>
  <c r="D1580" i="9"/>
  <c r="E1580" i="9"/>
  <c r="F1580" i="9"/>
  <c r="G1580" i="9"/>
  <c r="H1580" i="9"/>
  <c r="I1580" i="9"/>
  <c r="J1580" i="9"/>
  <c r="K1580" i="9"/>
  <c r="L1580" i="9"/>
  <c r="M1580" i="9"/>
  <c r="N1580" i="9"/>
  <c r="O1580" i="9"/>
  <c r="P1580" i="9"/>
  <c r="A1581" i="9"/>
  <c r="B1581" i="9"/>
  <c r="C1581" i="9"/>
  <c r="D1581" i="9"/>
  <c r="E1581" i="9"/>
  <c r="F1581" i="9"/>
  <c r="G1581" i="9"/>
  <c r="H1581" i="9"/>
  <c r="I1581" i="9"/>
  <c r="J1581" i="9"/>
  <c r="K1581" i="9"/>
  <c r="L1581" i="9"/>
  <c r="M1581" i="9"/>
  <c r="N1581" i="9"/>
  <c r="O1581" i="9"/>
  <c r="P1581" i="9"/>
  <c r="A1582" i="9"/>
  <c r="B1582" i="9"/>
  <c r="C1582" i="9"/>
  <c r="D1582" i="9"/>
  <c r="E1582" i="9"/>
  <c r="F1582" i="9"/>
  <c r="G1582" i="9"/>
  <c r="H1582" i="9"/>
  <c r="I1582" i="9"/>
  <c r="J1582" i="9"/>
  <c r="K1582" i="9"/>
  <c r="L1582" i="9"/>
  <c r="M1582" i="9"/>
  <c r="N1582" i="9"/>
  <c r="O1582" i="9"/>
  <c r="P1582" i="9"/>
  <c r="A1583" i="9"/>
  <c r="B1583" i="9"/>
  <c r="C1583" i="9"/>
  <c r="D1583" i="9"/>
  <c r="E1583" i="9"/>
  <c r="F1583" i="9"/>
  <c r="G1583" i="9"/>
  <c r="H1583" i="9"/>
  <c r="I1583" i="9"/>
  <c r="J1583" i="9"/>
  <c r="K1583" i="9"/>
  <c r="L1583" i="9"/>
  <c r="M1583" i="9"/>
  <c r="N1583" i="9"/>
  <c r="O1583" i="9"/>
  <c r="P1583" i="9"/>
  <c r="A1584" i="9"/>
  <c r="B1584" i="9"/>
  <c r="C1584" i="9"/>
  <c r="D1584" i="9"/>
  <c r="E1584" i="9"/>
  <c r="F1584" i="9"/>
  <c r="G1584" i="9"/>
  <c r="H1584" i="9"/>
  <c r="I1584" i="9"/>
  <c r="J1584" i="9"/>
  <c r="K1584" i="9"/>
  <c r="L1584" i="9"/>
  <c r="M1584" i="9"/>
  <c r="N1584" i="9"/>
  <c r="O1584" i="9"/>
  <c r="P1584" i="9"/>
  <c r="A1585" i="9"/>
  <c r="B1585" i="9"/>
  <c r="C1585" i="9"/>
  <c r="D1585" i="9"/>
  <c r="E1585" i="9"/>
  <c r="F1585" i="9"/>
  <c r="G1585" i="9"/>
  <c r="H1585" i="9"/>
  <c r="I1585" i="9"/>
  <c r="J1585" i="9"/>
  <c r="K1585" i="9"/>
  <c r="L1585" i="9"/>
  <c r="M1585" i="9"/>
  <c r="N1585" i="9"/>
  <c r="O1585" i="9"/>
  <c r="P1585" i="9"/>
  <c r="A1586" i="9"/>
  <c r="B1586" i="9"/>
  <c r="C1586" i="9"/>
  <c r="D1586" i="9"/>
  <c r="E1586" i="9"/>
  <c r="F1586" i="9"/>
  <c r="G1586" i="9"/>
  <c r="H1586" i="9"/>
  <c r="I1586" i="9"/>
  <c r="J1586" i="9"/>
  <c r="K1586" i="9"/>
  <c r="L1586" i="9"/>
  <c r="M1586" i="9"/>
  <c r="N1586" i="9"/>
  <c r="O1586" i="9"/>
  <c r="P1586" i="9"/>
  <c r="A1587" i="9"/>
  <c r="B1587" i="9"/>
  <c r="C1587" i="9"/>
  <c r="D1587" i="9"/>
  <c r="E1587" i="9"/>
  <c r="F1587" i="9"/>
  <c r="G1587" i="9"/>
  <c r="H1587" i="9"/>
  <c r="I1587" i="9"/>
  <c r="J1587" i="9"/>
  <c r="K1587" i="9"/>
  <c r="L1587" i="9"/>
  <c r="M1587" i="9"/>
  <c r="N1587" i="9"/>
  <c r="O1587" i="9"/>
  <c r="P1587" i="9"/>
  <c r="A1588" i="9"/>
  <c r="B1588" i="9"/>
  <c r="C1588" i="9"/>
  <c r="D1588" i="9"/>
  <c r="E1588" i="9"/>
  <c r="F1588" i="9"/>
  <c r="G1588" i="9"/>
  <c r="H1588" i="9"/>
  <c r="I1588" i="9"/>
  <c r="J1588" i="9"/>
  <c r="K1588" i="9"/>
  <c r="L1588" i="9"/>
  <c r="M1588" i="9"/>
  <c r="N1588" i="9"/>
  <c r="O1588" i="9"/>
  <c r="P1588" i="9"/>
  <c r="A1589" i="9"/>
  <c r="B1589" i="9"/>
  <c r="C1589" i="9"/>
  <c r="D1589" i="9"/>
  <c r="E1589" i="9"/>
  <c r="F1589" i="9"/>
  <c r="G1589" i="9"/>
  <c r="H1589" i="9"/>
  <c r="I1589" i="9"/>
  <c r="J1589" i="9"/>
  <c r="K1589" i="9"/>
  <c r="L1589" i="9"/>
  <c r="M1589" i="9"/>
  <c r="N1589" i="9"/>
  <c r="O1589" i="9"/>
  <c r="P1589" i="9"/>
  <c r="A1590" i="9"/>
  <c r="B1590" i="9"/>
  <c r="C1590" i="9"/>
  <c r="D1590" i="9"/>
  <c r="E1590" i="9"/>
  <c r="F1590" i="9"/>
  <c r="G1590" i="9"/>
  <c r="H1590" i="9"/>
  <c r="I1590" i="9"/>
  <c r="J1590" i="9"/>
  <c r="K1590" i="9"/>
  <c r="L1590" i="9"/>
  <c r="M1590" i="9"/>
  <c r="N1590" i="9"/>
  <c r="O1590" i="9"/>
  <c r="P1590" i="9"/>
  <c r="A1591" i="9"/>
  <c r="B1591" i="9"/>
  <c r="C1591" i="9"/>
  <c r="D1591" i="9"/>
  <c r="E1591" i="9"/>
  <c r="F1591" i="9"/>
  <c r="G1591" i="9"/>
  <c r="H1591" i="9"/>
  <c r="I1591" i="9"/>
  <c r="J1591" i="9"/>
  <c r="K1591" i="9"/>
  <c r="L1591" i="9"/>
  <c r="M1591" i="9"/>
  <c r="N1591" i="9"/>
  <c r="O1591" i="9"/>
  <c r="P1591" i="9"/>
  <c r="A1592" i="9"/>
  <c r="B1592" i="9"/>
  <c r="C1592" i="9"/>
  <c r="D1592" i="9"/>
  <c r="E1592" i="9"/>
  <c r="F1592" i="9"/>
  <c r="G1592" i="9"/>
  <c r="H1592" i="9"/>
  <c r="I1592" i="9"/>
  <c r="J1592" i="9"/>
  <c r="K1592" i="9"/>
  <c r="L1592" i="9"/>
  <c r="M1592" i="9"/>
  <c r="N1592" i="9"/>
  <c r="O1592" i="9"/>
  <c r="P1592" i="9"/>
  <c r="A1593" i="9"/>
  <c r="B1593" i="9"/>
  <c r="C1593" i="9"/>
  <c r="D1593" i="9"/>
  <c r="E1593" i="9"/>
  <c r="F1593" i="9"/>
  <c r="G1593" i="9"/>
  <c r="H1593" i="9"/>
  <c r="I1593" i="9"/>
  <c r="J1593" i="9"/>
  <c r="K1593" i="9"/>
  <c r="L1593" i="9"/>
  <c r="M1593" i="9"/>
  <c r="N1593" i="9"/>
  <c r="O1593" i="9"/>
  <c r="P1593" i="9"/>
  <c r="A1594" i="9"/>
  <c r="B1594" i="9"/>
  <c r="C1594" i="9"/>
  <c r="D1594" i="9"/>
  <c r="E1594" i="9"/>
  <c r="F1594" i="9"/>
  <c r="G1594" i="9"/>
  <c r="H1594" i="9"/>
  <c r="I1594" i="9"/>
  <c r="J1594" i="9"/>
  <c r="K1594" i="9"/>
  <c r="L1594" i="9"/>
  <c r="M1594" i="9"/>
  <c r="N1594" i="9"/>
  <c r="O1594" i="9"/>
  <c r="P1594" i="9"/>
  <c r="A1595" i="9"/>
  <c r="B1595" i="9"/>
  <c r="C1595" i="9"/>
  <c r="D1595" i="9"/>
  <c r="E1595" i="9"/>
  <c r="F1595" i="9"/>
  <c r="G1595" i="9"/>
  <c r="H1595" i="9"/>
  <c r="I1595" i="9"/>
  <c r="J1595" i="9"/>
  <c r="K1595" i="9"/>
  <c r="L1595" i="9"/>
  <c r="M1595" i="9"/>
  <c r="N1595" i="9"/>
  <c r="O1595" i="9"/>
  <c r="P1595" i="9"/>
  <c r="A1596" i="9"/>
  <c r="B1596" i="9"/>
  <c r="C1596" i="9"/>
  <c r="D1596" i="9"/>
  <c r="E1596" i="9"/>
  <c r="F1596" i="9"/>
  <c r="G1596" i="9"/>
  <c r="H1596" i="9"/>
  <c r="I1596" i="9"/>
  <c r="J1596" i="9"/>
  <c r="K1596" i="9"/>
  <c r="L1596" i="9"/>
  <c r="M1596" i="9"/>
  <c r="N1596" i="9"/>
  <c r="O1596" i="9"/>
  <c r="P1596" i="9"/>
  <c r="A1597" i="9"/>
  <c r="B1597" i="9"/>
  <c r="C1597" i="9"/>
  <c r="D1597" i="9"/>
  <c r="E1597" i="9"/>
  <c r="F1597" i="9"/>
  <c r="G1597" i="9"/>
  <c r="H1597" i="9"/>
  <c r="I1597" i="9"/>
  <c r="J1597" i="9"/>
  <c r="K1597" i="9"/>
  <c r="L1597" i="9"/>
  <c r="M1597" i="9"/>
  <c r="N1597" i="9"/>
  <c r="O1597" i="9"/>
  <c r="P1597" i="9"/>
  <c r="A1598" i="9"/>
  <c r="B1598" i="9"/>
  <c r="C1598" i="9"/>
  <c r="D1598" i="9"/>
  <c r="E1598" i="9"/>
  <c r="F1598" i="9"/>
  <c r="G1598" i="9"/>
  <c r="H1598" i="9"/>
  <c r="I1598" i="9"/>
  <c r="J1598" i="9"/>
  <c r="K1598" i="9"/>
  <c r="L1598" i="9"/>
  <c r="M1598" i="9"/>
  <c r="N1598" i="9"/>
  <c r="O1598" i="9"/>
  <c r="P1598" i="9"/>
  <c r="A1599" i="9"/>
  <c r="B1599" i="9"/>
  <c r="C1599" i="9"/>
  <c r="D1599" i="9"/>
  <c r="E1599" i="9"/>
  <c r="F1599" i="9"/>
  <c r="G1599" i="9"/>
  <c r="H1599" i="9"/>
  <c r="I1599" i="9"/>
  <c r="J1599" i="9"/>
  <c r="K1599" i="9"/>
  <c r="L1599" i="9"/>
  <c r="M1599" i="9"/>
  <c r="N1599" i="9"/>
  <c r="O1599" i="9"/>
  <c r="P1599" i="9"/>
  <c r="A1600" i="9"/>
  <c r="B1600" i="9"/>
  <c r="C1600" i="9"/>
  <c r="D1600" i="9"/>
  <c r="E1600" i="9"/>
  <c r="F1600" i="9"/>
  <c r="G1600" i="9"/>
  <c r="H1600" i="9"/>
  <c r="I1600" i="9"/>
  <c r="J1600" i="9"/>
  <c r="K1600" i="9"/>
  <c r="L1600" i="9"/>
  <c r="M1600" i="9"/>
  <c r="N1600" i="9"/>
  <c r="O1600" i="9"/>
  <c r="P1600" i="9"/>
  <c r="A1601" i="9"/>
  <c r="B1601" i="9"/>
  <c r="C1601" i="9"/>
  <c r="D1601" i="9"/>
  <c r="E1601" i="9"/>
  <c r="F1601" i="9"/>
  <c r="G1601" i="9"/>
  <c r="H1601" i="9"/>
  <c r="I1601" i="9"/>
  <c r="J1601" i="9"/>
  <c r="K1601" i="9"/>
  <c r="L1601" i="9"/>
  <c r="M1601" i="9"/>
  <c r="N1601" i="9"/>
  <c r="O1601" i="9"/>
  <c r="P1601" i="9"/>
  <c r="A1602" i="9"/>
  <c r="B1602" i="9"/>
  <c r="C1602" i="9"/>
  <c r="D1602" i="9"/>
  <c r="E1602" i="9"/>
  <c r="F1602" i="9"/>
  <c r="G1602" i="9"/>
  <c r="H1602" i="9"/>
  <c r="I1602" i="9"/>
  <c r="J1602" i="9"/>
  <c r="K1602" i="9"/>
  <c r="L1602" i="9"/>
  <c r="M1602" i="9"/>
  <c r="N1602" i="9"/>
  <c r="O1602" i="9"/>
  <c r="P1602" i="9"/>
  <c r="A1603" i="9"/>
  <c r="B1603" i="9"/>
  <c r="C1603" i="9"/>
  <c r="D1603" i="9"/>
  <c r="E1603" i="9"/>
  <c r="F1603" i="9"/>
  <c r="G1603" i="9"/>
  <c r="H1603" i="9"/>
  <c r="I1603" i="9"/>
  <c r="J1603" i="9"/>
  <c r="K1603" i="9"/>
  <c r="L1603" i="9"/>
  <c r="M1603" i="9"/>
  <c r="N1603" i="9"/>
  <c r="O1603" i="9"/>
  <c r="P1603" i="9"/>
  <c r="A1604" i="9"/>
  <c r="B1604" i="9"/>
  <c r="C1604" i="9"/>
  <c r="D1604" i="9"/>
  <c r="E1604" i="9"/>
  <c r="F1604" i="9"/>
  <c r="G1604" i="9"/>
  <c r="H1604" i="9"/>
  <c r="I1604" i="9"/>
  <c r="J1604" i="9"/>
  <c r="K1604" i="9"/>
  <c r="L1604" i="9"/>
  <c r="M1604" i="9"/>
  <c r="N1604" i="9"/>
  <c r="O1604" i="9"/>
  <c r="P1604" i="9"/>
  <c r="A1605" i="9"/>
  <c r="B1605" i="9"/>
  <c r="C1605" i="9"/>
  <c r="D1605" i="9"/>
  <c r="E1605" i="9"/>
  <c r="F1605" i="9"/>
  <c r="G1605" i="9"/>
  <c r="H1605" i="9"/>
  <c r="I1605" i="9"/>
  <c r="J1605" i="9"/>
  <c r="K1605" i="9"/>
  <c r="L1605" i="9"/>
  <c r="M1605" i="9"/>
  <c r="N1605" i="9"/>
  <c r="O1605" i="9"/>
  <c r="P1605" i="9"/>
  <c r="A1606" i="9"/>
  <c r="B1606" i="9"/>
  <c r="C1606" i="9"/>
  <c r="D1606" i="9"/>
  <c r="E1606" i="9"/>
  <c r="F1606" i="9"/>
  <c r="G1606" i="9"/>
  <c r="H1606" i="9"/>
  <c r="I1606" i="9"/>
  <c r="J1606" i="9"/>
  <c r="K1606" i="9"/>
  <c r="L1606" i="9"/>
  <c r="M1606" i="9"/>
  <c r="N1606" i="9"/>
  <c r="O1606" i="9"/>
  <c r="P1606" i="9"/>
  <c r="A1607" i="9"/>
  <c r="B1607" i="9"/>
  <c r="C1607" i="9"/>
  <c r="D1607" i="9"/>
  <c r="E1607" i="9"/>
  <c r="F1607" i="9"/>
  <c r="G1607" i="9"/>
  <c r="H1607" i="9"/>
  <c r="I1607" i="9"/>
  <c r="J1607" i="9"/>
  <c r="K1607" i="9"/>
  <c r="L1607" i="9"/>
  <c r="M1607" i="9"/>
  <c r="N1607" i="9"/>
  <c r="O1607" i="9"/>
  <c r="P1607" i="9"/>
  <c r="A1608" i="9"/>
  <c r="B1608" i="9"/>
  <c r="C1608" i="9"/>
  <c r="D1608" i="9"/>
  <c r="E1608" i="9"/>
  <c r="F1608" i="9"/>
  <c r="G1608" i="9"/>
  <c r="H1608" i="9"/>
  <c r="I1608" i="9"/>
  <c r="J1608" i="9"/>
  <c r="K1608" i="9"/>
  <c r="L1608" i="9"/>
  <c r="M1608" i="9"/>
  <c r="N1608" i="9"/>
  <c r="O1608" i="9"/>
  <c r="P1608" i="9"/>
  <c r="A1609" i="9"/>
  <c r="B1609" i="9"/>
  <c r="C1609" i="9"/>
  <c r="D1609" i="9"/>
  <c r="E1609" i="9"/>
  <c r="F1609" i="9"/>
  <c r="G1609" i="9"/>
  <c r="H1609" i="9"/>
  <c r="I1609" i="9"/>
  <c r="J1609" i="9"/>
  <c r="K1609" i="9"/>
  <c r="L1609" i="9"/>
  <c r="M1609" i="9"/>
  <c r="N1609" i="9"/>
  <c r="O1609" i="9"/>
  <c r="P1609" i="9"/>
  <c r="A1610" i="9"/>
  <c r="B1610" i="9"/>
  <c r="C1610" i="9"/>
  <c r="D1610" i="9"/>
  <c r="E1610" i="9"/>
  <c r="F1610" i="9"/>
  <c r="G1610" i="9"/>
  <c r="H1610" i="9"/>
  <c r="I1610" i="9"/>
  <c r="J1610" i="9"/>
  <c r="K1610" i="9"/>
  <c r="L1610" i="9"/>
  <c r="M1610" i="9"/>
  <c r="N1610" i="9"/>
  <c r="O1610" i="9"/>
  <c r="P1610" i="9"/>
  <c r="A1611" i="9"/>
  <c r="B1611" i="9"/>
  <c r="C1611" i="9"/>
  <c r="D1611" i="9"/>
  <c r="E1611" i="9"/>
  <c r="F1611" i="9"/>
  <c r="G1611" i="9"/>
  <c r="H1611" i="9"/>
  <c r="I1611" i="9"/>
  <c r="J1611" i="9"/>
  <c r="K1611" i="9"/>
  <c r="L1611" i="9"/>
  <c r="M1611" i="9"/>
  <c r="N1611" i="9"/>
  <c r="O1611" i="9"/>
  <c r="P1611" i="9"/>
  <c r="A1612" i="9"/>
  <c r="B1612" i="9"/>
  <c r="C1612" i="9"/>
  <c r="D1612" i="9"/>
  <c r="E1612" i="9"/>
  <c r="F1612" i="9"/>
  <c r="G1612" i="9"/>
  <c r="H1612" i="9"/>
  <c r="I1612" i="9"/>
  <c r="J1612" i="9"/>
  <c r="K1612" i="9"/>
  <c r="L1612" i="9"/>
  <c r="M1612" i="9"/>
  <c r="N1612" i="9"/>
  <c r="O1612" i="9"/>
  <c r="P1612" i="9"/>
  <c r="A1613" i="9"/>
  <c r="B1613" i="9"/>
  <c r="C1613" i="9"/>
  <c r="D1613" i="9"/>
  <c r="E1613" i="9"/>
  <c r="F1613" i="9"/>
  <c r="G1613" i="9"/>
  <c r="H1613" i="9"/>
  <c r="I1613" i="9"/>
  <c r="J1613" i="9"/>
  <c r="K1613" i="9"/>
  <c r="L1613" i="9"/>
  <c r="M1613" i="9"/>
  <c r="N1613" i="9"/>
  <c r="O1613" i="9"/>
  <c r="P1613" i="9"/>
  <c r="A1614" i="9"/>
  <c r="B1614" i="9"/>
  <c r="C1614" i="9"/>
  <c r="D1614" i="9"/>
  <c r="E1614" i="9"/>
  <c r="F1614" i="9"/>
  <c r="G1614" i="9"/>
  <c r="H1614" i="9"/>
  <c r="I1614" i="9"/>
  <c r="J1614" i="9"/>
  <c r="K1614" i="9"/>
  <c r="L1614" i="9"/>
  <c r="M1614" i="9"/>
  <c r="N1614" i="9"/>
  <c r="O1614" i="9"/>
  <c r="P1614" i="9"/>
  <c r="A1615" i="9"/>
  <c r="B1615" i="9"/>
  <c r="C1615" i="9"/>
  <c r="D1615" i="9"/>
  <c r="E1615" i="9"/>
  <c r="F1615" i="9"/>
  <c r="G1615" i="9"/>
  <c r="H1615" i="9"/>
  <c r="I1615" i="9"/>
  <c r="J1615" i="9"/>
  <c r="K1615" i="9"/>
  <c r="L1615" i="9"/>
  <c r="M1615" i="9"/>
  <c r="N1615" i="9"/>
  <c r="O1615" i="9"/>
  <c r="P1615" i="9"/>
  <c r="A1616" i="9"/>
  <c r="B1616" i="9"/>
  <c r="C1616" i="9"/>
  <c r="D1616" i="9"/>
  <c r="E1616" i="9"/>
  <c r="F1616" i="9"/>
  <c r="G1616" i="9"/>
  <c r="H1616" i="9"/>
  <c r="I1616" i="9"/>
  <c r="J1616" i="9"/>
  <c r="K1616" i="9"/>
  <c r="L1616" i="9"/>
  <c r="M1616" i="9"/>
  <c r="N1616" i="9"/>
  <c r="O1616" i="9"/>
  <c r="P1616" i="9"/>
  <c r="A1617" i="9"/>
  <c r="B1617" i="9"/>
  <c r="C1617" i="9"/>
  <c r="D1617" i="9"/>
  <c r="E1617" i="9"/>
  <c r="F1617" i="9"/>
  <c r="G1617" i="9"/>
  <c r="H1617" i="9"/>
  <c r="I1617" i="9"/>
  <c r="J1617" i="9"/>
  <c r="K1617" i="9"/>
  <c r="L1617" i="9"/>
  <c r="M1617" i="9"/>
  <c r="N1617" i="9"/>
  <c r="O1617" i="9"/>
  <c r="P1617" i="9"/>
  <c r="A1618" i="9"/>
  <c r="B1618" i="9"/>
  <c r="C1618" i="9"/>
  <c r="D1618" i="9"/>
  <c r="E1618" i="9"/>
  <c r="F1618" i="9"/>
  <c r="G1618" i="9"/>
  <c r="H1618" i="9"/>
  <c r="I1618" i="9"/>
  <c r="J1618" i="9"/>
  <c r="K1618" i="9"/>
  <c r="L1618" i="9"/>
  <c r="M1618" i="9"/>
  <c r="N1618" i="9"/>
  <c r="O1618" i="9"/>
  <c r="P1618" i="9"/>
  <c r="A1619" i="9"/>
  <c r="B1619" i="9"/>
  <c r="C1619" i="9"/>
  <c r="D1619" i="9"/>
  <c r="E1619" i="9"/>
  <c r="F1619" i="9"/>
  <c r="G1619" i="9"/>
  <c r="H1619" i="9"/>
  <c r="I1619" i="9"/>
  <c r="J1619" i="9"/>
  <c r="K1619" i="9"/>
  <c r="L1619" i="9"/>
  <c r="M1619" i="9"/>
  <c r="N1619" i="9"/>
  <c r="O1619" i="9"/>
  <c r="P1619" i="9"/>
  <c r="A1620" i="9"/>
  <c r="B1620" i="9"/>
  <c r="C1620" i="9"/>
  <c r="D1620" i="9"/>
  <c r="E1620" i="9"/>
  <c r="F1620" i="9"/>
  <c r="G1620" i="9"/>
  <c r="H1620" i="9"/>
  <c r="I1620" i="9"/>
  <c r="J1620" i="9"/>
  <c r="K1620" i="9"/>
  <c r="L1620" i="9"/>
  <c r="M1620" i="9"/>
  <c r="N1620" i="9"/>
  <c r="O1620" i="9"/>
  <c r="P1620" i="9"/>
  <c r="A1621" i="9"/>
  <c r="B1621" i="9"/>
  <c r="C1621" i="9"/>
  <c r="D1621" i="9"/>
  <c r="E1621" i="9"/>
  <c r="F1621" i="9"/>
  <c r="G1621" i="9"/>
  <c r="H1621" i="9"/>
  <c r="I1621" i="9"/>
  <c r="J1621" i="9"/>
  <c r="K1621" i="9"/>
  <c r="L1621" i="9"/>
  <c r="M1621" i="9"/>
  <c r="N1621" i="9"/>
  <c r="O1621" i="9"/>
  <c r="P1621" i="9"/>
  <c r="A1622" i="9"/>
  <c r="B1622" i="9"/>
  <c r="C1622" i="9"/>
  <c r="D1622" i="9"/>
  <c r="E1622" i="9"/>
  <c r="F1622" i="9"/>
  <c r="G1622" i="9"/>
  <c r="H1622" i="9"/>
  <c r="I1622" i="9"/>
  <c r="J1622" i="9"/>
  <c r="K1622" i="9"/>
  <c r="L1622" i="9"/>
  <c r="M1622" i="9"/>
  <c r="N1622" i="9"/>
  <c r="O1622" i="9"/>
  <c r="P1622" i="9"/>
  <c r="A1623" i="9"/>
  <c r="B1623" i="9"/>
  <c r="C1623" i="9"/>
  <c r="D1623" i="9"/>
  <c r="E1623" i="9"/>
  <c r="F1623" i="9"/>
  <c r="G1623" i="9"/>
  <c r="H1623" i="9"/>
  <c r="I1623" i="9"/>
  <c r="J1623" i="9"/>
  <c r="K1623" i="9"/>
  <c r="L1623" i="9"/>
  <c r="M1623" i="9"/>
  <c r="N1623" i="9"/>
  <c r="O1623" i="9"/>
  <c r="P1623" i="9"/>
  <c r="A1624" i="9"/>
  <c r="B1624" i="9"/>
  <c r="C1624" i="9"/>
  <c r="D1624" i="9"/>
  <c r="E1624" i="9"/>
  <c r="F1624" i="9"/>
  <c r="G1624" i="9"/>
  <c r="H1624" i="9"/>
  <c r="I1624" i="9"/>
  <c r="J1624" i="9"/>
  <c r="K1624" i="9"/>
  <c r="L1624" i="9"/>
  <c r="M1624" i="9"/>
  <c r="N1624" i="9"/>
  <c r="O1624" i="9"/>
  <c r="P1624" i="9"/>
  <c r="A1625" i="9"/>
  <c r="B1625" i="9"/>
  <c r="C1625" i="9"/>
  <c r="D1625" i="9"/>
  <c r="E1625" i="9"/>
  <c r="F1625" i="9"/>
  <c r="G1625" i="9"/>
  <c r="H1625" i="9"/>
  <c r="I1625" i="9"/>
  <c r="J1625" i="9"/>
  <c r="K1625" i="9"/>
  <c r="L1625" i="9"/>
  <c r="M1625" i="9"/>
  <c r="N1625" i="9"/>
  <c r="O1625" i="9"/>
  <c r="P1625" i="9"/>
  <c r="A1626" i="9"/>
  <c r="B1626" i="9"/>
  <c r="C1626" i="9"/>
  <c r="D1626" i="9"/>
  <c r="E1626" i="9"/>
  <c r="F1626" i="9"/>
  <c r="G1626" i="9"/>
  <c r="H1626" i="9"/>
  <c r="I1626" i="9"/>
  <c r="J1626" i="9"/>
  <c r="K1626" i="9"/>
  <c r="L1626" i="9"/>
  <c r="M1626" i="9"/>
  <c r="N1626" i="9"/>
  <c r="O1626" i="9"/>
  <c r="P1626" i="9"/>
  <c r="A1627" i="9"/>
  <c r="B1627" i="9"/>
  <c r="C1627" i="9"/>
  <c r="D1627" i="9"/>
  <c r="E1627" i="9"/>
  <c r="F1627" i="9"/>
  <c r="G1627" i="9"/>
  <c r="H1627" i="9"/>
  <c r="I1627" i="9"/>
  <c r="J1627" i="9"/>
  <c r="K1627" i="9"/>
  <c r="L1627" i="9"/>
  <c r="M1627" i="9"/>
  <c r="N1627" i="9"/>
  <c r="O1627" i="9"/>
  <c r="P1627" i="9"/>
  <c r="A1628" i="9"/>
  <c r="B1628" i="9"/>
  <c r="C1628" i="9"/>
  <c r="D1628" i="9"/>
  <c r="E1628" i="9"/>
  <c r="F1628" i="9"/>
  <c r="G1628" i="9"/>
  <c r="H1628" i="9"/>
  <c r="I1628" i="9"/>
  <c r="J1628" i="9"/>
  <c r="K1628" i="9"/>
  <c r="L1628" i="9"/>
  <c r="M1628" i="9"/>
  <c r="N1628" i="9"/>
  <c r="O1628" i="9"/>
  <c r="P1628" i="9"/>
  <c r="A1629" i="9"/>
  <c r="B1629" i="9"/>
  <c r="C1629" i="9"/>
  <c r="D1629" i="9"/>
  <c r="E1629" i="9"/>
  <c r="F1629" i="9"/>
  <c r="G1629" i="9"/>
  <c r="H1629" i="9"/>
  <c r="I1629" i="9"/>
  <c r="J1629" i="9"/>
  <c r="K1629" i="9"/>
  <c r="L1629" i="9"/>
  <c r="M1629" i="9"/>
  <c r="N1629" i="9"/>
  <c r="O1629" i="9"/>
  <c r="P1629" i="9"/>
  <c r="A1630" i="9"/>
  <c r="B1630" i="9"/>
  <c r="C1630" i="9"/>
  <c r="D1630" i="9"/>
  <c r="E1630" i="9"/>
  <c r="F1630" i="9"/>
  <c r="G1630" i="9"/>
  <c r="H1630" i="9"/>
  <c r="I1630" i="9"/>
  <c r="J1630" i="9"/>
  <c r="K1630" i="9"/>
  <c r="L1630" i="9"/>
  <c r="M1630" i="9"/>
  <c r="N1630" i="9"/>
  <c r="O1630" i="9"/>
  <c r="P1630" i="9"/>
  <c r="A1631" i="9"/>
  <c r="B1631" i="9"/>
  <c r="C1631" i="9"/>
  <c r="D1631" i="9"/>
  <c r="E1631" i="9"/>
  <c r="F1631" i="9"/>
  <c r="G1631" i="9"/>
  <c r="H1631" i="9"/>
  <c r="I1631" i="9"/>
  <c r="J1631" i="9"/>
  <c r="K1631" i="9"/>
  <c r="L1631" i="9"/>
  <c r="M1631" i="9"/>
  <c r="N1631" i="9"/>
  <c r="O1631" i="9"/>
  <c r="P1631" i="9"/>
  <c r="A1632" i="9"/>
  <c r="B1632" i="9"/>
  <c r="C1632" i="9"/>
  <c r="D1632" i="9"/>
  <c r="E1632" i="9"/>
  <c r="F1632" i="9"/>
  <c r="G1632" i="9"/>
  <c r="H1632" i="9"/>
  <c r="I1632" i="9"/>
  <c r="J1632" i="9"/>
  <c r="K1632" i="9"/>
  <c r="L1632" i="9"/>
  <c r="M1632" i="9"/>
  <c r="N1632" i="9"/>
  <c r="O1632" i="9"/>
  <c r="P1632" i="9"/>
  <c r="A1633" i="9"/>
  <c r="B1633" i="9"/>
  <c r="C1633" i="9"/>
  <c r="D1633" i="9"/>
  <c r="E1633" i="9"/>
  <c r="F1633" i="9"/>
  <c r="G1633" i="9"/>
  <c r="H1633" i="9"/>
  <c r="I1633" i="9"/>
  <c r="J1633" i="9"/>
  <c r="K1633" i="9"/>
  <c r="L1633" i="9"/>
  <c r="M1633" i="9"/>
  <c r="N1633" i="9"/>
  <c r="O1633" i="9"/>
  <c r="P1633" i="9"/>
  <c r="A1634" i="9"/>
  <c r="B1634" i="9"/>
  <c r="C1634" i="9"/>
  <c r="D1634" i="9"/>
  <c r="E1634" i="9"/>
  <c r="F1634" i="9"/>
  <c r="G1634" i="9"/>
  <c r="H1634" i="9"/>
  <c r="I1634" i="9"/>
  <c r="J1634" i="9"/>
  <c r="K1634" i="9"/>
  <c r="L1634" i="9"/>
  <c r="M1634" i="9"/>
  <c r="N1634" i="9"/>
  <c r="O1634" i="9"/>
  <c r="P1634" i="9"/>
  <c r="A1635" i="9"/>
  <c r="B1635" i="9"/>
  <c r="C1635" i="9"/>
  <c r="D1635" i="9"/>
  <c r="E1635" i="9"/>
  <c r="F1635" i="9"/>
  <c r="G1635" i="9"/>
  <c r="H1635" i="9"/>
  <c r="I1635" i="9"/>
  <c r="J1635" i="9"/>
  <c r="K1635" i="9"/>
  <c r="L1635" i="9"/>
  <c r="M1635" i="9"/>
  <c r="N1635" i="9"/>
  <c r="O1635" i="9"/>
  <c r="P1635" i="9"/>
  <c r="A1636" i="9"/>
  <c r="B1636" i="9"/>
  <c r="C1636" i="9"/>
  <c r="D1636" i="9"/>
  <c r="E1636" i="9"/>
  <c r="F1636" i="9"/>
  <c r="G1636" i="9"/>
  <c r="H1636" i="9"/>
  <c r="I1636" i="9"/>
  <c r="J1636" i="9"/>
  <c r="K1636" i="9"/>
  <c r="L1636" i="9"/>
  <c r="M1636" i="9"/>
  <c r="N1636" i="9"/>
  <c r="O1636" i="9"/>
  <c r="P1636" i="9"/>
  <c r="A1637" i="9"/>
  <c r="B1637" i="9"/>
  <c r="C1637" i="9"/>
  <c r="D1637" i="9"/>
  <c r="E1637" i="9"/>
  <c r="F1637" i="9"/>
  <c r="G1637" i="9"/>
  <c r="H1637" i="9"/>
  <c r="I1637" i="9"/>
  <c r="J1637" i="9"/>
  <c r="K1637" i="9"/>
  <c r="L1637" i="9"/>
  <c r="M1637" i="9"/>
  <c r="N1637" i="9"/>
  <c r="O1637" i="9"/>
  <c r="P1637" i="9"/>
  <c r="A1638" i="9"/>
  <c r="B1638" i="9"/>
  <c r="C1638" i="9"/>
  <c r="D1638" i="9"/>
  <c r="E1638" i="9"/>
  <c r="F1638" i="9"/>
  <c r="G1638" i="9"/>
  <c r="H1638" i="9"/>
  <c r="I1638" i="9"/>
  <c r="J1638" i="9"/>
  <c r="K1638" i="9"/>
  <c r="L1638" i="9"/>
  <c r="M1638" i="9"/>
  <c r="N1638" i="9"/>
  <c r="O1638" i="9"/>
  <c r="P1638" i="9"/>
  <c r="A1639" i="9"/>
  <c r="B1639" i="9"/>
  <c r="C1639" i="9"/>
  <c r="D1639" i="9"/>
  <c r="E1639" i="9"/>
  <c r="F1639" i="9"/>
  <c r="G1639" i="9"/>
  <c r="H1639" i="9"/>
  <c r="I1639" i="9"/>
  <c r="J1639" i="9"/>
  <c r="K1639" i="9"/>
  <c r="L1639" i="9"/>
  <c r="M1639" i="9"/>
  <c r="N1639" i="9"/>
  <c r="O1639" i="9"/>
  <c r="P1639" i="9"/>
  <c r="A1640" i="9"/>
  <c r="B1640" i="9"/>
  <c r="C1640" i="9"/>
  <c r="D1640" i="9"/>
  <c r="E1640" i="9"/>
  <c r="F1640" i="9"/>
  <c r="G1640" i="9"/>
  <c r="H1640" i="9"/>
  <c r="I1640" i="9"/>
  <c r="J1640" i="9"/>
  <c r="K1640" i="9"/>
  <c r="L1640" i="9"/>
  <c r="M1640" i="9"/>
  <c r="N1640" i="9"/>
  <c r="O1640" i="9"/>
  <c r="P1640" i="9"/>
  <c r="A1641" i="9"/>
  <c r="B1641" i="9"/>
  <c r="C1641" i="9"/>
  <c r="D1641" i="9"/>
  <c r="E1641" i="9"/>
  <c r="F1641" i="9"/>
  <c r="G1641" i="9"/>
  <c r="H1641" i="9"/>
  <c r="I1641" i="9"/>
  <c r="J1641" i="9"/>
  <c r="K1641" i="9"/>
  <c r="L1641" i="9"/>
  <c r="M1641" i="9"/>
  <c r="N1641" i="9"/>
  <c r="O1641" i="9"/>
  <c r="P1641" i="9"/>
  <c r="A1642" i="9"/>
  <c r="B1642" i="9"/>
  <c r="C1642" i="9"/>
  <c r="D1642" i="9"/>
  <c r="E1642" i="9"/>
  <c r="F1642" i="9"/>
  <c r="G1642" i="9"/>
  <c r="H1642" i="9"/>
  <c r="I1642" i="9"/>
  <c r="J1642" i="9"/>
  <c r="K1642" i="9"/>
  <c r="L1642" i="9"/>
  <c r="M1642" i="9"/>
  <c r="N1642" i="9"/>
  <c r="O1642" i="9"/>
  <c r="P1642" i="9"/>
  <c r="A1643" i="9"/>
  <c r="B1643" i="9"/>
  <c r="C1643" i="9"/>
  <c r="D1643" i="9"/>
  <c r="E1643" i="9"/>
  <c r="F1643" i="9"/>
  <c r="G1643" i="9"/>
  <c r="H1643" i="9"/>
  <c r="I1643" i="9"/>
  <c r="J1643" i="9"/>
  <c r="K1643" i="9"/>
  <c r="L1643" i="9"/>
  <c r="M1643" i="9"/>
  <c r="N1643" i="9"/>
  <c r="O1643" i="9"/>
  <c r="P1643" i="9"/>
  <c r="A1644" i="9"/>
  <c r="B1644" i="9"/>
  <c r="C1644" i="9"/>
  <c r="D1644" i="9"/>
  <c r="E1644" i="9"/>
  <c r="F1644" i="9"/>
  <c r="G1644" i="9"/>
  <c r="H1644" i="9"/>
  <c r="I1644" i="9"/>
  <c r="J1644" i="9"/>
  <c r="K1644" i="9"/>
  <c r="L1644" i="9"/>
  <c r="M1644" i="9"/>
  <c r="N1644" i="9"/>
  <c r="O1644" i="9"/>
  <c r="P1644" i="9"/>
  <c r="A1645" i="9"/>
  <c r="B1645" i="9"/>
  <c r="C1645" i="9"/>
  <c r="D1645" i="9"/>
  <c r="E1645" i="9"/>
  <c r="F1645" i="9"/>
  <c r="G1645" i="9"/>
  <c r="H1645" i="9"/>
  <c r="I1645" i="9"/>
  <c r="J1645" i="9"/>
  <c r="K1645" i="9"/>
  <c r="L1645" i="9"/>
  <c r="M1645" i="9"/>
  <c r="N1645" i="9"/>
  <c r="O1645" i="9"/>
  <c r="P1645" i="9"/>
  <c r="A1646" i="9"/>
  <c r="B1646" i="9"/>
  <c r="C1646" i="9"/>
  <c r="D1646" i="9"/>
  <c r="E1646" i="9"/>
  <c r="F1646" i="9"/>
  <c r="G1646" i="9"/>
  <c r="H1646" i="9"/>
  <c r="I1646" i="9"/>
  <c r="J1646" i="9"/>
  <c r="K1646" i="9"/>
  <c r="L1646" i="9"/>
  <c r="M1646" i="9"/>
  <c r="N1646" i="9"/>
  <c r="O1646" i="9"/>
  <c r="P1646" i="9"/>
  <c r="A1647" i="9"/>
  <c r="B1647" i="9"/>
  <c r="C1647" i="9"/>
  <c r="D1647" i="9"/>
  <c r="E1647" i="9"/>
  <c r="F1647" i="9"/>
  <c r="G1647" i="9"/>
  <c r="H1647" i="9"/>
  <c r="I1647" i="9"/>
  <c r="J1647" i="9"/>
  <c r="K1647" i="9"/>
  <c r="L1647" i="9"/>
  <c r="M1647" i="9"/>
  <c r="N1647" i="9"/>
  <c r="O1647" i="9"/>
  <c r="P1647" i="9"/>
  <c r="A1648" i="9"/>
  <c r="B1648" i="9"/>
  <c r="C1648" i="9"/>
  <c r="D1648" i="9"/>
  <c r="E1648" i="9"/>
  <c r="F1648" i="9"/>
  <c r="G1648" i="9"/>
  <c r="H1648" i="9"/>
  <c r="I1648" i="9"/>
  <c r="J1648" i="9"/>
  <c r="K1648" i="9"/>
  <c r="L1648" i="9"/>
  <c r="M1648" i="9"/>
  <c r="N1648" i="9"/>
  <c r="O1648" i="9"/>
  <c r="P1648" i="9"/>
  <c r="A1649" i="9"/>
  <c r="B1649" i="9"/>
  <c r="C1649" i="9"/>
  <c r="D1649" i="9"/>
  <c r="E1649" i="9"/>
  <c r="F1649" i="9"/>
  <c r="G1649" i="9"/>
  <c r="H1649" i="9"/>
  <c r="I1649" i="9"/>
  <c r="J1649" i="9"/>
  <c r="K1649" i="9"/>
  <c r="L1649" i="9"/>
  <c r="M1649" i="9"/>
  <c r="N1649" i="9"/>
  <c r="O1649" i="9"/>
  <c r="P1649" i="9"/>
  <c r="A1650" i="9"/>
  <c r="B1650" i="9"/>
  <c r="C1650" i="9"/>
  <c r="D1650" i="9"/>
  <c r="E1650" i="9"/>
  <c r="F1650" i="9"/>
  <c r="G1650" i="9"/>
  <c r="H1650" i="9"/>
  <c r="I1650" i="9"/>
  <c r="J1650" i="9"/>
  <c r="K1650" i="9"/>
  <c r="L1650" i="9"/>
  <c r="M1650" i="9"/>
  <c r="N1650" i="9"/>
  <c r="O1650" i="9"/>
  <c r="P1650" i="9"/>
  <c r="A1651" i="9"/>
  <c r="B1651" i="9"/>
  <c r="C1651" i="9"/>
  <c r="D1651" i="9"/>
  <c r="E1651" i="9"/>
  <c r="F1651" i="9"/>
  <c r="G1651" i="9"/>
  <c r="H1651" i="9"/>
  <c r="I1651" i="9"/>
  <c r="J1651" i="9"/>
  <c r="K1651" i="9"/>
  <c r="L1651" i="9"/>
  <c r="M1651" i="9"/>
  <c r="N1651" i="9"/>
  <c r="O1651" i="9"/>
  <c r="P1651" i="9"/>
  <c r="A1652" i="9"/>
  <c r="B1652" i="9"/>
  <c r="C1652" i="9"/>
  <c r="D1652" i="9"/>
  <c r="E1652" i="9"/>
  <c r="F1652" i="9"/>
  <c r="G1652" i="9"/>
  <c r="H1652" i="9"/>
  <c r="I1652" i="9"/>
  <c r="J1652" i="9"/>
  <c r="K1652" i="9"/>
  <c r="L1652" i="9"/>
  <c r="M1652" i="9"/>
  <c r="N1652" i="9"/>
  <c r="O1652" i="9"/>
  <c r="P1652" i="9"/>
  <c r="A1653" i="9"/>
  <c r="B1653" i="9"/>
  <c r="C1653" i="9"/>
  <c r="D1653" i="9"/>
  <c r="E1653" i="9"/>
  <c r="F1653" i="9"/>
  <c r="G1653" i="9"/>
  <c r="H1653" i="9"/>
  <c r="I1653" i="9"/>
  <c r="J1653" i="9"/>
  <c r="K1653" i="9"/>
  <c r="L1653" i="9"/>
  <c r="M1653" i="9"/>
  <c r="N1653" i="9"/>
  <c r="O1653" i="9"/>
  <c r="P1653" i="9"/>
  <c r="A1654" i="9"/>
  <c r="B1654" i="9"/>
  <c r="C1654" i="9"/>
  <c r="D1654" i="9"/>
  <c r="E1654" i="9"/>
  <c r="F1654" i="9"/>
  <c r="G1654" i="9"/>
  <c r="H1654" i="9"/>
  <c r="I1654" i="9"/>
  <c r="J1654" i="9"/>
  <c r="K1654" i="9"/>
  <c r="L1654" i="9"/>
  <c r="M1654" i="9"/>
  <c r="N1654" i="9"/>
  <c r="O1654" i="9"/>
  <c r="P1654" i="9"/>
  <c r="A1655" i="9"/>
  <c r="B1655" i="9"/>
  <c r="C1655" i="9"/>
  <c r="D1655" i="9"/>
  <c r="E1655" i="9"/>
  <c r="F1655" i="9"/>
  <c r="G1655" i="9"/>
  <c r="H1655" i="9"/>
  <c r="I1655" i="9"/>
  <c r="J1655" i="9"/>
  <c r="K1655" i="9"/>
  <c r="L1655" i="9"/>
  <c r="M1655" i="9"/>
  <c r="N1655" i="9"/>
  <c r="O1655" i="9"/>
  <c r="P1655" i="9"/>
  <c r="A1656" i="9"/>
  <c r="B1656" i="9"/>
  <c r="C1656" i="9"/>
  <c r="D1656" i="9"/>
  <c r="E1656" i="9"/>
  <c r="F1656" i="9"/>
  <c r="G1656" i="9"/>
  <c r="H1656" i="9"/>
  <c r="I1656" i="9"/>
  <c r="J1656" i="9"/>
  <c r="K1656" i="9"/>
  <c r="L1656" i="9"/>
  <c r="M1656" i="9"/>
  <c r="N1656" i="9"/>
  <c r="O1656" i="9"/>
  <c r="P1656" i="9"/>
  <c r="A1657" i="9"/>
  <c r="B1657" i="9"/>
  <c r="C1657" i="9"/>
  <c r="D1657" i="9"/>
  <c r="E1657" i="9"/>
  <c r="F1657" i="9"/>
  <c r="G1657" i="9"/>
  <c r="H1657" i="9"/>
  <c r="I1657" i="9"/>
  <c r="J1657" i="9"/>
  <c r="K1657" i="9"/>
  <c r="L1657" i="9"/>
  <c r="M1657" i="9"/>
  <c r="N1657" i="9"/>
  <c r="O1657" i="9"/>
  <c r="P1657" i="9"/>
  <c r="A1658" i="9"/>
  <c r="B1658" i="9"/>
  <c r="C1658" i="9"/>
  <c r="D1658" i="9"/>
  <c r="E1658" i="9"/>
  <c r="F1658" i="9"/>
  <c r="G1658" i="9"/>
  <c r="H1658" i="9"/>
  <c r="I1658" i="9"/>
  <c r="J1658" i="9"/>
  <c r="K1658" i="9"/>
  <c r="L1658" i="9"/>
  <c r="M1658" i="9"/>
  <c r="N1658" i="9"/>
  <c r="O1658" i="9"/>
  <c r="P1658" i="9"/>
  <c r="A1659" i="9"/>
  <c r="B1659" i="9"/>
  <c r="C1659" i="9"/>
  <c r="D1659" i="9"/>
  <c r="E1659" i="9"/>
  <c r="F1659" i="9"/>
  <c r="G1659" i="9"/>
  <c r="H1659" i="9"/>
  <c r="I1659" i="9"/>
  <c r="J1659" i="9"/>
  <c r="K1659" i="9"/>
  <c r="L1659" i="9"/>
  <c r="M1659" i="9"/>
  <c r="N1659" i="9"/>
  <c r="O1659" i="9"/>
  <c r="P1659" i="9"/>
  <c r="A1660" i="9"/>
  <c r="B1660" i="9"/>
  <c r="C1660" i="9"/>
  <c r="D1660" i="9"/>
  <c r="E1660" i="9"/>
  <c r="F1660" i="9"/>
  <c r="G1660" i="9"/>
  <c r="H1660" i="9"/>
  <c r="I1660" i="9"/>
  <c r="J1660" i="9"/>
  <c r="K1660" i="9"/>
  <c r="L1660" i="9"/>
  <c r="M1660" i="9"/>
  <c r="N1660" i="9"/>
  <c r="O1660" i="9"/>
  <c r="P1660" i="9"/>
  <c r="A1661" i="9"/>
  <c r="B1661" i="9"/>
  <c r="C1661" i="9"/>
  <c r="D1661" i="9"/>
  <c r="E1661" i="9"/>
  <c r="F1661" i="9"/>
  <c r="G1661" i="9"/>
  <c r="H1661" i="9"/>
  <c r="I1661" i="9"/>
  <c r="J1661" i="9"/>
  <c r="K1661" i="9"/>
  <c r="L1661" i="9"/>
  <c r="M1661" i="9"/>
  <c r="N1661" i="9"/>
  <c r="O1661" i="9"/>
  <c r="P1661" i="9"/>
  <c r="A1662" i="9"/>
  <c r="B1662" i="9"/>
  <c r="C1662" i="9"/>
  <c r="D1662" i="9"/>
  <c r="E1662" i="9"/>
  <c r="F1662" i="9"/>
  <c r="G1662" i="9"/>
  <c r="H1662" i="9"/>
  <c r="I1662" i="9"/>
  <c r="J1662" i="9"/>
  <c r="K1662" i="9"/>
  <c r="L1662" i="9"/>
  <c r="M1662" i="9"/>
  <c r="N1662" i="9"/>
  <c r="O1662" i="9"/>
  <c r="P1662" i="9"/>
  <c r="A1663" i="9"/>
  <c r="B1663" i="9"/>
  <c r="C1663" i="9"/>
  <c r="D1663" i="9"/>
  <c r="E1663" i="9"/>
  <c r="F1663" i="9"/>
  <c r="G1663" i="9"/>
  <c r="H1663" i="9"/>
  <c r="I1663" i="9"/>
  <c r="J1663" i="9"/>
  <c r="K1663" i="9"/>
  <c r="L1663" i="9"/>
  <c r="M1663" i="9"/>
  <c r="N1663" i="9"/>
  <c r="O1663" i="9"/>
  <c r="P1663" i="9"/>
  <c r="A1664" i="9"/>
  <c r="B1664" i="9"/>
  <c r="C1664" i="9"/>
  <c r="D1664" i="9"/>
  <c r="E1664" i="9"/>
  <c r="F1664" i="9"/>
  <c r="G1664" i="9"/>
  <c r="H1664" i="9"/>
  <c r="I1664" i="9"/>
  <c r="J1664" i="9"/>
  <c r="K1664" i="9"/>
  <c r="L1664" i="9"/>
  <c r="M1664" i="9"/>
  <c r="N1664" i="9"/>
  <c r="O1664" i="9"/>
  <c r="P1664" i="9"/>
  <c r="A1665" i="9"/>
  <c r="B1665" i="9"/>
  <c r="C1665" i="9"/>
  <c r="D1665" i="9"/>
  <c r="E1665" i="9"/>
  <c r="F1665" i="9"/>
  <c r="G1665" i="9"/>
  <c r="H1665" i="9"/>
  <c r="I1665" i="9"/>
  <c r="J1665" i="9"/>
  <c r="K1665" i="9"/>
  <c r="L1665" i="9"/>
  <c r="M1665" i="9"/>
  <c r="N1665" i="9"/>
  <c r="O1665" i="9"/>
  <c r="P1665" i="9"/>
  <c r="A1666" i="9"/>
  <c r="B1666" i="9"/>
  <c r="C1666" i="9"/>
  <c r="D1666" i="9"/>
  <c r="E1666" i="9"/>
  <c r="F1666" i="9"/>
  <c r="G1666" i="9"/>
  <c r="H1666" i="9"/>
  <c r="I1666" i="9"/>
  <c r="J1666" i="9"/>
  <c r="K1666" i="9"/>
  <c r="L1666" i="9"/>
  <c r="M1666" i="9"/>
  <c r="N1666" i="9"/>
  <c r="O1666" i="9"/>
  <c r="P1666" i="9"/>
  <c r="A1667" i="9"/>
  <c r="B1667" i="9"/>
  <c r="C1667" i="9"/>
  <c r="D1667" i="9"/>
  <c r="E1667" i="9"/>
  <c r="F1667" i="9"/>
  <c r="G1667" i="9"/>
  <c r="H1667" i="9"/>
  <c r="I1667" i="9"/>
  <c r="J1667" i="9"/>
  <c r="K1667" i="9"/>
  <c r="L1667" i="9"/>
  <c r="M1667" i="9"/>
  <c r="N1667" i="9"/>
  <c r="O1667" i="9"/>
  <c r="P1667" i="9"/>
  <c r="A1668" i="9"/>
  <c r="B1668" i="9"/>
  <c r="C1668" i="9"/>
  <c r="D1668" i="9"/>
  <c r="E1668" i="9"/>
  <c r="F1668" i="9"/>
  <c r="G1668" i="9"/>
  <c r="H1668" i="9"/>
  <c r="I1668" i="9"/>
  <c r="J1668" i="9"/>
  <c r="K1668" i="9"/>
  <c r="L1668" i="9"/>
  <c r="M1668" i="9"/>
  <c r="N1668" i="9"/>
  <c r="O1668" i="9"/>
  <c r="P1668" i="9"/>
  <c r="A1669" i="9"/>
  <c r="B1669" i="9"/>
  <c r="C1669" i="9"/>
  <c r="D1669" i="9"/>
  <c r="E1669" i="9"/>
  <c r="F1669" i="9"/>
  <c r="G1669" i="9"/>
  <c r="H1669" i="9"/>
  <c r="I1669" i="9"/>
  <c r="J1669" i="9"/>
  <c r="K1669" i="9"/>
  <c r="L1669" i="9"/>
  <c r="M1669" i="9"/>
  <c r="N1669" i="9"/>
  <c r="O1669" i="9"/>
  <c r="P1669" i="9"/>
  <c r="A1670" i="9"/>
  <c r="B1670" i="9"/>
  <c r="C1670" i="9"/>
  <c r="D1670" i="9"/>
  <c r="E1670" i="9"/>
  <c r="F1670" i="9"/>
  <c r="G1670" i="9"/>
  <c r="H1670" i="9"/>
  <c r="I1670" i="9"/>
  <c r="J1670" i="9"/>
  <c r="K1670" i="9"/>
  <c r="L1670" i="9"/>
  <c r="M1670" i="9"/>
  <c r="N1670" i="9"/>
  <c r="O1670" i="9"/>
  <c r="P1670" i="9"/>
  <c r="A1671" i="9"/>
  <c r="B1671" i="9"/>
  <c r="C1671" i="9"/>
  <c r="D1671" i="9"/>
  <c r="E1671" i="9"/>
  <c r="F1671" i="9"/>
  <c r="G1671" i="9"/>
  <c r="H1671" i="9"/>
  <c r="I1671" i="9"/>
  <c r="J1671" i="9"/>
  <c r="K1671" i="9"/>
  <c r="L1671" i="9"/>
  <c r="M1671" i="9"/>
  <c r="N1671" i="9"/>
  <c r="O1671" i="9"/>
  <c r="P1671" i="9"/>
  <c r="A1672" i="9"/>
  <c r="B1672" i="9"/>
  <c r="C1672" i="9"/>
  <c r="D1672" i="9"/>
  <c r="E1672" i="9"/>
  <c r="F1672" i="9"/>
  <c r="G1672" i="9"/>
  <c r="H1672" i="9"/>
  <c r="I1672" i="9"/>
  <c r="J1672" i="9"/>
  <c r="K1672" i="9"/>
  <c r="L1672" i="9"/>
  <c r="M1672" i="9"/>
  <c r="N1672" i="9"/>
  <c r="O1672" i="9"/>
  <c r="P1672" i="9"/>
  <c r="A1673" i="9"/>
  <c r="B1673" i="9"/>
  <c r="C1673" i="9"/>
  <c r="D1673" i="9"/>
  <c r="E1673" i="9"/>
  <c r="F1673" i="9"/>
  <c r="G1673" i="9"/>
  <c r="H1673" i="9"/>
  <c r="I1673" i="9"/>
  <c r="J1673" i="9"/>
  <c r="K1673" i="9"/>
  <c r="L1673" i="9"/>
  <c r="M1673" i="9"/>
  <c r="N1673" i="9"/>
  <c r="O1673" i="9"/>
  <c r="P1673" i="9"/>
  <c r="A1674" i="9"/>
  <c r="B1674" i="9"/>
  <c r="C1674" i="9"/>
  <c r="D1674" i="9"/>
  <c r="E1674" i="9"/>
  <c r="F1674" i="9"/>
  <c r="G1674" i="9"/>
  <c r="H1674" i="9"/>
  <c r="I1674" i="9"/>
  <c r="J1674" i="9"/>
  <c r="K1674" i="9"/>
  <c r="L1674" i="9"/>
  <c r="M1674" i="9"/>
  <c r="N1674" i="9"/>
  <c r="O1674" i="9"/>
  <c r="P1674" i="9"/>
  <c r="A1675" i="9"/>
  <c r="B1675" i="9"/>
  <c r="C1675" i="9"/>
  <c r="D1675" i="9"/>
  <c r="E1675" i="9"/>
  <c r="F1675" i="9"/>
  <c r="G1675" i="9"/>
  <c r="H1675" i="9"/>
  <c r="I1675" i="9"/>
  <c r="J1675" i="9"/>
  <c r="K1675" i="9"/>
  <c r="L1675" i="9"/>
  <c r="M1675" i="9"/>
  <c r="N1675" i="9"/>
  <c r="O1675" i="9"/>
  <c r="P1675" i="9"/>
  <c r="A1676" i="9"/>
  <c r="B1676" i="9"/>
  <c r="C1676" i="9"/>
  <c r="D1676" i="9"/>
  <c r="E1676" i="9"/>
  <c r="F1676" i="9"/>
  <c r="G1676" i="9"/>
  <c r="H1676" i="9"/>
  <c r="I1676" i="9"/>
  <c r="J1676" i="9"/>
  <c r="K1676" i="9"/>
  <c r="L1676" i="9"/>
  <c r="M1676" i="9"/>
  <c r="N1676" i="9"/>
  <c r="O1676" i="9"/>
  <c r="P1676" i="9"/>
  <c r="A1677" i="9"/>
  <c r="B1677" i="9"/>
  <c r="C1677" i="9"/>
  <c r="D1677" i="9"/>
  <c r="E1677" i="9"/>
  <c r="F1677" i="9"/>
  <c r="G1677" i="9"/>
  <c r="H1677" i="9"/>
  <c r="I1677" i="9"/>
  <c r="J1677" i="9"/>
  <c r="K1677" i="9"/>
  <c r="L1677" i="9"/>
  <c r="M1677" i="9"/>
  <c r="N1677" i="9"/>
  <c r="O1677" i="9"/>
  <c r="P1677" i="9"/>
  <c r="A1678" i="9"/>
  <c r="B1678" i="9"/>
  <c r="C1678" i="9"/>
  <c r="D1678" i="9"/>
  <c r="E1678" i="9"/>
  <c r="F1678" i="9"/>
  <c r="G1678" i="9"/>
  <c r="H1678" i="9"/>
  <c r="I1678" i="9"/>
  <c r="J1678" i="9"/>
  <c r="K1678" i="9"/>
  <c r="L1678" i="9"/>
  <c r="M1678" i="9"/>
  <c r="N1678" i="9"/>
  <c r="O1678" i="9"/>
  <c r="P1678" i="9"/>
  <c r="A1679" i="9"/>
  <c r="B1679" i="9"/>
  <c r="C1679" i="9"/>
  <c r="D1679" i="9"/>
  <c r="E1679" i="9"/>
  <c r="F1679" i="9"/>
  <c r="G1679" i="9"/>
  <c r="H1679" i="9"/>
  <c r="I1679" i="9"/>
  <c r="J1679" i="9"/>
  <c r="K1679" i="9"/>
  <c r="L1679" i="9"/>
  <c r="M1679" i="9"/>
  <c r="N1679" i="9"/>
  <c r="O1679" i="9"/>
  <c r="P1679" i="9"/>
  <c r="A1680" i="9"/>
  <c r="B1680" i="9"/>
  <c r="C1680" i="9"/>
  <c r="D1680" i="9"/>
  <c r="E1680" i="9"/>
  <c r="F1680" i="9"/>
  <c r="G1680" i="9"/>
  <c r="H1680" i="9"/>
  <c r="I1680" i="9"/>
  <c r="J1680" i="9"/>
  <c r="K1680" i="9"/>
  <c r="L1680" i="9"/>
  <c r="M1680" i="9"/>
  <c r="N1680" i="9"/>
  <c r="O1680" i="9"/>
  <c r="P1680" i="9"/>
  <c r="A1681" i="9"/>
  <c r="B1681" i="9"/>
  <c r="C1681" i="9"/>
  <c r="D1681" i="9"/>
  <c r="E1681" i="9"/>
  <c r="F1681" i="9"/>
  <c r="G1681" i="9"/>
  <c r="H1681" i="9"/>
  <c r="I1681" i="9"/>
  <c r="J1681" i="9"/>
  <c r="K1681" i="9"/>
  <c r="L1681" i="9"/>
  <c r="M1681" i="9"/>
  <c r="N1681" i="9"/>
  <c r="O1681" i="9"/>
  <c r="P1681" i="9"/>
  <c r="A1682" i="9"/>
  <c r="B1682" i="9"/>
  <c r="C1682" i="9"/>
  <c r="D1682" i="9"/>
  <c r="E1682" i="9"/>
  <c r="F1682" i="9"/>
  <c r="G1682" i="9"/>
  <c r="H1682" i="9"/>
  <c r="I1682" i="9"/>
  <c r="J1682" i="9"/>
  <c r="K1682" i="9"/>
  <c r="L1682" i="9"/>
  <c r="M1682" i="9"/>
  <c r="N1682" i="9"/>
  <c r="O1682" i="9"/>
  <c r="P1682" i="9"/>
  <c r="A1683" i="9"/>
  <c r="B1683" i="9"/>
  <c r="C1683" i="9"/>
  <c r="D1683" i="9"/>
  <c r="E1683" i="9"/>
  <c r="F1683" i="9"/>
  <c r="G1683" i="9"/>
  <c r="H1683" i="9"/>
  <c r="I1683" i="9"/>
  <c r="J1683" i="9"/>
  <c r="K1683" i="9"/>
  <c r="L1683" i="9"/>
  <c r="M1683" i="9"/>
  <c r="N1683" i="9"/>
  <c r="O1683" i="9"/>
  <c r="P1683" i="9"/>
  <c r="A1684" i="9"/>
  <c r="B1684" i="9"/>
  <c r="C1684" i="9"/>
  <c r="D1684" i="9"/>
  <c r="E1684" i="9"/>
  <c r="F1684" i="9"/>
  <c r="G1684" i="9"/>
  <c r="H1684" i="9"/>
  <c r="I1684" i="9"/>
  <c r="J1684" i="9"/>
  <c r="K1684" i="9"/>
  <c r="L1684" i="9"/>
  <c r="M1684" i="9"/>
  <c r="N1684" i="9"/>
  <c r="O1684" i="9"/>
  <c r="P1684" i="9"/>
  <c r="A1685" i="9"/>
  <c r="B1685" i="9"/>
  <c r="C1685" i="9"/>
  <c r="D1685" i="9"/>
  <c r="E1685" i="9"/>
  <c r="F1685" i="9"/>
  <c r="G1685" i="9"/>
  <c r="H1685" i="9"/>
  <c r="I1685" i="9"/>
  <c r="J1685" i="9"/>
  <c r="K1685" i="9"/>
  <c r="L1685" i="9"/>
  <c r="M1685" i="9"/>
  <c r="N1685" i="9"/>
  <c r="O1685" i="9"/>
  <c r="P1685" i="9"/>
  <c r="A1686" i="9"/>
  <c r="B1686" i="9"/>
  <c r="C1686" i="9"/>
  <c r="D1686" i="9"/>
  <c r="E1686" i="9"/>
  <c r="F1686" i="9"/>
  <c r="G1686" i="9"/>
  <c r="H1686" i="9"/>
  <c r="I1686" i="9"/>
  <c r="J1686" i="9"/>
  <c r="K1686" i="9"/>
  <c r="L1686" i="9"/>
  <c r="M1686" i="9"/>
  <c r="N1686" i="9"/>
  <c r="O1686" i="9"/>
  <c r="P1686" i="9"/>
  <c r="A1687" i="9"/>
  <c r="B1687" i="9"/>
  <c r="C1687" i="9"/>
  <c r="D1687" i="9"/>
  <c r="E1687" i="9"/>
  <c r="F1687" i="9"/>
  <c r="G1687" i="9"/>
  <c r="H1687" i="9"/>
  <c r="I1687" i="9"/>
  <c r="J1687" i="9"/>
  <c r="K1687" i="9"/>
  <c r="L1687" i="9"/>
  <c r="M1687" i="9"/>
  <c r="N1687" i="9"/>
  <c r="O1687" i="9"/>
  <c r="P1687" i="9"/>
  <c r="A1688" i="9"/>
  <c r="B1688" i="9"/>
  <c r="C1688" i="9"/>
  <c r="D1688" i="9"/>
  <c r="E1688" i="9"/>
  <c r="F1688" i="9"/>
  <c r="G1688" i="9"/>
  <c r="H1688" i="9"/>
  <c r="I1688" i="9"/>
  <c r="J1688" i="9"/>
  <c r="K1688" i="9"/>
  <c r="L1688" i="9"/>
  <c r="M1688" i="9"/>
  <c r="N1688" i="9"/>
  <c r="O1688" i="9"/>
  <c r="P1688" i="9"/>
  <c r="A1689" i="9"/>
  <c r="B1689" i="9"/>
  <c r="C1689" i="9"/>
  <c r="D1689" i="9"/>
  <c r="E1689" i="9"/>
  <c r="F1689" i="9"/>
  <c r="G1689" i="9"/>
  <c r="H1689" i="9"/>
  <c r="I1689" i="9"/>
  <c r="J1689" i="9"/>
  <c r="K1689" i="9"/>
  <c r="L1689" i="9"/>
  <c r="M1689" i="9"/>
  <c r="N1689" i="9"/>
  <c r="O1689" i="9"/>
  <c r="P1689" i="9"/>
  <c r="A1690" i="9"/>
  <c r="B1690" i="9"/>
  <c r="C1690" i="9"/>
  <c r="D1690" i="9"/>
  <c r="E1690" i="9"/>
  <c r="F1690" i="9"/>
  <c r="G1690" i="9"/>
  <c r="H1690" i="9"/>
  <c r="I1690" i="9"/>
  <c r="J1690" i="9"/>
  <c r="K1690" i="9"/>
  <c r="L1690" i="9"/>
  <c r="M1690" i="9"/>
  <c r="N1690" i="9"/>
  <c r="O1690" i="9"/>
  <c r="P1690" i="9"/>
  <c r="A1691" i="9"/>
  <c r="B1691" i="9"/>
  <c r="C1691" i="9"/>
  <c r="D1691" i="9"/>
  <c r="E1691" i="9"/>
  <c r="F1691" i="9"/>
  <c r="G1691" i="9"/>
  <c r="H1691" i="9"/>
  <c r="I1691" i="9"/>
  <c r="J1691" i="9"/>
  <c r="K1691" i="9"/>
  <c r="L1691" i="9"/>
  <c r="M1691" i="9"/>
  <c r="N1691" i="9"/>
  <c r="O1691" i="9"/>
  <c r="P1691" i="9"/>
  <c r="A1692" i="9"/>
  <c r="B1692" i="9"/>
  <c r="C1692" i="9"/>
  <c r="D1692" i="9"/>
  <c r="E1692" i="9"/>
  <c r="F1692" i="9"/>
  <c r="G1692" i="9"/>
  <c r="H1692" i="9"/>
  <c r="I1692" i="9"/>
  <c r="J1692" i="9"/>
  <c r="K1692" i="9"/>
  <c r="L1692" i="9"/>
  <c r="M1692" i="9"/>
  <c r="N1692" i="9"/>
  <c r="O1692" i="9"/>
  <c r="P1692" i="9"/>
  <c r="A1693" i="9"/>
  <c r="B1693" i="9"/>
  <c r="C1693" i="9"/>
  <c r="D1693" i="9"/>
  <c r="E1693" i="9"/>
  <c r="F1693" i="9"/>
  <c r="G1693" i="9"/>
  <c r="H1693" i="9"/>
  <c r="I1693" i="9"/>
  <c r="J1693" i="9"/>
  <c r="K1693" i="9"/>
  <c r="L1693" i="9"/>
  <c r="M1693" i="9"/>
  <c r="N1693" i="9"/>
  <c r="O1693" i="9"/>
  <c r="P1693" i="9"/>
  <c r="A1694" i="9"/>
  <c r="B1694" i="9"/>
  <c r="C1694" i="9"/>
  <c r="D1694" i="9"/>
  <c r="E1694" i="9"/>
  <c r="F1694" i="9"/>
  <c r="G1694" i="9"/>
  <c r="H1694" i="9"/>
  <c r="I1694" i="9"/>
  <c r="J1694" i="9"/>
  <c r="K1694" i="9"/>
  <c r="L1694" i="9"/>
  <c r="M1694" i="9"/>
  <c r="N1694" i="9"/>
  <c r="O1694" i="9"/>
  <c r="P1694" i="9"/>
  <c r="A1695" i="9"/>
  <c r="B1695" i="9"/>
  <c r="C1695" i="9"/>
  <c r="D1695" i="9"/>
  <c r="E1695" i="9"/>
  <c r="F1695" i="9"/>
  <c r="G1695" i="9"/>
  <c r="H1695" i="9"/>
  <c r="I1695" i="9"/>
  <c r="J1695" i="9"/>
  <c r="K1695" i="9"/>
  <c r="L1695" i="9"/>
  <c r="M1695" i="9"/>
  <c r="N1695" i="9"/>
  <c r="O1695" i="9"/>
  <c r="P1695" i="9"/>
  <c r="A1696" i="9"/>
  <c r="B1696" i="9"/>
  <c r="C1696" i="9"/>
  <c r="D1696" i="9"/>
  <c r="E1696" i="9"/>
  <c r="F1696" i="9"/>
  <c r="G1696" i="9"/>
  <c r="H1696" i="9"/>
  <c r="I1696" i="9"/>
  <c r="J1696" i="9"/>
  <c r="K1696" i="9"/>
  <c r="L1696" i="9"/>
  <c r="M1696" i="9"/>
  <c r="N1696" i="9"/>
  <c r="O1696" i="9"/>
  <c r="P1696" i="9"/>
  <c r="A1697" i="9"/>
  <c r="B1697" i="9"/>
  <c r="C1697" i="9"/>
  <c r="D1697" i="9"/>
  <c r="E1697" i="9"/>
  <c r="F1697" i="9"/>
  <c r="G1697" i="9"/>
  <c r="H1697" i="9"/>
  <c r="I1697" i="9"/>
  <c r="J1697" i="9"/>
  <c r="K1697" i="9"/>
  <c r="L1697" i="9"/>
  <c r="M1697" i="9"/>
  <c r="N1697" i="9"/>
  <c r="O1697" i="9"/>
  <c r="P1697" i="9"/>
  <c r="A1698" i="9"/>
  <c r="B1698" i="9"/>
  <c r="C1698" i="9"/>
  <c r="D1698" i="9"/>
  <c r="E1698" i="9"/>
  <c r="F1698" i="9"/>
  <c r="G1698" i="9"/>
  <c r="H1698" i="9"/>
  <c r="I1698" i="9"/>
  <c r="J1698" i="9"/>
  <c r="K1698" i="9"/>
  <c r="L1698" i="9"/>
  <c r="M1698" i="9"/>
  <c r="N1698" i="9"/>
  <c r="O1698" i="9"/>
  <c r="P1698" i="9"/>
  <c r="A1699" i="9"/>
  <c r="B1699" i="9"/>
  <c r="C1699" i="9"/>
  <c r="D1699" i="9"/>
  <c r="E1699" i="9"/>
  <c r="F1699" i="9"/>
  <c r="G1699" i="9"/>
  <c r="H1699" i="9"/>
  <c r="I1699" i="9"/>
  <c r="J1699" i="9"/>
  <c r="K1699" i="9"/>
  <c r="L1699" i="9"/>
  <c r="M1699" i="9"/>
  <c r="N1699" i="9"/>
  <c r="O1699" i="9"/>
  <c r="P1699" i="9"/>
  <c r="A1700" i="9"/>
  <c r="B1700" i="9"/>
  <c r="C1700" i="9"/>
  <c r="D1700" i="9"/>
  <c r="E1700" i="9"/>
  <c r="F1700" i="9"/>
  <c r="G1700" i="9"/>
  <c r="H1700" i="9"/>
  <c r="I1700" i="9"/>
  <c r="J1700" i="9"/>
  <c r="K1700" i="9"/>
  <c r="L1700" i="9"/>
  <c r="M1700" i="9"/>
  <c r="N1700" i="9"/>
  <c r="O1700" i="9"/>
  <c r="P1700" i="9"/>
  <c r="A1701" i="9"/>
  <c r="B1701" i="9"/>
  <c r="C1701" i="9"/>
  <c r="D1701" i="9"/>
  <c r="E1701" i="9"/>
  <c r="F1701" i="9"/>
  <c r="G1701" i="9"/>
  <c r="H1701" i="9"/>
  <c r="I1701" i="9"/>
  <c r="J1701" i="9"/>
  <c r="K1701" i="9"/>
  <c r="L1701" i="9"/>
  <c r="M1701" i="9"/>
  <c r="N1701" i="9"/>
  <c r="O1701" i="9"/>
  <c r="P1701" i="9"/>
  <c r="A1702" i="9"/>
  <c r="B1702" i="9"/>
  <c r="C1702" i="9"/>
  <c r="D1702" i="9"/>
  <c r="E1702" i="9"/>
  <c r="F1702" i="9"/>
  <c r="G1702" i="9"/>
  <c r="H1702" i="9"/>
  <c r="I1702" i="9"/>
  <c r="J1702" i="9"/>
  <c r="K1702" i="9"/>
  <c r="L1702" i="9"/>
  <c r="M1702" i="9"/>
  <c r="N1702" i="9"/>
  <c r="O1702" i="9"/>
  <c r="P1702" i="9"/>
  <c r="A1703" i="9"/>
  <c r="B1703" i="9"/>
  <c r="C1703" i="9"/>
  <c r="D1703" i="9"/>
  <c r="E1703" i="9"/>
  <c r="F1703" i="9"/>
  <c r="G1703" i="9"/>
  <c r="H1703" i="9"/>
  <c r="I1703" i="9"/>
  <c r="J1703" i="9"/>
  <c r="K1703" i="9"/>
  <c r="L1703" i="9"/>
  <c r="M1703" i="9"/>
  <c r="N1703" i="9"/>
  <c r="O1703" i="9"/>
  <c r="P1703" i="9"/>
  <c r="A1704" i="9"/>
  <c r="B1704" i="9"/>
  <c r="C1704" i="9"/>
  <c r="D1704" i="9"/>
  <c r="E1704" i="9"/>
  <c r="F1704" i="9"/>
  <c r="G1704" i="9"/>
  <c r="H1704" i="9"/>
  <c r="I1704" i="9"/>
  <c r="J1704" i="9"/>
  <c r="K1704" i="9"/>
  <c r="L1704" i="9"/>
  <c r="M1704" i="9"/>
  <c r="N1704" i="9"/>
  <c r="O1704" i="9"/>
  <c r="P1704" i="9"/>
  <c r="A1705" i="9"/>
  <c r="B1705" i="9"/>
  <c r="C1705" i="9"/>
  <c r="D1705" i="9"/>
  <c r="E1705" i="9"/>
  <c r="F1705" i="9"/>
  <c r="G1705" i="9"/>
  <c r="H1705" i="9"/>
  <c r="I1705" i="9"/>
  <c r="J1705" i="9"/>
  <c r="K1705" i="9"/>
  <c r="L1705" i="9"/>
  <c r="M1705" i="9"/>
  <c r="N1705" i="9"/>
  <c r="O1705" i="9"/>
  <c r="P1705" i="9"/>
  <c r="A1706" i="9"/>
  <c r="B1706" i="9"/>
  <c r="C1706" i="9"/>
  <c r="D1706" i="9"/>
  <c r="E1706" i="9"/>
  <c r="F1706" i="9"/>
  <c r="G1706" i="9"/>
  <c r="H1706" i="9"/>
  <c r="I1706" i="9"/>
  <c r="J1706" i="9"/>
  <c r="K1706" i="9"/>
  <c r="L1706" i="9"/>
  <c r="M1706" i="9"/>
  <c r="N1706" i="9"/>
  <c r="O1706" i="9"/>
  <c r="P1706" i="9"/>
  <c r="A1707" i="9"/>
  <c r="B1707" i="9"/>
  <c r="C1707" i="9"/>
  <c r="D1707" i="9"/>
  <c r="E1707" i="9"/>
  <c r="F1707" i="9"/>
  <c r="G1707" i="9"/>
  <c r="H1707" i="9"/>
  <c r="I1707" i="9"/>
  <c r="J1707" i="9"/>
  <c r="K1707" i="9"/>
  <c r="L1707" i="9"/>
  <c r="M1707" i="9"/>
  <c r="N1707" i="9"/>
  <c r="O1707" i="9"/>
  <c r="P1707" i="9"/>
  <c r="A1708" i="9"/>
  <c r="B1708" i="9"/>
  <c r="C1708" i="9"/>
  <c r="D1708" i="9"/>
  <c r="E1708" i="9"/>
  <c r="F1708" i="9"/>
  <c r="G1708" i="9"/>
  <c r="H1708" i="9"/>
  <c r="I1708" i="9"/>
  <c r="J1708" i="9"/>
  <c r="K1708" i="9"/>
  <c r="L1708" i="9"/>
  <c r="M1708" i="9"/>
  <c r="N1708" i="9"/>
  <c r="O1708" i="9"/>
  <c r="P1708" i="9"/>
  <c r="A1709" i="9"/>
  <c r="B1709" i="9"/>
  <c r="C1709" i="9"/>
  <c r="D1709" i="9"/>
  <c r="E1709" i="9"/>
  <c r="F1709" i="9"/>
  <c r="G1709" i="9"/>
  <c r="H1709" i="9"/>
  <c r="I1709" i="9"/>
  <c r="J1709" i="9"/>
  <c r="K1709" i="9"/>
  <c r="L1709" i="9"/>
  <c r="M1709" i="9"/>
  <c r="N1709" i="9"/>
  <c r="O1709" i="9"/>
  <c r="P1709" i="9"/>
  <c r="A1710" i="9"/>
  <c r="B1710" i="9"/>
  <c r="C1710" i="9"/>
  <c r="D1710" i="9"/>
  <c r="E1710" i="9"/>
  <c r="F1710" i="9"/>
  <c r="G1710" i="9"/>
  <c r="H1710" i="9"/>
  <c r="I1710" i="9"/>
  <c r="J1710" i="9"/>
  <c r="K1710" i="9"/>
  <c r="L1710" i="9"/>
  <c r="M1710" i="9"/>
  <c r="N1710" i="9"/>
  <c r="O1710" i="9"/>
  <c r="P1710" i="9"/>
  <c r="A1711" i="9"/>
  <c r="B1711" i="9"/>
  <c r="C1711" i="9"/>
  <c r="D1711" i="9"/>
  <c r="E1711" i="9"/>
  <c r="F1711" i="9"/>
  <c r="G1711" i="9"/>
  <c r="H1711" i="9"/>
  <c r="I1711" i="9"/>
  <c r="J1711" i="9"/>
  <c r="K1711" i="9"/>
  <c r="L1711" i="9"/>
  <c r="M1711" i="9"/>
  <c r="N1711" i="9"/>
  <c r="O1711" i="9"/>
  <c r="P1711" i="9"/>
  <c r="A1712" i="9"/>
  <c r="B1712" i="9"/>
  <c r="C1712" i="9"/>
  <c r="D1712" i="9"/>
  <c r="E1712" i="9"/>
  <c r="F1712" i="9"/>
  <c r="G1712" i="9"/>
  <c r="H1712" i="9"/>
  <c r="I1712" i="9"/>
  <c r="J1712" i="9"/>
  <c r="K1712" i="9"/>
  <c r="L1712" i="9"/>
  <c r="M1712" i="9"/>
  <c r="N1712" i="9"/>
  <c r="O1712" i="9"/>
  <c r="P1712" i="9"/>
  <c r="A1713" i="9"/>
  <c r="B1713" i="9"/>
  <c r="C1713" i="9"/>
  <c r="D1713" i="9"/>
  <c r="E1713" i="9"/>
  <c r="F1713" i="9"/>
  <c r="G1713" i="9"/>
  <c r="H1713" i="9"/>
  <c r="I1713" i="9"/>
  <c r="J1713" i="9"/>
  <c r="K1713" i="9"/>
  <c r="L1713" i="9"/>
  <c r="M1713" i="9"/>
  <c r="N1713" i="9"/>
  <c r="O1713" i="9"/>
  <c r="P1713" i="9"/>
  <c r="A1714" i="9"/>
  <c r="B1714" i="9"/>
  <c r="C1714" i="9"/>
  <c r="D1714" i="9"/>
  <c r="E1714" i="9"/>
  <c r="F1714" i="9"/>
  <c r="G1714" i="9"/>
  <c r="H1714" i="9"/>
  <c r="I1714" i="9"/>
  <c r="J1714" i="9"/>
  <c r="K1714" i="9"/>
  <c r="L1714" i="9"/>
  <c r="M1714" i="9"/>
  <c r="N1714" i="9"/>
  <c r="O1714" i="9"/>
  <c r="P1714" i="9"/>
  <c r="A1715" i="9"/>
  <c r="B1715" i="9"/>
  <c r="C1715" i="9"/>
  <c r="D1715" i="9"/>
  <c r="E1715" i="9"/>
  <c r="F1715" i="9"/>
  <c r="G1715" i="9"/>
  <c r="H1715" i="9"/>
  <c r="I1715" i="9"/>
  <c r="J1715" i="9"/>
  <c r="K1715" i="9"/>
  <c r="L1715" i="9"/>
  <c r="M1715" i="9"/>
  <c r="N1715" i="9"/>
  <c r="O1715" i="9"/>
  <c r="P1715" i="9"/>
  <c r="A1716" i="9"/>
  <c r="B1716" i="9"/>
  <c r="C1716" i="9"/>
  <c r="D1716" i="9"/>
  <c r="E1716" i="9"/>
  <c r="F1716" i="9"/>
  <c r="G1716" i="9"/>
  <c r="H1716" i="9"/>
  <c r="I1716" i="9"/>
  <c r="J1716" i="9"/>
  <c r="K1716" i="9"/>
  <c r="L1716" i="9"/>
  <c r="M1716" i="9"/>
  <c r="N1716" i="9"/>
  <c r="O1716" i="9"/>
  <c r="P1716" i="9"/>
  <c r="A1717" i="9"/>
  <c r="B1717" i="9"/>
  <c r="C1717" i="9"/>
  <c r="D1717" i="9"/>
  <c r="E1717" i="9"/>
  <c r="F1717" i="9"/>
  <c r="G1717" i="9"/>
  <c r="H1717" i="9"/>
  <c r="I1717" i="9"/>
  <c r="J1717" i="9"/>
  <c r="K1717" i="9"/>
  <c r="L1717" i="9"/>
  <c r="M1717" i="9"/>
  <c r="N1717" i="9"/>
  <c r="O1717" i="9"/>
  <c r="P1717" i="9"/>
  <c r="A1718" i="9"/>
  <c r="B1718" i="9"/>
  <c r="C1718" i="9"/>
  <c r="D1718" i="9"/>
  <c r="E1718" i="9"/>
  <c r="F1718" i="9"/>
  <c r="G1718" i="9"/>
  <c r="H1718" i="9"/>
  <c r="I1718" i="9"/>
  <c r="J1718" i="9"/>
  <c r="K1718" i="9"/>
  <c r="L1718" i="9"/>
  <c r="M1718" i="9"/>
  <c r="N1718" i="9"/>
  <c r="O1718" i="9"/>
  <c r="P1718" i="9"/>
  <c r="A1719" i="9"/>
  <c r="B1719" i="9"/>
  <c r="C1719" i="9"/>
  <c r="D1719" i="9"/>
  <c r="E1719" i="9"/>
  <c r="F1719" i="9"/>
  <c r="G1719" i="9"/>
  <c r="H1719" i="9"/>
  <c r="I1719" i="9"/>
  <c r="J1719" i="9"/>
  <c r="K1719" i="9"/>
  <c r="L1719" i="9"/>
  <c r="M1719" i="9"/>
  <c r="N1719" i="9"/>
  <c r="O1719" i="9"/>
  <c r="P1719" i="9"/>
  <c r="A1720" i="9"/>
  <c r="B1720" i="9"/>
  <c r="C1720" i="9"/>
  <c r="D1720" i="9"/>
  <c r="E1720" i="9"/>
  <c r="F1720" i="9"/>
  <c r="G1720" i="9"/>
  <c r="H1720" i="9"/>
  <c r="I1720" i="9"/>
  <c r="J1720" i="9"/>
  <c r="K1720" i="9"/>
  <c r="L1720" i="9"/>
  <c r="M1720" i="9"/>
  <c r="N1720" i="9"/>
  <c r="O1720" i="9"/>
  <c r="P1720" i="9"/>
  <c r="A1721" i="9"/>
  <c r="B1721" i="9"/>
  <c r="C1721" i="9"/>
  <c r="D1721" i="9"/>
  <c r="E1721" i="9"/>
  <c r="F1721" i="9"/>
  <c r="G1721" i="9"/>
  <c r="H1721" i="9"/>
  <c r="I1721" i="9"/>
  <c r="J1721" i="9"/>
  <c r="K1721" i="9"/>
  <c r="L1721" i="9"/>
  <c r="M1721" i="9"/>
  <c r="N1721" i="9"/>
  <c r="O1721" i="9"/>
  <c r="P1721" i="9"/>
  <c r="A1722" i="9"/>
  <c r="B1722" i="9"/>
  <c r="C1722" i="9"/>
  <c r="D1722" i="9"/>
  <c r="E1722" i="9"/>
  <c r="F1722" i="9"/>
  <c r="G1722" i="9"/>
  <c r="H1722" i="9"/>
  <c r="I1722" i="9"/>
  <c r="J1722" i="9"/>
  <c r="K1722" i="9"/>
  <c r="L1722" i="9"/>
  <c r="M1722" i="9"/>
  <c r="N1722" i="9"/>
  <c r="O1722" i="9"/>
  <c r="P1722" i="9"/>
  <c r="A1723" i="9"/>
  <c r="B1723" i="9"/>
  <c r="C1723" i="9"/>
  <c r="D1723" i="9"/>
  <c r="E1723" i="9"/>
  <c r="F1723" i="9"/>
  <c r="G1723" i="9"/>
  <c r="H1723" i="9"/>
  <c r="I1723" i="9"/>
  <c r="J1723" i="9"/>
  <c r="K1723" i="9"/>
  <c r="L1723" i="9"/>
  <c r="M1723" i="9"/>
  <c r="N1723" i="9"/>
  <c r="O1723" i="9"/>
  <c r="P1723" i="9"/>
  <c r="A1724" i="9"/>
  <c r="B1724" i="9"/>
  <c r="C1724" i="9"/>
  <c r="D1724" i="9"/>
  <c r="E1724" i="9"/>
  <c r="F1724" i="9"/>
  <c r="G1724" i="9"/>
  <c r="H1724" i="9"/>
  <c r="I1724" i="9"/>
  <c r="J1724" i="9"/>
  <c r="K1724" i="9"/>
  <c r="L1724" i="9"/>
  <c r="M1724" i="9"/>
  <c r="N1724" i="9"/>
  <c r="O1724" i="9"/>
  <c r="P1724" i="9"/>
  <c r="A1725" i="9"/>
  <c r="B1725" i="9"/>
  <c r="C1725" i="9"/>
  <c r="D1725" i="9"/>
  <c r="E1725" i="9"/>
  <c r="F1725" i="9"/>
  <c r="G1725" i="9"/>
  <c r="H1725" i="9"/>
  <c r="I1725" i="9"/>
  <c r="J1725" i="9"/>
  <c r="K1725" i="9"/>
  <c r="L1725" i="9"/>
  <c r="M1725" i="9"/>
  <c r="N1725" i="9"/>
  <c r="O1725" i="9"/>
  <c r="P1725" i="9"/>
  <c r="A1726" i="9"/>
  <c r="B1726" i="9"/>
  <c r="C1726" i="9"/>
  <c r="D1726" i="9"/>
  <c r="E1726" i="9"/>
  <c r="F1726" i="9"/>
  <c r="G1726" i="9"/>
  <c r="H1726" i="9"/>
  <c r="I1726" i="9"/>
  <c r="J1726" i="9"/>
  <c r="K1726" i="9"/>
  <c r="L1726" i="9"/>
  <c r="M1726" i="9"/>
  <c r="N1726" i="9"/>
  <c r="O1726" i="9"/>
  <c r="P1726" i="9"/>
  <c r="A1727" i="9"/>
  <c r="B1727" i="9"/>
  <c r="C1727" i="9"/>
  <c r="D1727" i="9"/>
  <c r="E1727" i="9"/>
  <c r="F1727" i="9"/>
  <c r="G1727" i="9"/>
  <c r="H1727" i="9"/>
  <c r="I1727" i="9"/>
  <c r="J1727" i="9"/>
  <c r="K1727" i="9"/>
  <c r="L1727" i="9"/>
  <c r="M1727" i="9"/>
  <c r="N1727" i="9"/>
  <c r="O1727" i="9"/>
  <c r="P1727" i="9"/>
  <c r="A1728" i="9"/>
  <c r="B1728" i="9"/>
  <c r="C1728" i="9"/>
  <c r="D1728" i="9"/>
  <c r="E1728" i="9"/>
  <c r="F1728" i="9"/>
  <c r="G1728" i="9"/>
  <c r="H1728" i="9"/>
  <c r="I1728" i="9"/>
  <c r="J1728" i="9"/>
  <c r="K1728" i="9"/>
  <c r="L1728" i="9"/>
  <c r="M1728" i="9"/>
  <c r="N1728" i="9"/>
  <c r="O1728" i="9"/>
  <c r="P1728" i="9"/>
  <c r="A1729" i="9"/>
  <c r="B1729" i="9"/>
  <c r="C1729" i="9"/>
  <c r="D1729" i="9"/>
  <c r="E1729" i="9"/>
  <c r="F1729" i="9"/>
  <c r="G1729" i="9"/>
  <c r="H1729" i="9"/>
  <c r="I1729" i="9"/>
  <c r="J1729" i="9"/>
  <c r="K1729" i="9"/>
  <c r="L1729" i="9"/>
  <c r="M1729" i="9"/>
  <c r="N1729" i="9"/>
  <c r="O1729" i="9"/>
  <c r="P1729" i="9"/>
  <c r="A1730" i="9"/>
  <c r="B1730" i="9"/>
  <c r="C1730" i="9"/>
  <c r="D1730" i="9"/>
  <c r="E1730" i="9"/>
  <c r="F1730" i="9"/>
  <c r="G1730" i="9"/>
  <c r="H1730" i="9"/>
  <c r="I1730" i="9"/>
  <c r="J1730" i="9"/>
  <c r="K1730" i="9"/>
  <c r="L1730" i="9"/>
  <c r="M1730" i="9"/>
  <c r="N1730" i="9"/>
  <c r="O1730" i="9"/>
  <c r="P1730" i="9"/>
  <c r="A1731" i="9"/>
  <c r="B1731" i="9"/>
  <c r="C1731" i="9"/>
  <c r="D1731" i="9"/>
  <c r="E1731" i="9"/>
  <c r="F1731" i="9"/>
  <c r="G1731" i="9"/>
  <c r="H1731" i="9"/>
  <c r="I1731" i="9"/>
  <c r="J1731" i="9"/>
  <c r="K1731" i="9"/>
  <c r="L1731" i="9"/>
  <c r="M1731" i="9"/>
  <c r="N1731" i="9"/>
  <c r="O1731" i="9"/>
  <c r="P1731" i="9"/>
  <c r="A1732" i="9"/>
  <c r="B1732" i="9"/>
  <c r="C1732" i="9"/>
  <c r="D1732" i="9"/>
  <c r="E1732" i="9"/>
  <c r="F1732" i="9"/>
  <c r="G1732" i="9"/>
  <c r="H1732" i="9"/>
  <c r="I1732" i="9"/>
  <c r="J1732" i="9"/>
  <c r="K1732" i="9"/>
  <c r="L1732" i="9"/>
  <c r="M1732" i="9"/>
  <c r="N1732" i="9"/>
  <c r="O1732" i="9"/>
  <c r="P1732" i="9"/>
  <c r="A1733" i="9"/>
  <c r="B1733" i="9"/>
  <c r="C1733" i="9"/>
  <c r="D1733" i="9"/>
  <c r="E1733" i="9"/>
  <c r="F1733" i="9"/>
  <c r="G1733" i="9"/>
  <c r="H1733" i="9"/>
  <c r="I1733" i="9"/>
  <c r="J1733" i="9"/>
  <c r="K1733" i="9"/>
  <c r="L1733" i="9"/>
  <c r="M1733" i="9"/>
  <c r="N1733" i="9"/>
  <c r="O1733" i="9"/>
  <c r="P1733" i="9"/>
  <c r="A1734" i="9"/>
  <c r="B1734" i="9"/>
  <c r="C1734" i="9"/>
  <c r="D1734" i="9"/>
  <c r="E1734" i="9"/>
  <c r="F1734" i="9"/>
  <c r="G1734" i="9"/>
  <c r="H1734" i="9"/>
  <c r="I1734" i="9"/>
  <c r="J1734" i="9"/>
  <c r="K1734" i="9"/>
  <c r="L1734" i="9"/>
  <c r="M1734" i="9"/>
  <c r="N1734" i="9"/>
  <c r="O1734" i="9"/>
  <c r="P1734" i="9"/>
  <c r="A1735" i="9"/>
  <c r="B1735" i="9"/>
  <c r="C1735" i="9"/>
  <c r="D1735" i="9"/>
  <c r="E1735" i="9"/>
  <c r="F1735" i="9"/>
  <c r="G1735" i="9"/>
  <c r="H1735" i="9"/>
  <c r="I1735" i="9"/>
  <c r="J1735" i="9"/>
  <c r="K1735" i="9"/>
  <c r="L1735" i="9"/>
  <c r="M1735" i="9"/>
  <c r="N1735" i="9"/>
  <c r="O1735" i="9"/>
  <c r="P1735" i="9"/>
  <c r="A1736" i="9"/>
  <c r="B1736" i="9"/>
  <c r="C1736" i="9"/>
  <c r="D1736" i="9"/>
  <c r="E1736" i="9"/>
  <c r="F1736" i="9"/>
  <c r="G1736" i="9"/>
  <c r="H1736" i="9"/>
  <c r="I1736" i="9"/>
  <c r="J1736" i="9"/>
  <c r="K1736" i="9"/>
  <c r="L1736" i="9"/>
  <c r="M1736" i="9"/>
  <c r="N1736" i="9"/>
  <c r="O1736" i="9"/>
  <c r="P1736" i="9"/>
  <c r="A1737" i="9"/>
  <c r="B1737" i="9"/>
  <c r="C1737" i="9"/>
  <c r="D1737" i="9"/>
  <c r="E1737" i="9"/>
  <c r="F1737" i="9"/>
  <c r="G1737" i="9"/>
  <c r="H1737" i="9"/>
  <c r="I1737" i="9"/>
  <c r="J1737" i="9"/>
  <c r="K1737" i="9"/>
  <c r="L1737" i="9"/>
  <c r="M1737" i="9"/>
  <c r="N1737" i="9"/>
  <c r="O1737" i="9"/>
  <c r="P1737" i="9"/>
  <c r="A1738" i="9"/>
  <c r="B1738" i="9"/>
  <c r="C1738" i="9"/>
  <c r="D1738" i="9"/>
  <c r="E1738" i="9"/>
  <c r="F1738" i="9"/>
  <c r="G1738" i="9"/>
  <c r="H1738" i="9"/>
  <c r="I1738" i="9"/>
  <c r="J1738" i="9"/>
  <c r="K1738" i="9"/>
  <c r="L1738" i="9"/>
  <c r="M1738" i="9"/>
  <c r="N1738" i="9"/>
  <c r="O1738" i="9"/>
  <c r="P1738" i="9"/>
  <c r="A1739" i="9"/>
  <c r="B1739" i="9"/>
  <c r="C1739" i="9"/>
  <c r="D1739" i="9"/>
  <c r="E1739" i="9"/>
  <c r="F1739" i="9"/>
  <c r="G1739" i="9"/>
  <c r="H1739" i="9"/>
  <c r="I1739" i="9"/>
  <c r="J1739" i="9"/>
  <c r="K1739" i="9"/>
  <c r="L1739" i="9"/>
  <c r="M1739" i="9"/>
  <c r="N1739" i="9"/>
  <c r="O1739" i="9"/>
  <c r="P1739" i="9"/>
  <c r="A1740" i="9"/>
  <c r="B1740" i="9"/>
  <c r="C1740" i="9"/>
  <c r="D1740" i="9"/>
  <c r="E1740" i="9"/>
  <c r="F1740" i="9"/>
  <c r="G1740" i="9"/>
  <c r="H1740" i="9"/>
  <c r="I1740" i="9"/>
  <c r="J1740" i="9"/>
  <c r="K1740" i="9"/>
  <c r="L1740" i="9"/>
  <c r="M1740" i="9"/>
  <c r="N1740" i="9"/>
  <c r="O1740" i="9"/>
  <c r="P1740" i="9"/>
  <c r="A1741" i="9"/>
  <c r="B1741" i="9"/>
  <c r="C1741" i="9"/>
  <c r="D1741" i="9"/>
  <c r="E1741" i="9"/>
  <c r="F1741" i="9"/>
  <c r="G1741" i="9"/>
  <c r="H1741" i="9"/>
  <c r="I1741" i="9"/>
  <c r="J1741" i="9"/>
  <c r="K1741" i="9"/>
  <c r="L1741" i="9"/>
  <c r="M1741" i="9"/>
  <c r="N1741" i="9"/>
  <c r="O1741" i="9"/>
  <c r="P1741" i="9"/>
  <c r="A1742" i="9"/>
  <c r="B1742" i="9"/>
  <c r="C1742" i="9"/>
  <c r="D1742" i="9"/>
  <c r="E1742" i="9"/>
  <c r="F1742" i="9"/>
  <c r="G1742" i="9"/>
  <c r="H1742" i="9"/>
  <c r="I1742" i="9"/>
  <c r="J1742" i="9"/>
  <c r="K1742" i="9"/>
  <c r="L1742" i="9"/>
  <c r="M1742" i="9"/>
  <c r="N1742" i="9"/>
  <c r="O1742" i="9"/>
  <c r="P1742" i="9"/>
  <c r="A1743" i="9"/>
  <c r="B1743" i="9"/>
  <c r="C1743" i="9"/>
  <c r="D1743" i="9"/>
  <c r="E1743" i="9"/>
  <c r="F1743" i="9"/>
  <c r="G1743" i="9"/>
  <c r="H1743" i="9"/>
  <c r="I1743" i="9"/>
  <c r="J1743" i="9"/>
  <c r="K1743" i="9"/>
  <c r="L1743" i="9"/>
  <c r="M1743" i="9"/>
  <c r="N1743" i="9"/>
  <c r="O1743" i="9"/>
  <c r="P1743" i="9"/>
  <c r="A1744" i="9"/>
  <c r="B1744" i="9"/>
  <c r="C1744" i="9"/>
  <c r="D1744" i="9"/>
  <c r="E1744" i="9"/>
  <c r="F1744" i="9"/>
  <c r="G1744" i="9"/>
  <c r="H1744" i="9"/>
  <c r="I1744" i="9"/>
  <c r="J1744" i="9"/>
  <c r="K1744" i="9"/>
  <c r="L1744" i="9"/>
  <c r="M1744" i="9"/>
  <c r="N1744" i="9"/>
  <c r="O1744" i="9"/>
  <c r="P1744" i="9"/>
  <c r="A1745" i="9"/>
  <c r="B1745" i="9"/>
  <c r="C1745" i="9"/>
  <c r="D1745" i="9"/>
  <c r="E1745" i="9"/>
  <c r="F1745" i="9"/>
  <c r="G1745" i="9"/>
  <c r="H1745" i="9"/>
  <c r="I1745" i="9"/>
  <c r="J1745" i="9"/>
  <c r="K1745" i="9"/>
  <c r="L1745" i="9"/>
  <c r="M1745" i="9"/>
  <c r="N1745" i="9"/>
  <c r="O1745" i="9"/>
  <c r="P1745" i="9"/>
  <c r="A1746" i="9"/>
  <c r="B1746" i="9"/>
  <c r="C1746" i="9"/>
  <c r="D1746" i="9"/>
  <c r="E1746" i="9"/>
  <c r="F1746" i="9"/>
  <c r="G1746" i="9"/>
  <c r="H1746" i="9"/>
  <c r="I1746" i="9"/>
  <c r="J1746" i="9"/>
  <c r="K1746" i="9"/>
  <c r="L1746" i="9"/>
  <c r="M1746" i="9"/>
  <c r="N1746" i="9"/>
  <c r="O1746" i="9"/>
  <c r="P1746" i="9"/>
  <c r="A1747" i="9"/>
  <c r="B1747" i="9"/>
  <c r="C1747" i="9"/>
  <c r="D1747" i="9"/>
  <c r="E1747" i="9"/>
  <c r="F1747" i="9"/>
  <c r="G1747" i="9"/>
  <c r="H1747" i="9"/>
  <c r="I1747" i="9"/>
  <c r="J1747" i="9"/>
  <c r="K1747" i="9"/>
  <c r="L1747" i="9"/>
  <c r="M1747" i="9"/>
  <c r="N1747" i="9"/>
  <c r="O1747" i="9"/>
  <c r="P1747" i="9"/>
  <c r="A1748" i="9"/>
  <c r="B1748" i="9"/>
  <c r="C1748" i="9"/>
  <c r="D1748" i="9"/>
  <c r="E1748" i="9"/>
  <c r="F1748" i="9"/>
  <c r="G1748" i="9"/>
  <c r="H1748" i="9"/>
  <c r="I1748" i="9"/>
  <c r="J1748" i="9"/>
  <c r="K1748" i="9"/>
  <c r="L1748" i="9"/>
  <c r="M1748" i="9"/>
  <c r="N1748" i="9"/>
  <c r="O1748" i="9"/>
  <c r="P1748" i="9"/>
  <c r="A1749" i="9"/>
  <c r="B1749" i="9"/>
  <c r="C1749" i="9"/>
  <c r="D1749" i="9"/>
  <c r="E1749" i="9"/>
  <c r="F1749" i="9"/>
  <c r="G1749" i="9"/>
  <c r="H1749" i="9"/>
  <c r="I1749" i="9"/>
  <c r="J1749" i="9"/>
  <c r="K1749" i="9"/>
  <c r="L1749" i="9"/>
  <c r="M1749" i="9"/>
  <c r="N1749" i="9"/>
  <c r="O1749" i="9"/>
  <c r="P1749" i="9"/>
  <c r="A1750" i="9"/>
  <c r="B1750" i="9"/>
  <c r="C1750" i="9"/>
  <c r="D1750" i="9"/>
  <c r="E1750" i="9"/>
  <c r="F1750" i="9"/>
  <c r="G1750" i="9"/>
  <c r="H1750" i="9"/>
  <c r="I1750" i="9"/>
  <c r="J1750" i="9"/>
  <c r="K1750" i="9"/>
  <c r="L1750" i="9"/>
  <c r="M1750" i="9"/>
  <c r="N1750" i="9"/>
  <c r="O1750" i="9"/>
  <c r="P1750" i="9"/>
  <c r="A1751" i="9"/>
  <c r="B1751" i="9"/>
  <c r="C1751" i="9"/>
  <c r="D1751" i="9"/>
  <c r="E1751" i="9"/>
  <c r="F1751" i="9"/>
  <c r="G1751" i="9"/>
  <c r="H1751" i="9"/>
  <c r="I1751" i="9"/>
  <c r="J1751" i="9"/>
  <c r="K1751" i="9"/>
  <c r="L1751" i="9"/>
  <c r="M1751" i="9"/>
  <c r="N1751" i="9"/>
  <c r="O1751" i="9"/>
  <c r="P1751" i="9"/>
  <c r="A1752" i="9"/>
  <c r="B1752" i="9"/>
  <c r="C1752" i="9"/>
  <c r="D1752" i="9"/>
  <c r="E1752" i="9"/>
  <c r="F1752" i="9"/>
  <c r="G1752" i="9"/>
  <c r="H1752" i="9"/>
  <c r="I1752" i="9"/>
  <c r="J1752" i="9"/>
  <c r="K1752" i="9"/>
  <c r="L1752" i="9"/>
  <c r="M1752" i="9"/>
  <c r="N1752" i="9"/>
  <c r="O1752" i="9"/>
  <c r="P1752" i="9"/>
  <c r="A1753" i="9"/>
  <c r="B1753" i="9"/>
  <c r="C1753" i="9"/>
  <c r="D1753" i="9"/>
  <c r="E1753" i="9"/>
  <c r="F1753" i="9"/>
  <c r="G1753" i="9"/>
  <c r="H1753" i="9"/>
  <c r="I1753" i="9"/>
  <c r="J1753" i="9"/>
  <c r="K1753" i="9"/>
  <c r="L1753" i="9"/>
  <c r="M1753" i="9"/>
  <c r="N1753" i="9"/>
  <c r="O1753" i="9"/>
  <c r="P1753" i="9"/>
  <c r="A1754" i="9"/>
  <c r="B1754" i="9"/>
  <c r="C1754" i="9"/>
  <c r="D1754" i="9"/>
  <c r="E1754" i="9"/>
  <c r="F1754" i="9"/>
  <c r="G1754" i="9"/>
  <c r="H1754" i="9"/>
  <c r="I1754" i="9"/>
  <c r="J1754" i="9"/>
  <c r="K1754" i="9"/>
  <c r="L1754" i="9"/>
  <c r="M1754" i="9"/>
  <c r="N1754" i="9"/>
  <c r="O1754" i="9"/>
  <c r="P1754" i="9"/>
  <c r="A1755" i="9"/>
  <c r="B1755" i="9"/>
  <c r="C1755" i="9"/>
  <c r="D1755" i="9"/>
  <c r="E1755" i="9"/>
  <c r="F1755" i="9"/>
  <c r="G1755" i="9"/>
  <c r="H1755" i="9"/>
  <c r="I1755" i="9"/>
  <c r="J1755" i="9"/>
  <c r="K1755" i="9"/>
  <c r="L1755" i="9"/>
  <c r="M1755" i="9"/>
  <c r="N1755" i="9"/>
  <c r="O1755" i="9"/>
  <c r="P1755" i="9"/>
  <c r="A1756" i="9"/>
  <c r="B1756" i="9"/>
  <c r="C1756" i="9"/>
  <c r="D1756" i="9"/>
  <c r="E1756" i="9"/>
  <c r="F1756" i="9"/>
  <c r="G1756" i="9"/>
  <c r="H1756" i="9"/>
  <c r="I1756" i="9"/>
  <c r="J1756" i="9"/>
  <c r="K1756" i="9"/>
  <c r="L1756" i="9"/>
  <c r="M1756" i="9"/>
  <c r="N1756" i="9"/>
  <c r="O1756" i="9"/>
  <c r="P1756" i="9"/>
  <c r="A1757" i="9"/>
  <c r="B1757" i="9"/>
  <c r="C1757" i="9"/>
  <c r="D1757" i="9"/>
  <c r="E1757" i="9"/>
  <c r="F1757" i="9"/>
  <c r="G1757" i="9"/>
  <c r="H1757" i="9"/>
  <c r="I1757" i="9"/>
  <c r="J1757" i="9"/>
  <c r="K1757" i="9"/>
  <c r="L1757" i="9"/>
  <c r="M1757" i="9"/>
  <c r="N1757" i="9"/>
  <c r="O1757" i="9"/>
  <c r="P1757" i="9"/>
  <c r="A1758" i="9"/>
  <c r="B1758" i="9"/>
  <c r="C1758" i="9"/>
  <c r="D1758" i="9"/>
  <c r="E1758" i="9"/>
  <c r="F1758" i="9"/>
  <c r="G1758" i="9"/>
  <c r="H1758" i="9"/>
  <c r="I1758" i="9"/>
  <c r="J1758" i="9"/>
  <c r="K1758" i="9"/>
  <c r="L1758" i="9"/>
  <c r="M1758" i="9"/>
  <c r="N1758" i="9"/>
  <c r="O1758" i="9"/>
  <c r="P1758" i="9"/>
  <c r="A1759" i="9"/>
  <c r="B1759" i="9"/>
  <c r="C1759" i="9"/>
  <c r="D1759" i="9"/>
  <c r="E1759" i="9"/>
  <c r="F1759" i="9"/>
  <c r="G1759" i="9"/>
  <c r="H1759" i="9"/>
  <c r="I1759" i="9"/>
  <c r="J1759" i="9"/>
  <c r="K1759" i="9"/>
  <c r="L1759" i="9"/>
  <c r="M1759" i="9"/>
  <c r="N1759" i="9"/>
  <c r="O1759" i="9"/>
  <c r="P1759" i="9"/>
  <c r="A1760" i="9"/>
  <c r="B1760" i="9"/>
  <c r="C1760" i="9"/>
  <c r="D1760" i="9"/>
  <c r="E1760" i="9"/>
  <c r="F1760" i="9"/>
  <c r="G1760" i="9"/>
  <c r="H1760" i="9"/>
  <c r="I1760" i="9"/>
  <c r="J1760" i="9"/>
  <c r="K1760" i="9"/>
  <c r="L1760" i="9"/>
  <c r="M1760" i="9"/>
  <c r="N1760" i="9"/>
  <c r="O1760" i="9"/>
  <c r="P1760" i="9"/>
  <c r="A1761" i="9"/>
  <c r="B1761" i="9"/>
  <c r="C1761" i="9"/>
  <c r="D1761" i="9"/>
  <c r="E1761" i="9"/>
  <c r="F1761" i="9"/>
  <c r="G1761" i="9"/>
  <c r="H1761" i="9"/>
  <c r="I1761" i="9"/>
  <c r="J1761" i="9"/>
  <c r="K1761" i="9"/>
  <c r="L1761" i="9"/>
  <c r="M1761" i="9"/>
  <c r="N1761" i="9"/>
  <c r="O1761" i="9"/>
  <c r="P1761" i="9"/>
  <c r="A1762" i="9"/>
  <c r="B1762" i="9"/>
  <c r="C1762" i="9"/>
  <c r="D1762" i="9"/>
  <c r="E1762" i="9"/>
  <c r="F1762" i="9"/>
  <c r="G1762" i="9"/>
  <c r="H1762" i="9"/>
  <c r="I1762" i="9"/>
  <c r="J1762" i="9"/>
  <c r="K1762" i="9"/>
  <c r="L1762" i="9"/>
  <c r="M1762" i="9"/>
  <c r="N1762" i="9"/>
  <c r="O1762" i="9"/>
  <c r="P1762" i="9"/>
  <c r="A1763" i="9"/>
  <c r="B1763" i="9"/>
  <c r="C1763" i="9"/>
  <c r="D1763" i="9"/>
  <c r="E1763" i="9"/>
  <c r="F1763" i="9"/>
  <c r="G1763" i="9"/>
  <c r="H1763" i="9"/>
  <c r="I1763" i="9"/>
  <c r="J1763" i="9"/>
  <c r="K1763" i="9"/>
  <c r="L1763" i="9"/>
  <c r="M1763" i="9"/>
  <c r="N1763" i="9"/>
  <c r="O1763" i="9"/>
  <c r="P1763" i="9"/>
  <c r="A1764" i="9"/>
  <c r="B1764" i="9"/>
  <c r="C1764" i="9"/>
  <c r="D1764" i="9"/>
  <c r="E1764" i="9"/>
  <c r="F1764" i="9"/>
  <c r="G1764" i="9"/>
  <c r="H1764" i="9"/>
  <c r="I1764" i="9"/>
  <c r="J1764" i="9"/>
  <c r="K1764" i="9"/>
  <c r="L1764" i="9"/>
  <c r="M1764" i="9"/>
  <c r="N1764" i="9"/>
  <c r="O1764" i="9"/>
  <c r="P1764" i="9"/>
  <c r="A1765" i="9"/>
  <c r="B1765" i="9"/>
  <c r="C1765" i="9"/>
  <c r="D1765" i="9"/>
  <c r="E1765" i="9"/>
  <c r="F1765" i="9"/>
  <c r="G1765" i="9"/>
  <c r="H1765" i="9"/>
  <c r="I1765" i="9"/>
  <c r="J1765" i="9"/>
  <c r="K1765" i="9"/>
  <c r="L1765" i="9"/>
  <c r="M1765" i="9"/>
  <c r="N1765" i="9"/>
  <c r="O1765" i="9"/>
  <c r="P1765" i="9"/>
  <c r="A1766" i="9"/>
  <c r="B1766" i="9"/>
  <c r="C1766" i="9"/>
  <c r="D1766" i="9"/>
  <c r="E1766" i="9"/>
  <c r="F1766" i="9"/>
  <c r="G1766" i="9"/>
  <c r="H1766" i="9"/>
  <c r="I1766" i="9"/>
  <c r="J1766" i="9"/>
  <c r="K1766" i="9"/>
  <c r="L1766" i="9"/>
  <c r="M1766" i="9"/>
  <c r="N1766" i="9"/>
  <c r="O1766" i="9"/>
  <c r="P1766" i="9"/>
  <c r="A1767" i="9"/>
  <c r="B1767" i="9"/>
  <c r="C1767" i="9"/>
  <c r="D1767" i="9"/>
  <c r="E1767" i="9"/>
  <c r="F1767" i="9"/>
  <c r="G1767" i="9"/>
  <c r="H1767" i="9"/>
  <c r="I1767" i="9"/>
  <c r="J1767" i="9"/>
  <c r="K1767" i="9"/>
  <c r="L1767" i="9"/>
  <c r="M1767" i="9"/>
  <c r="N1767" i="9"/>
  <c r="O1767" i="9"/>
  <c r="P1767" i="9"/>
  <c r="A1768" i="9"/>
  <c r="B1768" i="9"/>
  <c r="C1768" i="9"/>
  <c r="D1768" i="9"/>
  <c r="E1768" i="9"/>
  <c r="F1768" i="9"/>
  <c r="G1768" i="9"/>
  <c r="H1768" i="9"/>
  <c r="I1768" i="9"/>
  <c r="J1768" i="9"/>
  <c r="K1768" i="9"/>
  <c r="L1768" i="9"/>
  <c r="M1768" i="9"/>
  <c r="N1768" i="9"/>
  <c r="O1768" i="9"/>
  <c r="P1768" i="9"/>
  <c r="A1769" i="9"/>
  <c r="B1769" i="9"/>
  <c r="C1769" i="9"/>
  <c r="D1769" i="9"/>
  <c r="E1769" i="9"/>
  <c r="F1769" i="9"/>
  <c r="G1769" i="9"/>
  <c r="H1769" i="9"/>
  <c r="I1769" i="9"/>
  <c r="J1769" i="9"/>
  <c r="K1769" i="9"/>
  <c r="L1769" i="9"/>
  <c r="M1769" i="9"/>
  <c r="N1769" i="9"/>
  <c r="O1769" i="9"/>
  <c r="P1769" i="9"/>
  <c r="A1770" i="9"/>
  <c r="B1770" i="9"/>
  <c r="C1770" i="9"/>
  <c r="D1770" i="9"/>
  <c r="E1770" i="9"/>
  <c r="F1770" i="9"/>
  <c r="G1770" i="9"/>
  <c r="H1770" i="9"/>
  <c r="I1770" i="9"/>
  <c r="J1770" i="9"/>
  <c r="K1770" i="9"/>
  <c r="L1770" i="9"/>
  <c r="M1770" i="9"/>
  <c r="N1770" i="9"/>
  <c r="O1770" i="9"/>
  <c r="P1770" i="9"/>
  <c r="A1771" i="9"/>
  <c r="B1771" i="9"/>
  <c r="C1771" i="9"/>
  <c r="D1771" i="9"/>
  <c r="E1771" i="9"/>
  <c r="F1771" i="9"/>
  <c r="G1771" i="9"/>
  <c r="H1771" i="9"/>
  <c r="I1771" i="9"/>
  <c r="J1771" i="9"/>
  <c r="K1771" i="9"/>
  <c r="L1771" i="9"/>
  <c r="M1771" i="9"/>
  <c r="N1771" i="9"/>
  <c r="O1771" i="9"/>
  <c r="P1771" i="9"/>
  <c r="A1772" i="9"/>
  <c r="B1772" i="9"/>
  <c r="C1772" i="9"/>
  <c r="D1772" i="9"/>
  <c r="E1772" i="9"/>
  <c r="F1772" i="9"/>
  <c r="G1772" i="9"/>
  <c r="H1772" i="9"/>
  <c r="I1772" i="9"/>
  <c r="J1772" i="9"/>
  <c r="K1772" i="9"/>
  <c r="L1772" i="9"/>
  <c r="M1772" i="9"/>
  <c r="N1772" i="9"/>
  <c r="O1772" i="9"/>
  <c r="P1772" i="9"/>
  <c r="A1773" i="9"/>
  <c r="B1773" i="9"/>
  <c r="C1773" i="9"/>
  <c r="D1773" i="9"/>
  <c r="E1773" i="9"/>
  <c r="F1773" i="9"/>
  <c r="G1773" i="9"/>
  <c r="H1773" i="9"/>
  <c r="I1773" i="9"/>
  <c r="J1773" i="9"/>
  <c r="K1773" i="9"/>
  <c r="L1773" i="9"/>
  <c r="M1773" i="9"/>
  <c r="N1773" i="9"/>
  <c r="O1773" i="9"/>
  <c r="P1773" i="9"/>
  <c r="A1774" i="9"/>
  <c r="B1774" i="9"/>
  <c r="C1774" i="9"/>
  <c r="D1774" i="9"/>
  <c r="E1774" i="9"/>
  <c r="F1774" i="9"/>
  <c r="G1774" i="9"/>
  <c r="H1774" i="9"/>
  <c r="I1774" i="9"/>
  <c r="J1774" i="9"/>
  <c r="K1774" i="9"/>
  <c r="L1774" i="9"/>
  <c r="M1774" i="9"/>
  <c r="N1774" i="9"/>
  <c r="O1774" i="9"/>
  <c r="P1774" i="9"/>
  <c r="A1775" i="9"/>
  <c r="B1775" i="9"/>
  <c r="C1775" i="9"/>
  <c r="D1775" i="9"/>
  <c r="E1775" i="9"/>
  <c r="F1775" i="9"/>
  <c r="G1775" i="9"/>
  <c r="H1775" i="9"/>
  <c r="I1775" i="9"/>
  <c r="J1775" i="9"/>
  <c r="K1775" i="9"/>
  <c r="L1775" i="9"/>
  <c r="M1775" i="9"/>
  <c r="N1775" i="9"/>
  <c r="O1775" i="9"/>
  <c r="P1775" i="9"/>
  <c r="A1776" i="9"/>
  <c r="B1776" i="9"/>
  <c r="C1776" i="9"/>
  <c r="D1776" i="9"/>
  <c r="E1776" i="9"/>
  <c r="F1776" i="9"/>
  <c r="G1776" i="9"/>
  <c r="H1776" i="9"/>
  <c r="I1776" i="9"/>
  <c r="J1776" i="9"/>
  <c r="K1776" i="9"/>
  <c r="L1776" i="9"/>
  <c r="M1776" i="9"/>
  <c r="N1776" i="9"/>
  <c r="O1776" i="9"/>
  <c r="P1776" i="9"/>
  <c r="A1777" i="9"/>
  <c r="B1777" i="9"/>
  <c r="C1777" i="9"/>
  <c r="D1777" i="9"/>
  <c r="E1777" i="9"/>
  <c r="F1777" i="9"/>
  <c r="G1777" i="9"/>
  <c r="H1777" i="9"/>
  <c r="I1777" i="9"/>
  <c r="J1777" i="9"/>
  <c r="K1777" i="9"/>
  <c r="L1777" i="9"/>
  <c r="M1777" i="9"/>
  <c r="N1777" i="9"/>
  <c r="O1777" i="9"/>
  <c r="P1777" i="9"/>
  <c r="A1778" i="9"/>
  <c r="B1778" i="9"/>
  <c r="C1778" i="9"/>
  <c r="D1778" i="9"/>
  <c r="E1778" i="9"/>
  <c r="F1778" i="9"/>
  <c r="G1778" i="9"/>
  <c r="H1778" i="9"/>
  <c r="I1778" i="9"/>
  <c r="J1778" i="9"/>
  <c r="K1778" i="9"/>
  <c r="L1778" i="9"/>
  <c r="M1778" i="9"/>
  <c r="N1778" i="9"/>
  <c r="O1778" i="9"/>
  <c r="P1778" i="9"/>
  <c r="A1779" i="9"/>
  <c r="B1779" i="9"/>
  <c r="C1779" i="9"/>
  <c r="D1779" i="9"/>
  <c r="E1779" i="9"/>
  <c r="F1779" i="9"/>
  <c r="G1779" i="9"/>
  <c r="H1779" i="9"/>
  <c r="I1779" i="9"/>
  <c r="J1779" i="9"/>
  <c r="K1779" i="9"/>
  <c r="L1779" i="9"/>
  <c r="M1779" i="9"/>
  <c r="N1779" i="9"/>
  <c r="O1779" i="9"/>
  <c r="P1779" i="9"/>
  <c r="A1780" i="9"/>
  <c r="B1780" i="9"/>
  <c r="C1780" i="9"/>
  <c r="D1780" i="9"/>
  <c r="E1780" i="9"/>
  <c r="F1780" i="9"/>
  <c r="G1780" i="9"/>
  <c r="H1780" i="9"/>
  <c r="I1780" i="9"/>
  <c r="J1780" i="9"/>
  <c r="K1780" i="9"/>
  <c r="L1780" i="9"/>
  <c r="M1780" i="9"/>
  <c r="N1780" i="9"/>
  <c r="O1780" i="9"/>
  <c r="P1780" i="9"/>
  <c r="A1781" i="9"/>
  <c r="B1781" i="9"/>
  <c r="C1781" i="9"/>
  <c r="D1781" i="9"/>
  <c r="E1781" i="9"/>
  <c r="F1781" i="9"/>
  <c r="G1781" i="9"/>
  <c r="H1781" i="9"/>
  <c r="I1781" i="9"/>
  <c r="J1781" i="9"/>
  <c r="K1781" i="9"/>
  <c r="L1781" i="9"/>
  <c r="M1781" i="9"/>
  <c r="N1781" i="9"/>
  <c r="O1781" i="9"/>
  <c r="P1781" i="9"/>
  <c r="A1782" i="9"/>
  <c r="B1782" i="9"/>
  <c r="C1782" i="9"/>
  <c r="D1782" i="9"/>
  <c r="E1782" i="9"/>
  <c r="F1782" i="9"/>
  <c r="G1782" i="9"/>
  <c r="H1782" i="9"/>
  <c r="I1782" i="9"/>
  <c r="J1782" i="9"/>
  <c r="K1782" i="9"/>
  <c r="L1782" i="9"/>
  <c r="M1782" i="9"/>
  <c r="N1782" i="9"/>
  <c r="O1782" i="9"/>
  <c r="P1782" i="9"/>
  <c r="A1783" i="9"/>
  <c r="B1783" i="9"/>
  <c r="C1783" i="9"/>
  <c r="D1783" i="9"/>
  <c r="E1783" i="9"/>
  <c r="F1783" i="9"/>
  <c r="G1783" i="9"/>
  <c r="H1783" i="9"/>
  <c r="I1783" i="9"/>
  <c r="J1783" i="9"/>
  <c r="K1783" i="9"/>
  <c r="L1783" i="9"/>
  <c r="M1783" i="9"/>
  <c r="N1783" i="9"/>
  <c r="O1783" i="9"/>
  <c r="P1783" i="9"/>
  <c r="A1784" i="9"/>
  <c r="B1784" i="9"/>
  <c r="C1784" i="9"/>
  <c r="D1784" i="9"/>
  <c r="E1784" i="9"/>
  <c r="F1784" i="9"/>
  <c r="G1784" i="9"/>
  <c r="H1784" i="9"/>
  <c r="I1784" i="9"/>
  <c r="J1784" i="9"/>
  <c r="K1784" i="9"/>
  <c r="L1784" i="9"/>
  <c r="M1784" i="9"/>
  <c r="N1784" i="9"/>
  <c r="O1784" i="9"/>
  <c r="P1784" i="9"/>
  <c r="A1785" i="9"/>
  <c r="B1785" i="9"/>
  <c r="C1785" i="9"/>
  <c r="D1785" i="9"/>
  <c r="E1785" i="9"/>
  <c r="F1785" i="9"/>
  <c r="G1785" i="9"/>
  <c r="H1785" i="9"/>
  <c r="I1785" i="9"/>
  <c r="J1785" i="9"/>
  <c r="K1785" i="9"/>
  <c r="L1785" i="9"/>
  <c r="M1785" i="9"/>
  <c r="N1785" i="9"/>
  <c r="O1785" i="9"/>
  <c r="P1785" i="9"/>
  <c r="A1786" i="9"/>
  <c r="B1786" i="9"/>
  <c r="C1786" i="9"/>
  <c r="D1786" i="9"/>
  <c r="E1786" i="9"/>
  <c r="F1786" i="9"/>
  <c r="G1786" i="9"/>
  <c r="H1786" i="9"/>
  <c r="I1786" i="9"/>
  <c r="J1786" i="9"/>
  <c r="K1786" i="9"/>
  <c r="L1786" i="9"/>
  <c r="M1786" i="9"/>
  <c r="N1786" i="9"/>
  <c r="O1786" i="9"/>
  <c r="P1786" i="9"/>
  <c r="A1787" i="9"/>
  <c r="B1787" i="9"/>
  <c r="C1787" i="9"/>
  <c r="D1787" i="9"/>
  <c r="E1787" i="9"/>
  <c r="F1787" i="9"/>
  <c r="G1787" i="9"/>
  <c r="H1787" i="9"/>
  <c r="I1787" i="9"/>
  <c r="J1787" i="9"/>
  <c r="K1787" i="9"/>
  <c r="L1787" i="9"/>
  <c r="M1787" i="9"/>
  <c r="N1787" i="9"/>
  <c r="O1787" i="9"/>
  <c r="P1787" i="9"/>
  <c r="A1788" i="9"/>
  <c r="B1788" i="9"/>
  <c r="C1788" i="9"/>
  <c r="D1788" i="9"/>
  <c r="E1788" i="9"/>
  <c r="F1788" i="9"/>
  <c r="G1788" i="9"/>
  <c r="H1788" i="9"/>
  <c r="I1788" i="9"/>
  <c r="J1788" i="9"/>
  <c r="K1788" i="9"/>
  <c r="L1788" i="9"/>
  <c r="M1788" i="9"/>
  <c r="N1788" i="9"/>
  <c r="O1788" i="9"/>
  <c r="P1788" i="9"/>
  <c r="A1789" i="9"/>
  <c r="B1789" i="9"/>
  <c r="C1789" i="9"/>
  <c r="D1789" i="9"/>
  <c r="E1789" i="9"/>
  <c r="F1789" i="9"/>
  <c r="G1789" i="9"/>
  <c r="H1789" i="9"/>
  <c r="I1789" i="9"/>
  <c r="J1789" i="9"/>
  <c r="K1789" i="9"/>
  <c r="L1789" i="9"/>
  <c r="M1789" i="9"/>
  <c r="N1789" i="9"/>
  <c r="O1789" i="9"/>
  <c r="P1789" i="9"/>
  <c r="A1790" i="9"/>
  <c r="B1790" i="9"/>
  <c r="C1790" i="9"/>
  <c r="D1790" i="9"/>
  <c r="E1790" i="9"/>
  <c r="F1790" i="9"/>
  <c r="G1790" i="9"/>
  <c r="H1790" i="9"/>
  <c r="I1790" i="9"/>
  <c r="J1790" i="9"/>
  <c r="K1790" i="9"/>
  <c r="L1790" i="9"/>
  <c r="M1790" i="9"/>
  <c r="N1790" i="9"/>
  <c r="O1790" i="9"/>
  <c r="P1790" i="9"/>
  <c r="A1791" i="9"/>
  <c r="B1791" i="9"/>
  <c r="C1791" i="9"/>
  <c r="D1791" i="9"/>
  <c r="E1791" i="9"/>
  <c r="F1791" i="9"/>
  <c r="G1791" i="9"/>
  <c r="H1791" i="9"/>
  <c r="I1791" i="9"/>
  <c r="J1791" i="9"/>
  <c r="K1791" i="9"/>
  <c r="L1791" i="9"/>
  <c r="M1791" i="9"/>
  <c r="N1791" i="9"/>
  <c r="O1791" i="9"/>
  <c r="P1791" i="9"/>
  <c r="A1792" i="9"/>
  <c r="B1792" i="9"/>
  <c r="C1792" i="9"/>
  <c r="D1792" i="9"/>
  <c r="E1792" i="9"/>
  <c r="F1792" i="9"/>
  <c r="G1792" i="9"/>
  <c r="H1792" i="9"/>
  <c r="I1792" i="9"/>
  <c r="J1792" i="9"/>
  <c r="K1792" i="9"/>
  <c r="L1792" i="9"/>
  <c r="M1792" i="9"/>
  <c r="N1792" i="9"/>
  <c r="O1792" i="9"/>
  <c r="P1792" i="9"/>
  <c r="A1793" i="9"/>
  <c r="B1793" i="9"/>
  <c r="C1793" i="9"/>
  <c r="D1793" i="9"/>
  <c r="E1793" i="9"/>
  <c r="F1793" i="9"/>
  <c r="G1793" i="9"/>
  <c r="H1793" i="9"/>
  <c r="I1793" i="9"/>
  <c r="J1793" i="9"/>
  <c r="K1793" i="9"/>
  <c r="L1793" i="9"/>
  <c r="M1793" i="9"/>
  <c r="N1793" i="9"/>
  <c r="O1793" i="9"/>
  <c r="P1793" i="9"/>
  <c r="A1794" i="9"/>
  <c r="B1794" i="9"/>
  <c r="C1794" i="9"/>
  <c r="D1794" i="9"/>
  <c r="E1794" i="9"/>
  <c r="F1794" i="9"/>
  <c r="G1794" i="9"/>
  <c r="H1794" i="9"/>
  <c r="I1794" i="9"/>
  <c r="J1794" i="9"/>
  <c r="K1794" i="9"/>
  <c r="L1794" i="9"/>
  <c r="M1794" i="9"/>
  <c r="N1794" i="9"/>
  <c r="O1794" i="9"/>
  <c r="P1794" i="9"/>
  <c r="A1795" i="9"/>
  <c r="B1795" i="9"/>
  <c r="C1795" i="9"/>
  <c r="D1795" i="9"/>
  <c r="E1795" i="9"/>
  <c r="F1795" i="9"/>
  <c r="G1795" i="9"/>
  <c r="H1795" i="9"/>
  <c r="I1795" i="9"/>
  <c r="J1795" i="9"/>
  <c r="K1795" i="9"/>
  <c r="L1795" i="9"/>
  <c r="M1795" i="9"/>
  <c r="N1795" i="9"/>
  <c r="O1795" i="9"/>
  <c r="P1795" i="9"/>
  <c r="A1796" i="9"/>
  <c r="B1796" i="9"/>
  <c r="C1796" i="9"/>
  <c r="D1796" i="9"/>
  <c r="E1796" i="9"/>
  <c r="F1796" i="9"/>
  <c r="G1796" i="9"/>
  <c r="H1796" i="9"/>
  <c r="I1796" i="9"/>
  <c r="J1796" i="9"/>
  <c r="K1796" i="9"/>
  <c r="L1796" i="9"/>
  <c r="M1796" i="9"/>
  <c r="N1796" i="9"/>
  <c r="O1796" i="9"/>
  <c r="P1796" i="9"/>
  <c r="A1797" i="9"/>
  <c r="B1797" i="9"/>
  <c r="C1797" i="9"/>
  <c r="D1797" i="9"/>
  <c r="E1797" i="9"/>
  <c r="F1797" i="9"/>
  <c r="G1797" i="9"/>
  <c r="H1797" i="9"/>
  <c r="I1797" i="9"/>
  <c r="J1797" i="9"/>
  <c r="K1797" i="9"/>
  <c r="L1797" i="9"/>
  <c r="M1797" i="9"/>
  <c r="N1797" i="9"/>
  <c r="O1797" i="9"/>
  <c r="P1797" i="9"/>
  <c r="A1798" i="9"/>
  <c r="B1798" i="9"/>
  <c r="C1798" i="9"/>
  <c r="D1798" i="9"/>
  <c r="E1798" i="9"/>
  <c r="F1798" i="9"/>
  <c r="G1798" i="9"/>
  <c r="H1798" i="9"/>
  <c r="I1798" i="9"/>
  <c r="J1798" i="9"/>
  <c r="K1798" i="9"/>
  <c r="L1798" i="9"/>
  <c r="M1798" i="9"/>
  <c r="N1798" i="9"/>
  <c r="O1798" i="9"/>
  <c r="P1798" i="9"/>
  <c r="A1799" i="9"/>
  <c r="B1799" i="9"/>
  <c r="C1799" i="9"/>
  <c r="D1799" i="9"/>
  <c r="E1799" i="9"/>
  <c r="F1799" i="9"/>
  <c r="G1799" i="9"/>
  <c r="H1799" i="9"/>
  <c r="I1799" i="9"/>
  <c r="J1799" i="9"/>
  <c r="K1799" i="9"/>
  <c r="L1799" i="9"/>
  <c r="M1799" i="9"/>
  <c r="N1799" i="9"/>
  <c r="O1799" i="9"/>
  <c r="P1799" i="9"/>
  <c r="A1800" i="9"/>
  <c r="B1800" i="9"/>
  <c r="C1800" i="9"/>
  <c r="D1800" i="9"/>
  <c r="E1800" i="9"/>
  <c r="F1800" i="9"/>
  <c r="G1800" i="9"/>
  <c r="H1800" i="9"/>
  <c r="I1800" i="9"/>
  <c r="J1800" i="9"/>
  <c r="K1800" i="9"/>
  <c r="L1800" i="9"/>
  <c r="M1800" i="9"/>
  <c r="N1800" i="9"/>
  <c r="O1800" i="9"/>
  <c r="P1800" i="9"/>
  <c r="A1801" i="9"/>
  <c r="B1801" i="9"/>
  <c r="C1801" i="9"/>
  <c r="D1801" i="9"/>
  <c r="E1801" i="9"/>
  <c r="F1801" i="9"/>
  <c r="G1801" i="9"/>
  <c r="H1801" i="9"/>
  <c r="I1801" i="9"/>
  <c r="J1801" i="9"/>
  <c r="K1801" i="9"/>
  <c r="L1801" i="9"/>
  <c r="M1801" i="9"/>
  <c r="N1801" i="9"/>
  <c r="O1801" i="9"/>
  <c r="P1801" i="9"/>
  <c r="A1802" i="9"/>
  <c r="B1802" i="9"/>
  <c r="C1802" i="9"/>
  <c r="D1802" i="9"/>
  <c r="E1802" i="9"/>
  <c r="F1802" i="9"/>
  <c r="G1802" i="9"/>
  <c r="H1802" i="9"/>
  <c r="I1802" i="9"/>
  <c r="J1802" i="9"/>
  <c r="K1802" i="9"/>
  <c r="L1802" i="9"/>
  <c r="M1802" i="9"/>
  <c r="N1802" i="9"/>
  <c r="O1802" i="9"/>
  <c r="P1802" i="9"/>
  <c r="A1803" i="9"/>
  <c r="B1803" i="9"/>
  <c r="C1803" i="9"/>
  <c r="D1803" i="9"/>
  <c r="E1803" i="9"/>
  <c r="F1803" i="9"/>
  <c r="G1803" i="9"/>
  <c r="H1803" i="9"/>
  <c r="I1803" i="9"/>
  <c r="J1803" i="9"/>
  <c r="K1803" i="9"/>
  <c r="L1803" i="9"/>
  <c r="M1803" i="9"/>
  <c r="N1803" i="9"/>
  <c r="O1803" i="9"/>
  <c r="P1803" i="9"/>
  <c r="A1804" i="9"/>
  <c r="B1804" i="9"/>
  <c r="C1804" i="9"/>
  <c r="D1804" i="9"/>
  <c r="E1804" i="9"/>
  <c r="F1804" i="9"/>
  <c r="G1804" i="9"/>
  <c r="H1804" i="9"/>
  <c r="I1804" i="9"/>
  <c r="J1804" i="9"/>
  <c r="K1804" i="9"/>
  <c r="L1804" i="9"/>
  <c r="M1804" i="9"/>
  <c r="N1804" i="9"/>
  <c r="O1804" i="9"/>
  <c r="P1804" i="9"/>
  <c r="A1805" i="9"/>
  <c r="B1805" i="9"/>
  <c r="C1805" i="9"/>
  <c r="D1805" i="9"/>
  <c r="E1805" i="9"/>
  <c r="F1805" i="9"/>
  <c r="G1805" i="9"/>
  <c r="H1805" i="9"/>
  <c r="I1805" i="9"/>
  <c r="J1805" i="9"/>
  <c r="K1805" i="9"/>
  <c r="L1805" i="9"/>
  <c r="M1805" i="9"/>
  <c r="N1805" i="9"/>
  <c r="O1805" i="9"/>
  <c r="P1805" i="9"/>
  <c r="A1806" i="9"/>
  <c r="B1806" i="9"/>
  <c r="C1806" i="9"/>
  <c r="D1806" i="9"/>
  <c r="E1806" i="9"/>
  <c r="F1806" i="9"/>
  <c r="G1806" i="9"/>
  <c r="H1806" i="9"/>
  <c r="I1806" i="9"/>
  <c r="J1806" i="9"/>
  <c r="K1806" i="9"/>
  <c r="L1806" i="9"/>
  <c r="M1806" i="9"/>
  <c r="N1806" i="9"/>
  <c r="O1806" i="9"/>
  <c r="P1806" i="9"/>
  <c r="A1807" i="9"/>
  <c r="B1807" i="9"/>
  <c r="C1807" i="9"/>
  <c r="D1807" i="9"/>
  <c r="E1807" i="9"/>
  <c r="F1807" i="9"/>
  <c r="G1807" i="9"/>
  <c r="H1807" i="9"/>
  <c r="I1807" i="9"/>
  <c r="J1807" i="9"/>
  <c r="K1807" i="9"/>
  <c r="L1807" i="9"/>
  <c r="M1807" i="9"/>
  <c r="N1807" i="9"/>
  <c r="O1807" i="9"/>
  <c r="P1807" i="9"/>
  <c r="A1808" i="9"/>
  <c r="B1808" i="9"/>
  <c r="C1808" i="9"/>
  <c r="D1808" i="9"/>
  <c r="E1808" i="9"/>
  <c r="F1808" i="9"/>
  <c r="G1808" i="9"/>
  <c r="H1808" i="9"/>
  <c r="I1808" i="9"/>
  <c r="J1808" i="9"/>
  <c r="K1808" i="9"/>
  <c r="L1808" i="9"/>
  <c r="M1808" i="9"/>
  <c r="N1808" i="9"/>
  <c r="O1808" i="9"/>
  <c r="P1808" i="9"/>
  <c r="A1809" i="9"/>
  <c r="B1809" i="9"/>
  <c r="C1809" i="9"/>
  <c r="D1809" i="9"/>
  <c r="E1809" i="9"/>
  <c r="F1809" i="9"/>
  <c r="G1809" i="9"/>
  <c r="H1809" i="9"/>
  <c r="I1809" i="9"/>
  <c r="J1809" i="9"/>
  <c r="K1809" i="9"/>
  <c r="L1809" i="9"/>
  <c r="M1809" i="9"/>
  <c r="N1809" i="9"/>
  <c r="O1809" i="9"/>
  <c r="P1809" i="9"/>
  <c r="A1810" i="9"/>
  <c r="B1810" i="9"/>
  <c r="C1810" i="9"/>
  <c r="D1810" i="9"/>
  <c r="E1810" i="9"/>
  <c r="F1810" i="9"/>
  <c r="G1810" i="9"/>
  <c r="H1810" i="9"/>
  <c r="I1810" i="9"/>
  <c r="J1810" i="9"/>
  <c r="K1810" i="9"/>
  <c r="L1810" i="9"/>
  <c r="M1810" i="9"/>
  <c r="N1810" i="9"/>
  <c r="O1810" i="9"/>
  <c r="P1810" i="9"/>
  <c r="A1811" i="9"/>
  <c r="B1811" i="9"/>
  <c r="C1811" i="9"/>
  <c r="D1811" i="9"/>
  <c r="E1811" i="9"/>
  <c r="F1811" i="9"/>
  <c r="G1811" i="9"/>
  <c r="H1811" i="9"/>
  <c r="I1811" i="9"/>
  <c r="J1811" i="9"/>
  <c r="K1811" i="9"/>
  <c r="L1811" i="9"/>
  <c r="M1811" i="9"/>
  <c r="N1811" i="9"/>
  <c r="O1811" i="9"/>
  <c r="P1811" i="9"/>
  <c r="A1812" i="9"/>
  <c r="B1812" i="9"/>
  <c r="C1812" i="9"/>
  <c r="D1812" i="9"/>
  <c r="E1812" i="9"/>
  <c r="F1812" i="9"/>
  <c r="G1812" i="9"/>
  <c r="H1812" i="9"/>
  <c r="I1812" i="9"/>
  <c r="J1812" i="9"/>
  <c r="K1812" i="9"/>
  <c r="L1812" i="9"/>
  <c r="M1812" i="9"/>
  <c r="N1812" i="9"/>
  <c r="O1812" i="9"/>
  <c r="P1812" i="9"/>
  <c r="A1813" i="9"/>
  <c r="B1813" i="9"/>
  <c r="C1813" i="9"/>
  <c r="D1813" i="9"/>
  <c r="E1813" i="9"/>
  <c r="F1813" i="9"/>
  <c r="G1813" i="9"/>
  <c r="H1813" i="9"/>
  <c r="I1813" i="9"/>
  <c r="J1813" i="9"/>
  <c r="K1813" i="9"/>
  <c r="L1813" i="9"/>
  <c r="M1813" i="9"/>
  <c r="N1813" i="9"/>
  <c r="O1813" i="9"/>
  <c r="P1813" i="9"/>
  <c r="A1814" i="9"/>
  <c r="B1814" i="9"/>
  <c r="C1814" i="9"/>
  <c r="D1814" i="9"/>
  <c r="E1814" i="9"/>
  <c r="F1814" i="9"/>
  <c r="G1814" i="9"/>
  <c r="H1814" i="9"/>
  <c r="I1814" i="9"/>
  <c r="J1814" i="9"/>
  <c r="K1814" i="9"/>
  <c r="L1814" i="9"/>
  <c r="M1814" i="9"/>
  <c r="N1814" i="9"/>
  <c r="O1814" i="9"/>
  <c r="P1814" i="9"/>
  <c r="A1815" i="9"/>
  <c r="B1815" i="9"/>
  <c r="C1815" i="9"/>
  <c r="D1815" i="9"/>
  <c r="E1815" i="9"/>
  <c r="F1815" i="9"/>
  <c r="G1815" i="9"/>
  <c r="H1815" i="9"/>
  <c r="I1815" i="9"/>
  <c r="J1815" i="9"/>
  <c r="K1815" i="9"/>
  <c r="L1815" i="9"/>
  <c r="M1815" i="9"/>
  <c r="N1815" i="9"/>
  <c r="O1815" i="9"/>
  <c r="P1815" i="9"/>
  <c r="A1816" i="9"/>
  <c r="B1816" i="9"/>
  <c r="C1816" i="9"/>
  <c r="D1816" i="9"/>
  <c r="E1816" i="9"/>
  <c r="F1816" i="9"/>
  <c r="G1816" i="9"/>
  <c r="H1816" i="9"/>
  <c r="I1816" i="9"/>
  <c r="J1816" i="9"/>
  <c r="K1816" i="9"/>
  <c r="L1816" i="9"/>
  <c r="M1816" i="9"/>
  <c r="N1816" i="9"/>
  <c r="O1816" i="9"/>
  <c r="P1816" i="9"/>
  <c r="A1817" i="9"/>
  <c r="B1817" i="9"/>
  <c r="C1817" i="9"/>
  <c r="D1817" i="9"/>
  <c r="E1817" i="9"/>
  <c r="F1817" i="9"/>
  <c r="G1817" i="9"/>
  <c r="H1817" i="9"/>
  <c r="I1817" i="9"/>
  <c r="J1817" i="9"/>
  <c r="K1817" i="9"/>
  <c r="L1817" i="9"/>
  <c r="M1817" i="9"/>
  <c r="N1817" i="9"/>
  <c r="O1817" i="9"/>
  <c r="P1817" i="9"/>
  <c r="A1818" i="9"/>
  <c r="B1818" i="9"/>
  <c r="C1818" i="9"/>
  <c r="D1818" i="9"/>
  <c r="E1818" i="9"/>
  <c r="F1818" i="9"/>
  <c r="G1818" i="9"/>
  <c r="H1818" i="9"/>
  <c r="I1818" i="9"/>
  <c r="J1818" i="9"/>
  <c r="K1818" i="9"/>
  <c r="L1818" i="9"/>
  <c r="M1818" i="9"/>
  <c r="N1818" i="9"/>
  <c r="O1818" i="9"/>
  <c r="P1818" i="9"/>
  <c r="A1819" i="9"/>
  <c r="B1819" i="9"/>
  <c r="C1819" i="9"/>
  <c r="D1819" i="9"/>
  <c r="E1819" i="9"/>
  <c r="F1819" i="9"/>
  <c r="G1819" i="9"/>
  <c r="H1819" i="9"/>
  <c r="I1819" i="9"/>
  <c r="J1819" i="9"/>
  <c r="K1819" i="9"/>
  <c r="L1819" i="9"/>
  <c r="M1819" i="9"/>
  <c r="N1819" i="9"/>
  <c r="O1819" i="9"/>
  <c r="P1819" i="9"/>
  <c r="A1820" i="9"/>
  <c r="B1820" i="9"/>
  <c r="C1820" i="9"/>
  <c r="D1820" i="9"/>
  <c r="E1820" i="9"/>
  <c r="F1820" i="9"/>
  <c r="G1820" i="9"/>
  <c r="H1820" i="9"/>
  <c r="I1820" i="9"/>
  <c r="J1820" i="9"/>
  <c r="K1820" i="9"/>
  <c r="L1820" i="9"/>
  <c r="M1820" i="9"/>
  <c r="N1820" i="9"/>
  <c r="O1820" i="9"/>
  <c r="P1820" i="9"/>
  <c r="A1821" i="9"/>
  <c r="B1821" i="9"/>
  <c r="C1821" i="9"/>
  <c r="D1821" i="9"/>
  <c r="E1821" i="9"/>
  <c r="F1821" i="9"/>
  <c r="G1821" i="9"/>
  <c r="H1821" i="9"/>
  <c r="I1821" i="9"/>
  <c r="J1821" i="9"/>
  <c r="K1821" i="9"/>
  <c r="L1821" i="9"/>
  <c r="M1821" i="9"/>
  <c r="N1821" i="9"/>
  <c r="O1821" i="9"/>
  <c r="P1821" i="9"/>
  <c r="A1822" i="9"/>
  <c r="B1822" i="9"/>
  <c r="C1822" i="9"/>
  <c r="D1822" i="9"/>
  <c r="E1822" i="9"/>
  <c r="F1822" i="9"/>
  <c r="G1822" i="9"/>
  <c r="H1822" i="9"/>
  <c r="I1822" i="9"/>
  <c r="J1822" i="9"/>
  <c r="K1822" i="9"/>
  <c r="L1822" i="9"/>
  <c r="M1822" i="9"/>
  <c r="N1822" i="9"/>
  <c r="O1822" i="9"/>
  <c r="P1822" i="9"/>
  <c r="A1823" i="9"/>
  <c r="B1823" i="9"/>
  <c r="C1823" i="9"/>
  <c r="D1823" i="9"/>
  <c r="E1823" i="9"/>
  <c r="F1823" i="9"/>
  <c r="G1823" i="9"/>
  <c r="H1823" i="9"/>
  <c r="I1823" i="9"/>
  <c r="J1823" i="9"/>
  <c r="K1823" i="9"/>
  <c r="L1823" i="9"/>
  <c r="M1823" i="9"/>
  <c r="N1823" i="9"/>
  <c r="O1823" i="9"/>
  <c r="P1823" i="9"/>
  <c r="A1824" i="9"/>
  <c r="B1824" i="9"/>
  <c r="C1824" i="9"/>
  <c r="D1824" i="9"/>
  <c r="E1824" i="9"/>
  <c r="F1824" i="9"/>
  <c r="G1824" i="9"/>
  <c r="H1824" i="9"/>
  <c r="I1824" i="9"/>
  <c r="J1824" i="9"/>
  <c r="K1824" i="9"/>
  <c r="L1824" i="9"/>
  <c r="M1824" i="9"/>
  <c r="N1824" i="9"/>
  <c r="O1824" i="9"/>
  <c r="P1824" i="9"/>
  <c r="A1825" i="9"/>
  <c r="B1825" i="9"/>
  <c r="C1825" i="9"/>
  <c r="D1825" i="9"/>
  <c r="E1825" i="9"/>
  <c r="F1825" i="9"/>
  <c r="G1825" i="9"/>
  <c r="H1825" i="9"/>
  <c r="I1825" i="9"/>
  <c r="J1825" i="9"/>
  <c r="K1825" i="9"/>
  <c r="L1825" i="9"/>
  <c r="M1825" i="9"/>
  <c r="N1825" i="9"/>
  <c r="O1825" i="9"/>
  <c r="P1825" i="9"/>
  <c r="A1826" i="9"/>
  <c r="B1826" i="9"/>
  <c r="C1826" i="9"/>
  <c r="D1826" i="9"/>
  <c r="E1826" i="9"/>
  <c r="F1826" i="9"/>
  <c r="G1826" i="9"/>
  <c r="H1826" i="9"/>
  <c r="I1826" i="9"/>
  <c r="J1826" i="9"/>
  <c r="K1826" i="9"/>
  <c r="L1826" i="9"/>
  <c r="M1826" i="9"/>
  <c r="N1826" i="9"/>
  <c r="O1826" i="9"/>
  <c r="P1826" i="9"/>
  <c r="A1827" i="9"/>
  <c r="B1827" i="9"/>
  <c r="C1827" i="9"/>
  <c r="D1827" i="9"/>
  <c r="E1827" i="9"/>
  <c r="F1827" i="9"/>
  <c r="G1827" i="9"/>
  <c r="H1827" i="9"/>
  <c r="I1827" i="9"/>
  <c r="J1827" i="9"/>
  <c r="K1827" i="9"/>
  <c r="L1827" i="9"/>
  <c r="M1827" i="9"/>
  <c r="N1827" i="9"/>
  <c r="O1827" i="9"/>
  <c r="P1827" i="9"/>
  <c r="A1828" i="9"/>
  <c r="B1828" i="9"/>
  <c r="C1828" i="9"/>
  <c r="D1828" i="9"/>
  <c r="E1828" i="9"/>
  <c r="F1828" i="9"/>
  <c r="G1828" i="9"/>
  <c r="H1828" i="9"/>
  <c r="I1828" i="9"/>
  <c r="J1828" i="9"/>
  <c r="K1828" i="9"/>
  <c r="L1828" i="9"/>
  <c r="M1828" i="9"/>
  <c r="N1828" i="9"/>
  <c r="O1828" i="9"/>
  <c r="P1828" i="9"/>
  <c r="A1829" i="9"/>
  <c r="B1829" i="9"/>
  <c r="C1829" i="9"/>
  <c r="D1829" i="9"/>
  <c r="E1829" i="9"/>
  <c r="F1829" i="9"/>
  <c r="G1829" i="9"/>
  <c r="H1829" i="9"/>
  <c r="I1829" i="9"/>
  <c r="J1829" i="9"/>
  <c r="K1829" i="9"/>
  <c r="L1829" i="9"/>
  <c r="M1829" i="9"/>
  <c r="N1829" i="9"/>
  <c r="O1829" i="9"/>
  <c r="P1829" i="9"/>
  <c r="A1830" i="9"/>
  <c r="B1830" i="9"/>
  <c r="C1830" i="9"/>
  <c r="D1830" i="9"/>
  <c r="E1830" i="9"/>
  <c r="F1830" i="9"/>
  <c r="G1830" i="9"/>
  <c r="H1830" i="9"/>
  <c r="I1830" i="9"/>
  <c r="J1830" i="9"/>
  <c r="K1830" i="9"/>
  <c r="L1830" i="9"/>
  <c r="M1830" i="9"/>
  <c r="N1830" i="9"/>
  <c r="O1830" i="9"/>
  <c r="P1830" i="9"/>
  <c r="A1831" i="9"/>
  <c r="B1831" i="9"/>
  <c r="C1831" i="9"/>
  <c r="D1831" i="9"/>
  <c r="E1831" i="9"/>
  <c r="F1831" i="9"/>
  <c r="G1831" i="9"/>
  <c r="H1831" i="9"/>
  <c r="I1831" i="9"/>
  <c r="J1831" i="9"/>
  <c r="K1831" i="9"/>
  <c r="L1831" i="9"/>
  <c r="M1831" i="9"/>
  <c r="N1831" i="9"/>
  <c r="O1831" i="9"/>
  <c r="P1831" i="9"/>
  <c r="A1832" i="9"/>
  <c r="B1832" i="9"/>
  <c r="C1832" i="9"/>
  <c r="D1832" i="9"/>
  <c r="E1832" i="9"/>
  <c r="F1832" i="9"/>
  <c r="G1832" i="9"/>
  <c r="H1832" i="9"/>
  <c r="I1832" i="9"/>
  <c r="J1832" i="9"/>
  <c r="K1832" i="9"/>
  <c r="L1832" i="9"/>
  <c r="M1832" i="9"/>
  <c r="N1832" i="9"/>
  <c r="O1832" i="9"/>
  <c r="P1832" i="9"/>
  <c r="A1833" i="9"/>
  <c r="B1833" i="9"/>
  <c r="C1833" i="9"/>
  <c r="D1833" i="9"/>
  <c r="E1833" i="9"/>
  <c r="F1833" i="9"/>
  <c r="G1833" i="9"/>
  <c r="H1833" i="9"/>
  <c r="I1833" i="9"/>
  <c r="J1833" i="9"/>
  <c r="K1833" i="9"/>
  <c r="L1833" i="9"/>
  <c r="M1833" i="9"/>
  <c r="N1833" i="9"/>
  <c r="O1833" i="9"/>
  <c r="P1833" i="9"/>
  <c r="A1834" i="9"/>
  <c r="B1834" i="9"/>
  <c r="C1834" i="9"/>
  <c r="D1834" i="9"/>
  <c r="E1834" i="9"/>
  <c r="F1834" i="9"/>
  <c r="G1834" i="9"/>
  <c r="H1834" i="9"/>
  <c r="I1834" i="9"/>
  <c r="J1834" i="9"/>
  <c r="K1834" i="9"/>
  <c r="L1834" i="9"/>
  <c r="M1834" i="9"/>
  <c r="N1834" i="9"/>
  <c r="O1834" i="9"/>
  <c r="P1834" i="9"/>
  <c r="A1835" i="9"/>
  <c r="B1835" i="9"/>
  <c r="C1835" i="9"/>
  <c r="D1835" i="9"/>
  <c r="E1835" i="9"/>
  <c r="F1835" i="9"/>
  <c r="G1835" i="9"/>
  <c r="H1835" i="9"/>
  <c r="I1835" i="9"/>
  <c r="J1835" i="9"/>
  <c r="K1835" i="9"/>
  <c r="L1835" i="9"/>
  <c r="M1835" i="9"/>
  <c r="N1835" i="9"/>
  <c r="O1835" i="9"/>
  <c r="P1835" i="9"/>
  <c r="A1836" i="9"/>
  <c r="B1836" i="9"/>
  <c r="C1836" i="9"/>
  <c r="D1836" i="9"/>
  <c r="E1836" i="9"/>
  <c r="F1836" i="9"/>
  <c r="G1836" i="9"/>
  <c r="H1836" i="9"/>
  <c r="I1836" i="9"/>
  <c r="J1836" i="9"/>
  <c r="K1836" i="9"/>
  <c r="L1836" i="9"/>
  <c r="M1836" i="9"/>
  <c r="N1836" i="9"/>
  <c r="O1836" i="9"/>
  <c r="P1836" i="9"/>
  <c r="A1837" i="9"/>
  <c r="B1837" i="9"/>
  <c r="C1837" i="9"/>
  <c r="D1837" i="9"/>
  <c r="E1837" i="9"/>
  <c r="F1837" i="9"/>
  <c r="G1837" i="9"/>
  <c r="H1837" i="9"/>
  <c r="I1837" i="9"/>
  <c r="J1837" i="9"/>
  <c r="K1837" i="9"/>
  <c r="L1837" i="9"/>
  <c r="M1837" i="9"/>
  <c r="N1837" i="9"/>
  <c r="O1837" i="9"/>
  <c r="P1837" i="9"/>
  <c r="A1838" i="9"/>
  <c r="B1838" i="9"/>
  <c r="C1838" i="9"/>
  <c r="D1838" i="9"/>
  <c r="E1838" i="9"/>
  <c r="F1838" i="9"/>
  <c r="G1838" i="9"/>
  <c r="H1838" i="9"/>
  <c r="I1838" i="9"/>
  <c r="J1838" i="9"/>
  <c r="K1838" i="9"/>
  <c r="L1838" i="9"/>
  <c r="M1838" i="9"/>
  <c r="N1838" i="9"/>
  <c r="O1838" i="9"/>
  <c r="P1838" i="9"/>
  <c r="A1839" i="9"/>
  <c r="B1839" i="9"/>
  <c r="C1839" i="9"/>
  <c r="D1839" i="9"/>
  <c r="E1839" i="9"/>
  <c r="F1839" i="9"/>
  <c r="G1839" i="9"/>
  <c r="H1839" i="9"/>
  <c r="I1839" i="9"/>
  <c r="J1839" i="9"/>
  <c r="K1839" i="9"/>
  <c r="L1839" i="9"/>
  <c r="M1839" i="9"/>
  <c r="N1839" i="9"/>
  <c r="O1839" i="9"/>
  <c r="P1839" i="9"/>
  <c r="A1840" i="9"/>
  <c r="B1840" i="9"/>
  <c r="C1840" i="9"/>
  <c r="D1840" i="9"/>
  <c r="E1840" i="9"/>
  <c r="F1840" i="9"/>
  <c r="G1840" i="9"/>
  <c r="H1840" i="9"/>
  <c r="I1840" i="9"/>
  <c r="J1840" i="9"/>
  <c r="K1840" i="9"/>
  <c r="L1840" i="9"/>
  <c r="M1840" i="9"/>
  <c r="N1840" i="9"/>
  <c r="O1840" i="9"/>
  <c r="P1840" i="9"/>
  <c r="A1841" i="9"/>
  <c r="B1841" i="9"/>
  <c r="C1841" i="9"/>
  <c r="D1841" i="9"/>
  <c r="E1841" i="9"/>
  <c r="F1841" i="9"/>
  <c r="G1841" i="9"/>
  <c r="H1841" i="9"/>
  <c r="I1841" i="9"/>
  <c r="J1841" i="9"/>
  <c r="K1841" i="9"/>
  <c r="L1841" i="9"/>
  <c r="M1841" i="9"/>
  <c r="N1841" i="9"/>
  <c r="O1841" i="9"/>
  <c r="P1841" i="9"/>
  <c r="A1842" i="9"/>
  <c r="B1842" i="9"/>
  <c r="C1842" i="9"/>
  <c r="D1842" i="9"/>
  <c r="E1842" i="9"/>
  <c r="F1842" i="9"/>
  <c r="G1842" i="9"/>
  <c r="H1842" i="9"/>
  <c r="I1842" i="9"/>
  <c r="J1842" i="9"/>
  <c r="K1842" i="9"/>
  <c r="L1842" i="9"/>
  <c r="M1842" i="9"/>
  <c r="N1842" i="9"/>
  <c r="O1842" i="9"/>
  <c r="P1842" i="9"/>
  <c r="A1843" i="9"/>
  <c r="B1843" i="9"/>
  <c r="C1843" i="9"/>
  <c r="D1843" i="9"/>
  <c r="E1843" i="9"/>
  <c r="F1843" i="9"/>
  <c r="G1843" i="9"/>
  <c r="H1843" i="9"/>
  <c r="I1843" i="9"/>
  <c r="J1843" i="9"/>
  <c r="K1843" i="9"/>
  <c r="L1843" i="9"/>
  <c r="M1843" i="9"/>
  <c r="N1843" i="9"/>
  <c r="O1843" i="9"/>
  <c r="P1843" i="9"/>
  <c r="A1844" i="9"/>
  <c r="B1844" i="9"/>
  <c r="C1844" i="9"/>
  <c r="D1844" i="9"/>
  <c r="E1844" i="9"/>
  <c r="F1844" i="9"/>
  <c r="G1844" i="9"/>
  <c r="H1844" i="9"/>
  <c r="I1844" i="9"/>
  <c r="J1844" i="9"/>
  <c r="K1844" i="9"/>
  <c r="L1844" i="9"/>
  <c r="M1844" i="9"/>
  <c r="N1844" i="9"/>
  <c r="O1844" i="9"/>
  <c r="P1844" i="9"/>
  <c r="A1845" i="9"/>
  <c r="B1845" i="9"/>
  <c r="C1845" i="9"/>
  <c r="D1845" i="9"/>
  <c r="E1845" i="9"/>
  <c r="F1845" i="9"/>
  <c r="G1845" i="9"/>
  <c r="H1845" i="9"/>
  <c r="I1845" i="9"/>
  <c r="J1845" i="9"/>
  <c r="K1845" i="9"/>
  <c r="L1845" i="9"/>
  <c r="M1845" i="9"/>
  <c r="N1845" i="9"/>
  <c r="O1845" i="9"/>
  <c r="P1845" i="9"/>
  <c r="A1846" i="9"/>
  <c r="B1846" i="9"/>
  <c r="C1846" i="9"/>
  <c r="D1846" i="9"/>
  <c r="E1846" i="9"/>
  <c r="F1846" i="9"/>
  <c r="G1846" i="9"/>
  <c r="H1846" i="9"/>
  <c r="I1846" i="9"/>
  <c r="J1846" i="9"/>
  <c r="K1846" i="9"/>
  <c r="L1846" i="9"/>
  <c r="M1846" i="9"/>
  <c r="N1846" i="9"/>
  <c r="O1846" i="9"/>
  <c r="P1846" i="9"/>
  <c r="A1847" i="9"/>
  <c r="B1847" i="9"/>
  <c r="C1847" i="9"/>
  <c r="D1847" i="9"/>
  <c r="E1847" i="9"/>
  <c r="F1847" i="9"/>
  <c r="G1847" i="9"/>
  <c r="H1847" i="9"/>
  <c r="I1847" i="9"/>
  <c r="J1847" i="9"/>
  <c r="K1847" i="9"/>
  <c r="L1847" i="9"/>
  <c r="M1847" i="9"/>
  <c r="N1847" i="9"/>
  <c r="O1847" i="9"/>
  <c r="P1847" i="9"/>
  <c r="A1848" i="9"/>
  <c r="B1848" i="9"/>
  <c r="C1848" i="9"/>
  <c r="D1848" i="9"/>
  <c r="E1848" i="9"/>
  <c r="F1848" i="9"/>
  <c r="G1848" i="9"/>
  <c r="H1848" i="9"/>
  <c r="I1848" i="9"/>
  <c r="J1848" i="9"/>
  <c r="K1848" i="9"/>
  <c r="L1848" i="9"/>
  <c r="M1848" i="9"/>
  <c r="N1848" i="9"/>
  <c r="O1848" i="9"/>
  <c r="P1848" i="9"/>
  <c r="A1849" i="9"/>
  <c r="B1849" i="9"/>
  <c r="C1849" i="9"/>
  <c r="D1849" i="9"/>
  <c r="E1849" i="9"/>
  <c r="F1849" i="9"/>
  <c r="G1849" i="9"/>
  <c r="H1849" i="9"/>
  <c r="I1849" i="9"/>
  <c r="J1849" i="9"/>
  <c r="K1849" i="9"/>
  <c r="L1849" i="9"/>
  <c r="M1849" i="9"/>
  <c r="N1849" i="9"/>
  <c r="O1849" i="9"/>
  <c r="P1849" i="9"/>
  <c r="A1850" i="9"/>
  <c r="B1850" i="9"/>
  <c r="C1850" i="9"/>
  <c r="D1850" i="9"/>
  <c r="E1850" i="9"/>
  <c r="F1850" i="9"/>
  <c r="G1850" i="9"/>
  <c r="H1850" i="9"/>
  <c r="I1850" i="9"/>
  <c r="J1850" i="9"/>
  <c r="K1850" i="9"/>
  <c r="L1850" i="9"/>
  <c r="M1850" i="9"/>
  <c r="N1850" i="9"/>
  <c r="O1850" i="9"/>
  <c r="P1850" i="9"/>
  <c r="A1851" i="9"/>
  <c r="B1851" i="9"/>
  <c r="C1851" i="9"/>
  <c r="D1851" i="9"/>
  <c r="E1851" i="9"/>
  <c r="F1851" i="9"/>
  <c r="G1851" i="9"/>
  <c r="H1851" i="9"/>
  <c r="I1851" i="9"/>
  <c r="J1851" i="9"/>
  <c r="K1851" i="9"/>
  <c r="L1851" i="9"/>
  <c r="M1851" i="9"/>
  <c r="N1851" i="9"/>
  <c r="O1851" i="9"/>
  <c r="P1851" i="9"/>
  <c r="A1852" i="9"/>
  <c r="B1852" i="9"/>
  <c r="C1852" i="9"/>
  <c r="D1852" i="9"/>
  <c r="E1852" i="9"/>
  <c r="F1852" i="9"/>
  <c r="G1852" i="9"/>
  <c r="H1852" i="9"/>
  <c r="I1852" i="9"/>
  <c r="J1852" i="9"/>
  <c r="K1852" i="9"/>
  <c r="L1852" i="9"/>
  <c r="M1852" i="9"/>
  <c r="N1852" i="9"/>
  <c r="O1852" i="9"/>
  <c r="P1852" i="9"/>
  <c r="A1853" i="9"/>
  <c r="B1853" i="9"/>
  <c r="C1853" i="9"/>
  <c r="D1853" i="9"/>
  <c r="E1853" i="9"/>
  <c r="F1853" i="9"/>
  <c r="G1853" i="9"/>
  <c r="H1853" i="9"/>
  <c r="I1853" i="9"/>
  <c r="J1853" i="9"/>
  <c r="K1853" i="9"/>
  <c r="L1853" i="9"/>
  <c r="M1853" i="9"/>
  <c r="N1853" i="9"/>
  <c r="O1853" i="9"/>
  <c r="P1853" i="9"/>
  <c r="A1854" i="9"/>
  <c r="B1854" i="9"/>
  <c r="C1854" i="9"/>
  <c r="D1854" i="9"/>
  <c r="E1854" i="9"/>
  <c r="F1854" i="9"/>
  <c r="G1854" i="9"/>
  <c r="H1854" i="9"/>
  <c r="I1854" i="9"/>
  <c r="J1854" i="9"/>
  <c r="K1854" i="9"/>
  <c r="L1854" i="9"/>
  <c r="M1854" i="9"/>
  <c r="N1854" i="9"/>
  <c r="O1854" i="9"/>
  <c r="P1854" i="9"/>
  <c r="A1855" i="9"/>
  <c r="B1855" i="9"/>
  <c r="C1855" i="9"/>
  <c r="D1855" i="9"/>
  <c r="E1855" i="9"/>
  <c r="F1855" i="9"/>
  <c r="G1855" i="9"/>
  <c r="H1855" i="9"/>
  <c r="I1855" i="9"/>
  <c r="J1855" i="9"/>
  <c r="K1855" i="9"/>
  <c r="L1855" i="9"/>
  <c r="M1855" i="9"/>
  <c r="N1855" i="9"/>
  <c r="O1855" i="9"/>
  <c r="P1855" i="9"/>
  <c r="A1856" i="9"/>
  <c r="B1856" i="9"/>
  <c r="C1856" i="9"/>
  <c r="D1856" i="9"/>
  <c r="E1856" i="9"/>
  <c r="F1856" i="9"/>
  <c r="G1856" i="9"/>
  <c r="H1856" i="9"/>
  <c r="I1856" i="9"/>
  <c r="J1856" i="9"/>
  <c r="K1856" i="9"/>
  <c r="L1856" i="9"/>
  <c r="M1856" i="9"/>
  <c r="N1856" i="9"/>
  <c r="O1856" i="9"/>
  <c r="P1856" i="9"/>
  <c r="A1857" i="9"/>
  <c r="B1857" i="9"/>
  <c r="C1857" i="9"/>
  <c r="D1857" i="9"/>
  <c r="E1857" i="9"/>
  <c r="F1857" i="9"/>
  <c r="G1857" i="9"/>
  <c r="H1857" i="9"/>
  <c r="I1857" i="9"/>
  <c r="J1857" i="9"/>
  <c r="K1857" i="9"/>
  <c r="L1857" i="9"/>
  <c r="M1857" i="9"/>
  <c r="N1857" i="9"/>
  <c r="O1857" i="9"/>
  <c r="P1857" i="9"/>
  <c r="A1858" i="9"/>
  <c r="B1858" i="9"/>
  <c r="C1858" i="9"/>
  <c r="D1858" i="9"/>
  <c r="E1858" i="9"/>
  <c r="F1858" i="9"/>
  <c r="G1858" i="9"/>
  <c r="H1858" i="9"/>
  <c r="I1858" i="9"/>
  <c r="J1858" i="9"/>
  <c r="K1858" i="9"/>
  <c r="L1858" i="9"/>
  <c r="M1858" i="9"/>
  <c r="N1858" i="9"/>
  <c r="O1858" i="9"/>
  <c r="P1858" i="9"/>
  <c r="A1859" i="9"/>
  <c r="B1859" i="9"/>
  <c r="C1859" i="9"/>
  <c r="D1859" i="9"/>
  <c r="E1859" i="9"/>
  <c r="F1859" i="9"/>
  <c r="G1859" i="9"/>
  <c r="H1859" i="9"/>
  <c r="I1859" i="9"/>
  <c r="J1859" i="9"/>
  <c r="K1859" i="9"/>
  <c r="L1859" i="9"/>
  <c r="M1859" i="9"/>
  <c r="N1859" i="9"/>
  <c r="O1859" i="9"/>
  <c r="P1859" i="9"/>
  <c r="A1860" i="9"/>
  <c r="B1860" i="9"/>
  <c r="C1860" i="9"/>
  <c r="D1860" i="9"/>
  <c r="E1860" i="9"/>
  <c r="F1860" i="9"/>
  <c r="G1860" i="9"/>
  <c r="H1860" i="9"/>
  <c r="I1860" i="9"/>
  <c r="J1860" i="9"/>
  <c r="K1860" i="9"/>
  <c r="L1860" i="9"/>
  <c r="M1860" i="9"/>
  <c r="N1860" i="9"/>
  <c r="O1860" i="9"/>
  <c r="P1860" i="9"/>
  <c r="A1861" i="9"/>
  <c r="B1861" i="9"/>
  <c r="C1861" i="9"/>
  <c r="D1861" i="9"/>
  <c r="E1861" i="9"/>
  <c r="F1861" i="9"/>
  <c r="G1861" i="9"/>
  <c r="H1861" i="9"/>
  <c r="I1861" i="9"/>
  <c r="J1861" i="9"/>
  <c r="K1861" i="9"/>
  <c r="L1861" i="9"/>
  <c r="M1861" i="9"/>
  <c r="N1861" i="9"/>
  <c r="O1861" i="9"/>
  <c r="P1861" i="9"/>
  <c r="A1862" i="9"/>
  <c r="B1862" i="9"/>
  <c r="C1862" i="9"/>
  <c r="D1862" i="9"/>
  <c r="E1862" i="9"/>
  <c r="F1862" i="9"/>
  <c r="G1862" i="9"/>
  <c r="H1862" i="9"/>
  <c r="I1862" i="9"/>
  <c r="J1862" i="9"/>
  <c r="K1862" i="9"/>
  <c r="L1862" i="9"/>
  <c r="M1862" i="9"/>
  <c r="N1862" i="9"/>
  <c r="O1862" i="9"/>
  <c r="P1862" i="9"/>
  <c r="A1863" i="9"/>
  <c r="B1863" i="9"/>
  <c r="C1863" i="9"/>
  <c r="D1863" i="9"/>
  <c r="E1863" i="9"/>
  <c r="F1863" i="9"/>
  <c r="G1863" i="9"/>
  <c r="H1863" i="9"/>
  <c r="I1863" i="9"/>
  <c r="J1863" i="9"/>
  <c r="K1863" i="9"/>
  <c r="L1863" i="9"/>
  <c r="M1863" i="9"/>
  <c r="N1863" i="9"/>
  <c r="O1863" i="9"/>
  <c r="P1863" i="9"/>
  <c r="A1864" i="9"/>
  <c r="B1864" i="9"/>
  <c r="C1864" i="9"/>
  <c r="D1864" i="9"/>
  <c r="E1864" i="9"/>
  <c r="F1864" i="9"/>
  <c r="G1864" i="9"/>
  <c r="H1864" i="9"/>
  <c r="I1864" i="9"/>
  <c r="J1864" i="9"/>
  <c r="K1864" i="9"/>
  <c r="L1864" i="9"/>
  <c r="M1864" i="9"/>
  <c r="N1864" i="9"/>
  <c r="O1864" i="9"/>
  <c r="P1864" i="9"/>
  <c r="A1865" i="9"/>
  <c r="B1865" i="9"/>
  <c r="C1865" i="9"/>
  <c r="D1865" i="9"/>
  <c r="E1865" i="9"/>
  <c r="F1865" i="9"/>
  <c r="G1865" i="9"/>
  <c r="H1865" i="9"/>
  <c r="I1865" i="9"/>
  <c r="J1865" i="9"/>
  <c r="K1865" i="9"/>
  <c r="L1865" i="9"/>
  <c r="M1865" i="9"/>
  <c r="N1865" i="9"/>
  <c r="O1865" i="9"/>
  <c r="P1865" i="9"/>
  <c r="A1866" i="9"/>
  <c r="B1866" i="9"/>
  <c r="C1866" i="9"/>
  <c r="D1866" i="9"/>
  <c r="E1866" i="9"/>
  <c r="F1866" i="9"/>
  <c r="G1866" i="9"/>
  <c r="H1866" i="9"/>
  <c r="I1866" i="9"/>
  <c r="J1866" i="9"/>
  <c r="K1866" i="9"/>
  <c r="L1866" i="9"/>
  <c r="M1866" i="9"/>
  <c r="N1866" i="9"/>
  <c r="O1866" i="9"/>
  <c r="P1866" i="9"/>
  <c r="A1867" i="9"/>
  <c r="B1867" i="9"/>
  <c r="C1867" i="9"/>
  <c r="D1867" i="9"/>
  <c r="E1867" i="9"/>
  <c r="F1867" i="9"/>
  <c r="G1867" i="9"/>
  <c r="H1867" i="9"/>
  <c r="I1867" i="9"/>
  <c r="J1867" i="9"/>
  <c r="K1867" i="9"/>
  <c r="L1867" i="9"/>
  <c r="M1867" i="9"/>
  <c r="N1867" i="9"/>
  <c r="O1867" i="9"/>
  <c r="P1867" i="9"/>
  <c r="A1868" i="9"/>
  <c r="B1868" i="9"/>
  <c r="C1868" i="9"/>
  <c r="D1868" i="9"/>
  <c r="E1868" i="9"/>
  <c r="F1868" i="9"/>
  <c r="G1868" i="9"/>
  <c r="H1868" i="9"/>
  <c r="I1868" i="9"/>
  <c r="J1868" i="9"/>
  <c r="K1868" i="9"/>
  <c r="L1868" i="9"/>
  <c r="M1868" i="9"/>
  <c r="N1868" i="9"/>
  <c r="O1868" i="9"/>
  <c r="P1868" i="9"/>
  <c r="A1869" i="9"/>
  <c r="B1869" i="9"/>
  <c r="C1869" i="9"/>
  <c r="D1869" i="9"/>
  <c r="E1869" i="9"/>
  <c r="F1869" i="9"/>
  <c r="G1869" i="9"/>
  <c r="H1869" i="9"/>
  <c r="I1869" i="9"/>
  <c r="J1869" i="9"/>
  <c r="K1869" i="9"/>
  <c r="L1869" i="9"/>
  <c r="M1869" i="9"/>
  <c r="N1869" i="9"/>
  <c r="O1869" i="9"/>
  <c r="P1869" i="9"/>
  <c r="A1870" i="9"/>
  <c r="B1870" i="9"/>
  <c r="C1870" i="9"/>
  <c r="D1870" i="9"/>
  <c r="E1870" i="9"/>
  <c r="F1870" i="9"/>
  <c r="G1870" i="9"/>
  <c r="H1870" i="9"/>
  <c r="I1870" i="9"/>
  <c r="J1870" i="9"/>
  <c r="K1870" i="9"/>
  <c r="L1870" i="9"/>
  <c r="M1870" i="9"/>
  <c r="N1870" i="9"/>
  <c r="O1870" i="9"/>
  <c r="P1870" i="9"/>
  <c r="A1871" i="9"/>
  <c r="B1871" i="9"/>
  <c r="C1871" i="9"/>
  <c r="D1871" i="9"/>
  <c r="E1871" i="9"/>
  <c r="F1871" i="9"/>
  <c r="G1871" i="9"/>
  <c r="H1871" i="9"/>
  <c r="I1871" i="9"/>
  <c r="J1871" i="9"/>
  <c r="K1871" i="9"/>
  <c r="L1871" i="9"/>
  <c r="M1871" i="9"/>
  <c r="N1871" i="9"/>
  <c r="O1871" i="9"/>
  <c r="P1871" i="9"/>
  <c r="A1872" i="9"/>
  <c r="B1872" i="9"/>
  <c r="C1872" i="9"/>
  <c r="D1872" i="9"/>
  <c r="E1872" i="9"/>
  <c r="F1872" i="9"/>
  <c r="G1872" i="9"/>
  <c r="H1872" i="9"/>
  <c r="I1872" i="9"/>
  <c r="J1872" i="9"/>
  <c r="K1872" i="9"/>
  <c r="L1872" i="9"/>
  <c r="M1872" i="9"/>
  <c r="N1872" i="9"/>
  <c r="O1872" i="9"/>
  <c r="P1872" i="9"/>
  <c r="A1873" i="9"/>
  <c r="B1873" i="9"/>
  <c r="C1873" i="9"/>
  <c r="D1873" i="9"/>
  <c r="E1873" i="9"/>
  <c r="F1873" i="9"/>
  <c r="G1873" i="9"/>
  <c r="H1873" i="9"/>
  <c r="I1873" i="9"/>
  <c r="J1873" i="9"/>
  <c r="K1873" i="9"/>
  <c r="L1873" i="9"/>
  <c r="M1873" i="9"/>
  <c r="N1873" i="9"/>
  <c r="O1873" i="9"/>
  <c r="P1873" i="9"/>
  <c r="A1874" i="9"/>
  <c r="B1874" i="9"/>
  <c r="C1874" i="9"/>
  <c r="D1874" i="9"/>
  <c r="E1874" i="9"/>
  <c r="F1874" i="9"/>
  <c r="G1874" i="9"/>
  <c r="H1874" i="9"/>
  <c r="I1874" i="9"/>
  <c r="J1874" i="9"/>
  <c r="K1874" i="9"/>
  <c r="L1874" i="9"/>
  <c r="M1874" i="9"/>
  <c r="N1874" i="9"/>
  <c r="O1874" i="9"/>
  <c r="P1874" i="9"/>
  <c r="A1875" i="9"/>
  <c r="B1875" i="9"/>
  <c r="C1875" i="9"/>
  <c r="D1875" i="9"/>
  <c r="E1875" i="9"/>
  <c r="F1875" i="9"/>
  <c r="G1875" i="9"/>
  <c r="H1875" i="9"/>
  <c r="I1875" i="9"/>
  <c r="J1875" i="9"/>
  <c r="K1875" i="9"/>
  <c r="L1875" i="9"/>
  <c r="M1875" i="9"/>
  <c r="N1875" i="9"/>
  <c r="O1875" i="9"/>
  <c r="P1875" i="9"/>
  <c r="A1876" i="9"/>
  <c r="B1876" i="9"/>
  <c r="C1876" i="9"/>
  <c r="D1876" i="9"/>
  <c r="E1876" i="9"/>
  <c r="F1876" i="9"/>
  <c r="G1876" i="9"/>
  <c r="H1876" i="9"/>
  <c r="I1876" i="9"/>
  <c r="J1876" i="9"/>
  <c r="K1876" i="9"/>
  <c r="L1876" i="9"/>
  <c r="M1876" i="9"/>
  <c r="N1876" i="9"/>
  <c r="O1876" i="9"/>
  <c r="P1876" i="9"/>
  <c r="A1877" i="9"/>
  <c r="B1877" i="9"/>
  <c r="C1877" i="9"/>
  <c r="D1877" i="9"/>
  <c r="E1877" i="9"/>
  <c r="F1877" i="9"/>
  <c r="G1877" i="9"/>
  <c r="H1877" i="9"/>
  <c r="I1877" i="9"/>
  <c r="J1877" i="9"/>
  <c r="K1877" i="9"/>
  <c r="L1877" i="9"/>
  <c r="M1877" i="9"/>
  <c r="N1877" i="9"/>
  <c r="O1877" i="9"/>
  <c r="P1877" i="9"/>
  <c r="A1878" i="9"/>
  <c r="B1878" i="9"/>
  <c r="C1878" i="9"/>
  <c r="D1878" i="9"/>
  <c r="E1878" i="9"/>
  <c r="F1878" i="9"/>
  <c r="G1878" i="9"/>
  <c r="H1878" i="9"/>
  <c r="I1878" i="9"/>
  <c r="J1878" i="9"/>
  <c r="K1878" i="9"/>
  <c r="L1878" i="9"/>
  <c r="M1878" i="9"/>
  <c r="N1878" i="9"/>
  <c r="O1878" i="9"/>
  <c r="P1878" i="9"/>
  <c r="A1879" i="9"/>
  <c r="B1879" i="9"/>
  <c r="C1879" i="9"/>
  <c r="D1879" i="9"/>
  <c r="E1879" i="9"/>
  <c r="F1879" i="9"/>
  <c r="G1879" i="9"/>
  <c r="H1879" i="9"/>
  <c r="I1879" i="9"/>
  <c r="J1879" i="9"/>
  <c r="K1879" i="9"/>
  <c r="L1879" i="9"/>
  <c r="M1879" i="9"/>
  <c r="N1879" i="9"/>
  <c r="O1879" i="9"/>
  <c r="P1879" i="9"/>
  <c r="A1880" i="9"/>
  <c r="B1880" i="9"/>
  <c r="C1880" i="9"/>
  <c r="D1880" i="9"/>
  <c r="E1880" i="9"/>
  <c r="F1880" i="9"/>
  <c r="G1880" i="9"/>
  <c r="H1880" i="9"/>
  <c r="I1880" i="9"/>
  <c r="J1880" i="9"/>
  <c r="K1880" i="9"/>
  <c r="L1880" i="9"/>
  <c r="M1880" i="9"/>
  <c r="N1880" i="9"/>
  <c r="O1880" i="9"/>
  <c r="P1880" i="9"/>
  <c r="A1881" i="9"/>
  <c r="B1881" i="9"/>
  <c r="C1881" i="9"/>
  <c r="D1881" i="9"/>
  <c r="E1881" i="9"/>
  <c r="F1881" i="9"/>
  <c r="G1881" i="9"/>
  <c r="H1881" i="9"/>
  <c r="I1881" i="9"/>
  <c r="J1881" i="9"/>
  <c r="K1881" i="9"/>
  <c r="L1881" i="9"/>
  <c r="M1881" i="9"/>
  <c r="N1881" i="9"/>
  <c r="O1881" i="9"/>
  <c r="P1881" i="9"/>
  <c r="A1882" i="9"/>
  <c r="B1882" i="9"/>
  <c r="C1882" i="9"/>
  <c r="D1882" i="9"/>
  <c r="E1882" i="9"/>
  <c r="F1882" i="9"/>
  <c r="G1882" i="9"/>
  <c r="H1882" i="9"/>
  <c r="I1882" i="9"/>
  <c r="J1882" i="9"/>
  <c r="K1882" i="9"/>
  <c r="L1882" i="9"/>
  <c r="M1882" i="9"/>
  <c r="N1882" i="9"/>
  <c r="O1882" i="9"/>
  <c r="P1882" i="9"/>
  <c r="A1883" i="9"/>
  <c r="B1883" i="9"/>
  <c r="C1883" i="9"/>
  <c r="D1883" i="9"/>
  <c r="E1883" i="9"/>
  <c r="F1883" i="9"/>
  <c r="G1883" i="9"/>
  <c r="H1883" i="9"/>
  <c r="I1883" i="9"/>
  <c r="J1883" i="9"/>
  <c r="K1883" i="9"/>
  <c r="L1883" i="9"/>
  <c r="M1883" i="9"/>
  <c r="N1883" i="9"/>
  <c r="O1883" i="9"/>
  <c r="P1883" i="9"/>
  <c r="A1884" i="9"/>
  <c r="B1884" i="9"/>
  <c r="C1884" i="9"/>
  <c r="D1884" i="9"/>
  <c r="E1884" i="9"/>
  <c r="F1884" i="9"/>
  <c r="G1884" i="9"/>
  <c r="H1884" i="9"/>
  <c r="I1884" i="9"/>
  <c r="J1884" i="9"/>
  <c r="K1884" i="9"/>
  <c r="L1884" i="9"/>
  <c r="M1884" i="9"/>
  <c r="N1884" i="9"/>
  <c r="O1884" i="9"/>
  <c r="P1884" i="9"/>
  <c r="A1885" i="9"/>
  <c r="B1885" i="9"/>
  <c r="C1885" i="9"/>
  <c r="D1885" i="9"/>
  <c r="E1885" i="9"/>
  <c r="F1885" i="9"/>
  <c r="G1885" i="9"/>
  <c r="H1885" i="9"/>
  <c r="I1885" i="9"/>
  <c r="J1885" i="9"/>
  <c r="K1885" i="9"/>
  <c r="L1885" i="9"/>
  <c r="M1885" i="9"/>
  <c r="N1885" i="9"/>
  <c r="O1885" i="9"/>
  <c r="P1885" i="9"/>
  <c r="A1886" i="9"/>
  <c r="B1886" i="9"/>
  <c r="C1886" i="9"/>
  <c r="D1886" i="9"/>
  <c r="E1886" i="9"/>
  <c r="F1886" i="9"/>
  <c r="G1886" i="9"/>
  <c r="H1886" i="9"/>
  <c r="I1886" i="9"/>
  <c r="J1886" i="9"/>
  <c r="K1886" i="9"/>
  <c r="L1886" i="9"/>
  <c r="M1886" i="9"/>
  <c r="N1886" i="9"/>
  <c r="O1886" i="9"/>
  <c r="P1886" i="9"/>
  <c r="A1887" i="9"/>
  <c r="B1887" i="9"/>
  <c r="C1887" i="9"/>
  <c r="D1887" i="9"/>
  <c r="E1887" i="9"/>
  <c r="F1887" i="9"/>
  <c r="G1887" i="9"/>
  <c r="H1887" i="9"/>
  <c r="I1887" i="9"/>
  <c r="J1887" i="9"/>
  <c r="K1887" i="9"/>
  <c r="L1887" i="9"/>
  <c r="M1887" i="9"/>
  <c r="N1887" i="9"/>
  <c r="O1887" i="9"/>
  <c r="P1887" i="9"/>
  <c r="A1888" i="9"/>
  <c r="B1888" i="9"/>
  <c r="C1888" i="9"/>
  <c r="D1888" i="9"/>
  <c r="E1888" i="9"/>
  <c r="F1888" i="9"/>
  <c r="G1888" i="9"/>
  <c r="H1888" i="9"/>
  <c r="I1888" i="9"/>
  <c r="J1888" i="9"/>
  <c r="K1888" i="9"/>
  <c r="L1888" i="9"/>
  <c r="M1888" i="9"/>
  <c r="N1888" i="9"/>
  <c r="O1888" i="9"/>
  <c r="P1888" i="9"/>
  <c r="A1889" i="9"/>
  <c r="B1889" i="9"/>
  <c r="C1889" i="9"/>
  <c r="D1889" i="9"/>
  <c r="E1889" i="9"/>
  <c r="F1889" i="9"/>
  <c r="G1889" i="9"/>
  <c r="H1889" i="9"/>
  <c r="I1889" i="9"/>
  <c r="J1889" i="9"/>
  <c r="K1889" i="9"/>
  <c r="L1889" i="9"/>
  <c r="M1889" i="9"/>
  <c r="N1889" i="9"/>
  <c r="O1889" i="9"/>
  <c r="P1889" i="9"/>
  <c r="A1890" i="9"/>
  <c r="B1890" i="9"/>
  <c r="C1890" i="9"/>
  <c r="D1890" i="9"/>
  <c r="E1890" i="9"/>
  <c r="F1890" i="9"/>
  <c r="G1890" i="9"/>
  <c r="H1890" i="9"/>
  <c r="I1890" i="9"/>
  <c r="J1890" i="9"/>
  <c r="K1890" i="9"/>
  <c r="L1890" i="9"/>
  <c r="M1890" i="9"/>
  <c r="N1890" i="9"/>
  <c r="O1890" i="9"/>
  <c r="P1890" i="9"/>
  <c r="A1891" i="9"/>
  <c r="B1891" i="9"/>
  <c r="C1891" i="9"/>
  <c r="D1891" i="9"/>
  <c r="E1891" i="9"/>
  <c r="F1891" i="9"/>
  <c r="G1891" i="9"/>
  <c r="H1891" i="9"/>
  <c r="I1891" i="9"/>
  <c r="J1891" i="9"/>
  <c r="K1891" i="9"/>
  <c r="L1891" i="9"/>
  <c r="M1891" i="9"/>
  <c r="N1891" i="9"/>
  <c r="O1891" i="9"/>
  <c r="P1891" i="9"/>
  <c r="A1892" i="9"/>
  <c r="B1892" i="9"/>
  <c r="C1892" i="9"/>
  <c r="D1892" i="9"/>
  <c r="E1892" i="9"/>
  <c r="F1892" i="9"/>
  <c r="G1892" i="9"/>
  <c r="H1892" i="9"/>
  <c r="I1892" i="9"/>
  <c r="J1892" i="9"/>
  <c r="K1892" i="9"/>
  <c r="L1892" i="9"/>
  <c r="M1892" i="9"/>
  <c r="N1892" i="9"/>
  <c r="O1892" i="9"/>
  <c r="P1892" i="9"/>
  <c r="A1893" i="9"/>
  <c r="B1893" i="9"/>
  <c r="C1893" i="9"/>
  <c r="D1893" i="9"/>
  <c r="E1893" i="9"/>
  <c r="F1893" i="9"/>
  <c r="G1893" i="9"/>
  <c r="H1893" i="9"/>
  <c r="I1893" i="9"/>
  <c r="J1893" i="9"/>
  <c r="K1893" i="9"/>
  <c r="L1893" i="9"/>
  <c r="M1893" i="9"/>
  <c r="N1893" i="9"/>
  <c r="O1893" i="9"/>
  <c r="P1893" i="9"/>
  <c r="A1894" i="9"/>
  <c r="B1894" i="9"/>
  <c r="C1894" i="9"/>
  <c r="D1894" i="9"/>
  <c r="E1894" i="9"/>
  <c r="F1894" i="9"/>
  <c r="G1894" i="9"/>
  <c r="H1894" i="9"/>
  <c r="I1894" i="9"/>
  <c r="J1894" i="9"/>
  <c r="K1894" i="9"/>
  <c r="L1894" i="9"/>
  <c r="M1894" i="9"/>
  <c r="N1894" i="9"/>
  <c r="O1894" i="9"/>
  <c r="P1894" i="9"/>
  <c r="A1895" i="9"/>
  <c r="B1895" i="9"/>
  <c r="C1895" i="9"/>
  <c r="D1895" i="9"/>
  <c r="E1895" i="9"/>
  <c r="F1895" i="9"/>
  <c r="G1895" i="9"/>
  <c r="H1895" i="9"/>
  <c r="I1895" i="9"/>
  <c r="J1895" i="9"/>
  <c r="K1895" i="9"/>
  <c r="L1895" i="9"/>
  <c r="M1895" i="9"/>
  <c r="N1895" i="9"/>
  <c r="O1895" i="9"/>
  <c r="P1895" i="9"/>
  <c r="A1896" i="9"/>
  <c r="B1896" i="9"/>
  <c r="C1896" i="9"/>
  <c r="D1896" i="9"/>
  <c r="E1896" i="9"/>
  <c r="F1896" i="9"/>
  <c r="G1896" i="9"/>
  <c r="H1896" i="9"/>
  <c r="I1896" i="9"/>
  <c r="J1896" i="9"/>
  <c r="K1896" i="9"/>
  <c r="L1896" i="9"/>
  <c r="M1896" i="9"/>
  <c r="N1896" i="9"/>
  <c r="O1896" i="9"/>
  <c r="P1896" i="9"/>
  <c r="A1897" i="9"/>
  <c r="B1897" i="9"/>
  <c r="C1897" i="9"/>
  <c r="D1897" i="9"/>
  <c r="E1897" i="9"/>
  <c r="F1897" i="9"/>
  <c r="G1897" i="9"/>
  <c r="H1897" i="9"/>
  <c r="I1897" i="9"/>
  <c r="J1897" i="9"/>
  <c r="K1897" i="9"/>
  <c r="L1897" i="9"/>
  <c r="M1897" i="9"/>
  <c r="N1897" i="9"/>
  <c r="O1897" i="9"/>
  <c r="P1897" i="9"/>
  <c r="A1898" i="9"/>
  <c r="B1898" i="9"/>
  <c r="C1898" i="9"/>
  <c r="D1898" i="9"/>
  <c r="E1898" i="9"/>
  <c r="F1898" i="9"/>
  <c r="G1898" i="9"/>
  <c r="H1898" i="9"/>
  <c r="I1898" i="9"/>
  <c r="J1898" i="9"/>
  <c r="K1898" i="9"/>
  <c r="L1898" i="9"/>
  <c r="M1898" i="9"/>
  <c r="N1898" i="9"/>
  <c r="O1898" i="9"/>
  <c r="P1898" i="9"/>
  <c r="A1899" i="9"/>
  <c r="B1899" i="9"/>
  <c r="C1899" i="9"/>
  <c r="D1899" i="9"/>
  <c r="E1899" i="9"/>
  <c r="F1899" i="9"/>
  <c r="G1899" i="9"/>
  <c r="H1899" i="9"/>
  <c r="I1899" i="9"/>
  <c r="J1899" i="9"/>
  <c r="K1899" i="9"/>
  <c r="L1899" i="9"/>
  <c r="M1899" i="9"/>
  <c r="N1899" i="9"/>
  <c r="O1899" i="9"/>
  <c r="P1899" i="9"/>
  <c r="A1900" i="9"/>
  <c r="B1900" i="9"/>
  <c r="C1900" i="9"/>
  <c r="D1900" i="9"/>
  <c r="E1900" i="9"/>
  <c r="F1900" i="9"/>
  <c r="G1900" i="9"/>
  <c r="H1900" i="9"/>
  <c r="I1900" i="9"/>
  <c r="J1900" i="9"/>
  <c r="K1900" i="9"/>
  <c r="L1900" i="9"/>
  <c r="M1900" i="9"/>
  <c r="N1900" i="9"/>
  <c r="O1900" i="9"/>
  <c r="P1900" i="9"/>
  <c r="A1901" i="9"/>
  <c r="B1901" i="9"/>
  <c r="C1901" i="9"/>
  <c r="D1901" i="9"/>
  <c r="E1901" i="9"/>
  <c r="F1901" i="9"/>
  <c r="G1901" i="9"/>
  <c r="H1901" i="9"/>
  <c r="I1901" i="9"/>
  <c r="J1901" i="9"/>
  <c r="K1901" i="9"/>
  <c r="L1901" i="9"/>
  <c r="M1901" i="9"/>
  <c r="N1901" i="9"/>
  <c r="O1901" i="9"/>
  <c r="P1901" i="9"/>
  <c r="A1902" i="9"/>
  <c r="B1902" i="9"/>
  <c r="C1902" i="9"/>
  <c r="D1902" i="9"/>
  <c r="E1902" i="9"/>
  <c r="F1902" i="9"/>
  <c r="G1902" i="9"/>
  <c r="H1902" i="9"/>
  <c r="I1902" i="9"/>
  <c r="J1902" i="9"/>
  <c r="K1902" i="9"/>
  <c r="L1902" i="9"/>
  <c r="M1902" i="9"/>
  <c r="N1902" i="9"/>
  <c r="O1902" i="9"/>
  <c r="P1902" i="9"/>
  <c r="A1903" i="9"/>
  <c r="B1903" i="9"/>
  <c r="C1903" i="9"/>
  <c r="D1903" i="9"/>
  <c r="E1903" i="9"/>
  <c r="F1903" i="9"/>
  <c r="G1903" i="9"/>
  <c r="H1903" i="9"/>
  <c r="I1903" i="9"/>
  <c r="J1903" i="9"/>
  <c r="K1903" i="9"/>
  <c r="L1903" i="9"/>
  <c r="M1903" i="9"/>
  <c r="N1903" i="9"/>
  <c r="O1903" i="9"/>
  <c r="P1903" i="9"/>
  <c r="A1904" i="9"/>
  <c r="B1904" i="9"/>
  <c r="C1904" i="9"/>
  <c r="D1904" i="9"/>
  <c r="E1904" i="9"/>
  <c r="F1904" i="9"/>
  <c r="G1904" i="9"/>
  <c r="H1904" i="9"/>
  <c r="I1904" i="9"/>
  <c r="J1904" i="9"/>
  <c r="K1904" i="9"/>
  <c r="L1904" i="9"/>
  <c r="M1904" i="9"/>
  <c r="N1904" i="9"/>
  <c r="O1904" i="9"/>
  <c r="P1904" i="9"/>
  <c r="A1905" i="9"/>
  <c r="B1905" i="9"/>
  <c r="C1905" i="9"/>
  <c r="D1905" i="9"/>
  <c r="E1905" i="9"/>
  <c r="F1905" i="9"/>
  <c r="G1905" i="9"/>
  <c r="H1905" i="9"/>
  <c r="I1905" i="9"/>
  <c r="J1905" i="9"/>
  <c r="K1905" i="9"/>
  <c r="L1905" i="9"/>
  <c r="M1905" i="9"/>
  <c r="N1905" i="9"/>
  <c r="O1905" i="9"/>
  <c r="P1905" i="9"/>
  <c r="A1906" i="9"/>
  <c r="B1906" i="9"/>
  <c r="C1906" i="9"/>
  <c r="D1906" i="9"/>
  <c r="E1906" i="9"/>
  <c r="F1906" i="9"/>
  <c r="G1906" i="9"/>
  <c r="H1906" i="9"/>
  <c r="I1906" i="9"/>
  <c r="J1906" i="9"/>
  <c r="K1906" i="9"/>
  <c r="L1906" i="9"/>
  <c r="M1906" i="9"/>
  <c r="N1906" i="9"/>
  <c r="O1906" i="9"/>
  <c r="P1906" i="9"/>
  <c r="A1907" i="9"/>
  <c r="B1907" i="9"/>
  <c r="C1907" i="9"/>
  <c r="D1907" i="9"/>
  <c r="E1907" i="9"/>
  <c r="F1907" i="9"/>
  <c r="G1907" i="9"/>
  <c r="H1907" i="9"/>
  <c r="I1907" i="9"/>
  <c r="J1907" i="9"/>
  <c r="K1907" i="9"/>
  <c r="L1907" i="9"/>
  <c r="M1907" i="9"/>
  <c r="N1907" i="9"/>
  <c r="O1907" i="9"/>
  <c r="P1907" i="9"/>
  <c r="A1908" i="9"/>
  <c r="B1908" i="9"/>
  <c r="C1908" i="9"/>
  <c r="D1908" i="9"/>
  <c r="E1908" i="9"/>
  <c r="F1908" i="9"/>
  <c r="G1908" i="9"/>
  <c r="H1908" i="9"/>
  <c r="I1908" i="9"/>
  <c r="J1908" i="9"/>
  <c r="K1908" i="9"/>
  <c r="L1908" i="9"/>
  <c r="M1908" i="9"/>
  <c r="N1908" i="9"/>
  <c r="O1908" i="9"/>
  <c r="P1908" i="9"/>
  <c r="A1909" i="9"/>
  <c r="B1909" i="9"/>
  <c r="C1909" i="9"/>
  <c r="D1909" i="9"/>
  <c r="E1909" i="9"/>
  <c r="F1909" i="9"/>
  <c r="G1909" i="9"/>
  <c r="H1909" i="9"/>
  <c r="I1909" i="9"/>
  <c r="J1909" i="9"/>
  <c r="K1909" i="9"/>
  <c r="L1909" i="9"/>
  <c r="M1909" i="9"/>
  <c r="N1909" i="9"/>
  <c r="O1909" i="9"/>
  <c r="P1909" i="9"/>
  <c r="A1910" i="9"/>
  <c r="B1910" i="9"/>
  <c r="C1910" i="9"/>
  <c r="D1910" i="9"/>
  <c r="E1910" i="9"/>
  <c r="F1910" i="9"/>
  <c r="G1910" i="9"/>
  <c r="H1910" i="9"/>
  <c r="I1910" i="9"/>
  <c r="J1910" i="9"/>
  <c r="K1910" i="9"/>
  <c r="L1910" i="9"/>
  <c r="M1910" i="9"/>
  <c r="N1910" i="9"/>
  <c r="O1910" i="9"/>
  <c r="P1910" i="9"/>
  <c r="A1911" i="9"/>
  <c r="B1911" i="9"/>
  <c r="C1911" i="9"/>
  <c r="D1911" i="9"/>
  <c r="E1911" i="9"/>
  <c r="F1911" i="9"/>
  <c r="G1911" i="9"/>
  <c r="H1911" i="9"/>
  <c r="I1911" i="9"/>
  <c r="J1911" i="9"/>
  <c r="K1911" i="9"/>
  <c r="L1911" i="9"/>
  <c r="M1911" i="9"/>
  <c r="N1911" i="9"/>
  <c r="O1911" i="9"/>
  <c r="P1911" i="9"/>
  <c r="A1912" i="9"/>
  <c r="B1912" i="9"/>
  <c r="C1912" i="9"/>
  <c r="D1912" i="9"/>
  <c r="E1912" i="9"/>
  <c r="F1912" i="9"/>
  <c r="G1912" i="9"/>
  <c r="H1912" i="9"/>
  <c r="I1912" i="9"/>
  <c r="J1912" i="9"/>
  <c r="K1912" i="9"/>
  <c r="L1912" i="9"/>
  <c r="M1912" i="9"/>
  <c r="N1912" i="9"/>
  <c r="O1912" i="9"/>
  <c r="P1912" i="9"/>
  <c r="A1913" i="9"/>
  <c r="B1913" i="9"/>
  <c r="C1913" i="9"/>
  <c r="D1913" i="9"/>
  <c r="E1913" i="9"/>
  <c r="F1913" i="9"/>
  <c r="G1913" i="9"/>
  <c r="H1913" i="9"/>
  <c r="I1913" i="9"/>
  <c r="J1913" i="9"/>
  <c r="K1913" i="9"/>
  <c r="L1913" i="9"/>
  <c r="M1913" i="9"/>
  <c r="N1913" i="9"/>
  <c r="O1913" i="9"/>
  <c r="P1913" i="9"/>
  <c r="A1914" i="9"/>
  <c r="B1914" i="9"/>
  <c r="C1914" i="9"/>
  <c r="D1914" i="9"/>
  <c r="E1914" i="9"/>
  <c r="F1914" i="9"/>
  <c r="G1914" i="9"/>
  <c r="H1914" i="9"/>
  <c r="I1914" i="9"/>
  <c r="J1914" i="9"/>
  <c r="K1914" i="9"/>
  <c r="L1914" i="9"/>
  <c r="M1914" i="9"/>
  <c r="N1914" i="9"/>
  <c r="O1914" i="9"/>
  <c r="P1914" i="9"/>
  <c r="A1915" i="9"/>
  <c r="B1915" i="9"/>
  <c r="C1915" i="9"/>
  <c r="D1915" i="9"/>
  <c r="E1915" i="9"/>
  <c r="F1915" i="9"/>
  <c r="G1915" i="9"/>
  <c r="H1915" i="9"/>
  <c r="I1915" i="9"/>
  <c r="J1915" i="9"/>
  <c r="K1915" i="9"/>
  <c r="L1915" i="9"/>
  <c r="M1915" i="9"/>
  <c r="N1915" i="9"/>
  <c r="O1915" i="9"/>
  <c r="P1915" i="9"/>
  <c r="A1916" i="9"/>
  <c r="B1916" i="9"/>
  <c r="C1916" i="9"/>
  <c r="D1916" i="9"/>
  <c r="E1916" i="9"/>
  <c r="F1916" i="9"/>
  <c r="G1916" i="9"/>
  <c r="H1916" i="9"/>
  <c r="I1916" i="9"/>
  <c r="J1916" i="9"/>
  <c r="K1916" i="9"/>
  <c r="L1916" i="9"/>
  <c r="M1916" i="9"/>
  <c r="N1916" i="9"/>
  <c r="O1916" i="9"/>
  <c r="P1916" i="9"/>
  <c r="A1917" i="9"/>
  <c r="B1917" i="9"/>
  <c r="C1917" i="9"/>
  <c r="D1917" i="9"/>
  <c r="E1917" i="9"/>
  <c r="F1917" i="9"/>
  <c r="G1917" i="9"/>
  <c r="H1917" i="9"/>
  <c r="I1917" i="9"/>
  <c r="J1917" i="9"/>
  <c r="K1917" i="9"/>
  <c r="L1917" i="9"/>
  <c r="M1917" i="9"/>
  <c r="N1917" i="9"/>
  <c r="O1917" i="9"/>
  <c r="P1917" i="9"/>
  <c r="A1918" i="9"/>
  <c r="B1918" i="9"/>
  <c r="C1918" i="9"/>
  <c r="D1918" i="9"/>
  <c r="E1918" i="9"/>
  <c r="F1918" i="9"/>
  <c r="G1918" i="9"/>
  <c r="H1918" i="9"/>
  <c r="I1918" i="9"/>
  <c r="J1918" i="9"/>
  <c r="K1918" i="9"/>
  <c r="L1918" i="9"/>
  <c r="M1918" i="9"/>
  <c r="N1918" i="9"/>
  <c r="O1918" i="9"/>
  <c r="P1918" i="9"/>
  <c r="A1919" i="9"/>
  <c r="B1919" i="9"/>
  <c r="C1919" i="9"/>
  <c r="D1919" i="9"/>
  <c r="E1919" i="9"/>
  <c r="F1919" i="9"/>
  <c r="G1919" i="9"/>
  <c r="H1919" i="9"/>
  <c r="I1919" i="9"/>
  <c r="J1919" i="9"/>
  <c r="K1919" i="9"/>
  <c r="L1919" i="9"/>
  <c r="M1919" i="9"/>
  <c r="N1919" i="9"/>
  <c r="O1919" i="9"/>
  <c r="P1919" i="9"/>
  <c r="A1920" i="9"/>
  <c r="B1920" i="9"/>
  <c r="C1920" i="9"/>
  <c r="D1920" i="9"/>
  <c r="E1920" i="9"/>
  <c r="F1920" i="9"/>
  <c r="G1920" i="9"/>
  <c r="H1920" i="9"/>
  <c r="I1920" i="9"/>
  <c r="J1920" i="9"/>
  <c r="K1920" i="9"/>
  <c r="L1920" i="9"/>
  <c r="M1920" i="9"/>
  <c r="N1920" i="9"/>
  <c r="O1920" i="9"/>
  <c r="P1920" i="9"/>
  <c r="A1921" i="9"/>
  <c r="B1921" i="9"/>
  <c r="C1921" i="9"/>
  <c r="D1921" i="9"/>
  <c r="E1921" i="9"/>
  <c r="F1921" i="9"/>
  <c r="G1921" i="9"/>
  <c r="H1921" i="9"/>
  <c r="I1921" i="9"/>
  <c r="J1921" i="9"/>
  <c r="K1921" i="9"/>
  <c r="L1921" i="9"/>
  <c r="M1921" i="9"/>
  <c r="N1921" i="9"/>
  <c r="O1921" i="9"/>
  <c r="P1921" i="9"/>
  <c r="A1922" i="9"/>
  <c r="B1922" i="9"/>
  <c r="C1922" i="9"/>
  <c r="D1922" i="9"/>
  <c r="E1922" i="9"/>
  <c r="F1922" i="9"/>
  <c r="G1922" i="9"/>
  <c r="H1922" i="9"/>
  <c r="I1922" i="9"/>
  <c r="J1922" i="9"/>
  <c r="K1922" i="9"/>
  <c r="L1922" i="9"/>
  <c r="M1922" i="9"/>
  <c r="N1922" i="9"/>
  <c r="O1922" i="9"/>
  <c r="P1922" i="9"/>
  <c r="A1923" i="9"/>
  <c r="B1923" i="9"/>
  <c r="C1923" i="9"/>
  <c r="D1923" i="9"/>
  <c r="E1923" i="9"/>
  <c r="F1923" i="9"/>
  <c r="G1923" i="9"/>
  <c r="H1923" i="9"/>
  <c r="I1923" i="9"/>
  <c r="J1923" i="9"/>
  <c r="K1923" i="9"/>
  <c r="L1923" i="9"/>
  <c r="M1923" i="9"/>
  <c r="N1923" i="9"/>
  <c r="O1923" i="9"/>
  <c r="P1923" i="9"/>
  <c r="A1924" i="9"/>
  <c r="B1924" i="9"/>
  <c r="C1924" i="9"/>
  <c r="D1924" i="9"/>
  <c r="E1924" i="9"/>
  <c r="F1924" i="9"/>
  <c r="G1924" i="9"/>
  <c r="H1924" i="9"/>
  <c r="I1924" i="9"/>
  <c r="J1924" i="9"/>
  <c r="K1924" i="9"/>
  <c r="L1924" i="9"/>
  <c r="M1924" i="9"/>
  <c r="N1924" i="9"/>
  <c r="O1924" i="9"/>
  <c r="P1924" i="9"/>
  <c r="A1925" i="9"/>
  <c r="B1925" i="9"/>
  <c r="C1925" i="9"/>
  <c r="D1925" i="9"/>
  <c r="E1925" i="9"/>
  <c r="F1925" i="9"/>
  <c r="G1925" i="9"/>
  <c r="H1925" i="9"/>
  <c r="I1925" i="9"/>
  <c r="J1925" i="9"/>
  <c r="K1925" i="9"/>
  <c r="L1925" i="9"/>
  <c r="M1925" i="9"/>
  <c r="N1925" i="9"/>
  <c r="O1925" i="9"/>
  <c r="P1925" i="9"/>
  <c r="A1926" i="9"/>
  <c r="B1926" i="9"/>
  <c r="C1926" i="9"/>
  <c r="D1926" i="9"/>
  <c r="E1926" i="9"/>
  <c r="F1926" i="9"/>
  <c r="G1926" i="9"/>
  <c r="H1926" i="9"/>
  <c r="I1926" i="9"/>
  <c r="J1926" i="9"/>
  <c r="K1926" i="9"/>
  <c r="L1926" i="9"/>
  <c r="M1926" i="9"/>
  <c r="N1926" i="9"/>
  <c r="O1926" i="9"/>
  <c r="P1926" i="9"/>
  <c r="A1927" i="9"/>
  <c r="B1927" i="9"/>
  <c r="C1927" i="9"/>
  <c r="D1927" i="9"/>
  <c r="E1927" i="9"/>
  <c r="F1927" i="9"/>
  <c r="G1927" i="9"/>
  <c r="H1927" i="9"/>
  <c r="I1927" i="9"/>
  <c r="J1927" i="9"/>
  <c r="K1927" i="9"/>
  <c r="L1927" i="9"/>
  <c r="M1927" i="9"/>
  <c r="N1927" i="9"/>
  <c r="O1927" i="9"/>
  <c r="P1927" i="9"/>
  <c r="A1928" i="9"/>
  <c r="B1928" i="9"/>
  <c r="C1928" i="9"/>
  <c r="D1928" i="9"/>
  <c r="E1928" i="9"/>
  <c r="F1928" i="9"/>
  <c r="G1928" i="9"/>
  <c r="H1928" i="9"/>
  <c r="I1928" i="9"/>
  <c r="J1928" i="9"/>
  <c r="K1928" i="9"/>
  <c r="L1928" i="9"/>
  <c r="M1928" i="9"/>
  <c r="N1928" i="9"/>
  <c r="O1928" i="9"/>
  <c r="P1928" i="9"/>
  <c r="A1929" i="9"/>
  <c r="B1929" i="9"/>
  <c r="C1929" i="9"/>
  <c r="D1929" i="9"/>
  <c r="E1929" i="9"/>
  <c r="F1929" i="9"/>
  <c r="G1929" i="9"/>
  <c r="H1929" i="9"/>
  <c r="I1929" i="9"/>
  <c r="J1929" i="9"/>
  <c r="K1929" i="9"/>
  <c r="L1929" i="9"/>
  <c r="M1929" i="9"/>
  <c r="N1929" i="9"/>
  <c r="O1929" i="9"/>
  <c r="P1929" i="9"/>
  <c r="A1930" i="9"/>
  <c r="B1930" i="9"/>
  <c r="C1930" i="9"/>
  <c r="D1930" i="9"/>
  <c r="E1930" i="9"/>
  <c r="F1930" i="9"/>
  <c r="G1930" i="9"/>
  <c r="H1930" i="9"/>
  <c r="I1930" i="9"/>
  <c r="J1930" i="9"/>
  <c r="K1930" i="9"/>
  <c r="L1930" i="9"/>
  <c r="M1930" i="9"/>
  <c r="N1930" i="9"/>
  <c r="O1930" i="9"/>
  <c r="P1930" i="9"/>
  <c r="A1931" i="9"/>
  <c r="B1931" i="9"/>
  <c r="C1931" i="9"/>
  <c r="D1931" i="9"/>
  <c r="E1931" i="9"/>
  <c r="F1931" i="9"/>
  <c r="G1931" i="9"/>
  <c r="H1931" i="9"/>
  <c r="I1931" i="9"/>
  <c r="J1931" i="9"/>
  <c r="K1931" i="9"/>
  <c r="L1931" i="9"/>
  <c r="M1931" i="9"/>
  <c r="N1931" i="9"/>
  <c r="O1931" i="9"/>
  <c r="P1931" i="9"/>
  <c r="A1932" i="9"/>
  <c r="B1932" i="9"/>
  <c r="C1932" i="9"/>
  <c r="D1932" i="9"/>
  <c r="E1932" i="9"/>
  <c r="F1932" i="9"/>
  <c r="G1932" i="9"/>
  <c r="H1932" i="9"/>
  <c r="I1932" i="9"/>
  <c r="J1932" i="9"/>
  <c r="K1932" i="9"/>
  <c r="L1932" i="9"/>
  <c r="M1932" i="9"/>
  <c r="N1932" i="9"/>
  <c r="O1932" i="9"/>
  <c r="P1932" i="9"/>
  <c r="A1933" i="9"/>
  <c r="B1933" i="9"/>
  <c r="C1933" i="9"/>
  <c r="D1933" i="9"/>
  <c r="E1933" i="9"/>
  <c r="F1933" i="9"/>
  <c r="G1933" i="9"/>
  <c r="H1933" i="9"/>
  <c r="I1933" i="9"/>
  <c r="J1933" i="9"/>
  <c r="K1933" i="9"/>
  <c r="L1933" i="9"/>
  <c r="M1933" i="9"/>
  <c r="N1933" i="9"/>
  <c r="O1933" i="9"/>
  <c r="P1933" i="9"/>
  <c r="A1934" i="9"/>
  <c r="B1934" i="9"/>
  <c r="C1934" i="9"/>
  <c r="D1934" i="9"/>
  <c r="E1934" i="9"/>
  <c r="F1934" i="9"/>
  <c r="G1934" i="9"/>
  <c r="H1934" i="9"/>
  <c r="I1934" i="9"/>
  <c r="J1934" i="9"/>
  <c r="K1934" i="9"/>
  <c r="L1934" i="9"/>
  <c r="M1934" i="9"/>
  <c r="N1934" i="9"/>
  <c r="O1934" i="9"/>
  <c r="P1934" i="9"/>
  <c r="A1935" i="9"/>
  <c r="B1935" i="9"/>
  <c r="C1935" i="9"/>
  <c r="D1935" i="9"/>
  <c r="E1935" i="9"/>
  <c r="F1935" i="9"/>
  <c r="G1935" i="9"/>
  <c r="H1935" i="9"/>
  <c r="I1935" i="9"/>
  <c r="J1935" i="9"/>
  <c r="K1935" i="9"/>
  <c r="L1935" i="9"/>
  <c r="M1935" i="9"/>
  <c r="N1935" i="9"/>
  <c r="O1935" i="9"/>
  <c r="P1935" i="9"/>
  <c r="A1936" i="9"/>
  <c r="B1936" i="9"/>
  <c r="C1936" i="9"/>
  <c r="D1936" i="9"/>
  <c r="E1936" i="9"/>
  <c r="F1936" i="9"/>
  <c r="G1936" i="9"/>
  <c r="H1936" i="9"/>
  <c r="I1936" i="9"/>
  <c r="J1936" i="9"/>
  <c r="K1936" i="9"/>
  <c r="L1936" i="9"/>
  <c r="M1936" i="9"/>
  <c r="N1936" i="9"/>
  <c r="O1936" i="9"/>
  <c r="P1936" i="9"/>
  <c r="A1937" i="9"/>
  <c r="B1937" i="9"/>
  <c r="C1937" i="9"/>
  <c r="D1937" i="9"/>
  <c r="E1937" i="9"/>
  <c r="F1937" i="9"/>
  <c r="G1937" i="9"/>
  <c r="H1937" i="9"/>
  <c r="I1937" i="9"/>
  <c r="J1937" i="9"/>
  <c r="K1937" i="9"/>
  <c r="L1937" i="9"/>
  <c r="M1937" i="9"/>
  <c r="N1937" i="9"/>
  <c r="O1937" i="9"/>
  <c r="P1937" i="9"/>
  <c r="A1938" i="9"/>
  <c r="B1938" i="9"/>
  <c r="C1938" i="9"/>
  <c r="D1938" i="9"/>
  <c r="E1938" i="9"/>
  <c r="F1938" i="9"/>
  <c r="G1938" i="9"/>
  <c r="H1938" i="9"/>
  <c r="I1938" i="9"/>
  <c r="J1938" i="9"/>
  <c r="K1938" i="9"/>
  <c r="L1938" i="9"/>
  <c r="M1938" i="9"/>
  <c r="N1938" i="9"/>
  <c r="O1938" i="9"/>
  <c r="P1938" i="9"/>
  <c r="A1939" i="9"/>
  <c r="B1939" i="9"/>
  <c r="C1939" i="9"/>
  <c r="D1939" i="9"/>
  <c r="E1939" i="9"/>
  <c r="F1939" i="9"/>
  <c r="G1939" i="9"/>
  <c r="H1939" i="9"/>
  <c r="I1939" i="9"/>
  <c r="J1939" i="9"/>
  <c r="K1939" i="9"/>
  <c r="L1939" i="9"/>
  <c r="M1939" i="9"/>
  <c r="N1939" i="9"/>
  <c r="O1939" i="9"/>
  <c r="P1939" i="9"/>
  <c r="A1940" i="9"/>
  <c r="B1940" i="9"/>
  <c r="C1940" i="9"/>
  <c r="D1940" i="9"/>
  <c r="E1940" i="9"/>
  <c r="F1940" i="9"/>
  <c r="G1940" i="9"/>
  <c r="H1940" i="9"/>
  <c r="I1940" i="9"/>
  <c r="J1940" i="9"/>
  <c r="K1940" i="9"/>
  <c r="L1940" i="9"/>
  <c r="M1940" i="9"/>
  <c r="N1940" i="9"/>
  <c r="O1940" i="9"/>
  <c r="P1940" i="9"/>
  <c r="A1941" i="9"/>
  <c r="B1941" i="9"/>
  <c r="C1941" i="9"/>
  <c r="D1941" i="9"/>
  <c r="E1941" i="9"/>
  <c r="F1941" i="9"/>
  <c r="G1941" i="9"/>
  <c r="H1941" i="9"/>
  <c r="I1941" i="9"/>
  <c r="J1941" i="9"/>
  <c r="K1941" i="9"/>
  <c r="L1941" i="9"/>
  <c r="M1941" i="9"/>
  <c r="N1941" i="9"/>
  <c r="O1941" i="9"/>
  <c r="P1941" i="9"/>
  <c r="A1942" i="9"/>
  <c r="B1942" i="9"/>
  <c r="C1942" i="9"/>
  <c r="D1942" i="9"/>
  <c r="E1942" i="9"/>
  <c r="F1942" i="9"/>
  <c r="G1942" i="9"/>
  <c r="H1942" i="9"/>
  <c r="I1942" i="9"/>
  <c r="J1942" i="9"/>
  <c r="K1942" i="9"/>
  <c r="L1942" i="9"/>
  <c r="M1942" i="9"/>
  <c r="N1942" i="9"/>
  <c r="O1942" i="9"/>
  <c r="P1942" i="9"/>
  <c r="A1943" i="9"/>
  <c r="B1943" i="9"/>
  <c r="C1943" i="9"/>
  <c r="D1943" i="9"/>
  <c r="E1943" i="9"/>
  <c r="F1943" i="9"/>
  <c r="G1943" i="9"/>
  <c r="H1943" i="9"/>
  <c r="I1943" i="9"/>
  <c r="J1943" i="9"/>
  <c r="K1943" i="9"/>
  <c r="L1943" i="9"/>
  <c r="M1943" i="9"/>
  <c r="N1943" i="9"/>
  <c r="O1943" i="9"/>
  <c r="P1943" i="9"/>
  <c r="A1944" i="9"/>
  <c r="B1944" i="9"/>
  <c r="C1944" i="9"/>
  <c r="D1944" i="9"/>
  <c r="E1944" i="9"/>
  <c r="F1944" i="9"/>
  <c r="G1944" i="9"/>
  <c r="H1944" i="9"/>
  <c r="I1944" i="9"/>
  <c r="J1944" i="9"/>
  <c r="K1944" i="9"/>
  <c r="L1944" i="9"/>
  <c r="M1944" i="9"/>
  <c r="N1944" i="9"/>
  <c r="O1944" i="9"/>
  <c r="P1944" i="9"/>
  <c r="A1945" i="9"/>
  <c r="B1945" i="9"/>
  <c r="C1945" i="9"/>
  <c r="D1945" i="9"/>
  <c r="E1945" i="9"/>
  <c r="F1945" i="9"/>
  <c r="G1945" i="9"/>
  <c r="H1945" i="9"/>
  <c r="I1945" i="9"/>
  <c r="J1945" i="9"/>
  <c r="K1945" i="9"/>
  <c r="L1945" i="9"/>
  <c r="M1945" i="9"/>
  <c r="N1945" i="9"/>
  <c r="O1945" i="9"/>
  <c r="P1945" i="9"/>
  <c r="A1946" i="9"/>
  <c r="B1946" i="9"/>
  <c r="C1946" i="9"/>
  <c r="D1946" i="9"/>
  <c r="E1946" i="9"/>
  <c r="F1946" i="9"/>
  <c r="G1946" i="9"/>
  <c r="H1946" i="9"/>
  <c r="I1946" i="9"/>
  <c r="J1946" i="9"/>
  <c r="K1946" i="9"/>
  <c r="L1946" i="9"/>
  <c r="M1946" i="9"/>
  <c r="N1946" i="9"/>
  <c r="O1946" i="9"/>
  <c r="P1946" i="9"/>
  <c r="A1947" i="9"/>
  <c r="B1947" i="9"/>
  <c r="C1947" i="9"/>
  <c r="D1947" i="9"/>
  <c r="E1947" i="9"/>
  <c r="F1947" i="9"/>
  <c r="G1947" i="9"/>
  <c r="H1947" i="9"/>
  <c r="I1947" i="9"/>
  <c r="J1947" i="9"/>
  <c r="K1947" i="9"/>
  <c r="L1947" i="9"/>
  <c r="M1947" i="9"/>
  <c r="N1947" i="9"/>
  <c r="O1947" i="9"/>
  <c r="P1947" i="9"/>
  <c r="A1948" i="9"/>
  <c r="B1948" i="9"/>
  <c r="C1948" i="9"/>
  <c r="D1948" i="9"/>
  <c r="E1948" i="9"/>
  <c r="F1948" i="9"/>
  <c r="G1948" i="9"/>
  <c r="H1948" i="9"/>
  <c r="I1948" i="9"/>
  <c r="J1948" i="9"/>
  <c r="K1948" i="9"/>
  <c r="L1948" i="9"/>
  <c r="M1948" i="9"/>
  <c r="N1948" i="9"/>
  <c r="O1948" i="9"/>
  <c r="P1948" i="9"/>
  <c r="A1949" i="9"/>
  <c r="B1949" i="9"/>
  <c r="C1949" i="9"/>
  <c r="D1949" i="9"/>
  <c r="E1949" i="9"/>
  <c r="F1949" i="9"/>
  <c r="G1949" i="9"/>
  <c r="H1949" i="9"/>
  <c r="I1949" i="9"/>
  <c r="J1949" i="9"/>
  <c r="K1949" i="9"/>
  <c r="L1949" i="9"/>
  <c r="M1949" i="9"/>
  <c r="N1949" i="9"/>
  <c r="O1949" i="9"/>
  <c r="P1949" i="9"/>
  <c r="A1950" i="9"/>
  <c r="B1950" i="9"/>
  <c r="C1950" i="9"/>
  <c r="D1950" i="9"/>
  <c r="E1950" i="9"/>
  <c r="F1950" i="9"/>
  <c r="G1950" i="9"/>
  <c r="H1950" i="9"/>
  <c r="I1950" i="9"/>
  <c r="J1950" i="9"/>
  <c r="K1950" i="9"/>
  <c r="L1950" i="9"/>
  <c r="M1950" i="9"/>
  <c r="N1950" i="9"/>
  <c r="O1950" i="9"/>
  <c r="P1950" i="9"/>
  <c r="A1951" i="9"/>
  <c r="B1951" i="9"/>
  <c r="C1951" i="9"/>
  <c r="D1951" i="9"/>
  <c r="E1951" i="9"/>
  <c r="F1951" i="9"/>
  <c r="G1951" i="9"/>
  <c r="H1951" i="9"/>
  <c r="I1951" i="9"/>
  <c r="J1951" i="9"/>
  <c r="K1951" i="9"/>
  <c r="L1951" i="9"/>
  <c r="M1951" i="9"/>
  <c r="N1951" i="9"/>
  <c r="O1951" i="9"/>
  <c r="P1951" i="9"/>
  <c r="A1952" i="9"/>
  <c r="B1952" i="9"/>
  <c r="C1952" i="9"/>
  <c r="D1952" i="9"/>
  <c r="E1952" i="9"/>
  <c r="F1952" i="9"/>
  <c r="G1952" i="9"/>
  <c r="H1952" i="9"/>
  <c r="I1952" i="9"/>
  <c r="J1952" i="9"/>
  <c r="K1952" i="9"/>
  <c r="L1952" i="9"/>
  <c r="M1952" i="9"/>
  <c r="N1952" i="9"/>
  <c r="O1952" i="9"/>
  <c r="P1952" i="9"/>
  <c r="A1953" i="9"/>
  <c r="B1953" i="9"/>
  <c r="C1953" i="9"/>
  <c r="D1953" i="9"/>
  <c r="E1953" i="9"/>
  <c r="F1953" i="9"/>
  <c r="G1953" i="9"/>
  <c r="H1953" i="9"/>
  <c r="I1953" i="9"/>
  <c r="J1953" i="9"/>
  <c r="K1953" i="9"/>
  <c r="L1953" i="9"/>
  <c r="M1953" i="9"/>
  <c r="N1953" i="9"/>
  <c r="O1953" i="9"/>
  <c r="P1953" i="9"/>
  <c r="A1954" i="9"/>
  <c r="B1954" i="9"/>
  <c r="C1954" i="9"/>
  <c r="D1954" i="9"/>
  <c r="E1954" i="9"/>
  <c r="F1954" i="9"/>
  <c r="G1954" i="9"/>
  <c r="H1954" i="9"/>
  <c r="I1954" i="9"/>
  <c r="J1954" i="9"/>
  <c r="K1954" i="9"/>
  <c r="L1954" i="9"/>
  <c r="M1954" i="9"/>
  <c r="N1954" i="9"/>
  <c r="O1954" i="9"/>
  <c r="P1954" i="9"/>
  <c r="A1955" i="9"/>
  <c r="B1955" i="9"/>
  <c r="C1955" i="9"/>
  <c r="D1955" i="9"/>
  <c r="E1955" i="9"/>
  <c r="F1955" i="9"/>
  <c r="G1955" i="9"/>
  <c r="H1955" i="9"/>
  <c r="I1955" i="9"/>
  <c r="J1955" i="9"/>
  <c r="K1955" i="9"/>
  <c r="L1955" i="9"/>
  <c r="M1955" i="9"/>
  <c r="N1955" i="9"/>
  <c r="O1955" i="9"/>
  <c r="P1955" i="9"/>
  <c r="A1956" i="9"/>
  <c r="B1956" i="9"/>
  <c r="C1956" i="9"/>
  <c r="D1956" i="9"/>
  <c r="E1956" i="9"/>
  <c r="F1956" i="9"/>
  <c r="G1956" i="9"/>
  <c r="H1956" i="9"/>
  <c r="I1956" i="9"/>
  <c r="J1956" i="9"/>
  <c r="K1956" i="9"/>
  <c r="L1956" i="9"/>
  <c r="M1956" i="9"/>
  <c r="N1956" i="9"/>
  <c r="O1956" i="9"/>
  <c r="P1956" i="9"/>
  <c r="A1957" i="9"/>
  <c r="B1957" i="9"/>
  <c r="C1957" i="9"/>
  <c r="D1957" i="9"/>
  <c r="E1957" i="9"/>
  <c r="F1957" i="9"/>
  <c r="G1957" i="9"/>
  <c r="H1957" i="9"/>
  <c r="I1957" i="9"/>
  <c r="J1957" i="9"/>
  <c r="K1957" i="9"/>
  <c r="L1957" i="9"/>
  <c r="M1957" i="9"/>
  <c r="N1957" i="9"/>
  <c r="O1957" i="9"/>
  <c r="P1957" i="9"/>
  <c r="A1958" i="9"/>
  <c r="B1958" i="9"/>
  <c r="C1958" i="9"/>
  <c r="D1958" i="9"/>
  <c r="E1958" i="9"/>
  <c r="F1958" i="9"/>
  <c r="G1958" i="9"/>
  <c r="H1958" i="9"/>
  <c r="I1958" i="9"/>
  <c r="J1958" i="9"/>
  <c r="K1958" i="9"/>
  <c r="L1958" i="9"/>
  <c r="M1958" i="9"/>
  <c r="N1958" i="9"/>
  <c r="O1958" i="9"/>
  <c r="P1958" i="9"/>
  <c r="A1959" i="9"/>
  <c r="B1959" i="9"/>
  <c r="C1959" i="9"/>
  <c r="D1959" i="9"/>
  <c r="E1959" i="9"/>
  <c r="F1959" i="9"/>
  <c r="G1959" i="9"/>
  <c r="H1959" i="9"/>
  <c r="I1959" i="9"/>
  <c r="J1959" i="9"/>
  <c r="K1959" i="9"/>
  <c r="L1959" i="9"/>
  <c r="M1959" i="9"/>
  <c r="N1959" i="9"/>
  <c r="O1959" i="9"/>
  <c r="P1959" i="9"/>
  <c r="A1960" i="9"/>
  <c r="B1960" i="9"/>
  <c r="C1960" i="9"/>
  <c r="D1960" i="9"/>
  <c r="E1960" i="9"/>
  <c r="F1960" i="9"/>
  <c r="G1960" i="9"/>
  <c r="H1960" i="9"/>
  <c r="I1960" i="9"/>
  <c r="J1960" i="9"/>
  <c r="K1960" i="9"/>
  <c r="L1960" i="9"/>
  <c r="M1960" i="9"/>
  <c r="N1960" i="9"/>
  <c r="O1960" i="9"/>
  <c r="P1960" i="9"/>
  <c r="A1961" i="9"/>
  <c r="B1961" i="9"/>
  <c r="C1961" i="9"/>
  <c r="D1961" i="9"/>
  <c r="E1961" i="9"/>
  <c r="F1961" i="9"/>
  <c r="G1961" i="9"/>
  <c r="H1961" i="9"/>
  <c r="I1961" i="9"/>
  <c r="J1961" i="9"/>
  <c r="K1961" i="9"/>
  <c r="L1961" i="9"/>
  <c r="M1961" i="9"/>
  <c r="N1961" i="9"/>
  <c r="O1961" i="9"/>
  <c r="P1961" i="9"/>
  <c r="A1962" i="9"/>
  <c r="B1962" i="9"/>
  <c r="C1962" i="9"/>
  <c r="D1962" i="9"/>
  <c r="E1962" i="9"/>
  <c r="F1962" i="9"/>
  <c r="G1962" i="9"/>
  <c r="H1962" i="9"/>
  <c r="I1962" i="9"/>
  <c r="J1962" i="9"/>
  <c r="K1962" i="9"/>
  <c r="L1962" i="9"/>
  <c r="M1962" i="9"/>
  <c r="N1962" i="9"/>
  <c r="O1962" i="9"/>
  <c r="P1962" i="9"/>
  <c r="A1963" i="9"/>
  <c r="B1963" i="9"/>
  <c r="C1963" i="9"/>
  <c r="D1963" i="9"/>
  <c r="E1963" i="9"/>
  <c r="F1963" i="9"/>
  <c r="G1963" i="9"/>
  <c r="H1963" i="9"/>
  <c r="I1963" i="9"/>
  <c r="J1963" i="9"/>
  <c r="K1963" i="9"/>
  <c r="L1963" i="9"/>
  <c r="M1963" i="9"/>
  <c r="N1963" i="9"/>
  <c r="O1963" i="9"/>
  <c r="P1963" i="9"/>
  <c r="A1964" i="9"/>
  <c r="B1964" i="9"/>
  <c r="C1964" i="9"/>
  <c r="D1964" i="9"/>
  <c r="E1964" i="9"/>
  <c r="F1964" i="9"/>
  <c r="G1964" i="9"/>
  <c r="H1964" i="9"/>
  <c r="I1964" i="9"/>
  <c r="J1964" i="9"/>
  <c r="K1964" i="9"/>
  <c r="L1964" i="9"/>
  <c r="M1964" i="9"/>
  <c r="N1964" i="9"/>
  <c r="O1964" i="9"/>
  <c r="P1964" i="9"/>
  <c r="A1965" i="9"/>
  <c r="B1965" i="9"/>
  <c r="C1965" i="9"/>
  <c r="D1965" i="9"/>
  <c r="E1965" i="9"/>
  <c r="F1965" i="9"/>
  <c r="G1965" i="9"/>
  <c r="H1965" i="9"/>
  <c r="I1965" i="9"/>
  <c r="J1965" i="9"/>
  <c r="K1965" i="9"/>
  <c r="L1965" i="9"/>
  <c r="M1965" i="9"/>
  <c r="N1965" i="9"/>
  <c r="O1965" i="9"/>
  <c r="P1965" i="9"/>
  <c r="A1966" i="9"/>
  <c r="B1966" i="9"/>
  <c r="C1966" i="9"/>
  <c r="D1966" i="9"/>
  <c r="E1966" i="9"/>
  <c r="F1966" i="9"/>
  <c r="G1966" i="9"/>
  <c r="H1966" i="9"/>
  <c r="I1966" i="9"/>
  <c r="J1966" i="9"/>
  <c r="K1966" i="9"/>
  <c r="L1966" i="9"/>
  <c r="M1966" i="9"/>
  <c r="N1966" i="9"/>
  <c r="O1966" i="9"/>
  <c r="P1966" i="9"/>
  <c r="A1967" i="9"/>
  <c r="B1967" i="9"/>
  <c r="C1967" i="9"/>
  <c r="D1967" i="9"/>
  <c r="E1967" i="9"/>
  <c r="F1967" i="9"/>
  <c r="G1967" i="9"/>
  <c r="H1967" i="9"/>
  <c r="I1967" i="9"/>
  <c r="J1967" i="9"/>
  <c r="K1967" i="9"/>
  <c r="L1967" i="9"/>
  <c r="M1967" i="9"/>
  <c r="N1967" i="9"/>
  <c r="O1967" i="9"/>
  <c r="P1967" i="9"/>
  <c r="A1968" i="9"/>
  <c r="B1968" i="9"/>
  <c r="C1968" i="9"/>
  <c r="D1968" i="9"/>
  <c r="E1968" i="9"/>
  <c r="F1968" i="9"/>
  <c r="G1968" i="9"/>
  <c r="H1968" i="9"/>
  <c r="I1968" i="9"/>
  <c r="J1968" i="9"/>
  <c r="K1968" i="9"/>
  <c r="L1968" i="9"/>
  <c r="M1968" i="9"/>
  <c r="N1968" i="9"/>
  <c r="O1968" i="9"/>
  <c r="P1968" i="9"/>
  <c r="A1969" i="9"/>
  <c r="B1969" i="9"/>
  <c r="C1969" i="9"/>
  <c r="D1969" i="9"/>
  <c r="E1969" i="9"/>
  <c r="F1969" i="9"/>
  <c r="G1969" i="9"/>
  <c r="H1969" i="9"/>
  <c r="I1969" i="9"/>
  <c r="J1969" i="9"/>
  <c r="K1969" i="9"/>
  <c r="L1969" i="9"/>
  <c r="M1969" i="9"/>
  <c r="N1969" i="9"/>
  <c r="O1969" i="9"/>
  <c r="P1969" i="9"/>
  <c r="A1970" i="9"/>
  <c r="B1970" i="9"/>
  <c r="C1970" i="9"/>
  <c r="D1970" i="9"/>
  <c r="E1970" i="9"/>
  <c r="F1970" i="9"/>
  <c r="G1970" i="9"/>
  <c r="H1970" i="9"/>
  <c r="I1970" i="9"/>
  <c r="J1970" i="9"/>
  <c r="K1970" i="9"/>
  <c r="L1970" i="9"/>
  <c r="M1970" i="9"/>
  <c r="N1970" i="9"/>
  <c r="O1970" i="9"/>
  <c r="P1970" i="9"/>
  <c r="A1971" i="9"/>
  <c r="B1971" i="9"/>
  <c r="C1971" i="9"/>
  <c r="D1971" i="9"/>
  <c r="E1971" i="9"/>
  <c r="F1971" i="9"/>
  <c r="G1971" i="9"/>
  <c r="H1971" i="9"/>
  <c r="I1971" i="9"/>
  <c r="J1971" i="9"/>
  <c r="K1971" i="9"/>
  <c r="L1971" i="9"/>
  <c r="M1971" i="9"/>
  <c r="N1971" i="9"/>
  <c r="O1971" i="9"/>
  <c r="P1971" i="9"/>
  <c r="A1972" i="9"/>
  <c r="B1972" i="9"/>
  <c r="C1972" i="9"/>
  <c r="D1972" i="9"/>
  <c r="E1972" i="9"/>
  <c r="F1972" i="9"/>
  <c r="G1972" i="9"/>
  <c r="H1972" i="9"/>
  <c r="I1972" i="9"/>
  <c r="J1972" i="9"/>
  <c r="K1972" i="9"/>
  <c r="L1972" i="9"/>
  <c r="M1972" i="9"/>
  <c r="N1972" i="9"/>
  <c r="O1972" i="9"/>
  <c r="P1972" i="9"/>
  <c r="A1973" i="9"/>
  <c r="B1973" i="9"/>
  <c r="C1973" i="9"/>
  <c r="D1973" i="9"/>
  <c r="E1973" i="9"/>
  <c r="F1973" i="9"/>
  <c r="G1973" i="9"/>
  <c r="H1973" i="9"/>
  <c r="I1973" i="9"/>
  <c r="J1973" i="9"/>
  <c r="K1973" i="9"/>
  <c r="L1973" i="9"/>
  <c r="M1973" i="9"/>
  <c r="N1973" i="9"/>
  <c r="O1973" i="9"/>
  <c r="P1973" i="9"/>
  <c r="A1974" i="9"/>
  <c r="B1974" i="9"/>
  <c r="C1974" i="9"/>
  <c r="D1974" i="9"/>
  <c r="E1974" i="9"/>
  <c r="F1974" i="9"/>
  <c r="G1974" i="9"/>
  <c r="H1974" i="9"/>
  <c r="I1974" i="9"/>
  <c r="J1974" i="9"/>
  <c r="K1974" i="9"/>
  <c r="L1974" i="9"/>
  <c r="M1974" i="9"/>
  <c r="N1974" i="9"/>
  <c r="O1974" i="9"/>
  <c r="P1974" i="9"/>
  <c r="A1975" i="9"/>
  <c r="B1975" i="9"/>
  <c r="C1975" i="9"/>
  <c r="D1975" i="9"/>
  <c r="E1975" i="9"/>
  <c r="F1975" i="9"/>
  <c r="G1975" i="9"/>
  <c r="H1975" i="9"/>
  <c r="I1975" i="9"/>
  <c r="J1975" i="9"/>
  <c r="K1975" i="9"/>
  <c r="L1975" i="9"/>
  <c r="M1975" i="9"/>
  <c r="N1975" i="9"/>
  <c r="O1975" i="9"/>
  <c r="P1975" i="9"/>
  <c r="A1976" i="9"/>
  <c r="B1976" i="9"/>
  <c r="C1976" i="9"/>
  <c r="D1976" i="9"/>
  <c r="E1976" i="9"/>
  <c r="F1976" i="9"/>
  <c r="G1976" i="9"/>
  <c r="H1976" i="9"/>
  <c r="I1976" i="9"/>
  <c r="J1976" i="9"/>
  <c r="K1976" i="9"/>
  <c r="L1976" i="9"/>
  <c r="M1976" i="9"/>
  <c r="N1976" i="9"/>
  <c r="O1976" i="9"/>
  <c r="P1976" i="9"/>
  <c r="A1977" i="9"/>
  <c r="B1977" i="9"/>
  <c r="C1977" i="9"/>
  <c r="D1977" i="9"/>
  <c r="E1977" i="9"/>
  <c r="F1977" i="9"/>
  <c r="G1977" i="9"/>
  <c r="H1977" i="9"/>
  <c r="I1977" i="9"/>
  <c r="J1977" i="9"/>
  <c r="K1977" i="9"/>
  <c r="L1977" i="9"/>
  <c r="M1977" i="9"/>
  <c r="N1977" i="9"/>
  <c r="O1977" i="9"/>
  <c r="P1977" i="9"/>
  <c r="A1978" i="9"/>
  <c r="B1978" i="9"/>
  <c r="C1978" i="9"/>
  <c r="D1978" i="9"/>
  <c r="E1978" i="9"/>
  <c r="F1978" i="9"/>
  <c r="G1978" i="9"/>
  <c r="H1978" i="9"/>
  <c r="I1978" i="9"/>
  <c r="J1978" i="9"/>
  <c r="K1978" i="9"/>
  <c r="L1978" i="9"/>
  <c r="M1978" i="9"/>
  <c r="N1978" i="9"/>
  <c r="O1978" i="9"/>
  <c r="P1978" i="9"/>
  <c r="A1979" i="9"/>
  <c r="B1979" i="9"/>
  <c r="C1979" i="9"/>
  <c r="D1979" i="9"/>
  <c r="E1979" i="9"/>
  <c r="F1979" i="9"/>
  <c r="G1979" i="9"/>
  <c r="H1979" i="9"/>
  <c r="I1979" i="9"/>
  <c r="J1979" i="9"/>
  <c r="K1979" i="9"/>
  <c r="L1979" i="9"/>
  <c r="M1979" i="9"/>
  <c r="N1979" i="9"/>
  <c r="O1979" i="9"/>
  <c r="P1979" i="9"/>
  <c r="A1980" i="9"/>
  <c r="B1980" i="9"/>
  <c r="C1980" i="9"/>
  <c r="D1980" i="9"/>
  <c r="E1980" i="9"/>
  <c r="F1980" i="9"/>
  <c r="G1980" i="9"/>
  <c r="H1980" i="9"/>
  <c r="I1980" i="9"/>
  <c r="J1980" i="9"/>
  <c r="K1980" i="9"/>
  <c r="L1980" i="9"/>
  <c r="M1980" i="9"/>
  <c r="N1980" i="9"/>
  <c r="O1980" i="9"/>
  <c r="P1980" i="9"/>
  <c r="A1981" i="9"/>
  <c r="B1981" i="9"/>
  <c r="C1981" i="9"/>
  <c r="D1981" i="9"/>
  <c r="E1981" i="9"/>
  <c r="F1981" i="9"/>
  <c r="G1981" i="9"/>
  <c r="H1981" i="9"/>
  <c r="I1981" i="9"/>
  <c r="J1981" i="9"/>
  <c r="K1981" i="9"/>
  <c r="L1981" i="9"/>
  <c r="M1981" i="9"/>
  <c r="N1981" i="9"/>
  <c r="O1981" i="9"/>
  <c r="P1981" i="9"/>
  <c r="A1982" i="9"/>
  <c r="B1982" i="9"/>
  <c r="C1982" i="9"/>
  <c r="D1982" i="9"/>
  <c r="E1982" i="9"/>
  <c r="F1982" i="9"/>
  <c r="G1982" i="9"/>
  <c r="H1982" i="9"/>
  <c r="I1982" i="9"/>
  <c r="J1982" i="9"/>
  <c r="K1982" i="9"/>
  <c r="L1982" i="9"/>
  <c r="M1982" i="9"/>
  <c r="N1982" i="9"/>
  <c r="O1982" i="9"/>
  <c r="P1982" i="9"/>
  <c r="A1983" i="9"/>
  <c r="B1983" i="9"/>
  <c r="C1983" i="9"/>
  <c r="D1983" i="9"/>
  <c r="E1983" i="9"/>
  <c r="F1983" i="9"/>
  <c r="G1983" i="9"/>
  <c r="H1983" i="9"/>
  <c r="I1983" i="9"/>
  <c r="J1983" i="9"/>
  <c r="K1983" i="9"/>
  <c r="L1983" i="9"/>
  <c r="M1983" i="9"/>
  <c r="N1983" i="9"/>
  <c r="O1983" i="9"/>
  <c r="P1983" i="9"/>
  <c r="A1984" i="9"/>
  <c r="B1984" i="9"/>
  <c r="C1984" i="9"/>
  <c r="D1984" i="9"/>
  <c r="E1984" i="9"/>
  <c r="F1984" i="9"/>
  <c r="G1984" i="9"/>
  <c r="H1984" i="9"/>
  <c r="I1984" i="9"/>
  <c r="J1984" i="9"/>
  <c r="K1984" i="9"/>
  <c r="L1984" i="9"/>
  <c r="M1984" i="9"/>
  <c r="N1984" i="9"/>
  <c r="O1984" i="9"/>
  <c r="P1984" i="9"/>
  <c r="A1985" i="9"/>
  <c r="B1985" i="9"/>
  <c r="C1985" i="9"/>
  <c r="D1985" i="9"/>
  <c r="E1985" i="9"/>
  <c r="F1985" i="9"/>
  <c r="G1985" i="9"/>
  <c r="H1985" i="9"/>
  <c r="I1985" i="9"/>
  <c r="J1985" i="9"/>
  <c r="K1985" i="9"/>
  <c r="L1985" i="9"/>
  <c r="M1985" i="9"/>
  <c r="N1985" i="9"/>
  <c r="O1985" i="9"/>
  <c r="P1985" i="9"/>
  <c r="A1986" i="9"/>
  <c r="B1986" i="9"/>
  <c r="C1986" i="9"/>
  <c r="D1986" i="9"/>
  <c r="E1986" i="9"/>
  <c r="F1986" i="9"/>
  <c r="G1986" i="9"/>
  <c r="H1986" i="9"/>
  <c r="I1986" i="9"/>
  <c r="J1986" i="9"/>
  <c r="K1986" i="9"/>
  <c r="L1986" i="9"/>
  <c r="M1986" i="9"/>
  <c r="N1986" i="9"/>
  <c r="O1986" i="9"/>
  <c r="P1986" i="9"/>
  <c r="A1987" i="9"/>
  <c r="B1987" i="9"/>
  <c r="C1987" i="9"/>
  <c r="D1987" i="9"/>
  <c r="E1987" i="9"/>
  <c r="F1987" i="9"/>
  <c r="G1987" i="9"/>
  <c r="H1987" i="9"/>
  <c r="I1987" i="9"/>
  <c r="J1987" i="9"/>
  <c r="K1987" i="9"/>
  <c r="L1987" i="9"/>
  <c r="M1987" i="9"/>
  <c r="N1987" i="9"/>
  <c r="O1987" i="9"/>
  <c r="P1987" i="9"/>
  <c r="A1988" i="9"/>
  <c r="B1988" i="9"/>
  <c r="C1988" i="9"/>
  <c r="D1988" i="9"/>
  <c r="E1988" i="9"/>
  <c r="F1988" i="9"/>
  <c r="G1988" i="9"/>
  <c r="H1988" i="9"/>
  <c r="I1988" i="9"/>
  <c r="J1988" i="9"/>
  <c r="K1988" i="9"/>
  <c r="L1988" i="9"/>
  <c r="M1988" i="9"/>
  <c r="N1988" i="9"/>
  <c r="O1988" i="9"/>
  <c r="P1988" i="9"/>
  <c r="A1989" i="9"/>
  <c r="B1989" i="9"/>
  <c r="C1989" i="9"/>
  <c r="D1989" i="9"/>
  <c r="E1989" i="9"/>
  <c r="F1989" i="9"/>
  <c r="G1989" i="9"/>
  <c r="H1989" i="9"/>
  <c r="I1989" i="9"/>
  <c r="J1989" i="9"/>
  <c r="K1989" i="9"/>
  <c r="L1989" i="9"/>
  <c r="M1989" i="9"/>
  <c r="N1989" i="9"/>
  <c r="O1989" i="9"/>
  <c r="P1989" i="9"/>
  <c r="A1990" i="9"/>
  <c r="B1990" i="9"/>
  <c r="C1990" i="9"/>
  <c r="D1990" i="9"/>
  <c r="E1990" i="9"/>
  <c r="F1990" i="9"/>
  <c r="G1990" i="9"/>
  <c r="H1990" i="9"/>
  <c r="I1990" i="9"/>
  <c r="J1990" i="9"/>
  <c r="K1990" i="9"/>
  <c r="L1990" i="9"/>
  <c r="M1990" i="9"/>
  <c r="N1990" i="9"/>
  <c r="O1990" i="9"/>
  <c r="P1990" i="9"/>
  <c r="A1991" i="9"/>
  <c r="B1991" i="9"/>
  <c r="C1991" i="9"/>
  <c r="D1991" i="9"/>
  <c r="E1991" i="9"/>
  <c r="F1991" i="9"/>
  <c r="G1991" i="9"/>
  <c r="H1991" i="9"/>
  <c r="I1991" i="9"/>
  <c r="J1991" i="9"/>
  <c r="K1991" i="9"/>
  <c r="L1991" i="9"/>
  <c r="M1991" i="9"/>
  <c r="N1991" i="9"/>
  <c r="O1991" i="9"/>
  <c r="P1991" i="9"/>
  <c r="A1992" i="9"/>
  <c r="B1992" i="9"/>
  <c r="C1992" i="9"/>
  <c r="D1992" i="9"/>
  <c r="E1992" i="9"/>
  <c r="F1992" i="9"/>
  <c r="G1992" i="9"/>
  <c r="H1992" i="9"/>
  <c r="I1992" i="9"/>
  <c r="J1992" i="9"/>
  <c r="K1992" i="9"/>
  <c r="L1992" i="9"/>
  <c r="M1992" i="9"/>
  <c r="N1992" i="9"/>
  <c r="O1992" i="9"/>
  <c r="P1992" i="9"/>
  <c r="A1993" i="9"/>
  <c r="B1993" i="9"/>
  <c r="C1993" i="9"/>
  <c r="D1993" i="9"/>
  <c r="E1993" i="9"/>
  <c r="F1993" i="9"/>
  <c r="G1993" i="9"/>
  <c r="H1993" i="9"/>
  <c r="I1993" i="9"/>
  <c r="J1993" i="9"/>
  <c r="K1993" i="9"/>
  <c r="L1993" i="9"/>
  <c r="M1993" i="9"/>
  <c r="N1993" i="9"/>
  <c r="O1993" i="9"/>
  <c r="P1993" i="9"/>
  <c r="A1994" i="9"/>
  <c r="B1994" i="9"/>
  <c r="C1994" i="9"/>
  <c r="D1994" i="9"/>
  <c r="E1994" i="9"/>
  <c r="F1994" i="9"/>
  <c r="G1994" i="9"/>
  <c r="H1994" i="9"/>
  <c r="I1994" i="9"/>
  <c r="J1994" i="9"/>
  <c r="K1994" i="9"/>
  <c r="L1994" i="9"/>
  <c r="M1994" i="9"/>
  <c r="N1994" i="9"/>
  <c r="O1994" i="9"/>
  <c r="P1994" i="9"/>
  <c r="A1995" i="9"/>
  <c r="B1995" i="9"/>
  <c r="C1995" i="9"/>
  <c r="D1995" i="9"/>
  <c r="E1995" i="9"/>
  <c r="F1995" i="9"/>
  <c r="G1995" i="9"/>
  <c r="H1995" i="9"/>
  <c r="I1995" i="9"/>
  <c r="J1995" i="9"/>
  <c r="K1995" i="9"/>
  <c r="L1995" i="9"/>
  <c r="M1995" i="9"/>
  <c r="N1995" i="9"/>
  <c r="O1995" i="9"/>
  <c r="P1995" i="9"/>
  <c r="A1996" i="9"/>
  <c r="B1996" i="9"/>
  <c r="C1996" i="9"/>
  <c r="D1996" i="9"/>
  <c r="E1996" i="9"/>
  <c r="F1996" i="9"/>
  <c r="G1996" i="9"/>
  <c r="H1996" i="9"/>
  <c r="I1996" i="9"/>
  <c r="J1996" i="9"/>
  <c r="K1996" i="9"/>
  <c r="L1996" i="9"/>
  <c r="M1996" i="9"/>
  <c r="N1996" i="9"/>
  <c r="O1996" i="9"/>
  <c r="P1996" i="9"/>
  <c r="A1997" i="9"/>
  <c r="B1997" i="9"/>
  <c r="C1997" i="9"/>
  <c r="D1997" i="9"/>
  <c r="E1997" i="9"/>
  <c r="F1997" i="9"/>
  <c r="G1997" i="9"/>
  <c r="H1997" i="9"/>
  <c r="I1997" i="9"/>
  <c r="J1997" i="9"/>
  <c r="K1997" i="9"/>
  <c r="L1997" i="9"/>
  <c r="M1997" i="9"/>
  <c r="N1997" i="9"/>
  <c r="O1997" i="9"/>
  <c r="P1997" i="9"/>
  <c r="A1998" i="9"/>
  <c r="B1998" i="9"/>
  <c r="C1998" i="9"/>
  <c r="D1998" i="9"/>
  <c r="E1998" i="9"/>
  <c r="F1998" i="9"/>
  <c r="G1998" i="9"/>
  <c r="H1998" i="9"/>
  <c r="I1998" i="9"/>
  <c r="J1998" i="9"/>
  <c r="K1998" i="9"/>
  <c r="L1998" i="9"/>
  <c r="M1998" i="9"/>
  <c r="N1998" i="9"/>
  <c r="O1998" i="9"/>
  <c r="P1998" i="9"/>
  <c r="A1999" i="9"/>
  <c r="B1999" i="9"/>
  <c r="C1999" i="9"/>
  <c r="D1999" i="9"/>
  <c r="E1999" i="9"/>
  <c r="F1999" i="9"/>
  <c r="G1999" i="9"/>
  <c r="H1999" i="9"/>
  <c r="I1999" i="9"/>
  <c r="J1999" i="9"/>
  <c r="K1999" i="9"/>
  <c r="L1999" i="9"/>
  <c r="M1999" i="9"/>
  <c r="N1999" i="9"/>
  <c r="O1999" i="9"/>
  <c r="P1999" i="9"/>
  <c r="A2000" i="9"/>
  <c r="B2000" i="9"/>
  <c r="C2000" i="9"/>
  <c r="D2000" i="9"/>
  <c r="E2000" i="9"/>
  <c r="F2000" i="9"/>
  <c r="G2000" i="9"/>
  <c r="H2000" i="9"/>
  <c r="I2000" i="9"/>
  <c r="J2000" i="9"/>
  <c r="K2000" i="9"/>
  <c r="L2000" i="9"/>
  <c r="M2000" i="9"/>
  <c r="N2000" i="9"/>
  <c r="O2000" i="9"/>
  <c r="P2000" i="9"/>
  <c r="A2001" i="9"/>
  <c r="B2001" i="9"/>
  <c r="C2001" i="9"/>
  <c r="D2001" i="9"/>
  <c r="E2001" i="9"/>
  <c r="F2001" i="9"/>
  <c r="G2001" i="9"/>
  <c r="H2001" i="9"/>
  <c r="I2001" i="9"/>
  <c r="J2001" i="9"/>
  <c r="K2001" i="9"/>
  <c r="L2001" i="9"/>
  <c r="M2001" i="9"/>
  <c r="N2001" i="9"/>
  <c r="O2001" i="9"/>
  <c r="P2001" i="9"/>
  <c r="A2002" i="9"/>
  <c r="B2002" i="9"/>
  <c r="C2002" i="9"/>
  <c r="D2002" i="9"/>
  <c r="E2002" i="9"/>
  <c r="F2002" i="9"/>
  <c r="G2002" i="9"/>
  <c r="H2002" i="9"/>
  <c r="I2002" i="9"/>
  <c r="J2002" i="9"/>
  <c r="K2002" i="9"/>
  <c r="L2002" i="9"/>
  <c r="M2002" i="9"/>
  <c r="N2002" i="9"/>
  <c r="O2002" i="9"/>
  <c r="P2002" i="9"/>
  <c r="A2003" i="9"/>
  <c r="B2003" i="9"/>
  <c r="C2003" i="9"/>
  <c r="D2003" i="9"/>
  <c r="E2003" i="9"/>
  <c r="F2003" i="9"/>
  <c r="G2003" i="9"/>
  <c r="H2003" i="9"/>
  <c r="I2003" i="9"/>
  <c r="J2003" i="9"/>
  <c r="K2003" i="9"/>
  <c r="L2003" i="9"/>
  <c r="M2003" i="9"/>
  <c r="N2003" i="9"/>
  <c r="O2003" i="9"/>
  <c r="P2003" i="9"/>
  <c r="A2004" i="9"/>
  <c r="B2004" i="9"/>
  <c r="C2004" i="9"/>
  <c r="D2004" i="9"/>
  <c r="E2004" i="9"/>
  <c r="F2004" i="9"/>
  <c r="G2004" i="9"/>
  <c r="H2004" i="9"/>
  <c r="I2004" i="9"/>
  <c r="J2004" i="9"/>
  <c r="K2004" i="9"/>
  <c r="L2004" i="9"/>
  <c r="M2004" i="9"/>
  <c r="N2004" i="9"/>
  <c r="O2004" i="9"/>
  <c r="P2004" i="9"/>
  <c r="A2005" i="9"/>
  <c r="B2005" i="9"/>
  <c r="C2005" i="9"/>
  <c r="D2005" i="9"/>
  <c r="E2005" i="9"/>
  <c r="F2005" i="9"/>
  <c r="G2005" i="9"/>
  <c r="H2005" i="9"/>
  <c r="I2005" i="9"/>
  <c r="J2005" i="9"/>
  <c r="K2005" i="9"/>
  <c r="L2005" i="9"/>
  <c r="M2005" i="9"/>
  <c r="N2005" i="9"/>
  <c r="O2005" i="9"/>
  <c r="P2005" i="9"/>
  <c r="A2006" i="9"/>
  <c r="B2006" i="9"/>
  <c r="C2006" i="9"/>
  <c r="D2006" i="9"/>
  <c r="E2006" i="9"/>
  <c r="F2006" i="9"/>
  <c r="G2006" i="9"/>
  <c r="H2006" i="9"/>
  <c r="I2006" i="9"/>
  <c r="J2006" i="9"/>
  <c r="K2006" i="9"/>
  <c r="L2006" i="9"/>
  <c r="M2006" i="9"/>
  <c r="N2006" i="9"/>
  <c r="O2006" i="9"/>
  <c r="P2006" i="9"/>
  <c r="A2007" i="9"/>
  <c r="B2007" i="9"/>
  <c r="C2007" i="9"/>
  <c r="D2007" i="9"/>
  <c r="E2007" i="9"/>
  <c r="F2007" i="9"/>
  <c r="G2007" i="9"/>
  <c r="H2007" i="9"/>
  <c r="I2007" i="9"/>
  <c r="J2007" i="9"/>
  <c r="K2007" i="9"/>
  <c r="L2007" i="9"/>
  <c r="M2007" i="9"/>
  <c r="N2007" i="9"/>
  <c r="O2007" i="9"/>
  <c r="P2007" i="9"/>
  <c r="A2008" i="9"/>
  <c r="B2008" i="9"/>
  <c r="C2008" i="9"/>
  <c r="D2008" i="9"/>
  <c r="E2008" i="9"/>
  <c r="F2008" i="9"/>
  <c r="G2008" i="9"/>
  <c r="H2008" i="9"/>
  <c r="I2008" i="9"/>
  <c r="J2008" i="9"/>
  <c r="K2008" i="9"/>
  <c r="L2008" i="9"/>
  <c r="M2008" i="9"/>
  <c r="N2008" i="9"/>
  <c r="O2008" i="9"/>
  <c r="P2008" i="9"/>
  <c r="A2009" i="9"/>
  <c r="B2009" i="9"/>
  <c r="C2009" i="9"/>
  <c r="D2009" i="9"/>
  <c r="E2009" i="9"/>
  <c r="F2009" i="9"/>
  <c r="G2009" i="9"/>
  <c r="H2009" i="9"/>
  <c r="I2009" i="9"/>
  <c r="J2009" i="9"/>
  <c r="K2009" i="9"/>
  <c r="L2009" i="9"/>
  <c r="M2009" i="9"/>
  <c r="N2009" i="9"/>
  <c r="O2009" i="9"/>
  <c r="P2009" i="9"/>
  <c r="A2010" i="9"/>
  <c r="B2010" i="9"/>
  <c r="C2010" i="9"/>
  <c r="D2010" i="9"/>
  <c r="E2010" i="9"/>
  <c r="F2010" i="9"/>
  <c r="G2010" i="9"/>
  <c r="H2010" i="9"/>
  <c r="I2010" i="9"/>
  <c r="J2010" i="9"/>
  <c r="K2010" i="9"/>
  <c r="L2010" i="9"/>
  <c r="M2010" i="9"/>
  <c r="N2010" i="9"/>
  <c r="O2010" i="9"/>
  <c r="P2010" i="9"/>
  <c r="A2011" i="9"/>
  <c r="B2011" i="9"/>
  <c r="C2011" i="9"/>
  <c r="D2011" i="9"/>
  <c r="E2011" i="9"/>
  <c r="F2011" i="9"/>
  <c r="G2011" i="9"/>
  <c r="H2011" i="9"/>
  <c r="I2011" i="9"/>
  <c r="J2011" i="9"/>
  <c r="K2011" i="9"/>
  <c r="L2011" i="9"/>
  <c r="M2011" i="9"/>
  <c r="N2011" i="9"/>
  <c r="O2011" i="9"/>
  <c r="P2011" i="9"/>
  <c r="A2012" i="9"/>
  <c r="B2012" i="9"/>
  <c r="C2012" i="9"/>
  <c r="D2012" i="9"/>
  <c r="E2012" i="9"/>
  <c r="F2012" i="9"/>
  <c r="G2012" i="9"/>
  <c r="H2012" i="9"/>
  <c r="I2012" i="9"/>
  <c r="J2012" i="9"/>
  <c r="K2012" i="9"/>
  <c r="L2012" i="9"/>
  <c r="M2012" i="9"/>
  <c r="N2012" i="9"/>
  <c r="O2012" i="9"/>
  <c r="P2012" i="9"/>
  <c r="A2013" i="9"/>
  <c r="B2013" i="9"/>
  <c r="C2013" i="9"/>
  <c r="D2013" i="9"/>
  <c r="E2013" i="9"/>
  <c r="F2013" i="9"/>
  <c r="G2013" i="9"/>
  <c r="H2013" i="9"/>
  <c r="I2013" i="9"/>
  <c r="J2013" i="9"/>
  <c r="K2013" i="9"/>
  <c r="L2013" i="9"/>
  <c r="M2013" i="9"/>
  <c r="N2013" i="9"/>
  <c r="O2013" i="9"/>
  <c r="P2013" i="9"/>
  <c r="A2014" i="9"/>
  <c r="B2014" i="9"/>
  <c r="C2014" i="9"/>
  <c r="D2014" i="9"/>
  <c r="E2014" i="9"/>
  <c r="F2014" i="9"/>
  <c r="G2014" i="9"/>
  <c r="H2014" i="9"/>
  <c r="I2014" i="9"/>
  <c r="J2014" i="9"/>
  <c r="K2014" i="9"/>
  <c r="L2014" i="9"/>
  <c r="M2014" i="9"/>
  <c r="N2014" i="9"/>
  <c r="O2014" i="9"/>
  <c r="P2014" i="9"/>
  <c r="A2015" i="9"/>
  <c r="B2015" i="9"/>
  <c r="C2015" i="9"/>
  <c r="D2015" i="9"/>
  <c r="E2015" i="9"/>
  <c r="F2015" i="9"/>
  <c r="G2015" i="9"/>
  <c r="H2015" i="9"/>
  <c r="I2015" i="9"/>
  <c r="J2015" i="9"/>
  <c r="K2015" i="9"/>
  <c r="L2015" i="9"/>
  <c r="M2015" i="9"/>
  <c r="N2015" i="9"/>
  <c r="O2015" i="9"/>
  <c r="P2015" i="9"/>
  <c r="A2016" i="9"/>
  <c r="B2016" i="9"/>
  <c r="C2016" i="9"/>
  <c r="D2016" i="9"/>
  <c r="E2016" i="9"/>
  <c r="F2016" i="9"/>
  <c r="G2016" i="9"/>
  <c r="H2016" i="9"/>
  <c r="I2016" i="9"/>
  <c r="J2016" i="9"/>
  <c r="K2016" i="9"/>
  <c r="L2016" i="9"/>
  <c r="M2016" i="9"/>
  <c r="N2016" i="9"/>
  <c r="O2016" i="9"/>
  <c r="P2016" i="9"/>
  <c r="A2017" i="9"/>
  <c r="B2017" i="9"/>
  <c r="C2017" i="9"/>
  <c r="D2017" i="9"/>
  <c r="E2017" i="9"/>
  <c r="F2017" i="9"/>
  <c r="G2017" i="9"/>
  <c r="H2017" i="9"/>
  <c r="I2017" i="9"/>
  <c r="J2017" i="9"/>
  <c r="K2017" i="9"/>
  <c r="L2017" i="9"/>
  <c r="M2017" i="9"/>
  <c r="N2017" i="9"/>
  <c r="O2017" i="9"/>
  <c r="P2017" i="9"/>
  <c r="A2018" i="9"/>
  <c r="B2018" i="9"/>
  <c r="C2018" i="9"/>
  <c r="D2018" i="9"/>
  <c r="E2018" i="9"/>
  <c r="F2018" i="9"/>
  <c r="G2018" i="9"/>
  <c r="H2018" i="9"/>
  <c r="I2018" i="9"/>
  <c r="J2018" i="9"/>
  <c r="K2018" i="9"/>
  <c r="L2018" i="9"/>
  <c r="M2018" i="9"/>
  <c r="N2018" i="9"/>
  <c r="O2018" i="9"/>
  <c r="P2018" i="9"/>
  <c r="A2019" i="9"/>
  <c r="B2019" i="9"/>
  <c r="C2019" i="9"/>
  <c r="D2019" i="9"/>
  <c r="E2019" i="9"/>
  <c r="F2019" i="9"/>
  <c r="G2019" i="9"/>
  <c r="H2019" i="9"/>
  <c r="I2019" i="9"/>
  <c r="J2019" i="9"/>
  <c r="K2019" i="9"/>
  <c r="L2019" i="9"/>
  <c r="M2019" i="9"/>
  <c r="N2019" i="9"/>
  <c r="O2019" i="9"/>
  <c r="P2019" i="9"/>
  <c r="A2020" i="9"/>
  <c r="B2020" i="9"/>
  <c r="C2020" i="9"/>
  <c r="D2020" i="9"/>
  <c r="E2020" i="9"/>
  <c r="F2020" i="9"/>
  <c r="G2020" i="9"/>
  <c r="H2020" i="9"/>
  <c r="I2020" i="9"/>
  <c r="J2020" i="9"/>
  <c r="K2020" i="9"/>
  <c r="L2020" i="9"/>
  <c r="M2020" i="9"/>
  <c r="N2020" i="9"/>
  <c r="O2020" i="9"/>
  <c r="P2020" i="9"/>
  <c r="A2021" i="9"/>
  <c r="B2021" i="9"/>
  <c r="C2021" i="9"/>
  <c r="D2021" i="9"/>
  <c r="E2021" i="9"/>
  <c r="F2021" i="9"/>
  <c r="G2021" i="9"/>
  <c r="H2021" i="9"/>
  <c r="I2021" i="9"/>
  <c r="J2021" i="9"/>
  <c r="K2021" i="9"/>
  <c r="L2021" i="9"/>
  <c r="M2021" i="9"/>
  <c r="N2021" i="9"/>
  <c r="O2021" i="9"/>
  <c r="P2021" i="9"/>
  <c r="A2022" i="9"/>
  <c r="B2022" i="9"/>
  <c r="C2022" i="9"/>
  <c r="D2022" i="9"/>
  <c r="E2022" i="9"/>
  <c r="F2022" i="9"/>
  <c r="G2022" i="9"/>
  <c r="H2022" i="9"/>
  <c r="I2022" i="9"/>
  <c r="J2022" i="9"/>
  <c r="K2022" i="9"/>
  <c r="L2022" i="9"/>
  <c r="M2022" i="9"/>
  <c r="N2022" i="9"/>
  <c r="O2022" i="9"/>
  <c r="P2022" i="9"/>
  <c r="A2023" i="9"/>
  <c r="B2023" i="9"/>
  <c r="C2023" i="9"/>
  <c r="D2023" i="9"/>
  <c r="E2023" i="9"/>
  <c r="F2023" i="9"/>
  <c r="G2023" i="9"/>
  <c r="H2023" i="9"/>
  <c r="I2023" i="9"/>
  <c r="J2023" i="9"/>
  <c r="K2023" i="9"/>
  <c r="L2023" i="9"/>
  <c r="M2023" i="9"/>
  <c r="N2023" i="9"/>
  <c r="O2023" i="9"/>
  <c r="P2023" i="9"/>
  <c r="A2024" i="9"/>
  <c r="B2024" i="9"/>
  <c r="C2024" i="9"/>
  <c r="D2024" i="9"/>
  <c r="E2024" i="9"/>
  <c r="F2024" i="9"/>
  <c r="G2024" i="9"/>
  <c r="H2024" i="9"/>
  <c r="I2024" i="9"/>
  <c r="J2024" i="9"/>
  <c r="K2024" i="9"/>
  <c r="L2024" i="9"/>
  <c r="M2024" i="9"/>
  <c r="N2024" i="9"/>
  <c r="O2024" i="9"/>
  <c r="P2024" i="9"/>
  <c r="A2025" i="9"/>
  <c r="B2025" i="9"/>
  <c r="C2025" i="9"/>
  <c r="D2025" i="9"/>
  <c r="E2025" i="9"/>
  <c r="F2025" i="9"/>
  <c r="G2025" i="9"/>
  <c r="H2025" i="9"/>
  <c r="I2025" i="9"/>
  <c r="J2025" i="9"/>
  <c r="K2025" i="9"/>
  <c r="L2025" i="9"/>
  <c r="M2025" i="9"/>
  <c r="N2025" i="9"/>
  <c r="O2025" i="9"/>
  <c r="P2025" i="9"/>
  <c r="A2026" i="9"/>
  <c r="B2026" i="9"/>
  <c r="C2026" i="9"/>
  <c r="D2026" i="9"/>
  <c r="E2026" i="9"/>
  <c r="F2026" i="9"/>
  <c r="G2026" i="9"/>
  <c r="H2026" i="9"/>
  <c r="I2026" i="9"/>
  <c r="J2026" i="9"/>
  <c r="K2026" i="9"/>
  <c r="L2026" i="9"/>
  <c r="M2026" i="9"/>
  <c r="N2026" i="9"/>
  <c r="O2026" i="9"/>
  <c r="P2026" i="9"/>
  <c r="A2027" i="9"/>
  <c r="B2027" i="9"/>
  <c r="C2027" i="9"/>
  <c r="D2027" i="9"/>
  <c r="E2027" i="9"/>
  <c r="F2027" i="9"/>
  <c r="G2027" i="9"/>
  <c r="H2027" i="9"/>
  <c r="I2027" i="9"/>
  <c r="J2027" i="9"/>
  <c r="K2027" i="9"/>
  <c r="L2027" i="9"/>
  <c r="M2027" i="9"/>
  <c r="N2027" i="9"/>
  <c r="O2027" i="9"/>
  <c r="P2027" i="9"/>
  <c r="A2028" i="9"/>
  <c r="B2028" i="9"/>
  <c r="C2028" i="9"/>
  <c r="D2028" i="9"/>
  <c r="E2028" i="9"/>
  <c r="F2028" i="9"/>
  <c r="G2028" i="9"/>
  <c r="H2028" i="9"/>
  <c r="I2028" i="9"/>
  <c r="J2028" i="9"/>
  <c r="K2028" i="9"/>
  <c r="L2028" i="9"/>
  <c r="M2028" i="9"/>
  <c r="N2028" i="9"/>
  <c r="O2028" i="9"/>
  <c r="P2028" i="9"/>
  <c r="A2029" i="9"/>
  <c r="B2029" i="9"/>
  <c r="C2029" i="9"/>
  <c r="D2029" i="9"/>
  <c r="E2029" i="9"/>
  <c r="F2029" i="9"/>
  <c r="G2029" i="9"/>
  <c r="H2029" i="9"/>
  <c r="I2029" i="9"/>
  <c r="J2029" i="9"/>
  <c r="K2029" i="9"/>
  <c r="L2029" i="9"/>
  <c r="M2029" i="9"/>
  <c r="N2029" i="9"/>
  <c r="O2029" i="9"/>
  <c r="P2029" i="9"/>
  <c r="A2030" i="9"/>
  <c r="B2030" i="9"/>
  <c r="C2030" i="9"/>
  <c r="D2030" i="9"/>
  <c r="E2030" i="9"/>
  <c r="F2030" i="9"/>
  <c r="G2030" i="9"/>
  <c r="H2030" i="9"/>
  <c r="I2030" i="9"/>
  <c r="J2030" i="9"/>
  <c r="K2030" i="9"/>
  <c r="L2030" i="9"/>
  <c r="M2030" i="9"/>
  <c r="N2030" i="9"/>
  <c r="O2030" i="9"/>
  <c r="P2030" i="9"/>
  <c r="A2031" i="9"/>
  <c r="B2031" i="9"/>
  <c r="C2031" i="9"/>
  <c r="D2031" i="9"/>
  <c r="E2031" i="9"/>
  <c r="F2031" i="9"/>
  <c r="G2031" i="9"/>
  <c r="H2031" i="9"/>
  <c r="I2031" i="9"/>
  <c r="J2031" i="9"/>
  <c r="K2031" i="9"/>
  <c r="L2031" i="9"/>
  <c r="M2031" i="9"/>
  <c r="N2031" i="9"/>
  <c r="O2031" i="9"/>
  <c r="P2031" i="9"/>
  <c r="A2032" i="9"/>
  <c r="B2032" i="9"/>
  <c r="C2032" i="9"/>
  <c r="D2032" i="9"/>
  <c r="E2032" i="9"/>
  <c r="F2032" i="9"/>
  <c r="G2032" i="9"/>
  <c r="H2032" i="9"/>
  <c r="I2032" i="9"/>
  <c r="J2032" i="9"/>
  <c r="K2032" i="9"/>
  <c r="L2032" i="9"/>
  <c r="M2032" i="9"/>
  <c r="N2032" i="9"/>
  <c r="O2032" i="9"/>
  <c r="P2032" i="9"/>
  <c r="A2033" i="9"/>
  <c r="B2033" i="9"/>
  <c r="C2033" i="9"/>
  <c r="D2033" i="9"/>
  <c r="E2033" i="9"/>
  <c r="F2033" i="9"/>
  <c r="G2033" i="9"/>
  <c r="H2033" i="9"/>
  <c r="I2033" i="9"/>
  <c r="J2033" i="9"/>
  <c r="K2033" i="9"/>
  <c r="L2033" i="9"/>
  <c r="M2033" i="9"/>
  <c r="N2033" i="9"/>
  <c r="O2033" i="9"/>
  <c r="P2033" i="9"/>
  <c r="A2034" i="9"/>
  <c r="B2034" i="9"/>
  <c r="C2034" i="9"/>
  <c r="D2034" i="9"/>
  <c r="E2034" i="9"/>
  <c r="F2034" i="9"/>
  <c r="G2034" i="9"/>
  <c r="H2034" i="9"/>
  <c r="I2034" i="9"/>
  <c r="J2034" i="9"/>
  <c r="K2034" i="9"/>
  <c r="L2034" i="9"/>
  <c r="M2034" i="9"/>
  <c r="N2034" i="9"/>
  <c r="O2034" i="9"/>
  <c r="P2034" i="9"/>
  <c r="A2035" i="9"/>
  <c r="B2035" i="9"/>
  <c r="C2035" i="9"/>
  <c r="D2035" i="9"/>
  <c r="E2035" i="9"/>
  <c r="F2035" i="9"/>
  <c r="G2035" i="9"/>
  <c r="H2035" i="9"/>
  <c r="I2035" i="9"/>
  <c r="J2035" i="9"/>
  <c r="K2035" i="9"/>
  <c r="L2035" i="9"/>
  <c r="M2035" i="9"/>
  <c r="N2035" i="9"/>
  <c r="O2035" i="9"/>
  <c r="P2035" i="9"/>
  <c r="A2036" i="9"/>
  <c r="B2036" i="9"/>
  <c r="C2036" i="9"/>
  <c r="D2036" i="9"/>
  <c r="E2036" i="9"/>
  <c r="F2036" i="9"/>
  <c r="G2036" i="9"/>
  <c r="H2036" i="9"/>
  <c r="I2036" i="9"/>
  <c r="J2036" i="9"/>
  <c r="K2036" i="9"/>
  <c r="L2036" i="9"/>
  <c r="M2036" i="9"/>
  <c r="N2036" i="9"/>
  <c r="O2036" i="9"/>
  <c r="P2036" i="9"/>
  <c r="A2037" i="9"/>
  <c r="B2037" i="9"/>
  <c r="C2037" i="9"/>
  <c r="D2037" i="9"/>
  <c r="E2037" i="9"/>
  <c r="F2037" i="9"/>
  <c r="G2037" i="9"/>
  <c r="H2037" i="9"/>
  <c r="I2037" i="9"/>
  <c r="J2037" i="9"/>
  <c r="K2037" i="9"/>
  <c r="L2037" i="9"/>
  <c r="M2037" i="9"/>
  <c r="N2037" i="9"/>
  <c r="O2037" i="9"/>
  <c r="P2037" i="9"/>
  <c r="A2038" i="9"/>
  <c r="B2038" i="9"/>
  <c r="C2038" i="9"/>
  <c r="D2038" i="9"/>
  <c r="E2038" i="9"/>
  <c r="F2038" i="9"/>
  <c r="G2038" i="9"/>
  <c r="H2038" i="9"/>
  <c r="I2038" i="9"/>
  <c r="J2038" i="9"/>
  <c r="K2038" i="9"/>
  <c r="L2038" i="9"/>
  <c r="M2038" i="9"/>
  <c r="N2038" i="9"/>
  <c r="O2038" i="9"/>
  <c r="P2038" i="9"/>
  <c r="A2039" i="9"/>
  <c r="B2039" i="9"/>
  <c r="C2039" i="9"/>
  <c r="D2039" i="9"/>
  <c r="E2039" i="9"/>
  <c r="F2039" i="9"/>
  <c r="G2039" i="9"/>
  <c r="H2039" i="9"/>
  <c r="I2039" i="9"/>
  <c r="J2039" i="9"/>
  <c r="K2039" i="9"/>
  <c r="L2039" i="9"/>
  <c r="M2039" i="9"/>
  <c r="N2039" i="9"/>
  <c r="O2039" i="9"/>
  <c r="P2039" i="9"/>
  <c r="A2040" i="9"/>
  <c r="B2040" i="9"/>
  <c r="C2040" i="9"/>
  <c r="D2040" i="9"/>
  <c r="E2040" i="9"/>
  <c r="F2040" i="9"/>
  <c r="G2040" i="9"/>
  <c r="H2040" i="9"/>
  <c r="I2040" i="9"/>
  <c r="J2040" i="9"/>
  <c r="K2040" i="9"/>
  <c r="L2040" i="9"/>
  <c r="M2040" i="9"/>
  <c r="N2040" i="9"/>
  <c r="O2040" i="9"/>
  <c r="P2040" i="9"/>
  <c r="A2041" i="9"/>
  <c r="B2041" i="9"/>
  <c r="C2041" i="9"/>
  <c r="D2041" i="9"/>
  <c r="E2041" i="9"/>
  <c r="F2041" i="9"/>
  <c r="G2041" i="9"/>
  <c r="H2041" i="9"/>
  <c r="I2041" i="9"/>
  <c r="J2041" i="9"/>
  <c r="K2041" i="9"/>
  <c r="L2041" i="9"/>
  <c r="M2041" i="9"/>
  <c r="N2041" i="9"/>
  <c r="O2041" i="9"/>
  <c r="P2041" i="9"/>
  <c r="A2042" i="9"/>
  <c r="B2042" i="9"/>
  <c r="C2042" i="9"/>
  <c r="D2042" i="9"/>
  <c r="E2042" i="9"/>
  <c r="F2042" i="9"/>
  <c r="G2042" i="9"/>
  <c r="H2042" i="9"/>
  <c r="I2042" i="9"/>
  <c r="J2042" i="9"/>
  <c r="K2042" i="9"/>
  <c r="L2042" i="9"/>
  <c r="M2042" i="9"/>
  <c r="N2042" i="9"/>
  <c r="O2042" i="9"/>
  <c r="P2042" i="9"/>
  <c r="A2043" i="9"/>
  <c r="B2043" i="9"/>
  <c r="C2043" i="9"/>
  <c r="D2043" i="9"/>
  <c r="E2043" i="9"/>
  <c r="F2043" i="9"/>
  <c r="G2043" i="9"/>
  <c r="H2043" i="9"/>
  <c r="I2043" i="9"/>
  <c r="J2043" i="9"/>
  <c r="K2043" i="9"/>
  <c r="L2043" i="9"/>
  <c r="M2043" i="9"/>
  <c r="N2043" i="9"/>
  <c r="O2043" i="9"/>
  <c r="P2043" i="9"/>
  <c r="A2044" i="9"/>
  <c r="B2044" i="9"/>
  <c r="C2044" i="9"/>
  <c r="D2044" i="9"/>
  <c r="E2044" i="9"/>
  <c r="F2044" i="9"/>
  <c r="G2044" i="9"/>
  <c r="H2044" i="9"/>
  <c r="I2044" i="9"/>
  <c r="J2044" i="9"/>
  <c r="K2044" i="9"/>
  <c r="L2044" i="9"/>
  <c r="M2044" i="9"/>
  <c r="N2044" i="9"/>
  <c r="O2044" i="9"/>
  <c r="P2044" i="9"/>
  <c r="A2045" i="9"/>
  <c r="B2045" i="9"/>
  <c r="C2045" i="9"/>
  <c r="D2045" i="9"/>
  <c r="E2045" i="9"/>
  <c r="F2045" i="9"/>
  <c r="G2045" i="9"/>
  <c r="H2045" i="9"/>
  <c r="I2045" i="9"/>
  <c r="J2045" i="9"/>
  <c r="K2045" i="9"/>
  <c r="L2045" i="9"/>
  <c r="M2045" i="9"/>
  <c r="N2045" i="9"/>
  <c r="O2045" i="9"/>
  <c r="P2045" i="9"/>
  <c r="A2046" i="9"/>
  <c r="B2046" i="9"/>
  <c r="C2046" i="9"/>
  <c r="D2046" i="9"/>
  <c r="E2046" i="9"/>
  <c r="F2046" i="9"/>
  <c r="G2046" i="9"/>
  <c r="H2046" i="9"/>
  <c r="I2046" i="9"/>
  <c r="J2046" i="9"/>
  <c r="K2046" i="9"/>
  <c r="L2046" i="9"/>
  <c r="M2046" i="9"/>
  <c r="N2046" i="9"/>
  <c r="O2046" i="9"/>
  <c r="P2046" i="9"/>
  <c r="A2047" i="9"/>
  <c r="B2047" i="9"/>
  <c r="C2047" i="9"/>
  <c r="D2047" i="9"/>
  <c r="E2047" i="9"/>
  <c r="F2047" i="9"/>
  <c r="G2047" i="9"/>
  <c r="H2047" i="9"/>
  <c r="I2047" i="9"/>
  <c r="J2047" i="9"/>
  <c r="K2047" i="9"/>
  <c r="L2047" i="9"/>
  <c r="M2047" i="9"/>
  <c r="N2047" i="9"/>
  <c r="O2047" i="9"/>
  <c r="P2047" i="9"/>
  <c r="A2048" i="9"/>
  <c r="B2048" i="9"/>
  <c r="C2048" i="9"/>
  <c r="D2048" i="9"/>
  <c r="E2048" i="9"/>
  <c r="F2048" i="9"/>
  <c r="G2048" i="9"/>
  <c r="H2048" i="9"/>
  <c r="I2048" i="9"/>
  <c r="J2048" i="9"/>
  <c r="K2048" i="9"/>
  <c r="L2048" i="9"/>
  <c r="M2048" i="9"/>
  <c r="N2048" i="9"/>
  <c r="O2048" i="9"/>
  <c r="P2048" i="9"/>
  <c r="A2049" i="9"/>
  <c r="B2049" i="9"/>
  <c r="C2049" i="9"/>
  <c r="D2049" i="9"/>
  <c r="E2049" i="9"/>
  <c r="F2049" i="9"/>
  <c r="G2049" i="9"/>
  <c r="H2049" i="9"/>
  <c r="I2049" i="9"/>
  <c r="J2049" i="9"/>
  <c r="K2049" i="9"/>
  <c r="L2049" i="9"/>
  <c r="M2049" i="9"/>
  <c r="N2049" i="9"/>
  <c r="O2049" i="9"/>
  <c r="P2049" i="9"/>
  <c r="A2050" i="9"/>
  <c r="B2050" i="9"/>
  <c r="C2050" i="9"/>
  <c r="D2050" i="9"/>
  <c r="E2050" i="9"/>
  <c r="F2050" i="9"/>
  <c r="G2050" i="9"/>
  <c r="H2050" i="9"/>
  <c r="I2050" i="9"/>
  <c r="J2050" i="9"/>
  <c r="K2050" i="9"/>
  <c r="L2050" i="9"/>
  <c r="M2050" i="9"/>
  <c r="N2050" i="9"/>
  <c r="O2050" i="9"/>
  <c r="P2050" i="9"/>
  <c r="A2051" i="9"/>
  <c r="B2051" i="9"/>
  <c r="C2051" i="9"/>
  <c r="D2051" i="9"/>
  <c r="E2051" i="9"/>
  <c r="F2051" i="9"/>
  <c r="G2051" i="9"/>
  <c r="H2051" i="9"/>
  <c r="I2051" i="9"/>
  <c r="J2051" i="9"/>
  <c r="K2051" i="9"/>
  <c r="L2051" i="9"/>
  <c r="M2051" i="9"/>
  <c r="N2051" i="9"/>
  <c r="O2051" i="9"/>
  <c r="P2051" i="9"/>
  <c r="A2052" i="9"/>
  <c r="B2052" i="9"/>
  <c r="C2052" i="9"/>
  <c r="D2052" i="9"/>
  <c r="E2052" i="9"/>
  <c r="F2052" i="9"/>
  <c r="G2052" i="9"/>
  <c r="H2052" i="9"/>
  <c r="I2052" i="9"/>
  <c r="J2052" i="9"/>
  <c r="K2052" i="9"/>
  <c r="L2052" i="9"/>
  <c r="M2052" i="9"/>
  <c r="N2052" i="9"/>
  <c r="O2052" i="9"/>
  <c r="P2052" i="9"/>
  <c r="A2053" i="9"/>
  <c r="B2053" i="9"/>
  <c r="C2053" i="9"/>
  <c r="D2053" i="9"/>
  <c r="E2053" i="9"/>
  <c r="F2053" i="9"/>
  <c r="G2053" i="9"/>
  <c r="H2053" i="9"/>
  <c r="I2053" i="9"/>
  <c r="J2053" i="9"/>
  <c r="K2053" i="9"/>
  <c r="L2053" i="9"/>
  <c r="M2053" i="9"/>
  <c r="N2053" i="9"/>
  <c r="O2053" i="9"/>
  <c r="P2053" i="9"/>
  <c r="A2054" i="9"/>
  <c r="B2054" i="9"/>
  <c r="C2054" i="9"/>
  <c r="D2054" i="9"/>
  <c r="E2054" i="9"/>
  <c r="F2054" i="9"/>
  <c r="G2054" i="9"/>
  <c r="H2054" i="9"/>
  <c r="I2054" i="9"/>
  <c r="J2054" i="9"/>
  <c r="K2054" i="9"/>
  <c r="L2054" i="9"/>
  <c r="M2054" i="9"/>
  <c r="N2054" i="9"/>
  <c r="O2054" i="9"/>
  <c r="P2054" i="9"/>
  <c r="A2055" i="9"/>
  <c r="B2055" i="9"/>
  <c r="C2055" i="9"/>
  <c r="D2055" i="9"/>
  <c r="E2055" i="9"/>
  <c r="F2055" i="9"/>
  <c r="G2055" i="9"/>
  <c r="H2055" i="9"/>
  <c r="I2055" i="9"/>
  <c r="J2055" i="9"/>
  <c r="K2055" i="9"/>
  <c r="L2055" i="9"/>
  <c r="M2055" i="9"/>
  <c r="N2055" i="9"/>
  <c r="O2055" i="9"/>
  <c r="P2055" i="9"/>
  <c r="A2056" i="9"/>
  <c r="B2056" i="9"/>
  <c r="C2056" i="9"/>
  <c r="D2056" i="9"/>
  <c r="E2056" i="9"/>
  <c r="F2056" i="9"/>
  <c r="G2056" i="9"/>
  <c r="H2056" i="9"/>
  <c r="I2056" i="9"/>
  <c r="J2056" i="9"/>
  <c r="K2056" i="9"/>
  <c r="L2056" i="9"/>
  <c r="M2056" i="9"/>
  <c r="N2056" i="9"/>
  <c r="O2056" i="9"/>
  <c r="P2056" i="9"/>
  <c r="A2057" i="9"/>
  <c r="B2057" i="9"/>
  <c r="C2057" i="9"/>
  <c r="D2057" i="9"/>
  <c r="E2057" i="9"/>
  <c r="F2057" i="9"/>
  <c r="G2057" i="9"/>
  <c r="H2057" i="9"/>
  <c r="I2057" i="9"/>
  <c r="J2057" i="9"/>
  <c r="K2057" i="9"/>
  <c r="L2057" i="9"/>
  <c r="M2057" i="9"/>
  <c r="N2057" i="9"/>
  <c r="O2057" i="9"/>
  <c r="P2057" i="9"/>
  <c r="A2058" i="9"/>
  <c r="B2058" i="9"/>
  <c r="C2058" i="9"/>
  <c r="D2058" i="9"/>
  <c r="E2058" i="9"/>
  <c r="F2058" i="9"/>
  <c r="G2058" i="9"/>
  <c r="H2058" i="9"/>
  <c r="I2058" i="9"/>
  <c r="J2058" i="9"/>
  <c r="K2058" i="9"/>
  <c r="L2058" i="9"/>
  <c r="M2058" i="9"/>
  <c r="N2058" i="9"/>
  <c r="O2058" i="9"/>
  <c r="P2058" i="9"/>
  <c r="A2059" i="9"/>
  <c r="B2059" i="9"/>
  <c r="C2059" i="9"/>
  <c r="D2059" i="9"/>
  <c r="E2059" i="9"/>
  <c r="F2059" i="9"/>
  <c r="G2059" i="9"/>
  <c r="H2059" i="9"/>
  <c r="I2059" i="9"/>
  <c r="J2059" i="9"/>
  <c r="K2059" i="9"/>
  <c r="L2059" i="9"/>
  <c r="M2059" i="9"/>
  <c r="N2059" i="9"/>
  <c r="O2059" i="9"/>
  <c r="P2059" i="9"/>
  <c r="A2060" i="9"/>
  <c r="B2060" i="9"/>
  <c r="C2060" i="9"/>
  <c r="D2060" i="9"/>
  <c r="E2060" i="9"/>
  <c r="F2060" i="9"/>
  <c r="G2060" i="9"/>
  <c r="H2060" i="9"/>
  <c r="I2060" i="9"/>
  <c r="J2060" i="9"/>
  <c r="K2060" i="9"/>
  <c r="L2060" i="9"/>
  <c r="M2060" i="9"/>
  <c r="N2060" i="9"/>
  <c r="O2060" i="9"/>
  <c r="P2060" i="9"/>
  <c r="A2061" i="9"/>
  <c r="B2061" i="9"/>
  <c r="C2061" i="9"/>
  <c r="D2061" i="9"/>
  <c r="E2061" i="9"/>
  <c r="F2061" i="9"/>
  <c r="G2061" i="9"/>
  <c r="H2061" i="9"/>
  <c r="I2061" i="9"/>
  <c r="J2061" i="9"/>
  <c r="K2061" i="9"/>
  <c r="L2061" i="9"/>
  <c r="M2061" i="9"/>
  <c r="N2061" i="9"/>
  <c r="O2061" i="9"/>
  <c r="P2061" i="9"/>
  <c r="A2062" i="9"/>
  <c r="B2062" i="9"/>
  <c r="C2062" i="9"/>
  <c r="D2062" i="9"/>
  <c r="E2062" i="9"/>
  <c r="F2062" i="9"/>
  <c r="G2062" i="9"/>
  <c r="H2062" i="9"/>
  <c r="I2062" i="9"/>
  <c r="J2062" i="9"/>
  <c r="K2062" i="9"/>
  <c r="L2062" i="9"/>
  <c r="M2062" i="9"/>
  <c r="N2062" i="9"/>
  <c r="O2062" i="9"/>
  <c r="P2062" i="9"/>
  <c r="A2063" i="9"/>
  <c r="B2063" i="9"/>
  <c r="C2063" i="9"/>
  <c r="D2063" i="9"/>
  <c r="E2063" i="9"/>
  <c r="F2063" i="9"/>
  <c r="G2063" i="9"/>
  <c r="H2063" i="9"/>
  <c r="I2063" i="9"/>
  <c r="J2063" i="9"/>
  <c r="K2063" i="9"/>
  <c r="L2063" i="9"/>
  <c r="M2063" i="9"/>
  <c r="N2063" i="9"/>
  <c r="O2063" i="9"/>
  <c r="P2063" i="9"/>
  <c r="A2064" i="9"/>
  <c r="B2064" i="9"/>
  <c r="C2064" i="9"/>
  <c r="D2064" i="9"/>
  <c r="E2064" i="9"/>
  <c r="F2064" i="9"/>
  <c r="G2064" i="9"/>
  <c r="H2064" i="9"/>
  <c r="I2064" i="9"/>
  <c r="J2064" i="9"/>
  <c r="K2064" i="9"/>
  <c r="L2064" i="9"/>
  <c r="M2064" i="9"/>
  <c r="N2064" i="9"/>
  <c r="O2064" i="9"/>
  <c r="P2064" i="9"/>
  <c r="A2065" i="9"/>
  <c r="B2065" i="9"/>
  <c r="C2065" i="9"/>
  <c r="D2065" i="9"/>
  <c r="E2065" i="9"/>
  <c r="F2065" i="9"/>
  <c r="G2065" i="9"/>
  <c r="H2065" i="9"/>
  <c r="I2065" i="9"/>
  <c r="J2065" i="9"/>
  <c r="K2065" i="9"/>
  <c r="L2065" i="9"/>
  <c r="M2065" i="9"/>
  <c r="N2065" i="9"/>
  <c r="O2065" i="9"/>
  <c r="P2065" i="9"/>
  <c r="A2066" i="9"/>
  <c r="B2066" i="9"/>
  <c r="C2066" i="9"/>
  <c r="D2066" i="9"/>
  <c r="E2066" i="9"/>
  <c r="F2066" i="9"/>
  <c r="G2066" i="9"/>
  <c r="H2066" i="9"/>
  <c r="I2066" i="9"/>
  <c r="J2066" i="9"/>
  <c r="K2066" i="9"/>
  <c r="L2066" i="9"/>
  <c r="M2066" i="9"/>
  <c r="N2066" i="9"/>
  <c r="O2066" i="9"/>
  <c r="P2066" i="9"/>
  <c r="A2067" i="9"/>
  <c r="B2067" i="9"/>
  <c r="C2067" i="9"/>
  <c r="D2067" i="9"/>
  <c r="E2067" i="9"/>
  <c r="F2067" i="9"/>
  <c r="G2067" i="9"/>
  <c r="H2067" i="9"/>
  <c r="I2067" i="9"/>
  <c r="J2067" i="9"/>
  <c r="K2067" i="9"/>
  <c r="L2067" i="9"/>
  <c r="M2067" i="9"/>
  <c r="N2067" i="9"/>
  <c r="O2067" i="9"/>
  <c r="P2067" i="9"/>
  <c r="A2068" i="9"/>
  <c r="B2068" i="9"/>
  <c r="C2068" i="9"/>
  <c r="D2068" i="9"/>
  <c r="E2068" i="9"/>
  <c r="F2068" i="9"/>
  <c r="G2068" i="9"/>
  <c r="H2068" i="9"/>
  <c r="I2068" i="9"/>
  <c r="J2068" i="9"/>
  <c r="K2068" i="9"/>
  <c r="L2068" i="9"/>
  <c r="M2068" i="9"/>
  <c r="N2068" i="9"/>
  <c r="O2068" i="9"/>
  <c r="P2068" i="9"/>
  <c r="A2069" i="9"/>
  <c r="B2069" i="9"/>
  <c r="C2069" i="9"/>
  <c r="D2069" i="9"/>
  <c r="E2069" i="9"/>
  <c r="F2069" i="9"/>
  <c r="G2069" i="9"/>
  <c r="H2069" i="9"/>
  <c r="I2069" i="9"/>
  <c r="J2069" i="9"/>
  <c r="K2069" i="9"/>
  <c r="L2069" i="9"/>
  <c r="M2069" i="9"/>
  <c r="N2069" i="9"/>
  <c r="O2069" i="9"/>
  <c r="P2069" i="9"/>
  <c r="A2070" i="9"/>
  <c r="B2070" i="9"/>
  <c r="C2070" i="9"/>
  <c r="D2070" i="9"/>
  <c r="E2070" i="9"/>
  <c r="F2070" i="9"/>
  <c r="G2070" i="9"/>
  <c r="H2070" i="9"/>
  <c r="I2070" i="9"/>
  <c r="J2070" i="9"/>
  <c r="K2070" i="9"/>
  <c r="L2070" i="9"/>
  <c r="M2070" i="9"/>
  <c r="N2070" i="9"/>
  <c r="O2070" i="9"/>
  <c r="P2070" i="9"/>
  <c r="A2071" i="9"/>
  <c r="B2071" i="9"/>
  <c r="C2071" i="9"/>
  <c r="D2071" i="9"/>
  <c r="E2071" i="9"/>
  <c r="F2071" i="9"/>
  <c r="G2071" i="9"/>
  <c r="H2071" i="9"/>
  <c r="I2071" i="9"/>
  <c r="J2071" i="9"/>
  <c r="K2071" i="9"/>
  <c r="L2071" i="9"/>
  <c r="M2071" i="9"/>
  <c r="N2071" i="9"/>
  <c r="O2071" i="9"/>
  <c r="P2071" i="9"/>
  <c r="A2072" i="9"/>
  <c r="B2072" i="9"/>
  <c r="C2072" i="9"/>
  <c r="D2072" i="9"/>
  <c r="E2072" i="9"/>
  <c r="F2072" i="9"/>
  <c r="G2072" i="9"/>
  <c r="H2072" i="9"/>
  <c r="I2072" i="9"/>
  <c r="J2072" i="9"/>
  <c r="K2072" i="9"/>
  <c r="L2072" i="9"/>
  <c r="M2072" i="9"/>
  <c r="N2072" i="9"/>
  <c r="O2072" i="9"/>
  <c r="P2072" i="9"/>
  <c r="A2073" i="9"/>
  <c r="B2073" i="9"/>
  <c r="C2073" i="9"/>
  <c r="D2073" i="9"/>
  <c r="E2073" i="9"/>
  <c r="F2073" i="9"/>
  <c r="G2073" i="9"/>
  <c r="H2073" i="9"/>
  <c r="I2073" i="9"/>
  <c r="J2073" i="9"/>
  <c r="K2073" i="9"/>
  <c r="L2073" i="9"/>
  <c r="M2073" i="9"/>
  <c r="N2073" i="9"/>
  <c r="O2073" i="9"/>
  <c r="P2073" i="9"/>
  <c r="A2074" i="9"/>
  <c r="B2074" i="9"/>
  <c r="C2074" i="9"/>
  <c r="D2074" i="9"/>
  <c r="E2074" i="9"/>
  <c r="F2074" i="9"/>
  <c r="G2074" i="9"/>
  <c r="H2074" i="9"/>
  <c r="I2074" i="9"/>
  <c r="J2074" i="9"/>
  <c r="K2074" i="9"/>
  <c r="L2074" i="9"/>
  <c r="M2074" i="9"/>
  <c r="N2074" i="9"/>
  <c r="O2074" i="9"/>
  <c r="P2074" i="9"/>
  <c r="A2075" i="9"/>
  <c r="B2075" i="9"/>
  <c r="C2075" i="9"/>
  <c r="D2075" i="9"/>
  <c r="E2075" i="9"/>
  <c r="F2075" i="9"/>
  <c r="G2075" i="9"/>
  <c r="H2075" i="9"/>
  <c r="I2075" i="9"/>
  <c r="J2075" i="9"/>
  <c r="K2075" i="9"/>
  <c r="L2075" i="9"/>
  <c r="M2075" i="9"/>
  <c r="N2075" i="9"/>
  <c r="O2075" i="9"/>
  <c r="P2075" i="9"/>
  <c r="A2076" i="9"/>
  <c r="B2076" i="9"/>
  <c r="C2076" i="9"/>
  <c r="D2076" i="9"/>
  <c r="E2076" i="9"/>
  <c r="F2076" i="9"/>
  <c r="G2076" i="9"/>
  <c r="H2076" i="9"/>
  <c r="I2076" i="9"/>
  <c r="J2076" i="9"/>
  <c r="K2076" i="9"/>
  <c r="L2076" i="9"/>
  <c r="M2076" i="9"/>
  <c r="N2076" i="9"/>
  <c r="O2076" i="9"/>
  <c r="P2076" i="9"/>
  <c r="A2077" i="9"/>
  <c r="B2077" i="9"/>
  <c r="C2077" i="9"/>
  <c r="D2077" i="9"/>
  <c r="E2077" i="9"/>
  <c r="F2077" i="9"/>
  <c r="G2077" i="9"/>
  <c r="H2077" i="9"/>
  <c r="I2077" i="9"/>
  <c r="J2077" i="9"/>
  <c r="K2077" i="9"/>
  <c r="L2077" i="9"/>
  <c r="M2077" i="9"/>
  <c r="N2077" i="9"/>
  <c r="O2077" i="9"/>
  <c r="P2077" i="9"/>
  <c r="A2078" i="9"/>
  <c r="B2078" i="9"/>
  <c r="C2078" i="9"/>
  <c r="D2078" i="9"/>
  <c r="E2078" i="9"/>
  <c r="F2078" i="9"/>
  <c r="G2078" i="9"/>
  <c r="H2078" i="9"/>
  <c r="I2078" i="9"/>
  <c r="J2078" i="9"/>
  <c r="K2078" i="9"/>
  <c r="L2078" i="9"/>
  <c r="M2078" i="9"/>
  <c r="N2078" i="9"/>
  <c r="O2078" i="9"/>
  <c r="P2078" i="9"/>
  <c r="A2079" i="9"/>
  <c r="B2079" i="9"/>
  <c r="C2079" i="9"/>
  <c r="D2079" i="9"/>
  <c r="E2079" i="9"/>
  <c r="F2079" i="9"/>
  <c r="G2079" i="9"/>
  <c r="H2079" i="9"/>
  <c r="I2079" i="9"/>
  <c r="J2079" i="9"/>
  <c r="K2079" i="9"/>
  <c r="L2079" i="9"/>
  <c r="M2079" i="9"/>
  <c r="N2079" i="9"/>
  <c r="O2079" i="9"/>
  <c r="P2079" i="9"/>
  <c r="A2080" i="9"/>
  <c r="B2080" i="9"/>
  <c r="C2080" i="9"/>
  <c r="D2080" i="9"/>
  <c r="E2080" i="9"/>
  <c r="F2080" i="9"/>
  <c r="G2080" i="9"/>
  <c r="H2080" i="9"/>
  <c r="I2080" i="9"/>
  <c r="J2080" i="9"/>
  <c r="K2080" i="9"/>
  <c r="L2080" i="9"/>
  <c r="M2080" i="9"/>
  <c r="N2080" i="9"/>
  <c r="O2080" i="9"/>
  <c r="P2080" i="9"/>
  <c r="A2081" i="9"/>
  <c r="B2081" i="9"/>
  <c r="C2081" i="9"/>
  <c r="D2081" i="9"/>
  <c r="E2081" i="9"/>
  <c r="F2081" i="9"/>
  <c r="G2081" i="9"/>
  <c r="H2081" i="9"/>
  <c r="I2081" i="9"/>
  <c r="J2081" i="9"/>
  <c r="K2081" i="9"/>
  <c r="L2081" i="9"/>
  <c r="M2081" i="9"/>
  <c r="N2081" i="9"/>
  <c r="O2081" i="9"/>
  <c r="P2081" i="9"/>
  <c r="A2082" i="9"/>
  <c r="B2082" i="9"/>
  <c r="C2082" i="9"/>
  <c r="D2082" i="9"/>
  <c r="E2082" i="9"/>
  <c r="F2082" i="9"/>
  <c r="G2082" i="9"/>
  <c r="H2082" i="9"/>
  <c r="I2082" i="9"/>
  <c r="J2082" i="9"/>
  <c r="K2082" i="9"/>
  <c r="L2082" i="9"/>
  <c r="M2082" i="9"/>
  <c r="N2082" i="9"/>
  <c r="O2082" i="9"/>
  <c r="P2082" i="9"/>
  <c r="A2083" i="9"/>
  <c r="B2083" i="9"/>
  <c r="C2083" i="9"/>
  <c r="D2083" i="9"/>
  <c r="E2083" i="9"/>
  <c r="F2083" i="9"/>
  <c r="G2083" i="9"/>
  <c r="H2083" i="9"/>
  <c r="I2083" i="9"/>
  <c r="J2083" i="9"/>
  <c r="K2083" i="9"/>
  <c r="L2083" i="9"/>
  <c r="M2083" i="9"/>
  <c r="N2083" i="9"/>
  <c r="O2083" i="9"/>
  <c r="P2083" i="9"/>
  <c r="A2084" i="9"/>
  <c r="B2084" i="9"/>
  <c r="C2084" i="9"/>
  <c r="D2084" i="9"/>
  <c r="E2084" i="9"/>
  <c r="F2084" i="9"/>
  <c r="G2084" i="9"/>
  <c r="H2084" i="9"/>
  <c r="I2084" i="9"/>
  <c r="J2084" i="9"/>
  <c r="K2084" i="9"/>
  <c r="L2084" i="9"/>
  <c r="M2084" i="9"/>
  <c r="N2084" i="9"/>
  <c r="O2084" i="9"/>
  <c r="P2084" i="9"/>
  <c r="A2085" i="9"/>
  <c r="B2085" i="9"/>
  <c r="C2085" i="9"/>
  <c r="D2085" i="9"/>
  <c r="E2085" i="9"/>
  <c r="F2085" i="9"/>
  <c r="G2085" i="9"/>
  <c r="H2085" i="9"/>
  <c r="I2085" i="9"/>
  <c r="J2085" i="9"/>
  <c r="K2085" i="9"/>
  <c r="L2085" i="9"/>
  <c r="M2085" i="9"/>
  <c r="N2085" i="9"/>
  <c r="O2085" i="9"/>
  <c r="P2085" i="9"/>
  <c r="A2086" i="9"/>
  <c r="B2086" i="9"/>
  <c r="C2086" i="9"/>
  <c r="D2086" i="9"/>
  <c r="E2086" i="9"/>
  <c r="F2086" i="9"/>
  <c r="G2086" i="9"/>
  <c r="H2086" i="9"/>
  <c r="I2086" i="9"/>
  <c r="J2086" i="9"/>
  <c r="K2086" i="9"/>
  <c r="L2086" i="9"/>
  <c r="M2086" i="9"/>
  <c r="N2086" i="9"/>
  <c r="O2086" i="9"/>
  <c r="P2086" i="9"/>
  <c r="A2087" i="9"/>
  <c r="B2087" i="9"/>
  <c r="C2087" i="9"/>
  <c r="D2087" i="9"/>
  <c r="E2087" i="9"/>
  <c r="F2087" i="9"/>
  <c r="G2087" i="9"/>
  <c r="H2087" i="9"/>
  <c r="I2087" i="9"/>
  <c r="J2087" i="9"/>
  <c r="K2087" i="9"/>
  <c r="L2087" i="9"/>
  <c r="M2087" i="9"/>
  <c r="N2087" i="9"/>
  <c r="O2087" i="9"/>
  <c r="P2087" i="9"/>
  <c r="A2088" i="9"/>
  <c r="B2088" i="9"/>
  <c r="C2088" i="9"/>
  <c r="D2088" i="9"/>
  <c r="E2088" i="9"/>
  <c r="F2088" i="9"/>
  <c r="G2088" i="9"/>
  <c r="H2088" i="9"/>
  <c r="I2088" i="9"/>
  <c r="J2088" i="9"/>
  <c r="K2088" i="9"/>
  <c r="L2088" i="9"/>
  <c r="M2088" i="9"/>
  <c r="N2088" i="9"/>
  <c r="O2088" i="9"/>
  <c r="P2088" i="9"/>
  <c r="A2089" i="9"/>
  <c r="B2089" i="9"/>
  <c r="C2089" i="9"/>
  <c r="D2089" i="9"/>
  <c r="E2089" i="9"/>
  <c r="F2089" i="9"/>
  <c r="G2089" i="9"/>
  <c r="H2089" i="9"/>
  <c r="I2089" i="9"/>
  <c r="J2089" i="9"/>
  <c r="K2089" i="9"/>
  <c r="L2089" i="9"/>
  <c r="M2089" i="9"/>
  <c r="N2089" i="9"/>
  <c r="O2089" i="9"/>
  <c r="P2089" i="9"/>
  <c r="A2090" i="9"/>
  <c r="B2090" i="9"/>
  <c r="C2090" i="9"/>
  <c r="D2090" i="9"/>
  <c r="E2090" i="9"/>
  <c r="F2090" i="9"/>
  <c r="G2090" i="9"/>
  <c r="H2090" i="9"/>
  <c r="I2090" i="9"/>
  <c r="J2090" i="9"/>
  <c r="K2090" i="9"/>
  <c r="L2090" i="9"/>
  <c r="M2090" i="9"/>
  <c r="N2090" i="9"/>
  <c r="O2090" i="9"/>
  <c r="P2090" i="9"/>
  <c r="A2091" i="9"/>
  <c r="B2091" i="9"/>
  <c r="C2091" i="9"/>
  <c r="D2091" i="9"/>
  <c r="E2091" i="9"/>
  <c r="F2091" i="9"/>
  <c r="G2091" i="9"/>
  <c r="H2091" i="9"/>
  <c r="I2091" i="9"/>
  <c r="J2091" i="9"/>
  <c r="K2091" i="9"/>
  <c r="L2091" i="9"/>
  <c r="M2091" i="9"/>
  <c r="N2091" i="9"/>
  <c r="O2091" i="9"/>
  <c r="P2091" i="9"/>
  <c r="A2092" i="9"/>
  <c r="B2092" i="9"/>
  <c r="C2092" i="9"/>
  <c r="D2092" i="9"/>
  <c r="E2092" i="9"/>
  <c r="F2092" i="9"/>
  <c r="G2092" i="9"/>
  <c r="H2092" i="9"/>
  <c r="I2092" i="9"/>
  <c r="J2092" i="9"/>
  <c r="K2092" i="9"/>
  <c r="L2092" i="9"/>
  <c r="M2092" i="9"/>
  <c r="N2092" i="9"/>
  <c r="O2092" i="9"/>
  <c r="P2092" i="9"/>
  <c r="A2093" i="9"/>
  <c r="B2093" i="9"/>
  <c r="C2093" i="9"/>
  <c r="D2093" i="9"/>
  <c r="E2093" i="9"/>
  <c r="F2093" i="9"/>
  <c r="G2093" i="9"/>
  <c r="H2093" i="9"/>
  <c r="I2093" i="9"/>
  <c r="J2093" i="9"/>
  <c r="K2093" i="9"/>
  <c r="L2093" i="9"/>
  <c r="M2093" i="9"/>
  <c r="N2093" i="9"/>
  <c r="O2093" i="9"/>
  <c r="P2093" i="9"/>
  <c r="A2094" i="9"/>
  <c r="B2094" i="9"/>
  <c r="C2094" i="9"/>
  <c r="D2094" i="9"/>
  <c r="E2094" i="9"/>
  <c r="F2094" i="9"/>
  <c r="G2094" i="9"/>
  <c r="H2094" i="9"/>
  <c r="I2094" i="9"/>
  <c r="J2094" i="9"/>
  <c r="K2094" i="9"/>
  <c r="L2094" i="9"/>
  <c r="M2094" i="9"/>
  <c r="N2094" i="9"/>
  <c r="O2094" i="9"/>
  <c r="P2094" i="9"/>
  <c r="A2095" i="9"/>
  <c r="B2095" i="9"/>
  <c r="C2095" i="9"/>
  <c r="D2095" i="9"/>
  <c r="E2095" i="9"/>
  <c r="F2095" i="9"/>
  <c r="G2095" i="9"/>
  <c r="H2095" i="9"/>
  <c r="I2095" i="9"/>
  <c r="J2095" i="9"/>
  <c r="K2095" i="9"/>
  <c r="L2095" i="9"/>
  <c r="M2095" i="9"/>
  <c r="N2095" i="9"/>
  <c r="O2095" i="9"/>
  <c r="P2095" i="9"/>
  <c r="A2096" i="9"/>
  <c r="B2096" i="9"/>
  <c r="C2096" i="9"/>
  <c r="D2096" i="9"/>
  <c r="E2096" i="9"/>
  <c r="F2096" i="9"/>
  <c r="G2096" i="9"/>
  <c r="H2096" i="9"/>
  <c r="I2096" i="9"/>
  <c r="J2096" i="9"/>
  <c r="K2096" i="9"/>
  <c r="L2096" i="9"/>
  <c r="M2096" i="9"/>
  <c r="N2096" i="9"/>
  <c r="O2096" i="9"/>
  <c r="P2096" i="9"/>
  <c r="A2097" i="9"/>
  <c r="B2097" i="9"/>
  <c r="C2097" i="9"/>
  <c r="D2097" i="9"/>
  <c r="E2097" i="9"/>
  <c r="F2097" i="9"/>
  <c r="G2097" i="9"/>
  <c r="H2097" i="9"/>
  <c r="I2097" i="9"/>
  <c r="J2097" i="9"/>
  <c r="K2097" i="9"/>
  <c r="L2097" i="9"/>
  <c r="M2097" i="9"/>
  <c r="N2097" i="9"/>
  <c r="O2097" i="9"/>
  <c r="P2097" i="9"/>
  <c r="A2098" i="9"/>
  <c r="B2098" i="9"/>
  <c r="C2098" i="9"/>
  <c r="D2098" i="9"/>
  <c r="E2098" i="9"/>
  <c r="F2098" i="9"/>
  <c r="G2098" i="9"/>
  <c r="H2098" i="9"/>
  <c r="I2098" i="9"/>
  <c r="J2098" i="9"/>
  <c r="K2098" i="9"/>
  <c r="L2098" i="9"/>
  <c r="M2098" i="9"/>
  <c r="N2098" i="9"/>
  <c r="O2098" i="9"/>
  <c r="P2098" i="9"/>
  <c r="A2099" i="9"/>
  <c r="B2099" i="9"/>
  <c r="C2099" i="9"/>
  <c r="D2099" i="9"/>
  <c r="E2099" i="9"/>
  <c r="F2099" i="9"/>
  <c r="G2099" i="9"/>
  <c r="H2099" i="9"/>
  <c r="I2099" i="9"/>
  <c r="J2099" i="9"/>
  <c r="K2099" i="9"/>
  <c r="L2099" i="9"/>
  <c r="M2099" i="9"/>
  <c r="N2099" i="9"/>
  <c r="O2099" i="9"/>
  <c r="P2099" i="9"/>
  <c r="A2100" i="9"/>
  <c r="B2100" i="9"/>
  <c r="C2100" i="9"/>
  <c r="D2100" i="9"/>
  <c r="E2100" i="9"/>
  <c r="F2100" i="9"/>
  <c r="G2100" i="9"/>
  <c r="H2100" i="9"/>
  <c r="I2100" i="9"/>
  <c r="J2100" i="9"/>
  <c r="K2100" i="9"/>
  <c r="L2100" i="9"/>
  <c r="M2100" i="9"/>
  <c r="N2100" i="9"/>
  <c r="O2100" i="9"/>
  <c r="P2100" i="9"/>
  <c r="A2101" i="9"/>
  <c r="B2101" i="9"/>
  <c r="C2101" i="9"/>
  <c r="D2101" i="9"/>
  <c r="E2101" i="9"/>
  <c r="F2101" i="9"/>
  <c r="G2101" i="9"/>
  <c r="H2101" i="9"/>
  <c r="I2101" i="9"/>
  <c r="J2101" i="9"/>
  <c r="K2101" i="9"/>
  <c r="L2101" i="9"/>
  <c r="M2101" i="9"/>
  <c r="N2101" i="9"/>
  <c r="O2101" i="9"/>
  <c r="P2101" i="9"/>
  <c r="A2102" i="9"/>
  <c r="B2102" i="9"/>
  <c r="C2102" i="9"/>
  <c r="D2102" i="9"/>
  <c r="E2102" i="9"/>
  <c r="F2102" i="9"/>
  <c r="G2102" i="9"/>
  <c r="H2102" i="9"/>
  <c r="I2102" i="9"/>
  <c r="J2102" i="9"/>
  <c r="K2102" i="9"/>
  <c r="L2102" i="9"/>
  <c r="M2102" i="9"/>
  <c r="N2102" i="9"/>
  <c r="O2102" i="9"/>
  <c r="P2102" i="9"/>
  <c r="A2103" i="9"/>
  <c r="B2103" i="9"/>
  <c r="C2103" i="9"/>
  <c r="D2103" i="9"/>
  <c r="E2103" i="9"/>
  <c r="F2103" i="9"/>
  <c r="G2103" i="9"/>
  <c r="H2103" i="9"/>
  <c r="I2103" i="9"/>
  <c r="J2103" i="9"/>
  <c r="K2103" i="9"/>
  <c r="L2103" i="9"/>
  <c r="M2103" i="9"/>
  <c r="N2103" i="9"/>
  <c r="O2103" i="9"/>
  <c r="P2103" i="9"/>
  <c r="A2104" i="9"/>
  <c r="B2104" i="9"/>
  <c r="C2104" i="9"/>
  <c r="D2104" i="9"/>
  <c r="E2104" i="9"/>
  <c r="F2104" i="9"/>
  <c r="G2104" i="9"/>
  <c r="H2104" i="9"/>
  <c r="I2104" i="9"/>
  <c r="J2104" i="9"/>
  <c r="K2104" i="9"/>
  <c r="L2104" i="9"/>
  <c r="M2104" i="9"/>
  <c r="N2104" i="9"/>
  <c r="O2104" i="9"/>
  <c r="P2104" i="9"/>
  <c r="A2105" i="9"/>
  <c r="B2105" i="9"/>
  <c r="C2105" i="9"/>
  <c r="D2105" i="9"/>
  <c r="E2105" i="9"/>
  <c r="F2105" i="9"/>
  <c r="G2105" i="9"/>
  <c r="H2105" i="9"/>
  <c r="I2105" i="9"/>
  <c r="J2105" i="9"/>
  <c r="K2105" i="9"/>
  <c r="L2105" i="9"/>
  <c r="M2105" i="9"/>
  <c r="N2105" i="9"/>
  <c r="O2105" i="9"/>
  <c r="P2105" i="9"/>
  <c r="A2106" i="9"/>
  <c r="B2106" i="9"/>
  <c r="C2106" i="9"/>
  <c r="D2106" i="9"/>
  <c r="E2106" i="9"/>
  <c r="F2106" i="9"/>
  <c r="G2106" i="9"/>
  <c r="H2106" i="9"/>
  <c r="I2106" i="9"/>
  <c r="J2106" i="9"/>
  <c r="K2106" i="9"/>
  <c r="L2106" i="9"/>
  <c r="M2106" i="9"/>
  <c r="N2106" i="9"/>
  <c r="O2106" i="9"/>
  <c r="P2106" i="9"/>
  <c r="A2107" i="9"/>
  <c r="B2107" i="9"/>
  <c r="C2107" i="9"/>
  <c r="D2107" i="9"/>
  <c r="E2107" i="9"/>
  <c r="F2107" i="9"/>
  <c r="G2107" i="9"/>
  <c r="H2107" i="9"/>
  <c r="I2107" i="9"/>
  <c r="J2107" i="9"/>
  <c r="K2107" i="9"/>
  <c r="L2107" i="9"/>
  <c r="M2107" i="9"/>
  <c r="N2107" i="9"/>
  <c r="O2107" i="9"/>
  <c r="P2107" i="9"/>
  <c r="A2108" i="9"/>
  <c r="B2108" i="9"/>
  <c r="C2108" i="9"/>
  <c r="D2108" i="9"/>
  <c r="E2108" i="9"/>
  <c r="F2108" i="9"/>
  <c r="G2108" i="9"/>
  <c r="H2108" i="9"/>
  <c r="I2108" i="9"/>
  <c r="J2108" i="9"/>
  <c r="K2108" i="9"/>
  <c r="L2108" i="9"/>
  <c r="M2108" i="9"/>
  <c r="N2108" i="9"/>
  <c r="O2108" i="9"/>
  <c r="P2108" i="9"/>
  <c r="A2109" i="9"/>
  <c r="B2109" i="9"/>
  <c r="C2109" i="9"/>
  <c r="D2109" i="9"/>
  <c r="E2109" i="9"/>
  <c r="F2109" i="9"/>
  <c r="G2109" i="9"/>
  <c r="H2109" i="9"/>
  <c r="I2109" i="9"/>
  <c r="J2109" i="9"/>
  <c r="K2109" i="9"/>
  <c r="L2109" i="9"/>
  <c r="M2109" i="9"/>
  <c r="N2109" i="9"/>
  <c r="O2109" i="9"/>
  <c r="P2109" i="9"/>
  <c r="A2110" i="9"/>
  <c r="B2110" i="9"/>
  <c r="C2110" i="9"/>
  <c r="D2110" i="9"/>
  <c r="E2110" i="9"/>
  <c r="F2110" i="9"/>
  <c r="G2110" i="9"/>
  <c r="H2110" i="9"/>
  <c r="I2110" i="9"/>
  <c r="J2110" i="9"/>
  <c r="K2110" i="9"/>
  <c r="L2110" i="9"/>
  <c r="M2110" i="9"/>
  <c r="N2110" i="9"/>
  <c r="O2110" i="9"/>
  <c r="P2110" i="9"/>
  <c r="A2111" i="9"/>
  <c r="B2111" i="9"/>
  <c r="C2111" i="9"/>
  <c r="D2111" i="9"/>
  <c r="E2111" i="9"/>
  <c r="F2111" i="9"/>
  <c r="G2111" i="9"/>
  <c r="H2111" i="9"/>
  <c r="I2111" i="9"/>
  <c r="J2111" i="9"/>
  <c r="K2111" i="9"/>
  <c r="L2111" i="9"/>
  <c r="M2111" i="9"/>
  <c r="N2111" i="9"/>
  <c r="O2111" i="9"/>
  <c r="P2111" i="9"/>
  <c r="A2112" i="9"/>
  <c r="B2112" i="9"/>
  <c r="C2112" i="9"/>
  <c r="D2112" i="9"/>
  <c r="E2112" i="9"/>
  <c r="F2112" i="9"/>
  <c r="G2112" i="9"/>
  <c r="H2112" i="9"/>
  <c r="I2112" i="9"/>
  <c r="J2112" i="9"/>
  <c r="K2112" i="9"/>
  <c r="L2112" i="9"/>
  <c r="M2112" i="9"/>
  <c r="N2112" i="9"/>
  <c r="O2112" i="9"/>
  <c r="P2112" i="9"/>
  <c r="A2113" i="9"/>
  <c r="B2113" i="9"/>
  <c r="C2113" i="9"/>
  <c r="D2113" i="9"/>
  <c r="E2113" i="9"/>
  <c r="F2113" i="9"/>
  <c r="G2113" i="9"/>
  <c r="H2113" i="9"/>
  <c r="I2113" i="9"/>
  <c r="J2113" i="9"/>
  <c r="K2113" i="9"/>
  <c r="L2113" i="9"/>
  <c r="M2113" i="9"/>
  <c r="N2113" i="9"/>
  <c r="O2113" i="9"/>
  <c r="P2113" i="9"/>
  <c r="A2114" i="9"/>
  <c r="B2114" i="9"/>
  <c r="C2114" i="9"/>
  <c r="D2114" i="9"/>
  <c r="E2114" i="9"/>
  <c r="F2114" i="9"/>
  <c r="G2114" i="9"/>
  <c r="H2114" i="9"/>
  <c r="I2114" i="9"/>
  <c r="J2114" i="9"/>
  <c r="K2114" i="9"/>
  <c r="L2114" i="9"/>
  <c r="M2114" i="9"/>
  <c r="N2114" i="9"/>
  <c r="O2114" i="9"/>
  <c r="P2114" i="9"/>
  <c r="A2115" i="9"/>
  <c r="B2115" i="9"/>
  <c r="C2115" i="9"/>
  <c r="D2115" i="9"/>
  <c r="E2115" i="9"/>
  <c r="F2115" i="9"/>
  <c r="G2115" i="9"/>
  <c r="H2115" i="9"/>
  <c r="I2115" i="9"/>
  <c r="J2115" i="9"/>
  <c r="K2115" i="9"/>
  <c r="L2115" i="9"/>
  <c r="M2115" i="9"/>
  <c r="N2115" i="9"/>
  <c r="O2115" i="9"/>
  <c r="P2115" i="9"/>
  <c r="A2116" i="9"/>
  <c r="B2116" i="9"/>
  <c r="C2116" i="9"/>
  <c r="D2116" i="9"/>
  <c r="E2116" i="9"/>
  <c r="F2116" i="9"/>
  <c r="G2116" i="9"/>
  <c r="H2116" i="9"/>
  <c r="I2116" i="9"/>
  <c r="J2116" i="9"/>
  <c r="K2116" i="9"/>
  <c r="L2116" i="9"/>
  <c r="M2116" i="9"/>
  <c r="N2116" i="9"/>
  <c r="O2116" i="9"/>
  <c r="P2116" i="9"/>
  <c r="A2117" i="9"/>
  <c r="B2117" i="9"/>
  <c r="C2117" i="9"/>
  <c r="D2117" i="9"/>
  <c r="E2117" i="9"/>
  <c r="F2117" i="9"/>
  <c r="G2117" i="9"/>
  <c r="H2117" i="9"/>
  <c r="I2117" i="9"/>
  <c r="J2117" i="9"/>
  <c r="K2117" i="9"/>
  <c r="L2117" i="9"/>
  <c r="M2117" i="9"/>
  <c r="N2117" i="9"/>
  <c r="O2117" i="9"/>
  <c r="P2117" i="9"/>
  <c r="A2118" i="9"/>
  <c r="B2118" i="9"/>
  <c r="C2118" i="9"/>
  <c r="D2118" i="9"/>
  <c r="E2118" i="9"/>
  <c r="F2118" i="9"/>
  <c r="G2118" i="9"/>
  <c r="H2118" i="9"/>
  <c r="I2118" i="9"/>
  <c r="J2118" i="9"/>
  <c r="K2118" i="9"/>
  <c r="L2118" i="9"/>
  <c r="M2118" i="9"/>
  <c r="N2118" i="9"/>
  <c r="O2118" i="9"/>
  <c r="P2118" i="9"/>
  <c r="A2119" i="9"/>
  <c r="B2119" i="9"/>
  <c r="C2119" i="9"/>
  <c r="D2119" i="9"/>
  <c r="E2119" i="9"/>
  <c r="F2119" i="9"/>
  <c r="G2119" i="9"/>
  <c r="H2119" i="9"/>
  <c r="I2119" i="9"/>
  <c r="J2119" i="9"/>
  <c r="K2119" i="9"/>
  <c r="L2119" i="9"/>
  <c r="M2119" i="9"/>
  <c r="N2119" i="9"/>
  <c r="O2119" i="9"/>
  <c r="P2119" i="9"/>
  <c r="A2120" i="9"/>
  <c r="B2120" i="9"/>
  <c r="C2120" i="9"/>
  <c r="D2120" i="9"/>
  <c r="E2120" i="9"/>
  <c r="F2120" i="9"/>
  <c r="G2120" i="9"/>
  <c r="H2120" i="9"/>
  <c r="I2120" i="9"/>
  <c r="J2120" i="9"/>
  <c r="K2120" i="9"/>
  <c r="L2120" i="9"/>
  <c r="M2120" i="9"/>
  <c r="N2120" i="9"/>
  <c r="O2120" i="9"/>
  <c r="P2120" i="9"/>
  <c r="A2121" i="9"/>
  <c r="B2121" i="9"/>
  <c r="C2121" i="9"/>
  <c r="D2121" i="9"/>
  <c r="E2121" i="9"/>
  <c r="F2121" i="9"/>
  <c r="G2121" i="9"/>
  <c r="H2121" i="9"/>
  <c r="I2121" i="9"/>
  <c r="J2121" i="9"/>
  <c r="K2121" i="9"/>
  <c r="L2121" i="9"/>
  <c r="M2121" i="9"/>
  <c r="N2121" i="9"/>
  <c r="O2121" i="9"/>
  <c r="P2121" i="9"/>
  <c r="A2122" i="9"/>
  <c r="B2122" i="9"/>
  <c r="C2122" i="9"/>
  <c r="D2122" i="9"/>
  <c r="E2122" i="9"/>
  <c r="F2122" i="9"/>
  <c r="G2122" i="9"/>
  <c r="H2122" i="9"/>
  <c r="I2122" i="9"/>
  <c r="J2122" i="9"/>
  <c r="K2122" i="9"/>
  <c r="L2122" i="9"/>
  <c r="M2122" i="9"/>
  <c r="N2122" i="9"/>
  <c r="O2122" i="9"/>
  <c r="P2122" i="9"/>
  <c r="A2123" i="9"/>
  <c r="B2123" i="9"/>
  <c r="C2123" i="9"/>
  <c r="D2123" i="9"/>
  <c r="E2123" i="9"/>
  <c r="F2123" i="9"/>
  <c r="G2123" i="9"/>
  <c r="H2123" i="9"/>
  <c r="I2123" i="9"/>
  <c r="J2123" i="9"/>
  <c r="K2123" i="9"/>
  <c r="L2123" i="9"/>
  <c r="M2123" i="9"/>
  <c r="N2123" i="9"/>
  <c r="O2123" i="9"/>
  <c r="P2123" i="9"/>
  <c r="A2124" i="9"/>
  <c r="B2124" i="9"/>
  <c r="C2124" i="9"/>
  <c r="D2124" i="9"/>
  <c r="E2124" i="9"/>
  <c r="F2124" i="9"/>
  <c r="G2124" i="9"/>
  <c r="H2124" i="9"/>
  <c r="I2124" i="9"/>
  <c r="J2124" i="9"/>
  <c r="K2124" i="9"/>
  <c r="L2124" i="9"/>
  <c r="M2124" i="9"/>
  <c r="N2124" i="9"/>
  <c r="O2124" i="9"/>
  <c r="P2124" i="9"/>
  <c r="A2125" i="9"/>
  <c r="B2125" i="9"/>
  <c r="C2125" i="9"/>
  <c r="D2125" i="9"/>
  <c r="E2125" i="9"/>
  <c r="F2125" i="9"/>
  <c r="G2125" i="9"/>
  <c r="H2125" i="9"/>
  <c r="I2125" i="9"/>
  <c r="J2125" i="9"/>
  <c r="K2125" i="9"/>
  <c r="L2125" i="9"/>
  <c r="M2125" i="9"/>
  <c r="N2125" i="9"/>
  <c r="O2125" i="9"/>
  <c r="P2125" i="9"/>
  <c r="A2126" i="9"/>
  <c r="B2126" i="9"/>
  <c r="C2126" i="9"/>
  <c r="D2126" i="9"/>
  <c r="E2126" i="9"/>
  <c r="F2126" i="9"/>
  <c r="G2126" i="9"/>
  <c r="H2126" i="9"/>
  <c r="I2126" i="9"/>
  <c r="J2126" i="9"/>
  <c r="K2126" i="9"/>
  <c r="L2126" i="9"/>
  <c r="M2126" i="9"/>
  <c r="N2126" i="9"/>
  <c r="O2126" i="9"/>
  <c r="P2126" i="9"/>
  <c r="A2127" i="9"/>
  <c r="B2127" i="9"/>
  <c r="C2127" i="9"/>
  <c r="D2127" i="9"/>
  <c r="E2127" i="9"/>
  <c r="F2127" i="9"/>
  <c r="G2127" i="9"/>
  <c r="H2127" i="9"/>
  <c r="I2127" i="9"/>
  <c r="J2127" i="9"/>
  <c r="K2127" i="9"/>
  <c r="L2127" i="9"/>
  <c r="M2127" i="9"/>
  <c r="N2127" i="9"/>
  <c r="O2127" i="9"/>
  <c r="P2127" i="9"/>
  <c r="A2128" i="9"/>
  <c r="B2128" i="9"/>
  <c r="C2128" i="9"/>
  <c r="D2128" i="9"/>
  <c r="E2128" i="9"/>
  <c r="F2128" i="9"/>
  <c r="G2128" i="9"/>
  <c r="H2128" i="9"/>
  <c r="I2128" i="9"/>
  <c r="J2128" i="9"/>
  <c r="K2128" i="9"/>
  <c r="L2128" i="9"/>
  <c r="M2128" i="9"/>
  <c r="N2128" i="9"/>
  <c r="O2128" i="9"/>
  <c r="P2128" i="9"/>
  <c r="A2129" i="9"/>
  <c r="B2129" i="9"/>
  <c r="C2129" i="9"/>
  <c r="D2129" i="9"/>
  <c r="E2129" i="9"/>
  <c r="F2129" i="9"/>
  <c r="G2129" i="9"/>
  <c r="H2129" i="9"/>
  <c r="I2129" i="9"/>
  <c r="J2129" i="9"/>
  <c r="K2129" i="9"/>
  <c r="L2129" i="9"/>
  <c r="M2129" i="9"/>
  <c r="N2129" i="9"/>
  <c r="O2129" i="9"/>
  <c r="P2129" i="9"/>
  <c r="A2130" i="9"/>
  <c r="B2130" i="9"/>
  <c r="C2130" i="9"/>
  <c r="D2130" i="9"/>
  <c r="E2130" i="9"/>
  <c r="F2130" i="9"/>
  <c r="G2130" i="9"/>
  <c r="H2130" i="9"/>
  <c r="I2130" i="9"/>
  <c r="J2130" i="9"/>
  <c r="K2130" i="9"/>
  <c r="L2130" i="9"/>
  <c r="M2130" i="9"/>
  <c r="N2130" i="9"/>
  <c r="O2130" i="9"/>
  <c r="P2130" i="9"/>
  <c r="A2131" i="9"/>
  <c r="B2131" i="9"/>
  <c r="C2131" i="9"/>
  <c r="D2131" i="9"/>
  <c r="E2131" i="9"/>
  <c r="F2131" i="9"/>
  <c r="G2131" i="9"/>
  <c r="H2131" i="9"/>
  <c r="I2131" i="9"/>
  <c r="J2131" i="9"/>
  <c r="K2131" i="9"/>
  <c r="L2131" i="9"/>
  <c r="M2131" i="9"/>
  <c r="N2131" i="9"/>
  <c r="O2131" i="9"/>
  <c r="P2131" i="9"/>
  <c r="A2132" i="9"/>
  <c r="B2132" i="9"/>
  <c r="C2132" i="9"/>
  <c r="D2132" i="9"/>
  <c r="E2132" i="9"/>
  <c r="F2132" i="9"/>
  <c r="G2132" i="9"/>
  <c r="H2132" i="9"/>
  <c r="I2132" i="9"/>
  <c r="J2132" i="9"/>
  <c r="K2132" i="9"/>
  <c r="L2132" i="9"/>
  <c r="M2132" i="9"/>
  <c r="N2132" i="9"/>
  <c r="O2132" i="9"/>
  <c r="P2132" i="9"/>
  <c r="A2133" i="9"/>
  <c r="B2133" i="9"/>
  <c r="C2133" i="9"/>
  <c r="D2133" i="9"/>
  <c r="E2133" i="9"/>
  <c r="F2133" i="9"/>
  <c r="G2133" i="9"/>
  <c r="H2133" i="9"/>
  <c r="I2133" i="9"/>
  <c r="J2133" i="9"/>
  <c r="K2133" i="9"/>
  <c r="L2133" i="9"/>
  <c r="M2133" i="9"/>
  <c r="N2133" i="9"/>
  <c r="O2133" i="9"/>
  <c r="P2133" i="9"/>
  <c r="A2134" i="9"/>
  <c r="B2134" i="9"/>
  <c r="C2134" i="9"/>
  <c r="D2134" i="9"/>
  <c r="E2134" i="9"/>
  <c r="F2134" i="9"/>
  <c r="G2134" i="9"/>
  <c r="H2134" i="9"/>
  <c r="I2134" i="9"/>
  <c r="J2134" i="9"/>
  <c r="K2134" i="9"/>
  <c r="L2134" i="9"/>
  <c r="M2134" i="9"/>
  <c r="N2134" i="9"/>
  <c r="O2134" i="9"/>
  <c r="P2134" i="9"/>
  <c r="A2135" i="9"/>
  <c r="B2135" i="9"/>
  <c r="C2135" i="9"/>
  <c r="D2135" i="9"/>
  <c r="E2135" i="9"/>
  <c r="F2135" i="9"/>
  <c r="G2135" i="9"/>
  <c r="H2135" i="9"/>
  <c r="I2135" i="9"/>
  <c r="J2135" i="9"/>
  <c r="K2135" i="9"/>
  <c r="L2135" i="9"/>
  <c r="M2135" i="9"/>
  <c r="N2135" i="9"/>
  <c r="O2135" i="9"/>
  <c r="P2135" i="9"/>
  <c r="A2136" i="9"/>
  <c r="B2136" i="9"/>
  <c r="C2136" i="9"/>
  <c r="D2136" i="9"/>
  <c r="E2136" i="9"/>
  <c r="F2136" i="9"/>
  <c r="G2136" i="9"/>
  <c r="H2136" i="9"/>
  <c r="I2136" i="9"/>
  <c r="J2136" i="9"/>
  <c r="K2136" i="9"/>
  <c r="L2136" i="9"/>
  <c r="M2136" i="9"/>
  <c r="N2136" i="9"/>
  <c r="O2136" i="9"/>
  <c r="P2136" i="9"/>
  <c r="A2137" i="9"/>
  <c r="B2137" i="9"/>
  <c r="C2137" i="9"/>
  <c r="D2137" i="9"/>
  <c r="E2137" i="9"/>
  <c r="F2137" i="9"/>
  <c r="G2137" i="9"/>
  <c r="H2137" i="9"/>
  <c r="I2137" i="9"/>
  <c r="J2137" i="9"/>
  <c r="K2137" i="9"/>
  <c r="L2137" i="9"/>
  <c r="M2137" i="9"/>
  <c r="N2137" i="9"/>
  <c r="O2137" i="9"/>
  <c r="P2137" i="9"/>
  <c r="A2138" i="9"/>
  <c r="B2138" i="9"/>
  <c r="C2138" i="9"/>
  <c r="D2138" i="9"/>
  <c r="E2138" i="9"/>
  <c r="F2138" i="9"/>
  <c r="G2138" i="9"/>
  <c r="H2138" i="9"/>
  <c r="I2138" i="9"/>
  <c r="J2138" i="9"/>
  <c r="K2138" i="9"/>
  <c r="L2138" i="9"/>
  <c r="M2138" i="9"/>
  <c r="N2138" i="9"/>
  <c r="O2138" i="9"/>
  <c r="P2138" i="9"/>
  <c r="A2139" i="9"/>
  <c r="B2139" i="9"/>
  <c r="C2139" i="9"/>
  <c r="D2139" i="9"/>
  <c r="E2139" i="9"/>
  <c r="F2139" i="9"/>
  <c r="G2139" i="9"/>
  <c r="H2139" i="9"/>
  <c r="I2139" i="9"/>
  <c r="J2139" i="9"/>
  <c r="K2139" i="9"/>
  <c r="L2139" i="9"/>
  <c r="M2139" i="9"/>
  <c r="N2139" i="9"/>
  <c r="O2139" i="9"/>
  <c r="P2139" i="9"/>
  <c r="A2140" i="9"/>
  <c r="B2140" i="9"/>
  <c r="C2140" i="9"/>
  <c r="D2140" i="9"/>
  <c r="E2140" i="9"/>
  <c r="F2140" i="9"/>
  <c r="G2140" i="9"/>
  <c r="H2140" i="9"/>
  <c r="I2140" i="9"/>
  <c r="J2140" i="9"/>
  <c r="K2140" i="9"/>
  <c r="L2140" i="9"/>
  <c r="M2140" i="9"/>
  <c r="N2140" i="9"/>
  <c r="O2140" i="9"/>
  <c r="P2140" i="9"/>
  <c r="A2141" i="9"/>
  <c r="B2141" i="9"/>
  <c r="C2141" i="9"/>
  <c r="D2141" i="9"/>
  <c r="E2141" i="9"/>
  <c r="F2141" i="9"/>
  <c r="G2141" i="9"/>
  <c r="H2141" i="9"/>
  <c r="I2141" i="9"/>
  <c r="J2141" i="9"/>
  <c r="K2141" i="9"/>
  <c r="L2141" i="9"/>
  <c r="M2141" i="9"/>
  <c r="N2141" i="9"/>
  <c r="O2141" i="9"/>
  <c r="P2141" i="9"/>
  <c r="A2142" i="9"/>
  <c r="B2142" i="9"/>
  <c r="C2142" i="9"/>
  <c r="D2142" i="9"/>
  <c r="E2142" i="9"/>
  <c r="F2142" i="9"/>
  <c r="G2142" i="9"/>
  <c r="H2142" i="9"/>
  <c r="I2142" i="9"/>
  <c r="J2142" i="9"/>
  <c r="K2142" i="9"/>
  <c r="L2142" i="9"/>
  <c r="M2142" i="9"/>
  <c r="N2142" i="9"/>
  <c r="O2142" i="9"/>
  <c r="P2142" i="9"/>
  <c r="A2143" i="9"/>
  <c r="B2143" i="9"/>
  <c r="C2143" i="9"/>
  <c r="D2143" i="9"/>
  <c r="E2143" i="9"/>
  <c r="F2143" i="9"/>
  <c r="G2143" i="9"/>
  <c r="H2143" i="9"/>
  <c r="I2143" i="9"/>
  <c r="J2143" i="9"/>
  <c r="K2143" i="9"/>
  <c r="L2143" i="9"/>
  <c r="M2143" i="9"/>
  <c r="N2143" i="9"/>
  <c r="O2143" i="9"/>
  <c r="P2143" i="9"/>
  <c r="A2144" i="9"/>
  <c r="B2144" i="9"/>
  <c r="C2144" i="9"/>
  <c r="D2144" i="9"/>
  <c r="E2144" i="9"/>
  <c r="F2144" i="9"/>
  <c r="G2144" i="9"/>
  <c r="H2144" i="9"/>
  <c r="I2144" i="9"/>
  <c r="J2144" i="9"/>
  <c r="K2144" i="9"/>
  <c r="L2144" i="9"/>
  <c r="M2144" i="9"/>
  <c r="N2144" i="9"/>
  <c r="O2144" i="9"/>
  <c r="P2144" i="9"/>
  <c r="A2145" i="9"/>
  <c r="B2145" i="9"/>
  <c r="C2145" i="9"/>
  <c r="D2145" i="9"/>
  <c r="E2145" i="9"/>
  <c r="F2145" i="9"/>
  <c r="G2145" i="9"/>
  <c r="H2145" i="9"/>
  <c r="I2145" i="9"/>
  <c r="J2145" i="9"/>
  <c r="K2145" i="9"/>
  <c r="L2145" i="9"/>
  <c r="M2145" i="9"/>
  <c r="N2145" i="9"/>
  <c r="O2145" i="9"/>
  <c r="P2145" i="9"/>
  <c r="A2146" i="9"/>
  <c r="B2146" i="9"/>
  <c r="C2146" i="9"/>
  <c r="D2146" i="9"/>
  <c r="E2146" i="9"/>
  <c r="F2146" i="9"/>
  <c r="G2146" i="9"/>
  <c r="H2146" i="9"/>
  <c r="I2146" i="9"/>
  <c r="J2146" i="9"/>
  <c r="K2146" i="9"/>
  <c r="L2146" i="9"/>
  <c r="M2146" i="9"/>
  <c r="N2146" i="9"/>
  <c r="O2146" i="9"/>
  <c r="P2146" i="9"/>
  <c r="A2147" i="9"/>
  <c r="B2147" i="9"/>
  <c r="C2147" i="9"/>
  <c r="D2147" i="9"/>
  <c r="E2147" i="9"/>
  <c r="F2147" i="9"/>
  <c r="G2147" i="9"/>
  <c r="H2147" i="9"/>
  <c r="I2147" i="9"/>
  <c r="J2147" i="9"/>
  <c r="K2147" i="9"/>
  <c r="L2147" i="9"/>
  <c r="M2147" i="9"/>
  <c r="N2147" i="9"/>
  <c r="O2147" i="9"/>
  <c r="P2147" i="9"/>
  <c r="A2148" i="9"/>
  <c r="B2148" i="9"/>
  <c r="C2148" i="9"/>
  <c r="D2148" i="9"/>
  <c r="E2148" i="9"/>
  <c r="F2148" i="9"/>
  <c r="G2148" i="9"/>
  <c r="H2148" i="9"/>
  <c r="I2148" i="9"/>
  <c r="J2148" i="9"/>
  <c r="K2148" i="9"/>
  <c r="L2148" i="9"/>
  <c r="M2148" i="9"/>
  <c r="N2148" i="9"/>
  <c r="O2148" i="9"/>
  <c r="P2148" i="9"/>
  <c r="A2149" i="9"/>
  <c r="B2149" i="9"/>
  <c r="C2149" i="9"/>
  <c r="D2149" i="9"/>
  <c r="E2149" i="9"/>
  <c r="F2149" i="9"/>
  <c r="G2149" i="9"/>
  <c r="H2149" i="9"/>
  <c r="I2149" i="9"/>
  <c r="J2149" i="9"/>
  <c r="K2149" i="9"/>
  <c r="L2149" i="9"/>
  <c r="M2149" i="9"/>
  <c r="N2149" i="9"/>
  <c r="O2149" i="9"/>
  <c r="P2149" i="9"/>
  <c r="A2150" i="9"/>
  <c r="B2150" i="9"/>
  <c r="C2150" i="9"/>
  <c r="D2150" i="9"/>
  <c r="E2150" i="9"/>
  <c r="F2150" i="9"/>
  <c r="G2150" i="9"/>
  <c r="H2150" i="9"/>
  <c r="I2150" i="9"/>
  <c r="J2150" i="9"/>
  <c r="K2150" i="9"/>
  <c r="L2150" i="9"/>
  <c r="M2150" i="9"/>
  <c r="N2150" i="9"/>
  <c r="O2150" i="9"/>
  <c r="P2150" i="9"/>
  <c r="A2151" i="9"/>
  <c r="B2151" i="9"/>
  <c r="C2151" i="9"/>
  <c r="D2151" i="9"/>
  <c r="E2151" i="9"/>
  <c r="F2151" i="9"/>
  <c r="G2151" i="9"/>
  <c r="H2151" i="9"/>
  <c r="I2151" i="9"/>
  <c r="J2151" i="9"/>
  <c r="K2151" i="9"/>
  <c r="L2151" i="9"/>
  <c r="M2151" i="9"/>
  <c r="N2151" i="9"/>
  <c r="O2151" i="9"/>
  <c r="P2151" i="9"/>
  <c r="A2" i="9"/>
  <c r="AI4" i="9"/>
  <c r="AH4" i="9"/>
  <c r="AG4" i="9"/>
  <c r="AF4" i="9"/>
  <c r="AE4" i="9"/>
  <c r="AD4" i="9"/>
  <c r="AC4" i="9"/>
  <c r="AB4" i="9"/>
  <c r="AA4" i="9"/>
  <c r="Z4" i="9"/>
  <c r="Y4" i="9"/>
  <c r="X4" i="9"/>
  <c r="W4" i="9"/>
  <c r="AI3" i="9"/>
  <c r="AH3" i="9"/>
  <c r="AG3" i="9"/>
  <c r="AF3" i="9"/>
  <c r="AE3" i="9"/>
  <c r="AD3" i="9"/>
  <c r="AC3" i="9"/>
  <c r="AB3" i="9"/>
  <c r="AA3" i="9"/>
  <c r="Z3" i="9"/>
  <c r="Y3" i="9"/>
  <c r="X3" i="9"/>
  <c r="W3" i="9"/>
  <c r="AI2" i="9"/>
  <c r="AI6" i="9" s="1"/>
  <c r="P2" i="9" s="1"/>
  <c r="AH2" i="9"/>
  <c r="AH6" i="9" s="1"/>
  <c r="O2" i="9" s="1"/>
  <c r="AG2" i="9"/>
  <c r="AG6" i="9" s="1"/>
  <c r="N2" i="9" s="1"/>
  <c r="AF2" i="9"/>
  <c r="AF6" i="9" s="1"/>
  <c r="M2" i="9" s="1"/>
  <c r="AE2" i="9"/>
  <c r="AE6" i="9" s="1"/>
  <c r="L2" i="9" s="1"/>
  <c r="AD2" i="9"/>
  <c r="AC2" i="9"/>
  <c r="AB2" i="9"/>
  <c r="AA2" i="9"/>
  <c r="AA6" i="9" s="1"/>
  <c r="H2" i="9" s="1"/>
  <c r="Z2" i="9"/>
  <c r="Y2" i="9"/>
  <c r="Y6" i="9" s="1"/>
  <c r="F2" i="9" s="1"/>
  <c r="X2" i="9"/>
  <c r="X6" i="9" s="1"/>
  <c r="E2" i="9" s="1"/>
  <c r="W2" i="9"/>
  <c r="W6" i="9" s="1"/>
  <c r="D2" i="9" s="1"/>
  <c r="V4" i="9"/>
  <c r="V3" i="9"/>
  <c r="U2" i="9"/>
  <c r="U6" i="9" s="1"/>
  <c r="B2" i="9" s="1"/>
  <c r="B9" i="5" s="1"/>
  <c r="V2" i="9"/>
  <c r="V6" i="9" s="1"/>
  <c r="C2" i="9" s="1"/>
  <c r="U4" i="9"/>
  <c r="U3" i="9"/>
  <c r="O4" i="14"/>
  <c r="P4" i="14"/>
  <c r="O5" i="14"/>
  <c r="P5" i="14"/>
  <c r="O6" i="14"/>
  <c r="P6" i="14"/>
  <c r="O7" i="14"/>
  <c r="P7" i="14"/>
  <c r="O8" i="14"/>
  <c r="P8" i="14"/>
  <c r="O9" i="14"/>
  <c r="P9" i="14"/>
  <c r="O10" i="14"/>
  <c r="P10" i="14"/>
  <c r="O11" i="14"/>
  <c r="P11" i="14"/>
  <c r="O12" i="14"/>
  <c r="P12" i="14"/>
  <c r="O13" i="14"/>
  <c r="P13" i="14"/>
  <c r="O14" i="14"/>
  <c r="P14" i="14"/>
  <c r="O15" i="14"/>
  <c r="P15" i="14"/>
  <c r="O16" i="14"/>
  <c r="P16" i="14"/>
  <c r="O17" i="14"/>
  <c r="P17" i="14"/>
  <c r="O18" i="14"/>
  <c r="P18" i="14"/>
  <c r="O19" i="14"/>
  <c r="P19" i="14"/>
  <c r="O20" i="14"/>
  <c r="P20" i="14"/>
  <c r="O21" i="14"/>
  <c r="P21" i="14"/>
  <c r="O22" i="14"/>
  <c r="P22" i="14"/>
  <c r="O23" i="14"/>
  <c r="P23" i="14"/>
  <c r="O24" i="14"/>
  <c r="P24" i="14"/>
  <c r="O25" i="14"/>
  <c r="P25" i="14"/>
  <c r="O26" i="14"/>
  <c r="P26" i="14"/>
  <c r="O27" i="14"/>
  <c r="P27" i="14"/>
  <c r="O28" i="14"/>
  <c r="P28" i="14"/>
  <c r="O29" i="14"/>
  <c r="P29" i="14"/>
  <c r="O30" i="14"/>
  <c r="P30" i="14"/>
  <c r="O31" i="14"/>
  <c r="P31" i="14"/>
  <c r="O32" i="14"/>
  <c r="P32" i="14"/>
  <c r="O33" i="14"/>
  <c r="P33" i="14"/>
  <c r="O34" i="14"/>
  <c r="P34" i="14"/>
  <c r="O35" i="14"/>
  <c r="P35" i="14"/>
  <c r="O36" i="14"/>
  <c r="P36" i="14"/>
  <c r="O37" i="14"/>
  <c r="P37" i="14"/>
  <c r="O38" i="14"/>
  <c r="P38" i="14"/>
  <c r="O39" i="14"/>
  <c r="P39" i="14"/>
  <c r="O40" i="14"/>
  <c r="P40" i="14"/>
  <c r="O41" i="14"/>
  <c r="P41" i="14"/>
  <c r="O42" i="14"/>
  <c r="P42" i="14"/>
  <c r="O43" i="14"/>
  <c r="P43" i="14"/>
  <c r="O44" i="14"/>
  <c r="P44" i="14"/>
  <c r="O45" i="14"/>
  <c r="P45" i="14"/>
  <c r="O46" i="14"/>
  <c r="P46" i="14"/>
  <c r="O47" i="14"/>
  <c r="P47" i="14"/>
  <c r="O48" i="14"/>
  <c r="P48" i="14"/>
  <c r="O49" i="14"/>
  <c r="P49" i="14"/>
  <c r="O50" i="14"/>
  <c r="P50" i="14"/>
  <c r="O51" i="14"/>
  <c r="P51" i="14"/>
  <c r="O52" i="14"/>
  <c r="P52" i="14"/>
  <c r="O53" i="14"/>
  <c r="P53" i="14"/>
  <c r="O54" i="14"/>
  <c r="P54" i="14"/>
  <c r="O55" i="14"/>
  <c r="P55" i="14"/>
  <c r="O56" i="14"/>
  <c r="P56" i="14"/>
  <c r="O57" i="14"/>
  <c r="P57" i="14"/>
  <c r="O58" i="14"/>
  <c r="P58" i="14"/>
  <c r="O59" i="14"/>
  <c r="P59" i="14"/>
  <c r="O60" i="14"/>
  <c r="P60" i="14"/>
  <c r="O61" i="14"/>
  <c r="P61" i="14"/>
  <c r="O62" i="14"/>
  <c r="P62" i="14"/>
  <c r="O63" i="14"/>
  <c r="P63" i="14"/>
  <c r="O64" i="14"/>
  <c r="P64" i="14"/>
  <c r="O65" i="14"/>
  <c r="P65" i="14"/>
  <c r="O66" i="14"/>
  <c r="P66" i="14"/>
  <c r="O67" i="14"/>
  <c r="P67" i="14"/>
  <c r="O68" i="14"/>
  <c r="P68" i="14"/>
  <c r="O69" i="14"/>
  <c r="P69" i="14"/>
  <c r="O70" i="14"/>
  <c r="P70" i="14"/>
  <c r="O71" i="14"/>
  <c r="P71" i="14"/>
  <c r="O72" i="14"/>
  <c r="P72" i="14"/>
  <c r="O73" i="14"/>
  <c r="P73" i="14"/>
  <c r="O74" i="14"/>
  <c r="P74" i="14"/>
  <c r="O75" i="14"/>
  <c r="P75" i="14"/>
  <c r="O76" i="14"/>
  <c r="P76" i="14"/>
  <c r="O77" i="14"/>
  <c r="P77" i="14"/>
  <c r="O78" i="14"/>
  <c r="P78" i="14"/>
  <c r="O79" i="14"/>
  <c r="P79" i="14"/>
  <c r="O80" i="14"/>
  <c r="P80" i="14"/>
  <c r="O81" i="14"/>
  <c r="P81" i="14"/>
  <c r="O82" i="14"/>
  <c r="P82" i="14"/>
  <c r="O83" i="14"/>
  <c r="P83" i="14"/>
  <c r="O84" i="14"/>
  <c r="P84" i="14"/>
  <c r="O85" i="14"/>
  <c r="P85" i="14"/>
  <c r="O86" i="14"/>
  <c r="P86" i="14"/>
  <c r="O87" i="14"/>
  <c r="P87" i="14"/>
  <c r="O88" i="14"/>
  <c r="P88" i="14"/>
  <c r="O89" i="14"/>
  <c r="P89" i="14"/>
  <c r="O90" i="14"/>
  <c r="P90" i="14"/>
  <c r="O91" i="14"/>
  <c r="P91" i="14"/>
  <c r="O92" i="14"/>
  <c r="P92" i="14"/>
  <c r="O93" i="14"/>
  <c r="P93" i="14"/>
  <c r="O94" i="14"/>
  <c r="P94" i="14"/>
  <c r="O95" i="14"/>
  <c r="P95" i="14"/>
  <c r="O96" i="14"/>
  <c r="P96" i="14"/>
  <c r="O97" i="14"/>
  <c r="P97" i="14"/>
  <c r="O98" i="14"/>
  <c r="P98" i="14"/>
  <c r="O99" i="14"/>
  <c r="P99" i="14"/>
  <c r="O100" i="14"/>
  <c r="P100" i="14"/>
  <c r="O101" i="14"/>
  <c r="P101" i="14"/>
  <c r="O102" i="14"/>
  <c r="P102" i="14"/>
  <c r="O103" i="14"/>
  <c r="P103" i="14"/>
  <c r="O104" i="14"/>
  <c r="P104" i="14"/>
  <c r="O105" i="14"/>
  <c r="P105" i="14"/>
  <c r="O106" i="14"/>
  <c r="P106" i="14"/>
  <c r="O107" i="14"/>
  <c r="P107" i="14"/>
  <c r="O108" i="14"/>
  <c r="P108" i="14"/>
  <c r="O109" i="14"/>
  <c r="P109" i="14"/>
  <c r="O110" i="14"/>
  <c r="P110" i="14"/>
  <c r="O111" i="14"/>
  <c r="P111" i="14"/>
  <c r="O112" i="14"/>
  <c r="P112" i="14"/>
  <c r="O113" i="14"/>
  <c r="P113" i="14"/>
  <c r="O114" i="14"/>
  <c r="P114" i="14"/>
  <c r="O115" i="14"/>
  <c r="P115" i="14"/>
  <c r="O116" i="14"/>
  <c r="P116" i="14"/>
  <c r="O117" i="14"/>
  <c r="P117" i="14"/>
  <c r="O118" i="14"/>
  <c r="P118" i="14"/>
  <c r="O119" i="14"/>
  <c r="P119" i="14"/>
  <c r="O120" i="14"/>
  <c r="P120" i="14"/>
  <c r="O121" i="14"/>
  <c r="P121" i="14"/>
  <c r="O122" i="14"/>
  <c r="P122" i="14"/>
  <c r="O123" i="14"/>
  <c r="P123" i="14"/>
  <c r="O124" i="14"/>
  <c r="P124" i="14"/>
  <c r="O125" i="14"/>
  <c r="P125" i="14"/>
  <c r="O126" i="14"/>
  <c r="P126" i="14"/>
  <c r="O127" i="14"/>
  <c r="P127" i="14"/>
  <c r="O128" i="14"/>
  <c r="P128" i="14"/>
  <c r="O129" i="14"/>
  <c r="P129" i="14"/>
  <c r="O130" i="14"/>
  <c r="P130" i="14"/>
  <c r="O131" i="14"/>
  <c r="P131" i="14"/>
  <c r="O132" i="14"/>
  <c r="P132" i="14"/>
  <c r="O133" i="14"/>
  <c r="P133" i="14"/>
  <c r="O134" i="14"/>
  <c r="P134" i="14"/>
  <c r="O135" i="14"/>
  <c r="P135" i="14"/>
  <c r="O136" i="14"/>
  <c r="P136" i="14"/>
  <c r="O137" i="14"/>
  <c r="P137" i="14"/>
  <c r="O138" i="14"/>
  <c r="P138" i="14"/>
  <c r="O139" i="14"/>
  <c r="P139" i="14"/>
  <c r="O140" i="14"/>
  <c r="P140" i="14"/>
  <c r="O141" i="14"/>
  <c r="P141" i="14"/>
  <c r="O142" i="14"/>
  <c r="P142" i="14"/>
  <c r="O143" i="14"/>
  <c r="P143" i="14"/>
  <c r="O144" i="14"/>
  <c r="P144" i="14"/>
  <c r="O145" i="14"/>
  <c r="P145" i="14"/>
  <c r="O146" i="14"/>
  <c r="P146" i="14"/>
  <c r="O147" i="14"/>
  <c r="P147" i="14"/>
  <c r="O148" i="14"/>
  <c r="P148" i="14"/>
  <c r="O149" i="14"/>
  <c r="P149" i="14"/>
  <c r="O150" i="14"/>
  <c r="P150" i="14"/>
  <c r="O151" i="14"/>
  <c r="P151" i="14"/>
  <c r="O152" i="14"/>
  <c r="P152" i="14"/>
  <c r="O153" i="14"/>
  <c r="P153" i="14"/>
  <c r="O154" i="14"/>
  <c r="P154" i="14"/>
  <c r="O155" i="14"/>
  <c r="P155" i="14"/>
  <c r="O156" i="14"/>
  <c r="P156" i="14"/>
  <c r="O157" i="14"/>
  <c r="P157" i="14"/>
  <c r="O158" i="14"/>
  <c r="P158" i="14"/>
  <c r="O159" i="14"/>
  <c r="P159" i="14"/>
  <c r="O160" i="14"/>
  <c r="P160" i="14"/>
  <c r="O161" i="14"/>
  <c r="P161" i="14"/>
  <c r="O162" i="14"/>
  <c r="P162" i="14"/>
  <c r="O163" i="14"/>
  <c r="P163" i="14"/>
  <c r="O164" i="14"/>
  <c r="P164" i="14"/>
  <c r="O165" i="14"/>
  <c r="P165" i="14"/>
  <c r="O166" i="14"/>
  <c r="P166" i="14"/>
  <c r="O167" i="14"/>
  <c r="P167" i="14"/>
  <c r="O168" i="14"/>
  <c r="P168" i="14"/>
  <c r="O169" i="14"/>
  <c r="P169" i="14"/>
  <c r="O170" i="14"/>
  <c r="P170" i="14"/>
  <c r="O171" i="14"/>
  <c r="P171" i="14"/>
  <c r="O172" i="14"/>
  <c r="P172" i="14"/>
  <c r="O173" i="14"/>
  <c r="P173" i="14"/>
  <c r="O174" i="14"/>
  <c r="P174" i="14"/>
  <c r="O175" i="14"/>
  <c r="P175" i="14"/>
  <c r="O176" i="14"/>
  <c r="P176" i="14"/>
  <c r="O177" i="14"/>
  <c r="P177" i="14"/>
  <c r="O178" i="14"/>
  <c r="P178" i="14"/>
  <c r="O179" i="14"/>
  <c r="P179" i="14"/>
  <c r="O180" i="14"/>
  <c r="P180" i="14"/>
  <c r="O181" i="14"/>
  <c r="P181" i="14"/>
  <c r="O182" i="14"/>
  <c r="P182" i="14"/>
  <c r="O183" i="14"/>
  <c r="P183" i="14"/>
  <c r="O184" i="14"/>
  <c r="P184" i="14"/>
  <c r="O185" i="14"/>
  <c r="P185" i="14"/>
  <c r="O186" i="14"/>
  <c r="P186" i="14"/>
  <c r="O187" i="14"/>
  <c r="P187" i="14"/>
  <c r="O188" i="14"/>
  <c r="P188" i="14"/>
  <c r="O189" i="14"/>
  <c r="P189" i="14"/>
  <c r="O190" i="14"/>
  <c r="P190" i="14"/>
  <c r="O191" i="14"/>
  <c r="P191" i="14"/>
  <c r="O192" i="14"/>
  <c r="P192" i="14"/>
  <c r="O193" i="14"/>
  <c r="P193" i="14"/>
  <c r="O194" i="14"/>
  <c r="P194" i="14"/>
  <c r="O195" i="14"/>
  <c r="P195" i="14"/>
  <c r="O196" i="14"/>
  <c r="P196" i="14"/>
  <c r="O197" i="14"/>
  <c r="P197" i="14"/>
  <c r="O198" i="14"/>
  <c r="P198" i="14"/>
  <c r="O199" i="14"/>
  <c r="P199" i="14"/>
  <c r="O200" i="14"/>
  <c r="P200" i="14"/>
  <c r="O201" i="14"/>
  <c r="P201" i="14"/>
  <c r="O202" i="14"/>
  <c r="P202" i="14"/>
  <c r="O203" i="14"/>
  <c r="P203" i="14"/>
  <c r="O204" i="14"/>
  <c r="P204" i="14"/>
  <c r="O205" i="14"/>
  <c r="P205" i="14"/>
  <c r="O206" i="14"/>
  <c r="P206" i="14"/>
  <c r="O207" i="14"/>
  <c r="P207" i="14"/>
  <c r="O208" i="14"/>
  <c r="P208" i="14"/>
  <c r="O209" i="14"/>
  <c r="P209" i="14"/>
  <c r="O210" i="14"/>
  <c r="P210" i="14"/>
  <c r="O211" i="14"/>
  <c r="P211" i="14"/>
  <c r="O212" i="14"/>
  <c r="P212" i="14"/>
  <c r="O213" i="14"/>
  <c r="P213" i="14"/>
  <c r="O214" i="14"/>
  <c r="P214" i="14"/>
  <c r="O215" i="14"/>
  <c r="P215" i="14"/>
  <c r="O216" i="14"/>
  <c r="P216" i="14"/>
  <c r="O217" i="14"/>
  <c r="P217" i="14"/>
  <c r="O218" i="14"/>
  <c r="P218" i="14"/>
  <c r="O219" i="14"/>
  <c r="P219" i="14"/>
  <c r="O220" i="14"/>
  <c r="P220" i="14"/>
  <c r="O221" i="14"/>
  <c r="P221" i="14"/>
  <c r="O222" i="14"/>
  <c r="P222" i="14"/>
  <c r="O223" i="14"/>
  <c r="P223" i="14"/>
  <c r="O224" i="14"/>
  <c r="P224" i="14"/>
  <c r="O225" i="14"/>
  <c r="P225" i="14"/>
  <c r="O226" i="14"/>
  <c r="P226" i="14"/>
  <c r="O227" i="14"/>
  <c r="P227" i="14"/>
  <c r="O228" i="14"/>
  <c r="P228" i="14"/>
  <c r="O229" i="14"/>
  <c r="P229" i="14"/>
  <c r="O230" i="14"/>
  <c r="P230" i="14"/>
  <c r="O231" i="14"/>
  <c r="P231" i="14"/>
  <c r="O232" i="14"/>
  <c r="P232" i="14"/>
  <c r="O233" i="14"/>
  <c r="P233" i="14"/>
  <c r="O234" i="14"/>
  <c r="P234" i="14"/>
  <c r="O235" i="14"/>
  <c r="P235" i="14"/>
  <c r="O236" i="14"/>
  <c r="P236" i="14"/>
  <c r="O237" i="14"/>
  <c r="P237" i="14"/>
  <c r="O238" i="14"/>
  <c r="P238" i="14"/>
  <c r="O239" i="14"/>
  <c r="P239" i="14"/>
  <c r="O240" i="14"/>
  <c r="P240" i="14"/>
  <c r="O241" i="14"/>
  <c r="P241" i="14"/>
  <c r="O242" i="14"/>
  <c r="P242" i="14"/>
  <c r="O243" i="14"/>
  <c r="P243" i="14"/>
  <c r="O244" i="14"/>
  <c r="P244" i="14"/>
  <c r="O245" i="14"/>
  <c r="P245" i="14"/>
  <c r="O246" i="14"/>
  <c r="P246" i="14"/>
  <c r="O247" i="14"/>
  <c r="P247" i="14"/>
  <c r="O248" i="14"/>
  <c r="P248" i="14"/>
  <c r="O249" i="14"/>
  <c r="P249" i="14"/>
  <c r="O250" i="14"/>
  <c r="P250" i="14"/>
  <c r="O251" i="14"/>
  <c r="P251" i="14"/>
  <c r="O252" i="14"/>
  <c r="P252" i="14"/>
  <c r="O253" i="14"/>
  <c r="P253" i="14"/>
  <c r="O254" i="14"/>
  <c r="P254" i="14"/>
  <c r="O255" i="14"/>
  <c r="P255" i="14"/>
  <c r="O256" i="14"/>
  <c r="P256" i="14"/>
  <c r="O257" i="14"/>
  <c r="P257" i="14"/>
  <c r="O258" i="14"/>
  <c r="P258" i="14"/>
  <c r="O259" i="14"/>
  <c r="P259" i="14"/>
  <c r="O260" i="14"/>
  <c r="P260" i="14"/>
  <c r="O261" i="14"/>
  <c r="P261" i="14"/>
  <c r="O262" i="14"/>
  <c r="P262" i="14"/>
  <c r="O263" i="14"/>
  <c r="P263" i="14"/>
  <c r="O264" i="14"/>
  <c r="P264" i="14"/>
  <c r="O265" i="14"/>
  <c r="P265" i="14"/>
  <c r="O266" i="14"/>
  <c r="P266" i="14"/>
  <c r="O267" i="14"/>
  <c r="P267" i="14"/>
  <c r="O268" i="14"/>
  <c r="P268" i="14"/>
  <c r="O269" i="14"/>
  <c r="P269" i="14"/>
  <c r="O270" i="14"/>
  <c r="P270" i="14"/>
  <c r="O271" i="14"/>
  <c r="P271" i="14"/>
  <c r="O272" i="14"/>
  <c r="P272" i="14"/>
  <c r="O273" i="14"/>
  <c r="P273" i="14"/>
  <c r="O274" i="14"/>
  <c r="P274" i="14"/>
  <c r="O275" i="14"/>
  <c r="P275" i="14"/>
  <c r="O276" i="14"/>
  <c r="P276" i="14"/>
  <c r="O277" i="14"/>
  <c r="P277" i="14"/>
  <c r="O278" i="14"/>
  <c r="P278" i="14"/>
  <c r="O279" i="14"/>
  <c r="P279" i="14"/>
  <c r="O280" i="14"/>
  <c r="P280" i="14"/>
  <c r="O281" i="14"/>
  <c r="P281" i="14"/>
  <c r="O282" i="14"/>
  <c r="P282" i="14"/>
  <c r="O283" i="14"/>
  <c r="P283" i="14"/>
  <c r="O284" i="14"/>
  <c r="P284" i="14"/>
  <c r="O285" i="14"/>
  <c r="P285" i="14"/>
  <c r="O286" i="14"/>
  <c r="P286" i="14"/>
  <c r="O287" i="14"/>
  <c r="P287" i="14"/>
  <c r="O288" i="14"/>
  <c r="P288" i="14"/>
  <c r="O289" i="14"/>
  <c r="P289" i="14"/>
  <c r="O290" i="14"/>
  <c r="P290" i="14"/>
  <c r="O291" i="14"/>
  <c r="P291" i="14"/>
  <c r="O292" i="14"/>
  <c r="P292" i="14"/>
  <c r="O293" i="14"/>
  <c r="P293" i="14"/>
  <c r="O294" i="14"/>
  <c r="P294" i="14"/>
  <c r="O295" i="14"/>
  <c r="P295" i="14"/>
  <c r="O296" i="14"/>
  <c r="P296" i="14"/>
  <c r="O297" i="14"/>
  <c r="P297" i="14"/>
  <c r="O298" i="14"/>
  <c r="P298" i="14"/>
  <c r="O299" i="14"/>
  <c r="P299" i="14"/>
  <c r="O300" i="14"/>
  <c r="P300" i="14"/>
  <c r="O301" i="14"/>
  <c r="P301" i="14"/>
  <c r="O302" i="14"/>
  <c r="P302" i="14"/>
  <c r="O303" i="14"/>
  <c r="P303" i="14"/>
  <c r="O304" i="14"/>
  <c r="P304" i="14"/>
  <c r="O305" i="14"/>
  <c r="P305" i="14"/>
  <c r="O306" i="14"/>
  <c r="P306" i="14"/>
  <c r="O307" i="14"/>
  <c r="P307" i="14"/>
  <c r="O308" i="14"/>
  <c r="P308" i="14"/>
  <c r="O309" i="14"/>
  <c r="P309" i="14"/>
  <c r="O310" i="14"/>
  <c r="P310" i="14"/>
  <c r="O311" i="14"/>
  <c r="P311" i="14"/>
  <c r="O312" i="14"/>
  <c r="P312" i="14"/>
  <c r="O313" i="14"/>
  <c r="P313" i="14"/>
  <c r="O314" i="14"/>
  <c r="P314" i="14"/>
  <c r="O315" i="14"/>
  <c r="P315" i="14"/>
  <c r="O316" i="14"/>
  <c r="P316" i="14"/>
  <c r="O317" i="14"/>
  <c r="P317" i="14"/>
  <c r="O318" i="14"/>
  <c r="P318" i="14"/>
  <c r="O319" i="14"/>
  <c r="P319" i="14"/>
  <c r="O320" i="14"/>
  <c r="P320" i="14"/>
  <c r="O321" i="14"/>
  <c r="P321" i="14"/>
  <c r="O322" i="14"/>
  <c r="P322" i="14"/>
  <c r="O323" i="14"/>
  <c r="P323" i="14"/>
  <c r="O324" i="14"/>
  <c r="P324" i="14"/>
  <c r="O325" i="14"/>
  <c r="P325" i="14"/>
  <c r="O326" i="14"/>
  <c r="P326" i="14"/>
  <c r="O327" i="14"/>
  <c r="P327" i="14"/>
  <c r="O328" i="14"/>
  <c r="P328" i="14"/>
  <c r="O329" i="14"/>
  <c r="P329" i="14"/>
  <c r="O330" i="14"/>
  <c r="P330" i="14"/>
  <c r="O331" i="14"/>
  <c r="P331" i="14"/>
  <c r="O332" i="14"/>
  <c r="P332" i="14"/>
  <c r="O333" i="14"/>
  <c r="P333" i="14"/>
  <c r="O334" i="14"/>
  <c r="P334" i="14"/>
  <c r="O335" i="14"/>
  <c r="P335" i="14"/>
  <c r="O336" i="14"/>
  <c r="P336" i="14"/>
  <c r="O337" i="14"/>
  <c r="P337" i="14"/>
  <c r="O338" i="14"/>
  <c r="P338" i="14"/>
  <c r="O339" i="14"/>
  <c r="P339" i="14"/>
  <c r="O340" i="14"/>
  <c r="P340" i="14"/>
  <c r="O341" i="14"/>
  <c r="P341" i="14"/>
  <c r="O342" i="14"/>
  <c r="P342" i="14"/>
  <c r="O343" i="14"/>
  <c r="P343" i="14"/>
  <c r="O344" i="14"/>
  <c r="P344" i="14"/>
  <c r="O345" i="14"/>
  <c r="P345" i="14"/>
  <c r="O346" i="14"/>
  <c r="P346" i="14"/>
  <c r="O347" i="14"/>
  <c r="P347" i="14"/>
  <c r="O348" i="14"/>
  <c r="P348" i="14"/>
  <c r="O349" i="14"/>
  <c r="P349" i="14"/>
  <c r="O350" i="14"/>
  <c r="P350" i="14"/>
  <c r="O351" i="14"/>
  <c r="P351" i="14"/>
  <c r="O352" i="14"/>
  <c r="P352" i="14"/>
  <c r="O353" i="14"/>
  <c r="P353" i="14"/>
  <c r="O354" i="14"/>
  <c r="P354" i="14"/>
  <c r="O355" i="14"/>
  <c r="P355" i="14"/>
  <c r="O356" i="14"/>
  <c r="P356" i="14"/>
  <c r="O357" i="14"/>
  <c r="P357" i="14"/>
  <c r="O358" i="14"/>
  <c r="P358" i="14"/>
  <c r="O359" i="14"/>
  <c r="P359" i="14"/>
  <c r="O360" i="14"/>
  <c r="P360" i="14"/>
  <c r="O361" i="14"/>
  <c r="P361" i="14"/>
  <c r="O362" i="14"/>
  <c r="P362" i="14"/>
  <c r="O363" i="14"/>
  <c r="P363" i="14"/>
  <c r="O364" i="14"/>
  <c r="P364" i="14"/>
  <c r="O365" i="14"/>
  <c r="P365" i="14"/>
  <c r="O366" i="14"/>
  <c r="P366" i="14"/>
  <c r="O367" i="14"/>
  <c r="P367" i="14"/>
  <c r="O368" i="14"/>
  <c r="P368" i="14"/>
  <c r="O369" i="14"/>
  <c r="P369" i="14"/>
  <c r="O370" i="14"/>
  <c r="P370" i="14"/>
  <c r="O371" i="14"/>
  <c r="P371" i="14"/>
  <c r="O372" i="14"/>
  <c r="P372" i="14"/>
  <c r="O373" i="14"/>
  <c r="P373" i="14"/>
  <c r="O374" i="14"/>
  <c r="P374" i="14"/>
  <c r="O375" i="14"/>
  <c r="P375" i="14"/>
  <c r="O376" i="14"/>
  <c r="P376" i="14"/>
  <c r="O377" i="14"/>
  <c r="P377" i="14"/>
  <c r="O378" i="14"/>
  <c r="P378" i="14"/>
  <c r="O379" i="14"/>
  <c r="P379" i="14"/>
  <c r="O380" i="14"/>
  <c r="P380" i="14"/>
  <c r="O381" i="14"/>
  <c r="P381" i="14"/>
  <c r="O382" i="14"/>
  <c r="P382" i="14"/>
  <c r="O383" i="14"/>
  <c r="P383" i="14"/>
  <c r="O384" i="14"/>
  <c r="P384" i="14"/>
  <c r="O385" i="14"/>
  <c r="P385" i="14"/>
  <c r="O386" i="14"/>
  <c r="P386" i="14"/>
  <c r="O387" i="14"/>
  <c r="P387" i="14"/>
  <c r="O388" i="14"/>
  <c r="P388" i="14"/>
  <c r="O389" i="14"/>
  <c r="P389" i="14"/>
  <c r="O390" i="14"/>
  <c r="P390" i="14"/>
  <c r="O391" i="14"/>
  <c r="P391" i="14"/>
  <c r="O392" i="14"/>
  <c r="P392" i="14"/>
  <c r="O393" i="14"/>
  <c r="P393" i="14"/>
  <c r="O394" i="14"/>
  <c r="P394" i="14"/>
  <c r="O395" i="14"/>
  <c r="P395" i="14"/>
  <c r="O396" i="14"/>
  <c r="P396" i="14"/>
  <c r="O397" i="14"/>
  <c r="P397" i="14"/>
  <c r="O398" i="14"/>
  <c r="P398" i="14"/>
  <c r="O399" i="14"/>
  <c r="P399" i="14"/>
  <c r="O400" i="14"/>
  <c r="P400" i="14"/>
  <c r="O401" i="14"/>
  <c r="P401" i="14"/>
  <c r="O402" i="14"/>
  <c r="P402" i="14"/>
  <c r="O403" i="14"/>
  <c r="P403" i="14"/>
  <c r="O404" i="14"/>
  <c r="P404" i="14"/>
  <c r="O405" i="14"/>
  <c r="P405" i="14"/>
  <c r="O406" i="14"/>
  <c r="P406" i="14"/>
  <c r="O407" i="14"/>
  <c r="P407" i="14"/>
  <c r="O408" i="14"/>
  <c r="P408" i="14"/>
  <c r="O409" i="14"/>
  <c r="P409" i="14"/>
  <c r="O410" i="14"/>
  <c r="P410" i="14"/>
  <c r="O411" i="14"/>
  <c r="P411" i="14"/>
  <c r="O412" i="14"/>
  <c r="P412" i="14"/>
  <c r="O413" i="14"/>
  <c r="P413" i="14"/>
  <c r="O414" i="14"/>
  <c r="P414" i="14"/>
  <c r="O415" i="14"/>
  <c r="P415" i="14"/>
  <c r="O416" i="14"/>
  <c r="P416" i="14"/>
  <c r="O417" i="14"/>
  <c r="P417" i="14"/>
  <c r="O418" i="14"/>
  <c r="P418" i="14"/>
  <c r="O419" i="14"/>
  <c r="P419" i="14"/>
  <c r="O420" i="14"/>
  <c r="P420" i="14"/>
  <c r="O421" i="14"/>
  <c r="P421" i="14"/>
  <c r="O422" i="14"/>
  <c r="P422" i="14"/>
  <c r="O423" i="14"/>
  <c r="P423" i="14"/>
  <c r="O424" i="14"/>
  <c r="P424" i="14"/>
  <c r="O425" i="14"/>
  <c r="P425" i="14"/>
  <c r="O426" i="14"/>
  <c r="P426" i="14"/>
  <c r="O427" i="14"/>
  <c r="P427" i="14"/>
  <c r="O428" i="14"/>
  <c r="P428" i="14"/>
  <c r="O429" i="14"/>
  <c r="P429" i="14"/>
  <c r="O430" i="14"/>
  <c r="P430" i="14"/>
  <c r="O431" i="14"/>
  <c r="P431" i="14"/>
  <c r="O432" i="14"/>
  <c r="P432" i="14"/>
  <c r="O433" i="14"/>
  <c r="P433" i="14"/>
  <c r="O434" i="14"/>
  <c r="P434" i="14"/>
  <c r="O435" i="14"/>
  <c r="P435" i="14"/>
  <c r="O436" i="14"/>
  <c r="P436" i="14"/>
  <c r="O437" i="14"/>
  <c r="P437" i="14"/>
  <c r="O438" i="14"/>
  <c r="P438" i="14"/>
  <c r="O439" i="14"/>
  <c r="P439" i="14"/>
  <c r="O440" i="14"/>
  <c r="P440" i="14"/>
  <c r="O441" i="14"/>
  <c r="P441" i="14"/>
  <c r="O442" i="14"/>
  <c r="P442" i="14"/>
  <c r="O443" i="14"/>
  <c r="P443" i="14"/>
  <c r="O444" i="14"/>
  <c r="P444" i="14"/>
  <c r="O445" i="14"/>
  <c r="P445" i="14"/>
  <c r="O446" i="14"/>
  <c r="P446" i="14"/>
  <c r="O447" i="14"/>
  <c r="P447" i="14"/>
  <c r="O448" i="14"/>
  <c r="P448" i="14"/>
  <c r="O449" i="14"/>
  <c r="P449" i="14"/>
  <c r="O450" i="14"/>
  <c r="P450" i="14"/>
  <c r="O451" i="14"/>
  <c r="P451" i="14"/>
  <c r="O452" i="14"/>
  <c r="P452" i="14"/>
  <c r="O453" i="14"/>
  <c r="P453" i="14"/>
  <c r="O454" i="14"/>
  <c r="P454" i="14"/>
  <c r="O455" i="14"/>
  <c r="P455" i="14"/>
  <c r="O456" i="14"/>
  <c r="P456" i="14"/>
  <c r="O457" i="14"/>
  <c r="P457" i="14"/>
  <c r="O458" i="14"/>
  <c r="P458" i="14"/>
  <c r="O459" i="14"/>
  <c r="P459" i="14"/>
  <c r="O460" i="14"/>
  <c r="P460" i="14"/>
  <c r="O461" i="14"/>
  <c r="P461" i="14"/>
  <c r="O462" i="14"/>
  <c r="P462" i="14"/>
  <c r="O463" i="14"/>
  <c r="P463" i="14"/>
  <c r="O464" i="14"/>
  <c r="P464" i="14"/>
  <c r="O465" i="14"/>
  <c r="P465" i="14"/>
  <c r="O466" i="14"/>
  <c r="P466" i="14"/>
  <c r="O467" i="14"/>
  <c r="P467" i="14"/>
  <c r="O468" i="14"/>
  <c r="P468" i="14"/>
  <c r="O469" i="14"/>
  <c r="P469" i="14"/>
  <c r="O470" i="14"/>
  <c r="P470" i="14"/>
  <c r="O471" i="14"/>
  <c r="P471" i="14"/>
  <c r="O472" i="14"/>
  <c r="P472" i="14"/>
  <c r="O473" i="14"/>
  <c r="P473" i="14"/>
  <c r="O474" i="14"/>
  <c r="P474" i="14"/>
  <c r="O475" i="14"/>
  <c r="P475" i="14"/>
  <c r="O476" i="14"/>
  <c r="P476" i="14"/>
  <c r="O477" i="14"/>
  <c r="P477" i="14"/>
  <c r="O478" i="14"/>
  <c r="P478" i="14"/>
  <c r="O479" i="14"/>
  <c r="P479" i="14"/>
  <c r="O480" i="14"/>
  <c r="P480" i="14"/>
  <c r="O481" i="14"/>
  <c r="P481" i="14"/>
  <c r="O482" i="14"/>
  <c r="P482" i="14"/>
  <c r="O483" i="14"/>
  <c r="P483" i="14"/>
  <c r="O484" i="14"/>
  <c r="P484" i="14"/>
  <c r="O485" i="14"/>
  <c r="P485" i="14"/>
  <c r="O486" i="14"/>
  <c r="P486" i="14"/>
  <c r="O487" i="14"/>
  <c r="P487" i="14"/>
  <c r="O488" i="14"/>
  <c r="P488" i="14"/>
  <c r="O489" i="14"/>
  <c r="P489" i="14"/>
  <c r="O490" i="14"/>
  <c r="P490" i="14"/>
  <c r="O491" i="14"/>
  <c r="P491" i="14"/>
  <c r="O492" i="14"/>
  <c r="P492" i="14"/>
  <c r="O493" i="14"/>
  <c r="P493" i="14"/>
  <c r="O494" i="14"/>
  <c r="P494" i="14"/>
  <c r="O495" i="14"/>
  <c r="P495" i="14"/>
  <c r="O496" i="14"/>
  <c r="P496" i="14"/>
  <c r="O497" i="14"/>
  <c r="P497" i="14"/>
  <c r="O498" i="14"/>
  <c r="P498" i="14"/>
  <c r="O499" i="14"/>
  <c r="P499" i="14"/>
  <c r="O500" i="14"/>
  <c r="P500" i="14"/>
  <c r="O501" i="14"/>
  <c r="P501" i="14"/>
  <c r="O502" i="14"/>
  <c r="P502" i="14"/>
  <c r="O503" i="14"/>
  <c r="P503" i="14"/>
  <c r="O504" i="14"/>
  <c r="P504" i="14"/>
  <c r="O505" i="14"/>
  <c r="P505" i="14"/>
  <c r="O506" i="14"/>
  <c r="P506" i="14"/>
  <c r="O507" i="14"/>
  <c r="P507" i="14"/>
  <c r="O508" i="14"/>
  <c r="P508" i="14"/>
  <c r="O509" i="14"/>
  <c r="P509" i="14"/>
  <c r="O510" i="14"/>
  <c r="P510" i="14"/>
  <c r="O511" i="14"/>
  <c r="P511" i="14"/>
  <c r="O512" i="14"/>
  <c r="P512" i="14"/>
  <c r="O513" i="14"/>
  <c r="P513" i="14"/>
  <c r="O514" i="14"/>
  <c r="P514" i="14"/>
  <c r="O515" i="14"/>
  <c r="P515" i="14"/>
  <c r="O516" i="14"/>
  <c r="P516" i="14"/>
  <c r="O517" i="14"/>
  <c r="P517" i="14"/>
  <c r="O518" i="14"/>
  <c r="P518" i="14"/>
  <c r="O519" i="14"/>
  <c r="P519" i="14"/>
  <c r="O520" i="14"/>
  <c r="P520" i="14"/>
  <c r="O521" i="14"/>
  <c r="P521" i="14"/>
  <c r="O522" i="14"/>
  <c r="P522" i="14"/>
  <c r="O523" i="14"/>
  <c r="P523" i="14"/>
  <c r="O524" i="14"/>
  <c r="P524" i="14"/>
  <c r="O525" i="14"/>
  <c r="P525" i="14"/>
  <c r="O526" i="14"/>
  <c r="P526" i="14"/>
  <c r="O527" i="14"/>
  <c r="P527" i="14"/>
  <c r="O528" i="14"/>
  <c r="P528" i="14"/>
  <c r="O529" i="14"/>
  <c r="P529" i="14"/>
  <c r="O530" i="14"/>
  <c r="P530" i="14"/>
  <c r="O531" i="14"/>
  <c r="P531" i="14"/>
  <c r="O532" i="14"/>
  <c r="P532" i="14"/>
  <c r="O533" i="14"/>
  <c r="P533" i="14"/>
  <c r="O534" i="14"/>
  <c r="P534" i="14"/>
  <c r="O535" i="14"/>
  <c r="P535" i="14"/>
  <c r="O536" i="14"/>
  <c r="P536" i="14"/>
  <c r="O537" i="14"/>
  <c r="P537" i="14"/>
  <c r="O538" i="14"/>
  <c r="P538" i="14"/>
  <c r="O539" i="14"/>
  <c r="P539" i="14"/>
  <c r="O540" i="14"/>
  <c r="P540" i="14"/>
  <c r="O541" i="14"/>
  <c r="P541" i="14"/>
  <c r="O542" i="14"/>
  <c r="P542" i="14"/>
  <c r="O543" i="14"/>
  <c r="P543" i="14"/>
  <c r="O544" i="14"/>
  <c r="P544" i="14"/>
  <c r="O545" i="14"/>
  <c r="P545" i="14"/>
  <c r="O546" i="14"/>
  <c r="P546" i="14"/>
  <c r="O547" i="14"/>
  <c r="P547" i="14"/>
  <c r="O548" i="14"/>
  <c r="P548" i="14"/>
  <c r="O549" i="14"/>
  <c r="P549" i="14"/>
  <c r="O550" i="14"/>
  <c r="P550" i="14"/>
  <c r="O551" i="14"/>
  <c r="P551" i="14"/>
  <c r="O552" i="14"/>
  <c r="P552" i="14"/>
  <c r="O553" i="14"/>
  <c r="P553" i="14"/>
  <c r="O554" i="14"/>
  <c r="P554" i="14"/>
  <c r="O555" i="14"/>
  <c r="P555" i="14"/>
  <c r="O556" i="14"/>
  <c r="P556" i="14"/>
  <c r="O557" i="14"/>
  <c r="P557" i="14"/>
  <c r="O558" i="14"/>
  <c r="P558" i="14"/>
  <c r="O559" i="14"/>
  <c r="P559" i="14"/>
  <c r="O560" i="14"/>
  <c r="P560" i="14"/>
  <c r="O561" i="14"/>
  <c r="P561" i="14"/>
  <c r="O562" i="14"/>
  <c r="P562" i="14"/>
  <c r="O563" i="14"/>
  <c r="P563" i="14"/>
  <c r="O564" i="14"/>
  <c r="P564" i="14"/>
  <c r="O565" i="14"/>
  <c r="P565" i="14"/>
  <c r="O566" i="14"/>
  <c r="P566" i="14"/>
  <c r="O567" i="14"/>
  <c r="P567" i="14"/>
  <c r="O568" i="14"/>
  <c r="P568" i="14"/>
  <c r="O569" i="14"/>
  <c r="P569" i="14"/>
  <c r="O570" i="14"/>
  <c r="P570" i="14"/>
  <c r="O571" i="14"/>
  <c r="P571" i="14"/>
  <c r="O572" i="14"/>
  <c r="P572" i="14"/>
  <c r="O573" i="14"/>
  <c r="P573" i="14"/>
  <c r="O574" i="14"/>
  <c r="P574" i="14"/>
  <c r="O575" i="14"/>
  <c r="P575" i="14"/>
  <c r="O576" i="14"/>
  <c r="P576" i="14"/>
  <c r="O577" i="14"/>
  <c r="P577" i="14"/>
  <c r="O578" i="14"/>
  <c r="P578" i="14"/>
  <c r="O579" i="14"/>
  <c r="P579" i="14"/>
  <c r="O580" i="14"/>
  <c r="P580" i="14"/>
  <c r="O581" i="14"/>
  <c r="P581" i="14"/>
  <c r="O582" i="14"/>
  <c r="P582" i="14"/>
  <c r="O583" i="14"/>
  <c r="P583" i="14"/>
  <c r="O584" i="14"/>
  <c r="P584" i="14"/>
  <c r="O585" i="14"/>
  <c r="P585" i="14"/>
  <c r="O586" i="14"/>
  <c r="P586" i="14"/>
  <c r="O587" i="14"/>
  <c r="P587" i="14"/>
  <c r="O588" i="14"/>
  <c r="P588" i="14"/>
  <c r="O589" i="14"/>
  <c r="P589" i="14"/>
  <c r="O590" i="14"/>
  <c r="P590" i="14"/>
  <c r="O591" i="14"/>
  <c r="P591" i="14"/>
  <c r="O592" i="14"/>
  <c r="P592" i="14"/>
  <c r="O593" i="14"/>
  <c r="P593" i="14"/>
  <c r="O594" i="14"/>
  <c r="P594" i="14"/>
  <c r="O595" i="14"/>
  <c r="P595" i="14"/>
  <c r="O596" i="14"/>
  <c r="P596" i="14"/>
  <c r="O597" i="14"/>
  <c r="P597" i="14"/>
  <c r="O598" i="14"/>
  <c r="P598" i="14"/>
  <c r="O599" i="14"/>
  <c r="P599" i="14"/>
  <c r="O600" i="14"/>
  <c r="P600" i="14"/>
  <c r="O601" i="14"/>
  <c r="P601" i="14"/>
  <c r="O602" i="14"/>
  <c r="P602" i="14"/>
  <c r="O603" i="14"/>
  <c r="P603" i="14"/>
  <c r="O604" i="14"/>
  <c r="P604" i="14"/>
  <c r="O605" i="14"/>
  <c r="P605" i="14"/>
  <c r="O606" i="14"/>
  <c r="P606" i="14"/>
  <c r="O607" i="14"/>
  <c r="P607" i="14"/>
  <c r="O608" i="14"/>
  <c r="P608" i="14"/>
  <c r="O609" i="14"/>
  <c r="P609" i="14"/>
  <c r="O610" i="14"/>
  <c r="P610" i="14"/>
  <c r="O611" i="14"/>
  <c r="P611" i="14"/>
  <c r="O612" i="14"/>
  <c r="P612" i="14"/>
  <c r="O613" i="14"/>
  <c r="P613" i="14"/>
  <c r="O614" i="14"/>
  <c r="P614" i="14"/>
  <c r="O615" i="14"/>
  <c r="P615" i="14"/>
  <c r="O616" i="14"/>
  <c r="P616" i="14"/>
  <c r="O617" i="14"/>
  <c r="P617" i="14"/>
  <c r="O618" i="14"/>
  <c r="P618" i="14"/>
  <c r="O619" i="14"/>
  <c r="P619" i="14"/>
  <c r="O620" i="14"/>
  <c r="P620" i="14"/>
  <c r="O621" i="14"/>
  <c r="P621" i="14"/>
  <c r="O622" i="14"/>
  <c r="P622" i="14"/>
  <c r="O623" i="14"/>
  <c r="P623" i="14"/>
  <c r="O624" i="14"/>
  <c r="P624" i="14"/>
  <c r="O625" i="14"/>
  <c r="P625" i="14"/>
  <c r="O626" i="14"/>
  <c r="P626" i="14"/>
  <c r="O627" i="14"/>
  <c r="P627" i="14"/>
  <c r="O628" i="14"/>
  <c r="P628" i="14"/>
  <c r="O629" i="14"/>
  <c r="P629" i="14"/>
  <c r="O630" i="14"/>
  <c r="P630" i="14"/>
  <c r="O631" i="14"/>
  <c r="P631" i="14"/>
  <c r="O632" i="14"/>
  <c r="P632" i="14"/>
  <c r="O633" i="14"/>
  <c r="P633" i="14"/>
  <c r="O634" i="14"/>
  <c r="P634" i="14"/>
  <c r="O635" i="14"/>
  <c r="P635" i="14"/>
  <c r="O636" i="14"/>
  <c r="P636" i="14"/>
  <c r="O637" i="14"/>
  <c r="P637" i="14"/>
  <c r="O638" i="14"/>
  <c r="P638" i="14"/>
  <c r="O639" i="14"/>
  <c r="P639" i="14"/>
  <c r="O640" i="14"/>
  <c r="P640" i="14"/>
  <c r="O641" i="14"/>
  <c r="P641" i="14"/>
  <c r="O642" i="14"/>
  <c r="P642" i="14"/>
  <c r="O643" i="14"/>
  <c r="P643" i="14"/>
  <c r="O644" i="14"/>
  <c r="P644" i="14"/>
  <c r="O645" i="14"/>
  <c r="P645" i="14"/>
  <c r="O646" i="14"/>
  <c r="P646" i="14"/>
  <c r="O647" i="14"/>
  <c r="P647" i="14"/>
  <c r="O648" i="14"/>
  <c r="P648" i="14"/>
  <c r="O649" i="14"/>
  <c r="P649" i="14"/>
  <c r="O650" i="14"/>
  <c r="P650" i="14"/>
  <c r="O651" i="14"/>
  <c r="P651" i="14"/>
  <c r="O652" i="14"/>
  <c r="P652" i="14"/>
  <c r="O653" i="14"/>
  <c r="P653" i="14"/>
  <c r="O654" i="14"/>
  <c r="P654" i="14"/>
  <c r="O655" i="14"/>
  <c r="P655" i="14"/>
  <c r="O656" i="14"/>
  <c r="P656" i="14"/>
  <c r="O657" i="14"/>
  <c r="P657" i="14"/>
  <c r="O658" i="14"/>
  <c r="P658" i="14"/>
  <c r="O659" i="14"/>
  <c r="P659" i="14"/>
  <c r="O660" i="14"/>
  <c r="P660" i="14"/>
  <c r="O661" i="14"/>
  <c r="P661" i="14"/>
  <c r="O662" i="14"/>
  <c r="P662" i="14"/>
  <c r="O663" i="14"/>
  <c r="P663" i="14"/>
  <c r="O664" i="14"/>
  <c r="P664" i="14"/>
  <c r="O665" i="14"/>
  <c r="P665" i="14"/>
  <c r="O666" i="14"/>
  <c r="P666" i="14"/>
  <c r="O667" i="14"/>
  <c r="P667" i="14"/>
  <c r="O668" i="14"/>
  <c r="P668" i="14"/>
  <c r="O669" i="14"/>
  <c r="P669" i="14"/>
  <c r="O670" i="14"/>
  <c r="P670" i="14"/>
  <c r="O671" i="14"/>
  <c r="P671" i="14"/>
  <c r="O672" i="14"/>
  <c r="P672" i="14"/>
  <c r="O673" i="14"/>
  <c r="P673" i="14"/>
  <c r="O674" i="14"/>
  <c r="P674" i="14"/>
  <c r="O675" i="14"/>
  <c r="P675" i="14"/>
  <c r="O676" i="14"/>
  <c r="P676" i="14"/>
  <c r="O677" i="14"/>
  <c r="P677" i="14"/>
  <c r="O678" i="14"/>
  <c r="P678" i="14"/>
  <c r="O679" i="14"/>
  <c r="P679" i="14"/>
  <c r="O680" i="14"/>
  <c r="P680" i="14"/>
  <c r="O681" i="14"/>
  <c r="P681" i="14"/>
  <c r="O682" i="14"/>
  <c r="P682" i="14"/>
  <c r="O683" i="14"/>
  <c r="P683" i="14"/>
  <c r="O684" i="14"/>
  <c r="P684" i="14"/>
  <c r="O685" i="14"/>
  <c r="P685" i="14"/>
  <c r="O686" i="14"/>
  <c r="P686" i="14"/>
  <c r="O687" i="14"/>
  <c r="P687" i="14"/>
  <c r="O688" i="14"/>
  <c r="P688" i="14"/>
  <c r="O689" i="14"/>
  <c r="P689" i="14"/>
  <c r="O690" i="14"/>
  <c r="P690" i="14"/>
  <c r="O691" i="14"/>
  <c r="P691" i="14"/>
  <c r="O692" i="14"/>
  <c r="P692" i="14"/>
  <c r="O693" i="14"/>
  <c r="P693" i="14"/>
  <c r="O694" i="14"/>
  <c r="P694" i="14"/>
  <c r="O695" i="14"/>
  <c r="P695" i="14"/>
  <c r="O696" i="14"/>
  <c r="P696" i="14"/>
  <c r="O697" i="14"/>
  <c r="P697" i="14"/>
  <c r="O698" i="14"/>
  <c r="P698" i="14"/>
  <c r="O699" i="14"/>
  <c r="P699" i="14"/>
  <c r="O700" i="14"/>
  <c r="P700" i="14"/>
  <c r="O701" i="14"/>
  <c r="P701" i="14"/>
  <c r="O702" i="14"/>
  <c r="P702" i="14"/>
  <c r="O703" i="14"/>
  <c r="P703" i="14"/>
  <c r="O704" i="14"/>
  <c r="P704" i="14"/>
  <c r="O705" i="14"/>
  <c r="P705" i="14"/>
  <c r="O706" i="14"/>
  <c r="P706" i="14"/>
  <c r="O707" i="14"/>
  <c r="P707" i="14"/>
  <c r="O708" i="14"/>
  <c r="P708" i="14"/>
  <c r="O709" i="14"/>
  <c r="P709" i="14"/>
  <c r="O710" i="14"/>
  <c r="P710" i="14"/>
  <c r="O711" i="14"/>
  <c r="P711" i="14"/>
  <c r="O712" i="14"/>
  <c r="P712" i="14"/>
  <c r="O713" i="14"/>
  <c r="P713" i="14"/>
  <c r="O714" i="14"/>
  <c r="P714" i="14"/>
  <c r="O715" i="14"/>
  <c r="P715" i="14"/>
  <c r="O716" i="14"/>
  <c r="P716" i="14"/>
  <c r="O717" i="14"/>
  <c r="P717" i="14"/>
  <c r="O718" i="14"/>
  <c r="P718" i="14"/>
  <c r="O719" i="14"/>
  <c r="P719" i="14"/>
  <c r="O720" i="14"/>
  <c r="P720" i="14"/>
  <c r="O721" i="14"/>
  <c r="P721" i="14"/>
  <c r="O722" i="14"/>
  <c r="P722" i="14"/>
  <c r="O723" i="14"/>
  <c r="P723" i="14"/>
  <c r="O724" i="14"/>
  <c r="P724" i="14"/>
  <c r="O725" i="14"/>
  <c r="P725" i="14"/>
  <c r="O726" i="14"/>
  <c r="P726" i="14"/>
  <c r="O727" i="14"/>
  <c r="P727" i="14"/>
  <c r="O728" i="14"/>
  <c r="P728" i="14"/>
  <c r="O729" i="14"/>
  <c r="P729" i="14"/>
  <c r="O730" i="14"/>
  <c r="P730" i="14"/>
  <c r="O731" i="14"/>
  <c r="P731" i="14"/>
  <c r="O732" i="14"/>
  <c r="P732" i="14"/>
  <c r="O733" i="14"/>
  <c r="P733" i="14"/>
  <c r="O734" i="14"/>
  <c r="P734" i="14"/>
  <c r="O735" i="14"/>
  <c r="P735" i="14"/>
  <c r="O736" i="14"/>
  <c r="P736" i="14"/>
  <c r="O737" i="14"/>
  <c r="P737" i="14"/>
  <c r="O738" i="14"/>
  <c r="P738" i="14"/>
  <c r="O739" i="14"/>
  <c r="P739" i="14"/>
  <c r="O740" i="14"/>
  <c r="P740" i="14"/>
  <c r="O741" i="14"/>
  <c r="P741" i="14"/>
  <c r="O742" i="14"/>
  <c r="P742" i="14"/>
  <c r="O743" i="14"/>
  <c r="P743" i="14"/>
  <c r="O744" i="14"/>
  <c r="P744" i="14"/>
  <c r="O745" i="14"/>
  <c r="P745" i="14"/>
  <c r="O746" i="14"/>
  <c r="P746" i="14"/>
  <c r="O747" i="14"/>
  <c r="P747" i="14"/>
  <c r="O748" i="14"/>
  <c r="P748" i="14"/>
  <c r="O749" i="14"/>
  <c r="P749" i="14"/>
  <c r="O750" i="14"/>
  <c r="P750" i="14"/>
  <c r="O751" i="14"/>
  <c r="P751" i="14"/>
  <c r="O752" i="14"/>
  <c r="P752" i="14"/>
  <c r="O753" i="14"/>
  <c r="P753" i="14"/>
  <c r="O754" i="14"/>
  <c r="P754" i="14"/>
  <c r="O755" i="14"/>
  <c r="P755" i="14"/>
  <c r="O756" i="14"/>
  <c r="P756" i="14"/>
  <c r="O757" i="14"/>
  <c r="P757" i="14"/>
  <c r="O758" i="14"/>
  <c r="P758" i="14"/>
  <c r="O759" i="14"/>
  <c r="P759" i="14"/>
  <c r="O760" i="14"/>
  <c r="P760" i="14"/>
  <c r="O761" i="14"/>
  <c r="P761" i="14"/>
  <c r="O762" i="14"/>
  <c r="P762" i="14"/>
  <c r="O763" i="14"/>
  <c r="P763" i="14"/>
  <c r="O764" i="14"/>
  <c r="P764" i="14"/>
  <c r="O765" i="14"/>
  <c r="P765" i="14"/>
  <c r="O766" i="14"/>
  <c r="P766" i="14"/>
  <c r="O767" i="14"/>
  <c r="P767" i="14"/>
  <c r="O768" i="14"/>
  <c r="P768" i="14"/>
  <c r="O769" i="14"/>
  <c r="P769" i="14"/>
  <c r="O770" i="14"/>
  <c r="P770" i="14"/>
  <c r="O771" i="14"/>
  <c r="P771" i="14"/>
  <c r="O772" i="14"/>
  <c r="P772" i="14"/>
  <c r="O773" i="14"/>
  <c r="P773" i="14"/>
  <c r="O774" i="14"/>
  <c r="P774" i="14"/>
  <c r="O775" i="14"/>
  <c r="P775" i="14"/>
  <c r="O776" i="14"/>
  <c r="P776" i="14"/>
  <c r="O777" i="14"/>
  <c r="P777" i="14"/>
  <c r="O778" i="14"/>
  <c r="P778" i="14"/>
  <c r="O779" i="14"/>
  <c r="P779" i="14"/>
  <c r="O780" i="14"/>
  <c r="P780" i="14"/>
  <c r="O781" i="14"/>
  <c r="P781" i="14"/>
  <c r="O782" i="14"/>
  <c r="P782" i="14"/>
  <c r="O783" i="14"/>
  <c r="P783" i="14"/>
  <c r="O784" i="14"/>
  <c r="P784" i="14"/>
  <c r="O785" i="14"/>
  <c r="P785" i="14"/>
  <c r="O786" i="14"/>
  <c r="P786" i="14"/>
  <c r="O787" i="14"/>
  <c r="P787" i="14"/>
  <c r="O788" i="14"/>
  <c r="P788" i="14"/>
  <c r="O789" i="14"/>
  <c r="P789" i="14"/>
  <c r="O790" i="14"/>
  <c r="P790" i="14"/>
  <c r="O791" i="14"/>
  <c r="P791" i="14"/>
  <c r="O792" i="14"/>
  <c r="P792" i="14"/>
  <c r="O793" i="14"/>
  <c r="P793" i="14"/>
  <c r="O794" i="14"/>
  <c r="P794" i="14"/>
  <c r="O795" i="14"/>
  <c r="P795" i="14"/>
  <c r="O796" i="14"/>
  <c r="P796" i="14"/>
  <c r="O797" i="14"/>
  <c r="P797" i="14"/>
  <c r="O798" i="14"/>
  <c r="P798" i="14"/>
  <c r="O799" i="14"/>
  <c r="P799" i="14"/>
  <c r="O800" i="14"/>
  <c r="P800" i="14"/>
  <c r="O801" i="14"/>
  <c r="P801" i="14"/>
  <c r="O802" i="14"/>
  <c r="P802" i="14"/>
  <c r="O803" i="14"/>
  <c r="P803" i="14"/>
  <c r="O804" i="14"/>
  <c r="P804" i="14"/>
  <c r="O805" i="14"/>
  <c r="P805" i="14"/>
  <c r="O806" i="14"/>
  <c r="P806" i="14"/>
  <c r="O807" i="14"/>
  <c r="P807" i="14"/>
  <c r="O808" i="14"/>
  <c r="P808" i="14"/>
  <c r="O809" i="14"/>
  <c r="P809" i="14"/>
  <c r="O810" i="14"/>
  <c r="P810" i="14"/>
  <c r="O811" i="14"/>
  <c r="P811" i="14"/>
  <c r="O812" i="14"/>
  <c r="P812" i="14"/>
  <c r="O813" i="14"/>
  <c r="P813" i="14"/>
  <c r="O814" i="14"/>
  <c r="P814" i="14"/>
  <c r="O815" i="14"/>
  <c r="P815" i="14"/>
  <c r="O816" i="14"/>
  <c r="P816" i="14"/>
  <c r="O817" i="14"/>
  <c r="P817" i="14"/>
  <c r="O818" i="14"/>
  <c r="P818" i="14"/>
  <c r="O819" i="14"/>
  <c r="P819" i="14"/>
  <c r="O820" i="14"/>
  <c r="P820" i="14"/>
  <c r="O821" i="14"/>
  <c r="P821" i="14"/>
  <c r="O822" i="14"/>
  <c r="P822" i="14"/>
  <c r="O823" i="14"/>
  <c r="P823" i="14"/>
  <c r="O824" i="14"/>
  <c r="P824" i="14"/>
  <c r="O825" i="14"/>
  <c r="P825" i="14"/>
  <c r="O826" i="14"/>
  <c r="P826" i="14"/>
  <c r="O827" i="14"/>
  <c r="P827" i="14"/>
  <c r="O828" i="14"/>
  <c r="P828" i="14"/>
  <c r="O829" i="14"/>
  <c r="P829" i="14"/>
  <c r="O830" i="14"/>
  <c r="P830" i="14"/>
  <c r="O831" i="14"/>
  <c r="P831" i="14"/>
  <c r="O832" i="14"/>
  <c r="P832" i="14"/>
  <c r="O833" i="14"/>
  <c r="P833" i="14"/>
  <c r="O834" i="14"/>
  <c r="P834" i="14"/>
  <c r="O835" i="14"/>
  <c r="P835" i="14"/>
  <c r="O836" i="14"/>
  <c r="P836" i="14"/>
  <c r="O837" i="14"/>
  <c r="P837" i="14"/>
  <c r="O838" i="14"/>
  <c r="P838" i="14"/>
  <c r="O839" i="14"/>
  <c r="P839" i="14"/>
  <c r="O840" i="14"/>
  <c r="P840" i="14"/>
  <c r="O841" i="14"/>
  <c r="P841" i="14"/>
  <c r="O842" i="14"/>
  <c r="P842" i="14"/>
  <c r="O843" i="14"/>
  <c r="P843" i="14"/>
  <c r="O844" i="14"/>
  <c r="P844" i="14"/>
  <c r="O845" i="14"/>
  <c r="P845" i="14"/>
  <c r="O846" i="14"/>
  <c r="P846" i="14"/>
  <c r="O847" i="14"/>
  <c r="P847" i="14"/>
  <c r="O848" i="14"/>
  <c r="P848" i="14"/>
  <c r="O849" i="14"/>
  <c r="P849" i="14"/>
  <c r="O850" i="14"/>
  <c r="P850" i="14"/>
  <c r="O851" i="14"/>
  <c r="P851" i="14"/>
  <c r="O852" i="14"/>
  <c r="P852" i="14"/>
  <c r="O853" i="14"/>
  <c r="P853" i="14"/>
  <c r="O854" i="14"/>
  <c r="P854" i="14"/>
  <c r="O855" i="14"/>
  <c r="P855" i="14"/>
  <c r="O856" i="14"/>
  <c r="P856" i="14"/>
  <c r="O857" i="14"/>
  <c r="P857" i="14"/>
  <c r="O858" i="14"/>
  <c r="P858" i="14"/>
  <c r="O859" i="14"/>
  <c r="P859" i="14"/>
  <c r="O860" i="14"/>
  <c r="P860" i="14"/>
  <c r="O861" i="14"/>
  <c r="P861" i="14"/>
  <c r="O862" i="14"/>
  <c r="P862" i="14"/>
  <c r="O863" i="14"/>
  <c r="P863" i="14"/>
  <c r="O864" i="14"/>
  <c r="P864" i="14"/>
  <c r="O865" i="14"/>
  <c r="P865" i="14"/>
  <c r="O866" i="14"/>
  <c r="P866" i="14"/>
  <c r="O867" i="14"/>
  <c r="P867" i="14"/>
  <c r="O868" i="14"/>
  <c r="P868" i="14"/>
  <c r="O869" i="14"/>
  <c r="P869" i="14"/>
  <c r="O870" i="14"/>
  <c r="P870" i="14"/>
  <c r="O871" i="14"/>
  <c r="P871" i="14"/>
  <c r="O872" i="14"/>
  <c r="P872" i="14"/>
  <c r="O873" i="14"/>
  <c r="P873" i="14"/>
  <c r="O874" i="14"/>
  <c r="P874" i="14"/>
  <c r="O875" i="14"/>
  <c r="P875" i="14"/>
  <c r="O876" i="14"/>
  <c r="P876" i="14"/>
  <c r="O877" i="14"/>
  <c r="P877" i="14"/>
  <c r="O878" i="14"/>
  <c r="P878" i="14"/>
  <c r="O879" i="14"/>
  <c r="P879" i="14"/>
  <c r="O880" i="14"/>
  <c r="P880" i="14"/>
  <c r="O881" i="14"/>
  <c r="P881" i="14"/>
  <c r="O882" i="14"/>
  <c r="P882" i="14"/>
  <c r="O883" i="14"/>
  <c r="P883" i="14"/>
  <c r="O884" i="14"/>
  <c r="P884" i="14"/>
  <c r="O885" i="14"/>
  <c r="P885" i="14"/>
  <c r="O886" i="14"/>
  <c r="P886" i="14"/>
  <c r="O887" i="14"/>
  <c r="P887" i="14"/>
  <c r="O888" i="14"/>
  <c r="P888" i="14"/>
  <c r="O889" i="14"/>
  <c r="P889" i="14"/>
  <c r="O890" i="14"/>
  <c r="P890" i="14"/>
  <c r="O891" i="14"/>
  <c r="P891" i="14"/>
  <c r="O892" i="14"/>
  <c r="P892" i="14"/>
  <c r="O893" i="14"/>
  <c r="P893" i="14"/>
  <c r="O894" i="14"/>
  <c r="P894" i="14"/>
  <c r="O895" i="14"/>
  <c r="P895" i="14"/>
  <c r="O896" i="14"/>
  <c r="P896" i="14"/>
  <c r="O897" i="14"/>
  <c r="P897" i="14"/>
  <c r="O898" i="14"/>
  <c r="P898" i="14"/>
  <c r="O899" i="14"/>
  <c r="P899" i="14"/>
  <c r="O900" i="14"/>
  <c r="P900" i="14"/>
  <c r="O901" i="14"/>
  <c r="P901" i="14"/>
  <c r="O902" i="14"/>
  <c r="P902" i="14"/>
  <c r="O903" i="14"/>
  <c r="P903" i="14"/>
  <c r="O904" i="14"/>
  <c r="P904" i="14"/>
  <c r="O905" i="14"/>
  <c r="P905" i="14"/>
  <c r="O906" i="14"/>
  <c r="P906" i="14"/>
  <c r="O907" i="14"/>
  <c r="P907" i="14"/>
  <c r="O908" i="14"/>
  <c r="P908" i="14"/>
  <c r="O909" i="14"/>
  <c r="P909" i="14"/>
  <c r="O910" i="14"/>
  <c r="P910" i="14"/>
  <c r="O911" i="14"/>
  <c r="P911" i="14"/>
  <c r="O912" i="14"/>
  <c r="P912" i="14"/>
  <c r="O913" i="14"/>
  <c r="P913" i="14"/>
  <c r="O914" i="14"/>
  <c r="P914" i="14"/>
  <c r="O915" i="14"/>
  <c r="P915" i="14"/>
  <c r="O916" i="14"/>
  <c r="P916" i="14"/>
  <c r="O917" i="14"/>
  <c r="P917" i="14"/>
  <c r="O918" i="14"/>
  <c r="P918" i="14"/>
  <c r="O919" i="14"/>
  <c r="P919" i="14"/>
  <c r="O920" i="14"/>
  <c r="P920" i="14"/>
  <c r="O921" i="14"/>
  <c r="P921" i="14"/>
  <c r="O922" i="14"/>
  <c r="P922" i="14"/>
  <c r="O923" i="14"/>
  <c r="P923" i="14"/>
  <c r="O924" i="14"/>
  <c r="P924" i="14"/>
  <c r="O925" i="14"/>
  <c r="P925" i="14"/>
  <c r="O926" i="14"/>
  <c r="P926" i="14"/>
  <c r="O927" i="14"/>
  <c r="P927" i="14"/>
  <c r="O928" i="14"/>
  <c r="P928" i="14"/>
  <c r="O929" i="14"/>
  <c r="P929" i="14"/>
  <c r="O930" i="14"/>
  <c r="P930" i="14"/>
  <c r="O931" i="14"/>
  <c r="P931" i="14"/>
  <c r="O932" i="14"/>
  <c r="P932" i="14"/>
  <c r="O933" i="14"/>
  <c r="P933" i="14"/>
  <c r="O934" i="14"/>
  <c r="P934" i="14"/>
  <c r="O935" i="14"/>
  <c r="P935" i="14"/>
  <c r="O936" i="14"/>
  <c r="P936" i="14"/>
  <c r="O937" i="14"/>
  <c r="P937" i="14"/>
  <c r="O938" i="14"/>
  <c r="P938" i="14"/>
  <c r="O939" i="14"/>
  <c r="P939" i="14"/>
  <c r="O940" i="14"/>
  <c r="P940" i="14"/>
  <c r="O941" i="14"/>
  <c r="P941" i="14"/>
  <c r="O942" i="14"/>
  <c r="P942" i="14"/>
  <c r="O943" i="14"/>
  <c r="P943" i="14"/>
  <c r="O944" i="14"/>
  <c r="P944" i="14"/>
  <c r="O945" i="14"/>
  <c r="P945" i="14"/>
  <c r="O946" i="14"/>
  <c r="P946" i="14"/>
  <c r="O947" i="14"/>
  <c r="P947" i="14"/>
  <c r="O948" i="14"/>
  <c r="P948" i="14"/>
  <c r="O949" i="14"/>
  <c r="P949" i="14"/>
  <c r="O950" i="14"/>
  <c r="P950" i="14"/>
  <c r="O951" i="14"/>
  <c r="P951" i="14"/>
  <c r="O952" i="14"/>
  <c r="P952" i="14"/>
  <c r="O953" i="14"/>
  <c r="P953" i="14"/>
  <c r="O954" i="14"/>
  <c r="P954" i="14"/>
  <c r="O955" i="14"/>
  <c r="P955" i="14"/>
  <c r="O956" i="14"/>
  <c r="P956" i="14"/>
  <c r="O957" i="14"/>
  <c r="P957" i="14"/>
  <c r="O958" i="14"/>
  <c r="P958" i="14"/>
  <c r="O959" i="14"/>
  <c r="P959" i="14"/>
  <c r="O960" i="14"/>
  <c r="P960" i="14"/>
  <c r="O961" i="14"/>
  <c r="P961" i="14"/>
  <c r="O962" i="14"/>
  <c r="P962" i="14"/>
  <c r="O963" i="14"/>
  <c r="P963" i="14"/>
  <c r="O964" i="14"/>
  <c r="P964" i="14"/>
  <c r="O965" i="14"/>
  <c r="P965" i="14"/>
  <c r="O966" i="14"/>
  <c r="P966" i="14"/>
  <c r="O967" i="14"/>
  <c r="P967" i="14"/>
  <c r="O968" i="14"/>
  <c r="P968" i="14"/>
  <c r="O969" i="14"/>
  <c r="P969" i="14"/>
  <c r="O970" i="14"/>
  <c r="P970" i="14"/>
  <c r="O971" i="14"/>
  <c r="P971" i="14"/>
  <c r="O972" i="14"/>
  <c r="P972" i="14"/>
  <c r="O973" i="14"/>
  <c r="P973" i="14"/>
  <c r="O974" i="14"/>
  <c r="P974" i="14"/>
  <c r="O975" i="14"/>
  <c r="P975" i="14"/>
  <c r="O976" i="14"/>
  <c r="P976" i="14"/>
  <c r="O977" i="14"/>
  <c r="P977" i="14"/>
  <c r="O978" i="14"/>
  <c r="P978" i="14"/>
  <c r="O979" i="14"/>
  <c r="P979" i="14"/>
  <c r="O980" i="14"/>
  <c r="P980" i="14"/>
  <c r="O981" i="14"/>
  <c r="P981" i="14"/>
  <c r="O982" i="14"/>
  <c r="P982" i="14"/>
  <c r="O983" i="14"/>
  <c r="P983" i="14"/>
  <c r="O984" i="14"/>
  <c r="P984" i="14"/>
  <c r="O985" i="14"/>
  <c r="P985" i="14"/>
  <c r="O986" i="14"/>
  <c r="P986" i="14"/>
  <c r="O987" i="14"/>
  <c r="P987" i="14"/>
  <c r="O988" i="14"/>
  <c r="P988" i="14"/>
  <c r="O989" i="14"/>
  <c r="P989" i="14"/>
  <c r="O990" i="14"/>
  <c r="P990" i="14"/>
  <c r="O991" i="14"/>
  <c r="P991" i="14"/>
  <c r="O992" i="14"/>
  <c r="P992" i="14"/>
  <c r="O993" i="14"/>
  <c r="P993" i="14"/>
  <c r="O994" i="14"/>
  <c r="P994" i="14"/>
  <c r="O995" i="14"/>
  <c r="P995" i="14"/>
  <c r="O996" i="14"/>
  <c r="P996" i="14"/>
  <c r="O997" i="14"/>
  <c r="P997" i="14"/>
  <c r="O998" i="14"/>
  <c r="P998" i="14"/>
  <c r="O999" i="14"/>
  <c r="P999" i="14"/>
  <c r="O1000" i="14"/>
  <c r="P1000" i="14"/>
  <c r="O1001" i="14"/>
  <c r="P1001" i="14"/>
  <c r="O1002" i="14"/>
  <c r="P1002" i="14"/>
  <c r="O1003" i="14"/>
  <c r="P1003" i="14"/>
  <c r="O1004" i="14"/>
  <c r="P1004" i="14"/>
  <c r="O1005" i="14"/>
  <c r="P1005" i="14"/>
  <c r="O1006" i="14"/>
  <c r="P1006" i="14"/>
  <c r="O1007" i="14"/>
  <c r="P1007" i="14"/>
  <c r="O1008" i="14"/>
  <c r="P1008" i="14"/>
  <c r="O1009" i="14"/>
  <c r="P1009" i="14"/>
  <c r="O1010" i="14"/>
  <c r="P1010" i="14"/>
  <c r="O1011" i="14"/>
  <c r="P1011" i="14"/>
  <c r="O1012" i="14"/>
  <c r="P1012" i="14"/>
  <c r="O1013" i="14"/>
  <c r="P1013" i="14"/>
  <c r="O1014" i="14"/>
  <c r="P1014" i="14"/>
  <c r="O1015" i="14"/>
  <c r="P1015" i="14"/>
  <c r="O1016" i="14"/>
  <c r="P1016" i="14"/>
  <c r="O1017" i="14"/>
  <c r="P1017" i="14"/>
  <c r="O1018" i="14"/>
  <c r="P1018" i="14"/>
  <c r="O1019" i="14"/>
  <c r="P1019" i="14"/>
  <c r="O1020" i="14"/>
  <c r="P1020" i="14"/>
  <c r="O1021" i="14"/>
  <c r="P1021" i="14"/>
  <c r="O1022" i="14"/>
  <c r="P1022" i="14"/>
  <c r="O1023" i="14"/>
  <c r="P1023" i="14"/>
  <c r="O1024" i="14"/>
  <c r="P1024" i="14"/>
  <c r="O1025" i="14"/>
  <c r="P1025" i="14"/>
  <c r="O1026" i="14"/>
  <c r="P1026" i="14"/>
  <c r="O1027" i="14"/>
  <c r="P1027" i="14"/>
  <c r="O1028" i="14"/>
  <c r="P1028" i="14"/>
  <c r="O1029" i="14"/>
  <c r="P1029" i="14"/>
  <c r="O1030" i="14"/>
  <c r="P1030" i="14"/>
  <c r="O1031" i="14"/>
  <c r="P1031" i="14"/>
  <c r="O1032" i="14"/>
  <c r="P1032" i="14"/>
  <c r="O1033" i="14"/>
  <c r="P1033" i="14"/>
  <c r="O1034" i="14"/>
  <c r="P1034" i="14"/>
  <c r="O1035" i="14"/>
  <c r="P1035" i="14"/>
  <c r="O1036" i="14"/>
  <c r="P1036" i="14"/>
  <c r="O1037" i="14"/>
  <c r="P1037" i="14"/>
  <c r="O1038" i="14"/>
  <c r="P1038" i="14"/>
  <c r="O1039" i="14"/>
  <c r="P1039" i="14"/>
  <c r="O1040" i="14"/>
  <c r="P1040" i="14"/>
  <c r="O1041" i="14"/>
  <c r="P1041" i="14"/>
  <c r="O1042" i="14"/>
  <c r="P1042" i="14"/>
  <c r="O1043" i="14"/>
  <c r="P1043" i="14"/>
  <c r="O1044" i="14"/>
  <c r="P1044" i="14"/>
  <c r="O1045" i="14"/>
  <c r="P1045" i="14"/>
  <c r="O1046" i="14"/>
  <c r="P1046" i="14"/>
  <c r="O1047" i="14"/>
  <c r="P1047" i="14"/>
  <c r="O1048" i="14"/>
  <c r="P1048" i="14"/>
  <c r="O1049" i="14"/>
  <c r="P1049" i="14"/>
  <c r="O1050" i="14"/>
  <c r="P1050" i="14"/>
  <c r="O1051" i="14"/>
  <c r="P1051" i="14"/>
  <c r="O1052" i="14"/>
  <c r="P1052" i="14"/>
  <c r="O1053" i="14"/>
  <c r="P1053" i="14"/>
  <c r="O1054" i="14"/>
  <c r="P1054" i="14"/>
  <c r="O1055" i="14"/>
  <c r="P1055" i="14"/>
  <c r="O1056" i="14"/>
  <c r="P1056" i="14"/>
  <c r="O1057" i="14"/>
  <c r="P1057" i="14"/>
  <c r="O1058" i="14"/>
  <c r="P1058" i="14"/>
  <c r="O1059" i="14"/>
  <c r="P1059" i="14"/>
  <c r="O1060" i="14"/>
  <c r="P1060" i="14"/>
  <c r="O1061" i="14"/>
  <c r="P1061" i="14"/>
  <c r="O1062" i="14"/>
  <c r="P1062" i="14"/>
  <c r="O1063" i="14"/>
  <c r="P1063" i="14"/>
  <c r="O1064" i="14"/>
  <c r="P1064" i="14"/>
  <c r="O1065" i="14"/>
  <c r="P1065" i="14"/>
  <c r="O1066" i="14"/>
  <c r="P1066" i="14"/>
  <c r="O1067" i="14"/>
  <c r="P1067" i="14"/>
  <c r="O1068" i="14"/>
  <c r="P1068" i="14"/>
  <c r="O1069" i="14"/>
  <c r="P1069" i="14"/>
  <c r="O1070" i="14"/>
  <c r="P1070" i="14"/>
  <c r="O1071" i="14"/>
  <c r="P1071" i="14"/>
  <c r="O1072" i="14"/>
  <c r="P1072" i="14"/>
  <c r="O1073" i="14"/>
  <c r="P1073" i="14"/>
  <c r="O1074" i="14"/>
  <c r="P1074" i="14"/>
  <c r="O1075" i="14"/>
  <c r="P1075" i="14"/>
  <c r="O1076" i="14"/>
  <c r="P1076" i="14"/>
  <c r="O1077" i="14"/>
  <c r="P1077" i="14"/>
  <c r="O1078" i="14"/>
  <c r="P1078" i="14"/>
  <c r="O1079" i="14"/>
  <c r="P1079" i="14"/>
  <c r="O1080" i="14"/>
  <c r="P1080" i="14"/>
  <c r="O1081" i="14"/>
  <c r="P1081" i="14"/>
  <c r="O1082" i="14"/>
  <c r="P1082" i="14"/>
  <c r="O1083" i="14"/>
  <c r="P1083" i="14"/>
  <c r="O1084" i="14"/>
  <c r="P1084" i="14"/>
  <c r="O1085" i="14"/>
  <c r="P1085" i="14"/>
  <c r="O1086" i="14"/>
  <c r="P1086" i="14"/>
  <c r="O1087" i="14"/>
  <c r="P1087" i="14"/>
  <c r="O1088" i="14"/>
  <c r="P1088" i="14"/>
  <c r="O1089" i="14"/>
  <c r="P1089" i="14"/>
  <c r="O1090" i="14"/>
  <c r="P1090" i="14"/>
  <c r="O1091" i="14"/>
  <c r="P1091" i="14"/>
  <c r="O1092" i="14"/>
  <c r="P1092" i="14"/>
  <c r="O1093" i="14"/>
  <c r="P1093" i="14"/>
  <c r="O1094" i="14"/>
  <c r="P1094" i="14"/>
  <c r="O1095" i="14"/>
  <c r="P1095" i="14"/>
  <c r="O1096" i="14"/>
  <c r="P1096" i="14"/>
  <c r="O1097" i="14"/>
  <c r="P1097" i="14"/>
  <c r="O1098" i="14"/>
  <c r="P1098" i="14"/>
  <c r="O1099" i="14"/>
  <c r="P1099" i="14"/>
  <c r="O1100" i="14"/>
  <c r="P1100" i="14"/>
  <c r="O1101" i="14"/>
  <c r="P1101" i="14"/>
  <c r="O1102" i="14"/>
  <c r="P1102" i="14"/>
  <c r="O1103" i="14"/>
  <c r="P1103" i="14"/>
  <c r="O1104" i="14"/>
  <c r="P1104" i="14"/>
  <c r="O1105" i="14"/>
  <c r="P1105" i="14"/>
  <c r="O1106" i="14"/>
  <c r="P1106" i="14"/>
  <c r="O1107" i="14"/>
  <c r="P1107" i="14"/>
  <c r="O1108" i="14"/>
  <c r="P1108" i="14"/>
  <c r="O1109" i="14"/>
  <c r="P1109" i="14"/>
  <c r="O1110" i="14"/>
  <c r="P1110" i="14"/>
  <c r="O1111" i="14"/>
  <c r="P1111" i="14"/>
  <c r="O1112" i="14"/>
  <c r="P1112" i="14"/>
  <c r="O1113" i="14"/>
  <c r="P1113" i="14"/>
  <c r="O1114" i="14"/>
  <c r="P1114" i="14"/>
  <c r="O1115" i="14"/>
  <c r="P1115" i="14"/>
  <c r="O1116" i="14"/>
  <c r="P1116" i="14"/>
  <c r="O1117" i="14"/>
  <c r="P1117" i="14"/>
  <c r="O1118" i="14"/>
  <c r="P1118" i="14"/>
  <c r="O1119" i="14"/>
  <c r="P1119" i="14"/>
  <c r="O1120" i="14"/>
  <c r="P1120" i="14"/>
  <c r="O1121" i="14"/>
  <c r="P1121" i="14"/>
  <c r="O1122" i="14"/>
  <c r="P1122" i="14"/>
  <c r="O1123" i="14"/>
  <c r="P1123" i="14"/>
  <c r="O1124" i="14"/>
  <c r="P1124" i="14"/>
  <c r="O1125" i="14"/>
  <c r="P1125" i="14"/>
  <c r="O1126" i="14"/>
  <c r="P1126" i="14"/>
  <c r="O1127" i="14"/>
  <c r="P1127" i="14"/>
  <c r="O1128" i="14"/>
  <c r="P1128" i="14"/>
  <c r="O1129" i="14"/>
  <c r="P1129" i="14"/>
  <c r="O1130" i="14"/>
  <c r="P1130" i="14"/>
  <c r="O1131" i="14"/>
  <c r="P1131" i="14"/>
  <c r="O1132" i="14"/>
  <c r="P1132" i="14"/>
  <c r="O1133" i="14"/>
  <c r="P1133" i="14"/>
  <c r="O1134" i="14"/>
  <c r="P1134" i="14"/>
  <c r="O1135" i="14"/>
  <c r="P1135" i="14"/>
  <c r="O1136" i="14"/>
  <c r="P1136" i="14"/>
  <c r="O1137" i="14"/>
  <c r="P1137" i="14"/>
  <c r="O1138" i="14"/>
  <c r="P1138" i="14"/>
  <c r="O1139" i="14"/>
  <c r="P1139" i="14"/>
  <c r="O1140" i="14"/>
  <c r="P1140" i="14"/>
  <c r="O1141" i="14"/>
  <c r="P1141" i="14"/>
  <c r="O1142" i="14"/>
  <c r="P1142" i="14"/>
  <c r="O1143" i="14"/>
  <c r="P1143" i="14"/>
  <c r="O1144" i="14"/>
  <c r="P1144" i="14"/>
  <c r="O1145" i="14"/>
  <c r="P1145" i="14"/>
  <c r="O1146" i="14"/>
  <c r="P1146" i="14"/>
  <c r="O1147" i="14"/>
  <c r="P1147" i="14"/>
  <c r="O1148" i="14"/>
  <c r="P1148" i="14"/>
  <c r="O1149" i="14"/>
  <c r="P1149" i="14"/>
  <c r="O1150" i="14"/>
  <c r="P1150" i="14"/>
  <c r="O1151" i="14"/>
  <c r="P1151" i="14"/>
  <c r="O1152" i="14"/>
  <c r="P1152" i="14"/>
  <c r="O1153" i="14"/>
  <c r="P1153" i="14"/>
  <c r="O1154" i="14"/>
  <c r="P1154" i="14"/>
  <c r="O1155" i="14"/>
  <c r="P1155" i="14"/>
  <c r="O1156" i="14"/>
  <c r="P1156" i="14"/>
  <c r="O1157" i="14"/>
  <c r="P1157" i="14"/>
  <c r="O1158" i="14"/>
  <c r="P1158" i="14"/>
  <c r="O1159" i="14"/>
  <c r="P1159" i="14"/>
  <c r="O1160" i="14"/>
  <c r="P1160" i="14"/>
  <c r="O1161" i="14"/>
  <c r="P1161" i="14"/>
  <c r="O1162" i="14"/>
  <c r="P1162" i="14"/>
  <c r="O1163" i="14"/>
  <c r="P1163" i="14"/>
  <c r="O1164" i="14"/>
  <c r="P1164" i="14"/>
  <c r="O1165" i="14"/>
  <c r="P1165" i="14"/>
  <c r="O1166" i="14"/>
  <c r="P1166" i="14"/>
  <c r="O1167" i="14"/>
  <c r="P1167" i="14"/>
  <c r="O1168" i="14"/>
  <c r="P1168" i="14"/>
  <c r="O1169" i="14"/>
  <c r="P1169" i="14"/>
  <c r="O1170" i="14"/>
  <c r="P1170" i="14"/>
  <c r="O1171" i="14"/>
  <c r="P1171" i="14"/>
  <c r="O1172" i="14"/>
  <c r="P1172" i="14"/>
  <c r="O1173" i="14"/>
  <c r="P1173" i="14"/>
  <c r="O1174" i="14"/>
  <c r="P1174" i="14"/>
  <c r="O1175" i="14"/>
  <c r="P1175" i="14"/>
  <c r="O1176" i="14"/>
  <c r="P1176" i="14"/>
  <c r="O1177" i="14"/>
  <c r="P1177" i="14"/>
  <c r="O1178" i="14"/>
  <c r="P1178" i="14"/>
  <c r="O1179" i="14"/>
  <c r="P1179" i="14"/>
  <c r="O1180" i="14"/>
  <c r="P1180" i="14"/>
  <c r="O1181" i="14"/>
  <c r="P1181" i="14"/>
  <c r="O1182" i="14"/>
  <c r="P1182" i="14"/>
  <c r="O1183" i="14"/>
  <c r="P1183" i="14"/>
  <c r="O1184" i="14"/>
  <c r="P1184" i="14"/>
  <c r="O1185" i="14"/>
  <c r="P1185" i="14"/>
  <c r="O1186" i="14"/>
  <c r="P1186" i="14"/>
  <c r="O1187" i="14"/>
  <c r="P1187" i="14"/>
  <c r="O1188" i="14"/>
  <c r="P1188" i="14"/>
  <c r="O1189" i="14"/>
  <c r="P1189" i="14"/>
  <c r="O1190" i="14"/>
  <c r="P1190" i="14"/>
  <c r="O1191" i="14"/>
  <c r="P1191" i="14"/>
  <c r="O1192" i="14"/>
  <c r="P1192" i="14"/>
  <c r="O1193" i="14"/>
  <c r="P1193" i="14"/>
  <c r="O1194" i="14"/>
  <c r="P1194" i="14"/>
  <c r="O1195" i="14"/>
  <c r="P1195" i="14"/>
  <c r="O1196" i="14"/>
  <c r="P1196" i="14"/>
  <c r="O1197" i="14"/>
  <c r="P1197" i="14"/>
  <c r="O1198" i="14"/>
  <c r="P1198" i="14"/>
  <c r="O1199" i="14"/>
  <c r="P1199" i="14"/>
  <c r="O1200" i="14"/>
  <c r="P1200" i="14"/>
  <c r="O1201" i="14"/>
  <c r="P1201" i="14"/>
  <c r="O1202" i="14"/>
  <c r="P1202" i="14"/>
  <c r="O1203" i="14"/>
  <c r="P1203" i="14"/>
  <c r="O1204" i="14"/>
  <c r="P1204" i="14"/>
  <c r="O1205" i="14"/>
  <c r="P1205" i="14"/>
  <c r="O1206" i="14"/>
  <c r="P1206" i="14"/>
  <c r="O1207" i="14"/>
  <c r="P1207" i="14"/>
  <c r="O1208" i="14"/>
  <c r="P1208" i="14"/>
  <c r="O1209" i="14"/>
  <c r="P1209" i="14"/>
  <c r="O1210" i="14"/>
  <c r="P1210" i="14"/>
  <c r="O1211" i="14"/>
  <c r="P1211" i="14"/>
  <c r="O1212" i="14"/>
  <c r="P1212" i="14"/>
  <c r="O1213" i="14"/>
  <c r="P1213" i="14"/>
  <c r="O1214" i="14"/>
  <c r="P1214" i="14"/>
  <c r="O1215" i="14"/>
  <c r="P1215" i="14"/>
  <c r="O1216" i="14"/>
  <c r="P1216" i="14"/>
  <c r="O1217" i="14"/>
  <c r="P1217" i="14"/>
  <c r="O1218" i="14"/>
  <c r="P1218" i="14"/>
  <c r="O1219" i="14"/>
  <c r="P1219" i="14"/>
  <c r="O1220" i="14"/>
  <c r="P1220" i="14"/>
  <c r="O1221" i="14"/>
  <c r="P1221" i="14"/>
  <c r="O1222" i="14"/>
  <c r="P1222" i="14"/>
  <c r="O1223" i="14"/>
  <c r="P1223" i="14"/>
  <c r="O1224" i="14"/>
  <c r="P1224" i="14"/>
  <c r="O1225" i="14"/>
  <c r="P1225" i="14"/>
  <c r="O1226" i="14"/>
  <c r="P1226" i="14"/>
  <c r="O1227" i="14"/>
  <c r="P1227" i="14"/>
  <c r="O1228" i="14"/>
  <c r="P1228" i="14"/>
  <c r="O1229" i="14"/>
  <c r="P1229" i="14"/>
  <c r="O1230" i="14"/>
  <c r="P1230" i="14"/>
  <c r="O1231" i="14"/>
  <c r="P1231" i="14"/>
  <c r="O1232" i="14"/>
  <c r="P1232" i="14"/>
  <c r="O1233" i="14"/>
  <c r="P1233" i="14"/>
  <c r="O1234" i="14"/>
  <c r="P1234" i="14"/>
  <c r="O1235" i="14"/>
  <c r="P1235" i="14"/>
  <c r="O1236" i="14"/>
  <c r="P1236" i="14"/>
  <c r="O1237" i="14"/>
  <c r="P1237" i="14"/>
  <c r="O1238" i="14"/>
  <c r="P1238" i="14"/>
  <c r="O1239" i="14"/>
  <c r="P1239" i="14"/>
  <c r="O1240" i="14"/>
  <c r="P1240" i="14"/>
  <c r="O1241" i="14"/>
  <c r="P1241" i="14"/>
  <c r="O1242" i="14"/>
  <c r="P1242" i="14"/>
  <c r="O1243" i="14"/>
  <c r="P1243" i="14"/>
  <c r="O1244" i="14"/>
  <c r="P1244" i="14"/>
  <c r="O1245" i="14"/>
  <c r="P1245" i="14"/>
  <c r="O1246" i="14"/>
  <c r="P1246" i="14"/>
  <c r="O1247" i="14"/>
  <c r="P1247" i="14"/>
  <c r="O1248" i="14"/>
  <c r="P1248" i="14"/>
  <c r="O1249" i="14"/>
  <c r="P1249" i="14"/>
  <c r="O1250" i="14"/>
  <c r="P1250" i="14"/>
  <c r="O1251" i="14"/>
  <c r="P1251" i="14"/>
  <c r="O1252" i="14"/>
  <c r="P1252" i="14"/>
  <c r="O1253" i="14"/>
  <c r="P1253" i="14"/>
  <c r="O1254" i="14"/>
  <c r="P1254" i="14"/>
  <c r="O1255" i="14"/>
  <c r="P1255" i="14"/>
  <c r="O1256" i="14"/>
  <c r="P1256" i="14"/>
  <c r="O1257" i="14"/>
  <c r="P1257" i="14"/>
  <c r="O1258" i="14"/>
  <c r="P1258" i="14"/>
  <c r="O1259" i="14"/>
  <c r="P1259" i="14"/>
  <c r="O1260" i="14"/>
  <c r="P1260" i="14"/>
  <c r="O1261" i="14"/>
  <c r="P1261" i="14"/>
  <c r="O1262" i="14"/>
  <c r="P1262" i="14"/>
  <c r="O1263" i="14"/>
  <c r="P1263" i="14"/>
  <c r="O1264" i="14"/>
  <c r="P1264" i="14"/>
  <c r="O1265" i="14"/>
  <c r="P1265" i="14"/>
  <c r="O1266" i="14"/>
  <c r="P1266" i="14"/>
  <c r="O1267" i="14"/>
  <c r="P1267" i="14"/>
  <c r="O1268" i="14"/>
  <c r="P1268" i="14"/>
  <c r="O1269" i="14"/>
  <c r="P1269" i="14"/>
  <c r="O1270" i="14"/>
  <c r="P1270" i="14"/>
  <c r="O1271" i="14"/>
  <c r="P1271" i="14"/>
  <c r="O1272" i="14"/>
  <c r="P1272" i="14"/>
  <c r="O1273" i="14"/>
  <c r="P1273" i="14"/>
  <c r="O1274" i="14"/>
  <c r="P1274" i="14"/>
  <c r="O1275" i="14"/>
  <c r="P1275" i="14"/>
  <c r="O1276" i="14"/>
  <c r="P1276" i="14"/>
  <c r="O1277" i="14"/>
  <c r="P1277" i="14"/>
  <c r="O1278" i="14"/>
  <c r="P1278" i="14"/>
  <c r="O1279" i="14"/>
  <c r="P1279" i="14"/>
  <c r="O1280" i="14"/>
  <c r="P1280" i="14"/>
  <c r="O1281" i="14"/>
  <c r="P1281" i="14"/>
  <c r="O1282" i="14"/>
  <c r="P1282" i="14"/>
  <c r="O1283" i="14"/>
  <c r="P1283" i="14"/>
  <c r="O1284" i="14"/>
  <c r="P1284" i="14"/>
  <c r="O1285" i="14"/>
  <c r="P1285" i="14"/>
  <c r="O1286" i="14"/>
  <c r="P1286" i="14"/>
  <c r="O1287" i="14"/>
  <c r="P1287" i="14"/>
  <c r="O1288" i="14"/>
  <c r="P1288" i="14"/>
  <c r="O1289" i="14"/>
  <c r="P1289" i="14"/>
  <c r="O1290" i="14"/>
  <c r="P1290" i="14"/>
  <c r="O1291" i="14"/>
  <c r="P1291" i="14"/>
  <c r="O1292" i="14"/>
  <c r="P1292" i="14"/>
  <c r="O1293" i="14"/>
  <c r="P1293" i="14"/>
  <c r="O1294" i="14"/>
  <c r="P1294" i="14"/>
  <c r="O1295" i="14"/>
  <c r="P1295" i="14"/>
  <c r="O1296" i="14"/>
  <c r="P1296" i="14"/>
  <c r="O1297" i="14"/>
  <c r="P1297" i="14"/>
  <c r="O1298" i="14"/>
  <c r="P1298" i="14"/>
  <c r="O1299" i="14"/>
  <c r="P1299" i="14"/>
  <c r="O1300" i="14"/>
  <c r="P1300" i="14"/>
  <c r="O1301" i="14"/>
  <c r="P1301" i="14"/>
  <c r="O1302" i="14"/>
  <c r="P1302" i="14"/>
  <c r="O1303" i="14"/>
  <c r="P1303" i="14"/>
  <c r="O1304" i="14"/>
  <c r="P1304" i="14"/>
  <c r="O1305" i="14"/>
  <c r="P1305" i="14"/>
  <c r="O1306" i="14"/>
  <c r="P1306" i="14"/>
  <c r="O1307" i="14"/>
  <c r="P1307" i="14"/>
  <c r="O1308" i="14"/>
  <c r="P1308" i="14"/>
  <c r="O1309" i="14"/>
  <c r="P1309" i="14"/>
  <c r="O1310" i="14"/>
  <c r="P1310" i="14"/>
  <c r="O1311" i="14"/>
  <c r="P1311" i="14"/>
  <c r="O1312" i="14"/>
  <c r="P1312" i="14"/>
  <c r="O1313" i="14"/>
  <c r="P1313" i="14"/>
  <c r="O1314" i="14"/>
  <c r="P1314" i="14"/>
  <c r="O1315" i="14"/>
  <c r="P1315" i="14"/>
  <c r="O1316" i="14"/>
  <c r="P1316" i="14"/>
  <c r="O1317" i="14"/>
  <c r="P1317" i="14"/>
  <c r="O1318" i="14"/>
  <c r="P1318" i="14"/>
  <c r="O1319" i="14"/>
  <c r="P1319" i="14"/>
  <c r="O1320" i="14"/>
  <c r="P1320" i="14"/>
  <c r="O1321" i="14"/>
  <c r="P1321" i="14"/>
  <c r="O1322" i="14"/>
  <c r="P1322" i="14"/>
  <c r="O1323" i="14"/>
  <c r="P1323" i="14"/>
  <c r="O1324" i="14"/>
  <c r="P1324" i="14"/>
  <c r="O1325" i="14"/>
  <c r="P1325" i="14"/>
  <c r="O1326" i="14"/>
  <c r="P1326" i="14"/>
  <c r="O1327" i="14"/>
  <c r="P1327" i="14"/>
  <c r="O1328" i="14"/>
  <c r="P1328" i="14"/>
  <c r="O1329" i="14"/>
  <c r="P1329" i="14"/>
  <c r="O1330" i="14"/>
  <c r="P1330" i="14"/>
  <c r="O1331" i="14"/>
  <c r="P1331" i="14"/>
  <c r="O1332" i="14"/>
  <c r="P1332" i="14"/>
  <c r="O1333" i="14"/>
  <c r="P1333" i="14"/>
  <c r="O1334" i="14"/>
  <c r="P1334" i="14"/>
  <c r="O1335" i="14"/>
  <c r="P1335" i="14"/>
  <c r="O1336" i="14"/>
  <c r="P1336" i="14"/>
  <c r="O1337" i="14"/>
  <c r="P1337" i="14"/>
  <c r="O1338" i="14"/>
  <c r="P1338" i="14"/>
  <c r="O1339" i="14"/>
  <c r="P1339" i="14"/>
  <c r="O1340" i="14"/>
  <c r="P1340" i="14"/>
  <c r="O1341" i="14"/>
  <c r="P1341" i="14"/>
  <c r="O1342" i="14"/>
  <c r="P1342" i="14"/>
  <c r="O1343" i="14"/>
  <c r="P1343" i="14"/>
  <c r="O1344" i="14"/>
  <c r="P1344" i="14"/>
  <c r="O1345" i="14"/>
  <c r="P1345" i="14"/>
  <c r="O1346" i="14"/>
  <c r="P1346" i="14"/>
  <c r="O1347" i="14"/>
  <c r="P1347" i="14"/>
  <c r="O1348" i="14"/>
  <c r="P1348" i="14"/>
  <c r="O1349" i="14"/>
  <c r="P1349" i="14"/>
  <c r="O1350" i="14"/>
  <c r="P1350" i="14"/>
  <c r="O1351" i="14"/>
  <c r="P1351" i="14"/>
  <c r="O1352" i="14"/>
  <c r="P1352" i="14"/>
  <c r="O1353" i="14"/>
  <c r="P1353" i="14"/>
  <c r="O1354" i="14"/>
  <c r="P1354" i="14"/>
  <c r="O1355" i="14"/>
  <c r="P1355" i="14"/>
  <c r="O1356" i="14"/>
  <c r="P1356" i="14"/>
  <c r="O1357" i="14"/>
  <c r="P1357" i="14"/>
  <c r="O1358" i="14"/>
  <c r="P1358" i="14"/>
  <c r="O1359" i="14"/>
  <c r="P1359" i="14"/>
  <c r="O1360" i="14"/>
  <c r="P1360" i="14"/>
  <c r="O1361" i="14"/>
  <c r="P1361" i="14"/>
  <c r="O1362" i="14"/>
  <c r="P1362" i="14"/>
  <c r="O1363" i="14"/>
  <c r="P1363" i="14"/>
  <c r="O1364" i="14"/>
  <c r="P1364" i="14"/>
  <c r="O1365" i="14"/>
  <c r="P1365" i="14"/>
  <c r="O1366" i="14"/>
  <c r="P1366" i="14"/>
  <c r="O1367" i="14"/>
  <c r="P1367" i="14"/>
  <c r="O1368" i="14"/>
  <c r="P1368" i="14"/>
  <c r="O1369" i="14"/>
  <c r="P1369" i="14"/>
  <c r="O1370" i="14"/>
  <c r="P1370" i="14"/>
  <c r="O1371" i="14"/>
  <c r="P1371" i="14"/>
  <c r="O1372" i="14"/>
  <c r="P1372" i="14"/>
  <c r="O1373" i="14"/>
  <c r="P1373" i="14"/>
  <c r="O1374" i="14"/>
  <c r="P1374" i="14"/>
  <c r="O1375" i="14"/>
  <c r="P1375" i="14"/>
  <c r="O1376" i="14"/>
  <c r="P1376" i="14"/>
  <c r="O1377" i="14"/>
  <c r="P1377" i="14"/>
  <c r="O1378" i="14"/>
  <c r="P1378" i="14"/>
  <c r="O1379" i="14"/>
  <c r="P1379" i="14"/>
  <c r="O1380" i="14"/>
  <c r="P1380" i="14"/>
  <c r="O1381" i="14"/>
  <c r="P1381" i="14"/>
  <c r="O1382" i="14"/>
  <c r="P1382" i="14"/>
  <c r="O1383" i="14"/>
  <c r="P1383" i="14"/>
  <c r="O1384" i="14"/>
  <c r="P1384" i="14"/>
  <c r="O1385" i="14"/>
  <c r="P1385" i="14"/>
  <c r="O1386" i="14"/>
  <c r="P1386" i="14"/>
  <c r="O1387" i="14"/>
  <c r="P1387" i="14"/>
  <c r="O1388" i="14"/>
  <c r="P1388" i="14"/>
  <c r="O1389" i="14"/>
  <c r="P1389" i="14"/>
  <c r="O1390" i="14"/>
  <c r="P1390" i="14"/>
  <c r="O1391" i="14"/>
  <c r="P1391" i="14"/>
  <c r="O1392" i="14"/>
  <c r="P1392" i="14"/>
  <c r="O1393" i="14"/>
  <c r="P1393" i="14"/>
  <c r="O1394" i="14"/>
  <c r="P1394" i="14"/>
  <c r="O1395" i="14"/>
  <c r="P1395" i="14"/>
  <c r="O1396" i="14"/>
  <c r="P1396" i="14"/>
  <c r="O1397" i="14"/>
  <c r="P1397" i="14"/>
  <c r="O1398" i="14"/>
  <c r="P1398" i="14"/>
  <c r="O1399" i="14"/>
  <c r="P1399" i="14"/>
  <c r="O1400" i="14"/>
  <c r="P1400" i="14"/>
  <c r="O1401" i="14"/>
  <c r="P1401" i="14"/>
  <c r="O1402" i="14"/>
  <c r="P1402" i="14"/>
  <c r="O1403" i="14"/>
  <c r="P1403" i="14"/>
  <c r="O1404" i="14"/>
  <c r="P1404" i="14"/>
  <c r="O1405" i="14"/>
  <c r="P1405" i="14"/>
  <c r="O1406" i="14"/>
  <c r="P1406" i="14"/>
  <c r="O1407" i="14"/>
  <c r="P1407" i="14"/>
  <c r="O1408" i="14"/>
  <c r="P1408" i="14"/>
  <c r="O1409" i="14"/>
  <c r="P1409" i="14"/>
  <c r="O1410" i="14"/>
  <c r="P1410" i="14"/>
  <c r="O1411" i="14"/>
  <c r="P1411" i="14"/>
  <c r="O1412" i="14"/>
  <c r="P1412" i="14"/>
  <c r="O1413" i="14"/>
  <c r="P1413" i="14"/>
  <c r="O1414" i="14"/>
  <c r="P1414" i="14"/>
  <c r="O1415" i="14"/>
  <c r="P1415" i="14"/>
  <c r="O1416" i="14"/>
  <c r="P1416" i="14"/>
  <c r="O1417" i="14"/>
  <c r="P1417" i="14"/>
  <c r="O1418" i="14"/>
  <c r="P1418" i="14"/>
  <c r="O1419" i="14"/>
  <c r="P1419" i="14"/>
  <c r="O1420" i="14"/>
  <c r="P1420" i="14"/>
  <c r="O1421" i="14"/>
  <c r="P1421" i="14"/>
  <c r="O1422" i="14"/>
  <c r="P1422" i="14"/>
  <c r="O1423" i="14"/>
  <c r="P1423" i="14"/>
  <c r="O1424" i="14"/>
  <c r="P1424" i="14"/>
  <c r="O1425" i="14"/>
  <c r="P1425" i="14"/>
  <c r="O1426" i="14"/>
  <c r="P1426" i="14"/>
  <c r="O1427" i="14"/>
  <c r="P1427" i="14"/>
  <c r="O1428" i="14"/>
  <c r="P1428" i="14"/>
  <c r="O1429" i="14"/>
  <c r="P1429" i="14"/>
  <c r="O1430" i="14"/>
  <c r="P1430" i="14"/>
  <c r="O1431" i="14"/>
  <c r="P1431" i="14"/>
  <c r="O1432" i="14"/>
  <c r="P1432" i="14"/>
  <c r="O1433" i="14"/>
  <c r="P1433" i="14"/>
  <c r="O1434" i="14"/>
  <c r="P1434" i="14"/>
  <c r="O1435" i="14"/>
  <c r="P1435" i="14"/>
  <c r="O1436" i="14"/>
  <c r="P1436" i="14"/>
  <c r="O1437" i="14"/>
  <c r="P1437" i="14"/>
  <c r="O1438" i="14"/>
  <c r="P1438" i="14"/>
  <c r="O1439" i="14"/>
  <c r="P1439" i="14"/>
  <c r="O1440" i="14"/>
  <c r="P1440" i="14"/>
  <c r="O1441" i="14"/>
  <c r="P1441" i="14"/>
  <c r="O1442" i="14"/>
  <c r="P1442" i="14"/>
  <c r="O1443" i="14"/>
  <c r="P1443" i="14"/>
  <c r="O1444" i="14"/>
  <c r="P1444" i="14"/>
  <c r="O1445" i="14"/>
  <c r="P1445" i="14"/>
  <c r="O1446" i="14"/>
  <c r="P1446" i="14"/>
  <c r="O1447" i="14"/>
  <c r="P1447" i="14"/>
  <c r="O1448" i="14"/>
  <c r="P1448" i="14"/>
  <c r="O1449" i="14"/>
  <c r="P1449" i="14"/>
  <c r="O1450" i="14"/>
  <c r="P1450" i="14"/>
  <c r="O1451" i="14"/>
  <c r="P1451" i="14"/>
  <c r="O1452" i="14"/>
  <c r="P1452" i="14"/>
  <c r="O1453" i="14"/>
  <c r="P1453" i="14"/>
  <c r="O1454" i="14"/>
  <c r="P1454" i="14"/>
  <c r="O1455" i="14"/>
  <c r="P1455" i="14"/>
  <c r="O1456" i="14"/>
  <c r="P1456" i="14"/>
  <c r="O1457" i="14"/>
  <c r="P1457" i="14"/>
  <c r="O1458" i="14"/>
  <c r="P1458" i="14"/>
  <c r="O1459" i="14"/>
  <c r="P1459" i="14"/>
  <c r="O1460" i="14"/>
  <c r="P1460" i="14"/>
  <c r="O1461" i="14"/>
  <c r="P1461" i="14"/>
  <c r="O1462" i="14"/>
  <c r="P1462" i="14"/>
  <c r="O1463" i="14"/>
  <c r="P1463" i="14"/>
  <c r="O1464" i="14"/>
  <c r="P1464" i="14"/>
  <c r="O1465" i="14"/>
  <c r="P1465" i="14"/>
  <c r="O1466" i="14"/>
  <c r="P1466" i="14"/>
  <c r="O1467" i="14"/>
  <c r="P1467" i="14"/>
  <c r="O1468" i="14"/>
  <c r="P1468" i="14"/>
  <c r="O1469" i="14"/>
  <c r="P1469" i="14"/>
  <c r="O1470" i="14"/>
  <c r="P1470" i="14"/>
  <c r="O1471" i="14"/>
  <c r="P1471" i="14"/>
  <c r="O1472" i="14"/>
  <c r="P1472" i="14"/>
  <c r="O1473" i="14"/>
  <c r="P1473" i="14"/>
  <c r="O1474" i="14"/>
  <c r="P1474" i="14"/>
  <c r="O1475" i="14"/>
  <c r="P1475" i="14"/>
  <c r="O1476" i="14"/>
  <c r="P1476" i="14"/>
  <c r="O1477" i="14"/>
  <c r="P1477" i="14"/>
  <c r="O1478" i="14"/>
  <c r="P1478" i="14"/>
  <c r="O1479" i="14"/>
  <c r="P1479" i="14"/>
  <c r="O1480" i="14"/>
  <c r="P1480" i="14"/>
  <c r="O1481" i="14"/>
  <c r="P1481" i="14"/>
  <c r="O1482" i="14"/>
  <c r="P1482" i="14"/>
  <c r="O1483" i="14"/>
  <c r="P1483" i="14"/>
  <c r="O1484" i="14"/>
  <c r="P1484" i="14"/>
  <c r="O1485" i="14"/>
  <c r="P1485" i="14"/>
  <c r="O1486" i="14"/>
  <c r="P1486" i="14"/>
  <c r="O1487" i="14"/>
  <c r="P1487" i="14"/>
  <c r="O1488" i="14"/>
  <c r="P1488" i="14"/>
  <c r="O1489" i="14"/>
  <c r="P1489" i="14"/>
  <c r="O1490" i="14"/>
  <c r="P1490" i="14"/>
  <c r="O1491" i="14"/>
  <c r="P1491" i="14"/>
  <c r="O1492" i="14"/>
  <c r="P1492" i="14"/>
  <c r="O1493" i="14"/>
  <c r="P1493" i="14"/>
  <c r="O1494" i="14"/>
  <c r="P1494" i="14"/>
  <c r="O1495" i="14"/>
  <c r="P1495" i="14"/>
  <c r="O1496" i="14"/>
  <c r="P1496" i="14"/>
  <c r="O1497" i="14"/>
  <c r="P1497" i="14"/>
  <c r="O1498" i="14"/>
  <c r="P1498" i="14"/>
  <c r="O1499" i="14"/>
  <c r="P1499" i="14"/>
  <c r="O1500" i="14"/>
  <c r="P1500" i="14"/>
  <c r="O1501" i="14"/>
  <c r="P1501" i="14"/>
  <c r="O1502" i="14"/>
  <c r="P1502" i="14"/>
  <c r="O1503" i="14"/>
  <c r="P1503" i="14"/>
  <c r="O1504" i="14"/>
  <c r="P1504" i="14"/>
  <c r="O1505" i="14"/>
  <c r="P1505" i="14"/>
  <c r="O1506" i="14"/>
  <c r="P1506" i="14"/>
  <c r="O1507" i="14"/>
  <c r="P1507" i="14"/>
  <c r="O1508" i="14"/>
  <c r="P1508" i="14"/>
  <c r="O1509" i="14"/>
  <c r="P1509" i="14"/>
  <c r="O1510" i="14"/>
  <c r="P1510" i="14"/>
  <c r="O1511" i="14"/>
  <c r="P1511" i="14"/>
  <c r="O1512" i="14"/>
  <c r="P1512" i="14"/>
  <c r="O1513" i="14"/>
  <c r="P1513" i="14"/>
  <c r="O1514" i="14"/>
  <c r="P1514" i="14"/>
  <c r="O1515" i="14"/>
  <c r="P1515" i="14"/>
  <c r="O1516" i="14"/>
  <c r="P1516" i="14"/>
  <c r="O1517" i="14"/>
  <c r="P1517" i="14"/>
  <c r="O1518" i="14"/>
  <c r="P1518" i="14"/>
  <c r="O1519" i="14"/>
  <c r="P1519" i="14"/>
  <c r="O1520" i="14"/>
  <c r="P1520" i="14"/>
  <c r="O1521" i="14"/>
  <c r="P1521" i="14"/>
  <c r="O1522" i="14"/>
  <c r="P1522" i="14"/>
  <c r="O1523" i="14"/>
  <c r="P1523" i="14"/>
  <c r="O1524" i="14"/>
  <c r="P1524" i="14"/>
  <c r="O1525" i="14"/>
  <c r="P1525" i="14"/>
  <c r="O1526" i="14"/>
  <c r="P1526" i="14"/>
  <c r="O1527" i="14"/>
  <c r="P1527" i="14"/>
  <c r="O1528" i="14"/>
  <c r="P1528" i="14"/>
  <c r="O1529" i="14"/>
  <c r="P1529" i="14"/>
  <c r="O1530" i="14"/>
  <c r="P1530" i="14"/>
  <c r="O1531" i="14"/>
  <c r="P1531" i="14"/>
  <c r="O1532" i="14"/>
  <c r="P1532" i="14"/>
  <c r="O1533" i="14"/>
  <c r="P1533" i="14"/>
  <c r="O1534" i="14"/>
  <c r="P1534" i="14"/>
  <c r="O1535" i="14"/>
  <c r="P1535" i="14"/>
  <c r="O1536" i="14"/>
  <c r="P1536" i="14"/>
  <c r="O1537" i="14"/>
  <c r="P1537" i="14"/>
  <c r="O1538" i="14"/>
  <c r="P1538" i="14"/>
  <c r="O1539" i="14"/>
  <c r="P1539" i="14"/>
  <c r="O1540" i="14"/>
  <c r="P1540" i="14"/>
  <c r="O1541" i="14"/>
  <c r="P1541" i="14"/>
  <c r="O1542" i="14"/>
  <c r="P1542" i="14"/>
  <c r="O1543" i="14"/>
  <c r="P1543" i="14"/>
  <c r="O1544" i="14"/>
  <c r="P1544" i="14"/>
  <c r="O1545" i="14"/>
  <c r="P1545" i="14"/>
  <c r="O1546" i="14"/>
  <c r="P1546" i="14"/>
  <c r="O1547" i="14"/>
  <c r="P1547" i="14"/>
  <c r="O1548" i="14"/>
  <c r="P1548" i="14"/>
  <c r="O1549" i="14"/>
  <c r="P1549" i="14"/>
  <c r="O1550" i="14"/>
  <c r="P1550" i="14"/>
  <c r="O1551" i="14"/>
  <c r="P1551" i="14"/>
  <c r="O1552" i="14"/>
  <c r="P1552" i="14"/>
  <c r="O1553" i="14"/>
  <c r="P1553" i="14"/>
  <c r="O1554" i="14"/>
  <c r="P1554" i="14"/>
  <c r="O1555" i="14"/>
  <c r="P1555" i="14"/>
  <c r="O1556" i="14"/>
  <c r="P1556" i="14"/>
  <c r="O1557" i="14"/>
  <c r="P1557" i="14"/>
  <c r="O1558" i="14"/>
  <c r="P1558" i="14"/>
  <c r="O1559" i="14"/>
  <c r="P1559" i="14"/>
  <c r="O1560" i="14"/>
  <c r="P1560" i="14"/>
  <c r="O1561" i="14"/>
  <c r="P1561" i="14"/>
  <c r="O1562" i="14"/>
  <c r="P1562" i="14"/>
  <c r="O1563" i="14"/>
  <c r="P1563" i="14"/>
  <c r="O1564" i="14"/>
  <c r="P1564" i="14"/>
  <c r="O1565" i="14"/>
  <c r="P1565" i="14"/>
  <c r="O1566" i="14"/>
  <c r="P1566" i="14"/>
  <c r="O1567" i="14"/>
  <c r="P1567" i="14"/>
  <c r="O1568" i="14"/>
  <c r="P1568" i="14"/>
  <c r="O1569" i="14"/>
  <c r="P1569" i="14"/>
  <c r="O1570" i="14"/>
  <c r="P1570" i="14"/>
  <c r="O1571" i="14"/>
  <c r="P1571" i="14"/>
  <c r="O1572" i="14"/>
  <c r="P1572" i="14"/>
  <c r="O1573" i="14"/>
  <c r="P1573" i="14"/>
  <c r="O1574" i="14"/>
  <c r="P1574" i="14"/>
  <c r="O1575" i="14"/>
  <c r="P1575" i="14"/>
  <c r="O1576" i="14"/>
  <c r="P1576" i="14"/>
  <c r="O1577" i="14"/>
  <c r="P1577" i="14"/>
  <c r="O1578" i="14"/>
  <c r="P1578" i="14"/>
  <c r="O1579" i="14"/>
  <c r="P1579" i="14"/>
  <c r="O1580" i="14"/>
  <c r="P1580" i="14"/>
  <c r="O1581" i="14"/>
  <c r="P1581" i="14"/>
  <c r="O1582" i="14"/>
  <c r="P1582" i="14"/>
  <c r="O1583" i="14"/>
  <c r="P1583" i="14"/>
  <c r="O1584" i="14"/>
  <c r="P1584" i="14"/>
  <c r="O1585" i="14"/>
  <c r="P1585" i="14"/>
  <c r="O1586" i="14"/>
  <c r="P1586" i="14"/>
  <c r="O1587" i="14"/>
  <c r="P1587" i="14"/>
  <c r="O1588" i="14"/>
  <c r="P1588" i="14"/>
  <c r="O1589" i="14"/>
  <c r="P1589" i="14"/>
  <c r="O1590" i="14"/>
  <c r="P1590" i="14"/>
  <c r="O1591" i="14"/>
  <c r="P1591" i="14"/>
  <c r="O1592" i="14"/>
  <c r="P1592" i="14"/>
  <c r="O1593" i="14"/>
  <c r="P1593" i="14"/>
  <c r="O1594" i="14"/>
  <c r="P1594" i="14"/>
  <c r="O1595" i="14"/>
  <c r="P1595" i="14"/>
  <c r="O1596" i="14"/>
  <c r="P1596" i="14"/>
  <c r="O1597" i="14"/>
  <c r="P1597" i="14"/>
  <c r="O1598" i="14"/>
  <c r="P1598" i="14"/>
  <c r="O1599" i="14"/>
  <c r="P1599" i="14"/>
  <c r="O1600" i="14"/>
  <c r="P1600" i="14"/>
  <c r="O1601" i="14"/>
  <c r="P1601" i="14"/>
  <c r="O1602" i="14"/>
  <c r="P1602" i="14"/>
  <c r="O1603" i="14"/>
  <c r="P1603" i="14"/>
  <c r="O1604" i="14"/>
  <c r="P1604" i="14"/>
  <c r="O1605" i="14"/>
  <c r="P1605" i="14"/>
  <c r="O1606" i="14"/>
  <c r="P1606" i="14"/>
  <c r="O1607" i="14"/>
  <c r="P1607" i="14"/>
  <c r="O1608" i="14"/>
  <c r="P1608" i="14"/>
  <c r="O1609" i="14"/>
  <c r="P1609" i="14"/>
  <c r="O1610" i="14"/>
  <c r="P1610" i="14"/>
  <c r="O1611" i="14"/>
  <c r="P1611" i="14"/>
  <c r="O1612" i="14"/>
  <c r="P1612" i="14"/>
  <c r="O1613" i="14"/>
  <c r="P1613" i="14"/>
  <c r="O1614" i="14"/>
  <c r="P1614" i="14"/>
  <c r="O1615" i="14"/>
  <c r="P1615" i="14"/>
  <c r="O1616" i="14"/>
  <c r="P1616" i="14"/>
  <c r="O1617" i="14"/>
  <c r="P1617" i="14"/>
  <c r="O1618" i="14"/>
  <c r="P1618" i="14"/>
  <c r="O1619" i="14"/>
  <c r="P1619" i="14"/>
  <c r="O1620" i="14"/>
  <c r="P1620" i="14"/>
  <c r="O1621" i="14"/>
  <c r="P1621" i="14"/>
  <c r="O1622" i="14"/>
  <c r="P1622" i="14"/>
  <c r="O1623" i="14"/>
  <c r="P1623" i="14"/>
  <c r="O1624" i="14"/>
  <c r="P1624" i="14"/>
  <c r="O1625" i="14"/>
  <c r="P1625" i="14"/>
  <c r="O1626" i="14"/>
  <c r="P1626" i="14"/>
  <c r="O1627" i="14"/>
  <c r="P1627" i="14"/>
  <c r="O1628" i="14"/>
  <c r="P1628" i="14"/>
  <c r="O1629" i="14"/>
  <c r="P1629" i="14"/>
  <c r="O1630" i="14"/>
  <c r="P1630" i="14"/>
  <c r="O1631" i="14"/>
  <c r="P1631" i="14"/>
  <c r="O1632" i="14"/>
  <c r="P1632" i="14"/>
  <c r="O1633" i="14"/>
  <c r="P1633" i="14"/>
  <c r="O1634" i="14"/>
  <c r="P1634" i="14"/>
  <c r="O1635" i="14"/>
  <c r="P1635" i="14"/>
  <c r="O1636" i="14"/>
  <c r="P1636" i="14"/>
  <c r="O1637" i="14"/>
  <c r="P1637" i="14"/>
  <c r="O1638" i="14"/>
  <c r="P1638" i="14"/>
  <c r="O1639" i="14"/>
  <c r="P1639" i="14"/>
  <c r="O1640" i="14"/>
  <c r="P1640" i="14"/>
  <c r="O1641" i="14"/>
  <c r="P1641" i="14"/>
  <c r="O1642" i="14"/>
  <c r="P1642" i="14"/>
  <c r="O1643" i="14"/>
  <c r="P1643" i="14"/>
  <c r="O1644" i="14"/>
  <c r="P1644" i="14"/>
  <c r="O1645" i="14"/>
  <c r="P1645" i="14"/>
  <c r="O1646" i="14"/>
  <c r="P1646" i="14"/>
  <c r="O1647" i="14"/>
  <c r="P1647" i="14"/>
  <c r="O1648" i="14"/>
  <c r="P1648" i="14"/>
  <c r="O1649" i="14"/>
  <c r="P1649" i="14"/>
  <c r="O1650" i="14"/>
  <c r="P1650" i="14"/>
  <c r="O1651" i="14"/>
  <c r="P1651" i="14"/>
  <c r="O1652" i="14"/>
  <c r="P1652" i="14"/>
  <c r="O1653" i="14"/>
  <c r="P1653" i="14"/>
  <c r="O1654" i="14"/>
  <c r="P1654" i="14"/>
  <c r="O1655" i="14"/>
  <c r="P1655" i="14"/>
  <c r="O1656" i="14"/>
  <c r="P1656" i="14"/>
  <c r="O1657" i="14"/>
  <c r="P1657" i="14"/>
  <c r="O1658" i="14"/>
  <c r="P1658" i="14"/>
  <c r="O1659" i="14"/>
  <c r="P1659" i="14"/>
  <c r="O1660" i="14"/>
  <c r="P1660" i="14"/>
  <c r="O1661" i="14"/>
  <c r="P1661" i="14"/>
  <c r="O1662" i="14"/>
  <c r="P1662" i="14"/>
  <c r="O1663" i="14"/>
  <c r="P1663" i="14"/>
  <c r="O1664" i="14"/>
  <c r="P1664" i="14"/>
  <c r="O1665" i="14"/>
  <c r="P1665" i="14"/>
  <c r="O1666" i="14"/>
  <c r="P1666" i="14"/>
  <c r="O1667" i="14"/>
  <c r="P1667" i="14"/>
  <c r="O1668" i="14"/>
  <c r="P1668" i="14"/>
  <c r="O1669" i="14"/>
  <c r="P1669" i="14"/>
  <c r="O1670" i="14"/>
  <c r="P1670" i="14"/>
  <c r="O1671" i="14"/>
  <c r="P1671" i="14"/>
  <c r="O1672" i="14"/>
  <c r="P1672" i="14"/>
  <c r="O1673" i="14"/>
  <c r="P1673" i="14"/>
  <c r="O1674" i="14"/>
  <c r="P1674" i="14"/>
  <c r="O1675" i="14"/>
  <c r="P1675" i="14"/>
  <c r="O1676" i="14"/>
  <c r="P1676" i="14"/>
  <c r="O1677" i="14"/>
  <c r="P1677" i="14"/>
  <c r="O1678" i="14"/>
  <c r="P1678" i="14"/>
  <c r="O1679" i="14"/>
  <c r="P1679" i="14"/>
  <c r="O1680" i="14"/>
  <c r="P1680" i="14"/>
  <c r="O1681" i="14"/>
  <c r="P1681" i="14"/>
  <c r="O1682" i="14"/>
  <c r="P1682" i="14"/>
  <c r="O1683" i="14"/>
  <c r="P1683" i="14"/>
  <c r="O1684" i="14"/>
  <c r="P1684" i="14"/>
  <c r="O1685" i="14"/>
  <c r="P1685" i="14"/>
  <c r="O1686" i="14"/>
  <c r="P1686" i="14"/>
  <c r="O1687" i="14"/>
  <c r="P1687" i="14"/>
  <c r="O1688" i="14"/>
  <c r="P1688" i="14"/>
  <c r="O1689" i="14"/>
  <c r="P1689" i="14"/>
  <c r="O1690" i="14"/>
  <c r="P1690" i="14"/>
  <c r="O1691" i="14"/>
  <c r="P1691" i="14"/>
  <c r="O1692" i="14"/>
  <c r="P1692" i="14"/>
  <c r="O1693" i="14"/>
  <c r="P1693" i="14"/>
  <c r="O1694" i="14"/>
  <c r="P1694" i="14"/>
  <c r="O1695" i="14"/>
  <c r="P1695" i="14"/>
  <c r="O1696" i="14"/>
  <c r="P1696" i="14"/>
  <c r="O1697" i="14"/>
  <c r="P1697" i="14"/>
  <c r="O1698" i="14"/>
  <c r="P1698" i="14"/>
  <c r="O1699" i="14"/>
  <c r="P1699" i="14"/>
  <c r="O1700" i="14"/>
  <c r="P1700" i="14"/>
  <c r="O1701" i="14"/>
  <c r="P1701" i="14"/>
  <c r="O1702" i="14"/>
  <c r="P1702" i="14"/>
  <c r="O1703" i="14"/>
  <c r="P1703" i="14"/>
  <c r="O1704" i="14"/>
  <c r="P1704" i="14"/>
  <c r="O1705" i="14"/>
  <c r="P1705" i="14"/>
  <c r="O1706" i="14"/>
  <c r="P1706" i="14"/>
  <c r="O1707" i="14"/>
  <c r="P1707" i="14"/>
  <c r="O1708" i="14"/>
  <c r="P1708" i="14"/>
  <c r="O1709" i="14"/>
  <c r="P1709" i="14"/>
  <c r="O1710" i="14"/>
  <c r="P1710" i="14"/>
  <c r="O1711" i="14"/>
  <c r="P1711" i="14"/>
  <c r="O1712" i="14"/>
  <c r="P1712" i="14"/>
  <c r="O1713" i="14"/>
  <c r="P1713" i="14"/>
  <c r="O1714" i="14"/>
  <c r="P1714" i="14"/>
  <c r="O1715" i="14"/>
  <c r="P1715" i="14"/>
  <c r="O1716" i="14"/>
  <c r="P1716" i="14"/>
  <c r="O1717" i="14"/>
  <c r="P1717" i="14"/>
  <c r="O1718" i="14"/>
  <c r="P1718" i="14"/>
  <c r="O1719" i="14"/>
  <c r="P1719" i="14"/>
  <c r="O1720" i="14"/>
  <c r="P1720" i="14"/>
  <c r="O1721" i="14"/>
  <c r="P1721" i="14"/>
  <c r="O1722" i="14"/>
  <c r="P1722" i="14"/>
  <c r="O1723" i="14"/>
  <c r="P1723" i="14"/>
  <c r="O1724" i="14"/>
  <c r="P1724" i="14"/>
  <c r="O1725" i="14"/>
  <c r="P1725" i="14"/>
  <c r="O1726" i="14"/>
  <c r="P1726" i="14"/>
  <c r="O1727" i="14"/>
  <c r="P1727" i="14"/>
  <c r="O1728" i="14"/>
  <c r="P1728" i="14"/>
  <c r="O1729" i="14"/>
  <c r="P1729" i="14"/>
  <c r="O1730" i="14"/>
  <c r="P1730" i="14"/>
  <c r="O1731" i="14"/>
  <c r="P1731" i="14"/>
  <c r="O1732" i="14"/>
  <c r="P1732" i="14"/>
  <c r="O1733" i="14"/>
  <c r="P1733" i="14"/>
  <c r="O1734" i="14"/>
  <c r="P1734" i="14"/>
  <c r="O1735" i="14"/>
  <c r="P1735" i="14"/>
  <c r="O1736" i="14"/>
  <c r="P1736" i="14"/>
  <c r="O1737" i="14"/>
  <c r="P1737" i="14"/>
  <c r="O1738" i="14"/>
  <c r="P1738" i="14"/>
  <c r="O1739" i="14"/>
  <c r="P1739" i="14"/>
  <c r="O1740" i="14"/>
  <c r="P1740" i="14"/>
  <c r="O1741" i="14"/>
  <c r="P1741" i="14"/>
  <c r="O1742" i="14"/>
  <c r="P1742" i="14"/>
  <c r="O1743" i="14"/>
  <c r="P1743" i="14"/>
  <c r="O1744" i="14"/>
  <c r="P1744" i="14"/>
  <c r="O1745" i="14"/>
  <c r="P1745" i="14"/>
  <c r="O1746" i="14"/>
  <c r="P1746" i="14"/>
  <c r="O1747" i="14"/>
  <c r="P1747" i="14"/>
  <c r="O1748" i="14"/>
  <c r="P1748" i="14"/>
  <c r="O1749" i="14"/>
  <c r="P1749" i="14"/>
  <c r="O1750" i="14"/>
  <c r="P1750" i="14"/>
  <c r="O1751" i="14"/>
  <c r="P1751" i="14"/>
  <c r="O1752" i="14"/>
  <c r="P1752" i="14"/>
  <c r="O1753" i="14"/>
  <c r="P1753" i="14"/>
  <c r="O1754" i="14"/>
  <c r="P1754" i="14"/>
  <c r="O1755" i="14"/>
  <c r="P1755" i="14"/>
  <c r="O1756" i="14"/>
  <c r="P1756" i="14"/>
  <c r="O1757" i="14"/>
  <c r="P1757" i="14"/>
  <c r="O1758" i="14"/>
  <c r="P1758" i="14"/>
  <c r="O1759" i="14"/>
  <c r="P1759" i="14"/>
  <c r="O1760" i="14"/>
  <c r="P1760" i="14"/>
  <c r="O1761" i="14"/>
  <c r="P1761" i="14"/>
  <c r="O1762" i="14"/>
  <c r="P1762" i="14"/>
  <c r="O1763" i="14"/>
  <c r="P1763" i="14"/>
  <c r="O1764" i="14"/>
  <c r="P1764" i="14"/>
  <c r="O1765" i="14"/>
  <c r="P1765" i="14"/>
  <c r="O1766" i="14"/>
  <c r="P1766" i="14"/>
  <c r="O1767" i="14"/>
  <c r="P1767" i="14"/>
  <c r="O1768" i="14"/>
  <c r="P1768" i="14"/>
  <c r="O1769" i="14"/>
  <c r="P1769" i="14"/>
  <c r="O1770" i="14"/>
  <c r="P1770" i="14"/>
  <c r="O1771" i="14"/>
  <c r="P1771" i="14"/>
  <c r="O1772" i="14"/>
  <c r="P1772" i="14"/>
  <c r="O1773" i="14"/>
  <c r="P1773" i="14"/>
  <c r="O1774" i="14"/>
  <c r="P1774" i="14"/>
  <c r="O1775" i="14"/>
  <c r="P1775" i="14"/>
  <c r="O1776" i="14"/>
  <c r="P1776" i="14"/>
  <c r="O1777" i="14"/>
  <c r="P1777" i="14"/>
  <c r="O1778" i="14"/>
  <c r="P1778" i="14"/>
  <c r="O1779" i="14"/>
  <c r="P1779" i="14"/>
  <c r="O1780" i="14"/>
  <c r="P1780" i="14"/>
  <c r="O1781" i="14"/>
  <c r="P1781" i="14"/>
  <c r="O1782" i="14"/>
  <c r="P1782" i="14"/>
  <c r="O1783" i="14"/>
  <c r="P1783" i="14"/>
  <c r="O1784" i="14"/>
  <c r="P1784" i="14"/>
  <c r="O1785" i="14"/>
  <c r="P1785" i="14"/>
  <c r="O1786" i="14"/>
  <c r="P1786" i="14"/>
  <c r="O1787" i="14"/>
  <c r="P1787" i="14"/>
  <c r="O1788" i="14"/>
  <c r="P1788" i="14"/>
  <c r="O1789" i="14"/>
  <c r="P1789" i="14"/>
  <c r="O1790" i="14"/>
  <c r="P1790" i="14"/>
  <c r="O1791" i="14"/>
  <c r="P1791" i="14"/>
  <c r="O1792" i="14"/>
  <c r="P1792" i="14"/>
  <c r="O1793" i="14"/>
  <c r="P1793" i="14"/>
  <c r="O1794" i="14"/>
  <c r="P1794" i="14"/>
  <c r="O1795" i="14"/>
  <c r="P1795" i="14"/>
  <c r="O1796" i="14"/>
  <c r="P1796" i="14"/>
  <c r="O1797" i="14"/>
  <c r="P1797" i="14"/>
  <c r="O1798" i="14"/>
  <c r="P1798" i="14"/>
  <c r="O1799" i="14"/>
  <c r="P1799" i="14"/>
  <c r="O1800" i="14"/>
  <c r="P1800" i="14"/>
  <c r="O1801" i="14"/>
  <c r="P1801" i="14"/>
  <c r="O1802" i="14"/>
  <c r="P1802" i="14"/>
  <c r="O1803" i="14"/>
  <c r="P1803" i="14"/>
  <c r="O1804" i="14"/>
  <c r="P1804" i="14"/>
  <c r="O1805" i="14"/>
  <c r="P1805" i="14"/>
  <c r="O1806" i="14"/>
  <c r="P1806" i="14"/>
  <c r="O1807" i="14"/>
  <c r="P1807" i="14"/>
  <c r="O1808" i="14"/>
  <c r="P1808" i="14"/>
  <c r="O1809" i="14"/>
  <c r="P1809" i="14"/>
  <c r="O1810" i="14"/>
  <c r="P1810" i="14"/>
  <c r="O1811" i="14"/>
  <c r="P1811" i="14"/>
  <c r="O1812" i="14"/>
  <c r="P1812" i="14"/>
  <c r="O1813" i="14"/>
  <c r="P1813" i="14"/>
  <c r="O1814" i="14"/>
  <c r="P1814" i="14"/>
  <c r="O1815" i="14"/>
  <c r="P1815" i="14"/>
  <c r="O1816" i="14"/>
  <c r="P1816" i="14"/>
  <c r="O1817" i="14"/>
  <c r="P1817" i="14"/>
  <c r="O1818" i="14"/>
  <c r="P1818" i="14"/>
  <c r="O1819" i="14"/>
  <c r="P1819" i="14"/>
  <c r="O1820" i="14"/>
  <c r="P1820" i="14"/>
  <c r="O1821" i="14"/>
  <c r="P1821" i="14"/>
  <c r="O1822" i="14"/>
  <c r="P1822" i="14"/>
  <c r="O1823" i="14"/>
  <c r="P1823" i="14"/>
  <c r="O1824" i="14"/>
  <c r="P1824" i="14"/>
  <c r="O1825" i="14"/>
  <c r="P1825" i="14"/>
  <c r="O1826" i="14"/>
  <c r="P1826" i="14"/>
  <c r="O1827" i="14"/>
  <c r="P1827" i="14"/>
  <c r="O1828" i="14"/>
  <c r="P1828" i="14"/>
  <c r="O1829" i="14"/>
  <c r="P1829" i="14"/>
  <c r="O1830" i="14"/>
  <c r="P1830" i="14"/>
  <c r="O1831" i="14"/>
  <c r="P1831" i="14"/>
  <c r="O1832" i="14"/>
  <c r="P1832" i="14"/>
  <c r="O1833" i="14"/>
  <c r="P1833" i="14"/>
  <c r="O1834" i="14"/>
  <c r="P1834" i="14"/>
  <c r="O1835" i="14"/>
  <c r="P1835" i="14"/>
  <c r="O1836" i="14"/>
  <c r="P1836" i="14"/>
  <c r="O1837" i="14"/>
  <c r="P1837" i="14"/>
  <c r="O1838" i="14"/>
  <c r="P1838" i="14"/>
  <c r="O1839" i="14"/>
  <c r="P1839" i="14"/>
  <c r="O1840" i="14"/>
  <c r="P1840" i="14"/>
  <c r="O1841" i="14"/>
  <c r="P1841" i="14"/>
  <c r="O1842" i="14"/>
  <c r="P1842" i="14"/>
  <c r="O1843" i="14"/>
  <c r="P1843" i="14"/>
  <c r="O1844" i="14"/>
  <c r="P1844" i="14"/>
  <c r="O1845" i="14"/>
  <c r="P1845" i="14"/>
  <c r="O1846" i="14"/>
  <c r="P1846" i="14"/>
  <c r="O1847" i="14"/>
  <c r="P1847" i="14"/>
  <c r="O1848" i="14"/>
  <c r="P1848" i="14"/>
  <c r="O1849" i="14"/>
  <c r="P1849" i="14"/>
  <c r="O1850" i="14"/>
  <c r="P1850" i="14"/>
  <c r="O1851" i="14"/>
  <c r="P1851" i="14"/>
  <c r="O1852" i="14"/>
  <c r="P1852" i="14"/>
  <c r="O1853" i="14"/>
  <c r="P1853" i="14"/>
  <c r="O1854" i="14"/>
  <c r="P1854" i="14"/>
  <c r="O1855" i="14"/>
  <c r="P1855" i="14"/>
  <c r="O1856" i="14"/>
  <c r="P1856" i="14"/>
  <c r="O1857" i="14"/>
  <c r="P1857" i="14"/>
  <c r="O1858" i="14"/>
  <c r="P1858" i="14"/>
  <c r="O1859" i="14"/>
  <c r="P1859" i="14"/>
  <c r="O1860" i="14"/>
  <c r="P1860" i="14"/>
  <c r="O1861" i="14"/>
  <c r="P1861" i="14"/>
  <c r="O1862" i="14"/>
  <c r="P1862" i="14"/>
  <c r="O1863" i="14"/>
  <c r="P1863" i="14"/>
  <c r="O1864" i="14"/>
  <c r="P1864" i="14"/>
  <c r="O1865" i="14"/>
  <c r="P1865" i="14"/>
  <c r="O1866" i="14"/>
  <c r="P1866" i="14"/>
  <c r="O1867" i="14"/>
  <c r="P1867" i="14"/>
  <c r="O1868" i="14"/>
  <c r="P1868" i="14"/>
  <c r="O1869" i="14"/>
  <c r="P1869" i="14"/>
  <c r="O1870" i="14"/>
  <c r="P1870" i="14"/>
  <c r="O1871" i="14"/>
  <c r="P1871" i="14"/>
  <c r="O1872" i="14"/>
  <c r="P1872" i="14"/>
  <c r="O1873" i="14"/>
  <c r="P1873" i="14"/>
  <c r="O1874" i="14"/>
  <c r="P1874" i="14"/>
  <c r="O1875" i="14"/>
  <c r="P1875" i="14"/>
  <c r="O1876" i="14"/>
  <c r="P1876" i="14"/>
  <c r="O1877" i="14"/>
  <c r="P1877" i="14"/>
  <c r="O1878" i="14"/>
  <c r="P1878" i="14"/>
  <c r="O1879" i="14"/>
  <c r="P1879" i="14"/>
  <c r="O1880" i="14"/>
  <c r="P1880" i="14"/>
  <c r="O1881" i="14"/>
  <c r="P1881" i="14"/>
  <c r="O1882" i="14"/>
  <c r="P1882" i="14"/>
  <c r="O1883" i="14"/>
  <c r="P1883" i="14"/>
  <c r="O1884" i="14"/>
  <c r="P1884" i="14"/>
  <c r="O1885" i="14"/>
  <c r="P1885" i="14"/>
  <c r="O1886" i="14"/>
  <c r="P1886" i="14"/>
  <c r="O1887" i="14"/>
  <c r="P1887" i="14"/>
  <c r="O1888" i="14"/>
  <c r="P1888" i="14"/>
  <c r="O1889" i="14"/>
  <c r="P1889" i="14"/>
  <c r="O1890" i="14"/>
  <c r="P1890" i="14"/>
  <c r="O1891" i="14"/>
  <c r="P1891" i="14"/>
  <c r="O1892" i="14"/>
  <c r="P1892" i="14"/>
  <c r="O1893" i="14"/>
  <c r="P1893" i="14"/>
  <c r="O1894" i="14"/>
  <c r="P1894" i="14"/>
  <c r="O1895" i="14"/>
  <c r="P1895" i="14"/>
  <c r="O1896" i="14"/>
  <c r="P1896" i="14"/>
  <c r="O1897" i="14"/>
  <c r="P1897" i="14"/>
  <c r="O1898" i="14"/>
  <c r="P1898" i="14"/>
  <c r="O1899" i="14"/>
  <c r="P1899" i="14"/>
  <c r="O1900" i="14"/>
  <c r="P1900" i="14"/>
  <c r="O1901" i="14"/>
  <c r="P1901" i="14"/>
  <c r="O1902" i="14"/>
  <c r="P1902" i="14"/>
  <c r="O1903" i="14"/>
  <c r="P1903" i="14"/>
  <c r="O1904" i="14"/>
  <c r="P1904" i="14"/>
  <c r="O1905" i="14"/>
  <c r="P1905" i="14"/>
  <c r="O1906" i="14"/>
  <c r="P1906" i="14"/>
  <c r="O1907" i="14"/>
  <c r="P1907" i="14"/>
  <c r="O1908" i="14"/>
  <c r="P1908" i="14"/>
  <c r="O1909" i="14"/>
  <c r="P1909" i="14"/>
  <c r="O1910" i="14"/>
  <c r="P1910" i="14"/>
  <c r="O1911" i="14"/>
  <c r="P1911" i="14"/>
  <c r="O1912" i="14"/>
  <c r="P1912" i="14"/>
  <c r="O1913" i="14"/>
  <c r="P1913" i="14"/>
  <c r="O1914" i="14"/>
  <c r="P1914" i="14"/>
  <c r="O1915" i="14"/>
  <c r="P1915" i="14"/>
  <c r="O1916" i="14"/>
  <c r="P1916" i="14"/>
  <c r="O1917" i="14"/>
  <c r="P1917" i="14"/>
  <c r="O1918" i="14"/>
  <c r="P1918" i="14"/>
  <c r="O1919" i="14"/>
  <c r="P1919" i="14"/>
  <c r="O1920" i="14"/>
  <c r="P1920" i="14"/>
  <c r="O1921" i="14"/>
  <c r="P1921" i="14"/>
  <c r="O1922" i="14"/>
  <c r="P1922" i="14"/>
  <c r="O1923" i="14"/>
  <c r="P1923" i="14"/>
  <c r="O1924" i="14"/>
  <c r="P1924" i="14"/>
  <c r="O1925" i="14"/>
  <c r="P1925" i="14"/>
  <c r="O1926" i="14"/>
  <c r="P1926" i="14"/>
  <c r="O1927" i="14"/>
  <c r="P1927" i="14"/>
  <c r="O1928" i="14"/>
  <c r="P1928" i="14"/>
  <c r="O1929" i="14"/>
  <c r="P1929" i="14"/>
  <c r="O1930" i="14"/>
  <c r="P1930" i="14"/>
  <c r="O1931" i="14"/>
  <c r="P1931" i="14"/>
  <c r="O1932" i="14"/>
  <c r="P1932" i="14"/>
  <c r="O1933" i="14"/>
  <c r="P1933" i="14"/>
  <c r="O1934" i="14"/>
  <c r="P1934" i="14"/>
  <c r="O1935" i="14"/>
  <c r="P1935" i="14"/>
  <c r="O1936" i="14"/>
  <c r="P1936" i="14"/>
  <c r="O1937" i="14"/>
  <c r="P1937" i="14"/>
  <c r="O1938" i="14"/>
  <c r="P1938" i="14"/>
  <c r="O1939" i="14"/>
  <c r="P1939" i="14"/>
  <c r="O1940" i="14"/>
  <c r="P1940" i="14"/>
  <c r="O1941" i="14"/>
  <c r="P1941" i="14"/>
  <c r="O1942" i="14"/>
  <c r="P1942" i="14"/>
  <c r="O1943" i="14"/>
  <c r="P1943" i="14"/>
  <c r="O1944" i="14"/>
  <c r="P1944" i="14"/>
  <c r="O1945" i="14"/>
  <c r="P1945" i="14"/>
  <c r="O1946" i="14"/>
  <c r="P1946" i="14"/>
  <c r="O1947" i="14"/>
  <c r="P1947" i="14"/>
  <c r="O1948" i="14"/>
  <c r="P1948" i="14"/>
  <c r="O1949" i="14"/>
  <c r="P1949" i="14"/>
  <c r="O1950" i="14"/>
  <c r="P1950" i="14"/>
  <c r="O1951" i="14"/>
  <c r="P1951" i="14"/>
  <c r="O1952" i="14"/>
  <c r="P1952" i="14"/>
  <c r="O1953" i="14"/>
  <c r="P1953" i="14"/>
  <c r="O1954" i="14"/>
  <c r="P1954" i="14"/>
  <c r="O1955" i="14"/>
  <c r="P1955" i="14"/>
  <c r="O1956" i="14"/>
  <c r="P1956" i="14"/>
  <c r="O1957" i="14"/>
  <c r="P1957" i="14"/>
  <c r="O1958" i="14"/>
  <c r="P1958" i="14"/>
  <c r="O1959" i="14"/>
  <c r="P1959" i="14"/>
  <c r="O1960" i="14"/>
  <c r="P1960" i="14"/>
  <c r="O1961" i="14"/>
  <c r="P1961" i="14"/>
  <c r="O1962" i="14"/>
  <c r="P1962" i="14"/>
  <c r="O1963" i="14"/>
  <c r="P1963" i="14"/>
  <c r="O1964" i="14"/>
  <c r="P1964" i="14"/>
  <c r="O1965" i="14"/>
  <c r="P1965" i="14"/>
  <c r="O1966" i="14"/>
  <c r="P1966" i="14"/>
  <c r="O1967" i="14"/>
  <c r="P1967" i="14"/>
  <c r="O1968" i="14"/>
  <c r="P1968" i="14"/>
  <c r="O1969" i="14"/>
  <c r="P1969" i="14"/>
  <c r="O1970" i="14"/>
  <c r="P1970" i="14"/>
  <c r="O1971" i="14"/>
  <c r="P1971" i="14"/>
  <c r="O1972" i="14"/>
  <c r="P1972" i="14"/>
  <c r="O1973" i="14"/>
  <c r="P1973" i="14"/>
  <c r="O1974" i="14"/>
  <c r="P1974" i="14"/>
  <c r="O1975" i="14"/>
  <c r="P1975" i="14"/>
  <c r="O1976" i="14"/>
  <c r="P1976" i="14"/>
  <c r="O1977" i="14"/>
  <c r="P1977" i="14"/>
  <c r="O1978" i="14"/>
  <c r="P1978" i="14"/>
  <c r="O1979" i="14"/>
  <c r="P1979" i="14"/>
  <c r="O1980" i="14"/>
  <c r="P1980" i="14"/>
  <c r="O1981" i="14"/>
  <c r="P1981" i="14"/>
  <c r="O1982" i="14"/>
  <c r="P1982" i="14"/>
  <c r="O1983" i="14"/>
  <c r="P1983" i="14"/>
  <c r="O1984" i="14"/>
  <c r="P1984" i="14"/>
  <c r="O1985" i="14"/>
  <c r="P1985" i="14"/>
  <c r="O1986" i="14"/>
  <c r="P1986" i="14"/>
  <c r="O1987" i="14"/>
  <c r="P1987" i="14"/>
  <c r="O1988" i="14"/>
  <c r="P1988" i="14"/>
  <c r="O1989" i="14"/>
  <c r="P1989" i="14"/>
  <c r="O1990" i="14"/>
  <c r="P1990" i="14"/>
  <c r="O1991" i="14"/>
  <c r="P1991" i="14"/>
  <c r="O1992" i="14"/>
  <c r="P1992" i="14"/>
  <c r="O1993" i="14"/>
  <c r="P1993" i="14"/>
  <c r="O1994" i="14"/>
  <c r="P1994" i="14"/>
  <c r="O1995" i="14"/>
  <c r="P1995" i="14"/>
  <c r="O1996" i="14"/>
  <c r="P1996" i="14"/>
  <c r="O1997" i="14"/>
  <c r="P1997" i="14"/>
  <c r="O1998" i="14"/>
  <c r="P1998" i="14"/>
  <c r="O1999" i="14"/>
  <c r="P1999" i="14"/>
  <c r="O2000" i="14"/>
  <c r="P2000" i="14"/>
  <c r="O2001" i="14"/>
  <c r="P2001" i="14"/>
  <c r="O2002" i="14"/>
  <c r="P2002" i="14"/>
  <c r="O2003" i="14"/>
  <c r="P2003" i="14"/>
  <c r="O2004" i="14"/>
  <c r="P2004" i="14"/>
  <c r="O2005" i="14"/>
  <c r="P2005" i="14"/>
  <c r="O2006" i="14"/>
  <c r="P2006" i="14"/>
  <c r="O2007" i="14"/>
  <c r="P2007" i="14"/>
  <c r="O2008" i="14"/>
  <c r="P2008" i="14"/>
  <c r="O2009" i="14"/>
  <c r="P2009" i="14"/>
  <c r="O2010" i="14"/>
  <c r="P2010" i="14"/>
  <c r="O2011" i="14"/>
  <c r="P2011" i="14"/>
  <c r="O2012" i="14"/>
  <c r="P2012" i="14"/>
  <c r="O2013" i="14"/>
  <c r="P2013" i="14"/>
  <c r="O2014" i="14"/>
  <c r="P2014" i="14"/>
  <c r="O2015" i="14"/>
  <c r="P2015" i="14"/>
  <c r="O2016" i="14"/>
  <c r="P2016" i="14"/>
  <c r="O2017" i="14"/>
  <c r="P2017" i="14"/>
  <c r="O2018" i="14"/>
  <c r="P2018" i="14"/>
  <c r="O2019" i="14"/>
  <c r="P2019" i="14"/>
  <c r="O2020" i="14"/>
  <c r="P2020" i="14"/>
  <c r="O2021" i="14"/>
  <c r="P2021" i="14"/>
  <c r="O2022" i="14"/>
  <c r="P2022" i="14"/>
  <c r="O2023" i="14"/>
  <c r="P2023" i="14"/>
  <c r="O2024" i="14"/>
  <c r="P2024" i="14"/>
  <c r="O2025" i="14"/>
  <c r="P2025" i="14"/>
  <c r="O2026" i="14"/>
  <c r="P2026" i="14"/>
  <c r="O2027" i="14"/>
  <c r="P2027" i="14"/>
  <c r="O2028" i="14"/>
  <c r="P2028" i="14"/>
  <c r="O2029" i="14"/>
  <c r="P2029" i="14"/>
  <c r="O2030" i="14"/>
  <c r="P2030" i="14"/>
  <c r="O2031" i="14"/>
  <c r="P2031" i="14"/>
  <c r="O2032" i="14"/>
  <c r="P2032" i="14"/>
  <c r="O2033" i="14"/>
  <c r="P2033" i="14"/>
  <c r="O2034" i="14"/>
  <c r="P2034" i="14"/>
  <c r="O2035" i="14"/>
  <c r="P2035" i="14"/>
  <c r="O2036" i="14"/>
  <c r="P2036" i="14"/>
  <c r="O2037" i="14"/>
  <c r="P2037" i="14"/>
  <c r="O2038" i="14"/>
  <c r="P2038" i="14"/>
  <c r="O2039" i="14"/>
  <c r="P2039" i="14"/>
  <c r="O2040" i="14"/>
  <c r="P2040" i="14"/>
  <c r="O2041" i="14"/>
  <c r="P2041" i="14"/>
  <c r="O2042" i="14"/>
  <c r="P2042" i="14"/>
  <c r="O2043" i="14"/>
  <c r="P2043" i="14"/>
  <c r="O2044" i="14"/>
  <c r="P2044" i="14"/>
  <c r="O2045" i="14"/>
  <c r="P2045" i="14"/>
  <c r="O2046" i="14"/>
  <c r="P2046" i="14"/>
  <c r="O2047" i="14"/>
  <c r="P2047" i="14"/>
  <c r="O2048" i="14"/>
  <c r="P2048" i="14"/>
  <c r="O2049" i="14"/>
  <c r="P2049" i="14"/>
  <c r="O2050" i="14"/>
  <c r="P2050" i="14"/>
  <c r="O2051" i="14"/>
  <c r="P2051" i="14"/>
  <c r="O2052" i="14"/>
  <c r="P2052" i="14"/>
  <c r="O2053" i="14"/>
  <c r="P2053" i="14"/>
  <c r="O2054" i="14"/>
  <c r="P2054" i="14"/>
  <c r="O2055" i="14"/>
  <c r="P2055" i="14"/>
  <c r="O2056" i="14"/>
  <c r="P2056" i="14"/>
  <c r="O2057" i="14"/>
  <c r="P2057" i="14"/>
  <c r="O2058" i="14"/>
  <c r="P2058" i="14"/>
  <c r="O2059" i="14"/>
  <c r="P2059" i="14"/>
  <c r="O2060" i="14"/>
  <c r="P2060" i="14"/>
  <c r="O2061" i="14"/>
  <c r="P2061" i="14"/>
  <c r="O2062" i="14"/>
  <c r="P2062" i="14"/>
  <c r="O2063" i="14"/>
  <c r="P2063" i="14"/>
  <c r="O2064" i="14"/>
  <c r="P2064" i="14"/>
  <c r="O2065" i="14"/>
  <c r="P2065" i="14"/>
  <c r="O2066" i="14"/>
  <c r="P2066" i="14"/>
  <c r="O2067" i="14"/>
  <c r="P2067" i="14"/>
  <c r="O2068" i="14"/>
  <c r="P2068" i="14"/>
  <c r="O2069" i="14"/>
  <c r="P2069" i="14"/>
  <c r="O2070" i="14"/>
  <c r="P2070" i="14"/>
  <c r="O2071" i="14"/>
  <c r="P2071" i="14"/>
  <c r="O2072" i="14"/>
  <c r="P2072" i="14"/>
  <c r="O2073" i="14"/>
  <c r="P2073" i="14"/>
  <c r="O2074" i="14"/>
  <c r="P2074" i="14"/>
  <c r="O2075" i="14"/>
  <c r="P2075" i="14"/>
  <c r="O2076" i="14"/>
  <c r="P2076" i="14"/>
  <c r="O2077" i="14"/>
  <c r="P2077" i="14"/>
  <c r="O2078" i="14"/>
  <c r="P2078" i="14"/>
  <c r="O2079" i="14"/>
  <c r="P2079" i="14"/>
  <c r="O2080" i="14"/>
  <c r="P2080" i="14"/>
  <c r="O2081" i="14"/>
  <c r="P2081" i="14"/>
  <c r="O2082" i="14"/>
  <c r="P2082" i="14"/>
  <c r="O2083" i="14"/>
  <c r="P2083" i="14"/>
  <c r="O2084" i="14"/>
  <c r="P2084" i="14"/>
  <c r="O2085" i="14"/>
  <c r="P2085" i="14"/>
  <c r="O2086" i="14"/>
  <c r="P2086" i="14"/>
  <c r="O2087" i="14"/>
  <c r="P2087" i="14"/>
  <c r="O2088" i="14"/>
  <c r="P2088" i="14"/>
  <c r="O2089" i="14"/>
  <c r="P2089" i="14"/>
  <c r="O2090" i="14"/>
  <c r="P2090" i="14"/>
  <c r="O2091" i="14"/>
  <c r="P2091" i="14"/>
  <c r="O2092" i="14"/>
  <c r="P2092" i="14"/>
  <c r="O2093" i="14"/>
  <c r="P2093" i="14"/>
  <c r="O2094" i="14"/>
  <c r="P2094" i="14"/>
  <c r="O2095" i="14"/>
  <c r="P2095" i="14"/>
  <c r="O2096" i="14"/>
  <c r="P2096" i="14"/>
  <c r="O2097" i="14"/>
  <c r="P2097" i="14"/>
  <c r="O2098" i="14"/>
  <c r="P2098" i="14"/>
  <c r="O2099" i="14"/>
  <c r="P2099" i="14"/>
  <c r="O2100" i="14"/>
  <c r="P2100" i="14"/>
  <c r="O2101" i="14"/>
  <c r="P2101" i="14"/>
  <c r="O2102" i="14"/>
  <c r="P2102" i="14"/>
  <c r="O2103" i="14"/>
  <c r="P2103" i="14"/>
  <c r="O2104" i="14"/>
  <c r="P2104" i="14"/>
  <c r="O2105" i="14"/>
  <c r="P2105" i="14"/>
  <c r="O2106" i="14"/>
  <c r="P2106" i="14"/>
  <c r="O2107" i="14"/>
  <c r="P2107" i="14"/>
  <c r="O2108" i="14"/>
  <c r="P2108" i="14"/>
  <c r="O2109" i="14"/>
  <c r="P2109" i="14"/>
  <c r="O2110" i="14"/>
  <c r="P2110" i="14"/>
  <c r="O2111" i="14"/>
  <c r="P2111" i="14"/>
  <c r="O2112" i="14"/>
  <c r="P2112" i="14"/>
  <c r="O2113" i="14"/>
  <c r="P2113" i="14"/>
  <c r="O2114" i="14"/>
  <c r="P2114" i="14"/>
  <c r="O2115" i="14"/>
  <c r="P2115" i="14"/>
  <c r="O2116" i="14"/>
  <c r="P2116" i="14"/>
  <c r="O2117" i="14"/>
  <c r="P2117" i="14"/>
  <c r="O2118" i="14"/>
  <c r="P2118" i="14"/>
  <c r="O2119" i="14"/>
  <c r="P2119" i="14"/>
  <c r="O2120" i="14"/>
  <c r="P2120" i="14"/>
  <c r="O2121" i="14"/>
  <c r="P2121" i="14"/>
  <c r="O2122" i="14"/>
  <c r="P2122" i="14"/>
  <c r="O2123" i="14"/>
  <c r="P2123" i="14"/>
  <c r="O2124" i="14"/>
  <c r="P2124" i="14"/>
  <c r="O2125" i="14"/>
  <c r="P2125" i="14"/>
  <c r="O2126" i="14"/>
  <c r="P2126" i="14"/>
  <c r="O2127" i="14"/>
  <c r="P2127" i="14"/>
  <c r="O2128" i="14"/>
  <c r="P2128" i="14"/>
  <c r="O2129" i="14"/>
  <c r="P2129" i="14"/>
  <c r="O2130" i="14"/>
  <c r="P2130" i="14"/>
  <c r="O2131" i="14"/>
  <c r="P2131" i="14"/>
  <c r="O2132" i="14"/>
  <c r="P2132" i="14"/>
  <c r="O2133" i="14"/>
  <c r="P2133" i="14"/>
  <c r="O2134" i="14"/>
  <c r="P2134" i="14"/>
  <c r="O2135" i="14"/>
  <c r="P2135" i="14"/>
  <c r="O2136" i="14"/>
  <c r="P2136" i="14"/>
  <c r="O2137" i="14"/>
  <c r="P2137" i="14"/>
  <c r="O2138" i="14"/>
  <c r="P2138" i="14"/>
  <c r="O2139" i="14"/>
  <c r="P2139" i="14"/>
  <c r="P3" i="14"/>
  <c r="O3" i="14"/>
  <c r="AD6" i="9" l="1"/>
  <c r="K2" i="9" s="1"/>
  <c r="O8" i="9"/>
  <c r="O10" i="9"/>
  <c r="O7" i="9"/>
  <c r="AB6" i="9"/>
  <c r="I2" i="9" s="1"/>
  <c r="AC6" i="9"/>
  <c r="J2" i="9" s="1"/>
  <c r="O6" i="9"/>
  <c r="Z6" i="9"/>
  <c r="G2" i="9" s="1"/>
  <c r="B7" i="5"/>
  <c r="B3" i="5"/>
  <c r="I5" i="5"/>
  <c r="I1" i="11"/>
  <c r="H1" i="11"/>
  <c r="B1" i="5"/>
  <c r="F11" i="11"/>
  <c r="K10" i="11" s="1"/>
  <c r="H18" i="5" s="1"/>
  <c r="H15" i="5"/>
  <c r="H13" i="5"/>
  <c r="C14" i="11"/>
  <c r="C15" i="11"/>
  <c r="C16" i="11"/>
  <c r="C17" i="11"/>
  <c r="C18" i="11"/>
  <c r="C19" i="11"/>
  <c r="C13" i="11"/>
  <c r="J1" i="11" l="1"/>
  <c r="K9" i="11"/>
  <c r="H17" i="5" s="1"/>
  <c r="K3" i="11"/>
  <c r="H11" i="5" s="1"/>
  <c r="G16" i="5" l="1"/>
  <c r="J8" i="11" s="1"/>
  <c r="D11" i="5"/>
  <c r="D10" i="5"/>
  <c r="I9" i="11" l="1"/>
  <c r="H9" i="11"/>
  <c r="J9" i="11" s="1"/>
  <c r="G17" i="5" s="1"/>
  <c r="I7" i="5"/>
  <c r="B12" i="5"/>
  <c r="B11" i="5"/>
  <c r="B14" i="5" s="1"/>
  <c r="B19" i="11"/>
  <c r="B8" i="5"/>
  <c r="B18" i="11" s="1"/>
  <c r="B17" i="11"/>
  <c r="B6" i="5"/>
  <c r="B16" i="11" s="1"/>
  <c r="B5" i="5"/>
  <c r="B15" i="11" s="1"/>
  <c r="B4" i="5"/>
  <c r="B14" i="11" s="1"/>
  <c r="M6" i="5"/>
  <c r="M5" i="5"/>
  <c r="M4" i="5"/>
  <c r="C7" i="10"/>
  <c r="C3" i="10"/>
  <c r="C4" i="10"/>
  <c r="C5" i="10"/>
  <c r="C6" i="10"/>
  <c r="M3" i="5" s="1"/>
  <c r="C2" i="10"/>
  <c r="B13" i="11" l="1"/>
  <c r="E3" i="5" a="1"/>
  <c r="E3" i="5" s="1"/>
  <c r="B15" i="5"/>
  <c r="B10" i="5"/>
  <c r="D18" i="5"/>
  <c r="D13" i="5"/>
  <c r="D12" i="5"/>
  <c r="D15" i="5" s="1"/>
  <c r="D14" i="5" l="1"/>
  <c r="D17" i="5" s="1"/>
  <c r="D16" i="5" l="1"/>
  <c r="B17" i="5" l="1"/>
  <c r="B18" i="5"/>
  <c r="G12" i="5" s="1"/>
  <c r="G14" i="5" l="1"/>
  <c r="J6" i="11" s="1"/>
  <c r="J4" i="11"/>
  <c r="B16" i="5"/>
  <c r="M10" i="5"/>
  <c r="I5" i="11" l="1"/>
  <c r="H5" i="11"/>
  <c r="I7" i="11"/>
  <c r="H7" i="11"/>
  <c r="G10" i="5"/>
  <c r="J5" i="11" l="1"/>
  <c r="G13" i="5" s="1"/>
  <c r="J7" i="11"/>
  <c r="G15" i="5" s="1"/>
  <c r="J2" i="11"/>
  <c r="H3" i="11" l="1"/>
  <c r="H10" i="11" s="1"/>
  <c r="I3" i="11"/>
  <c r="I10" i="11" s="1"/>
  <c r="J3" i="11" l="1"/>
  <c r="G11" i="5" s="1"/>
  <c r="G18" i="5" s="1"/>
  <c r="J10" i="1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<sst xmlns="http://schemas.openxmlformats.org/spreadsheetml/2006/main" count="17817" uniqueCount="2304">
  <si>
    <t xml:space="preserve"> </t>
  </si>
  <si>
    <t>Sheet Controls</t>
  </si>
  <si>
    <t>Criteria Type</t>
  </si>
  <si>
    <t xml:space="preserve">Green Star - </t>
  </si>
  <si>
    <t>Design &amp; As Built</t>
  </si>
  <si>
    <t>(Default)</t>
  </si>
  <si>
    <t>DISCLAIMER, AUTHORISATION AND ACKNOWLEDGEMENT</t>
  </si>
  <si>
    <t>Green Star -</t>
  </si>
  <si>
    <t>Reference</t>
  </si>
  <si>
    <t>Adjusted</t>
  </si>
  <si>
    <t>Proposed</t>
  </si>
  <si>
    <t>Building Address</t>
  </si>
  <si>
    <t>Emissions Intensity</t>
  </si>
  <si>
    <t>Current</t>
  </si>
  <si>
    <t>Unit</t>
  </si>
  <si>
    <t>Train</t>
  </si>
  <si>
    <t>1 Elizabeth Street Sydney NSW 2000</t>
  </si>
  <si>
    <r>
      <t>g CO</t>
    </r>
    <r>
      <rPr>
        <vertAlign val="subscript"/>
        <sz val="8"/>
        <rFont val="Arial"/>
        <family val="2"/>
      </rPr>
      <t>2-e /</t>
    </r>
    <r>
      <rPr>
        <sz val="8"/>
        <rFont val="Arial"/>
        <family val="2"/>
      </rPr>
      <t xml:space="preserve"> passenger km</t>
    </r>
  </si>
  <si>
    <t>Bus</t>
  </si>
  <si>
    <t>Building Type</t>
  </si>
  <si>
    <t>% Residential</t>
  </si>
  <si>
    <t>Ferry</t>
  </si>
  <si>
    <t>Car Driver</t>
  </si>
  <si>
    <r>
      <t>g CO</t>
    </r>
    <r>
      <rPr>
        <vertAlign val="subscript"/>
        <sz val="8"/>
        <rFont val="Arial"/>
        <family val="2"/>
      </rPr>
      <t>2-e /</t>
    </r>
    <r>
      <rPr>
        <sz val="8"/>
        <rFont val="Arial"/>
        <family val="2"/>
      </rPr>
      <t xml:space="preserve"> vehicle km</t>
    </r>
  </si>
  <si>
    <t>Car Passenger</t>
  </si>
  <si>
    <t>SA2</t>
  </si>
  <si>
    <t>Queen Street</t>
  </si>
  <si>
    <t>Bicycle</t>
  </si>
  <si>
    <t>Walk</t>
  </si>
  <si>
    <t>Total Mode Share</t>
  </si>
  <si>
    <t>reduction in carbon emissions</t>
  </si>
  <si>
    <t>Criterion 1</t>
  </si>
  <si>
    <t>Total</t>
  </si>
  <si>
    <r>
      <t>g CO</t>
    </r>
    <r>
      <rPr>
        <b/>
        <vertAlign val="subscript"/>
        <sz val="8"/>
        <rFont val="Arial"/>
        <family val="2"/>
      </rPr>
      <t>2-e /</t>
    </r>
    <r>
      <rPr>
        <b/>
        <sz val="8"/>
        <rFont val="Arial"/>
        <family val="2"/>
      </rPr>
      <t xml:space="preserve"> passenger km</t>
    </r>
  </si>
  <si>
    <t>Avoided trips</t>
  </si>
  <si>
    <t>%</t>
  </si>
  <si>
    <t>Ave Trip Length</t>
  </si>
  <si>
    <t>km</t>
  </si>
  <si>
    <t>increase in active mode use</t>
  </si>
  <si>
    <t>Criterion 2</t>
  </si>
  <si>
    <t>Work weeks</t>
  </si>
  <si>
    <t>weeks / annum</t>
  </si>
  <si>
    <t>trips per annum</t>
  </si>
  <si>
    <t>trips / annum</t>
  </si>
  <si>
    <t>reduction in vehicle kilometres travelled by car</t>
  </si>
  <si>
    <t>Criterion 3</t>
  </si>
  <si>
    <t>Emissions per trip</t>
  </si>
  <si>
    <r>
      <t>g CO</t>
    </r>
    <r>
      <rPr>
        <vertAlign val="subscript"/>
        <sz val="8"/>
        <rFont val="Arial"/>
        <family val="2"/>
      </rPr>
      <t xml:space="preserve">2-e </t>
    </r>
    <r>
      <rPr>
        <sz val="8"/>
        <rFont val="Arial"/>
        <family val="2"/>
      </rPr>
      <t>/ trip</t>
    </r>
  </si>
  <si>
    <t>Total emissions</t>
  </si>
  <si>
    <t>tonnes / person / annum</t>
  </si>
  <si>
    <t>WalkScore ®</t>
  </si>
  <si>
    <t>Criterion 4</t>
  </si>
  <si>
    <t>Total vkt</t>
  </si>
  <si>
    <t>vkt / person / annum</t>
  </si>
  <si>
    <t>Active modes</t>
  </si>
  <si>
    <t>Mode Share %  for Active Modes</t>
  </si>
  <si>
    <t>bus and ferry are similar</t>
  </si>
  <si>
    <t>DEFRA</t>
  </si>
  <si>
    <t>http://www.carbonneutralcalculator.com/Carbon%20Offset%20Factors.pdf</t>
  </si>
  <si>
    <t>Change Log</t>
  </si>
  <si>
    <t>Release Date</t>
  </si>
  <si>
    <t>Summary of Changes</t>
  </si>
  <si>
    <t>Sustainable Transport Calculator Version 1</t>
  </si>
  <si>
    <t>Release 1, 21/01/2021</t>
  </si>
  <si>
    <t>Released for NZGBC - Sustainable Transport Calculator v1.0</t>
  </si>
  <si>
    <t>Release 2, 13/03/2021</t>
  </si>
  <si>
    <t>Initial release</t>
  </si>
  <si>
    <t>kg CO2-e/PKT</t>
  </si>
  <si>
    <t>g CO2-e/PKT</t>
  </si>
  <si>
    <t>Car</t>
  </si>
  <si>
    <t>Motorcycle</t>
  </si>
  <si>
    <t>Tram</t>
  </si>
  <si>
    <t>Source:</t>
  </si>
  <si>
    <t>https://www.mfe.govt.nz/sites/default/files/media/Climate%20Change/2019-emission-factors-summary.pdf</t>
  </si>
  <si>
    <t>https://www.mfe.govt.nz/sites/default/files/media/Climate%20Change/Measuring%20Emissions%20Detailed%20Guide%202020.pdf</t>
  </si>
  <si>
    <t>Residential</t>
  </si>
  <si>
    <t>Commute</t>
  </si>
  <si>
    <t>Education</t>
  </si>
  <si>
    <t>SA2_code_res</t>
  </si>
  <si>
    <t>SA2_res</t>
  </si>
  <si>
    <t>state</t>
  </si>
  <si>
    <t>train</t>
  </si>
  <si>
    <t>bus</t>
  </si>
  <si>
    <t>ferry</t>
  </si>
  <si>
    <t>tram</t>
  </si>
  <si>
    <t>car</t>
  </si>
  <si>
    <t>car_passenger</t>
  </si>
  <si>
    <t>motorcycle</t>
  </si>
  <si>
    <t>cycling</t>
  </si>
  <si>
    <t>walking</t>
  </si>
  <si>
    <t>work_at_home</t>
  </si>
  <si>
    <t>distance</t>
  </si>
  <si>
    <t>SA2_code</t>
  </si>
  <si>
    <t>lon</t>
  </si>
  <si>
    <t>lat</t>
  </si>
  <si>
    <t>North Cape</t>
  </si>
  <si>
    <t>New Zealand</t>
  </si>
  <si>
    <t>?</t>
  </si>
  <si>
    <t>Rangaunu Harbour</t>
  </si>
  <si>
    <t>Karikari Peninsula</t>
  </si>
  <si>
    <t>Inlets Far North District</t>
  </si>
  <si>
    <t>Tangonge</t>
  </si>
  <si>
    <t>Ahipara</t>
  </si>
  <si>
    <t>Kaitaia East</t>
  </si>
  <si>
    <t>Kaitaia West</t>
  </si>
  <si>
    <t>Rangitihi</t>
  </si>
  <si>
    <t>Oruru-Parapara</t>
  </si>
  <si>
    <t>Taumarumaru</t>
  </si>
  <si>
    <t>Herekino-Takahue</t>
  </si>
  <si>
    <t>Peria</t>
  </si>
  <si>
    <t>Taemaro-Oruaiti</t>
  </si>
  <si>
    <t>Whakapaku</t>
  </si>
  <si>
    <t>Hokianga North</t>
  </si>
  <si>
    <t>Kohukohu-Broadwood</t>
  </si>
  <si>
    <t>Whakarara</t>
  </si>
  <si>
    <t>Kaeo</t>
  </si>
  <si>
    <t>Omahuta Forest-Horeke</t>
  </si>
  <si>
    <t>Hokianga South</t>
  </si>
  <si>
    <t>Lake Manuwai-Kapiro</t>
  </si>
  <si>
    <t>Okaihau</t>
  </si>
  <si>
    <t>Rangitane-Purerua</t>
  </si>
  <si>
    <t>Waipapa</t>
  </si>
  <si>
    <t>Puketotara</t>
  </si>
  <si>
    <t>Waima Forest</t>
  </si>
  <si>
    <t>Riverview</t>
  </si>
  <si>
    <t>Waipoua Forest</t>
  </si>
  <si>
    <t>Kerikeri Central</t>
  </si>
  <si>
    <t>Kerikeri South</t>
  </si>
  <si>
    <t>Ohaeawai-Waimate North</t>
  </si>
  <si>
    <t>Puketona-Waitangi</t>
  </si>
  <si>
    <t>Ngapuhi</t>
  </si>
  <si>
    <t>Kaikohe</t>
  </si>
  <si>
    <t>Pakaraka</t>
  </si>
  <si>
    <t>Haruru</t>
  </si>
  <si>
    <t>Russell</t>
  </si>
  <si>
    <t>Paihia</t>
  </si>
  <si>
    <t>Mataraua Forest</t>
  </si>
  <si>
    <t>Matawaia-Taumarere</t>
  </si>
  <si>
    <t>Russell Peninsula</t>
  </si>
  <si>
    <t>Opua (Far North District)</t>
  </si>
  <si>
    <t>Russell Forest-Rawhiti</t>
  </si>
  <si>
    <t>Moerewa</t>
  </si>
  <si>
    <t>Kawakawa</t>
  </si>
  <si>
    <t>Maromaku</t>
  </si>
  <si>
    <t>Mangakahia-Hukerenui</t>
  </si>
  <si>
    <t>Whangaruru</t>
  </si>
  <si>
    <t>Matarau</t>
  </si>
  <si>
    <t>Hikurangi</t>
  </si>
  <si>
    <t>Kauri</t>
  </si>
  <si>
    <t>Maungatapere</t>
  </si>
  <si>
    <t>Kamo West</t>
  </si>
  <si>
    <t>Matapouri-Tutukaka</t>
  </si>
  <si>
    <t>Kiripaka</t>
  </si>
  <si>
    <t>Kamo East</t>
  </si>
  <si>
    <t>Granfield Reserve</t>
  </si>
  <si>
    <t>Kamo Central</t>
  </si>
  <si>
    <t>Whau Valley</t>
  </si>
  <si>
    <t>Tikipunga North</t>
  </si>
  <si>
    <t>Pukenui</t>
  </si>
  <si>
    <t>Otangarei</t>
  </si>
  <si>
    <t>Tikipunga South</t>
  </si>
  <si>
    <t>Kensington (Whangarei District)</t>
  </si>
  <si>
    <t>Abbey Caves-Glenbervie</t>
  </si>
  <si>
    <t>Mairtown</t>
  </si>
  <si>
    <t>Maunu-Horahora</t>
  </si>
  <si>
    <t>Woodhill-Vinetown</t>
  </si>
  <si>
    <t>Whangarei Central</t>
  </si>
  <si>
    <t>Riverside</t>
  </si>
  <si>
    <t>Raumanga</t>
  </si>
  <si>
    <t>Tarewa</t>
  </si>
  <si>
    <t>Morningside (Whangarei District)</t>
  </si>
  <si>
    <t>Ngunguru</t>
  </si>
  <si>
    <t>Otaika-Portland</t>
  </si>
  <si>
    <t>Oakleigh-Mangapai</t>
  </si>
  <si>
    <t>Port-Limeburners</t>
  </si>
  <si>
    <t>Pataua</t>
  </si>
  <si>
    <t>Onerahi Park</t>
  </si>
  <si>
    <t>Sherwood Rise</t>
  </si>
  <si>
    <t>Onerahi</t>
  </si>
  <si>
    <t>Parua Bay</t>
  </si>
  <si>
    <t>Bream Bay</t>
  </si>
  <si>
    <t>Marsden Bay</t>
  </si>
  <si>
    <t>Ruakaka</t>
  </si>
  <si>
    <t>Bream Head</t>
  </si>
  <si>
    <t>Waipu</t>
  </si>
  <si>
    <t>Kaipara Coastal</t>
  </si>
  <si>
    <t>Maungaru</t>
  </si>
  <si>
    <t>Dargaville</t>
  </si>
  <si>
    <t>Ruawai-Matakohe</t>
  </si>
  <si>
    <t>Otamatea (Kaipara District)</t>
  </si>
  <si>
    <t>Maungaturoto</t>
  </si>
  <si>
    <t>Kaiwaka</t>
  </si>
  <si>
    <t>Mangawhai Rural</t>
  </si>
  <si>
    <t>Mangawhai Heads</t>
  </si>
  <si>
    <t>Mangawhai</t>
  </si>
  <si>
    <t>Okahukura Peninsula</t>
  </si>
  <si>
    <t>Cape Rodney</t>
  </si>
  <si>
    <t>Wellsford</t>
  </si>
  <si>
    <t>South Head</t>
  </si>
  <si>
    <t>Kaipara Hills</t>
  </si>
  <si>
    <t>Dome Valley-Matakana</t>
  </si>
  <si>
    <t>Warkworth West</t>
  </si>
  <si>
    <t>Puhoi Valley</t>
  </si>
  <si>
    <t>Warkworth East</t>
  </si>
  <si>
    <t>Sandspit</t>
  </si>
  <si>
    <t>Tawharanui Peninsula</t>
  </si>
  <si>
    <t>Te Kuru</t>
  </si>
  <si>
    <t>Snells Beach</t>
  </si>
  <si>
    <t>Barrier Islands</t>
  </si>
  <si>
    <t>Algies Bay-Scotts Landing</t>
  </si>
  <si>
    <t>Wainui-Waiwera</t>
  </si>
  <si>
    <t>Parakai</t>
  </si>
  <si>
    <t>Helensville Rural</t>
  </si>
  <si>
    <t>Helensville</t>
  </si>
  <si>
    <t>Waitoki</t>
  </si>
  <si>
    <t>Waikoukou Valley</t>
  </si>
  <si>
    <t>Orewa North</t>
  </si>
  <si>
    <t>Hatfields Beach</t>
  </si>
  <si>
    <t>Orewa South</t>
  </si>
  <si>
    <t>Orewa Central</t>
  </si>
  <si>
    <t>Millwater North</t>
  </si>
  <si>
    <t>Waipatukahu</t>
  </si>
  <si>
    <t>Millwater South</t>
  </si>
  <si>
    <t>Dairy Flat North</t>
  </si>
  <si>
    <t>Dairy Flat West</t>
  </si>
  <si>
    <t>Kingsway</t>
  </si>
  <si>
    <t>Silverdale Central (Auckland)</t>
  </si>
  <si>
    <t>Red Beach West</t>
  </si>
  <si>
    <t>Red Beach East</t>
  </si>
  <si>
    <t>Silverdale South (Auckland)</t>
  </si>
  <si>
    <t>Waimauku</t>
  </si>
  <si>
    <t>Gulf Islands</t>
  </si>
  <si>
    <t>Vipond</t>
  </si>
  <si>
    <t>Muriwai</t>
  </si>
  <si>
    <t>Stanmore Bay West</t>
  </si>
  <si>
    <t>Kumeu Rural West</t>
  </si>
  <si>
    <t>Okura Bush</t>
  </si>
  <si>
    <t>Whangaparoa Central</t>
  </si>
  <si>
    <t>Kumeu-Huapai</t>
  </si>
  <si>
    <t>Stanmore Bay East</t>
  </si>
  <si>
    <t>Manly West</t>
  </si>
  <si>
    <t>Muriwai Valley-Bethells Beach</t>
  </si>
  <si>
    <t>Tindalls-Matakatia</t>
  </si>
  <si>
    <t>Coatesville</t>
  </si>
  <si>
    <t>Dairy Flat South</t>
  </si>
  <si>
    <t>Gulf Harbour North</t>
  </si>
  <si>
    <t>Manly East</t>
  </si>
  <si>
    <t>Riverhead</t>
  </si>
  <si>
    <t>Army Bay</t>
  </si>
  <si>
    <t>Kumeu Rural East</t>
  </si>
  <si>
    <t>Gulf Harbour South</t>
  </si>
  <si>
    <t>Paremoremo West</t>
  </si>
  <si>
    <t>Taupaki</t>
  </si>
  <si>
    <t>Long Bay</t>
  </si>
  <si>
    <t>Paremoremo East</t>
  </si>
  <si>
    <t>Albany Heights</t>
  </si>
  <si>
    <t>Awaruku</t>
  </si>
  <si>
    <t>Fairview Heights</t>
  </si>
  <si>
    <t>Whenuapai</t>
  </si>
  <si>
    <t>Waitakere Ranges North</t>
  </si>
  <si>
    <t>Torbay</t>
  </si>
  <si>
    <t>Albany Central</t>
  </si>
  <si>
    <t>Albany West</t>
  </si>
  <si>
    <t>Glamorgan</t>
  </si>
  <si>
    <t>Oteha East</t>
  </si>
  <si>
    <t>Northcross</t>
  </si>
  <si>
    <t>Oteha West</t>
  </si>
  <si>
    <t>Waiake</t>
  </si>
  <si>
    <t>Waitakere</t>
  </si>
  <si>
    <t>Albany South</t>
  </si>
  <si>
    <t>Browns Bay South West</t>
  </si>
  <si>
    <t>Browns Bay Central</t>
  </si>
  <si>
    <t>Schnapper Rock</t>
  </si>
  <si>
    <t xml:space="preserve">Pinehill </t>
  </si>
  <si>
    <t>North Harbour</t>
  </si>
  <si>
    <t>Browns Bay South East</t>
  </si>
  <si>
    <t>Westgate Central</t>
  </si>
  <si>
    <t>Greenhithe West</t>
  </si>
  <si>
    <t>Rothesay Bay</t>
  </si>
  <si>
    <t>Greenhithe East</t>
  </si>
  <si>
    <t>Hobsonville</t>
  </si>
  <si>
    <t>Inlet Waitemata Harbour</t>
  </si>
  <si>
    <t>Greenhithe South</t>
  </si>
  <si>
    <t>Murrays Bay West</t>
  </si>
  <si>
    <t>Westgate South</t>
  </si>
  <si>
    <t>Windsor Park</t>
  </si>
  <si>
    <t>West Harbour West</t>
  </si>
  <si>
    <t>Unsworth Heights West</t>
  </si>
  <si>
    <t>Murrays Bay East</t>
  </si>
  <si>
    <t>Birdwood West</t>
  </si>
  <si>
    <t>Hobsonville Point</t>
  </si>
  <si>
    <t>West Harbour Clearwater Cove</t>
  </si>
  <si>
    <t>Unsworth Heights East</t>
  </si>
  <si>
    <t>Mairangi Bay North</t>
  </si>
  <si>
    <t>Massey Central</t>
  </si>
  <si>
    <t>West Harbour Luckens Point</t>
  </si>
  <si>
    <t>Mairangi Bay South</t>
  </si>
  <si>
    <t>Massey Royal Road West</t>
  </si>
  <si>
    <t>Bayview East</t>
  </si>
  <si>
    <t>Swanson Rural</t>
  </si>
  <si>
    <t>Sunnynook South</t>
  </si>
  <si>
    <t>Sunnynook North</t>
  </si>
  <si>
    <t>Bayview West</t>
  </si>
  <si>
    <t>Totara Vale North</t>
  </si>
  <si>
    <t>Royal Heights North</t>
  </si>
  <si>
    <t>Massey West</t>
  </si>
  <si>
    <t>Beach Haven West</t>
  </si>
  <si>
    <t>Totara Vale South</t>
  </si>
  <si>
    <t>Swanson</t>
  </si>
  <si>
    <t>Bayview South</t>
  </si>
  <si>
    <t>Campbells Bay</t>
  </si>
  <si>
    <t>Royal Heights South</t>
  </si>
  <si>
    <t>Beach Haven East</t>
  </si>
  <si>
    <t>Massey East</t>
  </si>
  <si>
    <t>Forrest Hill North</t>
  </si>
  <si>
    <t>Glenfield North</t>
  </si>
  <si>
    <t>Birkdale North</t>
  </si>
  <si>
    <t>Massey South</t>
  </si>
  <si>
    <t>Ranui North</t>
  </si>
  <si>
    <t>Glenfield West</t>
  </si>
  <si>
    <t>Te Atatu Peninsula North West</t>
  </si>
  <si>
    <t>Glenfield South West</t>
  </si>
  <si>
    <t>Forrest Hill West</t>
  </si>
  <si>
    <t>Forrest Hill East</t>
  </si>
  <si>
    <t xml:space="preserve">Wairau Valley </t>
  </si>
  <si>
    <t>Castor Bay</t>
  </si>
  <si>
    <t>Ranui Domain</t>
  </si>
  <si>
    <t>Beach Haven South</t>
  </si>
  <si>
    <t>Glenfield Central</t>
  </si>
  <si>
    <t>Piha</t>
  </si>
  <si>
    <t>Ranui South West</t>
  </si>
  <si>
    <t>Henderson Larnoch</t>
  </si>
  <si>
    <t>Birkdale South</t>
  </si>
  <si>
    <t>Te Atatu Peninsula Central</t>
  </si>
  <si>
    <t>Glenfield East</t>
  </si>
  <si>
    <t>Henderson Valley</t>
  </si>
  <si>
    <t>Te Atatu Peninsula West</t>
  </si>
  <si>
    <t>Henderson Lincoln West</t>
  </si>
  <si>
    <t>Ranui South East</t>
  </si>
  <si>
    <t>Henderson Lincoln East</t>
  </si>
  <si>
    <t>Birkenhead West</t>
  </si>
  <si>
    <t>Te Atatu Peninsula East</t>
  </si>
  <si>
    <t>Milford West</t>
  </si>
  <si>
    <t>Westlake</t>
  </si>
  <si>
    <t>Hillcrest North (Auckland)</t>
  </si>
  <si>
    <t>Henderson Lincoln South</t>
  </si>
  <si>
    <t>Hillcrest West (Auckland)</t>
  </si>
  <si>
    <t>Milford Central</t>
  </si>
  <si>
    <t>Summerland South</t>
  </si>
  <si>
    <t>Summerland North</t>
  </si>
  <si>
    <t>Hillcrest East (Auckland)</t>
  </si>
  <si>
    <t>Chatswood</t>
  </si>
  <si>
    <t>Te Atatu South-Edmonton</t>
  </si>
  <si>
    <t>Birkenhead North</t>
  </si>
  <si>
    <t>Takapuna West</t>
  </si>
  <si>
    <t>Henderson North</t>
  </si>
  <si>
    <t>Takapuna Central</t>
  </si>
  <si>
    <t>Western Heights (Auckland)</t>
  </si>
  <si>
    <t>Te Atatu South-Central</t>
  </si>
  <si>
    <t>Northcote Central (Auckland)</t>
  </si>
  <si>
    <t>Akoranga</t>
  </si>
  <si>
    <t>Northcote South (Auckland)</t>
  </si>
  <si>
    <t>Birkenhead South</t>
  </si>
  <si>
    <t>Henderson Central</t>
  </si>
  <si>
    <t>Waiatarua</t>
  </si>
  <si>
    <t>Te Atatu South-McLeod North</t>
  </si>
  <si>
    <t>Henderson Valley Park</t>
  </si>
  <si>
    <t>Henderson North East</t>
  </si>
  <si>
    <t>Waitakere Ranges South</t>
  </si>
  <si>
    <t>Northcote Tuff Crater</t>
  </si>
  <si>
    <t>Northcote Point (Auckland)</t>
  </si>
  <si>
    <t>McLaren Park</t>
  </si>
  <si>
    <t>Henderson East</t>
  </si>
  <si>
    <t>Te Atatu South-McLeod South</t>
  </si>
  <si>
    <t>Takapuna South</t>
  </si>
  <si>
    <t>Rosebank Peninsula</t>
  </si>
  <si>
    <t>Hauraki</t>
  </si>
  <si>
    <t>Glendene North</t>
  </si>
  <si>
    <t>Sunnyvale West-Parrs Park</t>
  </si>
  <si>
    <t>Sunnyvale East</t>
  </si>
  <si>
    <t>Point Chevalier West</t>
  </si>
  <si>
    <t>Belmont (Auckland)</t>
  </si>
  <si>
    <t>Bayswater</t>
  </si>
  <si>
    <t>Glendene South</t>
  </si>
  <si>
    <t>Glen Eden West</t>
  </si>
  <si>
    <t>Herne Bay</t>
  </si>
  <si>
    <t>Westmere North</t>
  </si>
  <si>
    <t>Point Chevalier East</t>
  </si>
  <si>
    <t>Oratia</t>
  </si>
  <si>
    <t>Glen Eden Rosier</t>
  </si>
  <si>
    <t>Saint Marys Bay</t>
  </si>
  <si>
    <t>Westmere South-Western Springs</t>
  </si>
  <si>
    <t>Ponsonby West</t>
  </si>
  <si>
    <t>Kelston North</t>
  </si>
  <si>
    <t xml:space="preserve">Avondale Rosebank </t>
  </si>
  <si>
    <t>Narrow Neck</t>
  </si>
  <si>
    <t>Glen Eden North</t>
  </si>
  <si>
    <t>Glen Eden Woodglen</t>
  </si>
  <si>
    <t>Kelston South</t>
  </si>
  <si>
    <t>Waterview</t>
  </si>
  <si>
    <t>Ponsonby East</t>
  </si>
  <si>
    <t>Wynyard-Viaduct</t>
  </si>
  <si>
    <t>Stanley Point</t>
  </si>
  <si>
    <t>Glen Eden Central</t>
  </si>
  <si>
    <t>Grey Lynn North</t>
  </si>
  <si>
    <t>Avondale West (Auckland)</t>
  </si>
  <si>
    <t>Freemans Bay</t>
  </si>
  <si>
    <t>Mount Albert West</t>
  </si>
  <si>
    <t>Avondale North (Auckland)</t>
  </si>
  <si>
    <t>Grey Lynn West</t>
  </si>
  <si>
    <t>Mount Albert North</t>
  </si>
  <si>
    <t>New Lynn North</t>
  </si>
  <si>
    <t xml:space="preserve">Victoria Park </t>
  </si>
  <si>
    <t>Konini</t>
  </si>
  <si>
    <t>New Lynn North West</t>
  </si>
  <si>
    <t>Hobson Ridge North</t>
  </si>
  <si>
    <t>Grey Lynn Central</t>
  </si>
  <si>
    <t>Fruitvale</t>
  </si>
  <si>
    <t>Devonport</t>
  </si>
  <si>
    <t>Avondale Central (Auckland)</t>
  </si>
  <si>
    <t>Quay Street-Customs Street</t>
  </si>
  <si>
    <t>Hobson Ridge Central</t>
  </si>
  <si>
    <t>Grey Lynn East</t>
  </si>
  <si>
    <t>Morningside (Auckland)</t>
  </si>
  <si>
    <t>Shortland Street</t>
  </si>
  <si>
    <t>Hobson Ridge South</t>
  </si>
  <si>
    <t>New Lynn Central</t>
  </si>
  <si>
    <t>Cheltenham</t>
  </si>
  <si>
    <t>Queen Street South West</t>
  </si>
  <si>
    <t>Mount Albert Central</t>
  </si>
  <si>
    <t>Karangahape</t>
  </si>
  <si>
    <t>Kingsland</t>
  </si>
  <si>
    <t>Anzac Avenue</t>
  </si>
  <si>
    <t>Waima-Woodlands Park</t>
  </si>
  <si>
    <t>Kaurilands</t>
  </si>
  <si>
    <t>Auckland-University</t>
  </si>
  <si>
    <t>New Lynn Seabrook</t>
  </si>
  <si>
    <t>Avondale South (Auckland)</t>
  </si>
  <si>
    <t>Symonds Street North West</t>
  </si>
  <si>
    <t>Mount Albert South</t>
  </si>
  <si>
    <t>Symonds Street West</t>
  </si>
  <si>
    <t>West Lynn</t>
  </si>
  <si>
    <t>Owairaka West</t>
  </si>
  <si>
    <t>New Lynn Central South</t>
  </si>
  <si>
    <t>The Strand</t>
  </si>
  <si>
    <t>St Lukes</t>
  </si>
  <si>
    <t>Symonds Street East</t>
  </si>
  <si>
    <t>Eden Terrace</t>
  </si>
  <si>
    <t>Grafton</t>
  </si>
  <si>
    <t>Eden Park</t>
  </si>
  <si>
    <t>Sandringham North</t>
  </si>
  <si>
    <t>Parnell West</t>
  </si>
  <si>
    <t>New Lynn South</t>
  </si>
  <si>
    <t>New Windsor North</t>
  </si>
  <si>
    <t>Titirangi South</t>
  </si>
  <si>
    <t>Owairaka East</t>
  </si>
  <si>
    <t>Eden Valley</t>
  </si>
  <si>
    <t>Sandringham Central</t>
  </si>
  <si>
    <t>Glenavon</t>
  </si>
  <si>
    <t>Blockhouse Bay North</t>
  </si>
  <si>
    <t>Green Bay North</t>
  </si>
  <si>
    <t>Parnell East</t>
  </si>
  <si>
    <t>Laingholm</t>
  </si>
  <si>
    <t>Sandringham West</t>
  </si>
  <si>
    <t>Mount Eden North East</t>
  </si>
  <si>
    <t>Mount Eden North</t>
  </si>
  <si>
    <t>Wesley West</t>
  </si>
  <si>
    <t>Green Bay South</t>
  </si>
  <si>
    <t>Balmoral</t>
  </si>
  <si>
    <t>Sandringham East</t>
  </si>
  <si>
    <t>New Windsor South</t>
  </si>
  <si>
    <t>Mount Eden West</t>
  </si>
  <si>
    <t>Newmarket</t>
  </si>
  <si>
    <t>Blockhouse Bay North East</t>
  </si>
  <si>
    <t>Epsom North</t>
  </si>
  <si>
    <t>Wesley South</t>
  </si>
  <si>
    <t>Blockhouse Bay South</t>
  </si>
  <si>
    <t>Mount Eden East</t>
  </si>
  <si>
    <t>Wesley East</t>
  </si>
  <si>
    <t>Orakei West</t>
  </si>
  <si>
    <t>Maungawhau</t>
  </si>
  <si>
    <t>Remuera West</t>
  </si>
  <si>
    <t>Blockhouse Bay East</t>
  </si>
  <si>
    <t>Lynfield North</t>
  </si>
  <si>
    <t>Mount Roskill North</t>
  </si>
  <si>
    <t>Mount Roskill White Swan</t>
  </si>
  <si>
    <t>Mount Eden South</t>
  </si>
  <si>
    <t>Remuera Waitaramoa</t>
  </si>
  <si>
    <t>Orakei East</t>
  </si>
  <si>
    <t>Epsom Central-North</t>
  </si>
  <si>
    <t>Mount St John</t>
  </si>
  <si>
    <t>Mount Roskill Central North</t>
  </si>
  <si>
    <t>Remuera North</t>
  </si>
  <si>
    <t>Three Kings West</t>
  </si>
  <si>
    <t>Mount Roskill Central South</t>
  </si>
  <si>
    <t>Epsom Central-South</t>
  </si>
  <si>
    <t>Lynfield South</t>
  </si>
  <si>
    <t>Remuera South</t>
  </si>
  <si>
    <t>Mission Bay</t>
  </si>
  <si>
    <t>Three Kings East</t>
  </si>
  <si>
    <t>Mount Roskill South</t>
  </si>
  <si>
    <t>Epsom East</t>
  </si>
  <si>
    <t>Remuera Waiata</t>
  </si>
  <si>
    <t>Epsom South</t>
  </si>
  <si>
    <t>Kohimarama</t>
  </si>
  <si>
    <t>Meadowbank West</t>
  </si>
  <si>
    <t>Hillsborough North (Auckland)</t>
  </si>
  <si>
    <t>Hillsborough West (Auckland)</t>
  </si>
  <si>
    <t>Greenlane North</t>
  </si>
  <si>
    <t>Waikowhai North</t>
  </si>
  <si>
    <t>Remuera East</t>
  </si>
  <si>
    <t>Waikowhai South</t>
  </si>
  <si>
    <t>Royal Oak West (Auckland)</t>
  </si>
  <si>
    <t>Saint Heliers West</t>
  </si>
  <si>
    <t>One Tree Hill</t>
  </si>
  <si>
    <t>Hillsborough East (Auckland)</t>
  </si>
  <si>
    <t>Saint Heliers North</t>
  </si>
  <si>
    <t>Remuera Abbotts Park</t>
  </si>
  <si>
    <t>Meadowbank East</t>
  </si>
  <si>
    <t>Ellerslie Central</t>
  </si>
  <si>
    <t>Royal Oak East (Auckland)</t>
  </si>
  <si>
    <t>Saint Heliers South</t>
  </si>
  <si>
    <t>Hillsborough South (Auckland)</t>
  </si>
  <si>
    <t>Saint Johns West</t>
  </si>
  <si>
    <t>Greenlane South</t>
  </si>
  <si>
    <t>Remuera Waiatarua</t>
  </si>
  <si>
    <t>Glendowie North</t>
  </si>
  <si>
    <t>Onehunga West</t>
  </si>
  <si>
    <t>Ellerslie West</t>
  </si>
  <si>
    <t>Onehunga North</t>
  </si>
  <si>
    <t>Ellerslie East</t>
  </si>
  <si>
    <t>Saint Johns East</t>
  </si>
  <si>
    <t>Oneroa West</t>
  </si>
  <si>
    <t>Glen Innes West</t>
  </si>
  <si>
    <t>Ellerslie South</t>
  </si>
  <si>
    <t>Stonefields West</t>
  </si>
  <si>
    <t>Onehunga Central</t>
  </si>
  <si>
    <t>Glendowie South</t>
  </si>
  <si>
    <t>Oranga</t>
  </si>
  <si>
    <t>Mount Wellington North West</t>
  </si>
  <si>
    <t>Panmure Glen Innes Industrial</t>
  </si>
  <si>
    <t>Onehunga-Te Papapa Industrial</t>
  </si>
  <si>
    <t>Te Papapa</t>
  </si>
  <si>
    <t>Stonefields East</t>
  </si>
  <si>
    <t>Glen Innes East-Wai O Taiki Bay</t>
  </si>
  <si>
    <t>Penrose</t>
  </si>
  <si>
    <t>Mount Wellington North East</t>
  </si>
  <si>
    <t>Mangere Bridge Ambury</t>
  </si>
  <si>
    <t>Mount Wellington Ferndale</t>
  </si>
  <si>
    <t>Point England</t>
  </si>
  <si>
    <t>Bucklands Beach North</t>
  </si>
  <si>
    <t>Mount Wellington East</t>
  </si>
  <si>
    <t>Mount Wellington West</t>
  </si>
  <si>
    <t>Panmure West</t>
  </si>
  <si>
    <t>Mangere Bridge</t>
  </si>
  <si>
    <t>Oneroa East-Palm Beach</t>
  </si>
  <si>
    <t>Tamaki</t>
  </si>
  <si>
    <t>Panmure East</t>
  </si>
  <si>
    <t>Mount Wellington Central</t>
  </si>
  <si>
    <t>Mangere Mountain View</t>
  </si>
  <si>
    <t>Surfdale</t>
  </si>
  <si>
    <t>Sylvia Park</t>
  </si>
  <si>
    <t>Mount Wellington Industrial</t>
  </si>
  <si>
    <t>Half Moon Bay West</t>
  </si>
  <si>
    <t>Auckland Airport</t>
  </si>
  <si>
    <t>Eastern Beach</t>
  </si>
  <si>
    <t>Sunnyhills West-Pakuranga North</t>
  </si>
  <si>
    <t>Favona North</t>
  </si>
  <si>
    <t>Bucklands Beach Central</t>
  </si>
  <si>
    <t>Farm Cove</t>
  </si>
  <si>
    <t>Mangere North</t>
  </si>
  <si>
    <t>Favona West</t>
  </si>
  <si>
    <t>Ostend</t>
  </si>
  <si>
    <t>Half Moon Bay North East</t>
  </si>
  <si>
    <t>Mangere West</t>
  </si>
  <si>
    <t>Pakuranga West</t>
  </si>
  <si>
    <t>Mount Wellington South West</t>
  </si>
  <si>
    <t>Sunnyhills East</t>
  </si>
  <si>
    <t>Half Moon Bay South East</t>
  </si>
  <si>
    <t>Favona East</t>
  </si>
  <si>
    <t>Mount Wellington South East</t>
  </si>
  <si>
    <t>Otahuhu Industrial</t>
  </si>
  <si>
    <t>Bucklands Beach South</t>
  </si>
  <si>
    <t>Pakuranga Central</t>
  </si>
  <si>
    <t>Awhitu</t>
  </si>
  <si>
    <t>Harania North</t>
  </si>
  <si>
    <t>Otahuhu Central</t>
  </si>
  <si>
    <t>Mangere Central</t>
  </si>
  <si>
    <t>Otahuhu North</t>
  </si>
  <si>
    <t>Howick West</t>
  </si>
  <si>
    <t>Pakuranga Heights North West</t>
  </si>
  <si>
    <t>Mellons Bay</t>
  </si>
  <si>
    <t>Pakuranga Heights East</t>
  </si>
  <si>
    <t>Sutton Park</t>
  </si>
  <si>
    <t>Otahuhu East</t>
  </si>
  <si>
    <t>Mangere South</t>
  </si>
  <si>
    <t>Onetangi</t>
  </si>
  <si>
    <t>Harania South</t>
  </si>
  <si>
    <t>Highland Park (Auckland)</t>
  </si>
  <si>
    <t>Otahuhu South West</t>
  </si>
  <si>
    <t>Pakuranga Heights South West</t>
  </si>
  <si>
    <t>Mangere Mascot</t>
  </si>
  <si>
    <t>Waiheke East</t>
  </si>
  <si>
    <t>Massey Road West</t>
  </si>
  <si>
    <t>Otahuhu South</t>
  </si>
  <si>
    <t>Howick Central</t>
  </si>
  <si>
    <t>Massey Road North</t>
  </si>
  <si>
    <t>Botany Downs West</t>
  </si>
  <si>
    <t>East Tamaki</t>
  </si>
  <si>
    <t>Howick East</t>
  </si>
  <si>
    <t>Burswood</t>
  </si>
  <si>
    <t>Massey Road South</t>
  </si>
  <si>
    <t>Mangere South East</t>
  </si>
  <si>
    <t>Botany Downs East</t>
  </si>
  <si>
    <t>Grange</t>
  </si>
  <si>
    <t>Golflands</t>
  </si>
  <si>
    <t>Aorere North</t>
  </si>
  <si>
    <t>Middlemore</t>
  </si>
  <si>
    <t>Mangere East</t>
  </si>
  <si>
    <t>Cockle Bay</t>
  </si>
  <si>
    <t>Otara West</t>
  </si>
  <si>
    <t>Aorere Central</t>
  </si>
  <si>
    <t>Northpark North</t>
  </si>
  <si>
    <t>Somerville</t>
  </si>
  <si>
    <t>Northpark South</t>
  </si>
  <si>
    <t>Papatoetoe North</t>
  </si>
  <si>
    <t>Dingwall</t>
  </si>
  <si>
    <t>Aorere South</t>
  </si>
  <si>
    <t>Shelly Park</t>
  </si>
  <si>
    <t>Otara Central</t>
  </si>
  <si>
    <t>Huntington Park</t>
  </si>
  <si>
    <t>Botany Central</t>
  </si>
  <si>
    <t>Botany North</t>
  </si>
  <si>
    <t>Papatoetoe West</t>
  </si>
  <si>
    <t>Papatoetoe Central</t>
  </si>
  <si>
    <t>Sunkist Bay</t>
  </si>
  <si>
    <t>Otara East</t>
  </si>
  <si>
    <t>Redcastle</t>
  </si>
  <si>
    <t>Botany East</t>
  </si>
  <si>
    <t>Botany South</t>
  </si>
  <si>
    <t>Manukau Central</t>
  </si>
  <si>
    <t>Papatoetoe East</t>
  </si>
  <si>
    <t>Otara South</t>
  </si>
  <si>
    <t>Ferguson</t>
  </si>
  <si>
    <t>Papatoetoe South West</t>
  </si>
  <si>
    <t>Botany Junction</t>
  </si>
  <si>
    <t>Dannemora North</t>
  </si>
  <si>
    <t>Papatoetoe South</t>
  </si>
  <si>
    <t>East Tamaki Heights</t>
  </si>
  <si>
    <t>Te Puru</t>
  </si>
  <si>
    <t>Puhinui North</t>
  </si>
  <si>
    <t>Dannemora South</t>
  </si>
  <si>
    <t>Puhinui South</t>
  </si>
  <si>
    <t>Rongomai West</t>
  </si>
  <si>
    <t>Baverstock</t>
  </si>
  <si>
    <t>Puhinui East</t>
  </si>
  <si>
    <t>Turanga</t>
  </si>
  <si>
    <t>Rongomai East</t>
  </si>
  <si>
    <t>Ormiston North</t>
  </si>
  <si>
    <t>Maraetai</t>
  </si>
  <si>
    <t>Chapel Downs</t>
  </si>
  <si>
    <t>Wiri West</t>
  </si>
  <si>
    <t>Clover Park North</t>
  </si>
  <si>
    <t>Mission Heights North</t>
  </si>
  <si>
    <t>Clover Park South</t>
  </si>
  <si>
    <t>Donegal Park</t>
  </si>
  <si>
    <t>Ormiston South</t>
  </si>
  <si>
    <t>Mission Heights South</t>
  </si>
  <si>
    <t>Hilltop (Auckland)</t>
  </si>
  <si>
    <t>Wiri East</t>
  </si>
  <si>
    <t>Goodwood Heights</t>
  </si>
  <si>
    <t>Ormiston East</t>
  </si>
  <si>
    <t>Clendon Park North</t>
  </si>
  <si>
    <t>Burbank</t>
  </si>
  <si>
    <t>Tuscany Heights</t>
  </si>
  <si>
    <t>Totara Heights</t>
  </si>
  <si>
    <t>Homai East</t>
  </si>
  <si>
    <t>Homai West</t>
  </si>
  <si>
    <t>The Gardens (Auckland)</t>
  </si>
  <si>
    <t>Clarks Beach</t>
  </si>
  <si>
    <t>Clendon Park West</t>
  </si>
  <si>
    <t>Hillpark North</t>
  </si>
  <si>
    <t>Clendon Park East</t>
  </si>
  <si>
    <t>Karaka Creek</t>
  </si>
  <si>
    <t>Rowandale West</t>
  </si>
  <si>
    <t>Rowandale East</t>
  </si>
  <si>
    <t>Manurewa Central</t>
  </si>
  <si>
    <t>Weymouth North</t>
  </si>
  <si>
    <t>Hillpark South</t>
  </si>
  <si>
    <t>Alfriston</t>
  </si>
  <si>
    <t>Weymouth East</t>
  </si>
  <si>
    <t>Leabank</t>
  </si>
  <si>
    <t>Weymouth South</t>
  </si>
  <si>
    <t>Manurewa East</t>
  </si>
  <si>
    <t>Manurewa South</t>
  </si>
  <si>
    <t>Randwick Park East</t>
  </si>
  <si>
    <t>Wattle Downs West</t>
  </si>
  <si>
    <t>Wattle Downs North</t>
  </si>
  <si>
    <t>Randwick Park West</t>
  </si>
  <si>
    <t>Kingseat-Karaka</t>
  </si>
  <si>
    <t>Wattle Downs East</t>
  </si>
  <si>
    <t>Takanini North</t>
  </si>
  <si>
    <t>Conifer Grove West</t>
  </si>
  <si>
    <t>Takanini Industrial</t>
  </si>
  <si>
    <t>Conifer Grove East</t>
  </si>
  <si>
    <t>Takanini West</t>
  </si>
  <si>
    <t>Takanini South</t>
  </si>
  <si>
    <t>Ardmore</t>
  </si>
  <si>
    <t>Glenbrook</t>
  </si>
  <si>
    <t>Takanini Central</t>
  </si>
  <si>
    <t>Hingaia</t>
  </si>
  <si>
    <t>Takanini South East</t>
  </si>
  <si>
    <t>Kawakawa Bay-Orere</t>
  </si>
  <si>
    <t>Papakura West</t>
  </si>
  <si>
    <t>Clevedon</t>
  </si>
  <si>
    <t>Papakura North</t>
  </si>
  <si>
    <t>Pahurehure</t>
  </si>
  <si>
    <t>Papakura Central</t>
  </si>
  <si>
    <t>Papakura North East</t>
  </si>
  <si>
    <t>Karaka Lakes</t>
  </si>
  <si>
    <t>Papakura Kelvin</t>
  </si>
  <si>
    <t>Papakura Massey Park</t>
  </si>
  <si>
    <t>Rosehill</t>
  </si>
  <si>
    <t>Patumahoe</t>
  </si>
  <si>
    <t>Papakura East</t>
  </si>
  <si>
    <t>Opaheke</t>
  </si>
  <si>
    <t>Red Hill</t>
  </si>
  <si>
    <t>Drury</t>
  </si>
  <si>
    <t>Tamakae</t>
  </si>
  <si>
    <t>Papakura Industrial</t>
  </si>
  <si>
    <t>Hamilton Estate</t>
  </si>
  <si>
    <t>Drury Rural</t>
  </si>
  <si>
    <t>Waiuku Central</t>
  </si>
  <si>
    <t>Waiuku East</t>
  </si>
  <si>
    <t>Kendallvale</t>
  </si>
  <si>
    <t>Puni</t>
  </si>
  <si>
    <t>Ramarama</t>
  </si>
  <si>
    <t>Hunua</t>
  </si>
  <si>
    <t>Pukekohe North West</t>
  </si>
  <si>
    <t>Anselmi Ridge</t>
  </si>
  <si>
    <t>Pukekohe West</t>
  </si>
  <si>
    <t>Cape Hill</t>
  </si>
  <si>
    <t>Rosa Birch Park</t>
  </si>
  <si>
    <t>Rooseville Park</t>
  </si>
  <si>
    <t>Cloverlea (Auckland)</t>
  </si>
  <si>
    <t>Pukekohe Central</t>
  </si>
  <si>
    <t>Pukekohe Hospital</t>
  </si>
  <si>
    <t>Buckland</t>
  </si>
  <si>
    <t>Bombay Hills</t>
  </si>
  <si>
    <t>Ararimu</t>
  </si>
  <si>
    <t>Colville</t>
  </si>
  <si>
    <t>Coromandel</t>
  </si>
  <si>
    <t>Mercury Bay North</t>
  </si>
  <si>
    <t>Whitianga North</t>
  </si>
  <si>
    <t>Whitianga South</t>
  </si>
  <si>
    <t>Islands Thames-Coromandel District</t>
  </si>
  <si>
    <t>Thames Coast</t>
  </si>
  <si>
    <t>Mercury Bay South</t>
  </si>
  <si>
    <t>Kauaeranga</t>
  </si>
  <si>
    <t>Thames North</t>
  </si>
  <si>
    <t>Thames Central</t>
  </si>
  <si>
    <t>Thames South</t>
  </si>
  <si>
    <t>Cooks Beach-Ferry Landing</t>
  </si>
  <si>
    <t>Hikuai</t>
  </si>
  <si>
    <t>Totora-Kopu</t>
  </si>
  <si>
    <t>Tairua</t>
  </si>
  <si>
    <t>Pauanui</t>
  </si>
  <si>
    <t>Matatoki-Puriri</t>
  </si>
  <si>
    <t>Whangamata Rural</t>
  </si>
  <si>
    <t>Whangamata</t>
  </si>
  <si>
    <t>Miranda-Pukorokoro</t>
  </si>
  <si>
    <t>Hauraki Plains North</t>
  </si>
  <si>
    <t>Hauraki Plains East</t>
  </si>
  <si>
    <t>Ngatea</t>
  </si>
  <si>
    <t>Hauraki Plains South</t>
  </si>
  <si>
    <t>Paeroa Rural</t>
  </si>
  <si>
    <t>Paeroa</t>
  </si>
  <si>
    <t>Waihi Rural</t>
  </si>
  <si>
    <t>Waihi North</t>
  </si>
  <si>
    <t>Waihi East</t>
  </si>
  <si>
    <t>Waihi South</t>
  </si>
  <si>
    <t>Aka Aka</t>
  </si>
  <si>
    <t>Mangatangi</t>
  </si>
  <si>
    <t>Tuakau Rural</t>
  </si>
  <si>
    <t>Tuakau North</t>
  </si>
  <si>
    <t>Onewhero</t>
  </si>
  <si>
    <t>Pokeno Rural</t>
  </si>
  <si>
    <t>Tuakau South</t>
  </si>
  <si>
    <t>Port Waikato-Waikaretu</t>
  </si>
  <si>
    <t>Pokeno</t>
  </si>
  <si>
    <t>Pukekawa</t>
  </si>
  <si>
    <t>Maramarua</t>
  </si>
  <si>
    <t>Rangiriri</t>
  </si>
  <si>
    <t>Te Akau</t>
  </si>
  <si>
    <t>Te Kauwhata</t>
  </si>
  <si>
    <t>Huntly Rural</t>
  </si>
  <si>
    <t>Waerenga</t>
  </si>
  <si>
    <t>Huntly West</t>
  </si>
  <si>
    <t>Huntly East</t>
  </si>
  <si>
    <t>Raglan</t>
  </si>
  <si>
    <t>Whitikahu</t>
  </si>
  <si>
    <t>Te Uku</t>
  </si>
  <si>
    <t>Taupiri-Lake Kainui</t>
  </si>
  <si>
    <t>Ngaruawahia North</t>
  </si>
  <si>
    <t>Ngaruawahia Central</t>
  </si>
  <si>
    <t>Ngaruawahia South</t>
  </si>
  <si>
    <t>Kainui-Gordonton</t>
  </si>
  <si>
    <t>Te Kowhai</t>
  </si>
  <si>
    <t>Whatawhata West</t>
  </si>
  <si>
    <t>Horotiu</t>
  </si>
  <si>
    <t>Horsham Downs</t>
  </si>
  <si>
    <t>Whatawhata East</t>
  </si>
  <si>
    <t xml:space="preserve">Rotokauri </t>
  </si>
  <si>
    <t>Hamilton Park</t>
  </si>
  <si>
    <t>Eureka-Tauwhare</t>
  </si>
  <si>
    <t>Tamahere North</t>
  </si>
  <si>
    <t>Pukemoremore</t>
  </si>
  <si>
    <t>Tamahere South</t>
  </si>
  <si>
    <t>Tahuna-Mangateparu</t>
  </si>
  <si>
    <t>Mangaiti</t>
  </si>
  <si>
    <t>Tatuanui</t>
  </si>
  <si>
    <t>Tahuroa</t>
  </si>
  <si>
    <t>Morrinsville East</t>
  </si>
  <si>
    <t>Morrinsville West</t>
  </si>
  <si>
    <t>Te Aroha East</t>
  </si>
  <si>
    <t>Te Aroha West</t>
  </si>
  <si>
    <t>Waihou-Manawaru</t>
  </si>
  <si>
    <t>Waitoa-Ngarua</t>
  </si>
  <si>
    <t>Richmond Downs-Wardville</t>
  </si>
  <si>
    <t>Waharoa-Peria</t>
  </si>
  <si>
    <t>Okauia</t>
  </si>
  <si>
    <t>Hinuera</t>
  </si>
  <si>
    <t>Matamata North</t>
  </si>
  <si>
    <t>Matamata South</t>
  </si>
  <si>
    <t>Te Poi</t>
  </si>
  <si>
    <t>Te Rapa North</t>
  </si>
  <si>
    <t>Flagstaff North</t>
  </si>
  <si>
    <t>Rotokauri-Waiwhakareke</t>
  </si>
  <si>
    <t>Flagstaff South</t>
  </si>
  <si>
    <t>Rototuna North</t>
  </si>
  <si>
    <t>Pukete West</t>
  </si>
  <si>
    <t>Flagstaff East</t>
  </si>
  <si>
    <t>Rototuna Central</t>
  </si>
  <si>
    <t>Pukete East</t>
  </si>
  <si>
    <t>Te Manatu</t>
  </si>
  <si>
    <t>Rototuna South</t>
  </si>
  <si>
    <t>Te Rapa South</t>
  </si>
  <si>
    <t>Saint Andrews West</t>
  </si>
  <si>
    <t>Saint Andrews East</t>
  </si>
  <si>
    <t>Queenwood (Hamilton City)</t>
  </si>
  <si>
    <t>St James</t>
  </si>
  <si>
    <t>Crawshaw</t>
  </si>
  <si>
    <t>Huntington</t>
  </si>
  <si>
    <t>Western Heights (Hamilton City)</t>
  </si>
  <si>
    <t>Nawton West</t>
  </si>
  <si>
    <t>Nawton East</t>
  </si>
  <si>
    <t>Chartwell</t>
  </si>
  <si>
    <t>Forest Lake (Hamilton City)</t>
  </si>
  <si>
    <t>Chedworth</t>
  </si>
  <si>
    <t>Beerescourt</t>
  </si>
  <si>
    <t>Miropiko</t>
  </si>
  <si>
    <t>Porritt</t>
  </si>
  <si>
    <t>Dinsdale North</t>
  </si>
  <si>
    <t>Maeroa</t>
  </si>
  <si>
    <t>Dinsdale South</t>
  </si>
  <si>
    <t>Fairfield (Hamilton City)</t>
  </si>
  <si>
    <t>Whitiora</t>
  </si>
  <si>
    <t>Enderley North</t>
  </si>
  <si>
    <t>Fairview Downs</t>
  </si>
  <si>
    <t>Temple View</t>
  </si>
  <si>
    <t>Swarbrick</t>
  </si>
  <si>
    <t>Kahikatea</t>
  </si>
  <si>
    <t xml:space="preserve">Frankton Junction </t>
  </si>
  <si>
    <t>Enderley South</t>
  </si>
  <si>
    <t>Ruakura</t>
  </si>
  <si>
    <t>Claudelands</t>
  </si>
  <si>
    <t>Hamilton Central</t>
  </si>
  <si>
    <t>Hamilton Lake</t>
  </si>
  <si>
    <t>Peachgrove</t>
  </si>
  <si>
    <t>Kirikiriroa</t>
  </si>
  <si>
    <t>Hamilton East Village</t>
  </si>
  <si>
    <t>Hamilton West</t>
  </si>
  <si>
    <t>Greensboro</t>
  </si>
  <si>
    <t>Hamilton East Cook</t>
  </si>
  <si>
    <t>Melville North</t>
  </si>
  <si>
    <t>Hamilton East</t>
  </si>
  <si>
    <t>Melville South</t>
  </si>
  <si>
    <t>Deanwell</t>
  </si>
  <si>
    <t>Bader</t>
  </si>
  <si>
    <t>Hillcrest West (Hamilton City)</t>
  </si>
  <si>
    <t>Hillcrest East (Hamilton City)</t>
  </si>
  <si>
    <t>Silverdale (Hamilton City)</t>
  </si>
  <si>
    <t>Glenview</t>
  </si>
  <si>
    <t>Resthill</t>
  </si>
  <si>
    <t xml:space="preserve">Fitzroy </t>
  </si>
  <si>
    <t>Riverlea</t>
  </si>
  <si>
    <t>Peacockes</t>
  </si>
  <si>
    <t>Te Pahu</t>
  </si>
  <si>
    <t>Ngahinapouri</t>
  </si>
  <si>
    <t>Lake Cameron</t>
  </si>
  <si>
    <t>Lake Ngaroto</t>
  </si>
  <si>
    <t>Kaipaki</t>
  </si>
  <si>
    <t>Pirongia</t>
  </si>
  <si>
    <t>Hautapu Rural</t>
  </si>
  <si>
    <t>Pokuru</t>
  </si>
  <si>
    <t>Te Rahu</t>
  </si>
  <si>
    <t>Fencourt</t>
  </si>
  <si>
    <t>Hautapu</t>
  </si>
  <si>
    <t>Karapiro</t>
  </si>
  <si>
    <t>Cambridge North</t>
  </si>
  <si>
    <t>Cambridge West</t>
  </si>
  <si>
    <t>Cambridge East</t>
  </si>
  <si>
    <t>Cambridge Park-River Garden</t>
  </si>
  <si>
    <t>Oaklands-St Kilda</t>
  </si>
  <si>
    <t>Pukerimu</t>
  </si>
  <si>
    <t>Cambridge Central</t>
  </si>
  <si>
    <t>Te Awamutu North</t>
  </si>
  <si>
    <t>Te Awamutu West</t>
  </si>
  <si>
    <t>Leamington West</t>
  </si>
  <si>
    <t>Goodfellow Park</t>
  </si>
  <si>
    <t>Leamington South</t>
  </si>
  <si>
    <t>Leamington Central</t>
  </si>
  <si>
    <t>Leamington East</t>
  </si>
  <si>
    <t>Te Awamutu Stadium</t>
  </si>
  <si>
    <t>Pekerau</t>
  </si>
  <si>
    <t>Fraser Street</t>
  </si>
  <si>
    <t>Sherwin Park</t>
  </si>
  <si>
    <t>St Leger</t>
  </si>
  <si>
    <t>Rotoorangi</t>
  </si>
  <si>
    <t>Tokanui</t>
  </si>
  <si>
    <t>Kihikihi Central</t>
  </si>
  <si>
    <t>Te Awamutu Central</t>
  </si>
  <si>
    <t>Maungatautari</t>
  </si>
  <si>
    <t>Rotongata</t>
  </si>
  <si>
    <t>Pirongia Forest</t>
  </si>
  <si>
    <t>Honikiwi</t>
  </si>
  <si>
    <t>Te Kawa</t>
  </si>
  <si>
    <t>Otorohanga</t>
  </si>
  <si>
    <t>Maihiihi</t>
  </si>
  <si>
    <t>Puniu</t>
  </si>
  <si>
    <t>Tirau</t>
  </si>
  <si>
    <t>Putararu Rural</t>
  </si>
  <si>
    <t>Putararu</t>
  </si>
  <si>
    <t>Kinleith</t>
  </si>
  <si>
    <t>Paraonui</t>
  </si>
  <si>
    <t>Parkdale</t>
  </si>
  <si>
    <t>Matarawa</t>
  </si>
  <si>
    <t>Stanley Park</t>
  </si>
  <si>
    <t>Strathmore (South Waikato District)</t>
  </si>
  <si>
    <t>Tokoroa Central</t>
  </si>
  <si>
    <t>Moananui</t>
  </si>
  <si>
    <t>Herangi</t>
  </si>
  <si>
    <t>Hangatiki</t>
  </si>
  <si>
    <t>Aria</t>
  </si>
  <si>
    <t>Te Kuiti West</t>
  </si>
  <si>
    <t>Te Kuiti East</t>
  </si>
  <si>
    <t>Waipa Valley</t>
  </si>
  <si>
    <t>Marotiri</t>
  </si>
  <si>
    <t>Ohakuri</t>
  </si>
  <si>
    <t>Lake Taupo Bays</t>
  </si>
  <si>
    <t>Mapara</t>
  </si>
  <si>
    <t>Wairakei-Broadlands</t>
  </si>
  <si>
    <t>Acacia Bay</t>
  </si>
  <si>
    <t>Brentwood (Taupo District)</t>
  </si>
  <si>
    <t>Nukuhau-Rangatira Park</t>
  </si>
  <si>
    <t>Tiroa</t>
  </si>
  <si>
    <t>Taupo Central West</t>
  </si>
  <si>
    <t>Tauhara</t>
  </si>
  <si>
    <t>Taupo Central East</t>
  </si>
  <si>
    <t>Mountview</t>
  </si>
  <si>
    <t>Bird Area</t>
  </si>
  <si>
    <t>Hilltop (Taupo District)</t>
  </si>
  <si>
    <t>Waipahihi</t>
  </si>
  <si>
    <t>Richmond Heights</t>
  </si>
  <si>
    <t>Wharewaka</t>
  </si>
  <si>
    <t>Kaimanawa</t>
  </si>
  <si>
    <t>Waitahanui</t>
  </si>
  <si>
    <t>Turangi</t>
  </si>
  <si>
    <t>Rangataiki</t>
  </si>
  <si>
    <t>Waihi Beach-Bowentown</t>
  </si>
  <si>
    <t>Tahawai</t>
  </si>
  <si>
    <t>Athenree</t>
  </si>
  <si>
    <t>Aongatete</t>
  </si>
  <si>
    <t>Katikati</t>
  </si>
  <si>
    <t>Matakana Island</t>
  </si>
  <si>
    <t>Pahoia</t>
  </si>
  <si>
    <t>Omokoroa</t>
  </si>
  <si>
    <t>Omokoroa Rural</t>
  </si>
  <si>
    <t>Taharua</t>
  </si>
  <si>
    <t>Te Puna</t>
  </si>
  <si>
    <t>Waiau</t>
  </si>
  <si>
    <t>Minden</t>
  </si>
  <si>
    <t>Kaimai</t>
  </si>
  <si>
    <t>Kopurererua</t>
  </si>
  <si>
    <t>Kaitemako (Western Bay of Plenty District)</t>
  </si>
  <si>
    <t>Waiorohi</t>
  </si>
  <si>
    <t>Otawa</t>
  </si>
  <si>
    <t>Te Puke West</t>
  </si>
  <si>
    <t>Rangiuru</t>
  </si>
  <si>
    <t>Te Puke East</t>
  </si>
  <si>
    <t>Maketu</t>
  </si>
  <si>
    <t>Pukehina Beach</t>
  </si>
  <si>
    <t>Pongakawa</t>
  </si>
  <si>
    <t>Matua North</t>
  </si>
  <si>
    <t>Mount Maunganui North</t>
  </si>
  <si>
    <t>Matua South</t>
  </si>
  <si>
    <t>Bethlehem North</t>
  </si>
  <si>
    <t>Bellevue</t>
  </si>
  <si>
    <t>Otumoetai North</t>
  </si>
  <si>
    <t>Otumoetai South</t>
  </si>
  <si>
    <t>Brookfield West</t>
  </si>
  <si>
    <t>Bethlehem Central</t>
  </si>
  <si>
    <t>Brookfield East</t>
  </si>
  <si>
    <t>Mount Maunganui South</t>
  </si>
  <si>
    <t>Tauranga Central</t>
  </si>
  <si>
    <t>Mount Maunganui Central</t>
  </si>
  <si>
    <t>Judea</t>
  </si>
  <si>
    <t>Te Reti</t>
  </si>
  <si>
    <t>Bethlehem South</t>
  </si>
  <si>
    <t>Omanu Beach</t>
  </si>
  <si>
    <t>Tauranga Hospital</t>
  </si>
  <si>
    <t>Tauriko</t>
  </si>
  <si>
    <t>Gate Pa</t>
  </si>
  <si>
    <t>Greerton South</t>
  </si>
  <si>
    <t>Tauranga South</t>
  </si>
  <si>
    <t>Arataki North</t>
  </si>
  <si>
    <t>Matapihi</t>
  </si>
  <si>
    <t>Pyes Pa West</t>
  </si>
  <si>
    <t>Greerton North</t>
  </si>
  <si>
    <t>Yatton Park</t>
  </si>
  <si>
    <t>Pyes Pa North</t>
  </si>
  <si>
    <t>Arataki South</t>
  </si>
  <si>
    <t>Pyes Pa South</t>
  </si>
  <si>
    <t>Poike</t>
  </si>
  <si>
    <t>Te Maunga North</t>
  </si>
  <si>
    <t>Maungatapu</t>
  </si>
  <si>
    <t>Hairini</t>
  </si>
  <si>
    <t>Pyes Pa East</t>
  </si>
  <si>
    <t>Te Maunga South</t>
  </si>
  <si>
    <t>Kaitemako (Tauranga City)</t>
  </si>
  <si>
    <t>Ohauiti</t>
  </si>
  <si>
    <t>Baypark-Kairua</t>
  </si>
  <si>
    <t>Welcome Bay West</t>
  </si>
  <si>
    <t>Welcome Bay East</t>
  </si>
  <si>
    <t>Pacific View</t>
  </si>
  <si>
    <t>Welcome Bay South</t>
  </si>
  <si>
    <t>Palm Beach North</t>
  </si>
  <si>
    <t>Palm Beach South-Gravatt</t>
  </si>
  <si>
    <t>Papamoa Beach North</t>
  </si>
  <si>
    <t>Doncaster</t>
  </si>
  <si>
    <t>Papamoa Beach South</t>
  </si>
  <si>
    <t>Motiti</t>
  </si>
  <si>
    <t xml:space="preserve">Wairakei </t>
  </si>
  <si>
    <t>Tui Ridge</t>
  </si>
  <si>
    <t>Ngongotaha Valley</t>
  </si>
  <si>
    <t>Hamurana</t>
  </si>
  <si>
    <t>Ngongotaha East</t>
  </si>
  <si>
    <t>Ngongotaha West</t>
  </si>
  <si>
    <t>Ngongotaha South</t>
  </si>
  <si>
    <t>Selwyn Heights</t>
  </si>
  <si>
    <t>Pleasant Heights</t>
  </si>
  <si>
    <t>Rotoiti-Rotoehu</t>
  </si>
  <si>
    <t>Kawaha</t>
  </si>
  <si>
    <t>Fairy Springs</t>
  </si>
  <si>
    <t>Western Heights (Rotorua District)</t>
  </si>
  <si>
    <t>Arahiwi</t>
  </si>
  <si>
    <t>Pukehangi North</t>
  </si>
  <si>
    <t>Pukehangi South</t>
  </si>
  <si>
    <t>Mangakakahi Central</t>
  </si>
  <si>
    <t>Koutu</t>
  </si>
  <si>
    <t>Mangakakahi West</t>
  </si>
  <si>
    <t>Sunnybrook</t>
  </si>
  <si>
    <t>Fordlands</t>
  </si>
  <si>
    <t>Kuirau</t>
  </si>
  <si>
    <t>Utuhina</t>
  </si>
  <si>
    <t>Pomare</t>
  </si>
  <si>
    <t>Rotorua Central</t>
  </si>
  <si>
    <t>Hillcrest (Rotorua District)</t>
  </si>
  <si>
    <t>Victoria</t>
  </si>
  <si>
    <t>Waiohewa</t>
  </si>
  <si>
    <t>Glenholme North</t>
  </si>
  <si>
    <t>Springfield South</t>
  </si>
  <si>
    <t>Springfield North</t>
  </si>
  <si>
    <t>Glenholme South</t>
  </si>
  <si>
    <t>Owhata West</t>
  </si>
  <si>
    <t>Holdens Bay-Rotokawa</t>
  </si>
  <si>
    <t>Fenton Park</t>
  </si>
  <si>
    <t>Tihiotonga-Whakarewarewa</t>
  </si>
  <si>
    <t>Owhata East</t>
  </si>
  <si>
    <t>Lynmore</t>
  </si>
  <si>
    <t>Ngakuru</t>
  </si>
  <si>
    <t>Kaingaroa-Whakarewarewa</t>
  </si>
  <si>
    <t>Golden Springs</t>
  </si>
  <si>
    <t>Manawahe</t>
  </si>
  <si>
    <t>Matata-Otakiri</t>
  </si>
  <si>
    <t>Onepu Spring</t>
  </si>
  <si>
    <t>Edgecumbe</t>
  </si>
  <si>
    <t>Thornton-Awakeri</t>
  </si>
  <si>
    <t>Ngapuna</t>
  </si>
  <si>
    <t>Te Teko Lakes</t>
  </si>
  <si>
    <t>Coastlands</t>
  </si>
  <si>
    <t>Whakatane West</t>
  </si>
  <si>
    <t>Whakatane Central</t>
  </si>
  <si>
    <t>Trident</t>
  </si>
  <si>
    <t>Allandale</t>
  </si>
  <si>
    <t>Mokorua Bush</t>
  </si>
  <si>
    <t xml:space="preserve">Wainui </t>
  </si>
  <si>
    <t>Ohope</t>
  </si>
  <si>
    <t>Galatea</t>
  </si>
  <si>
    <t>Waingarara-Waimana</t>
  </si>
  <si>
    <t>Murupara</t>
  </si>
  <si>
    <t>Monika Reserve</t>
  </si>
  <si>
    <t>Tarawera Park</t>
  </si>
  <si>
    <t>Waiotahi</t>
  </si>
  <si>
    <t>Cape Runaway</t>
  </si>
  <si>
    <t>Woodlands</t>
  </si>
  <si>
    <t>Opotiki</t>
  </si>
  <si>
    <t xml:space="preserve">Otara-Tirohanga </t>
  </si>
  <si>
    <t>Oponae</t>
  </si>
  <si>
    <t>East Cape</t>
  </si>
  <si>
    <t>Waipaoa</t>
  </si>
  <si>
    <t>Ruatoria-Raukumara</t>
  </si>
  <si>
    <t>Tokomaru</t>
  </si>
  <si>
    <t>Hangaroa</t>
  </si>
  <si>
    <t>Wharekaka</t>
  </si>
  <si>
    <t>Te Arai</t>
  </si>
  <si>
    <t>Hexton</t>
  </si>
  <si>
    <t>Lytton</t>
  </si>
  <si>
    <t>Makaraka-Awapuni</t>
  </si>
  <si>
    <t>Riverdale</t>
  </si>
  <si>
    <t>Kawerau Industrial</t>
  </si>
  <si>
    <t>Te Hapara North</t>
  </si>
  <si>
    <t>Mangapapa North</t>
  </si>
  <si>
    <t>Elgin</t>
  </si>
  <si>
    <t>Te Hapara South</t>
  </si>
  <si>
    <t>Mangapapa East</t>
  </si>
  <si>
    <t>Mangapapa South</t>
  </si>
  <si>
    <t>Te Hapara East</t>
  </si>
  <si>
    <t>Centennial Crescent</t>
  </si>
  <si>
    <t>Whataupoko East</t>
  </si>
  <si>
    <t>Whataupoko West</t>
  </si>
  <si>
    <t>Gisborne Central</t>
  </si>
  <si>
    <t>Kaiti North</t>
  </si>
  <si>
    <t>Kaiti South</t>
  </si>
  <si>
    <t>Outer Kaiti</t>
  </si>
  <si>
    <t>Tamarau</t>
  </si>
  <si>
    <t>Wainui-Okitu</t>
  </si>
  <si>
    <t>Maungataniwha-Raupunga</t>
  </si>
  <si>
    <t>Frasertown-Ruakituri</t>
  </si>
  <si>
    <t>Whakaki</t>
  </si>
  <si>
    <t>Wairoa</t>
  </si>
  <si>
    <t>Mahia</t>
  </si>
  <si>
    <t>Puketitiri-Tutira</t>
  </si>
  <si>
    <t>Sherenden-Crownthorpe</t>
  </si>
  <si>
    <t>Maraekakaho</t>
  </si>
  <si>
    <t>Puketapu-Eskdale</t>
  </si>
  <si>
    <t>Omahu-Pakowhai</t>
  </si>
  <si>
    <t>Bridge Pa</t>
  </si>
  <si>
    <t>Twyford</t>
  </si>
  <si>
    <t>Poukawa</t>
  </si>
  <si>
    <t>Flaxmere West</t>
  </si>
  <si>
    <t>Lochain Park</t>
  </si>
  <si>
    <t>Flaxmere Park</t>
  </si>
  <si>
    <t>Flaxmere South</t>
  </si>
  <si>
    <t>Frimley</t>
  </si>
  <si>
    <t>Camberley</t>
  </si>
  <si>
    <t>Clive</t>
  </si>
  <si>
    <t>St Leonards</t>
  </si>
  <si>
    <t>Mahora</t>
  </si>
  <si>
    <t>Raureka</t>
  </si>
  <si>
    <t>Cornwall Park</t>
  </si>
  <si>
    <t>Longlands-Pukahu</t>
  </si>
  <si>
    <t>Raceway Park</t>
  </si>
  <si>
    <t>Karamu</t>
  </si>
  <si>
    <t>Omahu Strip</t>
  </si>
  <si>
    <t>Hastings Central</t>
  </si>
  <si>
    <t>Tomoana Crossing</t>
  </si>
  <si>
    <t>Akina Park</t>
  </si>
  <si>
    <t>Queens Square</t>
  </si>
  <si>
    <t>Irongate</t>
  </si>
  <si>
    <t>Mayfair</t>
  </si>
  <si>
    <t>Parkhaven</t>
  </si>
  <si>
    <t>Parkvale</t>
  </si>
  <si>
    <t>Mangateretere</t>
  </si>
  <si>
    <t>Haumoana-Te Awanga</t>
  </si>
  <si>
    <t>Lucknow</t>
  </si>
  <si>
    <t>Karanema-St Hill</t>
  </si>
  <si>
    <t>Havelock North-Central</t>
  </si>
  <si>
    <t>Tomoana</t>
  </si>
  <si>
    <t>Brookvale</t>
  </si>
  <si>
    <t>Iona</t>
  </si>
  <si>
    <t>Hereworth</t>
  </si>
  <si>
    <t>Te Mata Hills</t>
  </si>
  <si>
    <t>Havelock Hills</t>
  </si>
  <si>
    <t>Kahuranaki</t>
  </si>
  <si>
    <t>Bay View</t>
  </si>
  <si>
    <t>Poraiti Hills</t>
  </si>
  <si>
    <t>Poraiti Flat</t>
  </si>
  <si>
    <t>Westshore</t>
  </si>
  <si>
    <t>Onekawa West</t>
  </si>
  <si>
    <t>Ahuriri</t>
  </si>
  <si>
    <t>Taradale West</t>
  </si>
  <si>
    <t>Greenmeadows West</t>
  </si>
  <si>
    <t>Taradale South</t>
  </si>
  <si>
    <t>Bluff Hill</t>
  </si>
  <si>
    <t>Hospital Hill</t>
  </si>
  <si>
    <t>Tamatea West</t>
  </si>
  <si>
    <t>Tamatea North</t>
  </si>
  <si>
    <t>Taradale Central</t>
  </si>
  <si>
    <t>Tamatea East</t>
  </si>
  <si>
    <t>Marewa West</t>
  </si>
  <si>
    <t>Greenmeadows Central</t>
  </si>
  <si>
    <t>Onekawa Central</t>
  </si>
  <si>
    <t>Pirimai West</t>
  </si>
  <si>
    <t>Napier Central</t>
  </si>
  <si>
    <t>Greenmeadows South</t>
  </si>
  <si>
    <t>Nelson Park</t>
  </si>
  <si>
    <t>Bledisloe Park</t>
  </si>
  <si>
    <t>Pirimai East</t>
  </si>
  <si>
    <t>Onekawa East</t>
  </si>
  <si>
    <t>Tareha Reserve</t>
  </si>
  <si>
    <t>Marewa East</t>
  </si>
  <si>
    <t>Onekawa South</t>
  </si>
  <si>
    <t>McLean Park</t>
  </si>
  <si>
    <t>Maraenui</t>
  </si>
  <si>
    <t>Meeanee-Awatoto</t>
  </si>
  <si>
    <t>Mangaonuku</t>
  </si>
  <si>
    <t>Makaretu</t>
  </si>
  <si>
    <t>Waipawa</t>
  </si>
  <si>
    <t>Waipukurau West</t>
  </si>
  <si>
    <t>Mangarara</t>
  </si>
  <si>
    <t>Waipukurau East</t>
  </si>
  <si>
    <t>Taurekaitai</t>
  </si>
  <si>
    <t>Spotswood</t>
  </si>
  <si>
    <t>Omata</t>
  </si>
  <si>
    <t>Oakura</t>
  </si>
  <si>
    <t>Moturoa</t>
  </si>
  <si>
    <t>Kaitake</t>
  </si>
  <si>
    <t>Blagdon-Lynmouth</t>
  </si>
  <si>
    <t>Kawaroa</t>
  </si>
  <si>
    <t>New Plymouth Central</t>
  </si>
  <si>
    <t>Marfell</t>
  </si>
  <si>
    <t>Whalers Gate</t>
  </si>
  <si>
    <t>Strandon</t>
  </si>
  <si>
    <t xml:space="preserve">Westown </t>
  </si>
  <si>
    <t>Bell Block West</t>
  </si>
  <si>
    <t>Bell Block East</t>
  </si>
  <si>
    <t>Waiwhakaiho-Bell Block South</t>
  </si>
  <si>
    <t>Lower Vogeltown</t>
  </si>
  <si>
    <t>Hurdon</t>
  </si>
  <si>
    <t>Frankleigh Park</t>
  </si>
  <si>
    <t>Merrilands</t>
  </si>
  <si>
    <t>Ferndale</t>
  </si>
  <si>
    <t>Welbourn</t>
  </si>
  <si>
    <t>Fitzroy-Glen Avon</t>
  </si>
  <si>
    <t>Port Taranaki</t>
  </si>
  <si>
    <t>Waitara West</t>
  </si>
  <si>
    <t>Upper Vogeltown</t>
  </si>
  <si>
    <t>Highlands Park (New Plymouth District)</t>
  </si>
  <si>
    <t>Paraite</t>
  </si>
  <si>
    <t>Waitara East</t>
  </si>
  <si>
    <t>Lepperton-Brixton</t>
  </si>
  <si>
    <t>Mangorei</t>
  </si>
  <si>
    <t>Mount Messenger</t>
  </si>
  <si>
    <t>Mangaoraka</t>
  </si>
  <si>
    <t>Tikorangi</t>
  </si>
  <si>
    <t>Everett Park</t>
  </si>
  <si>
    <t>Inglewood</t>
  </si>
  <si>
    <t>Tarata</t>
  </si>
  <si>
    <t>Pembroke</t>
  </si>
  <si>
    <t>Douglas</t>
  </si>
  <si>
    <t>Toko</t>
  </si>
  <si>
    <t>Stratford North</t>
  </si>
  <si>
    <t>Whangamomona</t>
  </si>
  <si>
    <t>Stratford Central</t>
  </si>
  <si>
    <t>Stratford South</t>
  </si>
  <si>
    <t>Cape Egmont</t>
  </si>
  <si>
    <t>Taungatara</t>
  </si>
  <si>
    <t>Opunake</t>
  </si>
  <si>
    <t>Kaponga-Mangatoki</t>
  </si>
  <si>
    <t>Manaia-Kapuni</t>
  </si>
  <si>
    <t>Eltham</t>
  </si>
  <si>
    <t>Okaiawa</t>
  </si>
  <si>
    <t>Te Roti-Moeroa</t>
  </si>
  <si>
    <t>Egmont Showgrounds</t>
  </si>
  <si>
    <t>Normanby-Tawhiti</t>
  </si>
  <si>
    <t>Ohangai</t>
  </si>
  <si>
    <t>Turuturu</t>
  </si>
  <si>
    <t>King Edward Park</t>
  </si>
  <si>
    <t>Ramanui</t>
  </si>
  <si>
    <t>Hawera Central</t>
  </si>
  <si>
    <t>Mangawhio</t>
  </si>
  <si>
    <t>Manutahi-Waitotora</t>
  </si>
  <si>
    <t>Patea</t>
  </si>
  <si>
    <t>Otangiwai-Ohura</t>
  </si>
  <si>
    <t>Ngapuke</t>
  </si>
  <si>
    <t>Taumarunui North</t>
  </si>
  <si>
    <t>Taumarunui Central</t>
  </si>
  <si>
    <t>Taumarunui East</t>
  </si>
  <si>
    <t>National Park</t>
  </si>
  <si>
    <t>Tangiwai</t>
  </si>
  <si>
    <t>Raetihi</t>
  </si>
  <si>
    <t>Ohakune</t>
  </si>
  <si>
    <t>Waiouru</t>
  </si>
  <si>
    <t>Upper Whanganui</t>
  </si>
  <si>
    <t>Mowhanau</t>
  </si>
  <si>
    <t>Brunswick-Papaiti</t>
  </si>
  <si>
    <t>Castlecliff West</t>
  </si>
  <si>
    <t>Otamatea (Whanganui District)</t>
  </si>
  <si>
    <t>Castlecliff East</t>
  </si>
  <si>
    <t>Springvale North</t>
  </si>
  <si>
    <t>Lower Aramoho</t>
  </si>
  <si>
    <t>St Johns Hill East</t>
  </si>
  <si>
    <t>St Johns Hill West</t>
  </si>
  <si>
    <t>Titoki</t>
  </si>
  <si>
    <t>Springvale West</t>
  </si>
  <si>
    <t>Springvale East</t>
  </si>
  <si>
    <t>Upper Aramoho</t>
  </si>
  <si>
    <t>Laird Park</t>
  </si>
  <si>
    <t>Wembley Park</t>
  </si>
  <si>
    <t>College Estate</t>
  </si>
  <si>
    <t>Whanganui East-Williams Domain</t>
  </si>
  <si>
    <t>Gonville West</t>
  </si>
  <si>
    <t>Gonville North</t>
  </si>
  <si>
    <t>Cornmarket</t>
  </si>
  <si>
    <t>Whanganui East-Riverlands</t>
  </si>
  <si>
    <t>Kaitoke-Fordell</t>
  </si>
  <si>
    <t>Whanganui Central</t>
  </si>
  <si>
    <t>Gonville South</t>
  </si>
  <si>
    <t>Bastia-Durie Hill</t>
  </si>
  <si>
    <t>Putiki</t>
  </si>
  <si>
    <t>Mokai Patea</t>
  </si>
  <si>
    <t>Turakina</t>
  </si>
  <si>
    <t>Otairi</t>
  </si>
  <si>
    <t>Balgownie</t>
  </si>
  <si>
    <t>Taihape</t>
  </si>
  <si>
    <t>Marton Rural</t>
  </si>
  <si>
    <t>Marton North</t>
  </si>
  <si>
    <t>Parewanui</t>
  </si>
  <si>
    <t>Marton South</t>
  </si>
  <si>
    <t>Bulls</t>
  </si>
  <si>
    <t>Kiwitea</t>
  </si>
  <si>
    <t>Tokorangi</t>
  </si>
  <si>
    <t>Ohakea-Sanson</t>
  </si>
  <si>
    <t>Oroua Downs</t>
  </si>
  <si>
    <t>Awahuri</t>
  </si>
  <si>
    <t>Pohangina-Apiti</t>
  </si>
  <si>
    <t>Mount Taylor</t>
  </si>
  <si>
    <t>Taikorea</t>
  </si>
  <si>
    <t>Makino</t>
  </si>
  <si>
    <t>Ngamatea</t>
  </si>
  <si>
    <t>Sandon</t>
  </si>
  <si>
    <t>Kimbolton North</t>
  </si>
  <si>
    <t>Warwick</t>
  </si>
  <si>
    <t>Kimbolton West</t>
  </si>
  <si>
    <t>Feilding Central</t>
  </si>
  <si>
    <t>Kimbolton South</t>
  </si>
  <si>
    <t>Kauwhata</t>
  </si>
  <si>
    <t>Taonui</t>
  </si>
  <si>
    <t>Newbury</t>
  </si>
  <si>
    <t>Milson North</t>
  </si>
  <si>
    <t>Cloverlea (Palmerston North City)</t>
  </si>
  <si>
    <t>Tremaine</t>
  </si>
  <si>
    <t>Milson South</t>
  </si>
  <si>
    <t>Whakarongo</t>
  </si>
  <si>
    <t>Westbrook</t>
  </si>
  <si>
    <t>Takaro North</t>
  </si>
  <si>
    <t>Pioneer West</t>
  </si>
  <si>
    <t>Palmerston North Hospital</t>
  </si>
  <si>
    <t>Highbury East</t>
  </si>
  <si>
    <t>Park West</t>
  </si>
  <si>
    <t>Takaro South</t>
  </si>
  <si>
    <t>Roslyn (Palmerston North City)</t>
  </si>
  <si>
    <t>Kelvin Grove West</t>
  </si>
  <si>
    <t>Kelvin Grove North</t>
  </si>
  <si>
    <t>Papaioea North</t>
  </si>
  <si>
    <t>Palmerston North Central</t>
  </si>
  <si>
    <t xml:space="preserve">Awapuni North </t>
  </si>
  <si>
    <t>Palmerston North Airport</t>
  </si>
  <si>
    <t>Terrace End</t>
  </si>
  <si>
    <t>Maraetarata</t>
  </si>
  <si>
    <t>Papaioea South</t>
  </si>
  <si>
    <t>Royal Oak (Palmerston North City)</t>
  </si>
  <si>
    <t>West End</t>
  </si>
  <si>
    <t xml:space="preserve">Awapuni South </t>
  </si>
  <si>
    <t>Milverton</t>
  </si>
  <si>
    <t>Ruamahanga</t>
  </si>
  <si>
    <t>Esplanade</t>
  </si>
  <si>
    <t>Hokowhitu Central</t>
  </si>
  <si>
    <t>Hokowhitu East</t>
  </si>
  <si>
    <t>Turitea</t>
  </si>
  <si>
    <t>Ruahine</t>
  </si>
  <si>
    <t>Linton Camp</t>
  </si>
  <si>
    <t>Ashhurst</t>
  </si>
  <si>
    <t>Hokowhitu South</t>
  </si>
  <si>
    <t>Aokautere</t>
  </si>
  <si>
    <t>Pihauatua</t>
  </si>
  <si>
    <t>Aokautere Rural</t>
  </si>
  <si>
    <t>Poutoa</t>
  </si>
  <si>
    <t>Norsewood</t>
  </si>
  <si>
    <t>Papatawa</t>
  </si>
  <si>
    <t>Mangatainoka</t>
  </si>
  <si>
    <t>Woodville</t>
  </si>
  <si>
    <t>Dannevirke West</t>
  </si>
  <si>
    <t>Dannevirke East</t>
  </si>
  <si>
    <t>Waitahora</t>
  </si>
  <si>
    <t>Kaitawa</t>
  </si>
  <si>
    <t>Pahiatua</t>
  </si>
  <si>
    <t>Nireaha-Eketahuna</t>
  </si>
  <si>
    <t>Owhanga</t>
  </si>
  <si>
    <t>Kere Kere</t>
  </si>
  <si>
    <t>Foxton Beach</t>
  </si>
  <si>
    <t>Foxton North</t>
  </si>
  <si>
    <t>Foxton South</t>
  </si>
  <si>
    <t>Waitarere</t>
  </si>
  <si>
    <t>Waikawa (Horowhenua District)</t>
  </si>
  <si>
    <t>Miranui</t>
  </si>
  <si>
    <t>Donnelly Park</t>
  </si>
  <si>
    <t>Ohau-Manakau</t>
  </si>
  <si>
    <t>Kawiu South</t>
  </si>
  <si>
    <t>Makomako</t>
  </si>
  <si>
    <t>Kawiu North</t>
  </si>
  <si>
    <t>Levin Central</t>
  </si>
  <si>
    <t>Tararua</t>
  </si>
  <si>
    <t>Shannon</t>
  </si>
  <si>
    <t>Queenwood (Horowhenua District)</t>
  </si>
  <si>
    <t>Playford Park</t>
  </si>
  <si>
    <t>Fairfield (Horowhenua District)</t>
  </si>
  <si>
    <t>Taitoko</t>
  </si>
  <si>
    <t>Waiopehu</t>
  </si>
  <si>
    <t>Makahika</t>
  </si>
  <si>
    <t>Kimberley</t>
  </si>
  <si>
    <t>Otaki Beach</t>
  </si>
  <si>
    <t>Forest Lakes (Kapiti Coast District)</t>
  </si>
  <si>
    <t>Otaki</t>
  </si>
  <si>
    <t>Te Horo</t>
  </si>
  <si>
    <t>Waitohu</t>
  </si>
  <si>
    <t>Waikanae Beach</t>
  </si>
  <si>
    <t>Peka Peka</t>
  </si>
  <si>
    <t>Paraparaumu Beach North</t>
  </si>
  <si>
    <t>Paraparaumu Beach West</t>
  </si>
  <si>
    <t>Waikanae Park</t>
  </si>
  <si>
    <t>Paraparaumu Beach East</t>
  </si>
  <si>
    <t>Otaihanga</t>
  </si>
  <si>
    <t>Paraparaumu North</t>
  </si>
  <si>
    <t>Waikanae West</t>
  </si>
  <si>
    <t>Otaki Forks</t>
  </si>
  <si>
    <t>Paraparaumu Central</t>
  </si>
  <si>
    <t>Maungakotukutuku</t>
  </si>
  <si>
    <t>Raumati Beach West</t>
  </si>
  <si>
    <t>Waikanae East</t>
  </si>
  <si>
    <t>Raumati Beach East</t>
  </si>
  <si>
    <t>Paraparaumu East</t>
  </si>
  <si>
    <t>Raumati South</t>
  </si>
  <si>
    <t>Paekakariki</t>
  </si>
  <si>
    <t>Pukerua Bay</t>
  </si>
  <si>
    <t>Paekakariki Hill</t>
  </si>
  <si>
    <t>Plimmerton</t>
  </si>
  <si>
    <t>Titahi Bay North</t>
  </si>
  <si>
    <t>Titahi Bay South</t>
  </si>
  <si>
    <t>Elsdon-Takapuwahia</t>
  </si>
  <si>
    <t>Pauatahanui</t>
  </si>
  <si>
    <t>Onepoto</t>
  </si>
  <si>
    <t>Camborne</t>
  </si>
  <si>
    <t>Paremata</t>
  </si>
  <si>
    <t>Porirua Central</t>
  </si>
  <si>
    <t>Papakowhai</t>
  </si>
  <si>
    <t>Aotea</t>
  </si>
  <si>
    <t>Postgate</t>
  </si>
  <si>
    <t>Ascot Park</t>
  </si>
  <si>
    <t>Whitby</t>
  </si>
  <si>
    <t>Porirua East</t>
  </si>
  <si>
    <t>Endeavour</t>
  </si>
  <si>
    <t>Cannons Creek North</t>
  </si>
  <si>
    <t>Waitangirua</t>
  </si>
  <si>
    <t xml:space="preserve">Ranui Heights </t>
  </si>
  <si>
    <t>Cannons Creek East</t>
  </si>
  <si>
    <t>Cannons Creek South</t>
  </si>
  <si>
    <t>Akatarawa</t>
  </si>
  <si>
    <t>Riverstone Terraces</t>
  </si>
  <si>
    <t>Heretaunga</t>
  </si>
  <si>
    <t>Birchville-Brown Owl</t>
  </si>
  <si>
    <t>Poets Block</t>
  </si>
  <si>
    <t>Brentwood (Upper Hutt City)</t>
  </si>
  <si>
    <t>Silverstream (Upper Hutt City)</t>
  </si>
  <si>
    <t>Elderslea</t>
  </si>
  <si>
    <t>Trentham North</t>
  </si>
  <si>
    <t>Totara Park</t>
  </si>
  <si>
    <t>Trentham South</t>
  </si>
  <si>
    <t>Mangaroa</t>
  </si>
  <si>
    <t>Ebdentown</t>
  </si>
  <si>
    <t>Wallaceville</t>
  </si>
  <si>
    <t>Maoribank</t>
  </si>
  <si>
    <t>Te Marua</t>
  </si>
  <si>
    <t>Pinehaven</t>
  </si>
  <si>
    <t>Clouston Park</t>
  </si>
  <si>
    <t>Upper Hutt Central</t>
  </si>
  <si>
    <t>Belmont Park</t>
  </si>
  <si>
    <t>Maungaraki</t>
  </si>
  <si>
    <t>Korokoro</t>
  </si>
  <si>
    <t>Kelson</t>
  </si>
  <si>
    <t>Normandale</t>
  </si>
  <si>
    <t>Belmont (Lower Hutt City)</t>
  </si>
  <si>
    <t>Petone Central</t>
  </si>
  <si>
    <t>Tirohanga</t>
  </si>
  <si>
    <t>Alicetown-Melling</t>
  </si>
  <si>
    <t>Taita North</t>
  </si>
  <si>
    <t>Boulcott</t>
  </si>
  <si>
    <t>Hutt Central North</t>
  </si>
  <si>
    <t>Avalon West</t>
  </si>
  <si>
    <t>Stokes Valley Central</t>
  </si>
  <si>
    <t>Taita South</t>
  </si>
  <si>
    <t>Petone East</t>
  </si>
  <si>
    <t>Hutt Central South</t>
  </si>
  <si>
    <t>Stokes Valley North</t>
  </si>
  <si>
    <t>Petone Esplanade</t>
  </si>
  <si>
    <t>Epuni West</t>
  </si>
  <si>
    <t>Avalon East</t>
  </si>
  <si>
    <t>Woburn</t>
  </si>
  <si>
    <t>Naenae Central</t>
  </si>
  <si>
    <t>Waterloo West</t>
  </si>
  <si>
    <t>Epuni East</t>
  </si>
  <si>
    <t>Moera</t>
  </si>
  <si>
    <t>Delaney</t>
  </si>
  <si>
    <t>Manor Park</t>
  </si>
  <si>
    <t>Waiwhetu</t>
  </si>
  <si>
    <t>Waterloo East</t>
  </si>
  <si>
    <t>Naenae North</t>
  </si>
  <si>
    <t>Manuka</t>
  </si>
  <si>
    <t>Naenae South</t>
  </si>
  <si>
    <t>Arakura</t>
  </si>
  <si>
    <t xml:space="preserve">Eastern Bays </t>
  </si>
  <si>
    <t>Pencarrow</t>
  </si>
  <si>
    <t>Wainuiomata West</t>
  </si>
  <si>
    <t>Glendale</t>
  </si>
  <si>
    <t>Wainuiomata Central</t>
  </si>
  <si>
    <t>Eastbourne</t>
  </si>
  <si>
    <t>Homedale East</t>
  </si>
  <si>
    <t>Homedale West</t>
  </si>
  <si>
    <t>Makara-Ohariu</t>
  </si>
  <si>
    <t>Tawa North</t>
  </si>
  <si>
    <t>Linden</t>
  </si>
  <si>
    <t>Tawa South</t>
  </si>
  <si>
    <t>Gracefield</t>
  </si>
  <si>
    <t>Tawa Central</t>
  </si>
  <si>
    <t>Grenada North</t>
  </si>
  <si>
    <t>Churton Park North</t>
  </si>
  <si>
    <t>Takapu-Horokiwi</t>
  </si>
  <si>
    <t>Churton Park South</t>
  </si>
  <si>
    <t>Johnsonville West</t>
  </si>
  <si>
    <t>Grenada Village</t>
  </si>
  <si>
    <t>Johnsonville North</t>
  </si>
  <si>
    <t>Paparangi</t>
  </si>
  <si>
    <t>Ngaio North</t>
  </si>
  <si>
    <t>Johnsonville Central</t>
  </si>
  <si>
    <t>Broadmeadows</t>
  </si>
  <si>
    <t>Crofton Downs</t>
  </si>
  <si>
    <t>Johnsonville South</t>
  </si>
  <si>
    <t>Khandallah Reserve</t>
  </si>
  <si>
    <t>Karori Park</t>
  </si>
  <si>
    <t>Newlands North</t>
  </si>
  <si>
    <t>Ngaio South</t>
  </si>
  <si>
    <t>Newlands South</t>
  </si>
  <si>
    <t>Woodridge</t>
  </si>
  <si>
    <t>Karori North</t>
  </si>
  <si>
    <t>Khandallah North</t>
  </si>
  <si>
    <t>Wilton</t>
  </si>
  <si>
    <t>Khandallah South</t>
  </si>
  <si>
    <t>Wadestown</t>
  </si>
  <si>
    <t>Karori South</t>
  </si>
  <si>
    <t>Onslow</t>
  </si>
  <si>
    <t>Karori East</t>
  </si>
  <si>
    <t>Pipitea-Kaiwharawhara</t>
  </si>
  <si>
    <t>Northland (Wellington City)</t>
  </si>
  <si>
    <t>Thorndon</t>
  </si>
  <si>
    <t>Wellington Botanic Gardens</t>
  </si>
  <si>
    <t>Kelburn</t>
  </si>
  <si>
    <t>Aro Valley</t>
  </si>
  <si>
    <t>Wellington University</t>
  </si>
  <si>
    <t>Wellington Central</t>
  </si>
  <si>
    <t>Brooklyn North</t>
  </si>
  <si>
    <t>Dixon Street</t>
  </si>
  <si>
    <t>Vivian West</t>
  </si>
  <si>
    <t>Courtenay</t>
  </si>
  <si>
    <t>Brooklyn East</t>
  </si>
  <si>
    <t>Mount Cook West</t>
  </si>
  <si>
    <t>Vivian East</t>
  </si>
  <si>
    <t>Brooklyn South</t>
  </si>
  <si>
    <t>Oriental Bay</t>
  </si>
  <si>
    <t>Mount Cook East</t>
  </si>
  <si>
    <t>Mount Victoria</t>
  </si>
  <si>
    <t xml:space="preserve">Roseneath </t>
  </si>
  <si>
    <t>Owhiro Bay</t>
  </si>
  <si>
    <t>Kingston-Mornington-Vogeltown</t>
  </si>
  <si>
    <t>Newtown North</t>
  </si>
  <si>
    <t>Newtown West</t>
  </si>
  <si>
    <t>Hataitai North</t>
  </si>
  <si>
    <t>Evans Bay</t>
  </si>
  <si>
    <t>Berhampore</t>
  </si>
  <si>
    <t>Hataitai South</t>
  </si>
  <si>
    <t>Maupuia</t>
  </si>
  <si>
    <t>Newtown South</t>
  </si>
  <si>
    <t>Kilbirnie Central</t>
  </si>
  <si>
    <t>Island Bay West</t>
  </si>
  <si>
    <t>Melrose</t>
  </si>
  <si>
    <t>Island Bay East</t>
  </si>
  <si>
    <t>Miramar North</t>
  </si>
  <si>
    <t>Kilbirnie East</t>
  </si>
  <si>
    <t>Lyall Bay</t>
  </si>
  <si>
    <t>Miramar Central</t>
  </si>
  <si>
    <t>Southgate</t>
  </si>
  <si>
    <t>Karaka Bay-Worser Bay</t>
  </si>
  <si>
    <t>Houghton Bay</t>
  </si>
  <si>
    <t>Miramar East</t>
  </si>
  <si>
    <t>Miramar South</t>
  </si>
  <si>
    <t>Strathmore (Wellington City)</t>
  </si>
  <si>
    <t>Seatoun</t>
  </si>
  <si>
    <t>Kopuaranga</t>
  </si>
  <si>
    <t>Upper Plain</t>
  </si>
  <si>
    <t>Opaki</t>
  </si>
  <si>
    <t>Ngaumutawa</t>
  </si>
  <si>
    <t>Solway North</t>
  </si>
  <si>
    <t>Lansdowne West</t>
  </si>
  <si>
    <t>Masterton Central</t>
  </si>
  <si>
    <t>Kuripuni</t>
  </si>
  <si>
    <t>Douglas Park</t>
  </si>
  <si>
    <t>Solway South</t>
  </si>
  <si>
    <t>Lansdowne East</t>
  </si>
  <si>
    <t>Cameron and Soldiers Park</t>
  </si>
  <si>
    <t>Whareama</t>
  </si>
  <si>
    <t>Homebush-Te Ore Ore</t>
  </si>
  <si>
    <t>McJorrow Park</t>
  </si>
  <si>
    <t>Mount Holdsworth</t>
  </si>
  <si>
    <t>Carterton North</t>
  </si>
  <si>
    <t>Kokotau</t>
  </si>
  <si>
    <t>Carterton South</t>
  </si>
  <si>
    <t>Gladstone (Carterton District)</t>
  </si>
  <si>
    <t>Tauherenikau</t>
  </si>
  <si>
    <t>Kahutara</t>
  </si>
  <si>
    <t>Featherston</t>
  </si>
  <si>
    <t>Greytown</t>
  </si>
  <si>
    <t>Aorangi Forest</t>
  </si>
  <si>
    <t>Martinborough</t>
  </si>
  <si>
    <t>Rongotai</t>
  </si>
  <si>
    <t>Golden Bay/Mohua</t>
  </si>
  <si>
    <t>Takaka</t>
  </si>
  <si>
    <t>Pohara-Abel Tasman</t>
  </si>
  <si>
    <t>Takaka Hills</t>
  </si>
  <si>
    <t>Kaiteriteri-Riwaka</t>
  </si>
  <si>
    <t>Upper Moutere</t>
  </si>
  <si>
    <t>Lower Moutere</t>
  </si>
  <si>
    <t>Motueka North</t>
  </si>
  <si>
    <t>Motueka West</t>
  </si>
  <si>
    <t>Motueka East</t>
  </si>
  <si>
    <t>Golden Downs</t>
  </si>
  <si>
    <t>Moutere Hills</t>
  </si>
  <si>
    <t>Ruby Bay-Mapua</t>
  </si>
  <si>
    <t>Murchison-Nelson Lakes</t>
  </si>
  <si>
    <t>Waimea West</t>
  </si>
  <si>
    <t>Appleby</t>
  </si>
  <si>
    <t>Wakefield</t>
  </si>
  <si>
    <t>Richmond West (Tasman District)</t>
  </si>
  <si>
    <t>Wakefield Rural</t>
  </si>
  <si>
    <t>Brightwater</t>
  </si>
  <si>
    <t>Hope</t>
  </si>
  <si>
    <t>Islands Bay of Plenty Region</t>
  </si>
  <si>
    <t>Richmond Central (Tasman District)</t>
  </si>
  <si>
    <t>Ben Cooper Park</t>
  </si>
  <si>
    <t>Richmond South (Tasman District)</t>
  </si>
  <si>
    <t>Wilkes Park</t>
  </si>
  <si>
    <t>Templemore</t>
  </si>
  <si>
    <t>Easby Park</t>
  </si>
  <si>
    <t>Fairose</t>
  </si>
  <si>
    <t>Aniseed Valley</t>
  </si>
  <si>
    <t>Nelson Rural</t>
  </si>
  <si>
    <t>Marybank</t>
  </si>
  <si>
    <t>Port Nelson</t>
  </si>
  <si>
    <t>Tahunanui</t>
  </si>
  <si>
    <t>Britannia</t>
  </si>
  <si>
    <t>Atawhai</t>
  </si>
  <si>
    <t>Broadgreen-Monaco</t>
  </si>
  <si>
    <t>Islands Tasman District</t>
  </si>
  <si>
    <t>Washington</t>
  </si>
  <si>
    <t>Tahuna Hills</t>
  </si>
  <si>
    <t>Nelson Central-Trafalgar</t>
  </si>
  <si>
    <t>The Wood</t>
  </si>
  <si>
    <t>Toi Toi</t>
  </si>
  <si>
    <t>Nayland</t>
  </si>
  <si>
    <t>Aldinga</t>
  </si>
  <si>
    <t>Victory</t>
  </si>
  <si>
    <t>Rutherford</t>
  </si>
  <si>
    <t>Maitlands</t>
  </si>
  <si>
    <t>Maitai</t>
  </si>
  <si>
    <t>Grampians</t>
  </si>
  <si>
    <t>Suffolk</t>
  </si>
  <si>
    <t>Omaio</t>
  </si>
  <si>
    <t>Enner Glynn</t>
  </si>
  <si>
    <t>Daelyn</t>
  </si>
  <si>
    <t>The Brook</t>
  </si>
  <si>
    <t>Marlborough Sounds West</t>
  </si>
  <si>
    <t>Marlborough Sounds East</t>
  </si>
  <si>
    <t>Nelson Airport</t>
  </si>
  <si>
    <t xml:space="preserve">Upper Wairau </t>
  </si>
  <si>
    <t>Waikawa (Marlborough District)</t>
  </si>
  <si>
    <t>Waitohi (Marlborough District)</t>
  </si>
  <si>
    <t>Tuamarina</t>
  </si>
  <si>
    <t>Awatere</t>
  </si>
  <si>
    <t>Renwick</t>
  </si>
  <si>
    <t xml:space="preserve">Lower Wairau </t>
  </si>
  <si>
    <t>Woodbourne</t>
  </si>
  <si>
    <t>Spring Creek-Grovetown</t>
  </si>
  <si>
    <t>Springlands</t>
  </si>
  <si>
    <t>Yelverton</t>
  </si>
  <si>
    <t>Mayfield</t>
  </si>
  <si>
    <t>Whitney West</t>
  </si>
  <si>
    <t>Blenheim Central</t>
  </si>
  <si>
    <t>Riversdale-Islington</t>
  </si>
  <si>
    <t>Whitney East</t>
  </si>
  <si>
    <t>Redwoodtown West</t>
  </si>
  <si>
    <t>Saxton</t>
  </si>
  <si>
    <t>Witherlea West</t>
  </si>
  <si>
    <t>Redwoodtown East</t>
  </si>
  <si>
    <t>Riverlands</t>
  </si>
  <si>
    <t>Witherlea East</t>
  </si>
  <si>
    <t>Kaikoura Ranges</t>
  </si>
  <si>
    <t>Kaikoura</t>
  </si>
  <si>
    <t>Karamea</t>
  </si>
  <si>
    <t>Westport North</t>
  </si>
  <si>
    <t>Westport Rural</t>
  </si>
  <si>
    <t>Westport South</t>
  </si>
  <si>
    <t>Buller Coalfields</t>
  </si>
  <si>
    <t>Charleston (Buller District)</t>
  </si>
  <si>
    <t>Inangahua</t>
  </si>
  <si>
    <t>Reefton</t>
  </si>
  <si>
    <t>Barrytown</t>
  </si>
  <si>
    <t>Marlborough Sounds Coastal Marine</t>
  </si>
  <si>
    <t>Runanga</t>
  </si>
  <si>
    <t>Cobden</t>
  </si>
  <si>
    <t>Blaketown</t>
  </si>
  <si>
    <t>Greymouth Central</t>
  </si>
  <si>
    <t>King Park</t>
  </si>
  <si>
    <t>Marsden</t>
  </si>
  <si>
    <t>Karoro</t>
  </si>
  <si>
    <t>Rutherglen-Camerons</t>
  </si>
  <si>
    <t>Greymouth Rural</t>
  </si>
  <si>
    <t>Dobson</t>
  </si>
  <si>
    <t>Nelson Creek</t>
  </si>
  <si>
    <t>Lake Brunner</t>
  </si>
  <si>
    <t>Haast</t>
  </si>
  <si>
    <t>Westland Glaciers-Bruce Bay</t>
  </si>
  <si>
    <t>Arahura-Kumara</t>
  </si>
  <si>
    <t>Hokitika</t>
  </si>
  <si>
    <t>Hokitika Rural</t>
  </si>
  <si>
    <t>Waitaha</t>
  </si>
  <si>
    <t>Whataroa-Harihari</t>
  </si>
  <si>
    <t>Hokitika Valley-Otira</t>
  </si>
  <si>
    <t>Amuri</t>
  </si>
  <si>
    <t>Hanmer Springs</t>
  </si>
  <si>
    <t>Upper Hurunui</t>
  </si>
  <si>
    <t>Parnassus</t>
  </si>
  <si>
    <t>Ashley Forest</t>
  </si>
  <si>
    <t>Omihi</t>
  </si>
  <si>
    <t>Balcairn</t>
  </si>
  <si>
    <t>Amberley</t>
  </si>
  <si>
    <t>Okuku</t>
  </si>
  <si>
    <t>Ashley Gorge</t>
  </si>
  <si>
    <t>Oxford</t>
  </si>
  <si>
    <t>Starvation Hill-Cust</t>
  </si>
  <si>
    <t>Loburn</t>
  </si>
  <si>
    <t>Eyrewell</t>
  </si>
  <si>
    <t>West Eyreton</t>
  </si>
  <si>
    <t>Ashley-Sefton</t>
  </si>
  <si>
    <t>Fernside</t>
  </si>
  <si>
    <t>Rangiora North West</t>
  </si>
  <si>
    <t>Kingsbury</t>
  </si>
  <si>
    <t>Ashgrove</t>
  </si>
  <si>
    <t>Rangiora North East</t>
  </si>
  <si>
    <t>Oxford Estate</t>
  </si>
  <si>
    <t>Rangiora Central</t>
  </si>
  <si>
    <t>Rangiora South West</t>
  </si>
  <si>
    <t>Lilybrook</t>
  </si>
  <si>
    <t>Hanmer Range</t>
  </si>
  <si>
    <t>Waikuku</t>
  </si>
  <si>
    <t>Mandeville-Ohoka</t>
  </si>
  <si>
    <t>Rangiora South East</t>
  </si>
  <si>
    <t>Southbrook</t>
  </si>
  <si>
    <t>Swannanoa-Eyreton</t>
  </si>
  <si>
    <t>Tuahiwi</t>
  </si>
  <si>
    <t>Woodend</t>
  </si>
  <si>
    <t>Pegasus</t>
  </si>
  <si>
    <t>Clarkville</t>
  </si>
  <si>
    <t>Pegasus Bay</t>
  </si>
  <si>
    <t>Kaiapoi North West</t>
  </si>
  <si>
    <t>Silverstream (Waimakariri District)</t>
  </si>
  <si>
    <t>Sovereign Palms</t>
  </si>
  <si>
    <t>Kaiapoi West</t>
  </si>
  <si>
    <t>Kaiapoi Central</t>
  </si>
  <si>
    <t>Kaiapoi South</t>
  </si>
  <si>
    <t>Paparua</t>
  </si>
  <si>
    <t>Yaldhurst</t>
  </si>
  <si>
    <t>Clearwater</t>
  </si>
  <si>
    <t>Belfast West</t>
  </si>
  <si>
    <t>Harewood</t>
  </si>
  <si>
    <t>Brooklands-Spencerville</t>
  </si>
  <si>
    <t>Styx</t>
  </si>
  <si>
    <t>Belfast East</t>
  </si>
  <si>
    <t>Northwood</t>
  </si>
  <si>
    <t>Russley</t>
  </si>
  <si>
    <t>Regents Park</t>
  </si>
  <si>
    <t>Hawthornden</t>
  </si>
  <si>
    <t>Bishopdale North</t>
  </si>
  <si>
    <t>Casebrook</t>
  </si>
  <si>
    <t>Bishopdale West</t>
  </si>
  <si>
    <t>Templeton</t>
  </si>
  <si>
    <t>Islington</t>
  </si>
  <si>
    <t>Burnside Park</t>
  </si>
  <si>
    <t>Marshland</t>
  </si>
  <si>
    <t>Avonhead North</t>
  </si>
  <si>
    <t>Redwood North</t>
  </si>
  <si>
    <t>Broomfield</t>
  </si>
  <si>
    <t>Redwood West</t>
  </si>
  <si>
    <t>Avonhead West</t>
  </si>
  <si>
    <t>Bishopdale South</t>
  </si>
  <si>
    <t>Burnside</t>
  </si>
  <si>
    <t>Kaiapoi East</t>
  </si>
  <si>
    <t>Hei Hei</t>
  </si>
  <si>
    <t>McLeans Island</t>
  </si>
  <si>
    <t>Papanui North</t>
  </si>
  <si>
    <t>Avonhead East</t>
  </si>
  <si>
    <t>Redwood East</t>
  </si>
  <si>
    <t>Christchurch Airport</t>
  </si>
  <si>
    <t>Avonhead South</t>
  </si>
  <si>
    <t>Riccarton Racecourse</t>
  </si>
  <si>
    <t>Bryndwr North</t>
  </si>
  <si>
    <t>Northlands (Christchurch City)</t>
  </si>
  <si>
    <t>Papanui West</t>
  </si>
  <si>
    <t>Ilam North</t>
  </si>
  <si>
    <t>Hornby West</t>
  </si>
  <si>
    <t>Hornby Central</t>
  </si>
  <si>
    <t>Northcote (Christchurch City)</t>
  </si>
  <si>
    <t>Jellie Park</t>
  </si>
  <si>
    <t>Ilam South</t>
  </si>
  <si>
    <t>Bryndwr South</t>
  </si>
  <si>
    <t>Papanui East</t>
  </si>
  <si>
    <t>Sockburn North</t>
  </si>
  <si>
    <t>Hornby South</t>
  </si>
  <si>
    <t>Ilam University</t>
  </si>
  <si>
    <t>Prestons</t>
  </si>
  <si>
    <t>Strowan</t>
  </si>
  <si>
    <t>Fendalton</t>
  </si>
  <si>
    <t>Waitikiri</t>
  </si>
  <si>
    <t>Mairehau North</t>
  </si>
  <si>
    <t>Bush Inn</t>
  </si>
  <si>
    <t>Awatea North</t>
  </si>
  <si>
    <t>Upper Riccarton</t>
  </si>
  <si>
    <t>Islington-Hornby Industrial</t>
  </si>
  <si>
    <t>Malvern</t>
  </si>
  <si>
    <t>Rutland</t>
  </si>
  <si>
    <t>Deans Bush</t>
  </si>
  <si>
    <t>Wigram North</t>
  </si>
  <si>
    <t>Holmwood</t>
  </si>
  <si>
    <t>Wharenui</t>
  </si>
  <si>
    <t>Wigram West</t>
  </si>
  <si>
    <t>Awatea South</t>
  </si>
  <si>
    <t>Merivale</t>
  </si>
  <si>
    <t>Mairehau South</t>
  </si>
  <si>
    <t>Mona Vale</t>
  </si>
  <si>
    <t>Riccarton West</t>
  </si>
  <si>
    <t>Shirley West</t>
  </si>
  <si>
    <t>Wigram South</t>
  </si>
  <si>
    <t>Queenspark</t>
  </si>
  <si>
    <t>St Albans North</t>
  </si>
  <si>
    <t>St Albans West</t>
  </si>
  <si>
    <t>Travis Wetlands</t>
  </si>
  <si>
    <t>Wigram East</t>
  </si>
  <si>
    <t>Oaklands West</t>
  </si>
  <si>
    <t>Riccarton South</t>
  </si>
  <si>
    <t>Halswell West</t>
  </si>
  <si>
    <t>Shirley East</t>
  </si>
  <si>
    <t>Broken Run</t>
  </si>
  <si>
    <t>St Albans East</t>
  </si>
  <si>
    <t>Hagley Park</t>
  </si>
  <si>
    <t>Hillmorton</t>
  </si>
  <si>
    <t>Parklands</t>
  </si>
  <si>
    <t>Riccarton East</t>
  </si>
  <si>
    <t>Edgeware</t>
  </si>
  <si>
    <t>Aidanfield</t>
  </si>
  <si>
    <t>Tower Junction</t>
  </si>
  <si>
    <t>Sockburn South</t>
  </si>
  <si>
    <t>Burwood</t>
  </si>
  <si>
    <t>Christchurch Central-West</t>
  </si>
  <si>
    <t>Christchurch Central-North</t>
  </si>
  <si>
    <t>Richmond North (Christchurch City)</t>
  </si>
  <si>
    <t>Waimairi Beach</t>
  </si>
  <si>
    <t>Addington West</t>
  </si>
  <si>
    <t>Oaklands East</t>
  </si>
  <si>
    <t>Addington North</t>
  </si>
  <si>
    <t>Dallington</t>
  </si>
  <si>
    <t>Christchurch Central</t>
  </si>
  <si>
    <t>Hoon Hay West</t>
  </si>
  <si>
    <t>Richmond South (Christchurch City)</t>
  </si>
  <si>
    <t>Middleton</t>
  </si>
  <si>
    <t>Spreydon West</t>
  </si>
  <si>
    <t>Christchurch Central-East</t>
  </si>
  <si>
    <t>Christchurch Central-South</t>
  </si>
  <si>
    <t>North Beach</t>
  </si>
  <si>
    <t>Halswell North</t>
  </si>
  <si>
    <t>Addington East</t>
  </si>
  <si>
    <t>Avondale (Christchurch City)</t>
  </si>
  <si>
    <t>Riccarton Central</t>
  </si>
  <si>
    <t>Spreydon North</t>
  </si>
  <si>
    <t>Hoon Hay East</t>
  </si>
  <si>
    <t>Avonside</t>
  </si>
  <si>
    <t>Linwood West</t>
  </si>
  <si>
    <t>Halswell South</t>
  </si>
  <si>
    <t>Spreydon South</t>
  </si>
  <si>
    <t xml:space="preserve">Rawhiti </t>
  </si>
  <si>
    <t>Wainoni</t>
  </si>
  <si>
    <t>Linwood North</t>
  </si>
  <si>
    <t>Aranui</t>
  </si>
  <si>
    <t>Sydenham West</t>
  </si>
  <si>
    <t>Phillipstown</t>
  </si>
  <si>
    <t>Kennedys Bush</t>
  </si>
  <si>
    <t>Somerfield East</t>
  </si>
  <si>
    <t>Somerfield West</t>
  </si>
  <si>
    <t>Linwood East</t>
  </si>
  <si>
    <t>Sydenham North</t>
  </si>
  <si>
    <t>Hoon Hay South</t>
  </si>
  <si>
    <t>Charleston (Christchurch City)</t>
  </si>
  <si>
    <t>Sydenham South</t>
  </si>
  <si>
    <t>Bexley</t>
  </si>
  <si>
    <t>Waltham</t>
  </si>
  <si>
    <t>Westmorland</t>
  </si>
  <si>
    <t>Woolston North</t>
  </si>
  <si>
    <t>New Brighton</t>
  </si>
  <si>
    <t>Cashmere West</t>
  </si>
  <si>
    <t>Bromley South</t>
  </si>
  <si>
    <t>Ensors</t>
  </si>
  <si>
    <t>Beckenham</t>
  </si>
  <si>
    <t>Otakaro-Avon River Corridor</t>
  </si>
  <si>
    <t>St Martins</t>
  </si>
  <si>
    <t>Opawa</t>
  </si>
  <si>
    <t>Woolston West</t>
  </si>
  <si>
    <t>Woolston East</t>
  </si>
  <si>
    <t>Huntsbury</t>
  </si>
  <si>
    <t>Cashmere East</t>
  </si>
  <si>
    <t>Hillsborough (Christchurch City)</t>
  </si>
  <si>
    <t>South New Brighton</t>
  </si>
  <si>
    <t>Sydenham Central</t>
  </si>
  <si>
    <t>Brookhaven-Ferrymead</t>
  </si>
  <si>
    <t>Heathcote Valley</t>
  </si>
  <si>
    <t>Mount Pleasant</t>
  </si>
  <si>
    <t>Redcliffs</t>
  </si>
  <si>
    <t>Governors Bay</t>
  </si>
  <si>
    <t>Clifton Hill</t>
  </si>
  <si>
    <t>Lyttelton</t>
  </si>
  <si>
    <t>Lancaster Park</t>
  </si>
  <si>
    <t>Sumner</t>
  </si>
  <si>
    <t>Teddington</t>
  </si>
  <si>
    <t>Diamond Harbour</t>
  </si>
  <si>
    <t>Banks Peninsula South</t>
  </si>
  <si>
    <t>Eastern Bays-Banks Peninsula</t>
  </si>
  <si>
    <t>Akaroa Harbour</t>
  </si>
  <si>
    <t>Akaroa</t>
  </si>
  <si>
    <t>Torlesse</t>
  </si>
  <si>
    <t>Glenroy-Hororata</t>
  </si>
  <si>
    <t>Glentunnel</t>
  </si>
  <si>
    <t>Darfield</t>
  </si>
  <si>
    <t>Kirwee</t>
  </si>
  <si>
    <t>Bankside</t>
  </si>
  <si>
    <t>Charing Cross</t>
  </si>
  <si>
    <t>Halkett</t>
  </si>
  <si>
    <t>Newtons Road</t>
  </si>
  <si>
    <t>West Melton</t>
  </si>
  <si>
    <t>Burnham Camp</t>
  </si>
  <si>
    <t>Rolleston North West</t>
  </si>
  <si>
    <t>Bromley North</t>
  </si>
  <si>
    <t>Springston</t>
  </si>
  <si>
    <t>Rolleston Central</t>
  </si>
  <si>
    <t>Rolleston North East</t>
  </si>
  <si>
    <t>Rolleston South West</t>
  </si>
  <si>
    <t>Southbridge</t>
  </si>
  <si>
    <t>Rolleston South East</t>
  </si>
  <si>
    <t>Trents</t>
  </si>
  <si>
    <t>Prebbleton</t>
  </si>
  <si>
    <t>Woolston South</t>
  </si>
  <si>
    <t>Irwell</t>
  </si>
  <si>
    <t>Port Hills</t>
  </si>
  <si>
    <t>Ladbrooks</t>
  </si>
  <si>
    <t>Lincoln West</t>
  </si>
  <si>
    <t>Lincoln East</t>
  </si>
  <si>
    <t>Leeston</t>
  </si>
  <si>
    <t>Tai Tapu</t>
  </si>
  <si>
    <t>Motukarara</t>
  </si>
  <si>
    <t>Cairnbrae</t>
  </si>
  <si>
    <t>Ashburton Forks</t>
  </si>
  <si>
    <t>Methven</t>
  </si>
  <si>
    <t>Ealing-Lowcliffe</t>
  </si>
  <si>
    <t>Eiffelton</t>
  </si>
  <si>
    <t>Chertsey</t>
  </si>
  <si>
    <t>Winchmore-Wakanui</t>
  </si>
  <si>
    <t>Allenton North</t>
  </si>
  <si>
    <t>Allenton South</t>
  </si>
  <si>
    <t>Rakaia</t>
  </si>
  <si>
    <t>Craigieburn</t>
  </si>
  <si>
    <t>Ashburton North</t>
  </si>
  <si>
    <t>Allenton East</t>
  </si>
  <si>
    <t>Tinwald North</t>
  </si>
  <si>
    <t>Ashburton Central</t>
  </si>
  <si>
    <t>Ashburton West</t>
  </si>
  <si>
    <t>Tinwald South</t>
  </si>
  <si>
    <t>Ashburton East</t>
  </si>
  <si>
    <t>Netherby</t>
  </si>
  <si>
    <t>Hampstead</t>
  </si>
  <si>
    <t>Arundel</t>
  </si>
  <si>
    <t>Levels Valley</t>
  </si>
  <si>
    <t>Geraldine</t>
  </si>
  <si>
    <t>Rolleston Izone</t>
  </si>
  <si>
    <t>Rangitata</t>
  </si>
  <si>
    <t>Waitohi (Timaru District)</t>
  </si>
  <si>
    <t>Pleasant Point</t>
  </si>
  <si>
    <t>Temuka West</t>
  </si>
  <si>
    <t>Hadlow</t>
  </si>
  <si>
    <t>Levels</t>
  </si>
  <si>
    <t>Temuka East</t>
  </si>
  <si>
    <t>Gleniti North</t>
  </si>
  <si>
    <t>Fairview</t>
  </si>
  <si>
    <t>Gleniti South</t>
  </si>
  <si>
    <t>Glenwood</t>
  </si>
  <si>
    <t>Marchwiel West</t>
  </si>
  <si>
    <t>Marchwiel East</t>
  </si>
  <si>
    <t>Highfield North</t>
  </si>
  <si>
    <t>Highfield South</t>
  </si>
  <si>
    <t>Waimataitai-Maori Hill</t>
  </si>
  <si>
    <t>Fraser Park</t>
  </si>
  <si>
    <t>Ashburton Lakes</t>
  </si>
  <si>
    <t>Seaview</t>
  </si>
  <si>
    <t>Watlington</t>
  </si>
  <si>
    <t>Timaru Central</t>
  </si>
  <si>
    <t>Timaru East</t>
  </si>
  <si>
    <t>Parkside</t>
  </si>
  <si>
    <t>Kensington (Timaru District)</t>
  </si>
  <si>
    <t>Mackenzie Lakes</t>
  </si>
  <si>
    <t>Twizel</t>
  </si>
  <si>
    <t>Opua (Mackenzie District)</t>
  </si>
  <si>
    <t>Fairlie</t>
  </si>
  <si>
    <t>Hakataramea</t>
  </si>
  <si>
    <t>Maungati</t>
  </si>
  <si>
    <t>Lyalldale</t>
  </si>
  <si>
    <t>Makikihi-Willowbridge</t>
  </si>
  <si>
    <t>Waimate North</t>
  </si>
  <si>
    <t>Morven-Glenavy-Ikawai</t>
  </si>
  <si>
    <t>Waimate West</t>
  </si>
  <si>
    <t>Waimate East</t>
  </si>
  <si>
    <t>Chatham Islands</t>
  </si>
  <si>
    <t>Aviemore</t>
  </si>
  <si>
    <t>Ben McLeod</t>
  </si>
  <si>
    <t>Danseys Pass</t>
  </si>
  <si>
    <t>Ngapara</t>
  </si>
  <si>
    <t>Lower Waitaki</t>
  </si>
  <si>
    <t>Waihemo</t>
  </si>
  <si>
    <t>Maheno</t>
  </si>
  <si>
    <t>Weston</t>
  </si>
  <si>
    <t>Oamaru North Milner Park</t>
  </si>
  <si>
    <t>Oamaru North Orana Park</t>
  </si>
  <si>
    <t>Oamaru Gardens</t>
  </si>
  <si>
    <t>Glen Warren</t>
  </si>
  <si>
    <t>Holmes Hill</t>
  </si>
  <si>
    <t>South Hill</t>
  </si>
  <si>
    <t>Washdyke</t>
  </si>
  <si>
    <t>Palmerston</t>
  </si>
  <si>
    <t>Lindis-Nevis Valleys</t>
  </si>
  <si>
    <t>Cromwell West</t>
  </si>
  <si>
    <t>Cromwell East</t>
  </si>
  <si>
    <t>Manuherikia-Ida Valleys</t>
  </si>
  <si>
    <t>Earnscleugh</t>
  </si>
  <si>
    <t>Dunstan-Galloway</t>
  </si>
  <si>
    <t>Clyde</t>
  </si>
  <si>
    <t>Alexandra North</t>
  </si>
  <si>
    <t>Alexandra South</t>
  </si>
  <si>
    <t>Maniototo</t>
  </si>
  <si>
    <t>Teviot Valley</t>
  </si>
  <si>
    <t>Outer Wanaka</t>
  </si>
  <si>
    <t>Glenorchy</t>
  </si>
  <si>
    <t>Outer Wakatipu</t>
  </si>
  <si>
    <t>Wanaka Waterfront</t>
  </si>
  <si>
    <t>Wanaka North</t>
  </si>
  <si>
    <t>Wanaka West</t>
  </si>
  <si>
    <t>Albert Town</t>
  </si>
  <si>
    <t>Wanaka Central</t>
  </si>
  <si>
    <t>Lake Hawea</t>
  </si>
  <si>
    <t>Upper Clutha Valley</t>
  </si>
  <si>
    <t>Kingston</t>
  </si>
  <si>
    <t>Arthurs Point</t>
  </si>
  <si>
    <t>Wakatipu Basin</t>
  </si>
  <si>
    <t>Warren Park</t>
  </si>
  <si>
    <t>Sunshine Bay-Fernhill</t>
  </si>
  <si>
    <t>Arrowtown</t>
  </si>
  <si>
    <t>Quail Rise</t>
  </si>
  <si>
    <t>Queenstown Central</t>
  </si>
  <si>
    <t>Queenstown East</t>
  </si>
  <si>
    <t>Frankton Arm</t>
  </si>
  <si>
    <t>Frankton</t>
  </si>
  <si>
    <t>Lake Hayes</t>
  </si>
  <si>
    <t>Kelvin Heights</t>
  </si>
  <si>
    <t>Shotover Country</t>
  </si>
  <si>
    <t>Lake Hayes Estate</t>
  </si>
  <si>
    <t>Jacks Point</t>
  </si>
  <si>
    <t>Strath Taieri</t>
  </si>
  <si>
    <t>Bucklands Crossing</t>
  </si>
  <si>
    <t>Waikouaiti</t>
  </si>
  <si>
    <t>Oamaru Central</t>
  </si>
  <si>
    <t>Momona</t>
  </si>
  <si>
    <t>Taieri</t>
  </si>
  <si>
    <t>Mount Cargill</t>
  </si>
  <si>
    <t>Bush Road</t>
  </si>
  <si>
    <t>Mosgiel East</t>
  </si>
  <si>
    <t>Mosgiel Central</t>
  </si>
  <si>
    <t>Seddon Park</t>
  </si>
  <si>
    <t>Wingatui</t>
  </si>
  <si>
    <t>Saddle Hill-Chain Hills</t>
  </si>
  <si>
    <t>East Taieri</t>
  </si>
  <si>
    <t>Halfway Bush</t>
  </si>
  <si>
    <t>Helensburgh</t>
  </si>
  <si>
    <t>Glenleith</t>
  </si>
  <si>
    <t>Fairfield (Dunedin City)</t>
  </si>
  <si>
    <t>Brockville</t>
  </si>
  <si>
    <t>Wakari</t>
  </si>
  <si>
    <t>Abbotsford</t>
  </si>
  <si>
    <t>Cardrona</t>
  </si>
  <si>
    <t>Brighton</t>
  </si>
  <si>
    <t>Pine Hill-Dalmore</t>
  </si>
  <si>
    <t>Kaikorai-Bradford</t>
  </si>
  <si>
    <t>Maori Hill</t>
  </si>
  <si>
    <t>Roslyn (Dunedin City)</t>
  </si>
  <si>
    <t>North East Valley Chingford</t>
  </si>
  <si>
    <t>Roseneath-Sawyers Bay</t>
  </si>
  <si>
    <t xml:space="preserve">Normanby </t>
  </si>
  <si>
    <t>North East Valley Knox</t>
  </si>
  <si>
    <t>Belleknowes</t>
  </si>
  <si>
    <t>Gardens (Dunedin City)</t>
  </si>
  <si>
    <t>Kenmure</t>
  </si>
  <si>
    <t>Campus West</t>
  </si>
  <si>
    <t>Waldronville</t>
  </si>
  <si>
    <t>Green Island</t>
  </si>
  <si>
    <t>Port Chalmers</t>
  </si>
  <si>
    <t>Royal Terrace</t>
  </si>
  <si>
    <t>Arthur Street</t>
  </si>
  <si>
    <t>Opoho</t>
  </si>
  <si>
    <t>Campus North</t>
  </si>
  <si>
    <t>Campus South</t>
  </si>
  <si>
    <t>Mornington</t>
  </si>
  <si>
    <t>Dunedin Central</t>
  </si>
  <si>
    <t>Maryhill</t>
  </si>
  <si>
    <t>Ravensbourne-St Leonards</t>
  </si>
  <si>
    <t>Harbourside</t>
  </si>
  <si>
    <t>Fernhill</t>
  </si>
  <si>
    <t>Otago Peninsula</t>
  </si>
  <si>
    <t>Concord</t>
  </si>
  <si>
    <t>Calton Hill</t>
  </si>
  <si>
    <t>Caversham</t>
  </si>
  <si>
    <t>Hillside-Portsmouth Drive</t>
  </si>
  <si>
    <t>Kew (Dunedin City)</t>
  </si>
  <si>
    <t>Corstorphine</t>
  </si>
  <si>
    <t>Forbury</t>
  </si>
  <si>
    <t>Bathgate Park</t>
  </si>
  <si>
    <t>St Clair</t>
  </si>
  <si>
    <t xml:space="preserve">Waverley </t>
  </si>
  <si>
    <t>Macandrew Bay-Company Bay</t>
  </si>
  <si>
    <t>Broad Bay-Portobello</t>
  </si>
  <si>
    <t>St Kilda South</t>
  </si>
  <si>
    <t>Musselburgh</t>
  </si>
  <si>
    <t>Shiel Hill</t>
  </si>
  <si>
    <t>St Kilda North</t>
  </si>
  <si>
    <t>Andersons Bay</t>
  </si>
  <si>
    <t>Tainui</t>
  </si>
  <si>
    <t>West Otago</t>
  </si>
  <si>
    <t>Tuapeka</t>
  </si>
  <si>
    <t>Clinton</t>
  </si>
  <si>
    <t>Clutha Valley</t>
  </si>
  <si>
    <t>Bruce</t>
  </si>
  <si>
    <t>Catlins</t>
  </si>
  <si>
    <t>Milton</t>
  </si>
  <si>
    <t>Balclutha South</t>
  </si>
  <si>
    <t>Balclutha North</t>
  </si>
  <si>
    <t>Benhar-Stirling</t>
  </si>
  <si>
    <t>Kaitangata-Matau</t>
  </si>
  <si>
    <t>Mararoa</t>
  </si>
  <si>
    <t>Te Anau</t>
  </si>
  <si>
    <t>Whitestone</t>
  </si>
  <si>
    <t>Mossburn</t>
  </si>
  <si>
    <t>Longwood Forest</t>
  </si>
  <si>
    <t>Ohai-Nightcaps</t>
  </si>
  <si>
    <t>Riversdale-Piano Flat</t>
  </si>
  <si>
    <t>Lumsden-Balfour</t>
  </si>
  <si>
    <t>Oreti River</t>
  </si>
  <si>
    <t>Otautau</t>
  </si>
  <si>
    <t>Hedgehope</t>
  </si>
  <si>
    <t>Winton</t>
  </si>
  <si>
    <t>Waianiwa</t>
  </si>
  <si>
    <t>Riverton</t>
  </si>
  <si>
    <t>Wallacetown</t>
  </si>
  <si>
    <t>Grove Bush</t>
  </si>
  <si>
    <t>Edendale-Woodlands</t>
  </si>
  <si>
    <t>Stewart Island</t>
  </si>
  <si>
    <t>Awarua Plains</t>
  </si>
  <si>
    <t>Wyndham-Catlins</t>
  </si>
  <si>
    <t>Waikaka</t>
  </si>
  <si>
    <t>Waimumu-Kaiwera</t>
  </si>
  <si>
    <t>Gore North</t>
  </si>
  <si>
    <t>Gore West</t>
  </si>
  <si>
    <t>East Gore</t>
  </si>
  <si>
    <t>Gore Main</t>
  </si>
  <si>
    <t>Gore South</t>
  </si>
  <si>
    <t>Mataura</t>
  </si>
  <si>
    <t>West Plains-Makarewa</t>
  </si>
  <si>
    <t>Prestonville-Grasmere</t>
  </si>
  <si>
    <t>Donovan Park</t>
  </si>
  <si>
    <t>Myross Bush</t>
  </si>
  <si>
    <t>Otatara</t>
  </si>
  <si>
    <t>Invercargill Central</t>
  </si>
  <si>
    <t>Gladstone (Invercargill City)</t>
  </si>
  <si>
    <t>Rosedale</t>
  </si>
  <si>
    <t>Avenal</t>
  </si>
  <si>
    <t>Hargest</t>
  </si>
  <si>
    <t xml:space="preserve">Windsor </t>
  </si>
  <si>
    <t>Richmond (Invercargill City)</t>
  </si>
  <si>
    <t>Glengarry</t>
  </si>
  <si>
    <t>Turnbull Thompson Park</t>
  </si>
  <si>
    <t>Crinan</t>
  </si>
  <si>
    <t>Georgetown</t>
  </si>
  <si>
    <t>Fiordland</t>
  </si>
  <si>
    <t>Kew (Invercargill City)</t>
  </si>
  <si>
    <t>Kennington-Tisbury</t>
  </si>
  <si>
    <t>Newfield</t>
  </si>
  <si>
    <t>Strathern</t>
  </si>
  <si>
    <t>Elizabeth Park</t>
  </si>
  <si>
    <t>Aurora</t>
  </si>
  <si>
    <t>Moulson</t>
  </si>
  <si>
    <t>Kingswell</t>
  </si>
  <si>
    <t>Clifton</t>
  </si>
  <si>
    <t xml:space="preserve">Woodend-Greenhills </t>
  </si>
  <si>
    <t>Bluff</t>
  </si>
  <si>
    <t>Inland water Lake Te Anau</t>
  </si>
  <si>
    <t>Gore Central</t>
  </si>
  <si>
    <t>Inlet Bluff Harbour</t>
  </si>
  <si>
    <t>General Password</t>
  </si>
  <si>
    <t>NZGBC1</t>
  </si>
  <si>
    <t>Google API key</t>
  </si>
  <si>
    <t>AIzaSyAhJ--W8CSq_dqxcCyqt4S19WKVuj9n4zo</t>
  </si>
  <si>
    <t>Walkscore API key</t>
  </si>
  <si>
    <t>f8574f377dd279dbecd6827a6befd1f6</t>
  </si>
  <si>
    <t>Master Password</t>
  </si>
  <si>
    <t>turnkey-lacing0MRC</t>
  </si>
  <si>
    <t>Combined</t>
  </si>
  <si>
    <t>Address locations</t>
  </si>
  <si>
    <t>Dropdown</t>
  </si>
  <si>
    <t>Green Star – Design &amp; As Built</t>
  </si>
  <si>
    <t>Lon</t>
  </si>
  <si>
    <t>Lat</t>
  </si>
  <si>
    <t>Office</t>
  </si>
  <si>
    <t>1. Emissions Reduction</t>
  </si>
  <si>
    <t>-</t>
  </si>
  <si>
    <t>10-15%</t>
  </si>
  <si>
    <t>15-25%</t>
  </si>
  <si>
    <t>25-35%</t>
  </si>
  <si>
    <t>35-45%</t>
  </si>
  <si>
    <t>&gt;45%</t>
  </si>
  <si>
    <t>2. Active Mode Encouragement</t>
  </si>
  <si>
    <t>&gt; 50%</t>
  </si>
  <si>
    <t>Healthcare</t>
  </si>
  <si>
    <t>3. VKT Reduction</t>
  </si>
  <si>
    <t>&gt; 10%</t>
  </si>
  <si>
    <t>&gt; 20%</t>
  </si>
  <si>
    <t>SA2 found</t>
  </si>
  <si>
    <t xml:space="preserve">Industrial </t>
  </si>
  <si>
    <t>/ 1 point for active mode encouragement</t>
  </si>
  <si>
    <t>4. Walkable Location (Walk Score®)</t>
  </si>
  <si>
    <t>71 - 80</t>
  </si>
  <si>
    <t>81 - 90</t>
  </si>
  <si>
    <t>91 - 100</t>
  </si>
  <si>
    <t>Retail Centre</t>
  </si>
  <si>
    <t>Total available</t>
  </si>
  <si>
    <t>Public Building</t>
  </si>
  <si>
    <t>/ 1 point for vkt reduction</t>
  </si>
  <si>
    <t>Walkscore</t>
  </si>
  <si>
    <t>Multi-unit Residential</t>
  </si>
  <si>
    <t>Green Star – Interiors</t>
  </si>
  <si>
    <t>Walker's Paradise</t>
  </si>
  <si>
    <t>Mixed-use Building</t>
  </si>
  <si>
    <t>25-30%</t>
  </si>
  <si>
    <t>30-35%</t>
  </si>
  <si>
    <t>35-40%</t>
  </si>
  <si>
    <t>40-45%</t>
  </si>
  <si>
    <t>&gt;50%</t>
  </si>
  <si>
    <t>Graphing Data</t>
  </si>
  <si>
    <t>Types</t>
  </si>
  <si>
    <t>&gt; 5%</t>
  </si>
  <si>
    <t>Labels</t>
  </si>
  <si>
    <t>80-89</t>
  </si>
  <si>
    <t>90-100</t>
  </si>
  <si>
    <t>Interiors</t>
  </si>
  <si>
    <t>Formatted Address</t>
  </si>
  <si>
    <t>205 Queen Street, Auckland CBD, Auckland 1010, New Zealand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</si>
</sst>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5" x14ac:knownFonts="1">
    <font>
      <sz val="9"/>
      <color theme="1"/>
      <name val="Arial"/>
      <family val="2"/>
    </font>
    <font>
      <sz val="11"/>
      <color theme="1"/>
      <name val="Calibri"/>
      <family val="2"/>
      <scheme val="minor"/>
    </font>
    <font>
      <sz val="11"/>
      <color theme="1"/>
      <name val="Calibri"/>
      <family val="2"/>
      <scheme val="minor"/>
    </font>
    <font>
      <sz val="9"/>
      <color theme="1"/>
      <name val="Arial"/>
      <family val="2"/>
    </font>
    <font>
      <sz val="10"/>
      <name val="Arial"/>
      <family val="2"/>
    </font>
    <font>
      <b/>
      <sz val="10"/>
      <name val="Arial"/>
      <family val="2"/>
    </font>
    <font>
      <u/>
      <sz val="12"/>
      <color indexed="12"/>
      <name val="Arial"/>
      <family val="2"/>
    </font>
    <font>
      <b/>
      <sz val="14"/>
      <name val="Arial"/>
      <family val="2"/>
    </font>
    <font>
      <b/>
      <sz val="12"/>
      <name val="Arial"/>
      <family val="2"/>
    </font>
    <font>
      <sz val="12"/>
      <name val="Arial"/>
      <family val="2"/>
    </font>
    <font>
      <sz val="12"/>
      <color theme="1"/>
      <name val="Arial"/>
      <family val="2"/>
    </font>
    <font>
      <sz val="12"/>
      <color theme="0"/>
      <name val="Arial"/>
      <family val="2"/>
    </font>
    <font>
      <sz val="12"/>
      <color rgb="FFFF0000"/>
      <name val="Arial"/>
      <family val="2"/>
    </font>
    <font>
      <sz val="12"/>
      <color theme="4"/>
      <name val="Arial"/>
      <family val="2"/>
    </font>
    <font>
      <sz val="12"/>
      <color rgb="FF000000"/>
      <name val="Arial"/>
      <family val="2"/>
    </font>
    <font>
      <sz val="11"/>
      <name val="Arial"/>
      <family val="2"/>
    </font>
    <font>
      <b/>
      <sz val="12"/>
      <color theme="0"/>
      <name val="Calibri"/>
      <family val="2"/>
      <scheme val="minor"/>
    </font>
    <font>
      <sz val="11"/>
      <color theme="1"/>
      <name val="Arial"/>
      <family val="2"/>
    </font>
    <font>
      <b/>
      <sz val="10"/>
      <color theme="0"/>
      <name val="Arial"/>
      <family val="2"/>
    </font>
    <font>
      <b/>
      <sz val="14"/>
      <color theme="0"/>
      <name val="Arial"/>
      <family val="2"/>
    </font>
    <font>
      <b/>
      <sz val="9"/>
      <color theme="1"/>
      <name val="Arial"/>
      <family val="2"/>
    </font>
    <font>
      <sz val="16"/>
      <color rgb="FF222222"/>
      <name val="Arial"/>
      <family val="2"/>
    </font>
    <font>
      <sz val="9"/>
      <color theme="3" tint="0.39997558519241921"/>
      <name val="Arial"/>
      <family val="2"/>
    </font>
    <font>
      <sz val="9"/>
      <color theme="3"/>
      <name val="Arial"/>
      <family val="2"/>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0"/>
      <name val="Arial"/>
      <family val="2"/>
    </font>
    <font>
      <b/>
      <sz val="18"/>
      <color theme="3"/>
      <name val="Cambria"/>
      <family val="2"/>
      <scheme val="major"/>
    </font>
    <font>
      <sz val="11"/>
      <color rgb="FF9C6500"/>
      <name val="Calibri"/>
      <family val="2"/>
      <scheme val="minor"/>
    </font>
    <font>
      <b/>
      <sz val="11"/>
      <color theme="0"/>
      <name val="Arial"/>
      <family val="2"/>
    </font>
    <font>
      <b/>
      <sz val="16"/>
      <color theme="0"/>
      <name val="Arial"/>
      <family val="2"/>
    </font>
    <font>
      <sz val="16"/>
      <color theme="0"/>
      <name val="Arial"/>
      <family val="2"/>
    </font>
    <font>
      <sz val="9"/>
      <name val="Arial"/>
      <family val="2"/>
    </font>
    <font>
      <sz val="14"/>
      <color theme="3"/>
      <name val="Arial"/>
      <family val="2"/>
    </font>
    <font>
      <sz val="8"/>
      <name val="Arial"/>
      <family val="2"/>
    </font>
    <font>
      <b/>
      <sz val="8"/>
      <color theme="0"/>
      <name val="Arial"/>
      <family val="2"/>
    </font>
    <font>
      <b/>
      <sz val="8"/>
      <name val="Arial"/>
      <family val="2"/>
    </font>
    <font>
      <sz val="8"/>
      <color rgb="FFFF0000"/>
      <name val="Arial"/>
      <family val="2"/>
    </font>
    <font>
      <sz val="8"/>
      <color theme="1"/>
      <name val="Arial"/>
      <family val="2"/>
    </font>
    <font>
      <sz val="8"/>
      <color theme="0"/>
      <name val="Arial"/>
      <family val="2"/>
    </font>
    <font>
      <vertAlign val="subscript"/>
      <sz val="8"/>
      <name val="Arial"/>
      <family val="2"/>
    </font>
    <font>
      <b/>
      <sz val="8"/>
      <color rgb="FFC00000"/>
      <name val="Arial"/>
      <family val="2"/>
    </font>
    <font>
      <b/>
      <sz val="8"/>
      <color theme="1"/>
      <name val="Arial"/>
      <family val="2"/>
    </font>
    <font>
      <sz val="8"/>
      <color rgb="FF000000"/>
      <name val="Arial"/>
      <family val="2"/>
    </font>
    <font>
      <sz val="8"/>
      <color rgb="FF00B5E5"/>
      <name val="Arial"/>
      <family val="2"/>
    </font>
    <font>
      <b/>
      <vertAlign val="subscript"/>
      <sz val="8"/>
      <name val="Arial"/>
      <family val="2"/>
    </font>
    <font>
      <sz val="8"/>
      <color theme="6" tint="-0.249977111117893"/>
      <name val="Arial"/>
      <family val="2"/>
    </font>
    <font>
      <sz val="8"/>
      <color rgb="FF00B050"/>
      <name val="Arial"/>
      <family val="2"/>
    </font>
    <font>
      <b/>
      <sz val="8"/>
      <color theme="6" tint="0.39997558519241921"/>
      <name val="Arial"/>
      <family val="2"/>
    </font>
    <font>
      <sz val="9"/>
      <color rgb="FF008080"/>
      <name val="Arial"/>
      <family val="2"/>
    </font>
    <font>
      <b/>
      <sz val="9"/>
      <color rgb="FF000000"/>
      <name val="Arial"/>
      <family val="2"/>
    </font>
    <font>
      <b/>
      <sz val="10"/>
      <color rgb="FF000000"/>
      <name val="Arial"/>
      <family val="2"/>
    </font>
  </fonts>
  <fills count="43">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44"/>
        <bgColor indexed="64"/>
      </patternFill>
    </fill>
    <fill>
      <patternFill patternType="solid">
        <fgColor indexed="43"/>
        <bgColor indexed="64"/>
      </patternFill>
    </fill>
    <fill>
      <patternFill patternType="solid">
        <fgColor indexed="20"/>
        <bgColor indexed="64"/>
      </patternFill>
    </fill>
    <fill>
      <patternFill patternType="solid">
        <fgColor theme="1" tint="-0.499984740745262"/>
        <bgColor indexed="64"/>
      </patternFill>
    </fill>
    <fill>
      <patternFill patternType="solid">
        <fgColor theme="3" tint="0.79998168889431442"/>
        <bgColor indexed="64"/>
      </patternFill>
    </fill>
    <fill>
      <patternFill patternType="solid">
        <fgColor theme="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49992370372631"/>
        <bgColor indexed="64"/>
      </patternFill>
    </fill>
    <fill>
      <patternFill patternType="solid">
        <fgColor rgb="FF72A5DE"/>
        <bgColor indexed="64"/>
      </patternFill>
    </fill>
  </fills>
  <borders count="47">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dotted">
        <color theme="0"/>
      </right>
      <top/>
      <bottom style="dotted">
        <color theme="0"/>
      </bottom>
      <diagonal/>
    </border>
    <border>
      <left style="dotted">
        <color theme="0"/>
      </left>
      <right/>
      <top/>
      <bottom style="dotted">
        <color theme="0"/>
      </bottom>
      <diagonal/>
    </border>
    <border>
      <left/>
      <right style="dotted">
        <color theme="0"/>
      </right>
      <top style="dotted">
        <color theme="0"/>
      </top>
      <bottom style="dotted">
        <color theme="0"/>
      </bottom>
      <diagonal/>
    </border>
    <border>
      <left style="dotted">
        <color theme="0"/>
      </left>
      <right style="dotted">
        <color theme="0"/>
      </right>
      <top style="dotted">
        <color theme="0"/>
      </top>
      <bottom style="dotted">
        <color theme="0"/>
      </bottom>
      <diagonal/>
    </border>
    <border>
      <left style="dotted">
        <color theme="0"/>
      </left>
      <right/>
      <top style="dotted">
        <color theme="0"/>
      </top>
      <bottom style="dotted">
        <color theme="0"/>
      </bottom>
      <diagonal/>
    </border>
    <border>
      <left/>
      <right style="dotted">
        <color theme="0"/>
      </right>
      <top style="dotted">
        <color theme="0"/>
      </top>
      <bottom/>
      <diagonal/>
    </border>
    <border>
      <left style="dotted">
        <color theme="0"/>
      </left>
      <right style="dotted">
        <color theme="0"/>
      </right>
      <top style="dotted">
        <color theme="0"/>
      </top>
      <bottom/>
      <diagonal/>
    </border>
    <border>
      <left style="dotted">
        <color theme="0"/>
      </left>
      <right/>
      <top style="dotted">
        <color theme="0"/>
      </top>
      <bottom/>
      <diagonal/>
    </border>
    <border>
      <left/>
      <right/>
      <top/>
      <bottom style="dotted">
        <color theme="0"/>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bottom style="thick">
        <color theme="0"/>
      </bottom>
      <diagonal/>
    </border>
    <border>
      <left style="thin">
        <color theme="1"/>
      </left>
      <right style="thin">
        <color theme="1"/>
      </right>
      <top style="thin">
        <color theme="1"/>
      </top>
      <bottom style="thin">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68">
    <xf numFmtId="0" fontId="0" fillId="0" borderId="0"/>
    <xf numFmtId="0" fontId="4" fillId="0" borderId="0">
      <protection locked="0"/>
    </xf>
    <xf numFmtId="0" fontId="4" fillId="4" borderId="2">
      <alignment horizontal="center" vertical="center"/>
      <protection locked="0"/>
    </xf>
    <xf numFmtId="9" fontId="4" fillId="0" borderId="0" applyFont="0" applyFill="0" applyBorder="0" applyAlignment="0" applyProtection="0"/>
    <xf numFmtId="0" fontId="3" fillId="0" borderId="0"/>
    <xf numFmtId="0" fontId="6" fillId="0" borderId="0" applyNumberFormat="0" applyFill="0" applyBorder="0" applyAlignment="0" applyProtection="0">
      <alignment vertical="top"/>
      <protection locked="0"/>
    </xf>
    <xf numFmtId="0" fontId="4" fillId="5" borderId="0">
      <protection locked="0"/>
    </xf>
    <xf numFmtId="0" fontId="4" fillId="6" borderId="0">
      <protection locked="0"/>
    </xf>
    <xf numFmtId="0" fontId="5" fillId="4" borderId="0">
      <alignment vertical="center"/>
      <protection locked="0"/>
    </xf>
    <xf numFmtId="0" fontId="5" fillId="0" borderId="0">
      <protection locked="0"/>
    </xf>
    <xf numFmtId="0" fontId="7" fillId="0" borderId="0">
      <protection locked="0"/>
    </xf>
    <xf numFmtId="0" fontId="3" fillId="2" borderId="1" applyNumberFormat="0" applyFont="0" applyAlignment="0" applyProtection="0"/>
    <xf numFmtId="0" fontId="4" fillId="4" borderId="3">
      <alignment vertical="center"/>
      <protection locked="0"/>
    </xf>
    <xf numFmtId="0" fontId="8" fillId="0" borderId="0">
      <protection locked="0"/>
    </xf>
    <xf numFmtId="0" fontId="2" fillId="0" borderId="0"/>
    <xf numFmtId="0" fontId="4" fillId="0" borderId="0"/>
    <xf numFmtId="9" fontId="3" fillId="0" borderId="0" applyFont="0" applyFill="0" applyBorder="0" applyAlignment="0" applyProtection="0"/>
    <xf numFmtId="0" fontId="25" fillId="0" borderId="36" applyNumberFormat="0" applyFill="0" applyAlignment="0" applyProtection="0"/>
    <xf numFmtId="0" fontId="26" fillId="0" borderId="37" applyNumberFormat="0" applyFill="0" applyAlignment="0" applyProtection="0"/>
    <xf numFmtId="0" fontId="27" fillId="0" borderId="38" applyNumberFormat="0" applyFill="0" applyAlignment="0" applyProtection="0"/>
    <xf numFmtId="0" fontId="27" fillId="0" borderId="0" applyNumberFormat="0" applyFill="0" applyBorder="0" applyAlignment="0" applyProtection="0"/>
    <xf numFmtId="0" fontId="28" fillId="11" borderId="0" applyNumberFormat="0" applyBorder="0" applyAlignment="0" applyProtection="0"/>
    <xf numFmtId="0" fontId="29" fillId="12" borderId="0" applyNumberFormat="0" applyBorder="0" applyAlignment="0" applyProtection="0"/>
    <xf numFmtId="0" fontId="30" fillId="14" borderId="39" applyNumberFormat="0" applyAlignment="0" applyProtection="0"/>
    <xf numFmtId="0" fontId="31" fillId="15" borderId="40" applyNumberFormat="0" applyAlignment="0" applyProtection="0"/>
    <xf numFmtId="0" fontId="32" fillId="15" borderId="39" applyNumberFormat="0" applyAlignment="0" applyProtection="0"/>
    <xf numFmtId="0" fontId="33" fillId="0" borderId="41" applyNumberFormat="0" applyFill="0" applyAlignment="0" applyProtection="0"/>
    <xf numFmtId="0" fontId="34" fillId="16" borderId="42" applyNumberFormat="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43" applyNumberFormat="0" applyFill="0" applyAlignment="0" applyProtection="0"/>
    <xf numFmtId="0" fontId="3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8"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8"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4" fillId="0" borderId="0"/>
    <xf numFmtId="9" fontId="24" fillId="0" borderId="0" applyFont="0" applyFill="0" applyBorder="0" applyAlignment="0" applyProtection="0"/>
    <xf numFmtId="0" fontId="40" fillId="0" borderId="0" applyNumberFormat="0" applyFill="0" applyBorder="0" applyAlignment="0" applyProtection="0"/>
    <xf numFmtId="0" fontId="41" fillId="13" borderId="0" applyNumberFormat="0" applyBorder="0" applyAlignment="0" applyProtection="0"/>
    <xf numFmtId="0" fontId="38" fillId="20" borderId="0" applyNumberFormat="0" applyBorder="0" applyAlignment="0" applyProtection="0"/>
    <xf numFmtId="0" fontId="38" fillId="24" borderId="0" applyNumberFormat="0" applyBorder="0" applyAlignment="0" applyProtection="0"/>
    <xf numFmtId="0" fontId="38" fillId="28" borderId="0" applyNumberFormat="0" applyBorder="0" applyAlignment="0" applyProtection="0"/>
    <xf numFmtId="0" fontId="38" fillId="32" borderId="0" applyNumberFormat="0" applyBorder="0" applyAlignment="0" applyProtection="0"/>
    <xf numFmtId="0" fontId="38" fillId="36" borderId="0" applyNumberFormat="0" applyBorder="0" applyAlignment="0" applyProtection="0"/>
    <xf numFmtId="0" fontId="38" fillId="40"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0" borderId="0"/>
  </cellStyleXfs>
  <cellXfs count="161">
    <xf numFmtId="0" fontId="0" fillId="0" borderId="0" xfId="0"/>
    <xf numFmtId="0" fontId="9" fillId="3" borderId="0" xfId="1" applyFont="1" applyFill="1">
      <protection locked="0"/>
    </xf>
    <xf numFmtId="0" fontId="9" fillId="0" borderId="0" xfId="1" applyFont="1">
      <protection locked="0"/>
    </xf>
    <xf numFmtId="0" fontId="9" fillId="3" borderId="0" xfId="1" applyFont="1" applyFill="1" applyProtection="1"/>
    <xf numFmtId="0" fontId="11" fillId="3" borderId="0" xfId="1" applyFont="1" applyFill="1" applyProtection="1"/>
    <xf numFmtId="0" fontId="8" fillId="3" borderId="0" xfId="1" applyFont="1" applyFill="1" applyProtection="1"/>
    <xf numFmtId="0" fontId="8" fillId="3" borderId="0" xfId="1" applyFont="1" applyFill="1" applyAlignment="1">
      <alignment horizontal="center"/>
      <protection locked="0"/>
    </xf>
    <xf numFmtId="164" fontId="9" fillId="3" borderId="0" xfId="1" applyNumberFormat="1" applyFont="1" applyFill="1">
      <protection locked="0"/>
    </xf>
    <xf numFmtId="0" fontId="2" fillId="0" borderId="0" xfId="14"/>
    <xf numFmtId="0" fontId="16" fillId="7" borderId="0" xfId="14" applyFont="1" applyFill="1"/>
    <xf numFmtId="0" fontId="16" fillId="0" borderId="0" xfId="14" applyFont="1"/>
    <xf numFmtId="0" fontId="19" fillId="7" borderId="0" xfId="14" applyFont="1" applyFill="1" applyAlignment="1">
      <alignment vertical="center"/>
    </xf>
    <xf numFmtId="165" fontId="0" fillId="0" borderId="0" xfId="16" applyNumberFormat="1" applyFont="1"/>
    <xf numFmtId="0" fontId="20" fillId="0" borderId="0" xfId="0" applyFont="1"/>
    <xf numFmtId="0" fontId="0" fillId="8" borderId="0" xfId="0" applyFill="1"/>
    <xf numFmtId="0" fontId="0" fillId="3" borderId="0" xfId="0" applyFill="1"/>
    <xf numFmtId="0" fontId="9" fillId="3" borderId="0" xfId="1" quotePrefix="1" applyFont="1" applyFill="1">
      <protection locked="0"/>
    </xf>
    <xf numFmtId="0" fontId="6" fillId="3" borderId="0" xfId="5" applyFill="1" applyAlignment="1">
      <protection locked="0"/>
    </xf>
    <xf numFmtId="0" fontId="12" fillId="3" borderId="0" xfId="1" applyFont="1" applyFill="1">
      <protection locked="0"/>
    </xf>
    <xf numFmtId="0" fontId="13" fillId="3" borderId="0" xfId="1" applyFont="1" applyFill="1">
      <protection locked="0"/>
    </xf>
    <xf numFmtId="0" fontId="21" fillId="3" borderId="0" xfId="0" applyFont="1" applyFill="1"/>
    <xf numFmtId="0" fontId="14" fillId="3" borderId="0" xfId="1" applyFont="1" applyFill="1" applyAlignment="1">
      <alignment horizontal="left" vertical="center"/>
      <protection locked="0"/>
    </xf>
    <xf numFmtId="9" fontId="0" fillId="3" borderId="0" xfId="16" applyFont="1" applyFill="1"/>
    <xf numFmtId="9" fontId="10" fillId="3" borderId="0" xfId="3" applyFont="1" applyFill="1" applyProtection="1">
      <protection locked="0"/>
    </xf>
    <xf numFmtId="165" fontId="0" fillId="3" borderId="0" xfId="16" applyNumberFormat="1" applyFont="1" applyFill="1"/>
    <xf numFmtId="9" fontId="10" fillId="3" borderId="0" xfId="16" applyFont="1" applyFill="1" applyProtection="1">
      <protection locked="0"/>
    </xf>
    <xf numFmtId="9" fontId="9" fillId="3" borderId="0" xfId="16" applyFont="1" applyFill="1" applyProtection="1">
      <protection locked="0"/>
    </xf>
    <xf numFmtId="0" fontId="17" fillId="9" borderId="4" xfId="14" applyFont="1" applyFill="1" applyBorder="1"/>
    <xf numFmtId="0" fontId="18" fillId="9" borderId="5" xfId="15" applyFont="1" applyFill="1" applyBorder="1" applyAlignment="1">
      <alignment horizontal="center" vertical="center" wrapText="1"/>
    </xf>
    <xf numFmtId="0" fontId="18" fillId="9" borderId="5" xfId="15" applyFont="1" applyFill="1" applyBorder="1" applyAlignment="1">
      <alignment horizontal="left" vertical="center" wrapText="1"/>
    </xf>
    <xf numFmtId="0" fontId="22" fillId="0" borderId="0" xfId="0" applyFont="1"/>
    <xf numFmtId="0" fontId="23" fillId="0" borderId="0" xfId="0" applyFont="1"/>
    <xf numFmtId="0" fontId="18" fillId="9" borderId="33" xfId="14" applyFont="1" applyFill="1" applyBorder="1" applyAlignment="1">
      <alignment horizontal="center" vertical="center" wrapText="1"/>
    </xf>
    <xf numFmtId="0" fontId="4" fillId="0" borderId="4" xfId="15" applyBorder="1" applyAlignment="1">
      <alignment horizontal="center" vertical="center" wrapText="1"/>
    </xf>
    <xf numFmtId="0" fontId="4" fillId="0" borderId="4" xfId="15" applyBorder="1" applyAlignment="1">
      <alignment horizontal="left" vertical="center" wrapText="1"/>
    </xf>
    <xf numFmtId="9" fontId="0" fillId="0" borderId="0" xfId="16" applyFont="1"/>
    <xf numFmtId="0" fontId="0" fillId="10" borderId="0" xfId="0" applyFill="1"/>
    <xf numFmtId="0" fontId="20" fillId="10" borderId="0" xfId="0" applyFont="1" applyFill="1"/>
    <xf numFmtId="9" fontId="0" fillId="10" borderId="0" xfId="16" applyFont="1" applyFill="1"/>
    <xf numFmtId="0" fontId="9" fillId="3" borderId="34" xfId="1" applyFont="1" applyFill="1" applyBorder="1" applyProtection="1"/>
    <xf numFmtId="0" fontId="8" fillId="3" borderId="0" xfId="1" applyFont="1" applyFill="1" applyAlignment="1" applyProtection="1">
      <alignment horizontal="center" vertical="center"/>
    </xf>
    <xf numFmtId="0" fontId="0" fillId="3" borderId="34" xfId="0" applyFill="1" applyBorder="1"/>
    <xf numFmtId="0" fontId="9" fillId="3" borderId="34" xfId="1" applyFont="1" applyFill="1" applyBorder="1">
      <protection locked="0"/>
    </xf>
    <xf numFmtId="0" fontId="2" fillId="3" borderId="0" xfId="14" applyFill="1"/>
    <xf numFmtId="0" fontId="39" fillId="3" borderId="0" xfId="0" applyFont="1" applyFill="1"/>
    <xf numFmtId="0" fontId="0" fillId="3" borderId="32" xfId="0" applyFill="1" applyBorder="1"/>
    <xf numFmtId="0" fontId="42" fillId="9" borderId="44" xfId="0" applyFont="1" applyFill="1" applyBorder="1" applyAlignment="1">
      <alignment vertical="center"/>
    </xf>
    <xf numFmtId="0" fontId="43" fillId="9" borderId="19" xfId="0" applyFont="1" applyFill="1" applyBorder="1" applyAlignment="1">
      <alignment horizontal="center" vertical="center"/>
    </xf>
    <xf numFmtId="0" fontId="44" fillId="9" borderId="30" xfId="0" applyFont="1" applyFill="1" applyBorder="1"/>
    <xf numFmtId="0" fontId="44" fillId="9" borderId="19" xfId="0" applyFont="1" applyFill="1" applyBorder="1"/>
    <xf numFmtId="0" fontId="43" fillId="9" borderId="19" xfId="0" applyFont="1" applyFill="1" applyBorder="1" applyAlignment="1">
      <alignment vertical="center"/>
    </xf>
    <xf numFmtId="0" fontId="39" fillId="9" borderId="19" xfId="0" applyFont="1" applyFill="1" applyBorder="1"/>
    <xf numFmtId="0" fontId="39" fillId="9" borderId="30" xfId="0" applyFont="1" applyFill="1" applyBorder="1"/>
    <xf numFmtId="0" fontId="0" fillId="3" borderId="31" xfId="0" applyFill="1" applyBorder="1"/>
    <xf numFmtId="0" fontId="24" fillId="3" borderId="0" xfId="0" applyFont="1" applyFill="1"/>
    <xf numFmtId="0" fontId="0" fillId="3" borderId="45" xfId="0" applyFill="1" applyBorder="1"/>
    <xf numFmtId="0" fontId="9" fillId="3" borderId="7" xfId="1" applyFont="1" applyFill="1" applyBorder="1" applyProtection="1"/>
    <xf numFmtId="0" fontId="0" fillId="3" borderId="46" xfId="0" applyFill="1" applyBorder="1"/>
    <xf numFmtId="0" fontId="0" fillId="3" borderId="7" xfId="0" applyFill="1" applyBorder="1"/>
    <xf numFmtId="0" fontId="0" fillId="41" borderId="0" xfId="0" applyFill="1"/>
    <xf numFmtId="0" fontId="39" fillId="3" borderId="31" xfId="0" applyFont="1" applyFill="1" applyBorder="1"/>
    <xf numFmtId="0" fontId="15" fillId="3" borderId="34" xfId="1" applyFont="1" applyFill="1" applyBorder="1" applyProtection="1"/>
    <xf numFmtId="0" fontId="45" fillId="3" borderId="0" xfId="1" applyFont="1" applyFill="1">
      <protection locked="0"/>
    </xf>
    <xf numFmtId="0" fontId="45" fillId="0" borderId="0" xfId="1" applyFont="1">
      <protection locked="0"/>
    </xf>
    <xf numFmtId="0" fontId="46" fillId="3" borderId="34" xfId="1" applyFont="1" applyFill="1" applyBorder="1" applyProtection="1"/>
    <xf numFmtId="0" fontId="47" fillId="3" borderId="0" xfId="1" applyFont="1" applyFill="1" applyProtection="1"/>
    <xf numFmtId="0" fontId="48" fillId="9" borderId="0" xfId="1" applyFont="1" applyFill="1" applyAlignment="1" applyProtection="1">
      <alignment horizontal="center"/>
    </xf>
    <xf numFmtId="0" fontId="49" fillId="3" borderId="0" xfId="1" applyFont="1" applyFill="1" applyAlignment="1" applyProtection="1">
      <alignment horizontal="center"/>
    </xf>
    <xf numFmtId="0" fontId="47" fillId="0" borderId="0" xfId="1" applyFont="1" applyProtection="1"/>
    <xf numFmtId="0" fontId="47" fillId="3" borderId="0" xfId="1" applyFont="1" applyFill="1" applyAlignment="1" applyProtection="1">
      <alignment horizontal="right" vertical="center"/>
    </xf>
    <xf numFmtId="49" fontId="47" fillId="41" borderId="35" xfId="3" applyNumberFormat="1" applyFont="1" applyFill="1" applyBorder="1" applyAlignment="1" applyProtection="1">
      <alignment horizontal="center" vertical="center"/>
      <protection locked="0"/>
    </xf>
    <xf numFmtId="0" fontId="50" fillId="3" borderId="0" xfId="1" applyFont="1" applyFill="1" applyProtection="1"/>
    <xf numFmtId="0" fontId="47" fillId="3" borderId="0" xfId="1" applyFont="1" applyFill="1" applyAlignment="1" applyProtection="1">
      <alignment horizontal="center"/>
    </xf>
    <xf numFmtId="0" fontId="51" fillId="3" borderId="0" xfId="0" applyFont="1" applyFill="1"/>
    <xf numFmtId="0" fontId="47" fillId="3" borderId="21" xfId="1" applyFont="1" applyFill="1" applyBorder="1" applyProtection="1"/>
    <xf numFmtId="0" fontId="47" fillId="3" borderId="0" xfId="1" applyFont="1" applyFill="1">
      <protection locked="0"/>
    </xf>
    <xf numFmtId="0" fontId="47" fillId="3" borderId="0" xfId="2" applyFont="1" applyFill="1" applyBorder="1" applyAlignment="1" applyProtection="1">
      <alignment horizontal="right" vertical="center" wrapText="1"/>
    </xf>
    <xf numFmtId="165" fontId="51" fillId="3" borderId="5" xfId="3" applyNumberFormat="1" applyFont="1" applyFill="1" applyBorder="1" applyAlignment="1" applyProtection="1">
      <alignment horizontal="center" vertical="center"/>
    </xf>
    <xf numFmtId="165" fontId="47" fillId="8" borderId="30" xfId="3" applyNumberFormat="1" applyFont="1" applyFill="1" applyBorder="1" applyAlignment="1" applyProtection="1">
      <alignment horizontal="center" vertical="center"/>
      <protection locked="0"/>
    </xf>
    <xf numFmtId="165" fontId="51" fillId="3" borderId="30" xfId="3" applyNumberFormat="1" applyFont="1" applyFill="1" applyBorder="1" applyAlignment="1" applyProtection="1">
      <alignment horizontal="center" vertical="center"/>
    </xf>
    <xf numFmtId="0" fontId="52" fillId="3" borderId="0" xfId="1" applyFont="1" applyFill="1" applyProtection="1"/>
    <xf numFmtId="1" fontId="47" fillId="3" borderId="5" xfId="1" applyNumberFormat="1" applyFont="1" applyFill="1" applyBorder="1" applyAlignment="1" applyProtection="1">
      <alignment horizontal="center" vertical="center"/>
    </xf>
    <xf numFmtId="1" fontId="47" fillId="8" borderId="5" xfId="1" applyNumberFormat="1" applyFont="1" applyFill="1" applyBorder="1" applyAlignment="1" applyProtection="1">
      <alignment horizontal="center" vertical="center"/>
    </xf>
    <xf numFmtId="0" fontId="47" fillId="3" borderId="0" xfId="1" applyFont="1" applyFill="1" applyAlignment="1" applyProtection="1">
      <alignment horizontal="left" vertical="center"/>
    </xf>
    <xf numFmtId="0" fontId="54" fillId="3" borderId="0" xfId="1" applyFont="1" applyFill="1" applyProtection="1"/>
    <xf numFmtId="0" fontId="47" fillId="3" borderId="23" xfId="1" applyFont="1" applyFill="1" applyBorder="1">
      <protection locked="0"/>
    </xf>
    <xf numFmtId="0" fontId="55" fillId="3" borderId="24" xfId="0" applyFont="1" applyFill="1" applyBorder="1" applyAlignment="1">
      <alignment horizontal="center" vertical="center"/>
    </xf>
    <xf numFmtId="0" fontId="55" fillId="3" borderId="25" xfId="0" applyFont="1" applyFill="1" applyBorder="1" applyAlignment="1">
      <alignment horizontal="center" vertical="center"/>
    </xf>
    <xf numFmtId="165" fontId="51" fillId="3" borderId="2" xfId="3" applyNumberFormat="1" applyFont="1" applyFill="1" applyBorder="1" applyAlignment="1" applyProtection="1">
      <alignment horizontal="center" vertical="center"/>
    </xf>
    <xf numFmtId="165" fontId="47" fillId="8" borderId="31" xfId="3" applyNumberFormat="1" applyFont="1" applyFill="1" applyBorder="1" applyAlignment="1" applyProtection="1">
      <alignment horizontal="center" vertical="center"/>
      <protection locked="0"/>
    </xf>
    <xf numFmtId="165" fontId="51" fillId="3" borderId="31" xfId="3" applyNumberFormat="1" applyFont="1" applyFill="1" applyBorder="1" applyAlignment="1" applyProtection="1">
      <alignment horizontal="center" vertical="center"/>
    </xf>
    <xf numFmtId="49" fontId="47" fillId="41" borderId="4" xfId="3" applyNumberFormat="1" applyFont="1" applyFill="1" applyBorder="1" applyAlignment="1" applyProtection="1">
      <alignment horizontal="center" vertical="center"/>
      <protection locked="0"/>
    </xf>
    <xf numFmtId="0" fontId="52" fillId="3" borderId="0" xfId="1" applyFont="1" applyFill="1" applyAlignment="1" applyProtection="1">
      <alignment vertical="center"/>
    </xf>
    <xf numFmtId="1" fontId="47" fillId="3" borderId="2" xfId="1" applyNumberFormat="1" applyFont="1" applyFill="1" applyBorder="1" applyAlignment="1" applyProtection="1">
      <alignment horizontal="center" vertical="center"/>
    </xf>
    <xf numFmtId="1" fontId="47" fillId="8" borderId="2" xfId="1" applyNumberFormat="1" applyFont="1" applyFill="1" applyBorder="1" applyAlignment="1" applyProtection="1">
      <alignment horizontal="center" vertical="center"/>
    </xf>
    <xf numFmtId="0" fontId="51" fillId="3" borderId="23" xfId="0" applyFont="1" applyFill="1" applyBorder="1" applyAlignment="1">
      <alignment horizontal="left" vertical="center"/>
    </xf>
    <xf numFmtId="0" fontId="51" fillId="3" borderId="24" xfId="0" quotePrefix="1" applyFont="1" applyFill="1" applyBorder="1" applyAlignment="1">
      <alignment horizontal="center" vertical="center"/>
    </xf>
    <xf numFmtId="0" fontId="51" fillId="3" borderId="25" xfId="0" quotePrefix="1" applyFont="1" applyFill="1" applyBorder="1" applyAlignment="1">
      <alignment horizontal="center" vertical="center"/>
    </xf>
    <xf numFmtId="0" fontId="54" fillId="3" borderId="0" xfId="1" applyFont="1" applyFill="1" applyAlignment="1" applyProtection="1">
      <alignment horizontal="left" vertical="top"/>
    </xf>
    <xf numFmtId="10" fontId="52" fillId="3" borderId="0" xfId="1" applyNumberFormat="1" applyFont="1" applyFill="1" applyAlignment="1" applyProtection="1">
      <alignment horizontal="center"/>
    </xf>
    <xf numFmtId="0" fontId="47" fillId="3" borderId="24" xfId="0" applyFont="1" applyFill="1" applyBorder="1" applyAlignment="1">
      <alignment horizontal="center" vertical="center"/>
    </xf>
    <xf numFmtId="0" fontId="51" fillId="3" borderId="24" xfId="0" applyFont="1" applyFill="1" applyBorder="1" applyAlignment="1">
      <alignment horizontal="center" vertical="center"/>
    </xf>
    <xf numFmtId="0" fontId="51" fillId="3" borderId="25" xfId="0" applyFont="1" applyFill="1" applyBorder="1" applyAlignment="1">
      <alignment horizontal="center" vertical="center"/>
    </xf>
    <xf numFmtId="0" fontId="54" fillId="3" borderId="0" xfId="1" applyFont="1" applyFill="1" applyAlignment="1" applyProtection="1">
      <alignment vertical="center"/>
    </xf>
    <xf numFmtId="1" fontId="47" fillId="42" borderId="4" xfId="1" applyNumberFormat="1" applyFont="1" applyFill="1" applyBorder="1" applyAlignment="1">
      <alignment horizontal="center" vertical="center"/>
      <protection locked="0"/>
    </xf>
    <xf numFmtId="0" fontId="54" fillId="3" borderId="0" xfId="1" applyFont="1" applyFill="1" applyAlignment="1" applyProtection="1">
      <alignment horizontal="left" vertical="center" indent="5"/>
    </xf>
    <xf numFmtId="0" fontId="49" fillId="3" borderId="0" xfId="1" applyFont="1" applyFill="1" applyAlignment="1" applyProtection="1">
      <alignment vertical="center"/>
    </xf>
    <xf numFmtId="0" fontId="49" fillId="3" borderId="26" xfId="1" applyFont="1" applyFill="1" applyBorder="1" applyAlignment="1" applyProtection="1">
      <alignment horizontal="right" vertical="center"/>
    </xf>
    <xf numFmtId="165" fontId="51" fillId="3" borderId="0" xfId="3" applyNumberFormat="1" applyFont="1" applyFill="1" applyBorder="1" applyAlignment="1" applyProtection="1">
      <alignment vertical="center"/>
    </xf>
    <xf numFmtId="0" fontId="47" fillId="3" borderId="0" xfId="1" applyFont="1" applyFill="1" applyAlignment="1" applyProtection="1">
      <alignment vertical="center"/>
    </xf>
    <xf numFmtId="0" fontId="49" fillId="3" borderId="0" xfId="1" applyFont="1" applyFill="1" applyAlignment="1" applyProtection="1">
      <alignment horizontal="right" vertical="center"/>
    </xf>
    <xf numFmtId="0" fontId="56" fillId="3" borderId="0" xfId="0" applyFont="1" applyFill="1" applyAlignment="1">
      <alignment vertical="center"/>
    </xf>
    <xf numFmtId="0" fontId="51" fillId="3" borderId="0" xfId="2" applyFont="1" applyFill="1" applyBorder="1" applyAlignment="1" applyProtection="1">
      <alignment horizontal="right" vertical="center" wrapText="1"/>
    </xf>
    <xf numFmtId="0" fontId="57" fillId="3" borderId="0" xfId="1" applyFont="1" applyFill="1" applyAlignment="1" applyProtection="1">
      <alignment horizontal="right" vertical="center"/>
    </xf>
    <xf numFmtId="0" fontId="57" fillId="3" borderId="0" xfId="1" applyFont="1" applyFill="1" applyAlignment="1" applyProtection="1">
      <alignment vertical="center"/>
    </xf>
    <xf numFmtId="1" fontId="47" fillId="3" borderId="6" xfId="1" applyNumberFormat="1" applyFont="1" applyFill="1" applyBorder="1" applyAlignment="1" applyProtection="1">
      <alignment horizontal="center" vertical="center"/>
    </xf>
    <xf numFmtId="1" fontId="47" fillId="8" borderId="6" xfId="1" applyNumberFormat="1" applyFont="1" applyFill="1" applyBorder="1" applyAlignment="1" applyProtection="1">
      <alignment horizontal="center" vertical="center"/>
    </xf>
    <xf numFmtId="165" fontId="51" fillId="3" borderId="4" xfId="3" applyNumberFormat="1" applyFont="1" applyFill="1" applyBorder="1" applyAlignment="1" applyProtection="1">
      <alignment horizontal="center" vertical="center"/>
    </xf>
    <xf numFmtId="0" fontId="47" fillId="3" borderId="0" xfId="2" applyFont="1" applyFill="1" applyBorder="1" applyAlignment="1" applyProtection="1">
      <alignment horizontal="left" vertical="center" wrapText="1"/>
    </xf>
    <xf numFmtId="165" fontId="51" fillId="3" borderId="8" xfId="3" applyNumberFormat="1" applyFont="1" applyFill="1" applyBorder="1" applyAlignment="1" applyProtection="1">
      <alignment vertical="center"/>
    </xf>
    <xf numFmtId="0" fontId="47" fillId="3" borderId="9" xfId="1" applyFont="1" applyFill="1" applyBorder="1" applyAlignment="1" applyProtection="1">
      <alignment vertical="center"/>
    </xf>
    <xf numFmtId="0" fontId="49" fillId="3" borderId="10" xfId="1" applyFont="1" applyFill="1" applyBorder="1" applyAlignment="1" applyProtection="1">
      <alignment horizontal="center" vertical="center"/>
    </xf>
    <xf numFmtId="1" fontId="49" fillId="3" borderId="0" xfId="1" applyNumberFormat="1" applyFont="1" applyFill="1" applyAlignment="1" applyProtection="1">
      <alignment horizontal="center" vertical="center"/>
    </xf>
    <xf numFmtId="0" fontId="49" fillId="3" borderId="0" xfId="1" applyFont="1" applyFill="1" applyAlignment="1" applyProtection="1">
      <alignment horizontal="center" vertical="center"/>
    </xf>
    <xf numFmtId="165" fontId="51" fillId="3" borderId="6" xfId="3" applyNumberFormat="1" applyFont="1" applyFill="1" applyBorder="1" applyAlignment="1" applyProtection="1">
      <alignment horizontal="center" vertical="center"/>
    </xf>
    <xf numFmtId="165" fontId="47" fillId="8" borderId="4" xfId="3" applyNumberFormat="1" applyFont="1" applyFill="1" applyBorder="1" applyAlignment="1" applyProtection="1">
      <alignment horizontal="center" vertical="center"/>
      <protection locked="0"/>
    </xf>
    <xf numFmtId="0" fontId="59" fillId="3" borderId="13" xfId="1" applyFont="1" applyFill="1" applyBorder="1" applyAlignment="1" applyProtection="1">
      <alignment horizontal="right" vertical="center"/>
    </xf>
    <xf numFmtId="0" fontId="59" fillId="3" borderId="7" xfId="1" applyFont="1" applyFill="1" applyBorder="1" applyAlignment="1" applyProtection="1">
      <alignment vertical="center"/>
    </xf>
    <xf numFmtId="0" fontId="49" fillId="3" borderId="14" xfId="1" applyFont="1" applyFill="1" applyBorder="1" applyAlignment="1" applyProtection="1">
      <alignment horizontal="center" vertical="center"/>
    </xf>
    <xf numFmtId="2" fontId="51" fillId="3" borderId="6" xfId="3" applyNumberFormat="1" applyFont="1" applyFill="1" applyBorder="1" applyAlignment="1" applyProtection="1">
      <alignment horizontal="center" vertical="center"/>
    </xf>
    <xf numFmtId="2" fontId="47" fillId="8" borderId="4" xfId="3" applyNumberFormat="1" applyFont="1" applyFill="1" applyBorder="1" applyAlignment="1" applyProtection="1">
      <alignment horizontal="center" vertical="center"/>
      <protection locked="0"/>
    </xf>
    <xf numFmtId="2" fontId="51" fillId="3" borderId="4" xfId="3" applyNumberFormat="1" applyFont="1" applyFill="1" applyBorder="1" applyAlignment="1" applyProtection="1">
      <alignment horizontal="center" vertical="center"/>
    </xf>
    <xf numFmtId="165" fontId="51" fillId="3" borderId="18" xfId="3" applyNumberFormat="1" applyFont="1" applyFill="1" applyBorder="1" applyAlignment="1" applyProtection="1">
      <alignment vertical="center"/>
    </xf>
    <xf numFmtId="0" fontId="47" fillId="3" borderId="19" xfId="1" applyFont="1" applyFill="1" applyBorder="1" applyAlignment="1" applyProtection="1">
      <alignment vertical="center"/>
    </xf>
    <xf numFmtId="0" fontId="49" fillId="3" borderId="20" xfId="1" applyFont="1" applyFill="1" applyBorder="1" applyAlignment="1" applyProtection="1">
      <alignment horizontal="center" vertical="center"/>
    </xf>
    <xf numFmtId="1" fontId="47" fillId="8" borderId="4" xfId="3" applyNumberFormat="1" applyFont="1" applyFill="1" applyBorder="1" applyAlignment="1" applyProtection="1">
      <alignment horizontal="center" vertical="center"/>
      <protection locked="0"/>
    </xf>
    <xf numFmtId="0" fontId="47" fillId="8" borderId="4" xfId="3" applyNumberFormat="1" applyFont="1" applyFill="1" applyBorder="1" applyAlignment="1" applyProtection="1">
      <alignment horizontal="center" vertical="center"/>
      <protection locked="0"/>
    </xf>
    <xf numFmtId="1" fontId="51" fillId="3" borderId="4" xfId="3" applyNumberFormat="1" applyFont="1" applyFill="1" applyBorder="1" applyAlignment="1" applyProtection="1">
      <alignment horizontal="center" vertical="center"/>
    </xf>
    <xf numFmtId="1" fontId="47" fillId="3" borderId="0" xfId="1" applyNumberFormat="1" applyFont="1" applyFill="1" applyAlignment="1" applyProtection="1">
      <alignment horizontal="center" vertical="center"/>
    </xf>
    <xf numFmtId="0" fontId="60" fillId="3" borderId="0" xfId="1" applyFont="1" applyFill="1" applyProtection="1"/>
    <xf numFmtId="0" fontId="60" fillId="3" borderId="0" xfId="1" applyFont="1" applyFill="1" applyAlignment="1" applyProtection="1">
      <alignment horizontal="right"/>
    </xf>
    <xf numFmtId="2" fontId="49" fillId="3" borderId="0" xfId="1" applyNumberFormat="1" applyFont="1" applyFill="1" applyAlignment="1" applyProtection="1">
      <alignment horizontal="center" vertical="center"/>
    </xf>
    <xf numFmtId="0" fontId="49" fillId="3" borderId="0" xfId="2" applyFont="1" applyFill="1" applyBorder="1" applyAlignment="1" applyProtection="1">
      <alignment horizontal="left" vertical="center"/>
    </xf>
    <xf numFmtId="1" fontId="47" fillId="3" borderId="11" xfId="1" applyNumberFormat="1" applyFont="1" applyFill="1" applyBorder="1" applyAlignment="1" applyProtection="1">
      <alignment horizontal="right" vertical="center"/>
    </xf>
    <xf numFmtId="0" fontId="49" fillId="3" borderId="12" xfId="1" applyFont="1" applyFill="1" applyBorder="1" applyAlignment="1" applyProtection="1">
      <alignment horizontal="center" vertical="center"/>
    </xf>
    <xf numFmtId="0" fontId="47" fillId="3" borderId="17" xfId="1" applyFont="1" applyFill="1" applyBorder="1" applyAlignment="1" applyProtection="1">
      <alignment vertical="center"/>
    </xf>
    <xf numFmtId="165" fontId="49" fillId="3" borderId="0" xfId="1" applyNumberFormat="1" applyFont="1" applyFill="1" applyAlignment="1" applyProtection="1">
      <alignment horizontal="center" vertical="center"/>
    </xf>
    <xf numFmtId="0" fontId="61" fillId="9" borderId="15" xfId="1" applyFont="1" applyFill="1" applyBorder="1" applyAlignment="1" applyProtection="1">
      <alignment horizontal="right" vertical="center"/>
    </xf>
    <xf numFmtId="0" fontId="61" fillId="9" borderId="16" xfId="1" applyFont="1" applyFill="1" applyBorder="1" applyAlignment="1" applyProtection="1">
      <alignment vertical="center"/>
    </xf>
    <xf numFmtId="0" fontId="60" fillId="9" borderId="17" xfId="1" applyFont="1" applyFill="1" applyBorder="1" applyAlignment="1" applyProtection="1">
      <alignment vertical="center"/>
    </xf>
    <xf numFmtId="0" fontId="49" fillId="3" borderId="0" xfId="1" applyFont="1" applyFill="1" applyAlignment="1" applyProtection="1">
      <alignment horizontal="right"/>
    </xf>
    <xf numFmtId="0" fontId="49" fillId="3" borderId="0" xfId="1" applyFont="1" applyFill="1" applyProtection="1"/>
    <xf numFmtId="0" fontId="47" fillId="0" borderId="0" xfId="1" applyFont="1">
      <protection locked="0"/>
    </xf>
    <xf numFmtId="0" fontId="8" fillId="3" borderId="0" xfId="1" applyFont="1" applyFill="1" applyAlignment="1" applyProtection="1">
      <alignment horizontal="center"/>
    </xf>
    <xf numFmtId="0" fontId="5" fillId="41" borderId="4" xfId="1" applyFont="1" applyFill="1" applyBorder="1" applyProtection="1"/>
    <xf numFmtId="0" fontId="49" fillId="3" borderId="27" xfId="1" applyFont="1" applyFill="1" applyBorder="1" applyAlignment="1">
      <alignment horizontal="left" vertical="center"/>
      <protection locked="0"/>
    </xf>
    <xf numFmtId="0" fontId="49" fillId="3" borderId="28" xfId="1" applyFont="1" applyFill="1" applyBorder="1" applyAlignment="1">
      <alignment horizontal="left" vertical="center"/>
      <protection locked="0"/>
    </xf>
    <xf numFmtId="0" fontId="48" fillId="3" borderId="22" xfId="0" applyFont="1" applyFill="1" applyBorder="1" applyAlignment="1">
      <alignment horizontal="center" vertical="center"/>
    </xf>
    <xf numFmtId="0" fontId="48" fillId="3" borderId="29" xfId="0" applyFont="1" applyFill="1" applyBorder="1" applyAlignment="1">
      <alignment horizontal="center" vertical="center"/>
    </xf>
    <xf numFmtId="0" fontId="50" fillId="3" borderId="32" xfId="2" applyFont="1" applyFill="1" applyBorder="1" applyAlignment="1" applyProtection="1">
      <alignment horizontal="center" vertical="center" wrapText="1"/>
    </xf>
    <xf numFmtId="0" fontId="50" fillId="3" borderId="0" xfId="2" applyFont="1" applyFill="1" applyBorder="1" applyAlignment="1" applyProtection="1">
      <alignment horizontal="center" vertical="center" wrapText="1"/>
    </xf>
  </cellXfs>
  <cellStyles count="68">
    <cellStyle name="20% - Accent1" xfId="32" builtinId="30" customBuiltin="1"/>
    <cellStyle name="20% - Accent1 2" xfId="63" xr:uid="{C00F3CE8-9A72-435D-9691-391FA9873B75}"/>
    <cellStyle name="20% - Accent1 4" xfId="65" xr:uid="{31D5CA1C-4A77-4F6F-B30F-04C67D31B56E}"/>
    <cellStyle name="20% - Accent2" xfId="35" builtinId="34" customBuiltin="1"/>
    <cellStyle name="20% - Accent3" xfId="38" builtinId="38" customBuiltin="1"/>
    <cellStyle name="20% - Accent4" xfId="41" builtinId="42" customBuiltin="1"/>
    <cellStyle name="20% - Accent5" xfId="44" builtinId="46" customBuiltin="1"/>
    <cellStyle name="20% - Accent6" xfId="47" builtinId="50" customBuiltin="1"/>
    <cellStyle name="40% - Accent1" xfId="33" builtinId="31" customBuiltin="1"/>
    <cellStyle name="40% - Accent1 2" xfId="64" xr:uid="{7BD3FAF7-D4B6-4E07-9F34-35EC89344494}"/>
    <cellStyle name="40% - Accent1 4" xfId="66" xr:uid="{ED37A839-6F1E-4878-8D6E-DBBED3F577B7}"/>
    <cellStyle name="40% - Accent2" xfId="36" builtinId="35" customBuiltin="1"/>
    <cellStyle name="40% - Accent3" xfId="39" builtinId="39" customBuiltin="1"/>
    <cellStyle name="40% - Accent4" xfId="42" builtinId="43" customBuiltin="1"/>
    <cellStyle name="40% - Accent5" xfId="45" builtinId="47" customBuiltin="1"/>
    <cellStyle name="40% - Accent6" xfId="48" builtinId="51" customBuiltin="1"/>
    <cellStyle name="60% - Accent1 2" xfId="53" xr:uid="{AD3C2701-9DD0-4EA3-90FF-266FE15B2E4C}"/>
    <cellStyle name="60% - Accent2 2" xfId="54" xr:uid="{7C084A24-909C-4860-AFE1-9EA11E89FEBC}"/>
    <cellStyle name="60% - Accent3 2" xfId="55" xr:uid="{FDA5CDDD-B76D-40CF-9CCA-A79663F54FBB}"/>
    <cellStyle name="60% - Accent4 2" xfId="56" xr:uid="{D03E2782-CD30-4CB8-A4AC-52FE8C393A55}"/>
    <cellStyle name="60% - Accent5 2" xfId="57" xr:uid="{48C58079-31DF-439F-9611-CA86E738627C}"/>
    <cellStyle name="60% - Accent6 2" xfId="58" xr:uid="{13C5BDF3-F541-4071-8C39-3A26AB1AE935}"/>
    <cellStyle name="Accent1" xfId="31" builtinId="29" customBuiltin="1"/>
    <cellStyle name="Accent2" xfId="34" builtinId="33" customBuiltin="1"/>
    <cellStyle name="Accent3" xfId="37" builtinId="37" customBuiltin="1"/>
    <cellStyle name="Accent4" xfId="40" builtinId="41" customBuiltin="1"/>
    <cellStyle name="Accent5" xfId="43" builtinId="45" customBuiltin="1"/>
    <cellStyle name="Accent6" xfId="46" builtinId="49" customBuiltin="1"/>
    <cellStyle name="Bad" xfId="22" builtinId="27" customBuiltin="1"/>
    <cellStyle name="Calculation" xfId="25" builtinId="22" customBuiltin="1"/>
    <cellStyle name="cells" xfId="6" xr:uid="{00000000-0005-0000-0000-000000000000}"/>
    <cellStyle name="Check Cell" xfId="27" builtinId="23" customBuiltin="1"/>
    <cellStyle name="column field" xfId="2" xr:uid="{00000000-0005-0000-0000-000001000000}"/>
    <cellStyle name="Explanatory Text" xfId="29" builtinId="53" customBuiltin="1"/>
    <cellStyle name="field" xfId="7" xr:uid="{00000000-0005-0000-0000-000002000000}"/>
    <cellStyle name="field names" xfId="8" xr:uid="{00000000-0005-0000-0000-000003000000}"/>
    <cellStyle name="footer" xfId="9" xr:uid="{00000000-0005-0000-0000-000004000000}"/>
    <cellStyle name="Good" xfId="21" builtinId="26" customBuiltin="1"/>
    <cellStyle name="heading" xfId="10" xr:uid="{00000000-0005-0000-0000-000005000000}"/>
    <cellStyle name="Heading 1" xfId="17" builtinId="16" customBuiltin="1"/>
    <cellStyle name="Heading 2" xfId="18" builtinId="17" customBuiltin="1"/>
    <cellStyle name="Heading 3" xfId="19" builtinId="18" customBuiltin="1"/>
    <cellStyle name="Heading 4" xfId="20" builtinId="19" customBuiltin="1"/>
    <cellStyle name="Hyperlink" xfId="5" builtinId="8"/>
    <cellStyle name="Input" xfId="23" builtinId="20" customBuiltin="1"/>
    <cellStyle name="Linked Cell" xfId="26" builtinId="24" customBuiltin="1"/>
    <cellStyle name="Neutral 2" xfId="52" xr:uid="{EC46A095-AEC8-449D-B894-3F1E65924DAA}"/>
    <cellStyle name="Normal" xfId="0" builtinId="0"/>
    <cellStyle name="Normal 2" xfId="1" xr:uid="{00000000-0005-0000-0000-000008000000}"/>
    <cellStyle name="Normal 2 2" xfId="4" xr:uid="{00000000-0005-0000-0000-000009000000}"/>
    <cellStyle name="Normal 2 3" xfId="59" xr:uid="{73ACE41F-EAE0-49C1-A493-8B3527DC68D4}"/>
    <cellStyle name="Normal 26 2" xfId="67" xr:uid="{592DE98F-DC27-482F-8A2B-92CF2F0B642E}"/>
    <cellStyle name="Normal 3" xfId="14" xr:uid="{00000000-0005-0000-0000-00000A000000}"/>
    <cellStyle name="Normal 3 2" xfId="62" xr:uid="{52ADEC14-FEEC-4144-B4D8-FD8D6EC2CF2E}"/>
    <cellStyle name="Normal 3 3" xfId="61" xr:uid="{DEF90B8A-8595-45A9-BDB6-896CA194DA28}"/>
    <cellStyle name="Normal 4" xfId="49" xr:uid="{79DAAEA9-E3CA-4B34-B26D-364BF553DF0C}"/>
    <cellStyle name="Normal_healthcare edit.xls" xfId="15" xr:uid="{00000000-0005-0000-0000-00000B000000}"/>
    <cellStyle name="Note 2" xfId="11" xr:uid="{00000000-0005-0000-0000-00000C000000}"/>
    <cellStyle name="Note 2 2" xfId="60" xr:uid="{D6A1CE94-1399-4CBC-B541-8BB5F9B524F4}"/>
    <cellStyle name="Output" xfId="24" builtinId="21" customBuiltin="1"/>
    <cellStyle name="Percent" xfId="16" builtinId="5"/>
    <cellStyle name="Percent 2" xfId="3" xr:uid="{00000000-0005-0000-0000-00000E000000}"/>
    <cellStyle name="Percent 3" xfId="50" xr:uid="{8A747E4D-BE00-449A-8BA4-40A55A41FC00}"/>
    <cellStyle name="rowfield" xfId="12" xr:uid="{00000000-0005-0000-0000-00000F000000}"/>
    <cellStyle name="Test" xfId="13" xr:uid="{00000000-0005-0000-0000-000010000000}"/>
    <cellStyle name="Title 2" xfId="51" xr:uid="{0D686A61-3FAE-4A2F-A878-06AC421E82BF}"/>
    <cellStyle name="Total" xfId="30" builtinId="25" customBuiltin="1"/>
    <cellStyle name="Warning Text" xfId="28" builtinId="11" customBuiltin="1"/>
  </cellStyles>
  <dxfs count="13">
    <dxf>
      <font>
        <color rgb="FF9C0006"/>
      </font>
    </dxf>
    <dxf>
      <fill>
        <patternFill>
          <bgColor theme="0" tint="-0.14996795556505021"/>
        </patternFill>
      </fill>
    </dxf>
    <dxf>
      <fill>
        <patternFill>
          <bgColor theme="0" tint="-4.9989318521683403E-2"/>
        </patternFill>
      </fill>
    </dxf>
    <dxf>
      <font>
        <color theme="1"/>
      </font>
      <fill>
        <patternFill>
          <bgColor theme="3" tint="0.749961851863155"/>
        </patternFill>
      </fill>
      <border>
        <left style="thin">
          <color auto="1"/>
        </left>
        <right/>
        <top style="thin">
          <color auto="1"/>
        </top>
        <bottom style="thin">
          <color auto="1"/>
        </bottom>
      </border>
    </dxf>
    <dxf>
      <font>
        <color theme="1"/>
      </font>
      <fill>
        <patternFill>
          <bgColor theme="3" tint="0.749961851863155"/>
        </patternFill>
      </fill>
      <border>
        <left/>
        <right style="thin">
          <color auto="1"/>
        </right>
        <top style="thin">
          <color auto="1"/>
        </top>
        <bottom style="thin">
          <color auto="1"/>
        </bottom>
      </border>
    </dxf>
    <dxf>
      <font>
        <color theme="0"/>
      </font>
      <fill>
        <patternFill>
          <bgColor theme="4"/>
        </patternFill>
      </fill>
    </dxf>
    <dxf>
      <font>
        <color theme="0"/>
      </font>
      <fill>
        <patternFill>
          <bgColor theme="4"/>
        </patternFill>
      </fill>
    </dxf>
    <dxf>
      <font>
        <color theme="0"/>
      </font>
      <fill>
        <patternFill>
          <bgColor rgb="FF4F81BD"/>
        </patternFill>
      </fill>
    </dxf>
    <dxf>
      <font>
        <color theme="0"/>
      </font>
      <fill>
        <patternFill>
          <bgColor rgb="FF4F81BD"/>
        </patternFill>
      </fill>
    </dxf>
    <dxf>
      <font>
        <color theme="0"/>
      </font>
      <fill>
        <patternFill>
          <bgColor rgb="FF4F81BD"/>
        </patternFill>
      </fill>
    </dxf>
    <dxf>
      <font>
        <color theme="0"/>
      </font>
      <fill>
        <patternFill>
          <bgColor theme="4"/>
        </patternFill>
      </fill>
    </dxf>
    <dxf>
      <font>
        <color rgb="FF9C0006"/>
      </font>
    </dxf>
    <dxf>
      <font>
        <color theme="1"/>
      </font>
    </dxf>
  </dxfs>
  <tableStyles count="0" defaultTableStyle="TableStyleMedium9" defaultPivotStyle="PivotStyleLight16"/>
  <colors>
    <mruColors>
      <color rgb="FF72A5DE"/>
      <color rgb="FFDAE7F6"/>
      <color rgb="FF125254"/>
      <color rgb="FF99E1F4"/>
      <color rgb="FFCCF0F9"/>
      <color rgb="FFF0F0F0"/>
      <color rgb="FF4F81BD"/>
      <color rgb="FFC5C7C9"/>
      <color rgb="FF9D9FA2"/>
      <color rgb="FF33C3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08169856008756"/>
          <c:y val="0.1179752517882063"/>
          <c:w val="0.6667582483051383"/>
          <c:h val="0.79617910169363015"/>
        </c:manualLayout>
      </c:layout>
      <c:pieChart>
        <c:varyColors val="1"/>
        <c:ser>
          <c:idx val="0"/>
          <c:order val="0"/>
          <c:dPt>
            <c:idx val="0"/>
            <c:bubble3D val="0"/>
            <c:spPr>
              <a:solidFill>
                <a:srgbClr val="00BFE5"/>
              </a:solidFill>
            </c:spPr>
            <c:extLst>
              <c:ext xmlns:c16="http://schemas.microsoft.com/office/drawing/2014/chart" uri="{C3380CC4-5D6E-409C-BE32-E72D297353CC}">
                <c16:uniqueId val="{00000001-D149-4E8E-848C-64CB4706AADE}"/>
              </c:ext>
            </c:extLst>
          </c:dPt>
          <c:dPt>
            <c:idx val="1"/>
            <c:bubble3D val="0"/>
            <c:spPr>
              <a:solidFill>
                <a:srgbClr val="33C3EA"/>
              </a:solidFill>
            </c:spPr>
            <c:extLst>
              <c:ext xmlns:c16="http://schemas.microsoft.com/office/drawing/2014/chart" uri="{C3380CC4-5D6E-409C-BE32-E72D297353CC}">
                <c16:uniqueId val="{00000003-D149-4E8E-848C-64CB4706AADE}"/>
              </c:ext>
            </c:extLst>
          </c:dPt>
          <c:dPt>
            <c:idx val="2"/>
            <c:bubble3D val="0"/>
            <c:spPr>
              <a:solidFill>
                <a:srgbClr val="66D2EF"/>
              </a:solidFill>
            </c:spPr>
            <c:extLst>
              <c:ext xmlns:c16="http://schemas.microsoft.com/office/drawing/2014/chart" uri="{C3380CC4-5D6E-409C-BE32-E72D297353CC}">
                <c16:uniqueId val="{00000005-D149-4E8E-848C-64CB4706AADE}"/>
              </c:ext>
            </c:extLst>
          </c:dPt>
          <c:dPt>
            <c:idx val="3"/>
            <c:bubble3D val="0"/>
            <c:spPr>
              <a:solidFill>
                <a:srgbClr val="99E1F4"/>
              </a:solidFill>
            </c:spPr>
            <c:extLst>
              <c:ext xmlns:c16="http://schemas.microsoft.com/office/drawing/2014/chart" uri="{C3380CC4-5D6E-409C-BE32-E72D297353CC}">
                <c16:uniqueId val="{00000007-D149-4E8E-848C-64CB4706AADE}"/>
              </c:ext>
            </c:extLst>
          </c:dPt>
          <c:dPt>
            <c:idx val="4"/>
            <c:bubble3D val="0"/>
            <c:spPr>
              <a:solidFill>
                <a:srgbClr val="A51681"/>
              </a:solidFill>
            </c:spPr>
            <c:extLst>
              <c:ext xmlns:c16="http://schemas.microsoft.com/office/drawing/2014/chart" uri="{C3380CC4-5D6E-409C-BE32-E72D297353CC}">
                <c16:uniqueId val="{00000009-D149-4E8E-848C-64CB4706AADE}"/>
              </c:ext>
            </c:extLst>
          </c:dPt>
          <c:dPt>
            <c:idx val="5"/>
            <c:bubble3D val="0"/>
            <c:spPr>
              <a:solidFill>
                <a:srgbClr val="C1459A"/>
              </a:solidFill>
            </c:spPr>
            <c:extLst>
              <c:ext xmlns:c16="http://schemas.microsoft.com/office/drawing/2014/chart" uri="{C3380CC4-5D6E-409C-BE32-E72D297353CC}">
                <c16:uniqueId val="{0000000B-D149-4E8E-848C-64CB4706AADE}"/>
              </c:ext>
            </c:extLst>
          </c:dPt>
          <c:dPt>
            <c:idx val="6"/>
            <c:bubble3D val="0"/>
            <c:spPr>
              <a:solidFill>
                <a:srgbClr val="C973B3"/>
              </a:solidFill>
            </c:spPr>
            <c:extLst>
              <c:ext xmlns:c16="http://schemas.microsoft.com/office/drawing/2014/chart" uri="{C3380CC4-5D6E-409C-BE32-E72D297353CC}">
                <c16:uniqueId val="{0000000D-D149-4E8E-848C-64CB4706AADE}"/>
              </c:ext>
            </c:extLst>
          </c:dPt>
          <c:dPt>
            <c:idx val="7"/>
            <c:bubble3D val="0"/>
            <c:spPr>
              <a:solidFill>
                <a:srgbClr val="7FBB42"/>
              </a:solidFill>
            </c:spPr>
            <c:extLst>
              <c:ext xmlns:c16="http://schemas.microsoft.com/office/drawing/2014/chart" uri="{C3380CC4-5D6E-409C-BE32-E72D297353CC}">
                <c16:uniqueId val="{0000000F-D149-4E8E-848C-64CB4706AADE}"/>
              </c:ext>
            </c:extLst>
          </c:dPt>
          <c:dPt>
            <c:idx val="8"/>
            <c:bubble3D val="0"/>
            <c:spPr>
              <a:solidFill>
                <a:srgbClr val="98C867"/>
              </a:solidFill>
            </c:spPr>
            <c:extLst>
              <c:ext xmlns:c16="http://schemas.microsoft.com/office/drawing/2014/chart" uri="{C3380CC4-5D6E-409C-BE32-E72D297353CC}">
                <c16:uniqueId val="{00000011-D149-4E8E-848C-64CB4706AADE}"/>
              </c:ext>
            </c:extLst>
          </c:dPt>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Transport!$A$3:$A$9</c:f>
              <c:strCache>
                <c:ptCount val="7"/>
                <c:pt idx="0">
                  <c:v>Train</c:v>
                </c:pt>
                <c:pt idx="1">
                  <c:v>Bus</c:v>
                </c:pt>
                <c:pt idx="2">
                  <c:v>Ferry</c:v>
                </c:pt>
                <c:pt idx="3">
                  <c:v>Car Driver</c:v>
                </c:pt>
                <c:pt idx="4">
                  <c:v>Car Passenger</c:v>
                </c:pt>
                <c:pt idx="5">
                  <c:v>Bicycle</c:v>
                </c:pt>
                <c:pt idx="6">
                  <c:v>Walk</c:v>
                </c:pt>
              </c:strCache>
            </c:strRef>
          </c:cat>
          <c:val>
            <c:numRef>
              <c:f>'Working Values'!$B$13:$B$19</c:f>
              <c:numCache>
                <c:formatCode>0%</c:formatCode>
                <c:ptCount val="7"/>
                <c:pt idx="0">
                  <c:v>0.1</c:v>
                </c:pt>
                <c:pt idx="1">
                  <c:v>0.32</c:v>
                </c:pt>
                <c:pt idx="2">
                  <c:v>0.04</c:v>
                </c:pt>
                <c:pt idx="3">
                  <c:v>0.41</c:v>
                </c:pt>
                <c:pt idx="4">
                  <c:v>#N/A</c:v>
                </c:pt>
                <c:pt idx="5">
                  <c:v>#N/A</c:v>
                </c:pt>
                <c:pt idx="6">
                  <c:v>0.13</c:v>
                </c:pt>
              </c:numCache>
            </c:numRef>
          </c:val>
          <c:extLst>
            <c:ext xmlns:c16="http://schemas.microsoft.com/office/drawing/2014/chart" uri="{C3380CC4-5D6E-409C-BE32-E72D297353CC}">
              <c16:uniqueId val="{00000012-D149-4E8E-848C-64CB4706AADE}"/>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08169856008756"/>
          <c:y val="0.1179752517882063"/>
          <c:w val="0.6667582483051383"/>
          <c:h val="0.79617910169363015"/>
        </c:manualLayout>
      </c:layout>
      <c:pieChart>
        <c:varyColors val="1"/>
        <c:ser>
          <c:idx val="0"/>
          <c:order val="0"/>
          <c:dPt>
            <c:idx val="0"/>
            <c:bubble3D val="0"/>
            <c:spPr>
              <a:solidFill>
                <a:srgbClr val="00BFE5"/>
              </a:solidFill>
            </c:spPr>
            <c:extLst>
              <c:ext xmlns:c16="http://schemas.microsoft.com/office/drawing/2014/chart" uri="{C3380CC4-5D6E-409C-BE32-E72D297353CC}">
                <c16:uniqueId val="{00000001-5E45-4338-9713-B5EB99AC273B}"/>
              </c:ext>
            </c:extLst>
          </c:dPt>
          <c:dPt>
            <c:idx val="1"/>
            <c:bubble3D val="0"/>
            <c:spPr>
              <a:solidFill>
                <a:srgbClr val="33C3EA"/>
              </a:solidFill>
            </c:spPr>
            <c:extLst>
              <c:ext xmlns:c16="http://schemas.microsoft.com/office/drawing/2014/chart" uri="{C3380CC4-5D6E-409C-BE32-E72D297353CC}">
                <c16:uniqueId val="{00000003-5E45-4338-9713-B5EB99AC273B}"/>
              </c:ext>
            </c:extLst>
          </c:dPt>
          <c:dPt>
            <c:idx val="2"/>
            <c:bubble3D val="0"/>
            <c:spPr>
              <a:solidFill>
                <a:srgbClr val="66D2EF"/>
              </a:solidFill>
            </c:spPr>
            <c:extLst>
              <c:ext xmlns:c16="http://schemas.microsoft.com/office/drawing/2014/chart" uri="{C3380CC4-5D6E-409C-BE32-E72D297353CC}">
                <c16:uniqueId val="{00000005-5E45-4338-9713-B5EB99AC273B}"/>
              </c:ext>
            </c:extLst>
          </c:dPt>
          <c:dPt>
            <c:idx val="3"/>
            <c:bubble3D val="0"/>
            <c:spPr>
              <a:solidFill>
                <a:srgbClr val="99E1F4"/>
              </a:solidFill>
            </c:spPr>
            <c:extLst>
              <c:ext xmlns:c16="http://schemas.microsoft.com/office/drawing/2014/chart" uri="{C3380CC4-5D6E-409C-BE32-E72D297353CC}">
                <c16:uniqueId val="{00000007-5E45-4338-9713-B5EB99AC273B}"/>
              </c:ext>
            </c:extLst>
          </c:dPt>
          <c:dPt>
            <c:idx val="4"/>
            <c:bubble3D val="0"/>
            <c:spPr>
              <a:solidFill>
                <a:srgbClr val="A51681"/>
              </a:solidFill>
            </c:spPr>
            <c:extLst>
              <c:ext xmlns:c16="http://schemas.microsoft.com/office/drawing/2014/chart" uri="{C3380CC4-5D6E-409C-BE32-E72D297353CC}">
                <c16:uniqueId val="{00000009-5E45-4338-9713-B5EB99AC273B}"/>
              </c:ext>
            </c:extLst>
          </c:dPt>
          <c:dPt>
            <c:idx val="5"/>
            <c:bubble3D val="0"/>
            <c:spPr>
              <a:solidFill>
                <a:srgbClr val="C1459A"/>
              </a:solidFill>
            </c:spPr>
            <c:extLst>
              <c:ext xmlns:c16="http://schemas.microsoft.com/office/drawing/2014/chart" uri="{C3380CC4-5D6E-409C-BE32-E72D297353CC}">
                <c16:uniqueId val="{0000000B-5E45-4338-9713-B5EB99AC273B}"/>
              </c:ext>
            </c:extLst>
          </c:dPt>
          <c:dPt>
            <c:idx val="6"/>
            <c:bubble3D val="0"/>
            <c:spPr>
              <a:solidFill>
                <a:srgbClr val="C973B3"/>
              </a:solidFill>
            </c:spPr>
            <c:extLst>
              <c:ext xmlns:c16="http://schemas.microsoft.com/office/drawing/2014/chart" uri="{C3380CC4-5D6E-409C-BE32-E72D297353CC}">
                <c16:uniqueId val="{0000000D-5E45-4338-9713-B5EB99AC273B}"/>
              </c:ext>
            </c:extLst>
          </c:dPt>
          <c:dPt>
            <c:idx val="7"/>
            <c:bubble3D val="0"/>
            <c:spPr>
              <a:solidFill>
                <a:srgbClr val="7FBB42"/>
              </a:solidFill>
            </c:spPr>
            <c:extLst>
              <c:ext xmlns:c16="http://schemas.microsoft.com/office/drawing/2014/chart" uri="{C3380CC4-5D6E-409C-BE32-E72D297353CC}">
                <c16:uniqueId val="{0000000F-5E45-4338-9713-B5EB99AC273B}"/>
              </c:ext>
            </c:extLst>
          </c:dPt>
          <c:dPt>
            <c:idx val="8"/>
            <c:bubble3D val="0"/>
            <c:spPr>
              <a:solidFill>
                <a:srgbClr val="98C867"/>
              </a:solidFill>
            </c:spPr>
            <c:extLst>
              <c:ext xmlns:c16="http://schemas.microsoft.com/office/drawing/2014/chart" uri="{C3380CC4-5D6E-409C-BE32-E72D297353CC}">
                <c16:uniqueId val="{00000011-5E45-4338-9713-B5EB99AC273B}"/>
              </c:ext>
            </c:extLst>
          </c:dPt>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Transport!$A$3:$A$9</c:f>
              <c:strCache>
                <c:ptCount val="7"/>
                <c:pt idx="0">
                  <c:v>Train</c:v>
                </c:pt>
                <c:pt idx="1">
                  <c:v>Bus</c:v>
                </c:pt>
                <c:pt idx="2">
                  <c:v>Ferry</c:v>
                </c:pt>
                <c:pt idx="3">
                  <c:v>Car Driver</c:v>
                </c:pt>
                <c:pt idx="4">
                  <c:v>Car Passenger</c:v>
                </c:pt>
                <c:pt idx="5">
                  <c:v>Bicycle</c:v>
                </c:pt>
                <c:pt idx="6">
                  <c:v>Walk</c:v>
                </c:pt>
              </c:strCache>
            </c:strRef>
          </c:cat>
          <c:val>
            <c:numRef>
              <c:f>'Working Values'!$C$13:$C$19</c:f>
              <c:numCache>
                <c:formatCode>0%</c:formatCode>
                <c:ptCount val="7"/>
                <c:pt idx="0">
                  <c:v>0.1</c:v>
                </c:pt>
                <c:pt idx="1">
                  <c:v>0.32</c:v>
                </c:pt>
                <c:pt idx="2">
                  <c:v>0.04</c:v>
                </c:pt>
                <c:pt idx="3">
                  <c:v>0.41</c:v>
                </c:pt>
                <c:pt idx="4">
                  <c:v>#N/A</c:v>
                </c:pt>
                <c:pt idx="5">
                  <c:v>#N/A</c:v>
                </c:pt>
                <c:pt idx="6">
                  <c:v>0.13</c:v>
                </c:pt>
              </c:numCache>
            </c:numRef>
          </c:val>
          <c:extLst>
            <c:ext xmlns:c16="http://schemas.microsoft.com/office/drawing/2014/chart" uri="{C3380CC4-5D6E-409C-BE32-E72D297353CC}">
              <c16:uniqueId val="{00000012-5E45-4338-9713-B5EB99AC273B}"/>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000000000000044" l="0.7000000000000004" r="0.7000000000000004" t="0.75000000000000044" header="0.30000000000000021" footer="0.30000000000000021"/>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622300</xdr:colOff>
          <xdr:row>3</xdr:row>
          <xdr:rowOff>184150</xdr:rowOff>
        </xdr:from>
        <xdr:to>
          <xdr:col>3</xdr:col>
          <xdr:colOff>19050</xdr:colOff>
          <xdr:row>5</xdr:row>
          <xdr:rowOff>38100</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0000-000001240000}"/>
                </a:ext>
              </a:extLst>
            </xdr:cNvPr>
            <xdr:cNvSpPr/>
          </xdr:nvSpPr>
          <xdr:spPr bwMode="auto">
            <a:xfrm>
              <a:off x="0" y="0"/>
              <a:ext cx="0" cy="0"/>
            </a:xfrm>
            <a:prstGeom prst="rect">
              <a:avLst/>
            </a:prstGeom>
            <a:noFill/>
            <a:ln w="9525">
              <a:miter lim="800000"/>
              <a:headEnd/>
              <a:tailEnd/>
            </a:ln>
          </xdr:spPr>
          <xdr:txBody>
            <a:bodyPr vertOverflow="clip" wrap="square" lIns="54864" tIns="45720" rIns="54864" bIns="45720" anchor="ctr" upright="1"/>
            <a:lstStyle/>
            <a:p>
              <a:pPr algn="ctr" rtl="0">
                <a:defRPr sz="1000"/>
              </a:pPr>
              <a:r>
                <a:rPr lang="en-NZ" sz="900" b="0" i="0" u="none" strike="noStrike" baseline="0">
                  <a:solidFill>
                    <a:srgbClr val="008080"/>
                  </a:solidFill>
                  <a:latin typeface="Arial"/>
                  <a:cs typeface="Arial"/>
                </a:rPr>
                <a:t>Unlock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609600</xdr:colOff>
          <xdr:row>6</xdr:row>
          <xdr:rowOff>69850</xdr:rowOff>
        </xdr:from>
        <xdr:to>
          <xdr:col>3</xdr:col>
          <xdr:colOff>12700</xdr:colOff>
          <xdr:row>7</xdr:row>
          <xdr:rowOff>127000</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0000-000002240000}"/>
                </a:ext>
              </a:extLst>
            </xdr:cNvPr>
            <xdr:cNvSpPr/>
          </xdr:nvSpPr>
          <xdr:spPr bwMode="auto">
            <a:xfrm>
              <a:off x="0" y="0"/>
              <a:ext cx="0" cy="0"/>
            </a:xfrm>
            <a:prstGeom prst="rect">
              <a:avLst/>
            </a:prstGeom>
            <a:noFill/>
            <a:ln w="9525">
              <a:miter lim="800000"/>
              <a:headEnd/>
              <a:tailEnd/>
            </a:ln>
          </xdr:spPr>
          <xdr:txBody>
            <a:bodyPr vertOverflow="clip" wrap="square" lIns="54864" tIns="45720" rIns="54864" bIns="45720" anchor="ctr" upright="1"/>
            <a:lstStyle/>
            <a:p>
              <a:pPr algn="ctr" rtl="0">
                <a:defRPr sz="1000"/>
              </a:pPr>
              <a:r>
                <a:rPr lang="en-NZ" sz="900" b="0" i="0" u="none" strike="noStrike" baseline="0">
                  <a:solidFill>
                    <a:srgbClr val="008080"/>
                  </a:solidFill>
                  <a:latin typeface="Arial"/>
                  <a:cs typeface="Arial"/>
                </a:rPr>
                <a:t>Lock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584200</xdr:colOff>
          <xdr:row>10</xdr:row>
          <xdr:rowOff>38100</xdr:rowOff>
        </xdr:from>
        <xdr:to>
          <xdr:col>3</xdr:col>
          <xdr:colOff>57150</xdr:colOff>
          <xdr:row>12</xdr:row>
          <xdr:rowOff>76200</xdr:rowOff>
        </xdr:to>
        <xdr:sp macro="" textlink="">
          <xdr:nvSpPr>
            <xdr:cNvPr id="9219" name="Button 3" hidden="1">
              <a:extLst>
                <a:ext uri="{63B3BB69-23CF-44E3-9099-C40C66FF867C}">
                  <a14:compatExt spid="_x0000_s9219"/>
                </a:ext>
                <a:ext uri="{FF2B5EF4-FFF2-40B4-BE49-F238E27FC236}">
                  <a16:creationId xmlns:a16="http://schemas.microsoft.com/office/drawing/2014/main" id="{00000000-0008-0000-0000-000003240000}"/>
                </a:ext>
              </a:extLst>
            </xdr:cNvPr>
            <xdr:cNvSpPr/>
          </xdr:nvSpPr>
          <xdr:spPr bwMode="auto">
            <a:xfrm>
              <a:off x="0" y="0"/>
              <a:ext cx="0" cy="0"/>
            </a:xfrm>
            <a:prstGeom prst="rect">
              <a:avLst/>
            </a:prstGeom>
            <a:noFill/>
            <a:ln w="9525">
              <a:miter lim="800000"/>
              <a:headEnd/>
              <a:tailEnd/>
            </a:ln>
          </xdr:spPr>
          <xdr:txBody>
            <a:bodyPr vertOverflow="clip" wrap="square" lIns="54864" tIns="45720" rIns="54864" bIns="45720" anchor="ctr" upright="1"/>
            <a:lstStyle/>
            <a:p>
              <a:pPr algn="ctr" rtl="0">
                <a:defRPr sz="1000"/>
              </a:pPr>
              <a:r>
                <a:rPr lang="en-NZ" sz="900" b="0" i="0" u="none" strike="noStrike" baseline="0">
                  <a:solidFill>
                    <a:srgbClr val="008080"/>
                  </a:solidFill>
                  <a:latin typeface="Arial"/>
                  <a:cs typeface="Arial"/>
                </a:rPr>
                <a:t>Master Unlock</a:t>
              </a:r>
            </a:p>
          </xdr:txBody>
        </xdr:sp>
        <xdr:clientData fPrintsWithSheet="0"/>
      </xdr:twoCellAnchor>
    </mc:Choice>
    <mc:Fallback/>
  </mc:AlternateContent>
  <xdr:twoCellAnchor editAs="oneCell">
    <xdr:from>
      <xdr:col>0</xdr:col>
      <xdr:colOff>522941</xdr:colOff>
      <xdr:row>0</xdr:row>
      <xdr:rowOff>373529</xdr:rowOff>
    </xdr:from>
    <xdr:to>
      <xdr:col>34</xdr:col>
      <xdr:colOff>407207</xdr:colOff>
      <xdr:row>0</xdr:row>
      <xdr:rowOff>2133386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2941" y="373529"/>
          <a:ext cx="20540442" cy="1759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28576</xdr:rowOff>
    </xdr:from>
    <xdr:to>
      <xdr:col>15</xdr:col>
      <xdr:colOff>0</xdr:colOff>
      <xdr:row>44</xdr:row>
      <xdr:rowOff>94837</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31588" y="2523752"/>
          <a:ext cx="8053294" cy="5855967"/>
        </a:xfrm>
        <a:prstGeom prst="rect">
          <a:avLst/>
        </a:prstGeom>
        <a:solidFill>
          <a:schemeClr val="lt1"/>
        </a:solidFill>
        <a:ln w="9525" cmpd="sng">
          <a:solidFill>
            <a:schemeClr val="tx1">
              <a:lumMod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000">
              <a:solidFill>
                <a:schemeClr val="dk1"/>
              </a:solidFill>
              <a:effectLst/>
              <a:latin typeface="Arial" panose="020B0604020202020204" pitchFamily="34" charset="0"/>
              <a:ea typeface="+mn-ea"/>
              <a:cs typeface="Arial" panose="020B0604020202020204" pitchFamily="34" charset="0"/>
            </a:rPr>
            <a:t>The Green Star rating system (‘Green Star Rating System’) and the Green Star Rating Tools (‘Rating Tools’) have been developed by the New Zealand Green Building Council (‘NZGBC’). The Rating Tools are intended for use by project teams, contractors and other interested parties to validate sustainability initiatives of the design and construction phases of eligible projects. </a:t>
          </a:r>
        </a:p>
        <a:p>
          <a:endParaRPr lang="en-NZ" sz="1000">
            <a:effectLst/>
            <a:latin typeface="Arial" panose="020B0604020202020204" pitchFamily="34" charset="0"/>
            <a:cs typeface="Arial" panose="020B0604020202020204" pitchFamily="34" charset="0"/>
          </a:endParaRPr>
        </a:p>
        <a:p>
          <a:r>
            <a:rPr lang="en-AU" sz="1000">
              <a:solidFill>
                <a:schemeClr val="dk1"/>
              </a:solidFill>
              <a:effectLst/>
              <a:latin typeface="Arial" panose="020B0604020202020204" pitchFamily="34" charset="0"/>
              <a:ea typeface="+mn-ea"/>
              <a:cs typeface="Arial" panose="020B0604020202020204" pitchFamily="34" charset="0"/>
            </a:rPr>
            <a:t>The Green Star Rating System and the Rating Tools have been developed with the assistance and participation of representatives from many organisations. The Rating Tools may be subject to further development in the future. The views and opinions expressed in the Submission Guidelines have been determined by the NZGBC.</a:t>
          </a:r>
        </a:p>
        <a:p>
          <a:endParaRPr lang="en-NZ" sz="1000">
            <a:effectLst/>
            <a:latin typeface="Arial" panose="020B0604020202020204" pitchFamily="34" charset="0"/>
            <a:cs typeface="Arial" panose="020B0604020202020204" pitchFamily="34" charset="0"/>
          </a:endParaRPr>
        </a:p>
        <a:p>
          <a:r>
            <a:rPr lang="en-AU" sz="1000">
              <a:solidFill>
                <a:schemeClr val="dk1"/>
              </a:solidFill>
              <a:effectLst/>
              <a:latin typeface="Arial" panose="020B0604020202020204" pitchFamily="34" charset="0"/>
              <a:ea typeface="+mn-ea"/>
              <a:cs typeface="Arial" panose="020B0604020202020204" pitchFamily="34" charset="0"/>
            </a:rPr>
            <a:t>The NZGBC authorises you to view and use this Submission Guidelines for your individual use only. In exchange for this authorisation, you agree that the NZGBC retains all copyright and other proprietary rights contained in, and in relation to, the Submission Guidelines and agree not to sell, modify, or use for another purpose the Submission Guidelines or to reproduce, display or distribute the Submission Guidelines in any way for any public or commercial purpose, including display on a website or in a networked environment.</a:t>
          </a:r>
        </a:p>
        <a:p>
          <a:endParaRPr lang="en-NZ" sz="1000">
            <a:effectLst/>
            <a:latin typeface="Arial" panose="020B0604020202020204" pitchFamily="34" charset="0"/>
            <a:cs typeface="Arial" panose="020B0604020202020204" pitchFamily="34" charset="0"/>
          </a:endParaRPr>
        </a:p>
        <a:p>
          <a:r>
            <a:rPr lang="en-AU" sz="1000">
              <a:solidFill>
                <a:schemeClr val="dk1"/>
              </a:solidFill>
              <a:effectLst/>
              <a:latin typeface="Arial" panose="020B0604020202020204" pitchFamily="34" charset="0"/>
              <a:ea typeface="+mn-ea"/>
              <a:cs typeface="Arial" panose="020B0604020202020204" pitchFamily="34" charset="0"/>
            </a:rPr>
            <a:t>Unauthorised use of the Submission Guidelines will violate copyright, and other laws, and is prohibited. All text, graphics, layout and other elements of content contained in the Submission Guidelines is owned by the NZGBC and are protected by copyright, trade mark and other laws.</a:t>
          </a:r>
        </a:p>
        <a:p>
          <a:endParaRPr lang="en-NZ" sz="1000">
            <a:effectLst/>
            <a:latin typeface="Arial" panose="020B0604020202020204" pitchFamily="34" charset="0"/>
            <a:cs typeface="Arial" panose="020B0604020202020204" pitchFamily="34" charset="0"/>
          </a:endParaRPr>
        </a:p>
        <a:p>
          <a:r>
            <a:rPr lang="en-AU" sz="1000">
              <a:solidFill>
                <a:schemeClr val="dk1"/>
              </a:solidFill>
              <a:effectLst/>
              <a:latin typeface="Arial" panose="020B0604020202020204" pitchFamily="34" charset="0"/>
              <a:ea typeface="+mn-ea"/>
              <a:cs typeface="Arial" panose="020B0604020202020204" pitchFamily="34" charset="0"/>
            </a:rPr>
            <a:t>To the maximum extent permitted by law, the NZGBC does not accept responsibility, including without limitation for negligence, for any inaccuracy within the Submission Guidelines and makes no warranty, expressed or implied, including the warranties of merchantability and fitness for a particular purpose, nor assumes any legal liability or responsibility to you or any third parties for the accuracy, completeness, or use of, or reliance on, any information contained in the Submission Guidelines or for any injuries, losses or damages (including, without limitation, equitable relief and economic loss) arising out of such use or reliance. The Submission Guidelines is no substitute for professional advice. You should seek your own professional and other appropriate, advice on the matters addressed by it.</a:t>
          </a:r>
        </a:p>
        <a:p>
          <a:endParaRPr lang="en-NZ" sz="1000">
            <a:effectLst/>
            <a:latin typeface="Arial" panose="020B0604020202020204" pitchFamily="34" charset="0"/>
            <a:cs typeface="Arial" panose="020B0604020202020204" pitchFamily="34" charset="0"/>
          </a:endParaRPr>
        </a:p>
        <a:p>
          <a:r>
            <a:rPr lang="en-AU" sz="1000">
              <a:solidFill>
                <a:schemeClr val="dk1"/>
              </a:solidFill>
              <a:effectLst/>
              <a:latin typeface="Arial" panose="020B0604020202020204" pitchFamily="34" charset="0"/>
              <a:ea typeface="+mn-ea"/>
              <a:cs typeface="Arial" panose="020B0604020202020204" pitchFamily="34" charset="0"/>
            </a:rPr>
            <a:t>As a condition of use of the Submission Guidelines, you covenant not to sue, and agree to release the NZGBC, its officers, agents, employees, contractors (including any Certified Assessor, any member of the Technical Working Group and any Independent Chair) and its members from and against any and all claims, demands and causes of action for any injury, loss, destruction or damage (including, without limitation, equitable relief and economic loss) that you may now or hereafter have a right to assert against such parties as a result of your use of, or reliance on, the Submission Guidelines.</a:t>
          </a:r>
        </a:p>
        <a:p>
          <a:endParaRPr lang="en-NZ" sz="1000">
            <a:effectLst/>
            <a:latin typeface="Arial" panose="020B0604020202020204" pitchFamily="34" charset="0"/>
            <a:cs typeface="Arial" panose="020B0604020202020204" pitchFamily="34" charset="0"/>
          </a:endParaRPr>
        </a:p>
        <a:p>
          <a:r>
            <a:rPr lang="en-AU" sz="1000">
              <a:solidFill>
                <a:schemeClr val="dk1"/>
              </a:solidFill>
              <a:effectLst/>
              <a:latin typeface="Arial" panose="020B0604020202020204" pitchFamily="34" charset="0"/>
              <a:ea typeface="+mn-ea"/>
              <a:cs typeface="Arial" panose="020B0604020202020204" pitchFamily="34" charset="0"/>
            </a:rPr>
            <a:t>The application of the Submission Guidelines to all Eligible Projects is encouraged to assess and improve their environmental attributes. </a:t>
          </a:r>
        </a:p>
        <a:p>
          <a:endParaRPr lang="en-NZ" sz="1000">
            <a:effectLst/>
            <a:latin typeface="Arial" panose="020B0604020202020204" pitchFamily="34" charset="0"/>
            <a:cs typeface="Arial" panose="020B0604020202020204" pitchFamily="34" charset="0"/>
          </a:endParaRPr>
        </a:p>
        <a:p>
          <a:r>
            <a:rPr lang="en-AU" sz="1000">
              <a:solidFill>
                <a:schemeClr val="dk1"/>
              </a:solidFill>
              <a:effectLst/>
              <a:latin typeface="Arial" panose="020B0604020202020204" pitchFamily="34" charset="0"/>
              <a:ea typeface="+mn-ea"/>
              <a:cs typeface="Arial" panose="020B0604020202020204" pitchFamily="34" charset="0"/>
            </a:rPr>
            <a:t>The NZGBC offers a formal certification process whereby persons may apply for a particular design or project to be assessed for compliance with the criteria specified in the Submission Guidelines upon payment of the relevant fee and execution of the required documentation by the applicant.</a:t>
          </a:r>
        </a:p>
        <a:p>
          <a:endParaRPr lang="en-NZ" sz="1000">
            <a:effectLst/>
            <a:latin typeface="Arial" panose="020B0604020202020204" pitchFamily="34" charset="0"/>
            <a:cs typeface="Arial" panose="020B0604020202020204" pitchFamily="34" charset="0"/>
          </a:endParaRPr>
        </a:p>
        <a:p>
          <a:r>
            <a:rPr lang="en-AU" sz="1000">
              <a:solidFill>
                <a:schemeClr val="dk1"/>
              </a:solidFill>
              <a:effectLst/>
              <a:latin typeface="Arial" panose="020B0604020202020204" pitchFamily="34" charset="0"/>
              <a:ea typeface="+mn-ea"/>
              <a:cs typeface="Arial" panose="020B0604020202020204" pitchFamily="34" charset="0"/>
            </a:rPr>
            <a:t>For NZGBC non-member organisations: This soft-copy gives your organisation license to use the Submission Guidelines by up to 5 users. Organisations that require a license for more than 5 users should contact the NZGBC.</a:t>
          </a:r>
        </a:p>
        <a:p>
          <a:endParaRPr lang="en-NZ" sz="1000">
            <a:effectLst/>
            <a:latin typeface="Arial" panose="020B0604020202020204" pitchFamily="34" charset="0"/>
            <a:cs typeface="Arial" panose="020B0604020202020204" pitchFamily="34" charset="0"/>
          </a:endParaRPr>
        </a:p>
        <a:p>
          <a:r>
            <a:rPr lang="en-AU" sz="1000">
              <a:solidFill>
                <a:schemeClr val="dk1"/>
              </a:solidFill>
              <a:effectLst/>
              <a:latin typeface="Arial" panose="020B0604020202020204" pitchFamily="34" charset="0"/>
              <a:ea typeface="+mn-ea"/>
              <a:cs typeface="Arial" panose="020B0604020202020204" pitchFamily="34" charset="0"/>
            </a:rPr>
            <a:t>All rights reserved.</a:t>
          </a:r>
          <a:endParaRPr lang="en-NZ" sz="1000">
            <a:effectLst/>
            <a:latin typeface="Arial" panose="020B0604020202020204" pitchFamily="34" charset="0"/>
            <a:cs typeface="Arial" panose="020B0604020202020204" pitchFamily="34" charset="0"/>
          </a:endParaRPr>
        </a:p>
      </xdr:txBody>
    </xdr:sp>
    <xdr:clientData/>
  </xdr:twoCellAnchor>
  <xdr:twoCellAnchor editAs="oneCell">
    <xdr:from>
      <xdr:col>1</xdr:col>
      <xdr:colOff>9072</xdr:colOff>
      <xdr:row>1</xdr:row>
      <xdr:rowOff>54428</xdr:rowOff>
    </xdr:from>
    <xdr:to>
      <xdr:col>36</xdr:col>
      <xdr:colOff>229514</xdr:colOff>
      <xdr:row>11</xdr:row>
      <xdr:rowOff>0</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4929" y="235857"/>
          <a:ext cx="20540442" cy="1759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549887</xdr:colOff>
      <xdr:row>21</xdr:row>
      <xdr:rowOff>59952</xdr:rowOff>
    </xdr:from>
    <xdr:to>
      <xdr:col>5</xdr:col>
      <xdr:colOff>435574</xdr:colOff>
      <xdr:row>39</xdr:row>
      <xdr:rowOff>245534</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916750</xdr:colOff>
      <xdr:row>21</xdr:row>
      <xdr:rowOff>92448</xdr:rowOff>
    </xdr:from>
    <xdr:to>
      <xdr:col>11</xdr:col>
      <xdr:colOff>660400</xdr:colOff>
      <xdr:row>42</xdr:row>
      <xdr:rowOff>59267</xdr:rowOff>
    </xdr:to>
    <xdr:graphicFrame macro="">
      <xdr:nvGraphicFramePr>
        <xdr:cNvPr id="21" name="Chart 20">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7</xdr:col>
          <xdr:colOff>19050</xdr:colOff>
          <xdr:row>4</xdr:row>
          <xdr:rowOff>222250</xdr:rowOff>
        </xdr:from>
        <xdr:to>
          <xdr:col>8</xdr:col>
          <xdr:colOff>31750</xdr:colOff>
          <xdr:row>5</xdr:row>
          <xdr:rowOff>266700</xdr:rowOff>
        </xdr:to>
        <xdr:sp macro="" textlink="">
          <xdr:nvSpPr>
            <xdr:cNvPr id="1026" name="Button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NZ" sz="900" b="1" i="0" u="none" strike="noStrike" baseline="0">
                  <a:solidFill>
                    <a:srgbClr val="000000"/>
                  </a:solidFill>
                  <a:latin typeface="Arial"/>
                  <a:cs typeface="Arial"/>
                </a:rPr>
                <a:t>FIND / RESET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88900</xdr:colOff>
          <xdr:row>9</xdr:row>
          <xdr:rowOff>38100</xdr:rowOff>
        </xdr:from>
        <xdr:to>
          <xdr:col>5</xdr:col>
          <xdr:colOff>755650</xdr:colOff>
          <xdr:row>9</xdr:row>
          <xdr:rowOff>317500</xdr:rowOff>
        </xdr:to>
        <xdr:sp macro="" textlink="">
          <xdr:nvSpPr>
            <xdr:cNvPr id="1027" name="Button 3"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NZ" sz="1000" b="1" i="0" u="none" strike="noStrike" baseline="0">
                  <a:solidFill>
                    <a:srgbClr val="000000"/>
                  </a:solidFill>
                  <a:latin typeface="Arial"/>
                  <a:cs typeface="Arial"/>
                </a:rPr>
                <a:t>Update Mode Shares</a:t>
              </a:r>
            </a:p>
          </xdr:txBody>
        </xdr:sp>
        <xdr:clientData fPrintsWithSheet="0"/>
      </xdr:twoCellAnchor>
    </mc:Choice>
    <mc:Fallback/>
  </mc:AlternateContent>
  <xdr:twoCellAnchor editAs="oneCell">
    <xdr:from>
      <xdr:col>0</xdr:col>
      <xdr:colOff>1</xdr:colOff>
      <xdr:row>0</xdr:row>
      <xdr:rowOff>0</xdr:rowOff>
    </xdr:from>
    <xdr:to>
      <xdr:col>21</xdr:col>
      <xdr:colOff>398722</xdr:colOff>
      <xdr:row>0</xdr:row>
      <xdr:rowOff>1861500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20689186" cy="1861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86986</xdr:colOff>
      <xdr:row>0</xdr:row>
      <xdr:rowOff>52192</xdr:rowOff>
    </xdr:from>
    <xdr:to>
      <xdr:col>23</xdr:col>
      <xdr:colOff>319933</xdr:colOff>
      <xdr:row>9</xdr:row>
      <xdr:rowOff>135855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6233" y="52192"/>
          <a:ext cx="20500755" cy="17711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yslopr/AppData/Local/Temp/Temp1_Sustainable%20Transport%20_Release_2_GS_Interiors_SQ.zip/Complete/Sustainable%20Transport%20Calculator%20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hange Log"/>
      <sheetName val="Sustainable Transport"/>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Custom 4">
      <a:dk1>
        <a:sysClr val="windowText" lastClr="000000"/>
      </a:dk1>
      <a:lt1>
        <a:sysClr val="window" lastClr="FFFFFF"/>
      </a:lt1>
      <a:dk2>
        <a:srgbClr val="0E243D"/>
      </a:dk2>
      <a:lt2>
        <a:srgbClr val="E5EAEA"/>
      </a:lt2>
      <a:accent1>
        <a:srgbClr val="0E243D"/>
      </a:accent1>
      <a:accent2>
        <a:srgbClr val="341A51"/>
      </a:accent2>
      <a:accent3>
        <a:srgbClr val="60BBBB"/>
      </a:accent3>
      <a:accent4>
        <a:srgbClr val="44499E"/>
      </a:accent4>
      <a:accent5>
        <a:srgbClr val="2997CE"/>
      </a:accent5>
      <a:accent6>
        <a:srgbClr val="52C4CA"/>
      </a:accent6>
      <a:hlink>
        <a:srgbClr val="0000FF"/>
      </a:hlink>
      <a:folHlink>
        <a:srgbClr val="7657A4"/>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carbonneutralcalculator.com/Carbon%20Offset%20Factors.pdf" TargetMode="External"/><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6EF0E-D509-4362-B7A0-8564117CD668}">
  <sheetPr codeName="Sheet8">
    <tabColor theme="3"/>
  </sheetPr>
  <dimension ref="A1:I55"/>
  <sheetViews>
    <sheetView tabSelected="1" zoomScale="79" zoomScaleNormal="70" workbookViewId="0">
      <selection activeCell="H9" sqref="H9"/>
    </sheetView>
  </sheetViews>
  <sheetFormatPr defaultColWidth="8.84765625" defaultRowHeight="15.25" x14ac:dyDescent="0.65"/>
  <cols>
    <col min="1" max="1" width="8.84765625" style="15"/>
    <col min="2" max="2" width="10.69921875" style="15" customWidth="1"/>
    <col min="3" max="3" width="16.3984375" style="1" bestFit="1" customWidth="1"/>
    <col min="4" max="4" width="10.69921875" style="15" customWidth="1"/>
    <col min="5" max="5" width="8.84765625" style="15"/>
    <col min="6" max="6" width="12.3984375" style="15" customWidth="1"/>
    <col min="7" max="7" width="19" style="15" customWidth="1"/>
    <col min="8" max="16384" width="8.84765625" style="15"/>
  </cols>
  <sheetData>
    <row r="1" spans="1:9" s="44" customFormat="1" ht="191.45" customHeight="1" x14ac:dyDescent="0.65">
      <c r="A1" s="44" t="s">
        <v>0</v>
      </c>
      <c r="C1" s="4"/>
    </row>
    <row r="2" spans="1:9" ht="24.95" customHeight="1" x14ac:dyDescent="0.65">
      <c r="C2" s="3"/>
    </row>
    <row r="3" spans="1:9" ht="27.65" customHeight="1" x14ac:dyDescent="0.85">
      <c r="A3" s="45"/>
      <c r="B3" s="46"/>
      <c r="C3" s="47" t="s">
        <v>1</v>
      </c>
      <c r="D3" s="48"/>
      <c r="E3" s="49"/>
      <c r="F3" s="50"/>
      <c r="G3" s="47" t="s">
        <v>2</v>
      </c>
      <c r="H3" s="51"/>
      <c r="I3" s="52"/>
    </row>
    <row r="4" spans="1:9" x14ac:dyDescent="0.65">
      <c r="A4" s="45"/>
      <c r="B4" s="45"/>
      <c r="C4" s="3"/>
      <c r="D4" s="53"/>
      <c r="G4" s="3"/>
      <c r="I4" s="53"/>
    </row>
    <row r="5" spans="1:9" x14ac:dyDescent="0.65">
      <c r="A5" s="45"/>
      <c r="B5" s="45"/>
      <c r="C5" s="3"/>
      <c r="D5" s="53"/>
      <c r="F5" s="54" t="s">
        <v>3</v>
      </c>
      <c r="G5" s="154" t="s">
        <v>4</v>
      </c>
      <c r="I5" s="60" t="s">
        <v>5</v>
      </c>
    </row>
    <row r="6" spans="1:9" x14ac:dyDescent="0.65">
      <c r="A6" s="45"/>
      <c r="B6" s="45"/>
      <c r="C6" s="3"/>
      <c r="D6" s="53"/>
      <c r="G6" s="3"/>
      <c r="I6" s="53"/>
    </row>
    <row r="7" spans="1:9" x14ac:dyDescent="0.65">
      <c r="A7" s="45"/>
      <c r="B7" s="45"/>
      <c r="C7" s="3"/>
      <c r="D7" s="53"/>
      <c r="G7" s="3"/>
      <c r="I7" s="53"/>
    </row>
    <row r="8" spans="1:9" x14ac:dyDescent="0.65">
      <c r="A8" s="45"/>
      <c r="B8" s="45"/>
      <c r="C8" s="3"/>
      <c r="D8" s="53"/>
      <c r="G8" s="3"/>
      <c r="I8" s="53"/>
    </row>
    <row r="9" spans="1:9" x14ac:dyDescent="0.65">
      <c r="A9" s="45"/>
      <c r="B9" s="45"/>
      <c r="C9" s="3"/>
      <c r="D9" s="53"/>
      <c r="G9" s="3"/>
      <c r="I9" s="53"/>
    </row>
    <row r="10" spans="1:9" x14ac:dyDescent="0.65">
      <c r="A10" s="45"/>
      <c r="B10" s="45"/>
      <c r="C10" s="3"/>
      <c r="D10" s="53"/>
      <c r="G10" s="3"/>
      <c r="I10" s="53"/>
    </row>
    <row r="11" spans="1:9" x14ac:dyDescent="0.65">
      <c r="A11" s="45"/>
      <c r="B11" s="45"/>
      <c r="C11" s="3"/>
      <c r="D11" s="53"/>
      <c r="G11" s="3"/>
      <c r="I11" s="53"/>
    </row>
    <row r="12" spans="1:9" x14ac:dyDescent="0.65">
      <c r="A12" s="45"/>
      <c r="B12" s="45"/>
      <c r="C12" s="3"/>
      <c r="D12" s="53"/>
      <c r="G12" s="3"/>
      <c r="I12" s="53"/>
    </row>
    <row r="13" spans="1:9" x14ac:dyDescent="0.65">
      <c r="A13" s="45"/>
      <c r="B13" s="45"/>
      <c r="C13" s="3"/>
      <c r="D13" s="53"/>
      <c r="G13" s="3"/>
      <c r="I13" s="53"/>
    </row>
    <row r="14" spans="1:9" x14ac:dyDescent="0.65">
      <c r="A14" s="45"/>
      <c r="B14" s="55"/>
      <c r="C14" s="56"/>
      <c r="D14" s="57"/>
      <c r="E14" s="58"/>
      <c r="F14" s="58"/>
      <c r="G14" s="56"/>
      <c r="H14" s="58"/>
      <c r="I14" s="57"/>
    </row>
    <row r="15" spans="1:9" x14ac:dyDescent="0.65">
      <c r="C15" s="3"/>
    </row>
    <row r="16" spans="1:9" x14ac:dyDescent="0.65">
      <c r="C16" s="3"/>
    </row>
    <row r="17" spans="3:3" x14ac:dyDescent="0.65">
      <c r="C17" s="3"/>
    </row>
    <row r="18" spans="3:3" x14ac:dyDescent="0.65">
      <c r="C18" s="3"/>
    </row>
    <row r="19" spans="3:3" x14ac:dyDescent="0.65">
      <c r="C19" s="3"/>
    </row>
    <row r="20" spans="3:3" x14ac:dyDescent="0.65">
      <c r="C20" s="3"/>
    </row>
    <row r="21" spans="3:3" x14ac:dyDescent="0.65">
      <c r="C21" s="3"/>
    </row>
    <row r="22" spans="3:3" x14ac:dyDescent="0.65">
      <c r="C22" s="3"/>
    </row>
    <row r="23" spans="3:3" x14ac:dyDescent="0.65">
      <c r="C23" s="3"/>
    </row>
    <row r="24" spans="3:3" x14ac:dyDescent="0.65">
      <c r="C24" s="3"/>
    </row>
    <row r="25" spans="3:3" x14ac:dyDescent="0.65">
      <c r="C25" s="3"/>
    </row>
    <row r="26" spans="3:3" x14ac:dyDescent="0.65">
      <c r="C26" s="3"/>
    </row>
    <row r="55" spans="3:3" ht="15.5" x14ac:dyDescent="0.7">
      <c r="C55" s="6"/>
    </row>
  </sheetData>
  <conditionalFormatting sqref="I5">
    <cfRule type="expression" dxfId="12" priority="1">
      <formula>$G$5="Design &amp; As Built"</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0]!UnlockAll">
                <anchor moveWithCells="1" sizeWithCells="1">
                  <from>
                    <xdr:col>1</xdr:col>
                    <xdr:colOff>622300</xdr:colOff>
                    <xdr:row>3</xdr:row>
                    <xdr:rowOff>184150</xdr:rowOff>
                  </from>
                  <to>
                    <xdr:col>3</xdr:col>
                    <xdr:colOff>19050</xdr:colOff>
                    <xdr:row>5</xdr:row>
                    <xdr:rowOff>38100</xdr:rowOff>
                  </to>
                </anchor>
              </controlPr>
            </control>
          </mc:Choice>
        </mc:AlternateContent>
        <mc:AlternateContent xmlns:mc="http://schemas.openxmlformats.org/markup-compatibility/2006">
          <mc:Choice Requires="x14">
            <control shapeId="9218" r:id="rId5" name="Button 2">
              <controlPr defaultSize="0" print="0" autoFill="0" autoPict="0" macro="[0]!LockAll">
                <anchor moveWithCells="1" sizeWithCells="1">
                  <from>
                    <xdr:col>1</xdr:col>
                    <xdr:colOff>609600</xdr:colOff>
                    <xdr:row>6</xdr:row>
                    <xdr:rowOff>69850</xdr:rowOff>
                  </from>
                  <to>
                    <xdr:col>3</xdr:col>
                    <xdr:colOff>12700</xdr:colOff>
                    <xdr:row>7</xdr:row>
                    <xdr:rowOff>127000</xdr:rowOff>
                  </to>
                </anchor>
              </controlPr>
            </control>
          </mc:Choice>
        </mc:AlternateContent>
        <mc:AlternateContent xmlns:mc="http://schemas.openxmlformats.org/markup-compatibility/2006">
          <mc:Choice Requires="x14">
            <control shapeId="9219" r:id="rId6" name="Button 3">
              <controlPr defaultSize="0" print="0" autoFill="0" autoPict="0" macro="[0]!MasterUnlock">
                <anchor moveWithCells="1" sizeWithCells="1">
                  <from>
                    <xdr:col>1</xdr:col>
                    <xdr:colOff>584200</xdr:colOff>
                    <xdr:row>10</xdr:row>
                    <xdr:rowOff>38100</xdr:rowOff>
                  </from>
                  <to>
                    <xdr:col>3</xdr:col>
                    <xdr:colOff>57150</xdr:colOff>
                    <xdr:row>12</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E66D11BC-A340-4D91-9DAF-5AE2C449AD23}">
          <x14:formula1>
            <xm:f>'Working Values'!$E$12:$E$13</xm:f>
          </x14:formula1>
          <xm:sqref>G5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sheetPr>
  <dimension ref="B12:R13"/>
  <sheetViews>
    <sheetView showGridLines="0" showRowColHeaders="0" topLeftCell="A12" zoomScale="80" zoomScaleNormal="80" workbookViewId="0">
      <selection activeCell="R19" sqref="R19"/>
    </sheetView>
  </sheetViews>
  <sheetFormatPr defaultColWidth="9.1484375" defaultRowHeight="14.75" x14ac:dyDescent="0.75"/>
  <cols>
    <col min="1" max="1" width="3.69921875" style="8" customWidth="1"/>
    <col min="2" max="16384" width="9.1484375" style="8"/>
  </cols>
  <sheetData>
    <row r="12" spans="2:18" ht="19.5" customHeight="1" x14ac:dyDescent="0.75"/>
    <row r="13" spans="2:18" ht="16" x14ac:dyDescent="0.8">
      <c r="B13" s="9" t="s">
        <v>6</v>
      </c>
      <c r="C13" s="9"/>
      <c r="D13" s="9"/>
      <c r="E13" s="9"/>
      <c r="F13" s="9"/>
      <c r="G13" s="9"/>
      <c r="H13" s="9"/>
      <c r="I13" s="9"/>
      <c r="J13" s="9"/>
      <c r="K13" s="9"/>
      <c r="L13" s="9"/>
      <c r="M13" s="9"/>
      <c r="N13" s="9"/>
      <c r="O13" s="9"/>
      <c r="P13" s="10"/>
      <c r="Q13" s="10"/>
      <c r="R13" s="10"/>
    </row>
  </sheetData>
  <sheetProtection algorithmName="SHA-512" hashValue="vwPJUiv8K51JPHmvBi52A1zKAuAfCRggNXbzT51qNz8GApJn3ujVzxxifJM63v+XLVE+w2rpPUILqK+nvtM8DA==" saltValue="GFEv0FyxeFR/5P9iKxY0Fw==" spinCount="100000" sheet="1" objects="1" scenarios="1" selectLockedCells="1" selectUnlockedCell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4" tint="0.89999084444715716"/>
  </sheetPr>
  <dimension ref="A1:AY4394"/>
  <sheetViews>
    <sheetView topLeftCell="A12" zoomScale="70" zoomScaleNormal="70" workbookViewId="0">
      <selection activeCell="J5" sqref="J5"/>
    </sheetView>
  </sheetViews>
  <sheetFormatPr defaultColWidth="9.1484375" defaultRowHeight="15.25" x14ac:dyDescent="0.65"/>
  <cols>
    <col min="1" max="1" width="16.84765625" style="63" bestFit="1" customWidth="1"/>
    <col min="2" max="5" width="12.69921875" style="63" customWidth="1"/>
    <col min="6" max="6" width="19.69921875" style="63" customWidth="1"/>
    <col min="7" max="7" width="16.1484375" style="63" customWidth="1"/>
    <col min="8" max="8" width="61.3984375" style="63" customWidth="1"/>
    <col min="9" max="9" width="13" style="63" customWidth="1"/>
    <col min="10" max="10" width="13.3984375" style="63" customWidth="1"/>
    <col min="11" max="11" width="2.69921875" style="63" customWidth="1"/>
    <col min="12" max="12" width="16.84765625" style="63" customWidth="1"/>
    <col min="13" max="13" width="10.546875" style="63" bestFit="1" customWidth="1"/>
    <col min="14" max="14" width="8.1484375" style="63" bestFit="1" customWidth="1"/>
    <col min="15" max="15" width="22.3984375" style="63" bestFit="1" customWidth="1"/>
    <col min="16" max="16" width="21.546875" style="2" customWidth="1"/>
    <col min="17" max="17" width="9.1484375" style="2" customWidth="1"/>
    <col min="18" max="18" width="9.1484375" style="1" customWidth="1"/>
    <col min="19" max="19" width="9.3984375" style="1" customWidth="1"/>
    <col min="20" max="21" width="8.84765625" style="15"/>
    <col min="22" max="22" width="23.296875" style="1" customWidth="1"/>
    <col min="23" max="25" width="8.84765625" style="24"/>
    <col min="26" max="26" width="6.84765625" style="1" customWidth="1"/>
    <col min="27" max="28" width="8.84765625" style="24"/>
    <col min="29" max="29" width="6.84765625" style="1" customWidth="1"/>
    <col min="30" max="31" width="8.84765625" style="24"/>
    <col min="32" max="35" width="8.84765625" style="15"/>
    <col min="36" max="37" width="9.1484375" style="1" customWidth="1"/>
    <col min="38" max="38" width="31.296875" style="1" customWidth="1"/>
    <col min="39" max="39" width="27.3984375" style="1" bestFit="1" customWidth="1"/>
    <col min="40" max="40" width="13.1484375" style="1" bestFit="1" customWidth="1"/>
    <col min="41" max="41" width="15.69921875" style="1" bestFit="1" customWidth="1"/>
    <col min="42" max="42" width="13.1484375" style="1" bestFit="1" customWidth="1"/>
    <col min="43" max="43" width="14.1484375" style="1" bestFit="1" customWidth="1"/>
    <col min="44" max="44" width="35.3984375" style="1" bestFit="1" customWidth="1"/>
    <col min="45" max="45" width="9.3984375" style="1" customWidth="1"/>
    <col min="46" max="46" width="51.546875" style="1" bestFit="1" customWidth="1"/>
    <col min="47" max="59" width="9.1484375" style="1" customWidth="1"/>
    <col min="60" max="16384" width="9.1484375" style="1"/>
  </cols>
  <sheetData>
    <row r="1" spans="1:51" s="42" customFormat="1" ht="183.65" customHeight="1" thickBot="1" x14ac:dyDescent="0.95">
      <c r="A1" s="64" t="s">
        <v>7</v>
      </c>
      <c r="B1" s="64" t="str">
        <f>Overview!G5</f>
        <v>Design &amp; As Built</v>
      </c>
      <c r="C1" s="61"/>
      <c r="D1" s="39"/>
      <c r="E1" s="39"/>
      <c r="F1" s="39"/>
      <c r="G1" s="39"/>
      <c r="H1" s="40"/>
      <c r="I1" s="39"/>
      <c r="J1" s="39"/>
      <c r="K1" s="39"/>
      <c r="L1" s="39"/>
      <c r="M1" s="39"/>
      <c r="N1" s="39"/>
      <c r="O1" s="39"/>
      <c r="P1" s="39"/>
      <c r="Q1" s="39"/>
      <c r="R1" s="39"/>
      <c r="S1" s="39"/>
      <c r="T1" s="41"/>
      <c r="U1" s="41"/>
      <c r="V1" s="41"/>
      <c r="W1" s="41"/>
      <c r="X1" s="41"/>
      <c r="Y1" s="41"/>
      <c r="Z1" s="41"/>
      <c r="AA1" s="41"/>
      <c r="AB1" s="41"/>
      <c r="AC1" s="41"/>
      <c r="AD1" s="41"/>
      <c r="AE1" s="41"/>
      <c r="AF1" s="41"/>
      <c r="AG1" s="41"/>
      <c r="AH1" s="41"/>
      <c r="AI1" s="41"/>
      <c r="AJ1" s="39"/>
      <c r="AK1" s="39"/>
      <c r="AL1" s="39"/>
      <c r="AM1" s="39"/>
      <c r="AN1" s="39"/>
      <c r="AO1" s="39"/>
      <c r="AP1" s="39"/>
      <c r="AQ1" s="39"/>
      <c r="AR1" s="39"/>
      <c r="AS1" s="39"/>
      <c r="AT1" s="39"/>
    </row>
    <row r="2" spans="1:51" s="75" customFormat="1" ht="17.149999999999999" customHeight="1" thickTop="1" x14ac:dyDescent="0.5">
      <c r="A2" s="65"/>
      <c r="B2" s="66" t="s">
        <v>8</v>
      </c>
      <c r="C2" s="66" t="s">
        <v>9</v>
      </c>
      <c r="D2" s="66" t="s">
        <v>10</v>
      </c>
      <c r="E2" s="67"/>
      <c r="F2" s="68"/>
      <c r="G2" s="69" t="s">
        <v>11</v>
      </c>
      <c r="H2" s="70"/>
      <c r="I2" s="65"/>
      <c r="J2" s="71"/>
      <c r="K2" s="71"/>
      <c r="L2" s="72" t="s">
        <v>12</v>
      </c>
      <c r="M2" s="66" t="s">
        <v>8</v>
      </c>
      <c r="N2" s="66" t="s">
        <v>13</v>
      </c>
      <c r="O2" s="67" t="s">
        <v>14</v>
      </c>
      <c r="P2" s="65"/>
      <c r="Q2" s="65"/>
      <c r="R2" s="65"/>
      <c r="S2" s="65"/>
      <c r="T2" s="73"/>
      <c r="U2" s="73"/>
      <c r="V2" s="73"/>
      <c r="W2" s="73"/>
      <c r="X2" s="73"/>
      <c r="Y2" s="73"/>
      <c r="Z2" s="73"/>
      <c r="AA2" s="73"/>
      <c r="AB2" s="73"/>
      <c r="AC2" s="73"/>
      <c r="AD2" s="73"/>
      <c r="AE2" s="73"/>
      <c r="AF2" s="73"/>
      <c r="AG2" s="73"/>
      <c r="AH2" s="73"/>
      <c r="AI2" s="73"/>
      <c r="AJ2" s="65"/>
      <c r="AK2" s="65"/>
      <c r="AL2" s="65"/>
      <c r="AM2" s="65"/>
      <c r="AN2" s="65"/>
      <c r="AO2" s="65"/>
      <c r="AP2" s="65"/>
      <c r="AQ2" s="65"/>
      <c r="AR2" s="65"/>
      <c r="AS2" s="65"/>
      <c r="AT2" s="74"/>
      <c r="AU2" s="157"/>
      <c r="AV2" s="158"/>
      <c r="AW2" s="158"/>
      <c r="AX2" s="158"/>
      <c r="AY2" s="158"/>
    </row>
    <row r="3" spans="1:51" s="75" customFormat="1" ht="17.149999999999999" customHeight="1" x14ac:dyDescent="0.5">
      <c r="A3" s="76" t="s">
        <v>15</v>
      </c>
      <c r="B3" s="77">
        <f>VLOOKUP(sa2_found,commute,3,FALSE)</f>
        <v>0.1</v>
      </c>
      <c r="C3" s="78"/>
      <c r="D3" s="79">
        <v>0.1</v>
      </c>
      <c r="E3" s="159" t="str" cm="1">
        <f t="array" ref="E3">IF(AND(EXACT(B3:B9, "?")), "This data is unavailable.", IF(SUM(BG3:BG9)=0,"","Proposed mode share has been changed, other mode shares need to be updated. Please press 'Update Mode Shares' button."))</f>
        <v/>
      </c>
      <c r="F3" s="160"/>
      <c r="G3" s="65"/>
      <c r="H3" s="80" t="s">
        <v>16</v>
      </c>
      <c r="I3" s="65"/>
      <c r="J3" s="65"/>
      <c r="K3" s="65"/>
      <c r="L3" s="76" t="s">
        <v>15</v>
      </c>
      <c r="M3" s="81">
        <f>'Emission Factors'!C6</f>
        <v>14</v>
      </c>
      <c r="N3" s="82">
        <v>14</v>
      </c>
      <c r="O3" s="83" t="s">
        <v>17</v>
      </c>
      <c r="P3" s="84"/>
      <c r="Q3" s="65"/>
      <c r="R3" s="65"/>
      <c r="S3" s="65"/>
      <c r="T3" s="73"/>
      <c r="U3" s="73"/>
      <c r="V3" s="73"/>
      <c r="W3" s="73"/>
      <c r="X3" s="73"/>
      <c r="Y3" s="73"/>
      <c r="Z3" s="73"/>
      <c r="AA3" s="73"/>
      <c r="AB3" s="73"/>
      <c r="AC3" s="73"/>
      <c r="AD3" s="73"/>
      <c r="AE3" s="73"/>
      <c r="AF3" s="73"/>
      <c r="AG3" s="73"/>
      <c r="AH3" s="73"/>
      <c r="AI3" s="73"/>
      <c r="AJ3" s="65"/>
      <c r="AK3" s="65"/>
      <c r="AL3" s="65"/>
      <c r="AM3" s="65"/>
      <c r="AN3" s="65"/>
      <c r="AO3" s="65"/>
      <c r="AP3" s="65"/>
      <c r="AQ3" s="65"/>
      <c r="AR3" s="65"/>
      <c r="AS3" s="65"/>
      <c r="AT3" s="85"/>
      <c r="AU3" s="86"/>
      <c r="AV3" s="86"/>
      <c r="AW3" s="86"/>
      <c r="AX3" s="86"/>
      <c r="AY3" s="87"/>
    </row>
    <row r="4" spans="1:51" s="75" customFormat="1" ht="17.149999999999999" customHeight="1" x14ac:dyDescent="0.5">
      <c r="A4" s="76" t="s">
        <v>18</v>
      </c>
      <c r="B4" s="88">
        <f>VLOOKUP(sa2_found,commute,4,FALSE)</f>
        <v>0.32</v>
      </c>
      <c r="C4" s="89"/>
      <c r="D4" s="90">
        <v>0.32</v>
      </c>
      <c r="E4" s="159"/>
      <c r="F4" s="160"/>
      <c r="G4" s="69" t="s">
        <v>19</v>
      </c>
      <c r="H4" s="91"/>
      <c r="I4" s="92">
        <v>50</v>
      </c>
      <c r="J4" s="92" t="s">
        <v>20</v>
      </c>
      <c r="K4" s="65"/>
      <c r="L4" s="76" t="s">
        <v>18</v>
      </c>
      <c r="M4" s="93">
        <f>'Emission Factors'!C4</f>
        <v>136</v>
      </c>
      <c r="N4" s="94">
        <v>136</v>
      </c>
      <c r="O4" s="83" t="s">
        <v>17</v>
      </c>
      <c r="P4" s="84"/>
      <c r="Q4" s="65"/>
      <c r="R4" s="65"/>
      <c r="S4" s="65"/>
      <c r="T4" s="73"/>
      <c r="U4" s="73"/>
      <c r="V4" s="73"/>
      <c r="W4" s="73"/>
      <c r="X4" s="73"/>
      <c r="Y4" s="73"/>
      <c r="Z4" s="73"/>
      <c r="AA4" s="73"/>
      <c r="AB4" s="73"/>
      <c r="AC4" s="73"/>
      <c r="AD4" s="73"/>
      <c r="AE4" s="73"/>
      <c r="AF4" s="73"/>
      <c r="AG4" s="73"/>
      <c r="AH4" s="73"/>
      <c r="AI4" s="73"/>
      <c r="AJ4" s="65"/>
      <c r="AK4" s="65"/>
      <c r="AL4" s="65"/>
      <c r="AM4" s="65"/>
      <c r="AN4" s="65"/>
      <c r="AO4" s="65"/>
      <c r="AP4" s="65"/>
      <c r="AQ4" s="65"/>
      <c r="AR4" s="65"/>
      <c r="AS4" s="65"/>
      <c r="AT4" s="95"/>
      <c r="AU4" s="96"/>
      <c r="AV4" s="96"/>
      <c r="AW4" s="96"/>
      <c r="AX4" s="96"/>
      <c r="AY4" s="97"/>
    </row>
    <row r="5" spans="1:51" s="75" customFormat="1" ht="17.149999999999999" customHeight="1" x14ac:dyDescent="0.5">
      <c r="A5" s="76" t="s">
        <v>21</v>
      </c>
      <c r="B5" s="88">
        <f>VLOOKUP(sa2_found,commute,5,FALSE)</f>
        <v>0.04</v>
      </c>
      <c r="C5" s="89"/>
      <c r="D5" s="90">
        <v>0.04</v>
      </c>
      <c r="E5" s="159"/>
      <c r="F5" s="160"/>
      <c r="G5" s="65"/>
      <c r="H5" s="98"/>
      <c r="I5" s="99">
        <f>SUM(C3:C9)</f>
        <v>0</v>
      </c>
      <c r="J5" s="65"/>
      <c r="K5" s="65"/>
      <c r="L5" s="76" t="s">
        <v>21</v>
      </c>
      <c r="M5" s="93">
        <f>'Emission Factors'!C7</f>
        <v>19</v>
      </c>
      <c r="N5" s="94">
        <v>19</v>
      </c>
      <c r="O5" s="83" t="s">
        <v>17</v>
      </c>
      <c r="P5" s="84"/>
      <c r="Q5" s="65"/>
      <c r="R5" s="65"/>
      <c r="S5" s="65"/>
      <c r="T5" s="73"/>
      <c r="U5" s="73"/>
      <c r="V5" s="73"/>
      <c r="W5" s="73"/>
      <c r="X5" s="73"/>
      <c r="Y5" s="73"/>
      <c r="Z5" s="73"/>
      <c r="AA5" s="73"/>
      <c r="AB5" s="73"/>
      <c r="AC5" s="73"/>
      <c r="AD5" s="73"/>
      <c r="AE5" s="73"/>
      <c r="AF5" s="73"/>
      <c r="AG5" s="73"/>
      <c r="AH5" s="73"/>
      <c r="AI5" s="73"/>
      <c r="AJ5" s="65"/>
      <c r="AK5" s="65"/>
      <c r="AL5" s="65"/>
      <c r="AM5" s="65"/>
      <c r="AN5" s="65"/>
      <c r="AO5" s="65"/>
      <c r="AP5" s="65"/>
      <c r="AQ5" s="65"/>
      <c r="AR5" s="65"/>
      <c r="AS5" s="65"/>
      <c r="AT5" s="95"/>
      <c r="AU5" s="96"/>
      <c r="AV5" s="100"/>
      <c r="AW5" s="101"/>
      <c r="AX5" s="101"/>
      <c r="AY5" s="102"/>
    </row>
    <row r="6" spans="1:51" s="75" customFormat="1" ht="17.149999999999999" customHeight="1" x14ac:dyDescent="0.5">
      <c r="A6" s="76" t="s">
        <v>22</v>
      </c>
      <c r="B6" s="88">
        <f>VLOOKUP(sa2_found,commute,7,FALSE)</f>
        <v>0.41</v>
      </c>
      <c r="C6" s="89"/>
      <c r="D6" s="90">
        <v>0.41</v>
      </c>
      <c r="E6" s="159"/>
      <c r="F6" s="160"/>
      <c r="G6" s="69"/>
      <c r="H6" s="103"/>
      <c r="I6" s="103"/>
      <c r="J6" s="65"/>
      <c r="K6" s="65"/>
      <c r="L6" s="76" t="s">
        <v>22</v>
      </c>
      <c r="M6" s="93">
        <f>'Emission Factors'!C2</f>
        <v>265</v>
      </c>
      <c r="N6" s="104">
        <v>265</v>
      </c>
      <c r="O6" s="83" t="s">
        <v>23</v>
      </c>
      <c r="P6" s="105"/>
      <c r="Q6" s="65"/>
      <c r="R6" s="65"/>
      <c r="S6" s="65"/>
      <c r="T6" s="73"/>
      <c r="U6" s="73"/>
      <c r="V6" s="73"/>
      <c r="W6" s="73"/>
      <c r="X6" s="73"/>
      <c r="Y6" s="73"/>
      <c r="Z6" s="73"/>
      <c r="AA6" s="73"/>
      <c r="AB6" s="73"/>
      <c r="AC6" s="73"/>
      <c r="AD6" s="73"/>
      <c r="AE6" s="73"/>
      <c r="AF6" s="73"/>
      <c r="AG6" s="73"/>
      <c r="AH6" s="73"/>
      <c r="AI6" s="73"/>
      <c r="AJ6" s="65"/>
      <c r="AK6" s="65"/>
      <c r="AL6" s="65"/>
      <c r="AM6" s="65"/>
      <c r="AN6" s="65"/>
      <c r="AO6" s="65"/>
      <c r="AP6" s="65"/>
      <c r="AQ6" s="65"/>
      <c r="AR6" s="65"/>
      <c r="AS6" s="65"/>
      <c r="AT6" s="95"/>
      <c r="AU6" s="96"/>
      <c r="AV6" s="96"/>
      <c r="AW6" s="96"/>
      <c r="AX6" s="101"/>
      <c r="AY6" s="102"/>
    </row>
    <row r="7" spans="1:51" s="75" customFormat="1" ht="17.149999999999999" customHeight="1" x14ac:dyDescent="0.5">
      <c r="A7" s="76" t="s">
        <v>24</v>
      </c>
      <c r="B7" s="88">
        <f>VLOOKUP(sa2_found,commute,8,FALSE)</f>
        <v>0</v>
      </c>
      <c r="C7" s="89"/>
      <c r="D7" s="90">
        <v>0</v>
      </c>
      <c r="E7" s="159"/>
      <c r="F7" s="160"/>
      <c r="G7" s="69" t="s">
        <v>25</v>
      </c>
      <c r="H7" s="106" t="s">
        <v>26</v>
      </c>
      <c r="I7" s="103" t="str">
        <f>IF(sa2_found&lt;&gt;'Working Values'!A6,"Altered","")</f>
        <v/>
      </c>
      <c r="J7" s="65"/>
      <c r="K7" s="65"/>
      <c r="L7" s="76" t="s">
        <v>24</v>
      </c>
      <c r="M7" s="93">
        <v>0</v>
      </c>
      <c r="N7" s="94">
        <v>0</v>
      </c>
      <c r="O7" s="83" t="s">
        <v>17</v>
      </c>
      <c r="P7" s="84"/>
      <c r="Q7" s="65"/>
      <c r="R7" s="65"/>
      <c r="S7" s="65"/>
      <c r="T7" s="73"/>
      <c r="U7" s="73"/>
      <c r="V7" s="73"/>
      <c r="W7" s="73"/>
      <c r="X7" s="73"/>
      <c r="Y7" s="73"/>
      <c r="Z7" s="73"/>
      <c r="AA7" s="73"/>
      <c r="AB7" s="73"/>
      <c r="AC7" s="73"/>
      <c r="AD7" s="73"/>
      <c r="AE7" s="73"/>
      <c r="AF7" s="73"/>
      <c r="AG7" s="73"/>
      <c r="AH7" s="73"/>
      <c r="AI7" s="73"/>
      <c r="AJ7" s="65"/>
      <c r="AK7" s="65"/>
      <c r="AL7" s="65"/>
      <c r="AM7" s="65"/>
      <c r="AN7" s="65"/>
      <c r="AO7" s="65"/>
      <c r="AP7" s="65"/>
      <c r="AQ7" s="65"/>
      <c r="AR7" s="65"/>
      <c r="AS7" s="65"/>
      <c r="AT7" s="107"/>
      <c r="AU7" s="155"/>
      <c r="AV7" s="155"/>
      <c r="AW7" s="155"/>
      <c r="AX7" s="155"/>
      <c r="AY7" s="156"/>
    </row>
    <row r="8" spans="1:51" s="75" customFormat="1" ht="17.149999999999999" customHeight="1" x14ac:dyDescent="0.5">
      <c r="A8" s="76" t="s">
        <v>27</v>
      </c>
      <c r="B8" s="88">
        <f>VLOOKUP(sa2_found,commute,10,FALSE)</f>
        <v>0</v>
      </c>
      <c r="C8" s="89"/>
      <c r="D8" s="90">
        <v>0</v>
      </c>
      <c r="E8" s="159"/>
      <c r="F8" s="160"/>
      <c r="G8" s="108"/>
      <c r="H8" s="109"/>
      <c r="I8" s="110"/>
      <c r="J8" s="65"/>
      <c r="K8" s="65"/>
      <c r="L8" s="76" t="s">
        <v>27</v>
      </c>
      <c r="M8" s="93">
        <v>0</v>
      </c>
      <c r="N8" s="94">
        <v>0</v>
      </c>
      <c r="O8" s="83" t="s">
        <v>17</v>
      </c>
      <c r="P8" s="84"/>
      <c r="Q8" s="65"/>
      <c r="R8" s="65"/>
      <c r="S8" s="65"/>
      <c r="T8" s="73"/>
      <c r="U8" s="73"/>
      <c r="V8" s="73"/>
      <c r="W8" s="73"/>
      <c r="X8" s="73"/>
      <c r="Y8" s="73"/>
      <c r="Z8" s="73"/>
      <c r="AA8" s="73"/>
      <c r="AB8" s="73"/>
      <c r="AC8" s="73"/>
      <c r="AD8" s="73"/>
      <c r="AE8" s="73"/>
      <c r="AF8" s="73"/>
      <c r="AG8" s="73"/>
      <c r="AH8" s="73"/>
      <c r="AI8" s="73"/>
      <c r="AJ8" s="65"/>
      <c r="AK8" s="65"/>
      <c r="AL8" s="111"/>
      <c r="AM8" s="65"/>
      <c r="AN8" s="65"/>
      <c r="AO8" s="65"/>
      <c r="AP8" s="65"/>
      <c r="AQ8" s="65"/>
      <c r="AR8" s="65"/>
      <c r="AS8" s="65"/>
      <c r="AT8" s="65"/>
    </row>
    <row r="9" spans="1:51" s="75" customFormat="1" ht="17.149999999999999" customHeight="1" thickBot="1" x14ac:dyDescent="0.65">
      <c r="A9" s="112" t="s">
        <v>28</v>
      </c>
      <c r="B9" s="88">
        <f>VLOOKUP(sa2_found,commute,11,FALSE)</f>
        <v>0.13</v>
      </c>
      <c r="C9" s="89"/>
      <c r="D9" s="90">
        <v>0.13</v>
      </c>
      <c r="E9" s="159"/>
      <c r="F9" s="160"/>
      <c r="G9" s="113"/>
      <c r="H9" s="114"/>
      <c r="I9" s="110"/>
      <c r="J9" s="65"/>
      <c r="K9" s="65"/>
      <c r="L9" s="112" t="s">
        <v>28</v>
      </c>
      <c r="M9" s="115">
        <v>0</v>
      </c>
      <c r="N9" s="116">
        <v>0</v>
      </c>
      <c r="O9" s="83" t="s">
        <v>17</v>
      </c>
      <c r="P9" s="84"/>
      <c r="Q9" s="65"/>
      <c r="R9" s="65"/>
      <c r="S9" s="65"/>
      <c r="T9" s="73"/>
      <c r="U9" s="73"/>
      <c r="V9" s="73"/>
      <c r="W9" s="73"/>
      <c r="X9" s="73"/>
      <c r="Y9" s="73"/>
      <c r="Z9" s="73"/>
      <c r="AA9" s="73"/>
      <c r="AB9" s="73"/>
      <c r="AC9" s="73"/>
      <c r="AD9" s="73"/>
      <c r="AE9" s="73"/>
      <c r="AF9" s="73"/>
      <c r="AG9" s="73"/>
      <c r="AH9" s="73"/>
      <c r="AI9" s="73"/>
      <c r="AJ9" s="65"/>
      <c r="AK9" s="65"/>
      <c r="AL9" s="111"/>
      <c r="AM9" s="65"/>
      <c r="AN9" s="65"/>
      <c r="AO9" s="65"/>
      <c r="AP9" s="65"/>
      <c r="AQ9" s="65"/>
      <c r="AR9" s="65"/>
      <c r="AS9" s="65"/>
      <c r="AT9" s="65"/>
    </row>
    <row r="10" spans="1:51" s="75" customFormat="1" ht="17.149999999999999" customHeight="1" x14ac:dyDescent="0.5">
      <c r="A10" s="112" t="s">
        <v>29</v>
      </c>
      <c r="B10" s="117">
        <f>SUM(B3:B9)</f>
        <v>1</v>
      </c>
      <c r="C10" s="117"/>
      <c r="D10" s="117">
        <f>SUM(D3:D9)</f>
        <v>1</v>
      </c>
      <c r="E10" s="118"/>
      <c r="F10" s="105"/>
      <c r="G10" s="119" t="str">
        <f>IF(ISNUMBER((D16/B16-1)*-1),(D16/B16-1)*-1,"")</f>
        <v/>
      </c>
      <c r="H10" s="120" t="s">
        <v>30</v>
      </c>
      <c r="I10" s="121" t="s">
        <v>31</v>
      </c>
      <c r="J10" s="65"/>
      <c r="K10" s="65"/>
      <c r="L10" s="110" t="s">
        <v>32</v>
      </c>
      <c r="M10" s="122">
        <f>SUMPRODUCT(B3:B9,M3:M9)</f>
        <v>154.32999999999998</v>
      </c>
      <c r="N10" s="122">
        <v>154.32999999999998</v>
      </c>
      <c r="O10" s="123" t="s">
        <v>33</v>
      </c>
      <c r="P10" s="65"/>
      <c r="Q10" s="65"/>
      <c r="R10" s="65"/>
      <c r="S10" s="65"/>
      <c r="T10" s="73"/>
      <c r="U10" s="73"/>
      <c r="V10" s="73"/>
      <c r="W10" s="73"/>
      <c r="X10" s="73"/>
      <c r="Y10" s="73"/>
      <c r="Z10" s="73"/>
      <c r="AA10" s="73"/>
      <c r="AB10" s="73"/>
      <c r="AC10" s="73"/>
      <c r="AD10" s="73"/>
      <c r="AE10" s="73"/>
      <c r="AF10" s="73"/>
      <c r="AG10" s="73"/>
      <c r="AH10" s="73"/>
      <c r="AI10" s="73"/>
      <c r="AJ10" s="65"/>
      <c r="AK10" s="65"/>
      <c r="AL10" s="111"/>
      <c r="AM10" s="65"/>
      <c r="AN10" s="65"/>
      <c r="AO10" s="65"/>
      <c r="AP10" s="65"/>
      <c r="AQ10" s="65"/>
      <c r="AR10" s="65"/>
      <c r="AS10" s="65"/>
      <c r="AT10" s="74"/>
      <c r="AU10" s="157"/>
      <c r="AV10" s="158"/>
      <c r="AW10" s="158"/>
      <c r="AX10" s="158"/>
      <c r="AY10" s="158"/>
    </row>
    <row r="11" spans="1:51" s="75" customFormat="1" ht="17.149999999999999" customHeight="1" x14ac:dyDescent="0.5">
      <c r="A11" s="76" t="s">
        <v>34</v>
      </c>
      <c r="B11" s="124">
        <f>VLOOKUP(sa2_found,commute,12,FALSE)</f>
        <v>0.02</v>
      </c>
      <c r="C11" s="125"/>
      <c r="D11" s="117">
        <f>AvoidedTrips</f>
        <v>0</v>
      </c>
      <c r="E11" s="118" t="s">
        <v>35</v>
      </c>
      <c r="F11" s="105"/>
      <c r="G11" s="126">
        <f>'Working Values'!J3</f>
        <v>5</v>
      </c>
      <c r="H11" s="127" t="str">
        <f>'Working Values'!K3</f>
        <v>/ 5 points for emissions reduction</v>
      </c>
      <c r="I11" s="128"/>
      <c r="J11" s="65"/>
      <c r="K11" s="68"/>
      <c r="L11" s="65"/>
      <c r="M11" s="65"/>
      <c r="N11" s="65"/>
      <c r="O11" s="65"/>
      <c r="P11" s="65"/>
      <c r="Q11" s="65"/>
      <c r="R11" s="65"/>
      <c r="S11" s="65"/>
      <c r="T11" s="73"/>
      <c r="U11" s="73"/>
      <c r="V11" s="73"/>
      <c r="W11" s="73"/>
      <c r="X11" s="73"/>
      <c r="Y11" s="73"/>
      <c r="Z11" s="73"/>
      <c r="AA11" s="73"/>
      <c r="AB11" s="73"/>
      <c r="AC11" s="73"/>
      <c r="AD11" s="73"/>
      <c r="AE11" s="73"/>
      <c r="AF11" s="73"/>
      <c r="AG11" s="73"/>
      <c r="AH11" s="73"/>
      <c r="AI11" s="73"/>
      <c r="AJ11" s="65"/>
      <c r="AK11" s="65"/>
      <c r="AL11" s="111"/>
      <c r="AM11" s="65"/>
      <c r="AN11" s="65"/>
      <c r="AO11" s="65"/>
      <c r="AP11" s="65"/>
      <c r="AQ11" s="65"/>
      <c r="AR11" s="65"/>
      <c r="AS11" s="65"/>
      <c r="AT11" s="85"/>
      <c r="AU11" s="86"/>
      <c r="AV11" s="86"/>
      <c r="AW11" s="86"/>
      <c r="AX11" s="86"/>
      <c r="AY11" s="87"/>
    </row>
    <row r="12" spans="1:51" s="75" customFormat="1" ht="17.149999999999999" customHeight="1" x14ac:dyDescent="0.5">
      <c r="A12" s="76" t="s">
        <v>36</v>
      </c>
      <c r="B12" s="129">
        <f>VLOOKUP(sa2_found,commute,13,FALSE)</f>
        <v>8.5362844810506608</v>
      </c>
      <c r="C12" s="130"/>
      <c r="D12" s="131">
        <f>AveTripLength</f>
        <v>0</v>
      </c>
      <c r="E12" s="118" t="s">
        <v>37</v>
      </c>
      <c r="F12" s="105"/>
      <c r="G12" s="132">
        <f>IF(ISNUMBER(D18/B18-1),(D18/B18-1),IF(AND(B18=0, ISNUMBER(D18), D18&gt;0), 1, 0))</f>
        <v>0</v>
      </c>
      <c r="H12" s="133" t="s">
        <v>38</v>
      </c>
      <c r="I12" s="134" t="s">
        <v>39</v>
      </c>
      <c r="J12" s="65"/>
      <c r="K12" s="65"/>
      <c r="L12" s="65"/>
      <c r="M12" s="65"/>
      <c r="N12" s="65"/>
      <c r="O12" s="65"/>
      <c r="P12" s="65"/>
      <c r="Q12" s="65"/>
      <c r="R12" s="65"/>
      <c r="S12" s="65"/>
      <c r="T12" s="73"/>
      <c r="U12" s="73"/>
      <c r="V12" s="73"/>
      <c r="W12" s="73"/>
      <c r="X12" s="73"/>
      <c r="Y12" s="73"/>
      <c r="Z12" s="73"/>
      <c r="AA12" s="73"/>
      <c r="AB12" s="73"/>
      <c r="AC12" s="73"/>
      <c r="AD12" s="73"/>
      <c r="AE12" s="73"/>
      <c r="AF12" s="73"/>
      <c r="AG12" s="73"/>
      <c r="AH12" s="73"/>
      <c r="AI12" s="73"/>
      <c r="AJ12" s="65"/>
      <c r="AK12" s="65"/>
      <c r="AL12" s="111"/>
      <c r="AM12" s="65"/>
      <c r="AN12" s="65"/>
      <c r="AO12" s="65"/>
      <c r="AP12" s="65"/>
      <c r="AQ12" s="65"/>
      <c r="AR12" s="65"/>
      <c r="AS12" s="65"/>
      <c r="AT12" s="95"/>
      <c r="AU12" s="96"/>
      <c r="AV12" s="96"/>
      <c r="AW12" s="96"/>
      <c r="AX12" s="96"/>
      <c r="AY12" s="97"/>
    </row>
    <row r="13" spans="1:51" s="75" customFormat="1" ht="17.149999999999999" customHeight="1" x14ac:dyDescent="0.5">
      <c r="A13" s="76" t="s">
        <v>40</v>
      </c>
      <c r="B13" s="135"/>
      <c r="C13" s="136"/>
      <c r="D13" s="137">
        <f>WorkWeeks</f>
        <v>0</v>
      </c>
      <c r="E13" s="118" t="s">
        <v>41</v>
      </c>
      <c r="F13" s="105"/>
      <c r="G13" s="126">
        <f>'Working Values'!J5</f>
        <v>0</v>
      </c>
      <c r="H13" s="127" t="str">
        <f>'Working Values'!K5</f>
        <v>/ 1 point for active mode encouragement</v>
      </c>
      <c r="I13" s="128"/>
      <c r="J13" s="65"/>
      <c r="K13" s="65"/>
      <c r="L13" s="65"/>
      <c r="M13" s="65"/>
      <c r="N13" s="65"/>
      <c r="O13" s="65"/>
      <c r="P13" s="65"/>
      <c r="Q13" s="65"/>
      <c r="R13" s="65"/>
      <c r="S13" s="65"/>
      <c r="T13" s="73"/>
      <c r="U13" s="73"/>
      <c r="V13" s="73"/>
      <c r="W13" s="73"/>
      <c r="X13" s="73"/>
      <c r="Y13" s="73"/>
      <c r="Z13" s="73"/>
      <c r="AA13" s="73"/>
      <c r="AB13" s="73"/>
      <c r="AC13" s="73"/>
      <c r="AD13" s="73"/>
      <c r="AE13" s="73"/>
      <c r="AF13" s="73"/>
      <c r="AG13" s="73"/>
      <c r="AH13" s="73"/>
      <c r="AI13" s="73"/>
      <c r="AJ13" s="65"/>
      <c r="AK13" s="65"/>
      <c r="AL13" s="111"/>
      <c r="AM13" s="65"/>
      <c r="AN13" s="65"/>
      <c r="AO13" s="65"/>
      <c r="AP13" s="65"/>
      <c r="AQ13" s="65"/>
      <c r="AR13" s="65"/>
      <c r="AS13" s="65"/>
      <c r="AT13" s="95"/>
      <c r="AU13" s="96"/>
      <c r="AV13" s="100"/>
      <c r="AW13" s="101"/>
      <c r="AX13" s="101"/>
      <c r="AY13" s="102"/>
    </row>
    <row r="14" spans="1:51" s="75" customFormat="1" ht="17.149999999999999" customHeight="1" x14ac:dyDescent="0.5">
      <c r="A14" s="69" t="s">
        <v>42</v>
      </c>
      <c r="B14" s="138">
        <f>(1-B11)*2*B13*5</f>
        <v>0</v>
      </c>
      <c r="C14" s="138"/>
      <c r="D14" s="138">
        <f>(1-$D$11)*2*D13*5</f>
        <v>0</v>
      </c>
      <c r="E14" s="118" t="s">
        <v>43</v>
      </c>
      <c r="F14" s="139"/>
      <c r="G14" s="132" t="str">
        <f>IF(ISNUMBER((D17/B17-1)*-1),(D17/B17-1)*-1, "")</f>
        <v/>
      </c>
      <c r="H14" s="133" t="s">
        <v>44</v>
      </c>
      <c r="I14" s="134" t="s">
        <v>45</v>
      </c>
      <c r="J14" s="65"/>
      <c r="K14" s="65"/>
      <c r="L14" s="65"/>
      <c r="M14" s="65"/>
      <c r="N14" s="65"/>
      <c r="O14" s="65"/>
      <c r="P14" s="65"/>
      <c r="Q14" s="65"/>
      <c r="R14" s="65"/>
      <c r="S14" s="65"/>
      <c r="T14" s="73"/>
      <c r="U14" s="73"/>
      <c r="V14" s="73"/>
      <c r="W14" s="73"/>
      <c r="X14" s="73"/>
      <c r="Y14" s="73"/>
      <c r="Z14" s="73"/>
      <c r="AA14" s="73"/>
      <c r="AB14" s="73"/>
      <c r="AC14" s="73"/>
      <c r="AD14" s="73"/>
      <c r="AE14" s="73"/>
      <c r="AF14" s="73"/>
      <c r="AG14" s="73"/>
      <c r="AH14" s="73"/>
      <c r="AI14" s="73"/>
      <c r="AJ14" s="65"/>
      <c r="AK14" s="65"/>
      <c r="AL14" s="65"/>
      <c r="AM14" s="65"/>
      <c r="AN14" s="65"/>
      <c r="AO14" s="65"/>
      <c r="AP14" s="65"/>
      <c r="AQ14" s="65"/>
      <c r="AR14" s="65"/>
      <c r="AS14" s="65"/>
      <c r="AT14" s="95"/>
      <c r="AU14" s="101"/>
      <c r="AV14" s="100"/>
      <c r="AW14" s="101"/>
      <c r="AX14" s="101"/>
      <c r="AY14" s="102"/>
    </row>
    <row r="15" spans="1:51" s="75" customFormat="1" ht="17.149999999999999" customHeight="1" x14ac:dyDescent="0.5">
      <c r="A15" s="69" t="s">
        <v>46</v>
      </c>
      <c r="B15" s="138">
        <f>SUMPRODUCT(B3:B9,M3:M9)*B12</f>
        <v>1317.4047839605485</v>
      </c>
      <c r="C15" s="138"/>
      <c r="D15" s="138">
        <f>SUMPRODUCT(D3:D9,N3:N9)*D12</f>
        <v>0</v>
      </c>
      <c r="E15" s="83" t="s">
        <v>47</v>
      </c>
      <c r="F15" s="140"/>
      <c r="G15" s="126">
        <f>'Working Values'!J7</f>
        <v>1</v>
      </c>
      <c r="H15" s="127" t="str">
        <f>'Working Values'!K7</f>
        <v>/ 1 point for vkt reduction</v>
      </c>
      <c r="I15" s="128"/>
      <c r="J15" s="65"/>
      <c r="K15" s="65"/>
      <c r="L15" s="65"/>
      <c r="M15" s="65"/>
      <c r="N15" s="65"/>
      <c r="O15" s="65"/>
      <c r="P15" s="65"/>
      <c r="Q15" s="65"/>
      <c r="R15" s="65"/>
      <c r="S15" s="65"/>
      <c r="T15" s="73"/>
      <c r="U15" s="73"/>
      <c r="V15" s="73"/>
      <c r="W15" s="73"/>
      <c r="X15" s="73"/>
      <c r="Y15" s="73"/>
      <c r="Z15" s="73"/>
      <c r="AA15" s="73"/>
      <c r="AB15" s="73"/>
      <c r="AC15" s="73"/>
      <c r="AD15" s="73"/>
      <c r="AE15" s="73"/>
      <c r="AF15" s="73"/>
      <c r="AG15" s="73"/>
      <c r="AH15" s="73"/>
      <c r="AI15" s="73"/>
      <c r="AJ15" s="65"/>
      <c r="AK15" s="65"/>
      <c r="AL15" s="65"/>
      <c r="AM15" s="65"/>
      <c r="AN15" s="65"/>
      <c r="AO15" s="65"/>
      <c r="AP15" s="65"/>
      <c r="AQ15" s="65"/>
      <c r="AR15" s="65"/>
      <c r="AS15" s="65"/>
      <c r="AT15" s="95"/>
      <c r="AU15" s="96"/>
      <c r="AV15" s="96"/>
      <c r="AW15" s="96"/>
      <c r="AX15" s="101"/>
      <c r="AY15" s="102"/>
    </row>
    <row r="16" spans="1:51" s="75" customFormat="1" ht="17.149999999999999" customHeight="1" x14ac:dyDescent="0.5">
      <c r="A16" s="110" t="s">
        <v>48</v>
      </c>
      <c r="B16" s="141">
        <f>B14*B15/1000000</f>
        <v>0</v>
      </c>
      <c r="C16" s="141"/>
      <c r="D16" s="141">
        <f>D14*D15/1000000</f>
        <v>0</v>
      </c>
      <c r="E16" s="142" t="s">
        <v>49</v>
      </c>
      <c r="F16" s="65"/>
      <c r="G16" s="143">
        <f>'Working Values'!$A$9</f>
        <v>100</v>
      </c>
      <c r="H16" s="109" t="s">
        <v>50</v>
      </c>
      <c r="I16" s="144" t="s">
        <v>51</v>
      </c>
      <c r="J16" s="65"/>
      <c r="K16" s="65"/>
      <c r="L16" s="65"/>
      <c r="M16" s="65"/>
      <c r="N16" s="65"/>
      <c r="O16" s="65"/>
      <c r="P16" s="65"/>
      <c r="Q16" s="65"/>
      <c r="R16" s="65"/>
      <c r="S16" s="65"/>
      <c r="T16" s="73"/>
      <c r="U16" s="73"/>
      <c r="V16" s="73"/>
      <c r="W16" s="73"/>
      <c r="X16" s="73"/>
      <c r="Y16" s="73"/>
      <c r="Z16" s="73"/>
      <c r="AA16" s="73"/>
      <c r="AB16" s="73"/>
      <c r="AC16" s="73"/>
      <c r="AD16" s="73"/>
      <c r="AE16" s="73"/>
      <c r="AF16" s="73"/>
      <c r="AG16" s="73"/>
      <c r="AH16" s="73"/>
      <c r="AI16" s="73"/>
      <c r="AJ16" s="65"/>
      <c r="AK16" s="65"/>
      <c r="AL16" s="65"/>
      <c r="AM16" s="65"/>
      <c r="AN16" s="65"/>
      <c r="AO16" s="65"/>
      <c r="AP16" s="65"/>
      <c r="AQ16" s="65"/>
      <c r="AR16" s="65"/>
      <c r="AS16" s="65"/>
      <c r="AT16" s="107"/>
      <c r="AU16" s="155"/>
      <c r="AV16" s="155"/>
      <c r="AW16" s="155"/>
      <c r="AX16" s="155"/>
      <c r="AY16" s="156"/>
    </row>
    <row r="17" spans="1:46" s="75" customFormat="1" ht="17.149999999999999" customHeight="1" thickBot="1" x14ac:dyDescent="0.65">
      <c r="A17" s="110" t="s">
        <v>52</v>
      </c>
      <c r="B17" s="122">
        <f>B14*B6*B12</f>
        <v>0</v>
      </c>
      <c r="C17" s="122"/>
      <c r="D17" s="122">
        <f>D14*D6*D12</f>
        <v>0</v>
      </c>
      <c r="E17" s="106" t="s">
        <v>53</v>
      </c>
      <c r="F17" s="65"/>
      <c r="G17" s="126">
        <f>'Working Values'!J9</f>
        <v>3</v>
      </c>
      <c r="H17" s="127" t="str">
        <f>'Working Values'!K9</f>
        <v>/ 3 points for walkable location</v>
      </c>
      <c r="I17" s="145"/>
      <c r="J17" s="65"/>
      <c r="K17" s="65"/>
      <c r="L17" s="65"/>
      <c r="M17" s="65"/>
      <c r="N17" s="65"/>
      <c r="O17" s="65"/>
      <c r="P17" s="65"/>
      <c r="Q17" s="65"/>
      <c r="R17" s="65"/>
      <c r="S17" s="65"/>
      <c r="T17" s="73"/>
      <c r="U17" s="73"/>
      <c r="V17" s="73"/>
      <c r="W17" s="73"/>
      <c r="X17" s="73"/>
      <c r="Y17" s="73"/>
      <c r="Z17" s="73"/>
      <c r="AA17" s="73"/>
      <c r="AB17" s="73"/>
      <c r="AC17" s="73"/>
      <c r="AD17" s="73"/>
      <c r="AE17" s="73"/>
      <c r="AF17" s="73"/>
      <c r="AG17" s="73"/>
      <c r="AH17" s="73"/>
      <c r="AI17" s="73"/>
      <c r="AJ17" s="65"/>
      <c r="AK17" s="65"/>
      <c r="AL17" s="65"/>
      <c r="AM17" s="65"/>
      <c r="AN17" s="65"/>
      <c r="AO17" s="65"/>
      <c r="AP17" s="65"/>
      <c r="AQ17" s="65"/>
      <c r="AR17" s="65"/>
      <c r="AS17" s="65"/>
    </row>
    <row r="18" spans="1:46" s="75" customFormat="1" ht="17.149999999999999" customHeight="1" thickBot="1" x14ac:dyDescent="0.65">
      <c r="A18" s="110" t="s">
        <v>54</v>
      </c>
      <c r="B18" s="146">
        <f>SUM(B8:B9)</f>
        <v>0.13</v>
      </c>
      <c r="C18" s="146"/>
      <c r="D18" s="146">
        <f>SUM(D8:D9)</f>
        <v>0.13</v>
      </c>
      <c r="E18" s="106" t="s">
        <v>55</v>
      </c>
      <c r="F18" s="65"/>
      <c r="G18" s="147">
        <f>G11+G15+G13+G17</f>
        <v>9</v>
      </c>
      <c r="H18" s="148" t="str">
        <f>'Working Values'!K10</f>
        <v>/ 10 points achieved</v>
      </c>
      <c r="I18" s="149"/>
      <c r="J18" s="65"/>
      <c r="K18" s="65"/>
      <c r="L18" s="65"/>
      <c r="M18" s="65"/>
      <c r="N18" s="65"/>
      <c r="O18" s="65"/>
      <c r="P18" s="65"/>
      <c r="Q18" s="65"/>
      <c r="R18" s="65"/>
      <c r="S18" s="65"/>
      <c r="T18" s="73"/>
      <c r="U18" s="73"/>
      <c r="V18" s="73"/>
      <c r="W18" s="73"/>
      <c r="X18" s="73"/>
      <c r="Y18" s="73"/>
      <c r="Z18" s="73"/>
      <c r="AA18" s="73"/>
      <c r="AB18" s="73"/>
      <c r="AC18" s="73"/>
      <c r="AD18" s="73"/>
      <c r="AE18" s="73"/>
      <c r="AF18" s="73"/>
      <c r="AG18" s="73"/>
      <c r="AH18" s="73"/>
      <c r="AI18" s="73"/>
      <c r="AJ18" s="65"/>
      <c r="AK18" s="65"/>
      <c r="AL18" s="65"/>
      <c r="AM18" s="65"/>
      <c r="AN18" s="65"/>
      <c r="AO18" s="65"/>
      <c r="AP18" s="65"/>
      <c r="AQ18" s="65"/>
      <c r="AR18" s="65"/>
      <c r="AS18" s="65"/>
      <c r="AT18" s="65"/>
    </row>
    <row r="19" spans="1:46" s="75" customFormat="1" ht="17.149999999999999" customHeight="1" x14ac:dyDescent="0.5">
      <c r="A19" s="65"/>
      <c r="B19" s="65"/>
      <c r="C19" s="150"/>
      <c r="D19" s="150"/>
      <c r="E19" s="151"/>
      <c r="F19" s="65"/>
      <c r="G19" s="65"/>
      <c r="I19" s="152"/>
      <c r="J19" s="65"/>
      <c r="K19" s="65"/>
      <c r="L19" s="65"/>
      <c r="M19" s="65"/>
      <c r="N19" s="65"/>
      <c r="O19" s="65"/>
      <c r="P19" s="65"/>
      <c r="Q19" s="65"/>
      <c r="R19" s="65"/>
      <c r="S19" s="65"/>
      <c r="T19" s="73"/>
      <c r="U19" s="73"/>
      <c r="V19" s="73"/>
      <c r="W19" s="73"/>
      <c r="X19" s="73"/>
      <c r="Y19" s="73"/>
      <c r="Z19" s="73"/>
      <c r="AA19" s="73"/>
      <c r="AB19" s="73"/>
      <c r="AC19" s="73"/>
      <c r="AD19" s="73"/>
      <c r="AE19" s="73"/>
      <c r="AF19" s="73"/>
      <c r="AG19" s="73"/>
      <c r="AH19" s="73"/>
      <c r="AI19" s="73"/>
      <c r="AJ19" s="65"/>
      <c r="AK19" s="65"/>
      <c r="AL19" s="65"/>
      <c r="AM19" s="65"/>
      <c r="AN19" s="65"/>
      <c r="AO19" s="65"/>
      <c r="AP19" s="65"/>
      <c r="AQ19" s="65"/>
      <c r="AR19" s="65"/>
      <c r="AS19" s="65"/>
      <c r="AT19" s="65"/>
    </row>
    <row r="20" spans="1:46" s="75" customFormat="1" ht="17.149999999999999" customHeight="1" x14ac:dyDescent="0.5">
      <c r="A20" s="65"/>
      <c r="B20" s="65"/>
      <c r="C20" s="150"/>
      <c r="D20" s="150"/>
      <c r="E20" s="151"/>
      <c r="F20" s="65"/>
      <c r="G20" s="65"/>
      <c r="J20" s="65"/>
      <c r="K20" s="65"/>
      <c r="L20" s="65"/>
      <c r="M20" s="65"/>
      <c r="N20" s="65"/>
      <c r="O20" s="65"/>
      <c r="P20" s="65"/>
      <c r="Q20" s="65"/>
      <c r="R20" s="65"/>
      <c r="S20" s="65"/>
      <c r="T20" s="73"/>
      <c r="U20" s="73"/>
      <c r="V20" s="73"/>
      <c r="W20" s="73"/>
      <c r="X20" s="73"/>
      <c r="Y20" s="73"/>
      <c r="Z20" s="73"/>
      <c r="AA20" s="73"/>
      <c r="AB20" s="73"/>
      <c r="AC20" s="73"/>
      <c r="AD20" s="73"/>
      <c r="AE20" s="73"/>
      <c r="AF20" s="73"/>
      <c r="AG20" s="73"/>
      <c r="AH20" s="73"/>
      <c r="AI20" s="73"/>
      <c r="AJ20" s="65"/>
      <c r="AK20" s="65"/>
      <c r="AL20" s="65"/>
      <c r="AM20" s="65"/>
      <c r="AN20" s="65"/>
      <c r="AO20" s="65"/>
      <c r="AP20" s="65"/>
      <c r="AQ20" s="65"/>
      <c r="AR20" s="65"/>
      <c r="AS20" s="65"/>
      <c r="AT20" s="65"/>
    </row>
    <row r="21" spans="1:46" s="75" customFormat="1" ht="17.149999999999999" customHeight="1" x14ac:dyDescent="0.7">
      <c r="A21" s="65"/>
      <c r="B21" s="65"/>
      <c r="C21" s="153" t="s">
        <v>8</v>
      </c>
      <c r="D21" s="153"/>
      <c r="E21" s="3"/>
      <c r="F21" s="3"/>
      <c r="G21" s="3"/>
      <c r="H21" s="2"/>
      <c r="I21" s="5" t="s">
        <v>10</v>
      </c>
      <c r="J21" s="65"/>
      <c r="K21" s="65"/>
      <c r="L21" s="65"/>
      <c r="M21" s="65"/>
      <c r="N21" s="65"/>
      <c r="O21" s="65"/>
      <c r="P21" s="65"/>
      <c r="Q21" s="65"/>
      <c r="R21" s="65"/>
      <c r="S21" s="65"/>
      <c r="T21" s="73"/>
      <c r="U21" s="73"/>
      <c r="V21" s="73"/>
      <c r="W21" s="73"/>
      <c r="X21" s="73"/>
      <c r="Y21" s="73"/>
      <c r="Z21" s="73"/>
      <c r="AA21" s="73"/>
      <c r="AB21" s="73"/>
      <c r="AC21" s="73"/>
      <c r="AD21" s="73"/>
      <c r="AE21" s="73"/>
      <c r="AF21" s="73"/>
      <c r="AG21" s="73"/>
      <c r="AH21" s="73"/>
      <c r="AI21" s="73"/>
      <c r="AJ21" s="65"/>
      <c r="AK21" s="65"/>
      <c r="AL21" s="65"/>
      <c r="AM21" s="65"/>
      <c r="AN21" s="65"/>
      <c r="AO21" s="65"/>
      <c r="AP21" s="65"/>
      <c r="AQ21" s="65"/>
      <c r="AR21" s="65"/>
      <c r="AS21" s="65"/>
      <c r="AT21" s="65"/>
    </row>
    <row r="22" spans="1:46" s="75" customFormat="1" ht="17.149999999999999" customHeight="1" x14ac:dyDescent="0.5">
      <c r="A22" s="65"/>
      <c r="B22" s="65"/>
      <c r="C22" s="65"/>
      <c r="D22" s="65"/>
      <c r="E22" s="65"/>
      <c r="F22" s="65"/>
      <c r="G22" s="65"/>
      <c r="H22" s="65"/>
      <c r="I22" s="65"/>
      <c r="J22" s="65"/>
      <c r="K22" s="65"/>
      <c r="L22" s="65"/>
      <c r="M22" s="65"/>
      <c r="N22" s="65"/>
      <c r="O22" s="65"/>
      <c r="P22" s="65"/>
      <c r="Q22" s="65"/>
      <c r="R22" s="65"/>
      <c r="S22" s="65"/>
      <c r="T22" s="73"/>
      <c r="U22" s="73"/>
      <c r="V22" s="73"/>
      <c r="W22" s="73"/>
      <c r="X22" s="73"/>
      <c r="Y22" s="73"/>
      <c r="Z22" s="73"/>
      <c r="AA22" s="73"/>
      <c r="AB22" s="73"/>
      <c r="AC22" s="73"/>
      <c r="AD22" s="73"/>
      <c r="AE22" s="73"/>
      <c r="AF22" s="73"/>
      <c r="AG22" s="73"/>
      <c r="AH22" s="73"/>
      <c r="AI22" s="73"/>
      <c r="AJ22" s="65"/>
      <c r="AK22" s="65"/>
      <c r="AL22" s="65"/>
      <c r="AM22" s="65"/>
      <c r="AN22" s="65"/>
      <c r="AO22" s="65"/>
      <c r="AP22" s="65"/>
      <c r="AQ22" s="65"/>
      <c r="AR22" s="65"/>
      <c r="AS22" s="65"/>
      <c r="AT22" s="65"/>
    </row>
    <row r="23" spans="1:46" s="75" customFormat="1" ht="17.149999999999999" customHeight="1" x14ac:dyDescent="0.5">
      <c r="A23" s="65"/>
      <c r="B23" s="65"/>
      <c r="C23" s="65"/>
      <c r="D23" s="65"/>
      <c r="E23" s="65"/>
      <c r="F23" s="65"/>
      <c r="G23" s="65"/>
      <c r="H23" s="65"/>
      <c r="I23" s="65"/>
      <c r="J23" s="65"/>
      <c r="K23" s="65"/>
      <c r="L23" s="65"/>
      <c r="M23" s="152"/>
      <c r="P23" s="65"/>
      <c r="Q23" s="65"/>
      <c r="R23" s="65"/>
      <c r="S23" s="65"/>
      <c r="T23" s="73"/>
      <c r="U23" s="73"/>
      <c r="V23" s="73"/>
      <c r="W23" s="73"/>
      <c r="X23" s="73"/>
      <c r="Y23" s="73"/>
      <c r="Z23" s="73"/>
      <c r="AA23" s="73"/>
      <c r="AB23" s="73"/>
      <c r="AC23" s="73"/>
      <c r="AD23" s="73"/>
      <c r="AE23" s="73"/>
      <c r="AF23" s="73"/>
      <c r="AG23" s="73"/>
      <c r="AH23" s="73"/>
      <c r="AI23" s="73"/>
      <c r="AJ23" s="65"/>
      <c r="AK23" s="65"/>
      <c r="AL23" s="65"/>
      <c r="AM23" s="65"/>
      <c r="AN23" s="65"/>
      <c r="AO23" s="65"/>
      <c r="AP23" s="65"/>
      <c r="AQ23" s="65"/>
      <c r="AR23" s="65"/>
      <c r="AS23" s="65"/>
      <c r="AT23" s="65"/>
    </row>
    <row r="24" spans="1:46" s="75" customFormat="1" ht="17.149999999999999" customHeight="1" x14ac:dyDescent="0.5">
      <c r="A24" s="65"/>
      <c r="B24" s="65"/>
      <c r="C24" s="65"/>
      <c r="D24" s="65"/>
      <c r="E24" s="65"/>
      <c r="F24" s="65"/>
      <c r="G24" s="65"/>
      <c r="H24" s="65"/>
      <c r="I24" s="65"/>
      <c r="J24" s="65"/>
      <c r="K24" s="65"/>
      <c r="L24" s="65"/>
      <c r="M24" s="152"/>
      <c r="P24" s="65"/>
      <c r="Q24" s="65"/>
      <c r="R24" s="65"/>
      <c r="S24" s="65"/>
      <c r="T24" s="73"/>
      <c r="U24" s="73"/>
      <c r="V24" s="73"/>
      <c r="W24" s="73"/>
      <c r="X24" s="73"/>
      <c r="Y24" s="73"/>
      <c r="Z24" s="73"/>
      <c r="AA24" s="73"/>
      <c r="AB24" s="73"/>
      <c r="AC24" s="73"/>
      <c r="AD24" s="73"/>
      <c r="AE24" s="73"/>
      <c r="AF24" s="73"/>
      <c r="AG24" s="73"/>
      <c r="AH24" s="73"/>
      <c r="AI24" s="73"/>
      <c r="AJ24" s="65"/>
      <c r="AK24" s="65"/>
      <c r="AL24" s="65"/>
      <c r="AM24" s="65"/>
      <c r="AN24" s="65"/>
      <c r="AO24" s="65"/>
      <c r="AP24" s="65"/>
      <c r="AQ24" s="65"/>
      <c r="AR24" s="65"/>
      <c r="AS24" s="65"/>
      <c r="AT24" s="65"/>
    </row>
    <row r="25" spans="1:46" s="75" customFormat="1" ht="17.149999999999999" customHeight="1" x14ac:dyDescent="0.5">
      <c r="A25" s="65"/>
      <c r="B25" s="65"/>
      <c r="C25" s="65"/>
      <c r="D25" s="65"/>
      <c r="E25" s="65"/>
      <c r="F25" s="65"/>
      <c r="G25" s="65"/>
      <c r="H25" s="65"/>
      <c r="I25" s="65"/>
      <c r="J25" s="65"/>
      <c r="K25" s="65"/>
      <c r="L25" s="65"/>
      <c r="M25" s="65"/>
      <c r="N25" s="65"/>
      <c r="O25" s="65"/>
      <c r="P25" s="65"/>
      <c r="Q25" s="65"/>
      <c r="R25" s="65"/>
      <c r="S25" s="65"/>
      <c r="T25" s="73"/>
      <c r="U25" s="73"/>
      <c r="V25" s="73"/>
      <c r="W25" s="73"/>
      <c r="X25" s="73"/>
      <c r="Y25" s="73"/>
      <c r="Z25" s="73"/>
      <c r="AA25" s="73"/>
      <c r="AB25" s="73"/>
      <c r="AC25" s="73"/>
      <c r="AD25" s="73"/>
      <c r="AE25" s="73"/>
      <c r="AF25" s="73"/>
      <c r="AG25" s="73"/>
      <c r="AH25" s="73"/>
      <c r="AI25" s="73"/>
      <c r="AJ25" s="65"/>
      <c r="AK25" s="65"/>
      <c r="AL25" s="65"/>
      <c r="AM25" s="65"/>
      <c r="AN25" s="65"/>
      <c r="AO25" s="65"/>
      <c r="AP25" s="65"/>
      <c r="AQ25" s="65"/>
      <c r="AR25" s="65"/>
      <c r="AS25" s="65"/>
      <c r="AT25" s="65"/>
    </row>
    <row r="26" spans="1:46" s="75" customFormat="1" ht="17.149999999999999" customHeight="1" x14ac:dyDescent="0.5">
      <c r="A26" s="65"/>
      <c r="B26" s="65"/>
      <c r="C26" s="65"/>
      <c r="D26" s="65"/>
      <c r="E26" s="65"/>
      <c r="F26" s="65"/>
      <c r="G26" s="65"/>
      <c r="H26" s="65"/>
      <c r="I26" s="65"/>
      <c r="J26" s="65"/>
      <c r="K26" s="65"/>
      <c r="L26" s="65"/>
      <c r="M26" s="65"/>
      <c r="N26" s="65"/>
      <c r="O26" s="65"/>
      <c r="P26" s="65"/>
      <c r="Q26" s="65"/>
      <c r="R26" s="65"/>
      <c r="S26" s="65"/>
      <c r="T26" s="73"/>
      <c r="U26" s="73"/>
      <c r="V26" s="73"/>
      <c r="W26" s="73"/>
      <c r="X26" s="73"/>
      <c r="Y26" s="73"/>
      <c r="Z26" s="73"/>
      <c r="AA26" s="73"/>
      <c r="AB26" s="73"/>
      <c r="AC26" s="73"/>
      <c r="AD26" s="73"/>
      <c r="AE26" s="73"/>
      <c r="AF26" s="73"/>
      <c r="AG26" s="73"/>
      <c r="AH26" s="73"/>
      <c r="AI26" s="73"/>
      <c r="AJ26" s="65"/>
      <c r="AK26" s="65"/>
      <c r="AL26" s="65"/>
      <c r="AM26" s="65"/>
      <c r="AN26" s="65"/>
      <c r="AO26" s="65"/>
      <c r="AP26" s="65"/>
      <c r="AQ26" s="65"/>
      <c r="AR26" s="65"/>
      <c r="AS26" s="65"/>
      <c r="AT26" s="65"/>
    </row>
    <row r="27" spans="1:46" s="75" customFormat="1" ht="17.149999999999999" customHeight="1" x14ac:dyDescent="0.5">
      <c r="A27" s="65"/>
      <c r="B27" s="65"/>
      <c r="C27" s="65"/>
      <c r="D27" s="65"/>
      <c r="E27" s="65"/>
      <c r="F27" s="65"/>
      <c r="T27" s="73"/>
      <c r="U27" s="73"/>
      <c r="V27" s="73"/>
      <c r="W27" s="73"/>
      <c r="X27" s="73"/>
      <c r="Y27" s="73"/>
      <c r="Z27" s="73"/>
      <c r="AA27" s="73"/>
      <c r="AB27" s="73"/>
      <c r="AC27" s="73"/>
      <c r="AD27" s="73"/>
      <c r="AE27" s="73"/>
      <c r="AF27" s="73"/>
      <c r="AG27" s="73"/>
      <c r="AH27" s="73"/>
      <c r="AI27" s="73"/>
    </row>
    <row r="28" spans="1:46" s="75" customFormat="1" ht="17.149999999999999" customHeight="1" x14ac:dyDescent="0.5">
      <c r="T28" s="73"/>
      <c r="U28" s="73"/>
      <c r="V28" s="73"/>
      <c r="W28" s="73"/>
      <c r="X28" s="73"/>
      <c r="Y28" s="73"/>
      <c r="Z28" s="73"/>
      <c r="AA28" s="73"/>
      <c r="AB28" s="73"/>
      <c r="AC28" s="73"/>
      <c r="AD28" s="73"/>
      <c r="AE28" s="73"/>
      <c r="AF28" s="73"/>
      <c r="AG28" s="73"/>
      <c r="AH28" s="73"/>
      <c r="AI28" s="73"/>
    </row>
    <row r="29" spans="1:46" s="75" customFormat="1" ht="17.149999999999999" customHeight="1" x14ac:dyDescent="0.5">
      <c r="T29" s="73"/>
      <c r="U29" s="73"/>
      <c r="V29" s="73"/>
      <c r="W29" s="73"/>
      <c r="X29" s="73"/>
      <c r="Y29" s="73"/>
      <c r="Z29" s="73"/>
      <c r="AA29" s="73"/>
      <c r="AB29" s="73"/>
      <c r="AC29" s="73"/>
      <c r="AD29" s="73"/>
      <c r="AE29" s="73"/>
      <c r="AF29" s="73"/>
      <c r="AG29" s="73"/>
      <c r="AH29" s="73"/>
      <c r="AI29" s="73"/>
    </row>
    <row r="30" spans="1:46" s="75" customFormat="1" ht="17.149999999999999" customHeight="1" x14ac:dyDescent="0.5">
      <c r="T30" s="73"/>
      <c r="U30" s="73"/>
      <c r="V30" s="73"/>
      <c r="W30" s="73"/>
      <c r="X30" s="73"/>
      <c r="Y30" s="73"/>
      <c r="Z30" s="73"/>
      <c r="AA30" s="73"/>
      <c r="AB30" s="73"/>
      <c r="AC30" s="73"/>
      <c r="AD30" s="73"/>
      <c r="AE30" s="73"/>
      <c r="AF30" s="73"/>
      <c r="AG30" s="73"/>
      <c r="AH30" s="73"/>
      <c r="AI30" s="73"/>
    </row>
    <row r="31" spans="1:46" s="75" customFormat="1" ht="17.149999999999999" customHeight="1" x14ac:dyDescent="0.5">
      <c r="T31" s="73"/>
      <c r="U31" s="73"/>
      <c r="V31" s="73"/>
      <c r="W31" s="73"/>
      <c r="X31" s="73"/>
      <c r="Y31" s="73"/>
      <c r="Z31" s="73"/>
      <c r="AA31" s="73"/>
      <c r="AB31" s="73"/>
      <c r="AC31" s="73"/>
      <c r="AD31" s="73"/>
      <c r="AE31" s="73"/>
      <c r="AF31" s="73"/>
      <c r="AG31" s="73"/>
      <c r="AH31" s="73"/>
      <c r="AI31" s="73"/>
    </row>
    <row r="32" spans="1:46" s="75" customFormat="1" ht="20.149999999999999" customHeight="1" x14ac:dyDescent="0.5">
      <c r="T32" s="73"/>
      <c r="U32" s="73"/>
      <c r="V32" s="73"/>
      <c r="W32" s="73"/>
      <c r="X32" s="73"/>
      <c r="Y32" s="73"/>
      <c r="Z32" s="73"/>
      <c r="AA32" s="73"/>
      <c r="AB32" s="73"/>
      <c r="AC32" s="73"/>
      <c r="AD32" s="73"/>
      <c r="AE32" s="73"/>
      <c r="AF32" s="73"/>
      <c r="AG32" s="73"/>
      <c r="AH32" s="73"/>
      <c r="AI32" s="73"/>
    </row>
    <row r="33" spans="1:38" s="75" customFormat="1" ht="20.149999999999999" customHeight="1" x14ac:dyDescent="0.5">
      <c r="T33" s="73"/>
      <c r="U33" s="73"/>
      <c r="V33" s="73"/>
      <c r="W33" s="73"/>
      <c r="X33" s="73"/>
      <c r="Y33" s="73"/>
      <c r="Z33" s="73"/>
      <c r="AA33" s="73"/>
      <c r="AB33" s="73"/>
      <c r="AC33" s="73"/>
      <c r="AD33" s="73"/>
      <c r="AE33" s="73"/>
      <c r="AF33" s="73"/>
      <c r="AG33" s="73"/>
      <c r="AH33" s="73"/>
      <c r="AI33" s="73"/>
    </row>
    <row r="34" spans="1:38" s="75" customFormat="1" ht="20.149999999999999" customHeight="1" x14ac:dyDescent="0.5">
      <c r="T34" s="73"/>
      <c r="U34" s="73"/>
      <c r="V34" s="73"/>
      <c r="W34" s="73"/>
      <c r="X34" s="73"/>
      <c r="Y34" s="73"/>
      <c r="Z34" s="73"/>
      <c r="AA34" s="73"/>
      <c r="AB34" s="73"/>
      <c r="AC34" s="73"/>
      <c r="AD34" s="73"/>
      <c r="AE34" s="73"/>
      <c r="AF34" s="73"/>
      <c r="AG34" s="73"/>
      <c r="AH34" s="73"/>
      <c r="AI34" s="73"/>
    </row>
    <row r="35" spans="1:38" s="75" customFormat="1" ht="20.149999999999999" customHeight="1" x14ac:dyDescent="0.5">
      <c r="T35" s="73"/>
      <c r="U35" s="73"/>
      <c r="V35" s="73"/>
      <c r="W35" s="73"/>
      <c r="X35" s="73"/>
      <c r="Y35" s="73"/>
      <c r="Z35" s="73"/>
      <c r="AA35" s="73"/>
      <c r="AB35" s="73"/>
      <c r="AC35" s="73"/>
      <c r="AD35" s="73"/>
      <c r="AE35" s="73"/>
      <c r="AF35" s="73"/>
      <c r="AG35" s="73"/>
      <c r="AH35" s="73"/>
      <c r="AI35" s="73"/>
    </row>
    <row r="36" spans="1:38" s="75" customFormat="1" ht="20.149999999999999" customHeight="1" x14ac:dyDescent="0.5">
      <c r="T36" s="73"/>
      <c r="U36" s="73"/>
      <c r="V36" s="73"/>
      <c r="W36" s="73"/>
      <c r="X36" s="73"/>
      <c r="Y36" s="73"/>
      <c r="Z36" s="73"/>
      <c r="AA36" s="73"/>
      <c r="AB36" s="73"/>
      <c r="AC36" s="73"/>
      <c r="AD36" s="73"/>
      <c r="AE36" s="73"/>
      <c r="AF36" s="73"/>
      <c r="AG36" s="73"/>
      <c r="AH36" s="73"/>
      <c r="AI36" s="73"/>
    </row>
    <row r="37" spans="1:38" s="75" customFormat="1" ht="20.149999999999999" customHeight="1" x14ac:dyDescent="0.5">
      <c r="T37" s="73"/>
      <c r="U37" s="73"/>
      <c r="V37" s="73"/>
      <c r="W37" s="73"/>
      <c r="X37" s="73"/>
      <c r="Y37" s="73"/>
      <c r="Z37" s="73"/>
      <c r="AA37" s="73"/>
      <c r="AB37" s="73"/>
      <c r="AC37" s="73"/>
      <c r="AD37" s="73"/>
      <c r="AE37" s="73"/>
      <c r="AF37" s="73"/>
      <c r="AG37" s="73"/>
      <c r="AH37" s="73"/>
      <c r="AI37" s="73"/>
    </row>
    <row r="38" spans="1:38" s="75" customFormat="1" ht="20.149999999999999" customHeight="1" x14ac:dyDescent="0.5">
      <c r="T38" s="73"/>
      <c r="U38" s="73"/>
      <c r="V38" s="73"/>
      <c r="W38" s="73"/>
      <c r="X38" s="73"/>
      <c r="Y38" s="73"/>
      <c r="Z38" s="73"/>
      <c r="AA38" s="73"/>
      <c r="AB38" s="73"/>
      <c r="AC38" s="73"/>
      <c r="AD38" s="73"/>
      <c r="AE38" s="73"/>
      <c r="AF38" s="73"/>
      <c r="AG38" s="73"/>
      <c r="AH38" s="73"/>
      <c r="AI38" s="73"/>
    </row>
    <row r="39" spans="1:38" s="75" customFormat="1" ht="20.149999999999999" customHeight="1" x14ac:dyDescent="0.5">
      <c r="T39" s="73"/>
      <c r="U39" s="73"/>
      <c r="V39" s="73"/>
      <c r="W39" s="73"/>
      <c r="X39" s="73"/>
      <c r="Y39" s="73"/>
      <c r="Z39" s="73"/>
      <c r="AA39" s="73"/>
      <c r="AB39" s="73"/>
      <c r="AC39" s="73"/>
      <c r="AD39" s="73"/>
      <c r="AE39" s="73"/>
      <c r="AF39" s="73"/>
      <c r="AG39" s="73"/>
      <c r="AH39" s="73"/>
      <c r="AI39" s="73"/>
    </row>
    <row r="40" spans="1:38" s="75" customFormat="1" ht="20.149999999999999" customHeight="1" x14ac:dyDescent="0.5">
      <c r="T40" s="73"/>
      <c r="U40" s="73"/>
      <c r="V40" s="73"/>
      <c r="W40" s="73"/>
      <c r="X40" s="73"/>
      <c r="Y40" s="73"/>
      <c r="Z40" s="73"/>
      <c r="AA40" s="73"/>
      <c r="AB40" s="73"/>
      <c r="AC40" s="73"/>
      <c r="AD40" s="73"/>
      <c r="AE40" s="73"/>
      <c r="AF40" s="73"/>
      <c r="AG40" s="73"/>
      <c r="AH40" s="73"/>
      <c r="AI40" s="73"/>
    </row>
    <row r="41" spans="1:38" s="75" customFormat="1" ht="20.149999999999999" customHeight="1" x14ac:dyDescent="0.5">
      <c r="T41" s="73"/>
      <c r="U41" s="73"/>
      <c r="V41" s="73"/>
      <c r="W41" s="73"/>
      <c r="X41" s="73"/>
      <c r="Y41" s="73"/>
      <c r="Z41" s="73"/>
      <c r="AA41" s="73"/>
      <c r="AB41" s="73"/>
      <c r="AC41" s="73"/>
      <c r="AD41" s="73"/>
      <c r="AE41" s="73"/>
      <c r="AF41" s="73"/>
      <c r="AG41" s="73"/>
      <c r="AH41" s="73"/>
      <c r="AI41" s="73"/>
    </row>
    <row r="42" spans="1:38" s="75" customFormat="1" ht="20.149999999999999" customHeight="1" x14ac:dyDescent="0.5">
      <c r="T42" s="73"/>
      <c r="U42" s="73"/>
      <c r="V42" s="73"/>
      <c r="W42" s="73"/>
      <c r="X42" s="73"/>
      <c r="Y42" s="73"/>
      <c r="Z42" s="73"/>
      <c r="AA42" s="73"/>
      <c r="AB42" s="73"/>
      <c r="AC42" s="73"/>
      <c r="AD42" s="73"/>
      <c r="AE42" s="73"/>
      <c r="AF42" s="73"/>
      <c r="AG42" s="73"/>
      <c r="AH42" s="73"/>
      <c r="AI42" s="73"/>
    </row>
    <row r="43" spans="1:38" s="75" customFormat="1" ht="20.149999999999999" customHeight="1" x14ac:dyDescent="0.5">
      <c r="T43" s="73"/>
      <c r="U43" s="73"/>
      <c r="V43" s="73"/>
      <c r="W43" s="73"/>
      <c r="X43" s="73"/>
      <c r="Y43" s="73"/>
      <c r="Z43" s="73"/>
      <c r="AA43" s="73"/>
      <c r="AB43" s="73"/>
      <c r="AC43" s="73"/>
      <c r="AD43" s="73"/>
      <c r="AE43" s="73"/>
      <c r="AF43" s="73"/>
      <c r="AG43" s="73"/>
      <c r="AH43" s="73"/>
      <c r="AI43" s="73"/>
    </row>
    <row r="44" spans="1:38" ht="20.149999999999999" customHeight="1" x14ac:dyDescent="0.65">
      <c r="A44" s="62"/>
      <c r="B44" s="62"/>
      <c r="C44" s="62"/>
      <c r="D44" s="62"/>
      <c r="E44" s="62"/>
      <c r="F44" s="62"/>
      <c r="G44" s="62"/>
      <c r="H44" s="62"/>
      <c r="I44" s="62"/>
      <c r="J44" s="62"/>
      <c r="K44" s="62"/>
      <c r="L44" s="62"/>
      <c r="M44" s="62"/>
      <c r="N44" s="62"/>
      <c r="O44" s="62"/>
      <c r="P44" s="1"/>
      <c r="Q44" s="1"/>
      <c r="V44" s="15"/>
      <c r="W44" s="15"/>
      <c r="X44" s="15"/>
      <c r="Y44" s="15"/>
      <c r="Z44" s="15"/>
      <c r="AA44" s="15"/>
      <c r="AB44" s="15"/>
      <c r="AC44" s="15"/>
      <c r="AD44" s="15"/>
      <c r="AE44" s="15"/>
      <c r="AL44" s="16"/>
    </row>
    <row r="45" spans="1:38" ht="20.149999999999999" customHeight="1" x14ac:dyDescent="0.65">
      <c r="A45" s="62"/>
      <c r="B45" s="62"/>
      <c r="C45" s="62"/>
      <c r="D45" s="62"/>
      <c r="E45" s="62"/>
      <c r="F45" s="62"/>
      <c r="G45" s="62"/>
      <c r="H45" s="62"/>
      <c r="I45" s="62"/>
      <c r="J45" s="62"/>
      <c r="K45" s="62"/>
      <c r="L45" s="62"/>
      <c r="M45" s="62"/>
      <c r="N45" s="62"/>
      <c r="O45" s="62"/>
      <c r="P45" s="1"/>
      <c r="Q45" s="1"/>
      <c r="V45" s="15"/>
      <c r="W45" s="15"/>
      <c r="X45" s="15"/>
      <c r="Y45" s="15"/>
      <c r="Z45" s="15"/>
      <c r="AA45" s="15"/>
      <c r="AB45" s="15"/>
      <c r="AC45" s="15"/>
      <c r="AD45" s="15"/>
      <c r="AE45" s="15"/>
      <c r="AL45" s="16"/>
    </row>
    <row r="46" spans="1:38" ht="20.149999999999999" customHeight="1" x14ac:dyDescent="0.65">
      <c r="A46" s="62"/>
      <c r="B46" s="62"/>
      <c r="C46" s="62"/>
      <c r="D46" s="62"/>
      <c r="E46" s="62"/>
      <c r="F46" s="62"/>
      <c r="G46" s="62"/>
      <c r="H46" s="62"/>
      <c r="I46" s="62"/>
      <c r="J46" s="62"/>
      <c r="K46" s="62"/>
      <c r="L46" s="62"/>
      <c r="M46" s="62"/>
      <c r="N46" s="62"/>
      <c r="O46" s="62"/>
      <c r="P46" s="1"/>
      <c r="Q46" s="1"/>
      <c r="V46" s="15"/>
      <c r="W46" s="15"/>
      <c r="X46" s="15"/>
      <c r="Y46" s="15"/>
      <c r="Z46" s="15"/>
      <c r="AA46" s="15"/>
      <c r="AB46" s="15"/>
      <c r="AC46" s="15"/>
      <c r="AD46" s="15"/>
      <c r="AE46" s="15"/>
      <c r="AL46" s="16"/>
    </row>
    <row r="47" spans="1:38" ht="20.149999999999999" customHeight="1" x14ac:dyDescent="0.65">
      <c r="A47" s="62"/>
      <c r="B47" s="62"/>
      <c r="C47" s="62"/>
      <c r="D47" s="62"/>
      <c r="E47" s="62"/>
      <c r="F47" s="62"/>
      <c r="G47" s="62"/>
      <c r="H47" s="62"/>
      <c r="I47" s="62"/>
      <c r="J47" s="62"/>
      <c r="K47" s="62"/>
      <c r="L47" s="62"/>
      <c r="M47" s="62"/>
      <c r="N47" s="62"/>
      <c r="O47" s="62"/>
      <c r="P47" s="1"/>
      <c r="Q47" s="1"/>
      <c r="V47" s="15"/>
      <c r="W47" s="15"/>
      <c r="X47" s="15"/>
      <c r="Y47" s="15"/>
      <c r="Z47" s="15"/>
      <c r="AA47" s="15"/>
      <c r="AB47" s="15"/>
      <c r="AC47" s="15"/>
      <c r="AD47" s="15"/>
      <c r="AE47" s="15"/>
      <c r="AL47" s="16"/>
    </row>
    <row r="48" spans="1:38" ht="20.149999999999999" customHeight="1" x14ac:dyDescent="0.65">
      <c r="A48" s="62"/>
      <c r="B48" s="62"/>
      <c r="C48" s="62"/>
      <c r="D48" s="62"/>
      <c r="E48" s="62"/>
      <c r="F48" s="62"/>
      <c r="G48" s="62"/>
      <c r="H48" s="62"/>
      <c r="I48" s="62"/>
      <c r="J48" s="62"/>
      <c r="K48" s="62"/>
      <c r="L48" s="62"/>
      <c r="M48" s="62"/>
      <c r="N48" s="62"/>
      <c r="O48" s="62"/>
      <c r="P48" s="1"/>
      <c r="Q48" s="1"/>
      <c r="V48" s="15"/>
      <c r="W48" s="15"/>
      <c r="X48" s="15"/>
      <c r="Y48" s="15"/>
      <c r="Z48" s="15"/>
      <c r="AA48" s="15"/>
      <c r="AB48" s="15"/>
      <c r="AC48" s="15"/>
      <c r="AD48" s="15"/>
      <c r="AE48" s="15"/>
      <c r="AL48" s="16"/>
    </row>
    <row r="49" spans="1:45" ht="20.149999999999999" customHeight="1" x14ac:dyDescent="0.65">
      <c r="A49" s="62"/>
      <c r="B49" s="62"/>
      <c r="C49" s="62"/>
      <c r="D49" s="62"/>
      <c r="E49" s="62"/>
      <c r="F49" s="62"/>
      <c r="G49" s="62"/>
      <c r="H49" s="62"/>
      <c r="I49" s="62"/>
      <c r="J49" s="62"/>
      <c r="K49" s="62"/>
      <c r="L49" s="62"/>
      <c r="M49" s="62"/>
      <c r="N49" s="62"/>
      <c r="O49" s="62"/>
      <c r="P49" s="1"/>
      <c r="Q49" s="1"/>
      <c r="V49" s="15"/>
      <c r="W49" s="15"/>
      <c r="X49" s="15"/>
      <c r="Y49" s="15"/>
      <c r="Z49" s="15"/>
      <c r="AA49" s="15"/>
      <c r="AB49" s="15"/>
      <c r="AC49" s="15"/>
      <c r="AD49" s="15"/>
      <c r="AE49" s="15"/>
    </row>
    <row r="50" spans="1:45" ht="20.149999999999999" customHeight="1" x14ac:dyDescent="0.65">
      <c r="A50" s="62"/>
      <c r="B50" s="62"/>
      <c r="C50" s="62"/>
      <c r="D50" s="62"/>
      <c r="E50" s="62"/>
      <c r="F50" s="62"/>
      <c r="G50" s="62"/>
      <c r="H50" s="62"/>
      <c r="I50" s="62"/>
      <c r="J50" s="62"/>
      <c r="K50" s="62"/>
      <c r="L50" s="62"/>
      <c r="M50" s="62"/>
      <c r="N50" s="62"/>
      <c r="O50" s="62"/>
      <c r="P50" s="1"/>
      <c r="Q50" s="1"/>
      <c r="V50" s="15"/>
      <c r="W50" s="15"/>
      <c r="X50" s="15"/>
      <c r="Y50" s="15"/>
      <c r="Z50" s="15"/>
      <c r="AA50" s="15"/>
      <c r="AB50" s="15"/>
      <c r="AC50" s="15"/>
      <c r="AD50" s="15"/>
      <c r="AE50" s="15"/>
      <c r="AL50" s="17"/>
    </row>
    <row r="51" spans="1:45" ht="20.149999999999999" customHeight="1" x14ac:dyDescent="0.65">
      <c r="A51" s="62"/>
      <c r="B51" s="62"/>
      <c r="C51" s="62"/>
      <c r="D51" s="62"/>
      <c r="E51" s="62"/>
      <c r="F51" s="62"/>
      <c r="G51" s="62"/>
      <c r="H51" s="62"/>
      <c r="I51" s="62"/>
      <c r="J51" s="62"/>
      <c r="K51" s="62"/>
      <c r="L51" s="62"/>
      <c r="M51" s="62"/>
      <c r="N51" s="62"/>
      <c r="O51" s="62"/>
      <c r="P51" s="1"/>
      <c r="Q51" s="1"/>
      <c r="V51" s="15"/>
      <c r="W51" s="15"/>
      <c r="X51" s="15"/>
      <c r="Y51" s="15"/>
      <c r="Z51" s="15"/>
      <c r="AA51" s="15"/>
      <c r="AB51" s="15"/>
      <c r="AC51" s="15"/>
      <c r="AD51" s="15"/>
      <c r="AE51" s="15"/>
    </row>
    <row r="52" spans="1:45" x14ac:dyDescent="0.65">
      <c r="A52" s="62"/>
      <c r="B52" s="62"/>
      <c r="C52" s="62"/>
      <c r="D52" s="62"/>
      <c r="E52" s="62"/>
      <c r="F52" s="62"/>
      <c r="G52" s="62"/>
      <c r="H52" s="62"/>
      <c r="I52" s="62"/>
      <c r="J52" s="62"/>
      <c r="K52" s="62"/>
      <c r="L52" s="62"/>
      <c r="M52" s="62"/>
      <c r="N52" s="62"/>
      <c r="O52" s="62"/>
      <c r="P52" s="1"/>
      <c r="Q52" s="1"/>
      <c r="V52" s="15"/>
      <c r="W52" s="15"/>
      <c r="X52" s="15"/>
      <c r="Y52" s="15"/>
      <c r="Z52" s="15"/>
      <c r="AA52" s="15"/>
      <c r="AB52" s="15"/>
      <c r="AC52" s="15"/>
      <c r="AD52" s="15"/>
      <c r="AE52" s="15"/>
    </row>
    <row r="53" spans="1:45" x14ac:dyDescent="0.65">
      <c r="A53" s="62"/>
      <c r="B53" s="62"/>
      <c r="C53" s="62"/>
      <c r="D53" s="62"/>
      <c r="E53" s="62"/>
      <c r="F53" s="62"/>
      <c r="G53" s="62"/>
      <c r="H53" s="62"/>
      <c r="I53" s="62"/>
      <c r="J53" s="62"/>
      <c r="K53" s="62"/>
      <c r="L53" s="62"/>
      <c r="M53" s="62"/>
      <c r="N53" s="62"/>
      <c r="O53" s="62"/>
      <c r="P53" s="1"/>
      <c r="Q53" s="1"/>
      <c r="V53" s="15"/>
      <c r="W53" s="15"/>
      <c r="X53" s="15"/>
      <c r="Y53" s="15"/>
      <c r="Z53" s="15"/>
      <c r="AA53" s="15"/>
      <c r="AB53" s="15"/>
      <c r="AC53" s="15"/>
      <c r="AD53" s="15"/>
      <c r="AE53" s="15"/>
    </row>
    <row r="54" spans="1:45" x14ac:dyDescent="0.65">
      <c r="A54" s="62"/>
      <c r="B54" s="62"/>
      <c r="C54" s="62"/>
      <c r="D54" s="62"/>
      <c r="E54" s="62"/>
      <c r="F54" s="62"/>
      <c r="G54" s="62"/>
      <c r="H54" s="62"/>
      <c r="I54" s="62"/>
      <c r="J54" s="62"/>
      <c r="K54" s="62"/>
      <c r="L54" s="62"/>
      <c r="M54" s="62"/>
      <c r="N54" s="62"/>
      <c r="O54" s="62"/>
      <c r="P54" s="1"/>
      <c r="Q54" s="1"/>
      <c r="V54" s="15"/>
      <c r="W54" s="15"/>
      <c r="X54" s="15"/>
      <c r="Y54" s="15"/>
      <c r="Z54" s="15"/>
      <c r="AA54" s="15"/>
      <c r="AB54" s="15"/>
      <c r="AC54" s="15"/>
      <c r="AD54" s="15"/>
      <c r="AE54" s="15"/>
    </row>
    <row r="55" spans="1:45" ht="15.5" x14ac:dyDescent="0.7">
      <c r="A55" s="62"/>
      <c r="B55" s="62"/>
      <c r="C55" s="62"/>
      <c r="D55" s="62"/>
      <c r="E55" s="62"/>
      <c r="F55" s="62"/>
      <c r="G55" s="62"/>
      <c r="H55" s="62"/>
      <c r="I55" s="62"/>
      <c r="J55" s="62"/>
      <c r="K55" s="62"/>
      <c r="L55" s="62"/>
      <c r="M55" s="62"/>
      <c r="N55" s="62"/>
      <c r="O55" s="62"/>
      <c r="P55" s="1"/>
      <c r="Q55" s="1"/>
      <c r="V55" s="15"/>
      <c r="W55" s="15"/>
      <c r="X55" s="15"/>
      <c r="Y55" s="15"/>
      <c r="Z55" s="15"/>
      <c r="AA55" s="15"/>
      <c r="AB55" s="15"/>
      <c r="AC55" s="15"/>
      <c r="AD55" s="15"/>
      <c r="AE55" s="15"/>
      <c r="AL55" s="6"/>
      <c r="AM55" s="6"/>
      <c r="AN55" s="6"/>
      <c r="AO55" s="6"/>
      <c r="AP55" s="6"/>
      <c r="AQ55" s="6"/>
      <c r="AR55" s="6"/>
      <c r="AS55" s="6"/>
    </row>
    <row r="56" spans="1:45" x14ac:dyDescent="0.65">
      <c r="A56" s="62"/>
      <c r="B56" s="62"/>
      <c r="C56" s="62"/>
      <c r="D56" s="62"/>
      <c r="E56" s="62"/>
      <c r="F56" s="62"/>
      <c r="G56" s="62"/>
      <c r="H56" s="62"/>
      <c r="I56" s="62"/>
      <c r="J56" s="62"/>
      <c r="K56" s="62"/>
      <c r="L56" s="62"/>
      <c r="M56" s="62"/>
      <c r="N56" s="62"/>
      <c r="O56" s="62"/>
      <c r="P56" s="1"/>
      <c r="Q56" s="1"/>
      <c r="V56" s="15"/>
      <c r="W56" s="15"/>
      <c r="X56" s="15"/>
      <c r="Y56" s="15"/>
      <c r="Z56" s="15"/>
      <c r="AA56" s="15"/>
      <c r="AB56" s="15"/>
      <c r="AC56" s="15"/>
      <c r="AD56" s="15"/>
      <c r="AE56" s="15"/>
      <c r="AR56" s="7"/>
      <c r="AS56" s="7"/>
    </row>
    <row r="57" spans="1:45" x14ac:dyDescent="0.65">
      <c r="A57" s="62"/>
      <c r="B57" s="62"/>
      <c r="C57" s="62"/>
      <c r="D57" s="62"/>
      <c r="E57" s="62"/>
      <c r="F57" s="62"/>
      <c r="G57" s="62"/>
      <c r="H57" s="62"/>
      <c r="I57" s="62"/>
      <c r="J57" s="62"/>
      <c r="K57" s="62"/>
      <c r="L57" s="62"/>
      <c r="M57" s="62"/>
      <c r="N57" s="62"/>
      <c r="O57" s="62"/>
      <c r="P57" s="1"/>
      <c r="Q57" s="1"/>
      <c r="V57" s="15"/>
      <c r="W57" s="15"/>
      <c r="X57" s="15"/>
      <c r="Y57" s="15"/>
      <c r="Z57" s="15"/>
      <c r="AA57" s="15"/>
      <c r="AB57" s="15"/>
      <c r="AC57" s="15"/>
      <c r="AD57" s="15"/>
      <c r="AE57" s="15"/>
      <c r="AR57" s="7"/>
      <c r="AS57" s="7"/>
    </row>
    <row r="58" spans="1:45" x14ac:dyDescent="0.65">
      <c r="A58" s="62"/>
      <c r="B58" s="62"/>
      <c r="C58" s="62"/>
      <c r="D58" s="62"/>
      <c r="E58" s="62"/>
      <c r="F58" s="62"/>
      <c r="G58" s="62"/>
      <c r="H58" s="62"/>
      <c r="I58" s="62"/>
      <c r="J58" s="62"/>
      <c r="K58" s="62"/>
      <c r="L58" s="62"/>
      <c r="M58" s="62"/>
      <c r="N58" s="62"/>
      <c r="O58" s="62"/>
      <c r="P58" s="1"/>
      <c r="Q58" s="1"/>
      <c r="V58" s="15"/>
      <c r="W58" s="15"/>
      <c r="X58" s="15"/>
      <c r="Y58" s="15"/>
      <c r="Z58" s="15"/>
      <c r="AA58" s="15"/>
      <c r="AB58" s="15"/>
      <c r="AC58" s="15"/>
      <c r="AD58" s="15"/>
      <c r="AE58" s="15"/>
      <c r="AQ58" s="18"/>
      <c r="AR58" s="7"/>
      <c r="AS58" s="7"/>
    </row>
    <row r="59" spans="1:45" x14ac:dyDescent="0.65">
      <c r="A59" s="62"/>
      <c r="B59" s="62"/>
      <c r="C59" s="62"/>
      <c r="D59" s="62"/>
      <c r="E59" s="62"/>
      <c r="F59" s="62"/>
      <c r="G59" s="62"/>
      <c r="H59" s="62"/>
      <c r="I59" s="62"/>
      <c r="J59" s="62"/>
      <c r="K59" s="62"/>
      <c r="L59" s="62"/>
      <c r="M59" s="62"/>
      <c r="N59" s="62"/>
      <c r="O59" s="62"/>
      <c r="P59" s="1"/>
      <c r="Q59" s="1"/>
      <c r="V59" s="15"/>
      <c r="W59" s="15"/>
      <c r="X59" s="15"/>
      <c r="Y59" s="15"/>
      <c r="Z59" s="15"/>
      <c r="AA59" s="15"/>
      <c r="AB59" s="15"/>
      <c r="AC59" s="15"/>
      <c r="AD59" s="15"/>
      <c r="AE59" s="15"/>
      <c r="AM59" s="19"/>
      <c r="AR59" s="7"/>
      <c r="AS59" s="7"/>
    </row>
    <row r="60" spans="1:45" x14ac:dyDescent="0.65">
      <c r="A60" s="62"/>
      <c r="B60" s="62"/>
      <c r="C60" s="62"/>
      <c r="D60" s="62"/>
      <c r="E60" s="62"/>
      <c r="F60" s="62"/>
      <c r="G60" s="62"/>
      <c r="H60" s="62"/>
      <c r="I60" s="62"/>
      <c r="J60" s="62"/>
      <c r="K60" s="62"/>
      <c r="L60" s="62"/>
      <c r="M60" s="62"/>
      <c r="N60" s="62"/>
      <c r="O60" s="62"/>
      <c r="P60" s="1"/>
      <c r="Q60" s="1"/>
      <c r="V60" s="15"/>
      <c r="W60" s="15"/>
      <c r="X60" s="15"/>
      <c r="Y60" s="15"/>
      <c r="Z60" s="15"/>
      <c r="AA60" s="15"/>
      <c r="AB60" s="15"/>
      <c r="AC60" s="15"/>
      <c r="AD60" s="15"/>
      <c r="AE60" s="15"/>
      <c r="AM60" s="19"/>
      <c r="AR60" s="7"/>
      <c r="AS60" s="7"/>
    </row>
    <row r="61" spans="1:45" x14ac:dyDescent="0.65">
      <c r="A61" s="62"/>
      <c r="B61" s="62"/>
      <c r="C61" s="62"/>
      <c r="D61" s="62"/>
      <c r="E61" s="62"/>
      <c r="F61" s="62"/>
      <c r="G61" s="62"/>
      <c r="H61" s="62"/>
      <c r="I61" s="62"/>
      <c r="J61" s="62"/>
      <c r="K61" s="62"/>
      <c r="L61" s="62"/>
      <c r="M61" s="62"/>
      <c r="N61" s="62"/>
      <c r="O61" s="62"/>
      <c r="P61" s="1"/>
      <c r="Q61" s="1"/>
      <c r="V61" s="15"/>
      <c r="W61" s="15"/>
      <c r="X61" s="15"/>
      <c r="Y61" s="15"/>
      <c r="Z61" s="15"/>
      <c r="AA61" s="15"/>
      <c r="AB61" s="15"/>
      <c r="AC61" s="15"/>
      <c r="AD61" s="15"/>
      <c r="AE61" s="15"/>
      <c r="AM61" s="19"/>
    </row>
    <row r="62" spans="1:45" x14ac:dyDescent="0.65">
      <c r="A62" s="62"/>
      <c r="B62" s="62"/>
      <c r="C62" s="62"/>
      <c r="D62" s="62"/>
      <c r="E62" s="62"/>
      <c r="F62" s="62"/>
      <c r="G62" s="62"/>
      <c r="H62" s="62"/>
      <c r="I62" s="62"/>
      <c r="J62" s="62"/>
      <c r="K62" s="62"/>
      <c r="L62" s="62"/>
      <c r="M62" s="62"/>
      <c r="N62" s="62"/>
      <c r="O62" s="62"/>
      <c r="P62" s="1"/>
      <c r="Q62" s="1"/>
      <c r="V62" s="15"/>
      <c r="W62" s="15"/>
      <c r="X62" s="15"/>
      <c r="Y62" s="15"/>
      <c r="Z62" s="15"/>
      <c r="AA62" s="15"/>
      <c r="AB62" s="15"/>
      <c r="AC62" s="15"/>
      <c r="AD62" s="15"/>
      <c r="AE62" s="15"/>
    </row>
    <row r="63" spans="1:45" ht="20.25" x14ac:dyDescent="0.85">
      <c r="A63" s="62"/>
      <c r="B63" s="62"/>
      <c r="C63" s="62"/>
      <c r="D63" s="62"/>
      <c r="E63" s="62"/>
      <c r="F63" s="62"/>
      <c r="G63" s="62"/>
      <c r="H63" s="62"/>
      <c r="I63" s="62"/>
      <c r="J63" s="62"/>
      <c r="K63" s="62"/>
      <c r="L63" s="62"/>
      <c r="M63" s="62"/>
      <c r="N63" s="62"/>
      <c r="O63" s="62"/>
      <c r="P63" s="1"/>
      <c r="Q63" s="1"/>
      <c r="V63" s="15"/>
      <c r="W63" s="15"/>
      <c r="X63" s="15"/>
      <c r="Y63" s="15"/>
      <c r="Z63" s="15"/>
      <c r="AA63" s="15"/>
      <c r="AB63" s="15"/>
      <c r="AC63" s="15"/>
      <c r="AD63" s="15"/>
      <c r="AE63" s="15"/>
      <c r="AM63" s="20"/>
    </row>
    <row r="64" spans="1:45" x14ac:dyDescent="0.65">
      <c r="A64" s="62"/>
      <c r="B64" s="62"/>
      <c r="C64" s="62"/>
      <c r="D64" s="62"/>
      <c r="E64" s="62"/>
      <c r="F64" s="62"/>
      <c r="G64" s="62"/>
      <c r="H64" s="62"/>
      <c r="I64" s="62"/>
      <c r="J64" s="62"/>
      <c r="K64" s="62"/>
      <c r="L64" s="62"/>
      <c r="M64" s="62"/>
      <c r="N64" s="62"/>
      <c r="O64" s="62"/>
      <c r="P64" s="1"/>
      <c r="Q64" s="1"/>
      <c r="V64" s="15"/>
      <c r="W64" s="15"/>
      <c r="X64" s="15"/>
      <c r="Y64" s="15"/>
      <c r="Z64" s="15"/>
      <c r="AA64" s="15"/>
      <c r="AB64" s="15"/>
      <c r="AC64" s="15"/>
      <c r="AD64" s="15"/>
      <c r="AE64" s="15"/>
    </row>
    <row r="65" spans="1:38" x14ac:dyDescent="0.65">
      <c r="A65" s="62"/>
      <c r="B65" s="62"/>
      <c r="C65" s="62"/>
      <c r="D65" s="62"/>
      <c r="E65" s="62"/>
      <c r="F65" s="62"/>
      <c r="G65" s="62"/>
      <c r="H65" s="62"/>
      <c r="I65" s="62"/>
      <c r="J65" s="62"/>
      <c r="K65" s="62"/>
      <c r="L65" s="62"/>
      <c r="M65" s="62"/>
      <c r="N65" s="62"/>
      <c r="O65" s="62"/>
      <c r="P65" s="1"/>
      <c r="Q65" s="1"/>
      <c r="V65" s="15"/>
      <c r="W65" s="15"/>
      <c r="X65" s="15"/>
      <c r="Y65" s="15"/>
      <c r="Z65" s="15"/>
      <c r="AA65" s="15"/>
      <c r="AB65" s="15"/>
      <c r="AC65" s="15"/>
      <c r="AD65" s="15"/>
      <c r="AE65" s="15"/>
    </row>
    <row r="66" spans="1:38" x14ac:dyDescent="0.65">
      <c r="A66" s="62"/>
      <c r="B66" s="62"/>
      <c r="C66" s="62"/>
      <c r="D66" s="62"/>
      <c r="E66" s="62"/>
      <c r="F66" s="62"/>
      <c r="G66" s="62"/>
      <c r="H66" s="62"/>
      <c r="I66" s="62"/>
      <c r="J66" s="62"/>
      <c r="K66" s="62"/>
      <c r="L66" s="62"/>
      <c r="M66" s="62"/>
      <c r="N66" s="62"/>
      <c r="O66" s="62"/>
      <c r="P66" s="1"/>
      <c r="Q66" s="1"/>
      <c r="V66" s="15"/>
      <c r="W66" s="15"/>
      <c r="X66" s="15"/>
      <c r="Y66" s="15"/>
      <c r="Z66" s="15"/>
      <c r="AA66" s="15"/>
      <c r="AB66" s="15"/>
      <c r="AC66" s="15"/>
      <c r="AD66" s="15"/>
      <c r="AE66" s="15"/>
    </row>
    <row r="67" spans="1:38" x14ac:dyDescent="0.65">
      <c r="A67" s="62"/>
      <c r="B67" s="62"/>
      <c r="C67" s="62"/>
      <c r="D67" s="62"/>
      <c r="E67" s="62"/>
      <c r="F67" s="62"/>
      <c r="G67" s="62"/>
      <c r="H67" s="62"/>
      <c r="I67" s="62"/>
      <c r="J67" s="62"/>
      <c r="K67" s="62"/>
      <c r="L67" s="62"/>
      <c r="M67" s="62"/>
      <c r="N67" s="62"/>
      <c r="O67" s="62"/>
      <c r="P67" s="1"/>
      <c r="Q67" s="1"/>
      <c r="V67" s="15"/>
      <c r="W67" s="15"/>
      <c r="X67" s="15"/>
      <c r="Y67" s="15"/>
      <c r="Z67" s="15"/>
      <c r="AA67" s="15"/>
      <c r="AB67" s="15"/>
      <c r="AC67" s="15"/>
      <c r="AD67" s="15"/>
      <c r="AE67" s="15"/>
    </row>
    <row r="68" spans="1:38" x14ac:dyDescent="0.65">
      <c r="A68" s="62"/>
      <c r="B68" s="62"/>
      <c r="C68" s="62"/>
      <c r="D68" s="62"/>
      <c r="E68" s="62"/>
      <c r="F68" s="62"/>
      <c r="G68" s="62"/>
      <c r="H68" s="62"/>
      <c r="I68" s="62"/>
      <c r="J68" s="62"/>
      <c r="K68" s="62"/>
      <c r="L68" s="62"/>
      <c r="M68" s="62"/>
      <c r="N68" s="62"/>
      <c r="O68" s="62"/>
      <c r="P68" s="1"/>
      <c r="Q68" s="1"/>
      <c r="V68" s="15"/>
      <c r="W68" s="15"/>
      <c r="X68" s="15"/>
      <c r="Y68" s="15"/>
      <c r="Z68" s="15"/>
      <c r="AA68" s="15"/>
      <c r="AB68" s="15"/>
      <c r="AC68" s="15"/>
      <c r="AD68" s="15"/>
      <c r="AE68" s="15"/>
    </row>
    <row r="69" spans="1:38" x14ac:dyDescent="0.65">
      <c r="A69" s="62"/>
      <c r="B69" s="62"/>
      <c r="C69" s="62"/>
      <c r="D69" s="62"/>
      <c r="E69" s="62"/>
      <c r="F69" s="62"/>
      <c r="G69" s="62"/>
      <c r="H69" s="62"/>
      <c r="I69" s="62"/>
      <c r="J69" s="62"/>
      <c r="K69" s="62"/>
      <c r="L69" s="62"/>
      <c r="M69" s="62"/>
      <c r="N69" s="62"/>
      <c r="O69" s="62"/>
      <c r="P69" s="1"/>
      <c r="Q69" s="1"/>
      <c r="V69" s="15"/>
      <c r="W69" s="15"/>
      <c r="X69" s="15"/>
      <c r="Y69" s="15"/>
      <c r="Z69" s="15"/>
      <c r="AA69" s="15"/>
      <c r="AB69" s="15"/>
      <c r="AC69" s="15"/>
      <c r="AD69" s="15"/>
      <c r="AE69" s="15"/>
    </row>
    <row r="70" spans="1:38" x14ac:dyDescent="0.65">
      <c r="A70" s="62"/>
      <c r="B70" s="62"/>
      <c r="C70" s="62"/>
      <c r="D70" s="62"/>
      <c r="E70" s="62"/>
      <c r="F70" s="62"/>
      <c r="G70" s="62"/>
      <c r="H70" s="62"/>
      <c r="I70" s="62"/>
      <c r="J70" s="62"/>
      <c r="K70" s="62"/>
      <c r="L70" s="62"/>
      <c r="M70" s="62"/>
      <c r="N70" s="62"/>
      <c r="O70" s="62"/>
      <c r="P70" s="1"/>
      <c r="Q70" s="1"/>
      <c r="V70" s="15"/>
      <c r="W70" s="15"/>
      <c r="X70" s="15"/>
      <c r="Y70" s="15"/>
      <c r="Z70" s="15"/>
      <c r="AA70" s="15"/>
      <c r="AB70" s="15"/>
      <c r="AC70" s="15"/>
      <c r="AD70" s="15"/>
      <c r="AE70" s="15"/>
    </row>
    <row r="71" spans="1:38" x14ac:dyDescent="0.65">
      <c r="A71" s="62"/>
      <c r="B71" s="62"/>
      <c r="C71" s="62"/>
      <c r="D71" s="62"/>
      <c r="E71" s="62"/>
      <c r="F71" s="62"/>
      <c r="G71" s="62"/>
      <c r="H71" s="62"/>
      <c r="I71" s="62"/>
      <c r="J71" s="62"/>
      <c r="K71" s="62"/>
      <c r="L71" s="62"/>
      <c r="M71" s="62"/>
      <c r="N71" s="62"/>
      <c r="O71" s="62"/>
      <c r="P71" s="1"/>
      <c r="Q71" s="1"/>
      <c r="V71" s="15"/>
      <c r="W71" s="15"/>
      <c r="X71" s="15"/>
      <c r="Y71" s="15"/>
      <c r="Z71" s="15"/>
      <c r="AA71" s="15"/>
      <c r="AB71" s="15"/>
      <c r="AC71" s="15"/>
      <c r="AD71" s="15"/>
      <c r="AE71" s="15"/>
    </row>
    <row r="72" spans="1:38" x14ac:dyDescent="0.65">
      <c r="A72" s="62"/>
      <c r="B72" s="62"/>
      <c r="C72" s="62"/>
      <c r="D72" s="62"/>
      <c r="E72" s="62"/>
      <c r="F72" s="62"/>
      <c r="G72" s="62"/>
      <c r="H72" s="62"/>
      <c r="I72" s="62"/>
      <c r="J72" s="62"/>
      <c r="K72" s="62"/>
      <c r="L72" s="62"/>
      <c r="M72" s="62"/>
      <c r="N72" s="62"/>
      <c r="O72" s="62"/>
      <c r="P72" s="1"/>
      <c r="Q72" s="1"/>
      <c r="V72" s="15"/>
      <c r="W72" s="15"/>
      <c r="X72" s="15"/>
      <c r="Y72" s="15"/>
      <c r="Z72" s="15"/>
      <c r="AA72" s="15"/>
      <c r="AB72" s="15"/>
      <c r="AC72" s="15"/>
      <c r="AD72" s="15"/>
      <c r="AE72" s="15"/>
    </row>
    <row r="73" spans="1:38" x14ac:dyDescent="0.65">
      <c r="A73" s="62"/>
      <c r="B73" s="62"/>
      <c r="C73" s="62"/>
      <c r="D73" s="62"/>
      <c r="E73" s="62"/>
      <c r="F73" s="62"/>
      <c r="G73" s="62"/>
      <c r="H73" s="62"/>
      <c r="I73" s="62"/>
      <c r="J73" s="62"/>
      <c r="K73" s="62"/>
      <c r="L73" s="62"/>
      <c r="M73" s="62"/>
      <c r="N73" s="62"/>
      <c r="O73" s="62"/>
      <c r="P73" s="1"/>
      <c r="Q73" s="1"/>
      <c r="V73" s="15"/>
      <c r="W73" s="15"/>
      <c r="X73" s="15"/>
      <c r="Y73" s="15"/>
      <c r="Z73" s="15"/>
      <c r="AA73" s="15"/>
      <c r="AB73" s="15"/>
      <c r="AC73" s="15"/>
      <c r="AD73" s="15"/>
      <c r="AE73" s="15"/>
    </row>
    <row r="74" spans="1:38" x14ac:dyDescent="0.65">
      <c r="A74" s="62"/>
      <c r="B74" s="62"/>
      <c r="C74" s="62"/>
      <c r="D74" s="62"/>
      <c r="E74" s="62"/>
      <c r="F74" s="62"/>
      <c r="G74" s="62"/>
      <c r="H74" s="62"/>
      <c r="I74" s="62"/>
      <c r="J74" s="62"/>
      <c r="K74" s="62"/>
      <c r="L74" s="62"/>
      <c r="M74" s="62"/>
      <c r="N74" s="62"/>
      <c r="O74" s="62"/>
      <c r="P74" s="1"/>
      <c r="Q74" s="1"/>
      <c r="V74" s="15"/>
      <c r="W74" s="15"/>
      <c r="X74" s="15"/>
      <c r="Y74" s="15"/>
      <c r="Z74" s="15"/>
      <c r="AA74" s="15"/>
      <c r="AB74" s="15"/>
      <c r="AC74" s="15"/>
      <c r="AD74" s="15"/>
      <c r="AE74" s="15"/>
    </row>
    <row r="75" spans="1:38" x14ac:dyDescent="0.65">
      <c r="A75" s="62"/>
      <c r="B75" s="62"/>
      <c r="C75" s="62"/>
      <c r="D75" s="62"/>
      <c r="E75" s="62"/>
      <c r="F75" s="62"/>
      <c r="G75" s="62"/>
      <c r="H75" s="62"/>
      <c r="I75" s="62"/>
      <c r="J75" s="62"/>
      <c r="K75" s="62"/>
      <c r="L75" s="62"/>
      <c r="M75" s="62"/>
      <c r="N75" s="62"/>
      <c r="O75" s="62"/>
      <c r="P75" s="1"/>
      <c r="Q75" s="1"/>
      <c r="V75" s="15"/>
      <c r="W75" s="15"/>
      <c r="X75" s="15"/>
      <c r="Y75" s="15"/>
      <c r="Z75" s="15"/>
      <c r="AA75" s="15"/>
      <c r="AB75" s="15"/>
      <c r="AC75" s="15"/>
      <c r="AD75" s="15"/>
      <c r="AE75" s="15"/>
      <c r="AL75" s="21"/>
    </row>
    <row r="76" spans="1:38" x14ac:dyDescent="0.65">
      <c r="A76" s="62"/>
      <c r="B76" s="62"/>
      <c r="C76" s="62"/>
      <c r="D76" s="62"/>
      <c r="E76" s="62"/>
      <c r="F76" s="62"/>
      <c r="G76" s="62"/>
      <c r="H76" s="62"/>
      <c r="I76" s="62"/>
      <c r="J76" s="62"/>
      <c r="K76" s="62"/>
      <c r="L76" s="62"/>
      <c r="M76" s="62"/>
      <c r="N76" s="62"/>
      <c r="O76" s="62"/>
      <c r="P76" s="1"/>
      <c r="Q76" s="1"/>
      <c r="T76" s="1"/>
      <c r="U76" s="1"/>
      <c r="W76" s="1"/>
      <c r="X76" s="1"/>
      <c r="Y76" s="1"/>
      <c r="AA76" s="1"/>
      <c r="AB76" s="1"/>
      <c r="AD76" s="1"/>
      <c r="AE76" s="1"/>
      <c r="AF76" s="1"/>
      <c r="AG76" s="1"/>
      <c r="AH76" s="1"/>
      <c r="AI76" s="1"/>
    </row>
    <row r="77" spans="1:38" x14ac:dyDescent="0.65">
      <c r="A77" s="62"/>
      <c r="B77" s="62"/>
      <c r="C77" s="62"/>
      <c r="D77" s="62"/>
      <c r="E77" s="62"/>
      <c r="F77" s="62"/>
      <c r="G77" s="62"/>
      <c r="H77" s="62"/>
      <c r="I77" s="62"/>
      <c r="J77" s="62"/>
      <c r="K77" s="62"/>
      <c r="L77" s="62"/>
      <c r="M77" s="62"/>
      <c r="N77" s="62"/>
      <c r="O77" s="62"/>
      <c r="P77" s="1"/>
      <c r="Q77" s="1"/>
      <c r="V77" s="15"/>
      <c r="W77" s="15"/>
      <c r="X77" s="15"/>
      <c r="Y77" s="15"/>
      <c r="Z77" s="15"/>
      <c r="AA77" s="15"/>
      <c r="AB77" s="15"/>
      <c r="AC77" s="15"/>
      <c r="AD77" s="15"/>
      <c r="AE77" s="15"/>
    </row>
    <row r="78" spans="1:38" x14ac:dyDescent="0.65">
      <c r="A78" s="62"/>
      <c r="B78" s="62"/>
      <c r="C78" s="62"/>
      <c r="D78" s="62"/>
      <c r="E78" s="62"/>
      <c r="F78" s="62"/>
      <c r="G78" s="62"/>
      <c r="H78" s="62"/>
      <c r="I78" s="62"/>
      <c r="J78" s="62"/>
      <c r="K78" s="62"/>
      <c r="L78" s="62"/>
      <c r="M78" s="62"/>
      <c r="N78" s="62"/>
      <c r="O78" s="62"/>
      <c r="P78" s="1"/>
      <c r="Q78" s="1"/>
      <c r="V78" s="15"/>
      <c r="W78" s="15"/>
      <c r="X78" s="15"/>
      <c r="Y78" s="15"/>
      <c r="Z78" s="15"/>
      <c r="AA78" s="15"/>
      <c r="AB78" s="15"/>
      <c r="AC78" s="15"/>
      <c r="AD78" s="15"/>
      <c r="AE78" s="15"/>
    </row>
    <row r="79" spans="1:38" x14ac:dyDescent="0.65">
      <c r="A79" s="62"/>
      <c r="B79" s="62"/>
      <c r="C79" s="62"/>
      <c r="D79" s="62"/>
      <c r="E79" s="62"/>
      <c r="F79" s="62"/>
      <c r="G79" s="62"/>
      <c r="H79" s="62"/>
      <c r="I79" s="62"/>
      <c r="J79" s="62"/>
      <c r="K79" s="62"/>
      <c r="L79" s="62"/>
      <c r="M79" s="62"/>
      <c r="N79" s="62"/>
      <c r="O79" s="62"/>
      <c r="P79" s="1"/>
      <c r="Q79" s="1"/>
      <c r="V79" s="15"/>
      <c r="W79" s="15"/>
      <c r="X79" s="15"/>
      <c r="Y79" s="15"/>
      <c r="Z79" s="15"/>
      <c r="AA79" s="15"/>
      <c r="AB79" s="15"/>
      <c r="AC79" s="15"/>
      <c r="AD79" s="15"/>
      <c r="AE79" s="15"/>
      <c r="AL79" s="1" t="s">
        <v>56</v>
      </c>
    </row>
    <row r="80" spans="1:38" x14ac:dyDescent="0.65">
      <c r="A80" s="62"/>
      <c r="B80" s="62"/>
      <c r="C80" s="62"/>
      <c r="D80" s="62"/>
      <c r="E80" s="62"/>
      <c r="F80" s="62"/>
      <c r="G80" s="62"/>
      <c r="H80" s="62"/>
      <c r="I80" s="62"/>
      <c r="J80" s="62"/>
      <c r="K80" s="62"/>
      <c r="L80" s="62"/>
      <c r="M80" s="62"/>
      <c r="N80" s="62"/>
      <c r="O80" s="62"/>
      <c r="P80" s="1"/>
      <c r="Q80" s="1"/>
      <c r="V80" s="15"/>
      <c r="W80" s="15"/>
      <c r="X80" s="15"/>
      <c r="Y80" s="15"/>
      <c r="Z80" s="15"/>
      <c r="AA80" s="15"/>
      <c r="AB80" s="15"/>
      <c r="AC80" s="15"/>
      <c r="AD80" s="15"/>
      <c r="AE80" s="15"/>
      <c r="AL80" s="1" t="s">
        <v>57</v>
      </c>
    </row>
    <row r="81" spans="1:38" x14ac:dyDescent="0.65">
      <c r="A81" s="62"/>
      <c r="B81" s="62"/>
      <c r="C81" s="62"/>
      <c r="D81" s="62"/>
      <c r="E81" s="62"/>
      <c r="F81" s="62"/>
      <c r="G81" s="62"/>
      <c r="H81" s="62"/>
      <c r="I81" s="62"/>
      <c r="J81" s="62"/>
      <c r="K81" s="62"/>
      <c r="L81" s="62"/>
      <c r="M81" s="62"/>
      <c r="N81" s="62"/>
      <c r="O81" s="62"/>
      <c r="P81" s="1"/>
      <c r="Q81" s="1"/>
      <c r="V81" s="15"/>
      <c r="W81" s="15"/>
      <c r="X81" s="15"/>
      <c r="Y81" s="15"/>
      <c r="Z81" s="15"/>
      <c r="AA81" s="15"/>
      <c r="AB81" s="15"/>
      <c r="AC81" s="15"/>
      <c r="AD81" s="15"/>
      <c r="AE81" s="15"/>
      <c r="AL81" s="17" t="s">
        <v>58</v>
      </c>
    </row>
    <row r="82" spans="1:38" x14ac:dyDescent="0.65">
      <c r="A82" s="62"/>
      <c r="B82" s="62"/>
      <c r="C82" s="62"/>
      <c r="D82" s="62"/>
      <c r="E82" s="62"/>
      <c r="F82" s="62"/>
      <c r="G82" s="62"/>
      <c r="H82" s="62"/>
      <c r="I82" s="62"/>
      <c r="J82" s="62"/>
      <c r="K82" s="62"/>
      <c r="L82" s="62"/>
      <c r="M82" s="62"/>
      <c r="N82" s="62"/>
      <c r="O82" s="62"/>
      <c r="P82" s="1"/>
      <c r="Q82" s="1"/>
      <c r="V82" s="15"/>
      <c r="W82" s="15"/>
      <c r="X82" s="15"/>
      <c r="Y82" s="15"/>
      <c r="Z82" s="15"/>
      <c r="AA82" s="15"/>
      <c r="AB82" s="15"/>
      <c r="AC82" s="15"/>
      <c r="AD82" s="15"/>
      <c r="AE82" s="15"/>
    </row>
    <row r="83" spans="1:38" x14ac:dyDescent="0.65">
      <c r="A83" s="62"/>
      <c r="B83" s="62"/>
      <c r="C83" s="62"/>
      <c r="D83" s="62"/>
      <c r="E83" s="62"/>
      <c r="F83" s="62"/>
      <c r="G83" s="62"/>
      <c r="H83" s="62"/>
      <c r="I83" s="62"/>
      <c r="J83" s="62"/>
      <c r="K83" s="62"/>
      <c r="L83" s="62"/>
      <c r="M83" s="62"/>
      <c r="N83" s="62"/>
      <c r="O83" s="62"/>
      <c r="P83" s="1"/>
      <c r="Q83" s="1"/>
      <c r="V83" s="15"/>
      <c r="W83" s="15"/>
      <c r="X83" s="15"/>
      <c r="Y83" s="15"/>
      <c r="Z83" s="15"/>
      <c r="AA83" s="15"/>
      <c r="AB83" s="15"/>
      <c r="AC83" s="15"/>
      <c r="AD83" s="15"/>
      <c r="AE83" s="15"/>
    </row>
    <row r="84" spans="1:38" x14ac:dyDescent="0.65">
      <c r="A84" s="62"/>
      <c r="B84" s="62"/>
      <c r="C84" s="62"/>
      <c r="D84" s="62"/>
      <c r="E84" s="62"/>
      <c r="F84" s="62"/>
      <c r="G84" s="62"/>
      <c r="H84" s="62"/>
      <c r="I84" s="62"/>
      <c r="J84" s="62"/>
      <c r="K84" s="62"/>
      <c r="L84" s="62"/>
      <c r="M84" s="62"/>
      <c r="N84" s="62"/>
      <c r="O84" s="62"/>
      <c r="P84" s="1"/>
      <c r="Q84" s="1"/>
      <c r="V84" s="15"/>
      <c r="W84" s="15"/>
      <c r="X84" s="15"/>
      <c r="Y84" s="15"/>
      <c r="Z84" s="15"/>
      <c r="AA84" s="15"/>
      <c r="AB84" s="15"/>
      <c r="AC84" s="15"/>
      <c r="AD84" s="15"/>
      <c r="AE84" s="15"/>
    </row>
    <row r="85" spans="1:38" x14ac:dyDescent="0.65">
      <c r="A85" s="62"/>
      <c r="B85" s="62"/>
      <c r="C85" s="62"/>
      <c r="D85" s="62"/>
      <c r="E85" s="62"/>
      <c r="F85" s="62"/>
      <c r="G85" s="62"/>
      <c r="H85" s="62"/>
      <c r="I85" s="62"/>
      <c r="J85" s="62"/>
      <c r="K85" s="62"/>
      <c r="L85" s="62"/>
      <c r="M85" s="62"/>
      <c r="N85" s="62"/>
      <c r="O85" s="62"/>
      <c r="P85" s="1"/>
      <c r="Q85" s="1"/>
      <c r="V85" s="15"/>
      <c r="W85" s="15"/>
      <c r="X85" s="15"/>
      <c r="Y85" s="15"/>
      <c r="Z85" s="15"/>
      <c r="AA85" s="15"/>
      <c r="AB85" s="15"/>
      <c r="AC85" s="15"/>
      <c r="AD85" s="15"/>
      <c r="AE85" s="15"/>
    </row>
    <row r="86" spans="1:38" x14ac:dyDescent="0.65">
      <c r="A86" s="62"/>
      <c r="B86" s="62"/>
      <c r="C86" s="62"/>
      <c r="D86" s="62"/>
      <c r="E86" s="62"/>
      <c r="F86" s="62"/>
      <c r="G86" s="62"/>
      <c r="H86" s="62"/>
      <c r="I86" s="62"/>
      <c r="J86" s="62"/>
      <c r="K86" s="62"/>
      <c r="L86" s="62"/>
      <c r="M86" s="62"/>
      <c r="N86" s="62"/>
      <c r="O86" s="62"/>
      <c r="P86" s="1"/>
      <c r="Q86" s="1"/>
      <c r="V86" s="15"/>
      <c r="W86" s="15"/>
      <c r="X86" s="15"/>
      <c r="Y86" s="15"/>
      <c r="Z86" s="15"/>
      <c r="AA86" s="15"/>
      <c r="AB86" s="15"/>
      <c r="AC86" s="15"/>
      <c r="AD86" s="15"/>
      <c r="AE86" s="15"/>
    </row>
    <row r="87" spans="1:38" x14ac:dyDescent="0.65">
      <c r="A87" s="62"/>
      <c r="B87" s="62"/>
      <c r="C87" s="62"/>
      <c r="D87" s="62"/>
      <c r="E87" s="62"/>
      <c r="F87" s="62"/>
      <c r="G87" s="62"/>
      <c r="H87" s="62"/>
      <c r="I87" s="62"/>
      <c r="J87" s="62"/>
      <c r="K87" s="62"/>
      <c r="L87" s="62"/>
      <c r="M87" s="62"/>
      <c r="N87" s="62"/>
      <c r="O87" s="62"/>
      <c r="P87" s="1"/>
      <c r="Q87" s="1"/>
      <c r="V87" s="15"/>
      <c r="W87" s="15"/>
      <c r="X87" s="15"/>
      <c r="Y87" s="15"/>
      <c r="Z87" s="15"/>
      <c r="AA87" s="15"/>
      <c r="AB87" s="15"/>
      <c r="AC87" s="15"/>
      <c r="AD87" s="15"/>
      <c r="AE87" s="15"/>
    </row>
    <row r="88" spans="1:38" x14ac:dyDescent="0.65">
      <c r="A88" s="62"/>
      <c r="B88" s="62"/>
      <c r="C88" s="62"/>
      <c r="D88" s="62"/>
      <c r="E88" s="62"/>
      <c r="F88" s="62"/>
      <c r="G88" s="62"/>
      <c r="H88" s="62"/>
      <c r="I88" s="62"/>
      <c r="J88" s="62"/>
      <c r="K88" s="62"/>
      <c r="L88" s="62"/>
      <c r="M88" s="62"/>
      <c r="N88" s="62"/>
      <c r="O88" s="62"/>
      <c r="P88" s="1"/>
      <c r="Q88" s="1"/>
      <c r="V88" s="15"/>
      <c r="W88" s="15"/>
      <c r="X88" s="15"/>
      <c r="Y88" s="15"/>
      <c r="Z88" s="15"/>
      <c r="AA88" s="15"/>
      <c r="AB88" s="15"/>
      <c r="AC88" s="15"/>
      <c r="AD88" s="15"/>
      <c r="AE88" s="15"/>
    </row>
    <row r="89" spans="1:38" x14ac:dyDescent="0.65">
      <c r="A89" s="62"/>
      <c r="B89" s="62"/>
      <c r="C89" s="62"/>
      <c r="D89" s="62"/>
      <c r="E89" s="62"/>
      <c r="F89" s="62"/>
      <c r="G89" s="62"/>
      <c r="H89" s="62"/>
      <c r="I89" s="62"/>
      <c r="J89" s="62"/>
      <c r="K89" s="62"/>
      <c r="L89" s="62"/>
      <c r="M89" s="62"/>
      <c r="N89" s="62"/>
      <c r="O89" s="62"/>
      <c r="P89" s="1"/>
      <c r="Q89" s="1"/>
      <c r="V89" s="15"/>
      <c r="W89" s="15"/>
      <c r="X89" s="15"/>
      <c r="Y89" s="15"/>
      <c r="Z89" s="15"/>
      <c r="AA89" s="15"/>
      <c r="AB89" s="15"/>
      <c r="AC89" s="15"/>
      <c r="AD89" s="15"/>
      <c r="AE89" s="15"/>
    </row>
    <row r="90" spans="1:38" x14ac:dyDescent="0.65">
      <c r="A90" s="62"/>
      <c r="B90" s="62"/>
      <c r="C90" s="62"/>
      <c r="D90" s="62"/>
      <c r="E90" s="62"/>
      <c r="F90" s="62"/>
      <c r="G90" s="62"/>
      <c r="H90" s="62"/>
      <c r="I90" s="62"/>
      <c r="J90" s="62"/>
      <c r="K90" s="62"/>
      <c r="L90" s="62"/>
      <c r="M90" s="62"/>
      <c r="N90" s="62"/>
      <c r="O90" s="62"/>
      <c r="P90" s="1"/>
      <c r="Q90" s="1"/>
      <c r="V90" s="15"/>
      <c r="W90" s="15"/>
      <c r="X90" s="15"/>
      <c r="Y90" s="15"/>
      <c r="Z90" s="15"/>
      <c r="AA90" s="15"/>
      <c r="AB90" s="15"/>
      <c r="AC90" s="15"/>
      <c r="AD90" s="15"/>
      <c r="AE90" s="15"/>
    </row>
    <row r="91" spans="1:38" x14ac:dyDescent="0.65">
      <c r="A91" s="62"/>
      <c r="B91" s="62"/>
      <c r="C91" s="62"/>
      <c r="D91" s="62"/>
      <c r="E91" s="62"/>
      <c r="F91" s="62"/>
      <c r="G91" s="62"/>
      <c r="H91" s="62"/>
      <c r="I91" s="62"/>
      <c r="J91" s="62"/>
      <c r="K91" s="62"/>
      <c r="L91" s="62"/>
      <c r="M91" s="62"/>
      <c r="N91" s="62"/>
      <c r="O91" s="62"/>
      <c r="P91" s="1"/>
      <c r="Q91" s="1"/>
      <c r="V91" s="15"/>
      <c r="W91" s="15"/>
      <c r="X91" s="15"/>
      <c r="Y91" s="15"/>
      <c r="Z91" s="15"/>
      <c r="AA91" s="15"/>
      <c r="AB91" s="15"/>
      <c r="AC91" s="15"/>
      <c r="AD91" s="15"/>
      <c r="AE91" s="15"/>
    </row>
    <row r="92" spans="1:38" x14ac:dyDescent="0.65">
      <c r="A92" s="62"/>
      <c r="B92" s="62"/>
      <c r="C92" s="62"/>
      <c r="D92" s="62"/>
      <c r="E92" s="62"/>
      <c r="F92" s="62"/>
      <c r="G92" s="62"/>
      <c r="H92" s="62"/>
      <c r="I92" s="62"/>
      <c r="J92" s="62"/>
      <c r="K92" s="62"/>
      <c r="L92" s="62"/>
      <c r="M92" s="62"/>
      <c r="N92" s="62"/>
      <c r="O92" s="62"/>
      <c r="P92" s="1"/>
      <c r="Q92" s="1"/>
      <c r="V92" s="15"/>
      <c r="W92" s="15"/>
      <c r="X92" s="15"/>
      <c r="Y92" s="15"/>
      <c r="Z92" s="15"/>
      <c r="AA92" s="15"/>
      <c r="AB92" s="15"/>
      <c r="AC92" s="15"/>
      <c r="AD92" s="15"/>
      <c r="AE92" s="15"/>
    </row>
    <row r="93" spans="1:38" x14ac:dyDescent="0.65">
      <c r="A93" s="62"/>
      <c r="B93" s="62"/>
      <c r="C93" s="62"/>
      <c r="D93" s="62"/>
      <c r="E93" s="62"/>
      <c r="F93" s="62"/>
      <c r="G93" s="62"/>
      <c r="H93" s="62"/>
      <c r="I93" s="62"/>
      <c r="J93" s="62"/>
      <c r="K93" s="62"/>
      <c r="L93" s="62"/>
      <c r="M93" s="62"/>
      <c r="N93" s="62"/>
      <c r="O93" s="62"/>
      <c r="P93" s="1"/>
      <c r="Q93" s="1"/>
      <c r="V93" s="15"/>
      <c r="W93" s="15"/>
      <c r="X93" s="15"/>
      <c r="Y93" s="15"/>
      <c r="Z93" s="15"/>
      <c r="AA93" s="15"/>
      <c r="AB93" s="15"/>
      <c r="AC93" s="15"/>
      <c r="AD93" s="15"/>
      <c r="AE93" s="15"/>
    </row>
    <row r="94" spans="1:38" x14ac:dyDescent="0.65">
      <c r="A94" s="62"/>
      <c r="B94" s="62"/>
      <c r="C94" s="62"/>
      <c r="D94" s="62"/>
      <c r="E94" s="62"/>
      <c r="F94" s="62"/>
      <c r="G94" s="62"/>
      <c r="H94" s="62"/>
      <c r="I94" s="62"/>
      <c r="J94" s="62"/>
      <c r="K94" s="62"/>
      <c r="L94" s="62"/>
      <c r="M94" s="62"/>
      <c r="N94" s="62"/>
      <c r="O94" s="62"/>
      <c r="P94" s="1"/>
      <c r="Q94" s="1"/>
      <c r="V94" s="15"/>
      <c r="W94" s="15"/>
      <c r="X94" s="15"/>
      <c r="Y94" s="15"/>
      <c r="Z94" s="15"/>
      <c r="AA94" s="15"/>
      <c r="AB94" s="15"/>
      <c r="AC94" s="15"/>
      <c r="AD94" s="15"/>
      <c r="AE94" s="15"/>
    </row>
    <row r="95" spans="1:38" x14ac:dyDescent="0.65">
      <c r="A95" s="62"/>
      <c r="B95" s="62"/>
      <c r="C95" s="62"/>
      <c r="D95" s="62"/>
      <c r="E95" s="62"/>
      <c r="F95" s="62"/>
      <c r="G95" s="62"/>
      <c r="H95" s="62"/>
      <c r="I95" s="62"/>
      <c r="J95" s="62"/>
      <c r="K95" s="62"/>
      <c r="L95" s="62"/>
      <c r="M95" s="62"/>
      <c r="N95" s="62"/>
      <c r="O95" s="62"/>
      <c r="P95" s="1"/>
      <c r="Q95" s="1"/>
      <c r="V95" s="15"/>
      <c r="W95" s="15"/>
      <c r="X95" s="15"/>
      <c r="Y95" s="15"/>
      <c r="Z95" s="15"/>
      <c r="AA95" s="15"/>
      <c r="AB95" s="15"/>
      <c r="AC95" s="15"/>
      <c r="AD95" s="15"/>
      <c r="AE95" s="15"/>
    </row>
    <row r="96" spans="1:38" x14ac:dyDescent="0.65">
      <c r="A96" s="62"/>
      <c r="B96" s="62"/>
      <c r="C96" s="62"/>
      <c r="D96" s="62"/>
      <c r="E96" s="62"/>
      <c r="F96" s="62"/>
      <c r="G96" s="62"/>
      <c r="H96" s="62"/>
      <c r="I96" s="62"/>
      <c r="J96" s="62"/>
      <c r="K96" s="62"/>
      <c r="L96" s="62"/>
      <c r="M96" s="62"/>
      <c r="N96" s="62"/>
      <c r="O96" s="62"/>
      <c r="P96" s="1"/>
      <c r="Q96" s="1"/>
      <c r="V96" s="15"/>
      <c r="W96" s="15"/>
      <c r="X96" s="15"/>
      <c r="Y96" s="15"/>
      <c r="Z96" s="15"/>
      <c r="AA96" s="15"/>
      <c r="AB96" s="15"/>
      <c r="AC96" s="15"/>
      <c r="AD96" s="15"/>
      <c r="AE96" s="15"/>
    </row>
    <row r="97" spans="1:31" x14ac:dyDescent="0.65">
      <c r="A97" s="62"/>
      <c r="B97" s="62"/>
      <c r="C97" s="62"/>
      <c r="D97" s="62"/>
      <c r="E97" s="62"/>
      <c r="F97" s="62"/>
      <c r="G97" s="62"/>
      <c r="H97" s="62"/>
      <c r="I97" s="62"/>
      <c r="J97" s="62"/>
      <c r="K97" s="62"/>
      <c r="L97" s="62"/>
      <c r="M97" s="62"/>
      <c r="N97" s="62"/>
      <c r="O97" s="62"/>
      <c r="P97" s="1"/>
      <c r="Q97" s="1"/>
      <c r="V97" s="15"/>
      <c r="W97" s="15"/>
      <c r="X97" s="15"/>
      <c r="Y97" s="15"/>
      <c r="Z97" s="15"/>
      <c r="AA97" s="15"/>
      <c r="AB97" s="15"/>
      <c r="AC97" s="15"/>
      <c r="AD97" s="15"/>
      <c r="AE97" s="15"/>
    </row>
    <row r="98" spans="1:31" x14ac:dyDescent="0.65">
      <c r="A98" s="62"/>
      <c r="B98" s="62"/>
      <c r="C98" s="62"/>
      <c r="D98" s="62"/>
      <c r="E98" s="62"/>
      <c r="F98" s="62"/>
      <c r="G98" s="62"/>
      <c r="H98" s="62"/>
      <c r="I98" s="62"/>
      <c r="J98" s="62"/>
      <c r="K98" s="62"/>
      <c r="L98" s="62"/>
      <c r="M98" s="62"/>
      <c r="N98" s="62"/>
      <c r="O98" s="62"/>
      <c r="P98" s="1"/>
      <c r="Q98" s="1"/>
      <c r="V98" s="15"/>
      <c r="W98" s="15"/>
      <c r="X98" s="15"/>
      <c r="Y98" s="15"/>
      <c r="Z98" s="15"/>
      <c r="AA98" s="15"/>
      <c r="AB98" s="15"/>
      <c r="AC98" s="15"/>
      <c r="AD98" s="15"/>
      <c r="AE98" s="15"/>
    </row>
    <row r="99" spans="1:31" x14ac:dyDescent="0.65">
      <c r="A99" s="62"/>
      <c r="B99" s="62"/>
      <c r="C99" s="62"/>
      <c r="D99" s="62"/>
      <c r="E99" s="62"/>
      <c r="F99" s="62"/>
      <c r="G99" s="62"/>
      <c r="H99" s="62"/>
      <c r="I99" s="62"/>
      <c r="J99" s="62"/>
      <c r="K99" s="62"/>
      <c r="L99" s="62"/>
      <c r="M99" s="62"/>
      <c r="N99" s="62"/>
      <c r="O99" s="62"/>
      <c r="P99" s="1"/>
      <c r="Q99" s="1"/>
      <c r="V99" s="15"/>
      <c r="W99" s="15"/>
      <c r="X99" s="15"/>
      <c r="Y99" s="15"/>
      <c r="Z99" s="15"/>
      <c r="AA99" s="15"/>
      <c r="AB99" s="15"/>
      <c r="AC99" s="15"/>
      <c r="AD99" s="15"/>
      <c r="AE99" s="15"/>
    </row>
    <row r="100" spans="1:31" x14ac:dyDescent="0.65">
      <c r="A100" s="62"/>
      <c r="B100" s="62"/>
      <c r="C100" s="62"/>
      <c r="D100" s="62"/>
      <c r="E100" s="62"/>
      <c r="F100" s="62"/>
      <c r="G100" s="62"/>
      <c r="H100" s="62"/>
      <c r="I100" s="62"/>
      <c r="J100" s="62"/>
      <c r="K100" s="62"/>
      <c r="L100" s="62"/>
      <c r="M100" s="62"/>
      <c r="N100" s="62"/>
      <c r="O100" s="62"/>
      <c r="P100" s="1"/>
      <c r="Q100" s="1"/>
      <c r="V100" s="15"/>
      <c r="W100" s="15"/>
      <c r="X100" s="15"/>
      <c r="Y100" s="15"/>
      <c r="Z100" s="15"/>
      <c r="AA100" s="15"/>
      <c r="AB100" s="15"/>
      <c r="AC100" s="15"/>
      <c r="AD100" s="15"/>
      <c r="AE100" s="15"/>
    </row>
    <row r="101" spans="1:31" x14ac:dyDescent="0.65">
      <c r="A101" s="62"/>
      <c r="B101" s="62"/>
      <c r="C101" s="62"/>
      <c r="D101" s="62"/>
      <c r="E101" s="62"/>
      <c r="F101" s="62"/>
      <c r="G101" s="62"/>
      <c r="H101" s="62"/>
      <c r="I101" s="62"/>
      <c r="J101" s="62"/>
      <c r="K101" s="62"/>
      <c r="L101" s="62"/>
      <c r="M101" s="62"/>
      <c r="N101" s="62"/>
      <c r="O101" s="62"/>
      <c r="P101" s="1"/>
      <c r="Q101" s="1"/>
      <c r="V101" s="15"/>
      <c r="W101" s="15"/>
      <c r="X101" s="15"/>
      <c r="Y101" s="15"/>
      <c r="Z101" s="15"/>
      <c r="AA101" s="15"/>
      <c r="AB101" s="15"/>
      <c r="AC101" s="15"/>
      <c r="AD101" s="15"/>
      <c r="AE101" s="15"/>
    </row>
    <row r="102" spans="1:31" x14ac:dyDescent="0.65">
      <c r="A102" s="62"/>
      <c r="B102" s="62"/>
      <c r="C102" s="62"/>
      <c r="D102" s="62"/>
      <c r="E102" s="62"/>
      <c r="F102" s="62"/>
      <c r="G102" s="62"/>
      <c r="H102" s="62"/>
      <c r="I102" s="62"/>
      <c r="J102" s="62"/>
      <c r="K102" s="62"/>
      <c r="L102" s="62"/>
      <c r="M102" s="62"/>
      <c r="N102" s="62"/>
      <c r="O102" s="62"/>
      <c r="P102" s="1"/>
      <c r="Q102" s="1"/>
      <c r="V102" s="15"/>
      <c r="W102" s="15"/>
      <c r="X102" s="15"/>
      <c r="Y102" s="15"/>
      <c r="Z102" s="15"/>
      <c r="AA102" s="15"/>
      <c r="AB102" s="15"/>
      <c r="AC102" s="15"/>
      <c r="AD102" s="15"/>
      <c r="AE102" s="15"/>
    </row>
    <row r="103" spans="1:31" x14ac:dyDescent="0.65">
      <c r="A103" s="62"/>
      <c r="B103" s="62"/>
      <c r="C103" s="62"/>
      <c r="D103" s="62"/>
      <c r="E103" s="62"/>
      <c r="F103" s="62"/>
      <c r="G103" s="62"/>
      <c r="H103" s="62"/>
      <c r="I103" s="62"/>
      <c r="J103" s="62"/>
      <c r="K103" s="62"/>
      <c r="L103" s="62"/>
      <c r="M103" s="62"/>
      <c r="N103" s="62"/>
      <c r="O103" s="62"/>
      <c r="P103" s="1"/>
      <c r="Q103" s="1"/>
      <c r="V103" s="15"/>
      <c r="W103" s="15"/>
      <c r="X103" s="15"/>
      <c r="Y103" s="15"/>
      <c r="Z103" s="15"/>
      <c r="AA103" s="15"/>
      <c r="AB103" s="15"/>
      <c r="AC103" s="15"/>
      <c r="AD103" s="15"/>
      <c r="AE103" s="15"/>
    </row>
    <row r="104" spans="1:31" x14ac:dyDescent="0.65">
      <c r="A104" s="62"/>
      <c r="B104" s="62"/>
      <c r="C104" s="62"/>
      <c r="D104" s="62"/>
      <c r="E104" s="62"/>
      <c r="F104" s="62"/>
      <c r="G104" s="62"/>
      <c r="H104" s="62"/>
      <c r="I104" s="62"/>
      <c r="J104" s="62"/>
      <c r="K104" s="62"/>
      <c r="L104" s="62"/>
      <c r="M104" s="62"/>
      <c r="N104" s="62"/>
      <c r="O104" s="62"/>
      <c r="P104" s="1"/>
      <c r="Q104" s="1"/>
      <c r="V104" s="15"/>
      <c r="W104" s="15"/>
      <c r="X104" s="15"/>
      <c r="Y104" s="15"/>
      <c r="Z104" s="15"/>
      <c r="AA104" s="15"/>
      <c r="AB104" s="15"/>
      <c r="AC104" s="15"/>
      <c r="AD104" s="15"/>
      <c r="AE104" s="15"/>
    </row>
    <row r="105" spans="1:31" x14ac:dyDescent="0.65">
      <c r="A105" s="62"/>
      <c r="B105" s="62"/>
      <c r="C105" s="62"/>
      <c r="D105" s="62"/>
      <c r="E105" s="62"/>
      <c r="F105" s="62"/>
      <c r="G105" s="62"/>
      <c r="H105" s="62"/>
      <c r="I105" s="62"/>
      <c r="J105" s="62"/>
      <c r="K105" s="62"/>
      <c r="L105" s="62"/>
      <c r="M105" s="62"/>
      <c r="N105" s="62"/>
      <c r="O105" s="62"/>
      <c r="P105" s="1"/>
      <c r="Q105" s="1"/>
      <c r="V105" s="15"/>
      <c r="W105" s="15"/>
      <c r="X105" s="15"/>
      <c r="Y105" s="15"/>
      <c r="Z105" s="15"/>
      <c r="AA105" s="15"/>
      <c r="AB105" s="15"/>
      <c r="AC105" s="15"/>
      <c r="AD105" s="15"/>
      <c r="AE105" s="15"/>
    </row>
    <row r="106" spans="1:31" x14ac:dyDescent="0.65">
      <c r="A106" s="62"/>
      <c r="B106" s="62"/>
      <c r="C106" s="62"/>
      <c r="D106" s="62"/>
      <c r="E106" s="62"/>
      <c r="F106" s="62"/>
      <c r="G106" s="62"/>
      <c r="H106" s="62"/>
      <c r="I106" s="62"/>
      <c r="J106" s="62"/>
      <c r="K106" s="62"/>
      <c r="L106" s="62"/>
      <c r="M106" s="62"/>
      <c r="N106" s="62"/>
      <c r="O106" s="62"/>
      <c r="P106" s="1"/>
      <c r="Q106" s="1"/>
      <c r="V106" s="15"/>
      <c r="W106" s="15"/>
      <c r="X106" s="15"/>
      <c r="Y106" s="15"/>
      <c r="Z106" s="15"/>
      <c r="AA106" s="15"/>
      <c r="AB106" s="15"/>
      <c r="AC106" s="15"/>
      <c r="AD106" s="15"/>
      <c r="AE106" s="15"/>
    </row>
    <row r="107" spans="1:31" x14ac:dyDescent="0.65">
      <c r="A107" s="62"/>
      <c r="B107" s="62"/>
      <c r="C107" s="62"/>
      <c r="D107" s="62"/>
      <c r="E107" s="62"/>
      <c r="F107" s="62"/>
      <c r="G107" s="62"/>
      <c r="H107" s="62"/>
      <c r="I107" s="62"/>
      <c r="J107" s="62"/>
      <c r="K107" s="62"/>
      <c r="L107" s="62"/>
      <c r="M107" s="62"/>
      <c r="N107" s="62"/>
      <c r="O107" s="62"/>
      <c r="P107" s="1"/>
      <c r="Q107" s="1"/>
      <c r="V107" s="15"/>
      <c r="W107" s="15"/>
      <c r="X107" s="15"/>
      <c r="Y107" s="15"/>
      <c r="Z107" s="15"/>
      <c r="AA107" s="15"/>
      <c r="AB107" s="15"/>
      <c r="AC107" s="15"/>
      <c r="AD107" s="15"/>
      <c r="AE107" s="15"/>
    </row>
    <row r="108" spans="1:31" x14ac:dyDescent="0.65">
      <c r="A108" s="62"/>
      <c r="B108" s="62"/>
      <c r="C108" s="62"/>
      <c r="D108" s="62"/>
      <c r="E108" s="62"/>
      <c r="F108" s="62"/>
      <c r="G108" s="62"/>
      <c r="H108" s="62"/>
      <c r="I108" s="62"/>
      <c r="J108" s="62"/>
      <c r="K108" s="62"/>
      <c r="L108" s="62"/>
      <c r="M108" s="62"/>
      <c r="N108" s="62"/>
      <c r="O108" s="62"/>
      <c r="P108" s="1"/>
      <c r="Q108" s="1"/>
      <c r="V108" s="15"/>
      <c r="W108" s="15"/>
      <c r="X108" s="15"/>
      <c r="Y108" s="15"/>
      <c r="Z108" s="15"/>
      <c r="AA108" s="15"/>
      <c r="AB108" s="15"/>
      <c r="AC108" s="15"/>
      <c r="AD108" s="15"/>
      <c r="AE108" s="15"/>
    </row>
    <row r="109" spans="1:31" x14ac:dyDescent="0.65">
      <c r="A109" s="62"/>
      <c r="B109" s="62"/>
      <c r="C109" s="62"/>
      <c r="D109" s="62"/>
      <c r="E109" s="62"/>
      <c r="F109" s="62"/>
      <c r="G109" s="62"/>
      <c r="H109" s="62"/>
      <c r="I109" s="62"/>
      <c r="J109" s="62"/>
      <c r="K109" s="62"/>
      <c r="L109" s="62"/>
      <c r="M109" s="62"/>
      <c r="N109" s="62"/>
      <c r="O109" s="62"/>
      <c r="P109" s="1"/>
      <c r="Q109" s="1"/>
      <c r="V109" s="15"/>
      <c r="W109" s="15"/>
      <c r="X109" s="15"/>
      <c r="Y109" s="15"/>
      <c r="Z109" s="15"/>
      <c r="AA109" s="15"/>
      <c r="AB109" s="15"/>
      <c r="AC109" s="15"/>
      <c r="AD109" s="15"/>
      <c r="AE109" s="15"/>
    </row>
    <row r="110" spans="1:31" x14ac:dyDescent="0.65">
      <c r="A110" s="62"/>
      <c r="B110" s="62"/>
      <c r="C110" s="62"/>
      <c r="D110" s="62"/>
      <c r="E110" s="62"/>
      <c r="F110" s="62"/>
      <c r="G110" s="62"/>
      <c r="H110" s="62"/>
      <c r="I110" s="62"/>
      <c r="J110" s="62"/>
      <c r="K110" s="62"/>
      <c r="L110" s="62"/>
      <c r="M110" s="62"/>
      <c r="N110" s="62"/>
      <c r="O110" s="62"/>
      <c r="P110" s="1"/>
      <c r="Q110" s="1"/>
      <c r="V110" s="15"/>
      <c r="W110" s="15"/>
      <c r="X110" s="15"/>
      <c r="Y110" s="15"/>
      <c r="Z110" s="15"/>
      <c r="AA110" s="15"/>
      <c r="AB110" s="15"/>
      <c r="AC110" s="15"/>
      <c r="AD110" s="15"/>
      <c r="AE110" s="15"/>
    </row>
    <row r="111" spans="1:31" x14ac:dyDescent="0.65">
      <c r="A111" s="62"/>
      <c r="B111" s="62"/>
      <c r="C111" s="62"/>
      <c r="D111" s="62"/>
      <c r="E111" s="62"/>
      <c r="F111" s="62"/>
      <c r="G111" s="62"/>
      <c r="H111" s="62"/>
      <c r="I111" s="62"/>
      <c r="J111" s="62"/>
      <c r="K111" s="62"/>
      <c r="L111" s="62"/>
      <c r="M111" s="62"/>
      <c r="N111" s="62"/>
      <c r="O111" s="62"/>
      <c r="P111" s="1"/>
      <c r="Q111" s="1"/>
      <c r="V111" s="15"/>
      <c r="W111" s="15"/>
      <c r="X111" s="15"/>
      <c r="Y111" s="15"/>
      <c r="Z111" s="15"/>
      <c r="AA111" s="15"/>
      <c r="AB111" s="15"/>
      <c r="AC111" s="15"/>
      <c r="AD111" s="15"/>
      <c r="AE111" s="15"/>
    </row>
    <row r="112" spans="1:31" x14ac:dyDescent="0.65">
      <c r="A112" s="62"/>
      <c r="B112" s="62"/>
      <c r="C112" s="62"/>
      <c r="D112" s="62"/>
      <c r="E112" s="62"/>
      <c r="F112" s="62"/>
      <c r="G112" s="62"/>
      <c r="H112" s="62"/>
      <c r="I112" s="62"/>
      <c r="J112" s="62"/>
      <c r="K112" s="62"/>
      <c r="L112" s="62"/>
      <c r="M112" s="62"/>
      <c r="N112" s="62"/>
      <c r="O112" s="62"/>
      <c r="P112" s="1"/>
      <c r="Q112" s="1"/>
      <c r="V112" s="15"/>
      <c r="W112" s="15"/>
      <c r="X112" s="15"/>
      <c r="Y112" s="15"/>
      <c r="Z112" s="15"/>
      <c r="AA112" s="15"/>
      <c r="AB112" s="15"/>
      <c r="AC112" s="15"/>
      <c r="AD112" s="15"/>
      <c r="AE112" s="15"/>
    </row>
    <row r="113" spans="1:31" x14ac:dyDescent="0.65">
      <c r="A113" s="62"/>
      <c r="B113" s="62"/>
      <c r="C113" s="62"/>
      <c r="D113" s="62"/>
      <c r="E113" s="62"/>
      <c r="F113" s="62"/>
      <c r="G113" s="62"/>
      <c r="H113" s="62"/>
      <c r="I113" s="62"/>
      <c r="J113" s="62"/>
      <c r="K113" s="62"/>
      <c r="L113" s="62"/>
      <c r="M113" s="62"/>
      <c r="N113" s="62"/>
      <c r="O113" s="62"/>
      <c r="P113" s="1"/>
      <c r="Q113" s="1"/>
      <c r="V113" s="15"/>
      <c r="W113" s="15"/>
      <c r="X113" s="15"/>
      <c r="Y113" s="15"/>
      <c r="Z113" s="15"/>
      <c r="AA113" s="15"/>
      <c r="AB113" s="15"/>
      <c r="AC113" s="15"/>
      <c r="AD113" s="15"/>
      <c r="AE113" s="15"/>
    </row>
    <row r="114" spans="1:31" x14ac:dyDescent="0.65">
      <c r="A114" s="62"/>
      <c r="B114" s="62"/>
      <c r="C114" s="62"/>
      <c r="D114" s="62"/>
      <c r="E114" s="62"/>
      <c r="F114" s="62"/>
      <c r="G114" s="62"/>
      <c r="H114" s="62"/>
      <c r="I114" s="62"/>
      <c r="J114" s="62"/>
      <c r="K114" s="62"/>
      <c r="L114" s="62"/>
      <c r="M114" s="62"/>
      <c r="N114" s="62"/>
      <c r="O114" s="62"/>
      <c r="P114" s="1"/>
      <c r="Q114" s="1"/>
      <c r="V114" s="15"/>
      <c r="W114" s="15"/>
      <c r="X114" s="15"/>
      <c r="Y114" s="15"/>
      <c r="Z114" s="15"/>
      <c r="AA114" s="15"/>
      <c r="AB114" s="15"/>
      <c r="AC114" s="15"/>
      <c r="AD114" s="15"/>
      <c r="AE114" s="15"/>
    </row>
    <row r="115" spans="1:31" x14ac:dyDescent="0.65">
      <c r="A115" s="62"/>
      <c r="B115" s="62"/>
      <c r="C115" s="62"/>
      <c r="D115" s="62"/>
      <c r="E115" s="62"/>
      <c r="F115" s="62"/>
      <c r="G115" s="62"/>
      <c r="H115" s="62"/>
      <c r="I115" s="62"/>
      <c r="J115" s="62"/>
      <c r="K115" s="62"/>
      <c r="L115" s="62"/>
      <c r="M115" s="62"/>
      <c r="N115" s="62"/>
      <c r="O115" s="62"/>
      <c r="P115" s="1"/>
      <c r="Q115" s="1"/>
      <c r="V115" s="15"/>
      <c r="W115" s="15"/>
      <c r="X115" s="15"/>
      <c r="Y115" s="15"/>
      <c r="Z115" s="15"/>
      <c r="AA115" s="15"/>
      <c r="AB115" s="15"/>
      <c r="AC115" s="15"/>
      <c r="AD115" s="15"/>
      <c r="AE115" s="15"/>
    </row>
    <row r="116" spans="1:31" x14ac:dyDescent="0.65">
      <c r="A116" s="62"/>
      <c r="B116" s="62"/>
      <c r="C116" s="62"/>
      <c r="D116" s="62"/>
      <c r="E116" s="62"/>
      <c r="F116" s="62"/>
      <c r="G116" s="62"/>
      <c r="H116" s="62"/>
      <c r="I116" s="62"/>
      <c r="J116" s="62"/>
      <c r="K116" s="62"/>
      <c r="L116" s="62"/>
      <c r="M116" s="62"/>
      <c r="N116" s="62"/>
      <c r="O116" s="62"/>
      <c r="P116" s="1"/>
      <c r="Q116" s="1"/>
      <c r="V116" s="15"/>
      <c r="W116" s="15"/>
      <c r="X116" s="15"/>
      <c r="Y116" s="15"/>
      <c r="Z116" s="15"/>
      <c r="AA116" s="15"/>
      <c r="AB116" s="15"/>
      <c r="AC116" s="15"/>
      <c r="AD116" s="15"/>
      <c r="AE116" s="15"/>
    </row>
    <row r="117" spans="1:31" x14ac:dyDescent="0.65">
      <c r="A117" s="62"/>
      <c r="B117" s="62"/>
      <c r="C117" s="62"/>
      <c r="D117" s="62"/>
      <c r="E117" s="62"/>
      <c r="F117" s="62"/>
      <c r="G117" s="62"/>
      <c r="H117" s="62"/>
      <c r="I117" s="62"/>
      <c r="J117" s="62"/>
      <c r="K117" s="62"/>
      <c r="L117" s="62"/>
      <c r="M117" s="62"/>
      <c r="N117" s="62"/>
      <c r="O117" s="62"/>
      <c r="P117" s="1"/>
      <c r="Q117" s="1"/>
      <c r="V117" s="15"/>
      <c r="W117" s="15"/>
      <c r="X117" s="15"/>
      <c r="Y117" s="15"/>
      <c r="Z117" s="15"/>
      <c r="AA117" s="15"/>
      <c r="AB117" s="15"/>
      <c r="AC117" s="15"/>
      <c r="AD117" s="15"/>
      <c r="AE117" s="15"/>
    </row>
    <row r="118" spans="1:31" x14ac:dyDescent="0.65">
      <c r="A118" s="62"/>
      <c r="B118" s="62"/>
      <c r="C118" s="62"/>
      <c r="D118" s="62"/>
      <c r="E118" s="62"/>
      <c r="F118" s="62"/>
      <c r="G118" s="62"/>
      <c r="H118" s="62"/>
      <c r="I118" s="62"/>
      <c r="J118" s="62"/>
      <c r="K118" s="62"/>
      <c r="L118" s="62"/>
      <c r="M118" s="62"/>
      <c r="N118" s="62"/>
      <c r="O118" s="62"/>
      <c r="P118" s="1"/>
      <c r="Q118" s="1"/>
      <c r="V118" s="15"/>
      <c r="W118" s="15"/>
      <c r="X118" s="15"/>
      <c r="Y118" s="15"/>
      <c r="Z118" s="15"/>
      <c r="AA118" s="15"/>
      <c r="AB118" s="15"/>
      <c r="AC118" s="15"/>
      <c r="AD118" s="15"/>
      <c r="AE118" s="15"/>
    </row>
    <row r="119" spans="1:31" x14ac:dyDescent="0.65">
      <c r="A119" s="62"/>
      <c r="B119" s="62"/>
      <c r="C119" s="62"/>
      <c r="D119" s="62"/>
      <c r="E119" s="62"/>
      <c r="F119" s="62"/>
      <c r="G119" s="62"/>
      <c r="H119" s="62"/>
      <c r="I119" s="62"/>
      <c r="J119" s="62"/>
      <c r="K119" s="62"/>
      <c r="L119" s="62"/>
      <c r="M119" s="62"/>
      <c r="N119" s="62"/>
      <c r="O119" s="62"/>
      <c r="P119" s="1"/>
      <c r="Q119" s="1"/>
      <c r="V119" s="15"/>
      <c r="W119" s="15"/>
      <c r="X119" s="15"/>
      <c r="Y119" s="15"/>
      <c r="Z119" s="15"/>
      <c r="AA119" s="15"/>
      <c r="AB119" s="15"/>
      <c r="AC119" s="15"/>
      <c r="AD119" s="15"/>
      <c r="AE119" s="15"/>
    </row>
    <row r="120" spans="1:31" x14ac:dyDescent="0.65">
      <c r="A120" s="62"/>
      <c r="B120" s="62"/>
      <c r="C120" s="62"/>
      <c r="D120" s="62"/>
      <c r="E120" s="62"/>
      <c r="F120" s="62"/>
      <c r="G120" s="62"/>
      <c r="H120" s="62"/>
      <c r="I120" s="62"/>
      <c r="J120" s="62"/>
      <c r="K120" s="62"/>
      <c r="L120" s="62"/>
      <c r="M120" s="62"/>
      <c r="N120" s="62"/>
      <c r="O120" s="62"/>
      <c r="P120" s="1"/>
      <c r="Q120" s="1"/>
      <c r="V120" s="15"/>
      <c r="W120" s="15"/>
      <c r="X120" s="15"/>
      <c r="Y120" s="15"/>
      <c r="Z120" s="15"/>
      <c r="AA120" s="15"/>
      <c r="AB120" s="15"/>
      <c r="AC120" s="15"/>
      <c r="AD120" s="15"/>
      <c r="AE120" s="15"/>
    </row>
    <row r="121" spans="1:31" x14ac:dyDescent="0.65">
      <c r="A121" s="62"/>
      <c r="B121" s="62"/>
      <c r="C121" s="62"/>
      <c r="D121" s="62"/>
      <c r="E121" s="62"/>
      <c r="F121" s="62"/>
      <c r="G121" s="62"/>
      <c r="H121" s="62"/>
      <c r="I121" s="62"/>
      <c r="J121" s="62"/>
      <c r="K121" s="62"/>
      <c r="L121" s="62"/>
      <c r="M121" s="62"/>
      <c r="N121" s="62"/>
      <c r="O121" s="62"/>
      <c r="P121" s="1"/>
      <c r="Q121" s="1"/>
      <c r="V121" s="15"/>
      <c r="W121" s="15"/>
      <c r="X121" s="15"/>
      <c r="Y121" s="15"/>
      <c r="Z121" s="15"/>
      <c r="AA121" s="15"/>
      <c r="AB121" s="15"/>
      <c r="AC121" s="15"/>
      <c r="AD121" s="15"/>
      <c r="AE121" s="15"/>
    </row>
    <row r="122" spans="1:31" x14ac:dyDescent="0.65">
      <c r="A122" s="62"/>
      <c r="B122" s="62"/>
      <c r="C122" s="62"/>
      <c r="D122" s="62"/>
      <c r="E122" s="62"/>
      <c r="F122" s="62"/>
      <c r="G122" s="62"/>
      <c r="H122" s="62"/>
      <c r="I122" s="62"/>
      <c r="J122" s="62"/>
      <c r="K122" s="62"/>
      <c r="L122" s="62"/>
      <c r="M122" s="62"/>
      <c r="N122" s="62"/>
      <c r="O122" s="62"/>
      <c r="P122" s="1"/>
      <c r="Q122" s="1"/>
      <c r="V122" s="15"/>
      <c r="W122" s="15"/>
      <c r="X122" s="15"/>
      <c r="Y122" s="15"/>
      <c r="Z122" s="15"/>
      <c r="AA122" s="15"/>
      <c r="AB122" s="15"/>
      <c r="AC122" s="15"/>
      <c r="AD122" s="15"/>
      <c r="AE122" s="15"/>
    </row>
    <row r="123" spans="1:31" x14ac:dyDescent="0.65">
      <c r="A123" s="62"/>
      <c r="B123" s="62"/>
      <c r="C123" s="62"/>
      <c r="D123" s="62"/>
      <c r="E123" s="62"/>
      <c r="F123" s="62"/>
      <c r="G123" s="62"/>
      <c r="H123" s="62"/>
      <c r="I123" s="62"/>
      <c r="J123" s="62"/>
      <c r="K123" s="62"/>
      <c r="L123" s="62"/>
      <c r="M123" s="62"/>
      <c r="N123" s="62"/>
      <c r="O123" s="62"/>
      <c r="P123" s="1"/>
      <c r="Q123" s="1"/>
      <c r="V123" s="15"/>
      <c r="W123" s="15"/>
      <c r="X123" s="15"/>
      <c r="Y123" s="15"/>
      <c r="Z123" s="15"/>
      <c r="AA123" s="15"/>
      <c r="AB123" s="15"/>
      <c r="AC123" s="15"/>
      <c r="AD123" s="15"/>
      <c r="AE123" s="15"/>
    </row>
    <row r="124" spans="1:31" x14ac:dyDescent="0.65">
      <c r="A124" s="62"/>
      <c r="B124" s="62"/>
      <c r="C124" s="62"/>
      <c r="D124" s="62"/>
      <c r="E124" s="62"/>
      <c r="F124" s="62"/>
      <c r="G124" s="62"/>
      <c r="H124" s="62"/>
      <c r="I124" s="62"/>
      <c r="J124" s="62"/>
      <c r="K124" s="62"/>
      <c r="L124" s="62"/>
      <c r="M124" s="62"/>
      <c r="N124" s="62"/>
      <c r="O124" s="62"/>
      <c r="P124" s="1"/>
      <c r="Q124" s="1"/>
      <c r="V124" s="15"/>
      <c r="W124" s="15"/>
      <c r="X124" s="15"/>
      <c r="Y124" s="15"/>
      <c r="Z124" s="15"/>
      <c r="AA124" s="15"/>
      <c r="AB124" s="15"/>
      <c r="AC124" s="15"/>
      <c r="AD124" s="15"/>
      <c r="AE124" s="15"/>
    </row>
    <row r="125" spans="1:31" x14ac:dyDescent="0.65">
      <c r="A125" s="62"/>
      <c r="B125" s="62"/>
      <c r="C125" s="62"/>
      <c r="D125" s="62"/>
      <c r="E125" s="62"/>
      <c r="F125" s="62"/>
      <c r="G125" s="62"/>
      <c r="H125" s="62"/>
      <c r="I125" s="62"/>
      <c r="J125" s="62"/>
      <c r="K125" s="62"/>
      <c r="L125" s="62"/>
      <c r="M125" s="62"/>
      <c r="N125" s="62"/>
      <c r="O125" s="62"/>
      <c r="P125" s="1"/>
      <c r="Q125" s="1"/>
      <c r="V125" s="15"/>
      <c r="W125" s="15"/>
      <c r="X125" s="15"/>
      <c r="Y125" s="15"/>
      <c r="Z125" s="15"/>
      <c r="AA125" s="15"/>
      <c r="AB125" s="15"/>
      <c r="AC125" s="15"/>
      <c r="AD125" s="15"/>
      <c r="AE125" s="15"/>
    </row>
    <row r="126" spans="1:31" x14ac:dyDescent="0.65">
      <c r="A126" s="62"/>
      <c r="B126" s="62"/>
      <c r="C126" s="62"/>
      <c r="D126" s="62"/>
      <c r="E126" s="62"/>
      <c r="F126" s="62"/>
      <c r="G126" s="62"/>
      <c r="H126" s="62"/>
      <c r="I126" s="62"/>
      <c r="J126" s="62"/>
      <c r="K126" s="62"/>
      <c r="L126" s="62"/>
      <c r="M126" s="62"/>
      <c r="N126" s="62"/>
      <c r="O126" s="62"/>
      <c r="P126" s="1"/>
      <c r="Q126" s="1"/>
      <c r="V126" s="15"/>
      <c r="W126" s="15"/>
      <c r="X126" s="15"/>
      <c r="Y126" s="15"/>
      <c r="Z126" s="15"/>
      <c r="AA126" s="15"/>
      <c r="AB126" s="15"/>
      <c r="AC126" s="15"/>
      <c r="AD126" s="15"/>
      <c r="AE126" s="15"/>
    </row>
    <row r="127" spans="1:31" x14ac:dyDescent="0.65">
      <c r="A127" s="62"/>
      <c r="B127" s="62"/>
      <c r="C127" s="62"/>
      <c r="D127" s="62"/>
      <c r="E127" s="62"/>
      <c r="F127" s="62"/>
      <c r="G127" s="62"/>
      <c r="H127" s="62"/>
      <c r="I127" s="62"/>
      <c r="J127" s="62"/>
      <c r="K127" s="62"/>
      <c r="L127" s="62"/>
      <c r="M127" s="62"/>
      <c r="N127" s="62"/>
      <c r="O127" s="62"/>
      <c r="P127" s="1"/>
      <c r="Q127" s="1"/>
      <c r="V127" s="15"/>
      <c r="W127" s="15"/>
      <c r="X127" s="15"/>
      <c r="Y127" s="15"/>
      <c r="Z127" s="15"/>
      <c r="AA127" s="15"/>
      <c r="AB127" s="15"/>
      <c r="AC127" s="15"/>
      <c r="AD127" s="15"/>
      <c r="AE127" s="15"/>
    </row>
    <row r="128" spans="1:31" x14ac:dyDescent="0.65">
      <c r="A128" s="62"/>
      <c r="B128" s="62"/>
      <c r="C128" s="62"/>
      <c r="D128" s="62"/>
      <c r="E128" s="62"/>
      <c r="F128" s="62"/>
      <c r="G128" s="62"/>
      <c r="H128" s="62"/>
      <c r="I128" s="62"/>
      <c r="J128" s="62"/>
      <c r="K128" s="62"/>
      <c r="L128" s="62"/>
      <c r="M128" s="62"/>
      <c r="N128" s="62"/>
      <c r="O128" s="62"/>
      <c r="P128" s="1"/>
      <c r="Q128" s="1"/>
      <c r="V128" s="15"/>
      <c r="W128" s="15"/>
      <c r="X128" s="15"/>
      <c r="Y128" s="15"/>
      <c r="Z128" s="15"/>
      <c r="AA128" s="15"/>
      <c r="AB128" s="15"/>
      <c r="AC128" s="15"/>
      <c r="AD128" s="15"/>
      <c r="AE128" s="15"/>
    </row>
    <row r="129" spans="1:31" x14ac:dyDescent="0.65">
      <c r="A129" s="62"/>
      <c r="B129" s="62"/>
      <c r="C129" s="62"/>
      <c r="D129" s="62"/>
      <c r="E129" s="62"/>
      <c r="F129" s="62"/>
      <c r="G129" s="62"/>
      <c r="H129" s="62"/>
      <c r="I129" s="62"/>
      <c r="J129" s="62"/>
      <c r="K129" s="62"/>
      <c r="L129" s="62"/>
      <c r="M129" s="62"/>
      <c r="N129" s="62"/>
      <c r="O129" s="62"/>
      <c r="P129" s="1"/>
      <c r="Q129" s="1"/>
      <c r="V129" s="15"/>
      <c r="W129" s="15"/>
      <c r="X129" s="15"/>
      <c r="Y129" s="15"/>
      <c r="Z129" s="15"/>
      <c r="AA129" s="15"/>
      <c r="AB129" s="15"/>
      <c r="AC129" s="15"/>
      <c r="AD129" s="15"/>
      <c r="AE129" s="15"/>
    </row>
    <row r="130" spans="1:31" x14ac:dyDescent="0.65">
      <c r="A130" s="62"/>
      <c r="B130" s="62"/>
      <c r="C130" s="62"/>
      <c r="D130" s="62"/>
      <c r="E130" s="62"/>
      <c r="F130" s="62"/>
      <c r="G130" s="62"/>
      <c r="H130" s="62"/>
      <c r="I130" s="62"/>
      <c r="J130" s="62"/>
      <c r="K130" s="62"/>
      <c r="L130" s="62"/>
      <c r="M130" s="62"/>
      <c r="N130" s="62"/>
      <c r="O130" s="62"/>
      <c r="P130" s="1"/>
      <c r="Q130" s="1"/>
      <c r="V130" s="15"/>
      <c r="W130" s="15"/>
      <c r="X130" s="15"/>
      <c r="Y130" s="15"/>
      <c r="Z130" s="15"/>
      <c r="AA130" s="15"/>
      <c r="AB130" s="15"/>
      <c r="AC130" s="15"/>
      <c r="AD130" s="15"/>
      <c r="AE130" s="15"/>
    </row>
    <row r="131" spans="1:31" x14ac:dyDescent="0.65">
      <c r="A131" s="62"/>
      <c r="B131" s="62"/>
      <c r="C131" s="62"/>
      <c r="D131" s="62"/>
      <c r="E131" s="62"/>
      <c r="F131" s="62"/>
      <c r="G131" s="62"/>
      <c r="H131" s="62"/>
      <c r="I131" s="62"/>
      <c r="J131" s="62"/>
      <c r="K131" s="62"/>
      <c r="L131" s="62"/>
      <c r="M131" s="62"/>
      <c r="N131" s="62"/>
      <c r="O131" s="62"/>
      <c r="P131" s="1"/>
      <c r="Q131" s="1"/>
      <c r="V131" s="15"/>
      <c r="W131" s="15"/>
      <c r="X131" s="15"/>
      <c r="Y131" s="15"/>
      <c r="Z131" s="15"/>
      <c r="AA131" s="15"/>
      <c r="AB131" s="15"/>
      <c r="AC131" s="15"/>
      <c r="AD131" s="15"/>
      <c r="AE131" s="15"/>
    </row>
    <row r="132" spans="1:31" x14ac:dyDescent="0.65">
      <c r="A132" s="62"/>
      <c r="B132" s="62"/>
      <c r="C132" s="62"/>
      <c r="D132" s="62"/>
      <c r="E132" s="62"/>
      <c r="F132" s="62"/>
      <c r="G132" s="62"/>
      <c r="H132" s="62"/>
      <c r="I132" s="62"/>
      <c r="J132" s="62"/>
      <c r="K132" s="62"/>
      <c r="L132" s="62"/>
      <c r="M132" s="62"/>
      <c r="N132" s="62"/>
      <c r="O132" s="62"/>
      <c r="P132" s="1"/>
      <c r="Q132" s="1"/>
      <c r="V132" s="15"/>
      <c r="W132" s="15"/>
      <c r="X132" s="15"/>
      <c r="Y132" s="15"/>
      <c r="Z132" s="15"/>
      <c r="AA132" s="15"/>
      <c r="AB132" s="15"/>
      <c r="AC132" s="15"/>
      <c r="AD132" s="15"/>
      <c r="AE132" s="15"/>
    </row>
    <row r="133" spans="1:31" x14ac:dyDescent="0.65">
      <c r="A133" s="62"/>
      <c r="B133" s="62"/>
      <c r="C133" s="62"/>
      <c r="D133" s="62"/>
      <c r="E133" s="62"/>
      <c r="F133" s="62"/>
      <c r="G133" s="62"/>
      <c r="H133" s="62"/>
      <c r="I133" s="62"/>
      <c r="J133" s="62"/>
      <c r="K133" s="62"/>
      <c r="L133" s="62"/>
      <c r="M133" s="62"/>
      <c r="N133" s="62"/>
      <c r="O133" s="62"/>
      <c r="P133" s="1"/>
      <c r="Q133" s="1"/>
      <c r="V133" s="15"/>
      <c r="W133" s="15"/>
      <c r="X133" s="15"/>
      <c r="Y133" s="15"/>
      <c r="Z133" s="15"/>
      <c r="AA133" s="15"/>
      <c r="AB133" s="15"/>
      <c r="AC133" s="15"/>
      <c r="AD133" s="15"/>
      <c r="AE133" s="15"/>
    </row>
    <row r="134" spans="1:31" x14ac:dyDescent="0.65">
      <c r="A134" s="62"/>
      <c r="B134" s="62"/>
      <c r="C134" s="62"/>
      <c r="D134" s="62"/>
      <c r="E134" s="62"/>
      <c r="F134" s="62"/>
      <c r="G134" s="62"/>
      <c r="H134" s="62"/>
      <c r="I134" s="62"/>
      <c r="J134" s="62"/>
      <c r="K134" s="62"/>
      <c r="L134" s="62"/>
      <c r="M134" s="62"/>
      <c r="N134" s="62"/>
      <c r="O134" s="62"/>
      <c r="P134" s="1"/>
      <c r="Q134" s="1"/>
      <c r="V134" s="15"/>
      <c r="W134" s="15"/>
      <c r="X134" s="15"/>
      <c r="Y134" s="15"/>
      <c r="Z134" s="15"/>
      <c r="AA134" s="15"/>
      <c r="AB134" s="15"/>
      <c r="AC134" s="15"/>
      <c r="AD134" s="15"/>
      <c r="AE134" s="15"/>
    </row>
    <row r="135" spans="1:31" x14ac:dyDescent="0.65">
      <c r="A135" s="62"/>
      <c r="B135" s="62"/>
      <c r="C135" s="62"/>
      <c r="D135" s="62"/>
      <c r="E135" s="62"/>
      <c r="F135" s="62"/>
      <c r="G135" s="62"/>
      <c r="H135" s="62"/>
      <c r="I135" s="62"/>
      <c r="J135" s="62"/>
      <c r="K135" s="62"/>
      <c r="L135" s="62"/>
      <c r="M135" s="62"/>
      <c r="N135" s="62"/>
      <c r="O135" s="62"/>
      <c r="P135" s="1"/>
      <c r="Q135" s="1"/>
      <c r="V135" s="15"/>
      <c r="W135" s="15"/>
      <c r="X135" s="15"/>
      <c r="Y135" s="15"/>
      <c r="Z135" s="15"/>
      <c r="AA135" s="15"/>
      <c r="AB135" s="15"/>
      <c r="AC135" s="15"/>
      <c r="AD135" s="15"/>
      <c r="AE135" s="15"/>
    </row>
    <row r="136" spans="1:31" x14ac:dyDescent="0.65">
      <c r="A136" s="62"/>
      <c r="B136" s="62"/>
      <c r="C136" s="62"/>
      <c r="D136" s="62"/>
      <c r="E136" s="62"/>
      <c r="F136" s="62"/>
      <c r="G136" s="62"/>
      <c r="H136" s="62"/>
      <c r="I136" s="62"/>
      <c r="J136" s="62"/>
      <c r="K136" s="62"/>
      <c r="L136" s="62"/>
      <c r="M136" s="62"/>
      <c r="N136" s="62"/>
      <c r="O136" s="62"/>
      <c r="P136" s="1"/>
      <c r="Q136" s="1"/>
      <c r="V136" s="15"/>
      <c r="W136" s="15"/>
      <c r="X136" s="15"/>
      <c r="Y136" s="15"/>
      <c r="Z136" s="15"/>
      <c r="AA136" s="15"/>
      <c r="AB136" s="15"/>
      <c r="AC136" s="15"/>
      <c r="AD136" s="15"/>
      <c r="AE136" s="15"/>
    </row>
    <row r="137" spans="1:31" x14ac:dyDescent="0.65">
      <c r="A137" s="62"/>
      <c r="B137" s="62"/>
      <c r="C137" s="62"/>
      <c r="D137" s="62"/>
      <c r="E137" s="62"/>
      <c r="F137" s="62"/>
      <c r="G137" s="62"/>
      <c r="H137" s="62"/>
      <c r="I137" s="62"/>
      <c r="J137" s="62"/>
      <c r="K137" s="62"/>
      <c r="L137" s="62"/>
      <c r="M137" s="62"/>
      <c r="N137" s="62"/>
      <c r="O137" s="62"/>
      <c r="P137" s="1"/>
      <c r="Q137" s="1"/>
      <c r="V137" s="15"/>
      <c r="W137" s="15"/>
      <c r="X137" s="15"/>
      <c r="Y137" s="15"/>
      <c r="Z137" s="15"/>
      <c r="AA137" s="15"/>
      <c r="AB137" s="15"/>
      <c r="AC137" s="15"/>
      <c r="AD137" s="15"/>
      <c r="AE137" s="15"/>
    </row>
    <row r="138" spans="1:31" x14ac:dyDescent="0.65">
      <c r="A138" s="62"/>
      <c r="B138" s="62"/>
      <c r="C138" s="62"/>
      <c r="D138" s="62"/>
      <c r="E138" s="62"/>
      <c r="F138" s="62"/>
      <c r="G138" s="62"/>
      <c r="H138" s="62"/>
      <c r="I138" s="62"/>
      <c r="J138" s="62"/>
      <c r="K138" s="62"/>
      <c r="L138" s="62"/>
      <c r="M138" s="62"/>
      <c r="N138" s="62"/>
      <c r="O138" s="62"/>
      <c r="P138" s="1"/>
      <c r="Q138" s="1"/>
      <c r="V138" s="15"/>
      <c r="W138" s="15"/>
      <c r="X138" s="15"/>
      <c r="Y138" s="15"/>
      <c r="Z138" s="15"/>
      <c r="AA138" s="15"/>
      <c r="AB138" s="15"/>
      <c r="AC138" s="15"/>
      <c r="AD138" s="15"/>
      <c r="AE138" s="15"/>
    </row>
    <row r="139" spans="1:31" x14ac:dyDescent="0.65">
      <c r="A139" s="62"/>
      <c r="B139" s="62"/>
      <c r="C139" s="62"/>
      <c r="D139" s="62"/>
      <c r="E139" s="62"/>
      <c r="F139" s="62"/>
      <c r="G139" s="62"/>
      <c r="H139" s="62"/>
      <c r="I139" s="62"/>
      <c r="J139" s="62"/>
      <c r="K139" s="62"/>
      <c r="L139" s="62"/>
      <c r="M139" s="62"/>
      <c r="N139" s="62"/>
      <c r="O139" s="62"/>
      <c r="P139" s="1"/>
      <c r="Q139" s="1"/>
      <c r="V139" s="15"/>
      <c r="W139" s="15"/>
      <c r="X139" s="15"/>
      <c r="Y139" s="15"/>
      <c r="Z139" s="15"/>
      <c r="AA139" s="15"/>
      <c r="AB139" s="15"/>
      <c r="AC139" s="15"/>
      <c r="AD139" s="15"/>
      <c r="AE139" s="15"/>
    </row>
    <row r="140" spans="1:31" x14ac:dyDescent="0.65">
      <c r="A140" s="62"/>
      <c r="B140" s="62"/>
      <c r="C140" s="62"/>
      <c r="D140" s="62"/>
      <c r="E140" s="62"/>
      <c r="F140" s="62"/>
      <c r="G140" s="62"/>
      <c r="H140" s="62"/>
      <c r="I140" s="62"/>
      <c r="J140" s="62"/>
      <c r="K140" s="62"/>
      <c r="L140" s="62"/>
      <c r="M140" s="62"/>
      <c r="N140" s="62"/>
      <c r="O140" s="62"/>
      <c r="P140" s="1"/>
      <c r="Q140" s="1"/>
      <c r="V140" s="15"/>
      <c r="W140" s="15"/>
      <c r="X140" s="15"/>
      <c r="Y140" s="15"/>
      <c r="Z140" s="15"/>
      <c r="AA140" s="15"/>
      <c r="AB140" s="15"/>
      <c r="AC140" s="15"/>
      <c r="AD140" s="15"/>
      <c r="AE140" s="15"/>
    </row>
    <row r="141" spans="1:31" x14ac:dyDescent="0.65">
      <c r="A141" s="62"/>
      <c r="B141" s="62"/>
      <c r="C141" s="62"/>
      <c r="D141" s="62"/>
      <c r="E141" s="62"/>
      <c r="F141" s="62"/>
      <c r="G141" s="62"/>
      <c r="H141" s="62"/>
      <c r="I141" s="62"/>
      <c r="J141" s="62"/>
      <c r="K141" s="62"/>
      <c r="L141" s="62"/>
      <c r="M141" s="62"/>
      <c r="N141" s="62"/>
      <c r="O141" s="62"/>
      <c r="P141" s="1"/>
      <c r="Q141" s="1"/>
      <c r="V141" s="15"/>
      <c r="W141" s="15"/>
      <c r="X141" s="15"/>
      <c r="Y141" s="15"/>
      <c r="Z141" s="15"/>
      <c r="AA141" s="15"/>
      <c r="AB141" s="15"/>
      <c r="AC141" s="15"/>
      <c r="AD141" s="15"/>
      <c r="AE141" s="15"/>
    </row>
    <row r="142" spans="1:31" x14ac:dyDescent="0.65">
      <c r="A142" s="62"/>
      <c r="B142" s="62"/>
      <c r="C142" s="62"/>
      <c r="D142" s="62"/>
      <c r="E142" s="62"/>
      <c r="F142" s="62"/>
      <c r="G142" s="62"/>
      <c r="H142" s="62"/>
      <c r="I142" s="62"/>
      <c r="J142" s="62"/>
      <c r="K142" s="62"/>
      <c r="L142" s="62"/>
      <c r="M142" s="62"/>
      <c r="N142" s="62"/>
      <c r="O142" s="62"/>
      <c r="P142" s="1"/>
      <c r="Q142" s="1"/>
      <c r="V142" s="15"/>
      <c r="W142" s="15"/>
      <c r="X142" s="15"/>
      <c r="Y142" s="15"/>
      <c r="Z142" s="15"/>
      <c r="AA142" s="15"/>
      <c r="AB142" s="15"/>
      <c r="AC142" s="15"/>
      <c r="AD142" s="15"/>
      <c r="AE142" s="15"/>
    </row>
    <row r="143" spans="1:31" x14ac:dyDescent="0.65">
      <c r="A143" s="62"/>
      <c r="B143" s="62"/>
      <c r="C143" s="62"/>
      <c r="D143" s="62"/>
      <c r="E143" s="62"/>
      <c r="F143" s="62"/>
      <c r="G143" s="62"/>
      <c r="H143" s="62"/>
      <c r="I143" s="62"/>
      <c r="J143" s="62"/>
      <c r="K143" s="62"/>
      <c r="L143" s="62"/>
      <c r="M143" s="62"/>
      <c r="N143" s="62"/>
      <c r="O143" s="62"/>
      <c r="P143" s="1"/>
      <c r="Q143" s="1"/>
      <c r="V143" s="15"/>
      <c r="W143" s="15"/>
      <c r="X143" s="15"/>
      <c r="Y143" s="15"/>
      <c r="Z143" s="15"/>
      <c r="AA143" s="15"/>
      <c r="AB143" s="15"/>
      <c r="AC143" s="15"/>
      <c r="AD143" s="15"/>
      <c r="AE143" s="15"/>
    </row>
    <row r="144" spans="1:31" x14ac:dyDescent="0.65">
      <c r="A144" s="62"/>
      <c r="B144" s="62"/>
      <c r="C144" s="62"/>
      <c r="D144" s="62"/>
      <c r="E144" s="62"/>
      <c r="F144" s="62"/>
      <c r="G144" s="62"/>
      <c r="H144" s="62"/>
      <c r="I144" s="62"/>
      <c r="J144" s="62"/>
      <c r="K144" s="62"/>
      <c r="L144" s="62"/>
      <c r="M144" s="62"/>
      <c r="N144" s="62"/>
      <c r="O144" s="62"/>
      <c r="P144" s="1"/>
      <c r="Q144" s="1"/>
      <c r="V144" s="15"/>
      <c r="W144" s="15"/>
      <c r="X144" s="15"/>
      <c r="Y144" s="15"/>
      <c r="Z144" s="15"/>
      <c r="AA144" s="15"/>
      <c r="AB144" s="15"/>
      <c r="AC144" s="15"/>
      <c r="AD144" s="15"/>
      <c r="AE144" s="15"/>
    </row>
    <row r="145" spans="1:31" x14ac:dyDescent="0.65">
      <c r="A145" s="62"/>
      <c r="B145" s="62"/>
      <c r="C145" s="62"/>
      <c r="D145" s="62"/>
      <c r="E145" s="62"/>
      <c r="F145" s="62"/>
      <c r="G145" s="62"/>
      <c r="H145" s="62"/>
      <c r="I145" s="62"/>
      <c r="J145" s="62"/>
      <c r="K145" s="62"/>
      <c r="L145" s="62"/>
      <c r="M145" s="62"/>
      <c r="N145" s="62"/>
      <c r="O145" s="62"/>
      <c r="P145" s="1"/>
      <c r="Q145" s="1"/>
      <c r="V145" s="15"/>
      <c r="W145" s="15"/>
      <c r="X145" s="15"/>
      <c r="Y145" s="15"/>
      <c r="Z145" s="15"/>
      <c r="AA145" s="15"/>
      <c r="AB145" s="15"/>
      <c r="AC145" s="15"/>
      <c r="AD145" s="15"/>
      <c r="AE145" s="15"/>
    </row>
    <row r="146" spans="1:31" x14ac:dyDescent="0.65">
      <c r="A146" s="62"/>
      <c r="B146" s="62"/>
      <c r="C146" s="62"/>
      <c r="D146" s="62"/>
      <c r="E146" s="62"/>
      <c r="F146" s="62"/>
      <c r="G146" s="62"/>
      <c r="H146" s="62"/>
      <c r="I146" s="62"/>
      <c r="J146" s="62"/>
      <c r="K146" s="62"/>
      <c r="L146" s="62"/>
      <c r="M146" s="62"/>
      <c r="N146" s="62"/>
      <c r="O146" s="62"/>
      <c r="P146" s="1"/>
      <c r="Q146" s="1"/>
      <c r="V146" s="15"/>
      <c r="W146" s="15"/>
      <c r="X146" s="15"/>
      <c r="Y146" s="15"/>
      <c r="Z146" s="15"/>
      <c r="AA146" s="15"/>
      <c r="AB146" s="15"/>
      <c r="AC146" s="15"/>
      <c r="AD146" s="15"/>
      <c r="AE146" s="15"/>
    </row>
    <row r="147" spans="1:31" x14ac:dyDescent="0.65">
      <c r="A147" s="62"/>
      <c r="B147" s="62"/>
      <c r="C147" s="62"/>
      <c r="D147" s="62"/>
      <c r="E147" s="62"/>
      <c r="F147" s="62"/>
      <c r="G147" s="62"/>
      <c r="H147" s="62"/>
      <c r="I147" s="62"/>
      <c r="J147" s="62"/>
      <c r="K147" s="62"/>
      <c r="L147" s="62"/>
      <c r="M147" s="62"/>
      <c r="N147" s="62"/>
      <c r="O147" s="62"/>
      <c r="P147" s="1"/>
      <c r="Q147" s="1"/>
      <c r="V147" s="15"/>
      <c r="W147" s="15"/>
      <c r="X147" s="15"/>
      <c r="Y147" s="15"/>
      <c r="Z147" s="15"/>
      <c r="AA147" s="15"/>
      <c r="AB147" s="15"/>
      <c r="AC147" s="15"/>
      <c r="AD147" s="15"/>
      <c r="AE147" s="15"/>
    </row>
    <row r="148" spans="1:31" x14ac:dyDescent="0.65">
      <c r="A148" s="62"/>
      <c r="B148" s="62"/>
      <c r="C148" s="62"/>
      <c r="D148" s="62"/>
      <c r="E148" s="62"/>
      <c r="F148" s="62"/>
      <c r="G148" s="62"/>
      <c r="H148" s="62"/>
      <c r="I148" s="62"/>
      <c r="J148" s="62"/>
      <c r="K148" s="62"/>
      <c r="L148" s="62"/>
      <c r="M148" s="62"/>
      <c r="N148" s="62"/>
      <c r="O148" s="62"/>
      <c r="P148" s="1"/>
      <c r="Q148" s="1"/>
      <c r="V148" s="15"/>
      <c r="W148" s="15"/>
      <c r="X148" s="15"/>
      <c r="Y148" s="15"/>
      <c r="Z148" s="15"/>
      <c r="AA148" s="15"/>
      <c r="AB148" s="15"/>
      <c r="AC148" s="15"/>
      <c r="AD148" s="15"/>
      <c r="AE148" s="15"/>
    </row>
    <row r="149" spans="1:31" x14ac:dyDescent="0.65">
      <c r="A149" s="62"/>
      <c r="B149" s="62"/>
      <c r="C149" s="62"/>
      <c r="D149" s="62"/>
      <c r="E149" s="62"/>
      <c r="F149" s="62"/>
      <c r="G149" s="62"/>
      <c r="H149" s="62"/>
      <c r="I149" s="62"/>
      <c r="J149" s="62"/>
      <c r="K149" s="62"/>
      <c r="L149" s="62"/>
      <c r="M149" s="62"/>
      <c r="N149" s="62"/>
      <c r="O149" s="62"/>
      <c r="P149" s="1"/>
      <c r="Q149" s="1"/>
      <c r="V149" s="15"/>
      <c r="W149" s="15"/>
      <c r="X149" s="15"/>
      <c r="Y149" s="15"/>
      <c r="Z149" s="15"/>
      <c r="AA149" s="15"/>
      <c r="AB149" s="15"/>
      <c r="AC149" s="15"/>
      <c r="AD149" s="15"/>
      <c r="AE149" s="15"/>
    </row>
    <row r="150" spans="1:31" x14ac:dyDescent="0.65">
      <c r="A150" s="62"/>
      <c r="B150" s="62"/>
      <c r="C150" s="62"/>
      <c r="D150" s="62"/>
      <c r="E150" s="62"/>
      <c r="F150" s="62"/>
      <c r="G150" s="62"/>
      <c r="H150" s="62"/>
      <c r="I150" s="62"/>
      <c r="J150" s="62"/>
      <c r="K150" s="62"/>
      <c r="L150" s="62"/>
      <c r="M150" s="62"/>
      <c r="N150" s="62"/>
      <c r="O150" s="62"/>
      <c r="P150" s="1"/>
      <c r="Q150" s="1"/>
      <c r="V150" s="15"/>
      <c r="W150" s="15"/>
      <c r="X150" s="15"/>
      <c r="Y150" s="15"/>
      <c r="Z150" s="15"/>
      <c r="AA150" s="15"/>
      <c r="AB150" s="15"/>
      <c r="AC150" s="15"/>
      <c r="AD150" s="15"/>
      <c r="AE150" s="15"/>
    </row>
    <row r="151" spans="1:31" x14ac:dyDescent="0.65">
      <c r="A151" s="62"/>
      <c r="B151" s="62"/>
      <c r="C151" s="62"/>
      <c r="D151" s="62"/>
      <c r="E151" s="62"/>
      <c r="F151" s="62"/>
      <c r="G151" s="62"/>
      <c r="H151" s="62"/>
      <c r="I151" s="62"/>
      <c r="J151" s="62"/>
      <c r="K151" s="62"/>
      <c r="L151" s="62"/>
      <c r="M151" s="62"/>
      <c r="N151" s="62"/>
      <c r="O151" s="62"/>
      <c r="P151" s="1"/>
      <c r="Q151" s="1"/>
      <c r="V151" s="15"/>
      <c r="W151" s="15"/>
      <c r="X151" s="15"/>
      <c r="Y151" s="15"/>
      <c r="Z151" s="15"/>
      <c r="AA151" s="15"/>
      <c r="AB151" s="15"/>
      <c r="AC151" s="15"/>
      <c r="AD151" s="15"/>
      <c r="AE151" s="15"/>
    </row>
    <row r="152" spans="1:31" x14ac:dyDescent="0.65">
      <c r="A152" s="62"/>
      <c r="B152" s="62"/>
      <c r="C152" s="62"/>
      <c r="D152" s="62"/>
      <c r="E152" s="62"/>
      <c r="F152" s="62"/>
      <c r="G152" s="62"/>
      <c r="H152" s="62"/>
      <c r="I152" s="62"/>
      <c r="J152" s="62"/>
      <c r="K152" s="62"/>
      <c r="L152" s="62"/>
      <c r="M152" s="62"/>
      <c r="N152" s="62"/>
      <c r="O152" s="62"/>
      <c r="P152" s="1"/>
      <c r="Q152" s="1"/>
      <c r="V152" s="15"/>
      <c r="W152" s="15"/>
      <c r="X152" s="15"/>
      <c r="Y152" s="15"/>
      <c r="Z152" s="15"/>
      <c r="AA152" s="15"/>
      <c r="AB152" s="15"/>
      <c r="AC152" s="15"/>
      <c r="AD152" s="15"/>
      <c r="AE152" s="15"/>
    </row>
    <row r="153" spans="1:31" x14ac:dyDescent="0.65">
      <c r="A153" s="62"/>
      <c r="B153" s="62"/>
      <c r="C153" s="62"/>
      <c r="D153" s="62"/>
      <c r="E153" s="62"/>
      <c r="F153" s="62"/>
      <c r="G153" s="62"/>
      <c r="H153" s="62"/>
      <c r="I153" s="62"/>
      <c r="J153" s="62"/>
      <c r="K153" s="62"/>
      <c r="L153" s="62"/>
      <c r="M153" s="62"/>
      <c r="N153" s="62"/>
      <c r="O153" s="62"/>
      <c r="P153" s="1"/>
      <c r="Q153" s="1"/>
      <c r="V153" s="15"/>
      <c r="W153" s="15"/>
      <c r="X153" s="15"/>
      <c r="Y153" s="15"/>
      <c r="Z153" s="15"/>
      <c r="AA153" s="15"/>
      <c r="AB153" s="15"/>
      <c r="AC153" s="15"/>
      <c r="AD153" s="15"/>
      <c r="AE153" s="15"/>
    </row>
    <row r="154" spans="1:31" x14ac:dyDescent="0.65">
      <c r="A154" s="62"/>
      <c r="B154" s="62"/>
      <c r="C154" s="62"/>
      <c r="D154" s="62"/>
      <c r="E154" s="62"/>
      <c r="F154" s="62"/>
      <c r="G154" s="62"/>
      <c r="H154" s="62"/>
      <c r="I154" s="62"/>
      <c r="J154" s="62"/>
      <c r="K154" s="62"/>
      <c r="L154" s="62"/>
      <c r="M154" s="62"/>
      <c r="N154" s="62"/>
      <c r="O154" s="62"/>
      <c r="P154" s="1"/>
      <c r="Q154" s="1"/>
      <c r="V154" s="15"/>
      <c r="W154" s="15"/>
      <c r="X154" s="15"/>
      <c r="Y154" s="15"/>
      <c r="Z154" s="15"/>
      <c r="AA154" s="15"/>
      <c r="AB154" s="15"/>
      <c r="AC154" s="15"/>
      <c r="AD154" s="15"/>
      <c r="AE154" s="15"/>
    </row>
    <row r="155" spans="1:31" x14ac:dyDescent="0.65">
      <c r="A155" s="62"/>
      <c r="B155" s="62"/>
      <c r="C155" s="62"/>
      <c r="D155" s="62"/>
      <c r="E155" s="62"/>
      <c r="F155" s="62"/>
      <c r="G155" s="62"/>
      <c r="H155" s="62"/>
      <c r="I155" s="62"/>
      <c r="J155" s="62"/>
      <c r="K155" s="62"/>
      <c r="L155" s="62"/>
      <c r="M155" s="62"/>
      <c r="N155" s="62"/>
      <c r="O155" s="62"/>
      <c r="P155" s="1"/>
      <c r="Q155" s="1"/>
      <c r="V155" s="15"/>
      <c r="W155" s="15"/>
      <c r="X155" s="15"/>
      <c r="Y155" s="15"/>
      <c r="Z155" s="15"/>
      <c r="AA155" s="15"/>
      <c r="AB155" s="15"/>
      <c r="AC155" s="15"/>
      <c r="AD155" s="15"/>
      <c r="AE155" s="15"/>
    </row>
    <row r="156" spans="1:31" x14ac:dyDescent="0.65">
      <c r="A156" s="62"/>
      <c r="B156" s="62"/>
      <c r="C156" s="62"/>
      <c r="D156" s="62"/>
      <c r="E156" s="62"/>
      <c r="F156" s="62"/>
      <c r="G156" s="62"/>
      <c r="H156" s="62"/>
      <c r="I156" s="62"/>
      <c r="J156" s="62"/>
      <c r="K156" s="62"/>
      <c r="L156" s="62"/>
      <c r="M156" s="62"/>
      <c r="N156" s="62"/>
      <c r="O156" s="62"/>
      <c r="P156" s="1"/>
      <c r="Q156" s="1"/>
      <c r="V156" s="15"/>
      <c r="W156" s="15"/>
      <c r="X156" s="15"/>
      <c r="Y156" s="15"/>
      <c r="Z156" s="15"/>
      <c r="AA156" s="15"/>
      <c r="AB156" s="15"/>
      <c r="AC156" s="15"/>
      <c r="AD156" s="15"/>
      <c r="AE156" s="15"/>
    </row>
    <row r="157" spans="1:31" x14ac:dyDescent="0.65">
      <c r="A157" s="62"/>
      <c r="B157" s="62"/>
      <c r="C157" s="62"/>
      <c r="D157" s="62"/>
      <c r="E157" s="62"/>
      <c r="F157" s="62"/>
      <c r="G157" s="62"/>
      <c r="H157" s="62"/>
      <c r="I157" s="62"/>
      <c r="J157" s="62"/>
      <c r="K157" s="62"/>
      <c r="L157" s="62"/>
      <c r="M157" s="62"/>
      <c r="N157" s="62"/>
      <c r="O157" s="62"/>
      <c r="P157" s="1"/>
      <c r="Q157" s="1"/>
      <c r="V157" s="15"/>
      <c r="W157" s="15"/>
      <c r="X157" s="15"/>
      <c r="Y157" s="15"/>
      <c r="Z157" s="15"/>
      <c r="AA157" s="15"/>
      <c r="AB157" s="15"/>
      <c r="AC157" s="15"/>
      <c r="AD157" s="15"/>
      <c r="AE157" s="15"/>
    </row>
    <row r="158" spans="1:31" x14ac:dyDescent="0.65">
      <c r="A158" s="62"/>
      <c r="B158" s="62"/>
      <c r="C158" s="62"/>
      <c r="D158" s="62"/>
      <c r="E158" s="62"/>
      <c r="F158" s="62"/>
      <c r="G158" s="62"/>
      <c r="H158" s="62"/>
      <c r="I158" s="62"/>
      <c r="J158" s="62"/>
      <c r="K158" s="62"/>
      <c r="L158" s="62"/>
      <c r="M158" s="62"/>
      <c r="N158" s="62"/>
      <c r="O158" s="62"/>
      <c r="P158" s="1"/>
      <c r="Q158" s="1"/>
      <c r="V158" s="15"/>
      <c r="W158" s="15"/>
      <c r="X158" s="15"/>
      <c r="Y158" s="15"/>
      <c r="Z158" s="15"/>
      <c r="AA158" s="15"/>
      <c r="AB158" s="15"/>
      <c r="AC158" s="15"/>
      <c r="AD158" s="15"/>
      <c r="AE158" s="15"/>
    </row>
    <row r="159" spans="1:31" x14ac:dyDescent="0.65">
      <c r="A159" s="62"/>
      <c r="B159" s="62"/>
      <c r="C159" s="62"/>
      <c r="D159" s="62"/>
      <c r="E159" s="62"/>
      <c r="F159" s="62"/>
      <c r="G159" s="62"/>
      <c r="H159" s="62"/>
      <c r="I159" s="62"/>
      <c r="J159" s="62"/>
      <c r="K159" s="62"/>
      <c r="L159" s="62"/>
      <c r="M159" s="62"/>
      <c r="N159" s="62"/>
      <c r="O159" s="62"/>
      <c r="P159" s="1"/>
      <c r="Q159" s="1"/>
      <c r="V159" s="15"/>
      <c r="W159" s="15"/>
      <c r="X159" s="15"/>
      <c r="Y159" s="15"/>
      <c r="Z159" s="15"/>
      <c r="AA159" s="15"/>
      <c r="AB159" s="15"/>
      <c r="AC159" s="15"/>
      <c r="AD159" s="15"/>
      <c r="AE159" s="15"/>
    </row>
    <row r="160" spans="1:31" x14ac:dyDescent="0.65">
      <c r="A160" s="62"/>
      <c r="B160" s="62"/>
      <c r="C160" s="62"/>
      <c r="D160" s="62"/>
      <c r="E160" s="62"/>
      <c r="F160" s="62"/>
      <c r="G160" s="62"/>
      <c r="H160" s="62"/>
      <c r="I160" s="62"/>
      <c r="J160" s="62"/>
      <c r="K160" s="62"/>
      <c r="L160" s="62"/>
      <c r="M160" s="62"/>
      <c r="N160" s="62"/>
      <c r="O160" s="62"/>
      <c r="P160" s="1"/>
      <c r="Q160" s="1"/>
      <c r="V160" s="15"/>
      <c r="W160" s="15"/>
      <c r="X160" s="15"/>
      <c r="Y160" s="15"/>
      <c r="Z160" s="15"/>
      <c r="AA160" s="15"/>
      <c r="AB160" s="15"/>
      <c r="AC160" s="15"/>
      <c r="AD160" s="15"/>
      <c r="AE160" s="15"/>
    </row>
    <row r="161" spans="1:31" x14ac:dyDescent="0.65">
      <c r="A161" s="62"/>
      <c r="B161" s="62"/>
      <c r="C161" s="62"/>
      <c r="D161" s="62"/>
      <c r="E161" s="62"/>
      <c r="F161" s="62"/>
      <c r="G161" s="62"/>
      <c r="H161" s="62"/>
      <c r="I161" s="62"/>
      <c r="J161" s="62"/>
      <c r="K161" s="62"/>
      <c r="L161" s="62"/>
      <c r="M161" s="62"/>
      <c r="N161" s="62"/>
      <c r="O161" s="62"/>
      <c r="P161" s="1"/>
      <c r="Q161" s="1"/>
      <c r="V161" s="15"/>
      <c r="W161" s="15"/>
      <c r="X161" s="15"/>
      <c r="Y161" s="15"/>
      <c r="Z161" s="15"/>
      <c r="AA161" s="15"/>
      <c r="AB161" s="15"/>
      <c r="AC161" s="15"/>
      <c r="AD161" s="15"/>
      <c r="AE161" s="15"/>
    </row>
    <row r="162" spans="1:31" x14ac:dyDescent="0.65">
      <c r="A162" s="62"/>
      <c r="B162" s="62"/>
      <c r="C162" s="62"/>
      <c r="D162" s="62"/>
      <c r="E162" s="62"/>
      <c r="F162" s="62"/>
      <c r="G162" s="62"/>
      <c r="H162" s="62"/>
      <c r="I162" s="62"/>
      <c r="J162" s="62"/>
      <c r="K162" s="62"/>
      <c r="L162" s="62"/>
      <c r="M162" s="62"/>
      <c r="N162" s="62"/>
      <c r="O162" s="62"/>
      <c r="P162" s="1"/>
      <c r="Q162" s="1"/>
      <c r="V162" s="15"/>
      <c r="W162" s="15"/>
      <c r="X162" s="15"/>
      <c r="Y162" s="15"/>
      <c r="Z162" s="15"/>
      <c r="AA162" s="15"/>
      <c r="AB162" s="15"/>
      <c r="AC162" s="15"/>
      <c r="AD162" s="15"/>
      <c r="AE162" s="15"/>
    </row>
    <row r="163" spans="1:31" x14ac:dyDescent="0.65">
      <c r="A163" s="62"/>
      <c r="B163" s="62"/>
      <c r="C163" s="62"/>
      <c r="D163" s="62"/>
      <c r="E163" s="62"/>
      <c r="F163" s="62"/>
      <c r="G163" s="62"/>
      <c r="H163" s="62"/>
      <c r="I163" s="62"/>
      <c r="J163" s="62"/>
      <c r="K163" s="62"/>
      <c r="L163" s="62"/>
      <c r="M163" s="62"/>
      <c r="N163" s="62"/>
      <c r="O163" s="62"/>
      <c r="P163" s="1"/>
      <c r="Q163" s="1"/>
      <c r="V163" s="15"/>
      <c r="W163" s="15"/>
      <c r="X163" s="15"/>
      <c r="Y163" s="15"/>
      <c r="Z163" s="15"/>
      <c r="AA163" s="15"/>
      <c r="AB163" s="15"/>
      <c r="AC163" s="15"/>
      <c r="AD163" s="15"/>
      <c r="AE163" s="15"/>
    </row>
    <row r="164" spans="1:31" x14ac:dyDescent="0.65">
      <c r="A164" s="62"/>
      <c r="B164" s="62"/>
      <c r="C164" s="62"/>
      <c r="D164" s="62"/>
      <c r="E164" s="62"/>
      <c r="F164" s="62"/>
      <c r="G164" s="62"/>
      <c r="H164" s="62"/>
      <c r="I164" s="62"/>
      <c r="J164" s="62"/>
      <c r="K164" s="62"/>
      <c r="L164" s="62"/>
      <c r="M164" s="62"/>
      <c r="N164" s="62"/>
      <c r="O164" s="62"/>
      <c r="P164" s="1"/>
      <c r="Q164" s="1"/>
      <c r="V164" s="15"/>
      <c r="W164" s="15"/>
      <c r="X164" s="15"/>
      <c r="Y164" s="15"/>
      <c r="Z164" s="15"/>
      <c r="AA164" s="15"/>
      <c r="AB164" s="15"/>
      <c r="AC164" s="15"/>
      <c r="AD164" s="15"/>
      <c r="AE164" s="15"/>
    </row>
    <row r="165" spans="1:31" x14ac:dyDescent="0.65">
      <c r="A165" s="62"/>
      <c r="B165" s="62"/>
      <c r="C165" s="62"/>
      <c r="D165" s="62"/>
      <c r="E165" s="62"/>
      <c r="F165" s="62"/>
      <c r="G165" s="62"/>
      <c r="H165" s="62"/>
      <c r="I165" s="62"/>
      <c r="J165" s="62"/>
      <c r="K165" s="62"/>
      <c r="L165" s="62"/>
      <c r="M165" s="62"/>
      <c r="N165" s="62"/>
      <c r="O165" s="62"/>
      <c r="P165" s="1"/>
      <c r="Q165" s="1"/>
      <c r="V165" s="15"/>
      <c r="W165" s="15"/>
      <c r="X165" s="15"/>
      <c r="Y165" s="15"/>
      <c r="Z165" s="15"/>
      <c r="AA165" s="15"/>
      <c r="AB165" s="15"/>
      <c r="AC165" s="15"/>
      <c r="AD165" s="15"/>
      <c r="AE165" s="15"/>
    </row>
    <row r="166" spans="1:31" x14ac:dyDescent="0.65">
      <c r="A166" s="62"/>
      <c r="B166" s="62"/>
      <c r="C166" s="62"/>
      <c r="D166" s="62"/>
      <c r="E166" s="62"/>
      <c r="F166" s="62"/>
      <c r="G166" s="62"/>
      <c r="H166" s="62"/>
      <c r="I166" s="62"/>
      <c r="J166" s="62"/>
      <c r="K166" s="62"/>
      <c r="L166" s="62"/>
      <c r="M166" s="62"/>
      <c r="N166" s="62"/>
      <c r="O166" s="62"/>
      <c r="P166" s="1"/>
      <c r="Q166" s="1"/>
      <c r="V166" s="15"/>
      <c r="W166" s="15"/>
      <c r="X166" s="15"/>
      <c r="Y166" s="15"/>
      <c r="Z166" s="15"/>
      <c r="AA166" s="15"/>
      <c r="AB166" s="15"/>
      <c r="AC166" s="15"/>
      <c r="AD166" s="15"/>
      <c r="AE166" s="15"/>
    </row>
    <row r="167" spans="1:31" x14ac:dyDescent="0.65">
      <c r="A167" s="62"/>
      <c r="B167" s="62"/>
      <c r="C167" s="62"/>
      <c r="D167" s="62"/>
      <c r="E167" s="62"/>
      <c r="F167" s="62"/>
      <c r="G167" s="62"/>
      <c r="H167" s="62"/>
      <c r="I167" s="62"/>
      <c r="J167" s="62"/>
      <c r="K167" s="62"/>
      <c r="L167" s="62"/>
      <c r="M167" s="62"/>
      <c r="N167" s="62"/>
      <c r="O167" s="62"/>
      <c r="P167" s="1"/>
      <c r="Q167" s="1"/>
      <c r="V167" s="15"/>
      <c r="W167" s="15"/>
      <c r="X167" s="15"/>
      <c r="Y167" s="15"/>
      <c r="Z167" s="15"/>
      <c r="AA167" s="15"/>
      <c r="AB167" s="15"/>
      <c r="AC167" s="15"/>
      <c r="AD167" s="15"/>
      <c r="AE167" s="15"/>
    </row>
    <row r="168" spans="1:31" x14ac:dyDescent="0.65">
      <c r="A168" s="62"/>
      <c r="B168" s="62"/>
      <c r="C168" s="62"/>
      <c r="D168" s="62"/>
      <c r="E168" s="62"/>
      <c r="F168" s="62"/>
      <c r="G168" s="62"/>
      <c r="H168" s="62"/>
      <c r="I168" s="62"/>
      <c r="J168" s="62"/>
      <c r="K168" s="62"/>
      <c r="L168" s="62"/>
      <c r="M168" s="62"/>
      <c r="N168" s="62"/>
      <c r="O168" s="62"/>
      <c r="P168" s="1"/>
      <c r="Q168" s="1"/>
      <c r="V168" s="15"/>
      <c r="W168" s="15"/>
      <c r="X168" s="15"/>
      <c r="Y168" s="15"/>
      <c r="Z168" s="15"/>
      <c r="AA168" s="15"/>
      <c r="AB168" s="15"/>
      <c r="AC168" s="15"/>
      <c r="AD168" s="15"/>
      <c r="AE168" s="15"/>
    </row>
    <row r="169" spans="1:31" x14ac:dyDescent="0.65">
      <c r="A169" s="62"/>
      <c r="B169" s="62"/>
      <c r="C169" s="62"/>
      <c r="D169" s="62"/>
      <c r="E169" s="62"/>
      <c r="F169" s="62"/>
      <c r="G169" s="62"/>
      <c r="H169" s="62"/>
      <c r="I169" s="62"/>
      <c r="J169" s="62"/>
      <c r="K169" s="62"/>
      <c r="L169" s="62"/>
      <c r="M169" s="62"/>
      <c r="N169" s="62"/>
      <c r="O169" s="62"/>
      <c r="P169" s="1"/>
      <c r="Q169" s="1"/>
      <c r="V169" s="15"/>
      <c r="W169" s="15"/>
      <c r="X169" s="15"/>
      <c r="Y169" s="15"/>
      <c r="Z169" s="15"/>
      <c r="AA169" s="15"/>
      <c r="AB169" s="15"/>
      <c r="AC169" s="15"/>
      <c r="AD169" s="15"/>
      <c r="AE169" s="15"/>
    </row>
    <row r="170" spans="1:31" x14ac:dyDescent="0.65">
      <c r="A170" s="62"/>
      <c r="B170" s="62"/>
      <c r="C170" s="62"/>
      <c r="D170" s="62"/>
      <c r="E170" s="62"/>
      <c r="F170" s="62"/>
      <c r="G170" s="62"/>
      <c r="H170" s="62"/>
      <c r="I170" s="62"/>
      <c r="J170" s="62"/>
      <c r="K170" s="62"/>
      <c r="L170" s="62"/>
      <c r="M170" s="62"/>
      <c r="N170" s="62"/>
      <c r="O170" s="62"/>
      <c r="P170" s="1"/>
      <c r="Q170" s="1"/>
      <c r="V170" s="15"/>
      <c r="W170" s="15"/>
      <c r="X170" s="15"/>
      <c r="Y170" s="15"/>
      <c r="Z170" s="15"/>
      <c r="AA170" s="15"/>
      <c r="AB170" s="15"/>
      <c r="AC170" s="15"/>
      <c r="AD170" s="15"/>
      <c r="AE170" s="15"/>
    </row>
    <row r="171" spans="1:31" x14ac:dyDescent="0.65">
      <c r="A171" s="62"/>
      <c r="B171" s="62"/>
      <c r="C171" s="62"/>
      <c r="D171" s="62"/>
      <c r="E171" s="62"/>
      <c r="F171" s="62"/>
      <c r="G171" s="62"/>
      <c r="H171" s="62"/>
      <c r="I171" s="62"/>
      <c r="J171" s="62"/>
      <c r="K171" s="62"/>
      <c r="L171" s="62"/>
      <c r="M171" s="62"/>
      <c r="N171" s="62"/>
      <c r="O171" s="62"/>
      <c r="P171" s="1"/>
      <c r="Q171" s="1"/>
      <c r="V171" s="15"/>
      <c r="W171" s="15"/>
      <c r="X171" s="15"/>
      <c r="Y171" s="15"/>
      <c r="Z171" s="15"/>
      <c r="AA171" s="15"/>
      <c r="AB171" s="15"/>
      <c r="AC171" s="15"/>
      <c r="AD171" s="15"/>
      <c r="AE171" s="15"/>
    </row>
    <row r="172" spans="1:31" x14ac:dyDescent="0.65">
      <c r="A172" s="62"/>
      <c r="B172" s="62"/>
      <c r="C172" s="62"/>
      <c r="D172" s="62"/>
      <c r="E172" s="62"/>
      <c r="F172" s="62"/>
      <c r="G172" s="62"/>
      <c r="H172" s="62"/>
      <c r="I172" s="62"/>
      <c r="J172" s="62"/>
      <c r="K172" s="62"/>
      <c r="L172" s="62"/>
      <c r="M172" s="62"/>
      <c r="N172" s="62"/>
      <c r="O172" s="62"/>
      <c r="P172" s="1"/>
      <c r="Q172" s="1"/>
      <c r="V172" s="15"/>
      <c r="W172" s="15"/>
      <c r="X172" s="15"/>
      <c r="Y172" s="15"/>
      <c r="Z172" s="15"/>
      <c r="AA172" s="15"/>
      <c r="AB172" s="15"/>
      <c r="AC172" s="15"/>
      <c r="AD172" s="15"/>
      <c r="AE172" s="15"/>
    </row>
    <row r="173" spans="1:31" x14ac:dyDescent="0.65">
      <c r="A173" s="62"/>
      <c r="B173" s="62"/>
      <c r="C173" s="62"/>
      <c r="D173" s="62"/>
      <c r="E173" s="62"/>
      <c r="F173" s="62"/>
      <c r="G173" s="62"/>
      <c r="H173" s="62"/>
      <c r="I173" s="62"/>
      <c r="J173" s="62"/>
      <c r="K173" s="62"/>
      <c r="L173" s="62"/>
      <c r="M173" s="62"/>
      <c r="N173" s="62"/>
      <c r="O173" s="62"/>
      <c r="P173" s="1"/>
      <c r="Q173" s="1"/>
      <c r="V173" s="15"/>
      <c r="W173" s="15"/>
      <c r="X173" s="15"/>
      <c r="Y173" s="15"/>
      <c r="Z173" s="15"/>
      <c r="AA173" s="15"/>
      <c r="AB173" s="15"/>
      <c r="AC173" s="15"/>
      <c r="AD173" s="15"/>
      <c r="AE173" s="15"/>
    </row>
    <row r="174" spans="1:31" x14ac:dyDescent="0.65">
      <c r="A174" s="62"/>
      <c r="B174" s="62"/>
      <c r="C174" s="62"/>
      <c r="D174" s="62"/>
      <c r="E174" s="62"/>
      <c r="F174" s="62"/>
      <c r="G174" s="62"/>
      <c r="H174" s="62"/>
      <c r="I174" s="62"/>
      <c r="J174" s="62"/>
      <c r="K174" s="62"/>
      <c r="L174" s="62"/>
      <c r="M174" s="62"/>
      <c r="N174" s="62"/>
      <c r="O174" s="62"/>
      <c r="P174" s="1"/>
      <c r="Q174" s="1"/>
      <c r="V174" s="15"/>
      <c r="W174" s="15"/>
      <c r="X174" s="15"/>
      <c r="Y174" s="15"/>
      <c r="Z174" s="15"/>
      <c r="AA174" s="15"/>
      <c r="AB174" s="15"/>
      <c r="AC174" s="15"/>
      <c r="AD174" s="15"/>
      <c r="AE174" s="15"/>
    </row>
    <row r="175" spans="1:31" x14ac:dyDescent="0.65">
      <c r="A175" s="62"/>
      <c r="B175" s="62"/>
      <c r="C175" s="62"/>
      <c r="D175" s="62"/>
      <c r="E175" s="62"/>
      <c r="F175" s="62"/>
      <c r="G175" s="62"/>
      <c r="H175" s="62"/>
      <c r="I175" s="62"/>
      <c r="J175" s="62"/>
      <c r="K175" s="62"/>
      <c r="L175" s="62"/>
      <c r="M175" s="62"/>
      <c r="N175" s="62"/>
      <c r="O175" s="62"/>
      <c r="P175" s="1"/>
      <c r="Q175" s="1"/>
      <c r="V175" s="15"/>
      <c r="W175" s="15"/>
      <c r="X175" s="15"/>
      <c r="Y175" s="15"/>
      <c r="Z175" s="15"/>
      <c r="AA175" s="15"/>
      <c r="AB175" s="15"/>
      <c r="AC175" s="15"/>
      <c r="AD175" s="15"/>
      <c r="AE175" s="15"/>
    </row>
    <row r="176" spans="1:31" x14ac:dyDescent="0.65">
      <c r="A176" s="62"/>
      <c r="B176" s="62"/>
      <c r="C176" s="62"/>
      <c r="D176" s="62"/>
      <c r="E176" s="62"/>
      <c r="F176" s="62"/>
      <c r="G176" s="62"/>
      <c r="H176" s="62"/>
      <c r="I176" s="62"/>
      <c r="J176" s="62"/>
      <c r="K176" s="62"/>
      <c r="L176" s="62"/>
      <c r="M176" s="62"/>
      <c r="N176" s="62"/>
      <c r="O176" s="62"/>
      <c r="P176" s="1"/>
      <c r="Q176" s="1"/>
      <c r="V176" s="15"/>
      <c r="W176" s="15"/>
      <c r="X176" s="15"/>
      <c r="Y176" s="15"/>
      <c r="Z176" s="15"/>
      <c r="AA176" s="15"/>
      <c r="AB176" s="15"/>
      <c r="AC176" s="15"/>
      <c r="AD176" s="15"/>
      <c r="AE176" s="15"/>
    </row>
    <row r="177" spans="1:31" x14ac:dyDescent="0.65">
      <c r="A177" s="62"/>
      <c r="B177" s="62"/>
      <c r="C177" s="62"/>
      <c r="D177" s="62"/>
      <c r="E177" s="62"/>
      <c r="F177" s="62"/>
      <c r="G177" s="62"/>
      <c r="H177" s="62"/>
      <c r="I177" s="62"/>
      <c r="J177" s="62"/>
      <c r="K177" s="62"/>
      <c r="L177" s="62"/>
      <c r="M177" s="62"/>
      <c r="N177" s="62"/>
      <c r="O177" s="62"/>
      <c r="P177" s="1"/>
      <c r="Q177" s="1"/>
      <c r="V177" s="15"/>
      <c r="W177" s="15"/>
      <c r="X177" s="15"/>
      <c r="Y177" s="15"/>
      <c r="Z177" s="15"/>
      <c r="AA177" s="15"/>
      <c r="AB177" s="15"/>
      <c r="AC177" s="15"/>
      <c r="AD177" s="15"/>
      <c r="AE177" s="15"/>
    </row>
    <row r="178" spans="1:31" x14ac:dyDescent="0.65">
      <c r="A178" s="62"/>
      <c r="B178" s="62"/>
      <c r="C178" s="62"/>
      <c r="D178" s="62"/>
      <c r="E178" s="62"/>
      <c r="F178" s="62"/>
      <c r="G178" s="62"/>
      <c r="H178" s="62"/>
      <c r="I178" s="62"/>
      <c r="J178" s="62"/>
      <c r="K178" s="62"/>
      <c r="L178" s="62"/>
      <c r="M178" s="62"/>
      <c r="N178" s="62"/>
      <c r="O178" s="62"/>
      <c r="P178" s="1"/>
      <c r="Q178" s="1"/>
      <c r="V178" s="15"/>
      <c r="W178" s="15"/>
      <c r="X178" s="15"/>
      <c r="Y178" s="15"/>
      <c r="Z178" s="15"/>
      <c r="AA178" s="15"/>
      <c r="AB178" s="15"/>
      <c r="AC178" s="15"/>
      <c r="AD178" s="15"/>
      <c r="AE178" s="15"/>
    </row>
    <row r="179" spans="1:31" x14ac:dyDescent="0.65">
      <c r="A179" s="62"/>
      <c r="B179" s="62"/>
      <c r="C179" s="62"/>
      <c r="D179" s="62"/>
      <c r="E179" s="62"/>
      <c r="F179" s="62"/>
      <c r="G179" s="62"/>
      <c r="H179" s="62"/>
      <c r="I179" s="62"/>
      <c r="J179" s="62"/>
      <c r="K179" s="62"/>
      <c r="L179" s="62"/>
      <c r="M179" s="62"/>
      <c r="N179" s="62"/>
      <c r="O179" s="62"/>
      <c r="P179" s="1"/>
      <c r="Q179" s="1"/>
      <c r="V179" s="15"/>
      <c r="W179" s="15"/>
      <c r="X179" s="15"/>
      <c r="Y179" s="15"/>
      <c r="Z179" s="15"/>
      <c r="AA179" s="15"/>
      <c r="AB179" s="15"/>
      <c r="AC179" s="15"/>
      <c r="AD179" s="15"/>
      <c r="AE179" s="15"/>
    </row>
    <row r="180" spans="1:31" x14ac:dyDescent="0.65">
      <c r="A180" s="62"/>
      <c r="B180" s="62"/>
      <c r="C180" s="62"/>
      <c r="D180" s="62"/>
      <c r="E180" s="62"/>
      <c r="F180" s="62"/>
      <c r="G180" s="62"/>
      <c r="H180" s="62"/>
      <c r="I180" s="62"/>
      <c r="J180" s="62"/>
      <c r="K180" s="62"/>
      <c r="L180" s="62"/>
      <c r="M180" s="62"/>
      <c r="N180" s="62"/>
      <c r="O180" s="62"/>
      <c r="P180" s="1"/>
      <c r="Q180" s="1"/>
      <c r="V180" s="15"/>
      <c r="W180" s="15"/>
      <c r="X180" s="15"/>
      <c r="Y180" s="15"/>
      <c r="Z180" s="15"/>
      <c r="AA180" s="15"/>
      <c r="AB180" s="15"/>
      <c r="AC180" s="15"/>
      <c r="AD180" s="15"/>
      <c r="AE180" s="15"/>
    </row>
    <row r="181" spans="1:31" x14ac:dyDescent="0.65">
      <c r="A181" s="62"/>
      <c r="B181" s="62"/>
      <c r="C181" s="62"/>
      <c r="D181" s="62"/>
      <c r="E181" s="62"/>
      <c r="F181" s="62"/>
      <c r="G181" s="62"/>
      <c r="H181" s="62"/>
      <c r="I181" s="62"/>
      <c r="J181" s="62"/>
      <c r="K181" s="62"/>
      <c r="L181" s="62"/>
      <c r="M181" s="62"/>
      <c r="N181" s="62"/>
      <c r="O181" s="62"/>
      <c r="P181" s="1"/>
      <c r="Q181" s="1"/>
      <c r="V181" s="15"/>
      <c r="W181" s="15"/>
      <c r="X181" s="15"/>
      <c r="Y181" s="15"/>
      <c r="Z181" s="15"/>
      <c r="AA181" s="15"/>
      <c r="AB181" s="15"/>
      <c r="AC181" s="15"/>
      <c r="AD181" s="15"/>
      <c r="AE181" s="15"/>
    </row>
    <row r="182" spans="1:31" x14ac:dyDescent="0.65">
      <c r="A182" s="62"/>
      <c r="B182" s="62"/>
      <c r="C182" s="62"/>
      <c r="D182" s="62"/>
      <c r="E182" s="62"/>
      <c r="F182" s="62"/>
      <c r="G182" s="62"/>
      <c r="H182" s="62"/>
      <c r="I182" s="62"/>
      <c r="J182" s="62"/>
      <c r="K182" s="62"/>
      <c r="L182" s="62"/>
      <c r="M182" s="62"/>
      <c r="N182" s="62"/>
      <c r="O182" s="62"/>
      <c r="P182" s="1"/>
      <c r="Q182" s="1"/>
      <c r="V182" s="15"/>
      <c r="W182" s="15"/>
      <c r="X182" s="15"/>
      <c r="Y182" s="15"/>
      <c r="Z182" s="15"/>
      <c r="AA182" s="15"/>
      <c r="AB182" s="15"/>
      <c r="AC182" s="15"/>
      <c r="AD182" s="15"/>
      <c r="AE182" s="15"/>
    </row>
    <row r="183" spans="1:31" x14ac:dyDescent="0.65">
      <c r="A183" s="62"/>
      <c r="B183" s="62"/>
      <c r="C183" s="62"/>
      <c r="D183" s="62"/>
      <c r="E183" s="62"/>
      <c r="F183" s="62"/>
      <c r="G183" s="62"/>
      <c r="H183" s="62"/>
      <c r="I183" s="62"/>
      <c r="J183" s="62"/>
      <c r="K183" s="62"/>
      <c r="L183" s="62"/>
      <c r="M183" s="62"/>
      <c r="N183" s="62"/>
      <c r="O183" s="62"/>
      <c r="P183" s="1"/>
      <c r="Q183" s="1"/>
      <c r="V183" s="15"/>
      <c r="W183" s="15"/>
      <c r="X183" s="15"/>
      <c r="Y183" s="15"/>
      <c r="Z183" s="15"/>
      <c r="AA183" s="15"/>
      <c r="AB183" s="15"/>
      <c r="AC183" s="15"/>
      <c r="AD183" s="15"/>
      <c r="AE183" s="15"/>
    </row>
    <row r="184" spans="1:31" x14ac:dyDescent="0.65">
      <c r="A184" s="62"/>
      <c r="B184" s="62"/>
      <c r="C184" s="62"/>
      <c r="D184" s="62"/>
      <c r="E184" s="62"/>
      <c r="F184" s="62"/>
      <c r="G184" s="62"/>
      <c r="H184" s="62"/>
      <c r="I184" s="62"/>
      <c r="J184" s="62"/>
      <c r="K184" s="62"/>
      <c r="L184" s="62"/>
      <c r="M184" s="62"/>
      <c r="N184" s="62"/>
      <c r="O184" s="62"/>
      <c r="P184" s="1"/>
      <c r="Q184" s="1"/>
      <c r="V184" s="15"/>
      <c r="W184" s="15"/>
      <c r="X184" s="15"/>
      <c r="Y184" s="15"/>
      <c r="Z184" s="15"/>
      <c r="AA184" s="15"/>
      <c r="AB184" s="15"/>
      <c r="AC184" s="15"/>
      <c r="AD184" s="15"/>
      <c r="AE184" s="15"/>
    </row>
    <row r="185" spans="1:31" x14ac:dyDescent="0.65">
      <c r="A185" s="62"/>
      <c r="B185" s="62"/>
      <c r="C185" s="62"/>
      <c r="D185" s="62"/>
      <c r="E185" s="62"/>
      <c r="F185" s="62"/>
      <c r="G185" s="62"/>
      <c r="H185" s="62"/>
      <c r="I185" s="62"/>
      <c r="J185" s="62"/>
      <c r="K185" s="62"/>
      <c r="L185" s="62"/>
      <c r="M185" s="62"/>
      <c r="N185" s="62"/>
      <c r="O185" s="62"/>
      <c r="P185" s="1"/>
      <c r="Q185" s="1"/>
      <c r="V185" s="15"/>
      <c r="W185" s="15"/>
      <c r="X185" s="15"/>
      <c r="Y185" s="15"/>
      <c r="Z185" s="15"/>
      <c r="AA185" s="15"/>
      <c r="AB185" s="15"/>
      <c r="AC185" s="15"/>
      <c r="AD185" s="15"/>
      <c r="AE185" s="15"/>
    </row>
    <row r="186" spans="1:31" x14ac:dyDescent="0.65">
      <c r="A186" s="62"/>
      <c r="B186" s="62"/>
      <c r="C186" s="62"/>
      <c r="D186" s="62"/>
      <c r="E186" s="62"/>
      <c r="F186" s="62"/>
      <c r="G186" s="62"/>
      <c r="H186" s="62"/>
      <c r="I186" s="62"/>
      <c r="J186" s="62"/>
      <c r="K186" s="62"/>
      <c r="L186" s="62"/>
      <c r="M186" s="62"/>
      <c r="N186" s="62"/>
      <c r="O186" s="62"/>
      <c r="P186" s="1"/>
      <c r="Q186" s="1"/>
      <c r="V186" s="15"/>
      <c r="W186" s="15"/>
      <c r="X186" s="15"/>
      <c r="Y186" s="15"/>
      <c r="Z186" s="15"/>
      <c r="AA186" s="15"/>
      <c r="AB186" s="15"/>
      <c r="AC186" s="15"/>
      <c r="AD186" s="15"/>
      <c r="AE186" s="15"/>
    </row>
    <row r="187" spans="1:31" x14ac:dyDescent="0.65">
      <c r="A187" s="62"/>
      <c r="B187" s="62"/>
      <c r="C187" s="62"/>
      <c r="D187" s="62"/>
      <c r="E187" s="62"/>
      <c r="F187" s="62"/>
      <c r="G187" s="62"/>
      <c r="H187" s="62"/>
      <c r="I187" s="62"/>
      <c r="J187" s="62"/>
      <c r="K187" s="62"/>
      <c r="L187" s="62"/>
      <c r="M187" s="62"/>
      <c r="N187" s="62"/>
      <c r="O187" s="62"/>
      <c r="P187" s="1"/>
      <c r="Q187" s="1"/>
      <c r="V187" s="15"/>
      <c r="W187" s="15"/>
      <c r="X187" s="15"/>
      <c r="Y187" s="15"/>
      <c r="Z187" s="15"/>
      <c r="AA187" s="15"/>
      <c r="AB187" s="15"/>
      <c r="AC187" s="15"/>
      <c r="AD187" s="15"/>
      <c r="AE187" s="15"/>
    </row>
    <row r="188" spans="1:31" x14ac:dyDescent="0.65">
      <c r="A188" s="62"/>
      <c r="B188" s="62"/>
      <c r="C188" s="62"/>
      <c r="D188" s="62"/>
      <c r="E188" s="62"/>
      <c r="F188" s="62"/>
      <c r="G188" s="62"/>
      <c r="H188" s="62"/>
      <c r="I188" s="62"/>
      <c r="J188" s="62"/>
      <c r="K188" s="62"/>
      <c r="L188" s="62"/>
      <c r="M188" s="62"/>
      <c r="N188" s="62"/>
      <c r="O188" s="62"/>
      <c r="P188" s="1"/>
      <c r="Q188" s="1"/>
      <c r="V188" s="15"/>
      <c r="W188" s="15"/>
      <c r="X188" s="15"/>
      <c r="Y188" s="15"/>
      <c r="Z188" s="15"/>
      <c r="AA188" s="15"/>
      <c r="AB188" s="15"/>
      <c r="AC188" s="15"/>
      <c r="AD188" s="15"/>
      <c r="AE188" s="15"/>
    </row>
    <row r="189" spans="1:31" x14ac:dyDescent="0.65">
      <c r="A189" s="62"/>
      <c r="B189" s="62"/>
      <c r="C189" s="62"/>
      <c r="D189" s="62"/>
      <c r="E189" s="62"/>
      <c r="F189" s="62"/>
      <c r="G189" s="62"/>
      <c r="H189" s="62"/>
      <c r="I189" s="62"/>
      <c r="J189" s="62"/>
      <c r="K189" s="62"/>
      <c r="L189" s="62"/>
      <c r="M189" s="62"/>
      <c r="N189" s="62"/>
      <c r="O189" s="62"/>
      <c r="P189" s="1"/>
      <c r="Q189" s="1"/>
      <c r="V189" s="15"/>
      <c r="W189" s="15"/>
      <c r="X189" s="15"/>
      <c r="Y189" s="15"/>
      <c r="Z189" s="15"/>
      <c r="AA189" s="15"/>
      <c r="AB189" s="15"/>
      <c r="AC189" s="15"/>
      <c r="AD189" s="15"/>
      <c r="AE189" s="15"/>
    </row>
    <row r="190" spans="1:31" x14ac:dyDescent="0.65">
      <c r="A190" s="62"/>
      <c r="B190" s="62"/>
      <c r="C190" s="62"/>
      <c r="D190" s="62"/>
      <c r="E190" s="62"/>
      <c r="F190" s="62"/>
      <c r="G190" s="62"/>
      <c r="H190" s="62"/>
      <c r="I190" s="62"/>
      <c r="J190" s="62"/>
      <c r="K190" s="62"/>
      <c r="L190" s="62"/>
      <c r="M190" s="62"/>
      <c r="N190" s="62"/>
      <c r="O190" s="62"/>
      <c r="P190" s="1"/>
      <c r="Q190" s="1"/>
      <c r="V190" s="15"/>
      <c r="W190" s="15"/>
      <c r="X190" s="15"/>
      <c r="Y190" s="15"/>
      <c r="Z190" s="15"/>
      <c r="AA190" s="15"/>
      <c r="AB190" s="15"/>
      <c r="AC190" s="15"/>
      <c r="AD190" s="15"/>
      <c r="AE190" s="15"/>
    </row>
    <row r="191" spans="1:31" x14ac:dyDescent="0.65">
      <c r="A191" s="62"/>
      <c r="B191" s="62"/>
      <c r="C191" s="62"/>
      <c r="D191" s="62"/>
      <c r="E191" s="62"/>
      <c r="F191" s="62"/>
      <c r="G191" s="62"/>
      <c r="H191" s="62"/>
      <c r="I191" s="62"/>
      <c r="J191" s="62"/>
      <c r="K191" s="62"/>
      <c r="L191" s="62"/>
      <c r="M191" s="62"/>
      <c r="N191" s="62"/>
      <c r="O191" s="62"/>
      <c r="P191" s="1"/>
      <c r="Q191" s="1"/>
      <c r="V191" s="15"/>
      <c r="W191" s="15"/>
      <c r="X191" s="15"/>
      <c r="Y191" s="15"/>
      <c r="Z191" s="15"/>
      <c r="AA191" s="15"/>
      <c r="AB191" s="15"/>
      <c r="AC191" s="15"/>
      <c r="AD191" s="15"/>
      <c r="AE191" s="15"/>
    </row>
    <row r="192" spans="1:31" x14ac:dyDescent="0.65">
      <c r="A192" s="62"/>
      <c r="B192" s="62"/>
      <c r="C192" s="62"/>
      <c r="D192" s="62"/>
      <c r="E192" s="62"/>
      <c r="F192" s="62"/>
      <c r="G192" s="62"/>
      <c r="H192" s="62"/>
      <c r="I192" s="62"/>
      <c r="J192" s="62"/>
      <c r="K192" s="62"/>
      <c r="L192" s="62"/>
      <c r="M192" s="62"/>
      <c r="N192" s="62"/>
      <c r="O192" s="62"/>
      <c r="P192" s="1"/>
      <c r="Q192" s="1"/>
      <c r="V192" s="15"/>
      <c r="W192" s="15"/>
      <c r="X192" s="15"/>
      <c r="Y192" s="15"/>
      <c r="Z192" s="15"/>
      <c r="AA192" s="15"/>
      <c r="AB192" s="15"/>
      <c r="AC192" s="15"/>
      <c r="AD192" s="15"/>
      <c r="AE192" s="15"/>
    </row>
    <row r="193" spans="1:31" x14ac:dyDescent="0.65">
      <c r="A193" s="62"/>
      <c r="B193" s="62"/>
      <c r="C193" s="62"/>
      <c r="D193" s="62"/>
      <c r="E193" s="62"/>
      <c r="F193" s="62"/>
      <c r="G193" s="62"/>
      <c r="H193" s="62"/>
      <c r="I193" s="62"/>
      <c r="J193" s="62"/>
      <c r="K193" s="62"/>
      <c r="L193" s="62"/>
      <c r="M193" s="62"/>
      <c r="N193" s="62"/>
      <c r="O193" s="62"/>
      <c r="P193" s="1"/>
      <c r="Q193" s="1"/>
      <c r="V193" s="15"/>
      <c r="W193" s="15"/>
      <c r="X193" s="15"/>
      <c r="Y193" s="15"/>
      <c r="Z193" s="15"/>
      <c r="AA193" s="15"/>
      <c r="AB193" s="15"/>
      <c r="AC193" s="15"/>
      <c r="AD193" s="15"/>
      <c r="AE193" s="15"/>
    </row>
    <row r="194" spans="1:31" x14ac:dyDescent="0.65">
      <c r="A194" s="62"/>
      <c r="B194" s="62"/>
      <c r="C194" s="62"/>
      <c r="D194" s="62"/>
      <c r="E194" s="62"/>
      <c r="F194" s="62"/>
      <c r="G194" s="62"/>
      <c r="H194" s="62"/>
      <c r="I194" s="62"/>
      <c r="J194" s="62"/>
      <c r="K194" s="62"/>
      <c r="L194" s="62"/>
      <c r="M194" s="62"/>
      <c r="N194" s="62"/>
      <c r="O194" s="62"/>
      <c r="P194" s="1"/>
      <c r="Q194" s="1"/>
      <c r="V194" s="15"/>
      <c r="W194" s="15"/>
      <c r="X194" s="15"/>
      <c r="Y194" s="15"/>
      <c r="Z194" s="15"/>
      <c r="AA194" s="15"/>
      <c r="AB194" s="15"/>
      <c r="AC194" s="15"/>
      <c r="AD194" s="15"/>
      <c r="AE194" s="15"/>
    </row>
    <row r="195" spans="1:31" x14ac:dyDescent="0.65">
      <c r="A195" s="62"/>
      <c r="B195" s="62"/>
      <c r="C195" s="62"/>
      <c r="D195" s="62"/>
      <c r="E195" s="62"/>
      <c r="F195" s="62"/>
      <c r="G195" s="62"/>
      <c r="H195" s="62"/>
      <c r="I195" s="62"/>
      <c r="J195" s="62"/>
      <c r="K195" s="62"/>
      <c r="L195" s="62"/>
      <c r="M195" s="62"/>
      <c r="N195" s="62"/>
      <c r="O195" s="62"/>
      <c r="P195" s="1"/>
      <c r="Q195" s="1"/>
      <c r="V195" s="15"/>
      <c r="W195" s="15"/>
      <c r="X195" s="15"/>
      <c r="Y195" s="15"/>
      <c r="Z195" s="15"/>
      <c r="AA195" s="15"/>
      <c r="AB195" s="15"/>
      <c r="AC195" s="15"/>
      <c r="AD195" s="15"/>
      <c r="AE195" s="15"/>
    </row>
    <row r="196" spans="1:31" x14ac:dyDescent="0.65">
      <c r="A196" s="62"/>
      <c r="B196" s="62"/>
      <c r="C196" s="62"/>
      <c r="D196" s="62"/>
      <c r="E196" s="62"/>
      <c r="F196" s="62"/>
      <c r="G196" s="62"/>
      <c r="H196" s="62"/>
      <c r="I196" s="62"/>
      <c r="J196" s="62"/>
      <c r="K196" s="62"/>
      <c r="L196" s="62"/>
      <c r="M196" s="62"/>
      <c r="N196" s="62"/>
      <c r="O196" s="62"/>
      <c r="P196" s="1"/>
      <c r="Q196" s="1"/>
      <c r="V196" s="15"/>
      <c r="W196" s="15"/>
      <c r="X196" s="15"/>
      <c r="Y196" s="15"/>
      <c r="Z196" s="15"/>
      <c r="AA196" s="15"/>
      <c r="AB196" s="15"/>
      <c r="AC196" s="15"/>
      <c r="AD196" s="15"/>
      <c r="AE196" s="15"/>
    </row>
    <row r="197" spans="1:31" x14ac:dyDescent="0.65">
      <c r="A197" s="62"/>
      <c r="B197" s="62"/>
      <c r="C197" s="62"/>
      <c r="D197" s="62"/>
      <c r="E197" s="62"/>
      <c r="F197" s="62"/>
      <c r="G197" s="62"/>
      <c r="H197" s="62"/>
      <c r="I197" s="62"/>
      <c r="J197" s="62"/>
      <c r="K197" s="62"/>
      <c r="L197" s="62"/>
      <c r="M197" s="62"/>
      <c r="N197" s="62"/>
      <c r="O197" s="62"/>
      <c r="P197" s="1"/>
      <c r="Q197" s="1"/>
      <c r="V197" s="15"/>
      <c r="W197" s="15"/>
      <c r="X197" s="15"/>
      <c r="Y197" s="15"/>
      <c r="Z197" s="15"/>
      <c r="AA197" s="15"/>
      <c r="AB197" s="15"/>
      <c r="AC197" s="15"/>
      <c r="AD197" s="15"/>
      <c r="AE197" s="15"/>
    </row>
    <row r="198" spans="1:31" x14ac:dyDescent="0.65">
      <c r="A198" s="62"/>
      <c r="B198" s="62"/>
      <c r="C198" s="62"/>
      <c r="D198" s="62"/>
      <c r="E198" s="62"/>
      <c r="F198" s="62"/>
      <c r="G198" s="62"/>
      <c r="H198" s="62"/>
      <c r="I198" s="62"/>
      <c r="J198" s="62"/>
      <c r="K198" s="62"/>
      <c r="L198" s="62"/>
      <c r="M198" s="62"/>
      <c r="N198" s="62"/>
      <c r="O198" s="62"/>
      <c r="P198" s="1"/>
      <c r="Q198" s="1"/>
      <c r="V198" s="15"/>
      <c r="W198" s="15"/>
      <c r="X198" s="15"/>
      <c r="Y198" s="15"/>
      <c r="Z198" s="15"/>
      <c r="AA198" s="15"/>
      <c r="AB198" s="15"/>
      <c r="AC198" s="15"/>
      <c r="AD198" s="15"/>
      <c r="AE198" s="15"/>
    </row>
    <row r="199" spans="1:31" x14ac:dyDescent="0.65">
      <c r="A199" s="62"/>
      <c r="B199" s="62"/>
      <c r="C199" s="62"/>
      <c r="D199" s="62"/>
      <c r="E199" s="62"/>
      <c r="F199" s="62"/>
      <c r="G199" s="62"/>
      <c r="H199" s="62"/>
      <c r="I199" s="62"/>
      <c r="J199" s="62"/>
      <c r="K199" s="62"/>
      <c r="L199" s="62"/>
      <c r="M199" s="62"/>
      <c r="N199" s="62"/>
      <c r="O199" s="62"/>
      <c r="P199" s="1"/>
      <c r="Q199" s="1"/>
      <c r="V199" s="15"/>
      <c r="W199" s="15"/>
      <c r="X199" s="15"/>
      <c r="Y199" s="15"/>
      <c r="Z199" s="15"/>
      <c r="AA199" s="15"/>
      <c r="AB199" s="15"/>
      <c r="AC199" s="15"/>
      <c r="AD199" s="15"/>
      <c r="AE199" s="15"/>
    </row>
    <row r="200" spans="1:31" x14ac:dyDescent="0.65">
      <c r="A200" s="62"/>
      <c r="B200" s="62"/>
      <c r="C200" s="62"/>
      <c r="D200" s="62"/>
      <c r="E200" s="62"/>
      <c r="F200" s="62"/>
      <c r="G200" s="62"/>
      <c r="H200" s="62"/>
      <c r="I200" s="62"/>
      <c r="J200" s="62"/>
      <c r="K200" s="62"/>
      <c r="L200" s="62"/>
      <c r="M200" s="62"/>
      <c r="N200" s="62"/>
      <c r="O200" s="62"/>
      <c r="P200" s="1"/>
      <c r="Q200" s="1"/>
      <c r="V200" s="15"/>
      <c r="W200" s="15"/>
      <c r="X200" s="15"/>
      <c r="Y200" s="15"/>
      <c r="Z200" s="15"/>
      <c r="AA200" s="15"/>
      <c r="AB200" s="15"/>
      <c r="AC200" s="15"/>
      <c r="AD200" s="15"/>
      <c r="AE200" s="15"/>
    </row>
    <row r="201" spans="1:31" x14ac:dyDescent="0.65">
      <c r="A201" s="62"/>
      <c r="B201" s="62"/>
      <c r="C201" s="62"/>
      <c r="D201" s="62"/>
      <c r="E201" s="62"/>
      <c r="F201" s="62"/>
      <c r="G201" s="62"/>
      <c r="H201" s="62"/>
      <c r="I201" s="62"/>
      <c r="J201" s="62"/>
      <c r="K201" s="62"/>
      <c r="L201" s="62"/>
      <c r="M201" s="62"/>
      <c r="N201" s="62"/>
      <c r="O201" s="62"/>
      <c r="P201" s="1"/>
      <c r="Q201" s="1"/>
      <c r="V201" s="15"/>
      <c r="W201" s="15"/>
      <c r="X201" s="15"/>
      <c r="Y201" s="15"/>
      <c r="Z201" s="15"/>
      <c r="AA201" s="15"/>
      <c r="AB201" s="15"/>
      <c r="AC201" s="15"/>
      <c r="AD201" s="15"/>
      <c r="AE201" s="15"/>
    </row>
    <row r="202" spans="1:31" x14ac:dyDescent="0.65">
      <c r="A202" s="62"/>
      <c r="B202" s="62"/>
      <c r="C202" s="62"/>
      <c r="D202" s="62"/>
      <c r="E202" s="62"/>
      <c r="F202" s="62"/>
      <c r="G202" s="62"/>
      <c r="H202" s="62"/>
      <c r="I202" s="62"/>
      <c r="J202" s="62"/>
      <c r="K202" s="62"/>
      <c r="L202" s="62"/>
      <c r="M202" s="62"/>
      <c r="N202" s="62"/>
      <c r="O202" s="62"/>
      <c r="P202" s="1"/>
      <c r="Q202" s="1"/>
      <c r="V202" s="15"/>
      <c r="W202" s="15"/>
      <c r="X202" s="15"/>
      <c r="Y202" s="15"/>
      <c r="Z202" s="15"/>
      <c r="AA202" s="15"/>
      <c r="AB202" s="15"/>
      <c r="AC202" s="15"/>
      <c r="AD202" s="15"/>
      <c r="AE202" s="15"/>
    </row>
    <row r="203" spans="1:31" x14ac:dyDescent="0.65">
      <c r="A203" s="62"/>
      <c r="B203" s="62"/>
      <c r="C203" s="62"/>
      <c r="D203" s="62"/>
      <c r="E203" s="62"/>
      <c r="F203" s="62"/>
      <c r="G203" s="62"/>
      <c r="H203" s="62"/>
      <c r="I203" s="62"/>
      <c r="J203" s="62"/>
      <c r="K203" s="62"/>
      <c r="L203" s="62"/>
      <c r="M203" s="62"/>
      <c r="N203" s="62"/>
      <c r="O203" s="62"/>
      <c r="P203" s="1"/>
      <c r="Q203" s="1"/>
      <c r="V203" s="15"/>
      <c r="W203" s="15"/>
      <c r="X203" s="15"/>
      <c r="Y203" s="15"/>
      <c r="Z203" s="15"/>
      <c r="AA203" s="15"/>
      <c r="AB203" s="15"/>
      <c r="AC203" s="15"/>
      <c r="AD203" s="15"/>
      <c r="AE203" s="15"/>
    </row>
    <row r="204" spans="1:31" x14ac:dyDescent="0.65">
      <c r="A204" s="62"/>
      <c r="B204" s="62"/>
      <c r="C204" s="62"/>
      <c r="D204" s="62"/>
      <c r="E204" s="62"/>
      <c r="F204" s="62"/>
      <c r="G204" s="62"/>
      <c r="H204" s="62"/>
      <c r="I204" s="62"/>
      <c r="J204" s="62"/>
      <c r="K204" s="62"/>
      <c r="L204" s="62"/>
      <c r="M204" s="62"/>
      <c r="N204" s="62"/>
      <c r="O204" s="62"/>
      <c r="P204" s="1"/>
      <c r="Q204" s="1"/>
      <c r="V204" s="15"/>
      <c r="W204" s="15"/>
      <c r="X204" s="15"/>
      <c r="Y204" s="15"/>
      <c r="Z204" s="15"/>
      <c r="AA204" s="15"/>
      <c r="AB204" s="15"/>
      <c r="AC204" s="15"/>
      <c r="AD204" s="15"/>
      <c r="AE204" s="15"/>
    </row>
    <row r="205" spans="1:31" x14ac:dyDescent="0.65">
      <c r="A205" s="62"/>
      <c r="B205" s="62"/>
      <c r="C205" s="62"/>
      <c r="D205" s="62"/>
      <c r="E205" s="62"/>
      <c r="F205" s="62"/>
      <c r="G205" s="62"/>
      <c r="H205" s="62"/>
      <c r="I205" s="62"/>
      <c r="J205" s="62"/>
      <c r="K205" s="62"/>
      <c r="L205" s="62"/>
      <c r="M205" s="62"/>
      <c r="N205" s="62"/>
      <c r="O205" s="62"/>
      <c r="P205" s="1"/>
      <c r="Q205" s="1"/>
      <c r="V205" s="15"/>
      <c r="W205" s="15"/>
      <c r="X205" s="15"/>
      <c r="Y205" s="15"/>
      <c r="Z205" s="15"/>
      <c r="AA205" s="15"/>
      <c r="AB205" s="15"/>
      <c r="AC205" s="15"/>
      <c r="AD205" s="15"/>
      <c r="AE205" s="15"/>
    </row>
    <row r="206" spans="1:31" x14ac:dyDescent="0.65">
      <c r="A206" s="62"/>
      <c r="B206" s="62"/>
      <c r="C206" s="62"/>
      <c r="D206" s="62"/>
      <c r="E206" s="62"/>
      <c r="F206" s="62"/>
      <c r="G206" s="62"/>
      <c r="H206" s="62"/>
      <c r="I206" s="62"/>
      <c r="J206" s="62"/>
      <c r="K206" s="62"/>
      <c r="L206" s="62"/>
      <c r="M206" s="62"/>
      <c r="N206" s="62"/>
      <c r="O206" s="62"/>
      <c r="P206" s="1"/>
      <c r="Q206" s="1"/>
      <c r="V206" s="15"/>
      <c r="W206" s="15"/>
      <c r="X206" s="15"/>
      <c r="Y206" s="15"/>
      <c r="Z206" s="15"/>
      <c r="AA206" s="15"/>
      <c r="AB206" s="15"/>
      <c r="AC206" s="15"/>
      <c r="AD206" s="15"/>
      <c r="AE206" s="15"/>
    </row>
    <row r="207" spans="1:31" x14ac:dyDescent="0.65">
      <c r="A207" s="62"/>
      <c r="B207" s="62"/>
      <c r="C207" s="62"/>
      <c r="D207" s="62"/>
      <c r="E207" s="62"/>
      <c r="F207" s="62"/>
      <c r="G207" s="62"/>
      <c r="H207" s="62"/>
      <c r="I207" s="62"/>
      <c r="J207" s="62"/>
      <c r="K207" s="62"/>
      <c r="L207" s="62"/>
      <c r="M207" s="62"/>
      <c r="N207" s="62"/>
      <c r="O207" s="62"/>
      <c r="P207" s="1"/>
      <c r="Q207" s="1"/>
      <c r="V207" s="15"/>
      <c r="W207" s="15"/>
      <c r="X207" s="15"/>
      <c r="Y207" s="15"/>
      <c r="Z207" s="15"/>
      <c r="AA207" s="15"/>
      <c r="AB207" s="15"/>
      <c r="AC207" s="15"/>
      <c r="AD207" s="15"/>
      <c r="AE207" s="15"/>
    </row>
    <row r="208" spans="1:31" x14ac:dyDescent="0.65">
      <c r="A208" s="62"/>
      <c r="B208" s="62"/>
      <c r="C208" s="62"/>
      <c r="D208" s="62"/>
      <c r="E208" s="62"/>
      <c r="F208" s="62"/>
      <c r="G208" s="62"/>
      <c r="H208" s="62"/>
      <c r="I208" s="62"/>
      <c r="J208" s="62"/>
      <c r="K208" s="62"/>
      <c r="L208" s="62"/>
      <c r="M208" s="62"/>
      <c r="N208" s="62"/>
      <c r="O208" s="62"/>
      <c r="P208" s="1"/>
      <c r="Q208" s="1"/>
      <c r="V208" s="15"/>
      <c r="W208" s="15"/>
      <c r="X208" s="15"/>
      <c r="Y208" s="15"/>
      <c r="Z208" s="15"/>
      <c r="AA208" s="15"/>
      <c r="AB208" s="15"/>
      <c r="AC208" s="15"/>
      <c r="AD208" s="15"/>
      <c r="AE208" s="15"/>
    </row>
    <row r="209" spans="1:31" x14ac:dyDescent="0.65">
      <c r="A209" s="62"/>
      <c r="B209" s="62"/>
      <c r="C209" s="62"/>
      <c r="D209" s="62"/>
      <c r="E209" s="62"/>
      <c r="F209" s="62"/>
      <c r="G209" s="62"/>
      <c r="H209" s="62"/>
      <c r="I209" s="62"/>
      <c r="J209" s="62"/>
      <c r="K209" s="62"/>
      <c r="L209" s="62"/>
      <c r="M209" s="62"/>
      <c r="N209" s="62"/>
      <c r="O209" s="62"/>
      <c r="P209" s="1"/>
      <c r="Q209" s="1"/>
      <c r="V209" s="15"/>
      <c r="W209" s="15"/>
      <c r="X209" s="15"/>
      <c r="Y209" s="15"/>
      <c r="Z209" s="15"/>
      <c r="AA209" s="15"/>
      <c r="AB209" s="15"/>
      <c r="AC209" s="15"/>
      <c r="AD209" s="15"/>
      <c r="AE209" s="15"/>
    </row>
    <row r="210" spans="1:31" x14ac:dyDescent="0.65">
      <c r="A210" s="62"/>
      <c r="B210" s="62"/>
      <c r="C210" s="62"/>
      <c r="D210" s="62"/>
      <c r="E210" s="62"/>
      <c r="F210" s="62"/>
      <c r="G210" s="62"/>
      <c r="H210" s="62"/>
      <c r="I210" s="62"/>
      <c r="J210" s="62"/>
      <c r="K210" s="62"/>
      <c r="L210" s="62"/>
      <c r="M210" s="62"/>
      <c r="N210" s="62"/>
      <c r="O210" s="62"/>
      <c r="P210" s="1"/>
      <c r="Q210" s="1"/>
      <c r="V210" s="15"/>
      <c r="W210" s="15"/>
      <c r="X210" s="15"/>
      <c r="Y210" s="15"/>
      <c r="Z210" s="15"/>
      <c r="AA210" s="15"/>
      <c r="AB210" s="15"/>
      <c r="AC210" s="15"/>
      <c r="AD210" s="15"/>
      <c r="AE210" s="15"/>
    </row>
    <row r="211" spans="1:31" x14ac:dyDescent="0.65">
      <c r="A211" s="62"/>
      <c r="B211" s="62"/>
      <c r="C211" s="62"/>
      <c r="D211" s="62"/>
      <c r="E211" s="62"/>
      <c r="F211" s="62"/>
      <c r="G211" s="62"/>
      <c r="H211" s="62"/>
      <c r="I211" s="62"/>
      <c r="J211" s="62"/>
      <c r="K211" s="62"/>
      <c r="L211" s="62"/>
      <c r="M211" s="62"/>
      <c r="N211" s="62"/>
      <c r="O211" s="62"/>
      <c r="P211" s="1"/>
      <c r="Q211" s="1"/>
      <c r="V211" s="15"/>
      <c r="W211" s="15"/>
      <c r="X211" s="15"/>
      <c r="Y211" s="15"/>
      <c r="Z211" s="15"/>
      <c r="AA211" s="15"/>
      <c r="AB211" s="15"/>
      <c r="AC211" s="15"/>
      <c r="AD211" s="15"/>
      <c r="AE211" s="15"/>
    </row>
    <row r="212" spans="1:31" x14ac:dyDescent="0.65">
      <c r="A212" s="62"/>
      <c r="B212" s="62"/>
      <c r="C212" s="62"/>
      <c r="D212" s="62"/>
      <c r="E212" s="62"/>
      <c r="F212" s="62"/>
      <c r="G212" s="62"/>
      <c r="H212" s="62"/>
      <c r="I212" s="62"/>
      <c r="J212" s="62"/>
      <c r="K212" s="62"/>
      <c r="L212" s="62"/>
      <c r="M212" s="62"/>
      <c r="N212" s="62"/>
      <c r="O212" s="62"/>
      <c r="P212" s="1"/>
      <c r="Q212" s="1"/>
      <c r="V212" s="15"/>
      <c r="W212" s="15"/>
      <c r="X212" s="15"/>
      <c r="Y212" s="15"/>
      <c r="Z212" s="15"/>
      <c r="AA212" s="15"/>
      <c r="AB212" s="15"/>
      <c r="AC212" s="15"/>
      <c r="AD212" s="15"/>
      <c r="AE212" s="15"/>
    </row>
    <row r="213" spans="1:31" x14ac:dyDescent="0.65">
      <c r="A213" s="62"/>
      <c r="B213" s="62"/>
      <c r="C213" s="62"/>
      <c r="D213" s="62"/>
      <c r="E213" s="62"/>
      <c r="F213" s="62"/>
      <c r="G213" s="62"/>
      <c r="H213" s="62"/>
      <c r="I213" s="62"/>
      <c r="J213" s="62"/>
      <c r="K213" s="62"/>
      <c r="L213" s="62"/>
      <c r="M213" s="62"/>
      <c r="N213" s="62"/>
      <c r="O213" s="62"/>
      <c r="P213" s="1"/>
      <c r="Q213" s="1"/>
      <c r="V213" s="15"/>
      <c r="W213" s="15"/>
      <c r="X213" s="15"/>
      <c r="Y213" s="15"/>
      <c r="Z213" s="15"/>
      <c r="AA213" s="15"/>
      <c r="AB213" s="15"/>
      <c r="AC213" s="15"/>
      <c r="AD213" s="15"/>
      <c r="AE213" s="15"/>
    </row>
    <row r="214" spans="1:31" x14ac:dyDescent="0.65">
      <c r="A214" s="62"/>
      <c r="B214" s="62"/>
      <c r="C214" s="62"/>
      <c r="D214" s="62"/>
      <c r="E214" s="62"/>
      <c r="F214" s="62"/>
      <c r="G214" s="62"/>
      <c r="H214" s="62"/>
      <c r="I214" s="62"/>
      <c r="J214" s="62"/>
      <c r="K214" s="62"/>
      <c r="L214" s="62"/>
      <c r="M214" s="62"/>
      <c r="N214" s="62"/>
      <c r="O214" s="62"/>
      <c r="P214" s="1"/>
      <c r="Q214" s="1"/>
      <c r="V214" s="15"/>
      <c r="W214" s="15"/>
      <c r="X214" s="15"/>
      <c r="Y214" s="15"/>
      <c r="Z214" s="15"/>
      <c r="AA214" s="15"/>
      <c r="AB214" s="15"/>
      <c r="AC214" s="15"/>
      <c r="AD214" s="15"/>
      <c r="AE214" s="15"/>
    </row>
    <row r="215" spans="1:31" x14ac:dyDescent="0.65">
      <c r="A215" s="62"/>
      <c r="B215" s="62"/>
      <c r="C215" s="62"/>
      <c r="D215" s="62"/>
      <c r="E215" s="62"/>
      <c r="F215" s="62"/>
      <c r="G215" s="62"/>
      <c r="H215" s="62"/>
      <c r="I215" s="62"/>
      <c r="J215" s="62"/>
      <c r="K215" s="62"/>
      <c r="L215" s="62"/>
      <c r="M215" s="62"/>
      <c r="N215" s="62"/>
      <c r="O215" s="62"/>
      <c r="P215" s="1"/>
      <c r="Q215" s="1"/>
      <c r="V215" s="15"/>
      <c r="W215" s="15"/>
      <c r="X215" s="15"/>
      <c r="Y215" s="15"/>
      <c r="Z215" s="15"/>
      <c r="AA215" s="15"/>
      <c r="AB215" s="15"/>
      <c r="AC215" s="15"/>
      <c r="AD215" s="15"/>
      <c r="AE215" s="15"/>
    </row>
    <row r="216" spans="1:31" x14ac:dyDescent="0.65">
      <c r="A216" s="62"/>
      <c r="B216" s="62"/>
      <c r="C216" s="62"/>
      <c r="D216" s="62"/>
      <c r="E216" s="62"/>
      <c r="F216" s="62"/>
      <c r="G216" s="62"/>
      <c r="H216" s="62"/>
      <c r="I216" s="62"/>
      <c r="J216" s="62"/>
      <c r="K216" s="62"/>
      <c r="L216" s="62"/>
      <c r="M216" s="62"/>
      <c r="N216" s="62"/>
      <c r="O216" s="62"/>
      <c r="P216" s="1"/>
      <c r="Q216" s="1"/>
      <c r="V216" s="15"/>
      <c r="W216" s="15"/>
      <c r="X216" s="15"/>
      <c r="Y216" s="15"/>
      <c r="Z216" s="15"/>
      <c r="AA216" s="15"/>
      <c r="AB216" s="15"/>
      <c r="AC216" s="15"/>
      <c r="AD216" s="15"/>
      <c r="AE216" s="15"/>
    </row>
    <row r="217" spans="1:31" x14ac:dyDescent="0.65">
      <c r="A217" s="62"/>
      <c r="B217" s="62"/>
      <c r="C217" s="62"/>
      <c r="D217" s="62"/>
      <c r="E217" s="62"/>
      <c r="F217" s="62"/>
      <c r="G217" s="62"/>
      <c r="H217" s="62"/>
      <c r="I217" s="62"/>
      <c r="J217" s="62"/>
      <c r="K217" s="62"/>
      <c r="L217" s="62"/>
      <c r="M217" s="62"/>
      <c r="N217" s="62"/>
      <c r="O217" s="62"/>
      <c r="P217" s="1"/>
      <c r="Q217" s="1"/>
      <c r="V217" s="15"/>
      <c r="W217" s="15"/>
      <c r="X217" s="15"/>
      <c r="Y217" s="15"/>
      <c r="Z217" s="15"/>
      <c r="AA217" s="15"/>
      <c r="AB217" s="15"/>
      <c r="AC217" s="15"/>
      <c r="AD217" s="15"/>
      <c r="AE217" s="15"/>
    </row>
    <row r="218" spans="1:31" x14ac:dyDescent="0.65">
      <c r="A218" s="62"/>
      <c r="B218" s="62"/>
      <c r="C218" s="62"/>
      <c r="D218" s="62"/>
      <c r="E218" s="62"/>
      <c r="F218" s="62"/>
      <c r="G218" s="62"/>
      <c r="H218" s="62"/>
      <c r="I218" s="62"/>
      <c r="J218" s="62"/>
      <c r="K218" s="62"/>
      <c r="L218" s="62"/>
      <c r="M218" s="62"/>
      <c r="N218" s="62"/>
      <c r="O218" s="62"/>
      <c r="P218" s="1"/>
      <c r="Q218" s="1"/>
      <c r="V218" s="15"/>
      <c r="W218" s="15"/>
      <c r="X218" s="15"/>
      <c r="Y218" s="15"/>
      <c r="Z218" s="15"/>
      <c r="AA218" s="15"/>
      <c r="AB218" s="15"/>
      <c r="AC218" s="15"/>
      <c r="AD218" s="15"/>
      <c r="AE218" s="15"/>
    </row>
    <row r="219" spans="1:31" x14ac:dyDescent="0.65">
      <c r="A219" s="62"/>
      <c r="B219" s="62"/>
      <c r="C219" s="62"/>
      <c r="D219" s="62"/>
      <c r="E219" s="62"/>
      <c r="F219" s="62"/>
      <c r="V219" s="15"/>
      <c r="W219" s="15"/>
      <c r="X219" s="15"/>
      <c r="Y219" s="15"/>
      <c r="Z219" s="15"/>
      <c r="AA219" s="15"/>
      <c r="AB219" s="15"/>
      <c r="AC219" s="15"/>
      <c r="AD219" s="15"/>
      <c r="AE219" s="15"/>
    </row>
    <row r="220" spans="1:31" x14ac:dyDescent="0.65">
      <c r="V220" s="15"/>
      <c r="W220" s="15"/>
      <c r="X220" s="15"/>
      <c r="Y220" s="15"/>
      <c r="Z220" s="15"/>
      <c r="AA220" s="15"/>
      <c r="AB220" s="15"/>
      <c r="AC220" s="15"/>
      <c r="AD220" s="15"/>
      <c r="AE220" s="15"/>
    </row>
    <row r="221" spans="1:31" x14ac:dyDescent="0.65">
      <c r="V221" s="15"/>
      <c r="W221" s="15"/>
      <c r="X221" s="15"/>
      <c r="Y221" s="15"/>
      <c r="Z221" s="15"/>
      <c r="AA221" s="15"/>
      <c r="AB221" s="15"/>
      <c r="AC221" s="15"/>
      <c r="AD221" s="15"/>
      <c r="AE221" s="15"/>
    </row>
    <row r="222" spans="1:31" x14ac:dyDescent="0.65">
      <c r="V222" s="15"/>
      <c r="W222" s="15"/>
      <c r="X222" s="15"/>
      <c r="Y222" s="15"/>
      <c r="Z222" s="15"/>
      <c r="AA222" s="15"/>
      <c r="AB222" s="15"/>
      <c r="AC222" s="15"/>
      <c r="AD222" s="15"/>
      <c r="AE222" s="15"/>
    </row>
    <row r="223" spans="1:31" x14ac:dyDescent="0.65">
      <c r="V223" s="15"/>
      <c r="W223" s="15"/>
      <c r="X223" s="15"/>
      <c r="Y223" s="15"/>
      <c r="Z223" s="15"/>
      <c r="AA223" s="15"/>
      <c r="AB223" s="15"/>
      <c r="AC223" s="15"/>
      <c r="AD223" s="15"/>
      <c r="AE223" s="15"/>
    </row>
    <row r="224" spans="1:31" x14ac:dyDescent="0.65">
      <c r="V224" s="15"/>
      <c r="W224" s="15"/>
      <c r="X224" s="15"/>
      <c r="Y224" s="15"/>
      <c r="Z224" s="15"/>
      <c r="AA224" s="15"/>
      <c r="AB224" s="15"/>
      <c r="AC224" s="15"/>
      <c r="AD224" s="15"/>
      <c r="AE224" s="15"/>
    </row>
    <row r="225" spans="22:31" x14ac:dyDescent="0.65">
      <c r="V225" s="15"/>
      <c r="W225" s="15"/>
      <c r="X225" s="15"/>
      <c r="Y225" s="15"/>
      <c r="Z225" s="15"/>
      <c r="AA225" s="15"/>
      <c r="AB225" s="15"/>
      <c r="AC225" s="15"/>
      <c r="AD225" s="15"/>
      <c r="AE225" s="15"/>
    </row>
    <row r="226" spans="22:31" x14ac:dyDescent="0.65">
      <c r="V226" s="15"/>
      <c r="W226" s="15"/>
      <c r="X226" s="15"/>
      <c r="Y226" s="15"/>
      <c r="Z226" s="15"/>
      <c r="AA226" s="15"/>
      <c r="AB226" s="15"/>
      <c r="AC226" s="15"/>
      <c r="AD226" s="15"/>
      <c r="AE226" s="15"/>
    </row>
    <row r="227" spans="22:31" x14ac:dyDescent="0.65">
      <c r="V227" s="15"/>
      <c r="W227" s="15"/>
      <c r="X227" s="15"/>
      <c r="Y227" s="15"/>
      <c r="Z227" s="15"/>
      <c r="AA227" s="15"/>
      <c r="AB227" s="15"/>
      <c r="AC227" s="15"/>
      <c r="AD227" s="15"/>
      <c r="AE227" s="15"/>
    </row>
    <row r="228" spans="22:31" x14ac:dyDescent="0.65">
      <c r="V228" s="15"/>
      <c r="W228" s="15"/>
      <c r="X228" s="15"/>
      <c r="Y228" s="15"/>
      <c r="Z228" s="15"/>
      <c r="AA228" s="15"/>
      <c r="AB228" s="15"/>
      <c r="AC228" s="15"/>
      <c r="AD228" s="15"/>
      <c r="AE228" s="15"/>
    </row>
    <row r="229" spans="22:31" x14ac:dyDescent="0.65">
      <c r="V229" s="15"/>
      <c r="W229" s="15"/>
      <c r="X229" s="15"/>
      <c r="Y229" s="15"/>
      <c r="Z229" s="15"/>
      <c r="AA229" s="15"/>
      <c r="AB229" s="15"/>
      <c r="AC229" s="15"/>
      <c r="AD229" s="15"/>
      <c r="AE229" s="15"/>
    </row>
    <row r="230" spans="22:31" x14ac:dyDescent="0.65">
      <c r="V230" s="15"/>
      <c r="W230" s="15"/>
      <c r="X230" s="15"/>
      <c r="Y230" s="15"/>
      <c r="Z230" s="15"/>
      <c r="AA230" s="15"/>
      <c r="AB230" s="15"/>
      <c r="AC230" s="15"/>
      <c r="AD230" s="15"/>
      <c r="AE230" s="15"/>
    </row>
    <row r="231" spans="22:31" x14ac:dyDescent="0.65">
      <c r="V231" s="15"/>
      <c r="W231" s="15"/>
      <c r="X231" s="15"/>
      <c r="Y231" s="15"/>
      <c r="Z231" s="15"/>
      <c r="AA231" s="15"/>
      <c r="AB231" s="15"/>
      <c r="AC231" s="15"/>
      <c r="AD231" s="15"/>
      <c r="AE231" s="15"/>
    </row>
    <row r="232" spans="22:31" x14ac:dyDescent="0.65">
      <c r="V232" s="15"/>
      <c r="W232" s="15"/>
      <c r="X232" s="15"/>
      <c r="Y232" s="15"/>
      <c r="Z232" s="15"/>
      <c r="AA232" s="15"/>
      <c r="AB232" s="15"/>
      <c r="AC232" s="15"/>
      <c r="AD232" s="15"/>
      <c r="AE232" s="15"/>
    </row>
    <row r="233" spans="22:31" x14ac:dyDescent="0.65">
      <c r="V233" s="15"/>
      <c r="W233" s="15"/>
      <c r="X233" s="15"/>
      <c r="Y233" s="15"/>
      <c r="Z233" s="15"/>
      <c r="AA233" s="15"/>
      <c r="AB233" s="15"/>
      <c r="AC233" s="15"/>
      <c r="AD233" s="15"/>
      <c r="AE233" s="15"/>
    </row>
    <row r="234" spans="22:31" x14ac:dyDescent="0.65">
      <c r="V234" s="15"/>
      <c r="W234" s="15"/>
      <c r="X234" s="15"/>
      <c r="Y234" s="15"/>
      <c r="Z234" s="15"/>
      <c r="AA234" s="15"/>
      <c r="AB234" s="15"/>
      <c r="AC234" s="15"/>
      <c r="AD234" s="15"/>
      <c r="AE234" s="15"/>
    </row>
    <row r="235" spans="22:31" x14ac:dyDescent="0.65">
      <c r="V235" s="15"/>
      <c r="W235" s="15"/>
      <c r="X235" s="15"/>
      <c r="Y235" s="15"/>
      <c r="Z235" s="15"/>
      <c r="AA235" s="15"/>
      <c r="AB235" s="15"/>
      <c r="AC235" s="15"/>
      <c r="AD235" s="15"/>
      <c r="AE235" s="15"/>
    </row>
    <row r="236" spans="22:31" x14ac:dyDescent="0.65">
      <c r="V236" s="15"/>
      <c r="W236" s="15"/>
      <c r="X236" s="15"/>
      <c r="Y236" s="15"/>
      <c r="Z236" s="15"/>
      <c r="AA236" s="15"/>
      <c r="AB236" s="15"/>
      <c r="AC236" s="15"/>
      <c r="AD236" s="15"/>
      <c r="AE236" s="15"/>
    </row>
    <row r="237" spans="22:31" x14ac:dyDescent="0.65">
      <c r="V237" s="15"/>
      <c r="W237" s="15"/>
      <c r="X237" s="15"/>
      <c r="Y237" s="15"/>
      <c r="Z237" s="15"/>
      <c r="AA237" s="15"/>
      <c r="AB237" s="15"/>
      <c r="AC237" s="15"/>
      <c r="AD237" s="15"/>
      <c r="AE237" s="15"/>
    </row>
    <row r="238" spans="22:31" x14ac:dyDescent="0.65">
      <c r="V238" s="15"/>
      <c r="W238" s="15"/>
      <c r="X238" s="15"/>
      <c r="Y238" s="15"/>
      <c r="Z238" s="15"/>
      <c r="AA238" s="15"/>
      <c r="AB238" s="15"/>
      <c r="AC238" s="15"/>
      <c r="AD238" s="15"/>
      <c r="AE238" s="15"/>
    </row>
    <row r="239" spans="22:31" x14ac:dyDescent="0.65">
      <c r="V239" s="15"/>
      <c r="W239" s="15"/>
      <c r="X239" s="15"/>
      <c r="Y239" s="15"/>
      <c r="Z239" s="15"/>
      <c r="AA239" s="15"/>
      <c r="AB239" s="15"/>
      <c r="AC239" s="15"/>
      <c r="AD239" s="15"/>
      <c r="AE239" s="15"/>
    </row>
    <row r="240" spans="22:31" x14ac:dyDescent="0.65">
      <c r="V240" s="15"/>
      <c r="W240" s="15"/>
      <c r="X240" s="15"/>
      <c r="Y240" s="15"/>
      <c r="Z240" s="15"/>
      <c r="AA240" s="15"/>
      <c r="AB240" s="15"/>
      <c r="AC240" s="15"/>
      <c r="AD240" s="15"/>
      <c r="AE240" s="15"/>
    </row>
    <row r="241" spans="22:31" x14ac:dyDescent="0.65">
      <c r="V241" s="15"/>
      <c r="W241" s="15"/>
      <c r="X241" s="15"/>
      <c r="Y241" s="15"/>
      <c r="Z241" s="15"/>
      <c r="AA241" s="15"/>
      <c r="AB241" s="15"/>
      <c r="AC241" s="15"/>
      <c r="AD241" s="15"/>
      <c r="AE241" s="15"/>
    </row>
    <row r="242" spans="22:31" x14ac:dyDescent="0.65">
      <c r="V242" s="15"/>
      <c r="W242" s="15"/>
      <c r="X242" s="15"/>
      <c r="Y242" s="15"/>
      <c r="Z242" s="15"/>
      <c r="AA242" s="15"/>
      <c r="AB242" s="15"/>
      <c r="AC242" s="15"/>
      <c r="AD242" s="15"/>
      <c r="AE242" s="15"/>
    </row>
    <row r="243" spans="22:31" x14ac:dyDescent="0.65">
      <c r="V243" s="15"/>
      <c r="W243" s="15"/>
      <c r="X243" s="15"/>
      <c r="Y243" s="15"/>
      <c r="Z243" s="15"/>
      <c r="AA243" s="15"/>
      <c r="AB243" s="15"/>
      <c r="AC243" s="15"/>
      <c r="AD243" s="15"/>
      <c r="AE243" s="15"/>
    </row>
    <row r="244" spans="22:31" x14ac:dyDescent="0.65">
      <c r="V244" s="15"/>
      <c r="W244" s="15"/>
      <c r="X244" s="15"/>
      <c r="Y244" s="15"/>
      <c r="Z244" s="15"/>
      <c r="AA244" s="15"/>
      <c r="AB244" s="15"/>
      <c r="AC244" s="15"/>
      <c r="AD244" s="15"/>
      <c r="AE244" s="15"/>
    </row>
    <row r="245" spans="22:31" x14ac:dyDescent="0.65">
      <c r="V245" s="15"/>
      <c r="W245" s="15"/>
      <c r="X245" s="15"/>
      <c r="Y245" s="15"/>
      <c r="Z245" s="15"/>
      <c r="AA245" s="15"/>
      <c r="AB245" s="15"/>
      <c r="AC245" s="15"/>
      <c r="AD245" s="15"/>
      <c r="AE245" s="15"/>
    </row>
    <row r="246" spans="22:31" x14ac:dyDescent="0.65">
      <c r="V246" s="15"/>
      <c r="W246" s="15"/>
      <c r="X246" s="15"/>
      <c r="Y246" s="15"/>
      <c r="Z246" s="15"/>
      <c r="AA246" s="15"/>
      <c r="AB246" s="15"/>
      <c r="AC246" s="15"/>
      <c r="AD246" s="15"/>
      <c r="AE246" s="15"/>
    </row>
    <row r="247" spans="22:31" x14ac:dyDescent="0.65">
      <c r="V247" s="15"/>
      <c r="W247" s="15"/>
      <c r="X247" s="15"/>
      <c r="Y247" s="15"/>
      <c r="Z247" s="15"/>
      <c r="AA247" s="15"/>
      <c r="AB247" s="15"/>
      <c r="AC247" s="15"/>
      <c r="AD247" s="15"/>
      <c r="AE247" s="15"/>
    </row>
    <row r="248" spans="22:31" x14ac:dyDescent="0.65">
      <c r="V248" s="15"/>
      <c r="W248" s="15"/>
      <c r="X248" s="15"/>
      <c r="Y248" s="15"/>
      <c r="Z248" s="15"/>
      <c r="AA248" s="15"/>
      <c r="AB248" s="15"/>
      <c r="AC248" s="15"/>
      <c r="AD248" s="15"/>
      <c r="AE248" s="15"/>
    </row>
    <row r="249" spans="22:31" x14ac:dyDescent="0.65">
      <c r="V249" s="15"/>
      <c r="W249" s="15"/>
      <c r="X249" s="15"/>
      <c r="Y249" s="15"/>
      <c r="Z249" s="15"/>
      <c r="AA249" s="15"/>
      <c r="AB249" s="15"/>
      <c r="AC249" s="15"/>
      <c r="AD249" s="15"/>
      <c r="AE249" s="15"/>
    </row>
    <row r="250" spans="22:31" x14ac:dyDescent="0.65">
      <c r="V250" s="15"/>
      <c r="W250" s="15"/>
      <c r="X250" s="15"/>
      <c r="Y250" s="15"/>
      <c r="Z250" s="15"/>
      <c r="AA250" s="15"/>
      <c r="AB250" s="15"/>
      <c r="AC250" s="15"/>
      <c r="AD250" s="15"/>
      <c r="AE250" s="15"/>
    </row>
    <row r="251" spans="22:31" x14ac:dyDescent="0.65">
      <c r="V251" s="15"/>
      <c r="W251" s="15"/>
      <c r="X251" s="15"/>
      <c r="Y251" s="15"/>
      <c r="Z251" s="15"/>
      <c r="AA251" s="15"/>
      <c r="AB251" s="15"/>
      <c r="AC251" s="15"/>
      <c r="AD251" s="15"/>
      <c r="AE251" s="15"/>
    </row>
    <row r="252" spans="22:31" x14ac:dyDescent="0.65">
      <c r="V252" s="15"/>
      <c r="W252" s="15"/>
      <c r="X252" s="15"/>
      <c r="Y252" s="15"/>
      <c r="Z252" s="15"/>
      <c r="AA252" s="15"/>
      <c r="AB252" s="15"/>
      <c r="AC252" s="15"/>
      <c r="AD252" s="15"/>
      <c r="AE252" s="15"/>
    </row>
    <row r="253" spans="22:31" x14ac:dyDescent="0.65">
      <c r="V253" s="15"/>
      <c r="W253" s="15"/>
      <c r="X253" s="15"/>
      <c r="Y253" s="15"/>
      <c r="Z253" s="15"/>
      <c r="AA253" s="15"/>
      <c r="AB253" s="15"/>
      <c r="AC253" s="15"/>
      <c r="AD253" s="15"/>
      <c r="AE253" s="15"/>
    </row>
    <row r="254" spans="22:31" x14ac:dyDescent="0.65">
      <c r="V254" s="15"/>
      <c r="W254" s="15"/>
      <c r="X254" s="15"/>
      <c r="Y254" s="15"/>
      <c r="Z254" s="15"/>
      <c r="AA254" s="15"/>
      <c r="AB254" s="15"/>
      <c r="AC254" s="15"/>
      <c r="AD254" s="15"/>
      <c r="AE254" s="15"/>
    </row>
    <row r="255" spans="22:31" x14ac:dyDescent="0.65">
      <c r="V255" s="15"/>
      <c r="W255" s="15"/>
      <c r="X255" s="15"/>
      <c r="Y255" s="15"/>
      <c r="Z255" s="15"/>
      <c r="AA255" s="15"/>
      <c r="AB255" s="15"/>
      <c r="AC255" s="15"/>
      <c r="AD255" s="15"/>
      <c r="AE255" s="15"/>
    </row>
    <row r="256" spans="22:31" x14ac:dyDescent="0.65">
      <c r="V256" s="15"/>
      <c r="W256" s="15"/>
      <c r="X256" s="15"/>
      <c r="Y256" s="15"/>
      <c r="Z256" s="15"/>
      <c r="AA256" s="15"/>
      <c r="AB256" s="15"/>
      <c r="AC256" s="15"/>
      <c r="AD256" s="15"/>
      <c r="AE256" s="15"/>
    </row>
    <row r="257" spans="22:31" x14ac:dyDescent="0.65">
      <c r="V257" s="15"/>
      <c r="W257" s="15"/>
      <c r="X257" s="15"/>
      <c r="Y257" s="15"/>
      <c r="Z257" s="15"/>
      <c r="AA257" s="15"/>
      <c r="AB257" s="15"/>
      <c r="AC257" s="15"/>
      <c r="AD257" s="15"/>
      <c r="AE257" s="15"/>
    </row>
    <row r="258" spans="22:31" x14ac:dyDescent="0.65">
      <c r="V258" s="15"/>
      <c r="W258" s="15"/>
      <c r="X258" s="15"/>
      <c r="Y258" s="15"/>
      <c r="Z258" s="15"/>
      <c r="AA258" s="15"/>
      <c r="AB258" s="15"/>
      <c r="AC258" s="15"/>
      <c r="AD258" s="15"/>
      <c r="AE258" s="15"/>
    </row>
    <row r="259" spans="22:31" x14ac:dyDescent="0.65">
      <c r="V259" s="15"/>
      <c r="W259" s="15"/>
      <c r="X259" s="15"/>
      <c r="Y259" s="15"/>
      <c r="Z259" s="15"/>
      <c r="AA259" s="15"/>
      <c r="AB259" s="15"/>
      <c r="AC259" s="15"/>
      <c r="AD259" s="15"/>
      <c r="AE259" s="15"/>
    </row>
    <row r="260" spans="22:31" x14ac:dyDescent="0.65">
      <c r="V260" s="15"/>
      <c r="W260" s="15"/>
      <c r="X260" s="15"/>
      <c r="Y260" s="15"/>
      <c r="Z260" s="15"/>
      <c r="AA260" s="15"/>
      <c r="AB260" s="15"/>
      <c r="AC260" s="15"/>
      <c r="AD260" s="15"/>
      <c r="AE260" s="15"/>
    </row>
    <row r="261" spans="22:31" x14ac:dyDescent="0.65">
      <c r="V261" s="15"/>
      <c r="W261" s="15"/>
      <c r="X261" s="15"/>
      <c r="Y261" s="15"/>
      <c r="Z261" s="15"/>
      <c r="AA261" s="15"/>
      <c r="AB261" s="15"/>
      <c r="AC261" s="15"/>
      <c r="AD261" s="15"/>
      <c r="AE261" s="15"/>
    </row>
    <row r="262" spans="22:31" x14ac:dyDescent="0.65">
      <c r="V262" s="15"/>
      <c r="W262" s="15"/>
      <c r="X262" s="15"/>
      <c r="Y262" s="15"/>
      <c r="Z262" s="15"/>
      <c r="AA262" s="15"/>
      <c r="AB262" s="15"/>
      <c r="AC262" s="15"/>
      <c r="AD262" s="15"/>
      <c r="AE262" s="15"/>
    </row>
    <row r="263" spans="22:31" x14ac:dyDescent="0.65">
      <c r="V263" s="15"/>
      <c r="W263" s="15"/>
      <c r="X263" s="15"/>
      <c r="Y263" s="15"/>
      <c r="Z263" s="15"/>
      <c r="AA263" s="15"/>
      <c r="AB263" s="15"/>
      <c r="AC263" s="15"/>
      <c r="AD263" s="15"/>
      <c r="AE263" s="15"/>
    </row>
    <row r="264" spans="22:31" x14ac:dyDescent="0.65">
      <c r="V264" s="15"/>
      <c r="W264" s="15"/>
      <c r="X264" s="15"/>
      <c r="Y264" s="15"/>
      <c r="Z264" s="15"/>
      <c r="AA264" s="15"/>
      <c r="AB264" s="15"/>
      <c r="AC264" s="15"/>
      <c r="AD264" s="15"/>
      <c r="AE264" s="15"/>
    </row>
    <row r="265" spans="22:31" x14ac:dyDescent="0.65">
      <c r="V265" s="15"/>
      <c r="W265" s="15"/>
      <c r="X265" s="15"/>
      <c r="Y265" s="15"/>
      <c r="Z265" s="15"/>
      <c r="AA265" s="15"/>
      <c r="AB265" s="15"/>
      <c r="AC265" s="15"/>
      <c r="AD265" s="15"/>
      <c r="AE265" s="15"/>
    </row>
    <row r="266" spans="22:31" x14ac:dyDescent="0.65">
      <c r="V266" s="15"/>
      <c r="W266" s="15"/>
      <c r="X266" s="15"/>
      <c r="Y266" s="15"/>
      <c r="Z266" s="15"/>
      <c r="AA266" s="15"/>
      <c r="AB266" s="15"/>
      <c r="AC266" s="15"/>
      <c r="AD266" s="15"/>
      <c r="AE266" s="15"/>
    </row>
    <row r="267" spans="22:31" x14ac:dyDescent="0.65">
      <c r="V267" s="15"/>
      <c r="W267" s="15"/>
      <c r="X267" s="15"/>
      <c r="Y267" s="15"/>
      <c r="Z267" s="15"/>
      <c r="AA267" s="15"/>
      <c r="AB267" s="15"/>
      <c r="AC267" s="15"/>
      <c r="AD267" s="15"/>
      <c r="AE267" s="15"/>
    </row>
    <row r="268" spans="22:31" x14ac:dyDescent="0.65">
      <c r="V268" s="15"/>
      <c r="W268" s="15"/>
      <c r="X268" s="15"/>
      <c r="Y268" s="15"/>
      <c r="Z268" s="15"/>
      <c r="AA268" s="15"/>
      <c r="AB268" s="15"/>
      <c r="AC268" s="15"/>
      <c r="AD268" s="15"/>
      <c r="AE268" s="15"/>
    </row>
    <row r="269" spans="22:31" x14ac:dyDescent="0.65">
      <c r="V269" s="15"/>
      <c r="W269" s="15"/>
      <c r="X269" s="15"/>
      <c r="Y269" s="15"/>
      <c r="Z269" s="15"/>
      <c r="AA269" s="15"/>
      <c r="AB269" s="15"/>
      <c r="AC269" s="15"/>
      <c r="AD269" s="15"/>
      <c r="AE269" s="15"/>
    </row>
    <row r="270" spans="22:31" x14ac:dyDescent="0.65">
      <c r="V270" s="15"/>
      <c r="W270" s="15"/>
      <c r="X270" s="15"/>
      <c r="Y270" s="15"/>
      <c r="Z270" s="15"/>
      <c r="AA270" s="15"/>
      <c r="AB270" s="15"/>
      <c r="AC270" s="15"/>
      <c r="AD270" s="15"/>
      <c r="AE270" s="15"/>
    </row>
    <row r="271" spans="22:31" x14ac:dyDescent="0.65">
      <c r="V271" s="15"/>
      <c r="W271" s="15"/>
      <c r="X271" s="15"/>
      <c r="Y271" s="15"/>
      <c r="Z271" s="15"/>
      <c r="AA271" s="15"/>
      <c r="AB271" s="15"/>
      <c r="AC271" s="15"/>
      <c r="AD271" s="15"/>
      <c r="AE271" s="15"/>
    </row>
    <row r="272" spans="22:31" x14ac:dyDescent="0.65">
      <c r="V272" s="15"/>
      <c r="W272" s="15"/>
      <c r="X272" s="15"/>
      <c r="Y272" s="15"/>
      <c r="Z272" s="15"/>
      <c r="AA272" s="15"/>
      <c r="AB272" s="15"/>
      <c r="AC272" s="15"/>
      <c r="AD272" s="15"/>
      <c r="AE272" s="15"/>
    </row>
    <row r="273" spans="22:31" x14ac:dyDescent="0.65">
      <c r="V273" s="15"/>
      <c r="W273" s="15"/>
      <c r="X273" s="15"/>
      <c r="Y273" s="15"/>
      <c r="Z273" s="15"/>
      <c r="AA273" s="15"/>
      <c r="AB273" s="15"/>
      <c r="AC273" s="15"/>
      <c r="AD273" s="15"/>
      <c r="AE273" s="15"/>
    </row>
    <row r="274" spans="22:31" x14ac:dyDescent="0.65">
      <c r="V274" s="15"/>
      <c r="W274" s="15"/>
      <c r="X274" s="15"/>
      <c r="Y274" s="15"/>
      <c r="Z274" s="15"/>
      <c r="AA274" s="15"/>
      <c r="AB274" s="15"/>
      <c r="AC274" s="15"/>
      <c r="AD274" s="15"/>
      <c r="AE274" s="15"/>
    </row>
    <row r="275" spans="22:31" x14ac:dyDescent="0.65">
      <c r="V275" s="15"/>
      <c r="W275" s="15"/>
      <c r="X275" s="15"/>
      <c r="Y275" s="15"/>
      <c r="Z275" s="15"/>
      <c r="AA275" s="15"/>
      <c r="AB275" s="15"/>
      <c r="AC275" s="15"/>
      <c r="AD275" s="15"/>
      <c r="AE275" s="15"/>
    </row>
    <row r="276" spans="22:31" x14ac:dyDescent="0.65">
      <c r="V276" s="15"/>
      <c r="W276" s="15"/>
      <c r="X276" s="15"/>
      <c r="Y276" s="15"/>
      <c r="Z276" s="15"/>
      <c r="AA276" s="15"/>
      <c r="AB276" s="15"/>
      <c r="AC276" s="15"/>
      <c r="AD276" s="15"/>
      <c r="AE276" s="15"/>
    </row>
    <row r="277" spans="22:31" x14ac:dyDescent="0.65">
      <c r="V277" s="15"/>
      <c r="W277" s="15"/>
      <c r="X277" s="15"/>
      <c r="Y277" s="15"/>
      <c r="Z277" s="15"/>
      <c r="AA277" s="15"/>
      <c r="AB277" s="15"/>
      <c r="AC277" s="15"/>
      <c r="AD277" s="15"/>
      <c r="AE277" s="15"/>
    </row>
    <row r="278" spans="22:31" x14ac:dyDescent="0.65">
      <c r="V278" s="15"/>
      <c r="W278" s="15"/>
      <c r="X278" s="15"/>
      <c r="Y278" s="15"/>
      <c r="Z278" s="15"/>
      <c r="AA278" s="15"/>
      <c r="AB278" s="15"/>
      <c r="AC278" s="15"/>
      <c r="AD278" s="15"/>
      <c r="AE278" s="15"/>
    </row>
    <row r="279" spans="22:31" x14ac:dyDescent="0.65">
      <c r="V279" s="15"/>
      <c r="W279" s="15"/>
      <c r="X279" s="15"/>
      <c r="Y279" s="15"/>
      <c r="Z279" s="15"/>
      <c r="AA279" s="15"/>
      <c r="AB279" s="15"/>
      <c r="AC279" s="15"/>
      <c r="AD279" s="15"/>
      <c r="AE279" s="15"/>
    </row>
    <row r="280" spans="22:31" x14ac:dyDescent="0.65">
      <c r="V280" s="15"/>
      <c r="W280" s="15"/>
      <c r="X280" s="15"/>
      <c r="Y280" s="15"/>
      <c r="Z280" s="15"/>
      <c r="AA280" s="15"/>
      <c r="AB280" s="15"/>
      <c r="AC280" s="15"/>
      <c r="AD280" s="15"/>
      <c r="AE280" s="15"/>
    </row>
    <row r="281" spans="22:31" x14ac:dyDescent="0.65">
      <c r="V281" s="15"/>
      <c r="W281" s="15"/>
      <c r="X281" s="15"/>
      <c r="Y281" s="15"/>
      <c r="Z281" s="15"/>
      <c r="AA281" s="15"/>
      <c r="AB281" s="15"/>
      <c r="AC281" s="15"/>
      <c r="AD281" s="15"/>
      <c r="AE281" s="15"/>
    </row>
    <row r="282" spans="22:31" x14ac:dyDescent="0.65">
      <c r="V282" s="15"/>
      <c r="W282" s="15"/>
      <c r="X282" s="15"/>
      <c r="Y282" s="15"/>
      <c r="Z282" s="15"/>
      <c r="AA282" s="15"/>
      <c r="AB282" s="15"/>
      <c r="AC282" s="15"/>
      <c r="AD282" s="15"/>
      <c r="AE282" s="15"/>
    </row>
    <row r="283" spans="22:31" x14ac:dyDescent="0.65">
      <c r="V283" s="15"/>
      <c r="W283" s="15"/>
      <c r="X283" s="15"/>
      <c r="Y283" s="15"/>
      <c r="Z283" s="15"/>
      <c r="AA283" s="15"/>
      <c r="AB283" s="15"/>
      <c r="AC283" s="15"/>
      <c r="AD283" s="15"/>
      <c r="AE283" s="15"/>
    </row>
    <row r="284" spans="22:31" x14ac:dyDescent="0.65">
      <c r="V284" s="15"/>
      <c r="W284" s="15"/>
      <c r="X284" s="15"/>
      <c r="Y284" s="15"/>
      <c r="Z284" s="15"/>
      <c r="AA284" s="15"/>
      <c r="AB284" s="15"/>
      <c r="AC284" s="15"/>
      <c r="AD284" s="15"/>
      <c r="AE284" s="15"/>
    </row>
    <row r="285" spans="22:31" x14ac:dyDescent="0.65">
      <c r="V285" s="15"/>
      <c r="W285" s="15"/>
      <c r="X285" s="15"/>
      <c r="Y285" s="15"/>
      <c r="Z285" s="15"/>
      <c r="AA285" s="15"/>
      <c r="AB285" s="15"/>
      <c r="AC285" s="15"/>
      <c r="AD285" s="15"/>
      <c r="AE285" s="15"/>
    </row>
    <row r="286" spans="22:31" x14ac:dyDescent="0.65">
      <c r="V286" s="15"/>
      <c r="W286" s="15"/>
      <c r="X286" s="15"/>
      <c r="Y286" s="15"/>
      <c r="Z286" s="15"/>
      <c r="AA286" s="15"/>
      <c r="AB286" s="15"/>
      <c r="AC286" s="15"/>
      <c r="AD286" s="15"/>
      <c r="AE286" s="15"/>
    </row>
    <row r="287" spans="22:31" x14ac:dyDescent="0.65">
      <c r="V287" s="15"/>
      <c r="W287" s="15"/>
      <c r="X287" s="15"/>
      <c r="Y287" s="15"/>
      <c r="Z287" s="15"/>
      <c r="AA287" s="15"/>
      <c r="AB287" s="15"/>
      <c r="AC287" s="15"/>
      <c r="AD287" s="15"/>
      <c r="AE287" s="15"/>
    </row>
    <row r="288" spans="22:31" x14ac:dyDescent="0.65">
      <c r="V288" s="15"/>
      <c r="W288" s="15"/>
      <c r="X288" s="15"/>
      <c r="Y288" s="15"/>
      <c r="Z288" s="15"/>
      <c r="AA288" s="15"/>
      <c r="AB288" s="15"/>
      <c r="AC288" s="15"/>
      <c r="AD288" s="15"/>
      <c r="AE288" s="15"/>
    </row>
    <row r="289" spans="22:31" x14ac:dyDescent="0.65">
      <c r="V289" s="15"/>
      <c r="W289" s="15"/>
      <c r="X289" s="15"/>
      <c r="Y289" s="15"/>
      <c r="Z289" s="15"/>
      <c r="AA289" s="15"/>
      <c r="AB289" s="15"/>
      <c r="AC289" s="15"/>
      <c r="AD289" s="15"/>
      <c r="AE289" s="15"/>
    </row>
    <row r="290" spans="22:31" x14ac:dyDescent="0.65">
      <c r="V290" s="15"/>
      <c r="W290" s="15"/>
      <c r="X290" s="15"/>
      <c r="Y290" s="15"/>
      <c r="Z290" s="15"/>
      <c r="AA290" s="15"/>
      <c r="AB290" s="15"/>
      <c r="AC290" s="15"/>
      <c r="AD290" s="15"/>
      <c r="AE290" s="15"/>
    </row>
    <row r="291" spans="22:31" x14ac:dyDescent="0.65">
      <c r="V291" s="15"/>
      <c r="W291" s="15"/>
      <c r="X291" s="15"/>
      <c r="Y291" s="15"/>
      <c r="Z291" s="15"/>
      <c r="AA291" s="15"/>
      <c r="AB291" s="15"/>
      <c r="AC291" s="15"/>
      <c r="AD291" s="15"/>
      <c r="AE291" s="15"/>
    </row>
    <row r="292" spans="22:31" x14ac:dyDescent="0.65">
      <c r="V292" s="15"/>
      <c r="W292" s="15"/>
      <c r="X292" s="15"/>
      <c r="Y292" s="15"/>
      <c r="Z292" s="15"/>
      <c r="AA292" s="15"/>
      <c r="AB292" s="15"/>
      <c r="AC292" s="15"/>
      <c r="AD292" s="15"/>
      <c r="AE292" s="15"/>
    </row>
    <row r="293" spans="22:31" x14ac:dyDescent="0.65">
      <c r="V293" s="15"/>
      <c r="W293" s="15"/>
      <c r="X293" s="15"/>
      <c r="Y293" s="15"/>
      <c r="Z293" s="15"/>
      <c r="AA293" s="15"/>
      <c r="AB293" s="15"/>
      <c r="AC293" s="15"/>
      <c r="AD293" s="15"/>
      <c r="AE293" s="15"/>
    </row>
    <row r="294" spans="22:31" x14ac:dyDescent="0.65">
      <c r="V294" s="15"/>
      <c r="W294" s="15"/>
      <c r="X294" s="15"/>
      <c r="Y294" s="15"/>
      <c r="Z294" s="15"/>
      <c r="AA294" s="15"/>
      <c r="AB294" s="15"/>
      <c r="AC294" s="15"/>
      <c r="AD294" s="15"/>
      <c r="AE294" s="15"/>
    </row>
    <row r="295" spans="22:31" x14ac:dyDescent="0.65">
      <c r="V295" s="15"/>
      <c r="W295" s="15"/>
      <c r="X295" s="15"/>
      <c r="Y295" s="15"/>
      <c r="Z295" s="15"/>
      <c r="AA295" s="15"/>
      <c r="AB295" s="15"/>
      <c r="AC295" s="15"/>
      <c r="AD295" s="15"/>
      <c r="AE295" s="15"/>
    </row>
    <row r="296" spans="22:31" x14ac:dyDescent="0.65">
      <c r="V296" s="15"/>
      <c r="W296" s="15"/>
      <c r="X296" s="15"/>
      <c r="Y296" s="15"/>
      <c r="Z296" s="15"/>
      <c r="AA296" s="15"/>
      <c r="AB296" s="15"/>
      <c r="AC296" s="15"/>
      <c r="AD296" s="15"/>
      <c r="AE296" s="15"/>
    </row>
    <row r="297" spans="22:31" x14ac:dyDescent="0.65">
      <c r="V297" s="15"/>
      <c r="W297" s="15"/>
      <c r="X297" s="15"/>
      <c r="Y297" s="15"/>
      <c r="Z297" s="15"/>
      <c r="AA297" s="15"/>
      <c r="AB297" s="15"/>
      <c r="AC297" s="15"/>
      <c r="AD297" s="15"/>
      <c r="AE297" s="15"/>
    </row>
    <row r="298" spans="22:31" x14ac:dyDescent="0.65">
      <c r="V298" s="15"/>
      <c r="W298" s="15"/>
      <c r="X298" s="15"/>
      <c r="Y298" s="15"/>
      <c r="Z298" s="15"/>
      <c r="AA298" s="15"/>
      <c r="AB298" s="15"/>
      <c r="AC298" s="15"/>
      <c r="AD298" s="15"/>
      <c r="AE298" s="15"/>
    </row>
    <row r="299" spans="22:31" x14ac:dyDescent="0.65">
      <c r="V299" s="15"/>
      <c r="W299" s="15"/>
      <c r="X299" s="15"/>
      <c r="Y299" s="15"/>
      <c r="Z299" s="15"/>
      <c r="AA299" s="15"/>
      <c r="AB299" s="15"/>
      <c r="AC299" s="15"/>
      <c r="AD299" s="15"/>
      <c r="AE299" s="15"/>
    </row>
    <row r="300" spans="22:31" x14ac:dyDescent="0.65">
      <c r="V300" s="15"/>
      <c r="W300" s="15"/>
      <c r="X300" s="15"/>
      <c r="Y300" s="15"/>
      <c r="Z300" s="15"/>
      <c r="AA300" s="15"/>
      <c r="AB300" s="15"/>
      <c r="AC300" s="15"/>
      <c r="AD300" s="15"/>
      <c r="AE300" s="15"/>
    </row>
    <row r="301" spans="22:31" x14ac:dyDescent="0.65">
      <c r="V301" s="15"/>
      <c r="W301" s="15"/>
      <c r="X301" s="15"/>
      <c r="Y301" s="15"/>
      <c r="Z301" s="15"/>
      <c r="AA301" s="15"/>
      <c r="AB301" s="15"/>
      <c r="AC301" s="15"/>
      <c r="AD301" s="15"/>
      <c r="AE301" s="15"/>
    </row>
    <row r="302" spans="22:31" x14ac:dyDescent="0.65">
      <c r="V302" s="15"/>
      <c r="W302" s="15"/>
      <c r="X302" s="15"/>
      <c r="Y302" s="15"/>
      <c r="Z302" s="15"/>
      <c r="AA302" s="15"/>
      <c r="AB302" s="15"/>
      <c r="AC302" s="15"/>
      <c r="AD302" s="15"/>
      <c r="AE302" s="15"/>
    </row>
    <row r="303" spans="22:31" x14ac:dyDescent="0.65">
      <c r="V303" s="15"/>
      <c r="W303" s="15"/>
      <c r="X303" s="15"/>
      <c r="Y303" s="15"/>
      <c r="Z303" s="15"/>
      <c r="AA303" s="15"/>
      <c r="AB303" s="15"/>
      <c r="AC303" s="15"/>
      <c r="AD303" s="15"/>
      <c r="AE303" s="15"/>
    </row>
    <row r="304" spans="22:31" x14ac:dyDescent="0.65">
      <c r="V304" s="15"/>
      <c r="W304" s="15"/>
      <c r="X304" s="15"/>
      <c r="Y304" s="15"/>
      <c r="Z304" s="15"/>
      <c r="AA304" s="15"/>
      <c r="AB304" s="15"/>
      <c r="AC304" s="15"/>
      <c r="AD304" s="15"/>
      <c r="AE304" s="15"/>
    </row>
    <row r="305" spans="22:31" x14ac:dyDescent="0.65">
      <c r="V305" s="15"/>
      <c r="W305" s="15"/>
      <c r="X305" s="15"/>
      <c r="Y305" s="15"/>
      <c r="Z305" s="15"/>
      <c r="AA305" s="15"/>
      <c r="AB305" s="15"/>
      <c r="AC305" s="15"/>
      <c r="AD305" s="15"/>
      <c r="AE305" s="15"/>
    </row>
    <row r="306" spans="22:31" x14ac:dyDescent="0.65">
      <c r="V306" s="15"/>
      <c r="W306" s="15"/>
      <c r="X306" s="15"/>
      <c r="Y306" s="15"/>
      <c r="Z306" s="15"/>
      <c r="AA306" s="15"/>
      <c r="AB306" s="15"/>
      <c r="AC306" s="15"/>
      <c r="AD306" s="15"/>
      <c r="AE306" s="15"/>
    </row>
    <row r="307" spans="22:31" x14ac:dyDescent="0.65">
      <c r="V307" s="15"/>
      <c r="W307" s="15"/>
      <c r="X307" s="15"/>
      <c r="Y307" s="15"/>
      <c r="Z307" s="15"/>
      <c r="AA307" s="15"/>
      <c r="AB307" s="15"/>
      <c r="AC307" s="15"/>
      <c r="AD307" s="15"/>
      <c r="AE307" s="15"/>
    </row>
    <row r="308" spans="22:31" x14ac:dyDescent="0.65">
      <c r="V308" s="15"/>
      <c r="W308" s="15"/>
      <c r="X308" s="15"/>
      <c r="Y308" s="15"/>
      <c r="Z308" s="15"/>
      <c r="AA308" s="15"/>
      <c r="AB308" s="15"/>
      <c r="AC308" s="15"/>
      <c r="AD308" s="15"/>
      <c r="AE308" s="15"/>
    </row>
    <row r="309" spans="22:31" x14ac:dyDescent="0.65">
      <c r="V309" s="15"/>
      <c r="W309" s="15"/>
      <c r="X309" s="15"/>
      <c r="Y309" s="15"/>
      <c r="Z309" s="15"/>
      <c r="AA309" s="15"/>
      <c r="AB309" s="15"/>
      <c r="AC309" s="15"/>
      <c r="AD309" s="15"/>
      <c r="AE309" s="15"/>
    </row>
    <row r="310" spans="22:31" x14ac:dyDescent="0.65">
      <c r="V310" s="15"/>
      <c r="W310" s="15"/>
      <c r="X310" s="15"/>
      <c r="Y310" s="15"/>
      <c r="Z310" s="15"/>
      <c r="AA310" s="15"/>
      <c r="AB310" s="15"/>
      <c r="AC310" s="15"/>
      <c r="AD310" s="15"/>
      <c r="AE310" s="15"/>
    </row>
    <row r="311" spans="22:31" x14ac:dyDescent="0.65">
      <c r="V311" s="15"/>
      <c r="W311" s="15"/>
      <c r="X311" s="15"/>
      <c r="Y311" s="15"/>
      <c r="Z311" s="15"/>
      <c r="AA311" s="15"/>
      <c r="AB311" s="15"/>
      <c r="AC311" s="15"/>
      <c r="AD311" s="15"/>
      <c r="AE311" s="15"/>
    </row>
    <row r="312" spans="22:31" x14ac:dyDescent="0.65">
      <c r="V312" s="15"/>
      <c r="W312" s="15"/>
      <c r="X312" s="15"/>
      <c r="Y312" s="15"/>
      <c r="Z312" s="15"/>
      <c r="AA312" s="15"/>
      <c r="AB312" s="15"/>
      <c r="AC312" s="15"/>
      <c r="AD312" s="15"/>
      <c r="AE312" s="15"/>
    </row>
    <row r="313" spans="22:31" x14ac:dyDescent="0.65">
      <c r="V313" s="15"/>
      <c r="W313" s="15"/>
      <c r="X313" s="15"/>
      <c r="Y313" s="15"/>
      <c r="Z313" s="15"/>
      <c r="AA313" s="15"/>
      <c r="AB313" s="15"/>
      <c r="AC313" s="15"/>
      <c r="AD313" s="15"/>
      <c r="AE313" s="15"/>
    </row>
    <row r="314" spans="22:31" x14ac:dyDescent="0.65">
      <c r="V314" s="15"/>
      <c r="W314" s="15"/>
      <c r="X314" s="15"/>
      <c r="Y314" s="15"/>
      <c r="Z314" s="15"/>
      <c r="AA314" s="15"/>
      <c r="AB314" s="15"/>
      <c r="AC314" s="15"/>
      <c r="AD314" s="15"/>
      <c r="AE314" s="15"/>
    </row>
    <row r="315" spans="22:31" x14ac:dyDescent="0.65">
      <c r="V315" s="15"/>
      <c r="W315" s="15"/>
      <c r="X315" s="15"/>
      <c r="Y315" s="15"/>
      <c r="Z315" s="15"/>
      <c r="AA315" s="15"/>
      <c r="AB315" s="15"/>
      <c r="AC315" s="15"/>
      <c r="AD315" s="15"/>
      <c r="AE315" s="15"/>
    </row>
    <row r="316" spans="22:31" x14ac:dyDescent="0.65">
      <c r="V316" s="15"/>
      <c r="W316" s="15"/>
      <c r="X316" s="15"/>
      <c r="Y316" s="15"/>
      <c r="Z316" s="15"/>
      <c r="AA316" s="15"/>
      <c r="AB316" s="15"/>
      <c r="AC316" s="15"/>
      <c r="AD316" s="15"/>
      <c r="AE316" s="15"/>
    </row>
    <row r="317" spans="22:31" x14ac:dyDescent="0.65">
      <c r="V317" s="15"/>
      <c r="W317" s="15"/>
      <c r="X317" s="15"/>
      <c r="Y317" s="15"/>
      <c r="Z317" s="15"/>
      <c r="AA317" s="15"/>
      <c r="AB317" s="15"/>
      <c r="AC317" s="15"/>
      <c r="AD317" s="15"/>
      <c r="AE317" s="15"/>
    </row>
    <row r="318" spans="22:31" x14ac:dyDescent="0.65">
      <c r="V318" s="15"/>
      <c r="W318" s="15"/>
      <c r="X318" s="15"/>
      <c r="Y318" s="15"/>
      <c r="Z318" s="15"/>
      <c r="AA318" s="15"/>
      <c r="AB318" s="15"/>
      <c r="AC318" s="15"/>
      <c r="AD318" s="15"/>
      <c r="AE318" s="15"/>
    </row>
    <row r="319" spans="22:31" x14ac:dyDescent="0.65">
      <c r="V319" s="15"/>
      <c r="W319" s="15"/>
      <c r="X319" s="15"/>
      <c r="Y319" s="15"/>
      <c r="Z319" s="15"/>
      <c r="AA319" s="15"/>
      <c r="AB319" s="15"/>
      <c r="AC319" s="15"/>
      <c r="AD319" s="15"/>
      <c r="AE319" s="15"/>
    </row>
    <row r="320" spans="22:31" x14ac:dyDescent="0.65">
      <c r="V320" s="15"/>
      <c r="W320" s="15"/>
      <c r="X320" s="15"/>
      <c r="Y320" s="15"/>
      <c r="Z320" s="15"/>
      <c r="AA320" s="15"/>
      <c r="AB320" s="15"/>
      <c r="AC320" s="15"/>
      <c r="AD320" s="15"/>
      <c r="AE320" s="15"/>
    </row>
    <row r="321" spans="22:31" x14ac:dyDescent="0.65">
      <c r="V321" s="15"/>
      <c r="W321" s="15"/>
      <c r="X321" s="15"/>
      <c r="Y321" s="15"/>
      <c r="Z321" s="15"/>
      <c r="AA321" s="15"/>
      <c r="AB321" s="15"/>
      <c r="AC321" s="15"/>
      <c r="AD321" s="15"/>
      <c r="AE321" s="15"/>
    </row>
    <row r="322" spans="22:31" x14ac:dyDescent="0.65">
      <c r="V322" s="15"/>
      <c r="W322" s="15"/>
      <c r="X322" s="15"/>
      <c r="Y322" s="15"/>
      <c r="Z322" s="15"/>
      <c r="AA322" s="15"/>
      <c r="AB322" s="15"/>
      <c r="AC322" s="15"/>
      <c r="AD322" s="15"/>
      <c r="AE322" s="15"/>
    </row>
    <row r="323" spans="22:31" x14ac:dyDescent="0.65">
      <c r="V323" s="15"/>
      <c r="W323" s="15"/>
      <c r="X323" s="15"/>
      <c r="Y323" s="15"/>
      <c r="Z323" s="15"/>
      <c r="AA323" s="15"/>
      <c r="AB323" s="15"/>
      <c r="AC323" s="15"/>
      <c r="AD323" s="15"/>
      <c r="AE323" s="15"/>
    </row>
    <row r="324" spans="22:31" x14ac:dyDescent="0.65">
      <c r="V324" s="15"/>
      <c r="W324" s="15"/>
      <c r="X324" s="15"/>
      <c r="Y324" s="15"/>
      <c r="Z324" s="15"/>
      <c r="AA324" s="15"/>
      <c r="AB324" s="15"/>
      <c r="AC324" s="15"/>
      <c r="AD324" s="15"/>
      <c r="AE324" s="15"/>
    </row>
    <row r="325" spans="22:31" x14ac:dyDescent="0.65">
      <c r="V325" s="15"/>
      <c r="W325" s="15"/>
      <c r="X325" s="15"/>
      <c r="Y325" s="15"/>
      <c r="Z325" s="15"/>
      <c r="AA325" s="15"/>
      <c r="AB325" s="15"/>
      <c r="AC325" s="15"/>
      <c r="AD325" s="15"/>
      <c r="AE325" s="15"/>
    </row>
    <row r="326" spans="22:31" x14ac:dyDescent="0.65">
      <c r="V326" s="15"/>
      <c r="W326" s="15"/>
      <c r="X326" s="15"/>
      <c r="Y326" s="15"/>
      <c r="Z326" s="15"/>
      <c r="AA326" s="15"/>
      <c r="AB326" s="15"/>
      <c r="AC326" s="15"/>
      <c r="AD326" s="15"/>
      <c r="AE326" s="15"/>
    </row>
    <row r="327" spans="22:31" x14ac:dyDescent="0.65">
      <c r="V327" s="15"/>
      <c r="W327" s="15"/>
      <c r="X327" s="15"/>
      <c r="Y327" s="15"/>
      <c r="Z327" s="15"/>
      <c r="AA327" s="15"/>
      <c r="AB327" s="15"/>
      <c r="AC327" s="15"/>
      <c r="AD327" s="15"/>
      <c r="AE327" s="15"/>
    </row>
    <row r="328" spans="22:31" x14ac:dyDescent="0.65">
      <c r="V328" s="15"/>
      <c r="W328" s="15"/>
      <c r="X328" s="15"/>
      <c r="Y328" s="15"/>
      <c r="Z328" s="15"/>
      <c r="AA328" s="15"/>
      <c r="AB328" s="15"/>
      <c r="AC328" s="15"/>
      <c r="AD328" s="15"/>
      <c r="AE328" s="15"/>
    </row>
    <row r="329" spans="22:31" x14ac:dyDescent="0.65">
      <c r="V329" s="15"/>
      <c r="W329" s="15"/>
      <c r="X329" s="15"/>
      <c r="Y329" s="15"/>
      <c r="Z329" s="15"/>
      <c r="AA329" s="15"/>
      <c r="AB329" s="15"/>
      <c r="AC329" s="15"/>
      <c r="AD329" s="15"/>
      <c r="AE329" s="15"/>
    </row>
    <row r="330" spans="22:31" x14ac:dyDescent="0.65">
      <c r="V330" s="15"/>
      <c r="W330" s="15"/>
      <c r="X330" s="15"/>
      <c r="Y330" s="15"/>
      <c r="Z330" s="15"/>
      <c r="AA330" s="15"/>
      <c r="AB330" s="15"/>
      <c r="AC330" s="15"/>
      <c r="AD330" s="15"/>
      <c r="AE330" s="15"/>
    </row>
    <row r="331" spans="22:31" x14ac:dyDescent="0.65">
      <c r="V331" s="15"/>
      <c r="W331" s="15"/>
      <c r="X331" s="15"/>
      <c r="Y331" s="15"/>
      <c r="Z331" s="15"/>
      <c r="AA331" s="15"/>
      <c r="AB331" s="15"/>
      <c r="AC331" s="15"/>
      <c r="AD331" s="15"/>
      <c r="AE331" s="15"/>
    </row>
    <row r="332" spans="22:31" x14ac:dyDescent="0.65">
      <c r="V332" s="15"/>
      <c r="W332" s="15"/>
      <c r="X332" s="15"/>
      <c r="Y332" s="15"/>
      <c r="Z332" s="15"/>
      <c r="AA332" s="15"/>
      <c r="AB332" s="15"/>
      <c r="AC332" s="15"/>
      <c r="AD332" s="15"/>
      <c r="AE332" s="15"/>
    </row>
    <row r="333" spans="22:31" x14ac:dyDescent="0.65">
      <c r="V333" s="15"/>
      <c r="W333" s="15"/>
      <c r="X333" s="15"/>
      <c r="Y333" s="15"/>
      <c r="Z333" s="15"/>
      <c r="AA333" s="15"/>
      <c r="AB333" s="15"/>
      <c r="AC333" s="15"/>
      <c r="AD333" s="15"/>
      <c r="AE333" s="15"/>
    </row>
    <row r="334" spans="22:31" x14ac:dyDescent="0.65">
      <c r="V334" s="15"/>
      <c r="W334" s="15"/>
      <c r="X334" s="15"/>
      <c r="Y334" s="15"/>
      <c r="Z334" s="15"/>
      <c r="AA334" s="15"/>
      <c r="AB334" s="15"/>
      <c r="AC334" s="15"/>
      <c r="AD334" s="15"/>
      <c r="AE334" s="15"/>
    </row>
    <row r="335" spans="22:31" x14ac:dyDescent="0.65">
      <c r="V335" s="15"/>
      <c r="W335" s="15"/>
      <c r="X335" s="15"/>
      <c r="Y335" s="15"/>
      <c r="Z335" s="15"/>
      <c r="AA335" s="15"/>
      <c r="AB335" s="15"/>
      <c r="AC335" s="15"/>
      <c r="AD335" s="15"/>
      <c r="AE335" s="15"/>
    </row>
    <row r="336" spans="22:31" x14ac:dyDescent="0.65">
      <c r="V336" s="15"/>
      <c r="W336" s="15"/>
      <c r="X336" s="15"/>
      <c r="Y336" s="15"/>
      <c r="Z336" s="15"/>
      <c r="AA336" s="15"/>
      <c r="AB336" s="15"/>
      <c r="AC336" s="15"/>
      <c r="AD336" s="15"/>
      <c r="AE336" s="15"/>
    </row>
    <row r="337" spans="22:31" x14ac:dyDescent="0.65">
      <c r="V337" s="15"/>
      <c r="W337" s="15"/>
      <c r="X337" s="15"/>
      <c r="Y337" s="15"/>
      <c r="Z337" s="15"/>
      <c r="AA337" s="15"/>
      <c r="AB337" s="15"/>
      <c r="AC337" s="15"/>
      <c r="AD337" s="15"/>
      <c r="AE337" s="15"/>
    </row>
    <row r="338" spans="22:31" x14ac:dyDescent="0.65">
      <c r="V338" s="15"/>
      <c r="W338" s="15"/>
      <c r="X338" s="15"/>
      <c r="Y338" s="15"/>
      <c r="Z338" s="15"/>
      <c r="AA338" s="15"/>
      <c r="AB338" s="15"/>
      <c r="AC338" s="15"/>
      <c r="AD338" s="15"/>
      <c r="AE338" s="15"/>
    </row>
    <row r="339" spans="22:31" x14ac:dyDescent="0.65">
      <c r="V339" s="15"/>
      <c r="W339" s="15"/>
      <c r="X339" s="15"/>
      <c r="Y339" s="15"/>
      <c r="Z339" s="15"/>
      <c r="AA339" s="15"/>
      <c r="AB339" s="15"/>
      <c r="AC339" s="15"/>
      <c r="AD339" s="15"/>
      <c r="AE339" s="15"/>
    </row>
    <row r="340" spans="22:31" x14ac:dyDescent="0.65">
      <c r="V340" s="15"/>
      <c r="W340" s="15"/>
      <c r="X340" s="15"/>
      <c r="Y340" s="15"/>
      <c r="Z340" s="15"/>
      <c r="AA340" s="15"/>
      <c r="AB340" s="15"/>
      <c r="AC340" s="15"/>
      <c r="AD340" s="15"/>
      <c r="AE340" s="15"/>
    </row>
    <row r="341" spans="22:31" x14ac:dyDescent="0.65">
      <c r="V341" s="15"/>
      <c r="W341" s="15"/>
      <c r="X341" s="15"/>
      <c r="Y341" s="15"/>
      <c r="Z341" s="15"/>
      <c r="AA341" s="15"/>
      <c r="AB341" s="15"/>
      <c r="AC341" s="15"/>
      <c r="AD341" s="15"/>
      <c r="AE341" s="15"/>
    </row>
    <row r="342" spans="22:31" x14ac:dyDescent="0.65">
      <c r="V342" s="15"/>
      <c r="W342" s="15"/>
      <c r="X342" s="15"/>
      <c r="Y342" s="15"/>
      <c r="Z342" s="15"/>
      <c r="AA342" s="15"/>
      <c r="AB342" s="15"/>
      <c r="AC342" s="15"/>
      <c r="AD342" s="15"/>
      <c r="AE342" s="15"/>
    </row>
    <row r="343" spans="22:31" x14ac:dyDescent="0.65">
      <c r="V343" s="15"/>
      <c r="W343" s="15"/>
      <c r="X343" s="15"/>
      <c r="Y343" s="15"/>
      <c r="Z343" s="15"/>
      <c r="AA343" s="15"/>
      <c r="AB343" s="15"/>
      <c r="AC343" s="15"/>
      <c r="AD343" s="15"/>
      <c r="AE343" s="15"/>
    </row>
    <row r="344" spans="22:31" x14ac:dyDescent="0.65">
      <c r="V344" s="15"/>
      <c r="W344" s="15"/>
      <c r="X344" s="15"/>
      <c r="Y344" s="15"/>
      <c r="Z344" s="15"/>
      <c r="AA344" s="15"/>
      <c r="AB344" s="15"/>
      <c r="AC344" s="15"/>
      <c r="AD344" s="15"/>
      <c r="AE344" s="15"/>
    </row>
    <row r="345" spans="22:31" x14ac:dyDescent="0.65">
      <c r="V345" s="15"/>
      <c r="W345" s="15"/>
      <c r="X345" s="15"/>
      <c r="Y345" s="15"/>
      <c r="Z345" s="15"/>
      <c r="AA345" s="15"/>
      <c r="AB345" s="15"/>
      <c r="AC345" s="15"/>
      <c r="AD345" s="15"/>
      <c r="AE345" s="15"/>
    </row>
    <row r="346" spans="22:31" x14ac:dyDescent="0.65">
      <c r="V346" s="15"/>
      <c r="W346" s="15"/>
      <c r="X346" s="15"/>
      <c r="Y346" s="15"/>
      <c r="Z346" s="15"/>
      <c r="AA346" s="15"/>
      <c r="AB346" s="15"/>
      <c r="AC346" s="15"/>
      <c r="AD346" s="15"/>
      <c r="AE346" s="15"/>
    </row>
    <row r="347" spans="22:31" x14ac:dyDescent="0.65">
      <c r="V347" s="15"/>
      <c r="W347" s="15"/>
      <c r="X347" s="15"/>
      <c r="Y347" s="15"/>
      <c r="Z347" s="15"/>
      <c r="AA347" s="15"/>
      <c r="AB347" s="15"/>
      <c r="AC347" s="15"/>
      <c r="AD347" s="15"/>
      <c r="AE347" s="15"/>
    </row>
    <row r="348" spans="22:31" x14ac:dyDescent="0.65">
      <c r="V348" s="15"/>
      <c r="W348" s="15"/>
      <c r="X348" s="15"/>
      <c r="Y348" s="15"/>
      <c r="Z348" s="15"/>
      <c r="AA348" s="15"/>
      <c r="AB348" s="15"/>
      <c r="AC348" s="15"/>
      <c r="AD348" s="15"/>
      <c r="AE348" s="15"/>
    </row>
    <row r="349" spans="22:31" x14ac:dyDescent="0.65">
      <c r="V349" s="15"/>
      <c r="W349" s="15"/>
      <c r="X349" s="15"/>
      <c r="Y349" s="15"/>
      <c r="Z349" s="15"/>
      <c r="AA349" s="15"/>
      <c r="AB349" s="15"/>
      <c r="AC349" s="15"/>
      <c r="AD349" s="15"/>
      <c r="AE349" s="15"/>
    </row>
    <row r="350" spans="22:31" x14ac:dyDescent="0.65">
      <c r="V350" s="15"/>
      <c r="W350" s="15"/>
      <c r="X350" s="15"/>
      <c r="Y350" s="15"/>
      <c r="Z350" s="15"/>
      <c r="AA350" s="15"/>
      <c r="AB350" s="15"/>
      <c r="AC350" s="15"/>
      <c r="AD350" s="15"/>
      <c r="AE350" s="15"/>
    </row>
    <row r="351" spans="22:31" x14ac:dyDescent="0.65">
      <c r="V351" s="15"/>
      <c r="W351" s="15"/>
      <c r="X351" s="15"/>
      <c r="Y351" s="15"/>
      <c r="Z351" s="15"/>
      <c r="AA351" s="15"/>
      <c r="AB351" s="15"/>
      <c r="AC351" s="15"/>
      <c r="AD351" s="15"/>
      <c r="AE351" s="15"/>
    </row>
    <row r="352" spans="22:31" x14ac:dyDescent="0.65">
      <c r="V352" s="15"/>
      <c r="W352" s="15"/>
      <c r="X352" s="15"/>
      <c r="Y352" s="15"/>
      <c r="Z352" s="15"/>
      <c r="AA352" s="15"/>
      <c r="AB352" s="15"/>
      <c r="AC352" s="15"/>
      <c r="AD352" s="15"/>
      <c r="AE352" s="15"/>
    </row>
    <row r="353" spans="22:31" x14ac:dyDescent="0.65">
      <c r="V353" s="15"/>
      <c r="W353" s="15"/>
      <c r="X353" s="15"/>
      <c r="Y353" s="15"/>
      <c r="Z353" s="15"/>
      <c r="AA353" s="15"/>
      <c r="AB353" s="15"/>
      <c r="AC353" s="15"/>
      <c r="AD353" s="15"/>
      <c r="AE353" s="15"/>
    </row>
    <row r="354" spans="22:31" x14ac:dyDescent="0.65">
      <c r="V354" s="15"/>
      <c r="W354" s="15"/>
      <c r="X354" s="15"/>
      <c r="Y354" s="15"/>
      <c r="Z354" s="15"/>
      <c r="AA354" s="15"/>
      <c r="AB354" s="15"/>
      <c r="AC354" s="15"/>
      <c r="AD354" s="15"/>
      <c r="AE354" s="15"/>
    </row>
    <row r="355" spans="22:31" x14ac:dyDescent="0.65">
      <c r="V355" s="15"/>
      <c r="W355" s="15"/>
      <c r="X355" s="15"/>
      <c r="Y355" s="15"/>
      <c r="Z355" s="15"/>
      <c r="AA355" s="15"/>
      <c r="AB355" s="15"/>
      <c r="AC355" s="15"/>
      <c r="AD355" s="15"/>
      <c r="AE355" s="15"/>
    </row>
    <row r="356" spans="22:31" x14ac:dyDescent="0.65">
      <c r="V356" s="15"/>
      <c r="W356" s="15"/>
      <c r="X356" s="15"/>
      <c r="Y356" s="15"/>
      <c r="Z356" s="15"/>
      <c r="AA356" s="15"/>
      <c r="AB356" s="15"/>
      <c r="AC356" s="15"/>
      <c r="AD356" s="15"/>
      <c r="AE356" s="15"/>
    </row>
    <row r="357" spans="22:31" x14ac:dyDescent="0.65">
      <c r="V357" s="15"/>
      <c r="W357" s="15"/>
      <c r="X357" s="15"/>
      <c r="Y357" s="15"/>
      <c r="Z357" s="15"/>
      <c r="AA357" s="15"/>
      <c r="AB357" s="15"/>
      <c r="AC357" s="15"/>
      <c r="AD357" s="15"/>
      <c r="AE357" s="15"/>
    </row>
    <row r="358" spans="22:31" x14ac:dyDescent="0.65">
      <c r="V358" s="15"/>
      <c r="W358" s="15"/>
      <c r="X358" s="15"/>
      <c r="Y358" s="15"/>
      <c r="Z358" s="15"/>
      <c r="AA358" s="15"/>
      <c r="AB358" s="15"/>
      <c r="AC358" s="15"/>
      <c r="AD358" s="15"/>
      <c r="AE358" s="15"/>
    </row>
    <row r="359" spans="22:31" x14ac:dyDescent="0.65">
      <c r="V359" s="15"/>
      <c r="W359" s="15"/>
      <c r="X359" s="15"/>
      <c r="Y359" s="15"/>
      <c r="Z359" s="15"/>
      <c r="AA359" s="15"/>
      <c r="AB359" s="15"/>
      <c r="AC359" s="15"/>
      <c r="AD359" s="15"/>
      <c r="AE359" s="15"/>
    </row>
    <row r="360" spans="22:31" x14ac:dyDescent="0.65">
      <c r="V360" s="15"/>
      <c r="W360" s="15"/>
      <c r="X360" s="15"/>
      <c r="Y360" s="15"/>
      <c r="Z360" s="15"/>
      <c r="AA360" s="15"/>
      <c r="AB360" s="15"/>
      <c r="AC360" s="15"/>
      <c r="AD360" s="15"/>
      <c r="AE360" s="15"/>
    </row>
    <row r="361" spans="22:31" x14ac:dyDescent="0.65">
      <c r="V361" s="15"/>
      <c r="W361" s="15"/>
      <c r="X361" s="15"/>
      <c r="Y361" s="15"/>
      <c r="Z361" s="15"/>
      <c r="AA361" s="15"/>
      <c r="AB361" s="15"/>
      <c r="AC361" s="15"/>
      <c r="AD361" s="15"/>
      <c r="AE361" s="15"/>
    </row>
    <row r="362" spans="22:31" x14ac:dyDescent="0.65">
      <c r="V362" s="15"/>
      <c r="W362" s="15"/>
      <c r="X362" s="15"/>
      <c r="Y362" s="15"/>
      <c r="Z362" s="15"/>
      <c r="AA362" s="15"/>
      <c r="AB362" s="15"/>
      <c r="AC362" s="15"/>
      <c r="AD362" s="15"/>
      <c r="AE362" s="15"/>
    </row>
    <row r="363" spans="22:31" x14ac:dyDescent="0.65">
      <c r="V363" s="15"/>
      <c r="W363" s="15"/>
      <c r="X363" s="15"/>
      <c r="Y363" s="15"/>
      <c r="Z363" s="15"/>
      <c r="AA363" s="15"/>
      <c r="AB363" s="15"/>
      <c r="AC363" s="15"/>
      <c r="AD363" s="15"/>
      <c r="AE363" s="15"/>
    </row>
    <row r="364" spans="22:31" x14ac:dyDescent="0.65">
      <c r="V364" s="15"/>
      <c r="W364" s="15"/>
      <c r="X364" s="15"/>
      <c r="Y364" s="15"/>
      <c r="Z364" s="15"/>
      <c r="AA364" s="15"/>
      <c r="AB364" s="15"/>
      <c r="AC364" s="15"/>
      <c r="AD364" s="15"/>
      <c r="AE364" s="15"/>
    </row>
    <row r="365" spans="22:31" x14ac:dyDescent="0.65">
      <c r="V365" s="15"/>
      <c r="W365" s="15"/>
      <c r="X365" s="15"/>
      <c r="Y365" s="15"/>
      <c r="Z365" s="15"/>
      <c r="AA365" s="15"/>
      <c r="AB365" s="15"/>
      <c r="AC365" s="15"/>
      <c r="AD365" s="15"/>
      <c r="AE365" s="15"/>
    </row>
    <row r="366" spans="22:31" x14ac:dyDescent="0.65">
      <c r="V366" s="15"/>
      <c r="W366" s="15"/>
      <c r="X366" s="15"/>
      <c r="Y366" s="15"/>
      <c r="Z366" s="15"/>
      <c r="AA366" s="15"/>
      <c r="AB366" s="15"/>
      <c r="AC366" s="15"/>
      <c r="AD366" s="15"/>
      <c r="AE366" s="15"/>
    </row>
    <row r="367" spans="22:31" x14ac:dyDescent="0.65">
      <c r="V367" s="15"/>
      <c r="W367" s="15"/>
      <c r="X367" s="15"/>
      <c r="Y367" s="15"/>
      <c r="Z367" s="15"/>
      <c r="AA367" s="15"/>
      <c r="AB367" s="15"/>
      <c r="AC367" s="15"/>
      <c r="AD367" s="15"/>
      <c r="AE367" s="15"/>
    </row>
    <row r="368" spans="22:31" x14ac:dyDescent="0.65">
      <c r="V368" s="15"/>
      <c r="W368" s="15"/>
      <c r="X368" s="15"/>
      <c r="Y368" s="15"/>
      <c r="Z368" s="15"/>
      <c r="AA368" s="15"/>
      <c r="AB368" s="15"/>
      <c r="AC368" s="15"/>
      <c r="AD368" s="15"/>
      <c r="AE368" s="15"/>
    </row>
    <row r="369" spans="22:31" x14ac:dyDescent="0.65">
      <c r="V369" s="15"/>
      <c r="W369" s="15"/>
      <c r="X369" s="15"/>
      <c r="Y369" s="15"/>
      <c r="Z369" s="15"/>
      <c r="AA369" s="15"/>
      <c r="AB369" s="15"/>
      <c r="AC369" s="15"/>
      <c r="AD369" s="15"/>
      <c r="AE369" s="15"/>
    </row>
    <row r="370" spans="22:31" x14ac:dyDescent="0.65">
      <c r="V370" s="15"/>
      <c r="W370" s="15"/>
      <c r="X370" s="15"/>
      <c r="Y370" s="15"/>
      <c r="Z370" s="15"/>
      <c r="AA370" s="15"/>
      <c r="AB370" s="15"/>
      <c r="AC370" s="15"/>
      <c r="AD370" s="15"/>
      <c r="AE370" s="15"/>
    </row>
    <row r="371" spans="22:31" x14ac:dyDescent="0.65">
      <c r="V371" s="15"/>
      <c r="W371" s="15"/>
      <c r="X371" s="15"/>
      <c r="Y371" s="15"/>
      <c r="Z371" s="15"/>
      <c r="AA371" s="15"/>
      <c r="AB371" s="15"/>
      <c r="AC371" s="15"/>
      <c r="AD371" s="15"/>
      <c r="AE371" s="15"/>
    </row>
    <row r="372" spans="22:31" x14ac:dyDescent="0.65">
      <c r="V372" s="15"/>
      <c r="W372" s="15"/>
      <c r="X372" s="15"/>
      <c r="Y372" s="15"/>
      <c r="Z372" s="15"/>
      <c r="AA372" s="15"/>
      <c r="AB372" s="15"/>
      <c r="AC372" s="15"/>
      <c r="AD372" s="15"/>
      <c r="AE372" s="15"/>
    </row>
    <row r="373" spans="22:31" x14ac:dyDescent="0.65">
      <c r="V373" s="15"/>
      <c r="W373" s="15"/>
      <c r="X373" s="15"/>
      <c r="Y373" s="15"/>
      <c r="Z373" s="15"/>
      <c r="AA373" s="15"/>
      <c r="AB373" s="15"/>
      <c r="AC373" s="15"/>
      <c r="AD373" s="15"/>
      <c r="AE373" s="15"/>
    </row>
    <row r="374" spans="22:31" x14ac:dyDescent="0.65">
      <c r="V374" s="15"/>
      <c r="W374" s="15"/>
      <c r="X374" s="15"/>
      <c r="Y374" s="15"/>
      <c r="Z374" s="15"/>
      <c r="AA374" s="15"/>
      <c r="AB374" s="15"/>
      <c r="AC374" s="15"/>
      <c r="AD374" s="15"/>
      <c r="AE374" s="15"/>
    </row>
    <row r="375" spans="22:31" x14ac:dyDescent="0.65">
      <c r="V375" s="15"/>
      <c r="W375" s="15"/>
      <c r="X375" s="15"/>
      <c r="Y375" s="15"/>
      <c r="Z375" s="15"/>
      <c r="AA375" s="15"/>
      <c r="AB375" s="15"/>
      <c r="AC375" s="15"/>
      <c r="AD375" s="15"/>
      <c r="AE375" s="15"/>
    </row>
    <row r="376" spans="22:31" x14ac:dyDescent="0.65">
      <c r="V376" s="15"/>
      <c r="W376" s="15"/>
      <c r="X376" s="15"/>
      <c r="Y376" s="15"/>
      <c r="Z376" s="15"/>
      <c r="AA376" s="15"/>
      <c r="AB376" s="15"/>
      <c r="AC376" s="15"/>
      <c r="AD376" s="15"/>
      <c r="AE376" s="15"/>
    </row>
    <row r="377" spans="22:31" x14ac:dyDescent="0.65">
      <c r="V377" s="15"/>
      <c r="W377" s="15"/>
      <c r="X377" s="15"/>
      <c r="Y377" s="15"/>
      <c r="Z377" s="15"/>
      <c r="AA377" s="15"/>
      <c r="AB377" s="15"/>
      <c r="AC377" s="15"/>
      <c r="AD377" s="15"/>
      <c r="AE377" s="15"/>
    </row>
    <row r="378" spans="22:31" x14ac:dyDescent="0.65">
      <c r="V378" s="15"/>
      <c r="W378" s="15"/>
      <c r="X378" s="15"/>
      <c r="Y378" s="15"/>
      <c r="Z378" s="15"/>
      <c r="AA378" s="15"/>
      <c r="AB378" s="15"/>
      <c r="AC378" s="15"/>
      <c r="AD378" s="15"/>
      <c r="AE378" s="15"/>
    </row>
    <row r="379" spans="22:31" x14ac:dyDescent="0.65">
      <c r="V379" s="15"/>
      <c r="W379" s="15"/>
      <c r="X379" s="15"/>
      <c r="Y379" s="15"/>
      <c r="Z379" s="15"/>
      <c r="AA379" s="15"/>
      <c r="AB379" s="15"/>
      <c r="AC379" s="15"/>
      <c r="AD379" s="15"/>
      <c r="AE379" s="15"/>
    </row>
    <row r="380" spans="22:31" x14ac:dyDescent="0.65">
      <c r="V380" s="15"/>
      <c r="W380" s="15"/>
      <c r="X380" s="15"/>
      <c r="Y380" s="15"/>
      <c r="Z380" s="15"/>
      <c r="AA380" s="15"/>
      <c r="AB380" s="15"/>
      <c r="AC380" s="15"/>
      <c r="AD380" s="15"/>
      <c r="AE380" s="15"/>
    </row>
    <row r="381" spans="22:31" x14ac:dyDescent="0.65">
      <c r="V381" s="15"/>
      <c r="W381" s="15"/>
      <c r="X381" s="15"/>
      <c r="Y381" s="15"/>
      <c r="Z381" s="15"/>
      <c r="AA381" s="15"/>
      <c r="AB381" s="15"/>
      <c r="AC381" s="15"/>
      <c r="AD381" s="15"/>
      <c r="AE381" s="15"/>
    </row>
    <row r="382" spans="22:31" x14ac:dyDescent="0.65">
      <c r="V382" s="15"/>
      <c r="W382" s="15"/>
      <c r="X382" s="15"/>
      <c r="Y382" s="15"/>
      <c r="Z382" s="15"/>
      <c r="AA382" s="15"/>
      <c r="AB382" s="15"/>
      <c r="AC382" s="15"/>
      <c r="AD382" s="15"/>
      <c r="AE382" s="15"/>
    </row>
    <row r="383" spans="22:31" x14ac:dyDescent="0.65">
      <c r="V383" s="15"/>
      <c r="W383" s="15"/>
      <c r="X383" s="15"/>
      <c r="Y383" s="15"/>
      <c r="Z383" s="15"/>
      <c r="AA383" s="15"/>
      <c r="AB383" s="15"/>
      <c r="AC383" s="15"/>
      <c r="AD383" s="15"/>
      <c r="AE383" s="15"/>
    </row>
    <row r="384" spans="22:31" x14ac:dyDescent="0.65">
      <c r="V384" s="15"/>
      <c r="W384" s="15"/>
      <c r="X384" s="15"/>
      <c r="Y384" s="15"/>
      <c r="Z384" s="15"/>
      <c r="AA384" s="15"/>
      <c r="AB384" s="15"/>
      <c r="AC384" s="15"/>
      <c r="AD384" s="15"/>
      <c r="AE384" s="15"/>
    </row>
    <row r="385" spans="22:31" x14ac:dyDescent="0.65">
      <c r="V385" s="15"/>
      <c r="W385" s="15"/>
      <c r="X385" s="15"/>
      <c r="Y385" s="15"/>
      <c r="Z385" s="15"/>
      <c r="AA385" s="15"/>
      <c r="AB385" s="15"/>
      <c r="AC385" s="15"/>
      <c r="AD385" s="15"/>
      <c r="AE385" s="15"/>
    </row>
    <row r="386" spans="22:31" x14ac:dyDescent="0.65">
      <c r="V386" s="15"/>
      <c r="W386" s="15"/>
      <c r="X386" s="15"/>
      <c r="Y386" s="15"/>
      <c r="Z386" s="15"/>
      <c r="AA386" s="15"/>
      <c r="AB386" s="15"/>
      <c r="AC386" s="15"/>
      <c r="AD386" s="15"/>
      <c r="AE386" s="15"/>
    </row>
    <row r="387" spans="22:31" x14ac:dyDescent="0.65">
      <c r="V387" s="15"/>
      <c r="W387" s="15"/>
      <c r="X387" s="15"/>
      <c r="Y387" s="15"/>
      <c r="Z387" s="15"/>
      <c r="AA387" s="15"/>
      <c r="AB387" s="15"/>
      <c r="AC387" s="15"/>
      <c r="AD387" s="15"/>
      <c r="AE387" s="15"/>
    </row>
    <row r="388" spans="22:31" x14ac:dyDescent="0.65">
      <c r="V388" s="15"/>
      <c r="W388" s="15"/>
      <c r="X388" s="15"/>
      <c r="Y388" s="15"/>
      <c r="Z388" s="15"/>
      <c r="AA388" s="15"/>
      <c r="AB388" s="15"/>
      <c r="AC388" s="15"/>
      <c r="AD388" s="15"/>
      <c r="AE388" s="15"/>
    </row>
    <row r="389" spans="22:31" x14ac:dyDescent="0.65">
      <c r="V389" s="15"/>
      <c r="W389" s="15"/>
      <c r="X389" s="15"/>
      <c r="Y389" s="15"/>
      <c r="Z389" s="15"/>
      <c r="AA389" s="15"/>
      <c r="AB389" s="15"/>
      <c r="AC389" s="15"/>
      <c r="AD389" s="15"/>
      <c r="AE389" s="15"/>
    </row>
    <row r="390" spans="22:31" x14ac:dyDescent="0.65">
      <c r="V390" s="15"/>
      <c r="W390" s="15"/>
      <c r="X390" s="15"/>
      <c r="Y390" s="15"/>
      <c r="Z390" s="15"/>
      <c r="AA390" s="15"/>
      <c r="AB390" s="15"/>
      <c r="AC390" s="15"/>
      <c r="AD390" s="15"/>
      <c r="AE390" s="15"/>
    </row>
    <row r="391" spans="22:31" x14ac:dyDescent="0.65">
      <c r="V391" s="15"/>
      <c r="W391" s="15"/>
      <c r="X391" s="15"/>
      <c r="Y391" s="15"/>
      <c r="Z391" s="15"/>
      <c r="AA391" s="15"/>
      <c r="AB391" s="15"/>
      <c r="AC391" s="15"/>
      <c r="AD391" s="15"/>
      <c r="AE391" s="15"/>
    </row>
    <row r="392" spans="22:31" x14ac:dyDescent="0.65">
      <c r="V392" s="15"/>
      <c r="W392" s="15"/>
      <c r="X392" s="15"/>
      <c r="Y392" s="15"/>
      <c r="Z392" s="15"/>
      <c r="AA392" s="15"/>
      <c r="AB392" s="15"/>
      <c r="AC392" s="15"/>
      <c r="AD392" s="15"/>
      <c r="AE392" s="15"/>
    </row>
    <row r="393" spans="22:31" x14ac:dyDescent="0.65">
      <c r="V393" s="15"/>
      <c r="W393" s="15"/>
      <c r="X393" s="15"/>
      <c r="Y393" s="15"/>
      <c r="Z393" s="15"/>
      <c r="AA393" s="15"/>
      <c r="AB393" s="15"/>
      <c r="AC393" s="15"/>
      <c r="AD393" s="15"/>
      <c r="AE393" s="15"/>
    </row>
    <row r="394" spans="22:31" x14ac:dyDescent="0.65">
      <c r="V394" s="15"/>
      <c r="W394" s="15"/>
      <c r="X394" s="15"/>
      <c r="Y394" s="15"/>
      <c r="Z394" s="15"/>
      <c r="AA394" s="15"/>
      <c r="AB394" s="15"/>
      <c r="AC394" s="15"/>
      <c r="AD394" s="15"/>
      <c r="AE394" s="15"/>
    </row>
    <row r="395" spans="22:31" x14ac:dyDescent="0.65">
      <c r="V395" s="15"/>
      <c r="W395" s="15"/>
      <c r="X395" s="15"/>
      <c r="Y395" s="15"/>
      <c r="Z395" s="15"/>
      <c r="AA395" s="15"/>
      <c r="AB395" s="15"/>
      <c r="AC395" s="15"/>
      <c r="AD395" s="15"/>
      <c r="AE395" s="15"/>
    </row>
    <row r="396" spans="22:31" x14ac:dyDescent="0.65">
      <c r="V396" s="15"/>
      <c r="W396" s="15"/>
      <c r="X396" s="15"/>
      <c r="Y396" s="15"/>
      <c r="Z396" s="15"/>
      <c r="AA396" s="15"/>
      <c r="AB396" s="15"/>
      <c r="AC396" s="15"/>
      <c r="AD396" s="15"/>
      <c r="AE396" s="15"/>
    </row>
    <row r="397" spans="22:31" x14ac:dyDescent="0.65">
      <c r="V397" s="15"/>
      <c r="W397" s="15"/>
      <c r="X397" s="15"/>
      <c r="Y397" s="15"/>
      <c r="Z397" s="15"/>
      <c r="AA397" s="15"/>
      <c r="AB397" s="15"/>
      <c r="AC397" s="15"/>
      <c r="AD397" s="15"/>
      <c r="AE397" s="15"/>
    </row>
    <row r="398" spans="22:31" x14ac:dyDescent="0.65">
      <c r="V398" s="15"/>
      <c r="W398" s="15"/>
      <c r="X398" s="15"/>
      <c r="Y398" s="15"/>
      <c r="Z398" s="15"/>
      <c r="AA398" s="15"/>
      <c r="AB398" s="15"/>
      <c r="AC398" s="15"/>
      <c r="AD398" s="15"/>
      <c r="AE398" s="15"/>
    </row>
    <row r="399" spans="22:31" x14ac:dyDescent="0.65">
      <c r="V399" s="15"/>
      <c r="W399" s="15"/>
      <c r="X399" s="15"/>
      <c r="Y399" s="15"/>
      <c r="Z399" s="15"/>
      <c r="AA399" s="15"/>
      <c r="AB399" s="15"/>
      <c r="AC399" s="15"/>
      <c r="AD399" s="15"/>
      <c r="AE399" s="15"/>
    </row>
    <row r="400" spans="22:31" x14ac:dyDescent="0.65">
      <c r="V400" s="15"/>
      <c r="W400" s="15"/>
      <c r="X400" s="15"/>
      <c r="Y400" s="15"/>
      <c r="Z400" s="15"/>
      <c r="AA400" s="15"/>
      <c r="AB400" s="15"/>
      <c r="AC400" s="15"/>
      <c r="AD400" s="15"/>
      <c r="AE400" s="15"/>
    </row>
    <row r="401" spans="22:31" x14ac:dyDescent="0.65">
      <c r="V401" s="15"/>
      <c r="W401" s="15"/>
      <c r="X401" s="15"/>
      <c r="Y401" s="15"/>
      <c r="Z401" s="15"/>
      <c r="AA401" s="15"/>
      <c r="AB401" s="15"/>
      <c r="AC401" s="15"/>
      <c r="AD401" s="15"/>
      <c r="AE401" s="15"/>
    </row>
    <row r="402" spans="22:31" x14ac:dyDescent="0.65">
      <c r="V402" s="15"/>
      <c r="W402" s="15"/>
      <c r="X402" s="15"/>
      <c r="Y402" s="15"/>
      <c r="Z402" s="15"/>
      <c r="AA402" s="15"/>
      <c r="AB402" s="15"/>
      <c r="AC402" s="15"/>
      <c r="AD402" s="15"/>
      <c r="AE402" s="15"/>
    </row>
    <row r="403" spans="22:31" x14ac:dyDescent="0.65">
      <c r="V403" s="15"/>
      <c r="W403" s="15"/>
      <c r="X403" s="15"/>
      <c r="Y403" s="15"/>
      <c r="Z403" s="15"/>
      <c r="AA403" s="15"/>
      <c r="AB403" s="15"/>
      <c r="AC403" s="15"/>
      <c r="AD403" s="15"/>
      <c r="AE403" s="15"/>
    </row>
    <row r="404" spans="22:31" x14ac:dyDescent="0.65">
      <c r="V404" s="15"/>
      <c r="W404" s="15"/>
      <c r="X404" s="15"/>
      <c r="Y404" s="15"/>
      <c r="Z404" s="15"/>
      <c r="AA404" s="15"/>
      <c r="AB404" s="15"/>
      <c r="AC404" s="15"/>
      <c r="AD404" s="15"/>
      <c r="AE404" s="15"/>
    </row>
    <row r="405" spans="22:31" x14ac:dyDescent="0.65">
      <c r="V405" s="15"/>
      <c r="W405" s="15"/>
      <c r="X405" s="15"/>
      <c r="Y405" s="15"/>
      <c r="Z405" s="15"/>
      <c r="AA405" s="15"/>
      <c r="AB405" s="15"/>
      <c r="AC405" s="15"/>
      <c r="AD405" s="15"/>
      <c r="AE405" s="15"/>
    </row>
    <row r="406" spans="22:31" x14ac:dyDescent="0.65">
      <c r="V406" s="15"/>
      <c r="W406" s="15"/>
      <c r="X406" s="15"/>
      <c r="Y406" s="15"/>
      <c r="Z406" s="15"/>
      <c r="AA406" s="15"/>
      <c r="AB406" s="15"/>
      <c r="AC406" s="15"/>
      <c r="AD406" s="15"/>
      <c r="AE406" s="15"/>
    </row>
    <row r="407" spans="22:31" x14ac:dyDescent="0.65">
      <c r="V407" s="15"/>
      <c r="W407" s="15"/>
      <c r="X407" s="15"/>
      <c r="Y407" s="15"/>
      <c r="Z407" s="15"/>
      <c r="AA407" s="15"/>
      <c r="AB407" s="15"/>
      <c r="AC407" s="15"/>
      <c r="AD407" s="15"/>
      <c r="AE407" s="15"/>
    </row>
    <row r="408" spans="22:31" x14ac:dyDescent="0.65">
      <c r="V408" s="15"/>
      <c r="W408" s="15"/>
      <c r="X408" s="15"/>
      <c r="Y408" s="15"/>
      <c r="Z408" s="15"/>
      <c r="AA408" s="15"/>
      <c r="AB408" s="15"/>
      <c r="AC408" s="15"/>
      <c r="AD408" s="15"/>
      <c r="AE408" s="15"/>
    </row>
    <row r="409" spans="22:31" x14ac:dyDescent="0.65">
      <c r="V409" s="15"/>
      <c r="W409" s="15"/>
      <c r="X409" s="15"/>
      <c r="Y409" s="15"/>
      <c r="Z409" s="15"/>
      <c r="AA409" s="15"/>
      <c r="AB409" s="15"/>
      <c r="AC409" s="15"/>
      <c r="AD409" s="15"/>
      <c r="AE409" s="15"/>
    </row>
    <row r="410" spans="22:31" x14ac:dyDescent="0.65">
      <c r="V410" s="15"/>
      <c r="W410" s="15"/>
      <c r="X410" s="15"/>
      <c r="Y410" s="15"/>
      <c r="Z410" s="15"/>
      <c r="AA410" s="15"/>
      <c r="AB410" s="15"/>
      <c r="AC410" s="15"/>
      <c r="AD410" s="15"/>
      <c r="AE410" s="15"/>
    </row>
    <row r="411" spans="22:31" x14ac:dyDescent="0.65">
      <c r="V411" s="15"/>
      <c r="W411" s="15"/>
      <c r="X411" s="15"/>
      <c r="Y411" s="15"/>
      <c r="Z411" s="15"/>
      <c r="AA411" s="15"/>
      <c r="AB411" s="15"/>
      <c r="AC411" s="15"/>
      <c r="AD411" s="15"/>
      <c r="AE411" s="15"/>
    </row>
    <row r="412" spans="22:31" x14ac:dyDescent="0.65">
      <c r="V412" s="15"/>
      <c r="W412" s="15"/>
      <c r="X412" s="15"/>
      <c r="Y412" s="15"/>
      <c r="Z412" s="15"/>
      <c r="AA412" s="15"/>
      <c r="AB412" s="15"/>
      <c r="AC412" s="15"/>
      <c r="AD412" s="15"/>
      <c r="AE412" s="15"/>
    </row>
    <row r="413" spans="22:31" x14ac:dyDescent="0.65">
      <c r="V413" s="15"/>
      <c r="W413" s="15"/>
      <c r="X413" s="15"/>
      <c r="Y413" s="15"/>
      <c r="Z413" s="15"/>
      <c r="AA413" s="15"/>
      <c r="AB413" s="15"/>
      <c r="AC413" s="15"/>
      <c r="AD413" s="15"/>
      <c r="AE413" s="15"/>
    </row>
    <row r="414" spans="22:31" x14ac:dyDescent="0.65">
      <c r="V414" s="15"/>
      <c r="W414" s="15"/>
      <c r="X414" s="15"/>
      <c r="Y414" s="15"/>
      <c r="Z414" s="15"/>
      <c r="AA414" s="15"/>
      <c r="AB414" s="15"/>
      <c r="AC414" s="15"/>
      <c r="AD414" s="15"/>
      <c r="AE414" s="15"/>
    </row>
    <row r="415" spans="22:31" x14ac:dyDescent="0.65">
      <c r="V415" s="15"/>
      <c r="W415" s="15"/>
      <c r="X415" s="15"/>
      <c r="Y415" s="15"/>
      <c r="Z415" s="15"/>
      <c r="AA415" s="15"/>
      <c r="AB415" s="15"/>
      <c r="AC415" s="15"/>
      <c r="AD415" s="15"/>
      <c r="AE415" s="15"/>
    </row>
    <row r="416" spans="22:31" x14ac:dyDescent="0.65">
      <c r="V416" s="15"/>
      <c r="W416" s="15"/>
      <c r="X416" s="15"/>
      <c r="Y416" s="15"/>
      <c r="Z416" s="15"/>
      <c r="AA416" s="15"/>
      <c r="AB416" s="15"/>
      <c r="AC416" s="15"/>
      <c r="AD416" s="15"/>
      <c r="AE416" s="15"/>
    </row>
    <row r="417" spans="22:31" x14ac:dyDescent="0.65">
      <c r="V417" s="15"/>
      <c r="W417" s="15"/>
      <c r="X417" s="15"/>
      <c r="Y417" s="15"/>
      <c r="Z417" s="15"/>
      <c r="AA417" s="15"/>
      <c r="AB417" s="15"/>
      <c r="AC417" s="15"/>
      <c r="AD417" s="15"/>
      <c r="AE417" s="15"/>
    </row>
    <row r="418" spans="22:31" x14ac:dyDescent="0.65">
      <c r="V418" s="15"/>
      <c r="W418" s="15"/>
      <c r="X418" s="15"/>
      <c r="Y418" s="15"/>
      <c r="Z418" s="15"/>
      <c r="AA418" s="15"/>
      <c r="AB418" s="15"/>
      <c r="AC418" s="15"/>
      <c r="AD418" s="15"/>
      <c r="AE418" s="15"/>
    </row>
    <row r="419" spans="22:31" x14ac:dyDescent="0.65">
      <c r="V419" s="15"/>
      <c r="W419" s="15"/>
      <c r="X419" s="15"/>
      <c r="Y419" s="15"/>
      <c r="Z419" s="15"/>
      <c r="AA419" s="15"/>
      <c r="AB419" s="15"/>
      <c r="AC419" s="15"/>
      <c r="AD419" s="15"/>
      <c r="AE419" s="15"/>
    </row>
    <row r="420" spans="22:31" x14ac:dyDescent="0.65">
      <c r="V420" s="15"/>
      <c r="W420" s="15"/>
      <c r="X420" s="15"/>
      <c r="Y420" s="15"/>
      <c r="Z420" s="15"/>
      <c r="AA420" s="15"/>
      <c r="AB420" s="15"/>
      <c r="AC420" s="15"/>
      <c r="AD420" s="15"/>
      <c r="AE420" s="15"/>
    </row>
    <row r="421" spans="22:31" x14ac:dyDescent="0.65">
      <c r="V421" s="15"/>
      <c r="W421" s="15"/>
      <c r="X421" s="15"/>
      <c r="Y421" s="15"/>
      <c r="Z421" s="15"/>
      <c r="AA421" s="15"/>
      <c r="AB421" s="15"/>
      <c r="AC421" s="15"/>
      <c r="AD421" s="15"/>
      <c r="AE421" s="15"/>
    </row>
    <row r="422" spans="22:31" x14ac:dyDescent="0.65">
      <c r="V422" s="15"/>
      <c r="W422" s="15"/>
      <c r="X422" s="15"/>
      <c r="Y422" s="15"/>
      <c r="Z422" s="15"/>
      <c r="AA422" s="15"/>
      <c r="AB422" s="15"/>
      <c r="AC422" s="15"/>
      <c r="AD422" s="15"/>
      <c r="AE422" s="15"/>
    </row>
    <row r="423" spans="22:31" x14ac:dyDescent="0.65">
      <c r="V423" s="15"/>
      <c r="W423" s="15"/>
      <c r="X423" s="15"/>
      <c r="Y423" s="15"/>
      <c r="Z423" s="15"/>
      <c r="AA423" s="15"/>
      <c r="AB423" s="15"/>
      <c r="AC423" s="15"/>
      <c r="AD423" s="15"/>
      <c r="AE423" s="15"/>
    </row>
    <row r="424" spans="22:31" x14ac:dyDescent="0.65">
      <c r="V424" s="15"/>
      <c r="W424" s="15"/>
      <c r="X424" s="15"/>
      <c r="Y424" s="15"/>
      <c r="Z424" s="15"/>
      <c r="AA424" s="15"/>
      <c r="AB424" s="15"/>
      <c r="AC424" s="15"/>
      <c r="AD424" s="15"/>
      <c r="AE424" s="15"/>
    </row>
    <row r="425" spans="22:31" x14ac:dyDescent="0.65">
      <c r="V425" s="15"/>
      <c r="W425" s="15"/>
      <c r="X425" s="15"/>
      <c r="Y425" s="15"/>
      <c r="Z425" s="15"/>
      <c r="AA425" s="15"/>
      <c r="AB425" s="15"/>
      <c r="AC425" s="15"/>
      <c r="AD425" s="15"/>
      <c r="AE425" s="15"/>
    </row>
    <row r="426" spans="22:31" x14ac:dyDescent="0.65">
      <c r="V426" s="15"/>
      <c r="W426" s="15"/>
      <c r="X426" s="15"/>
      <c r="Y426" s="15"/>
      <c r="Z426" s="15"/>
      <c r="AA426" s="15"/>
      <c r="AB426" s="15"/>
      <c r="AC426" s="15"/>
      <c r="AD426" s="15"/>
      <c r="AE426" s="15"/>
    </row>
    <row r="427" spans="22:31" x14ac:dyDescent="0.65">
      <c r="V427" s="15"/>
      <c r="W427" s="15"/>
      <c r="X427" s="15"/>
      <c r="Y427" s="15"/>
      <c r="Z427" s="15"/>
      <c r="AA427" s="15"/>
      <c r="AB427" s="15"/>
      <c r="AC427" s="15"/>
      <c r="AD427" s="15"/>
      <c r="AE427" s="15"/>
    </row>
    <row r="428" spans="22:31" x14ac:dyDescent="0.65">
      <c r="V428" s="15"/>
      <c r="W428" s="15"/>
      <c r="X428" s="15"/>
      <c r="Y428" s="15"/>
      <c r="Z428" s="15"/>
      <c r="AA428" s="15"/>
      <c r="AB428" s="15"/>
      <c r="AC428" s="15"/>
      <c r="AD428" s="15"/>
      <c r="AE428" s="15"/>
    </row>
    <row r="429" spans="22:31" x14ac:dyDescent="0.65">
      <c r="V429" s="15"/>
      <c r="W429" s="15"/>
      <c r="X429" s="15"/>
      <c r="Y429" s="15"/>
      <c r="Z429" s="15"/>
      <c r="AA429" s="15"/>
      <c r="AB429" s="15"/>
      <c r="AC429" s="15"/>
      <c r="AD429" s="15"/>
      <c r="AE429" s="15"/>
    </row>
    <row r="430" spans="22:31" x14ac:dyDescent="0.65">
      <c r="V430" s="15"/>
      <c r="W430" s="15"/>
      <c r="X430" s="15"/>
      <c r="Y430" s="15"/>
      <c r="Z430" s="15"/>
      <c r="AA430" s="15"/>
      <c r="AB430" s="15"/>
      <c r="AC430" s="15"/>
      <c r="AD430" s="15"/>
      <c r="AE430" s="15"/>
    </row>
    <row r="431" spans="22:31" x14ac:dyDescent="0.65">
      <c r="V431" s="15"/>
      <c r="W431" s="15"/>
      <c r="X431" s="15"/>
      <c r="Y431" s="15"/>
      <c r="Z431" s="15"/>
      <c r="AA431" s="15"/>
      <c r="AB431" s="15"/>
      <c r="AC431" s="15"/>
      <c r="AD431" s="15"/>
      <c r="AE431" s="15"/>
    </row>
    <row r="432" spans="22:31" x14ac:dyDescent="0.65">
      <c r="V432" s="15"/>
      <c r="W432" s="15"/>
      <c r="X432" s="15"/>
      <c r="Y432" s="15"/>
      <c r="Z432" s="15"/>
      <c r="AA432" s="15"/>
      <c r="AB432" s="15"/>
      <c r="AC432" s="15"/>
      <c r="AD432" s="15"/>
      <c r="AE432" s="15"/>
    </row>
    <row r="433" spans="22:31" x14ac:dyDescent="0.65">
      <c r="V433" s="15"/>
      <c r="W433" s="15"/>
      <c r="X433" s="15"/>
      <c r="Y433" s="15"/>
      <c r="Z433" s="15"/>
      <c r="AA433" s="15"/>
      <c r="AB433" s="15"/>
      <c r="AC433" s="15"/>
      <c r="AD433" s="15"/>
      <c r="AE433" s="15"/>
    </row>
    <row r="434" spans="22:31" x14ac:dyDescent="0.65">
      <c r="V434" s="15"/>
      <c r="W434" s="15"/>
      <c r="X434" s="15"/>
      <c r="Y434" s="15"/>
      <c r="Z434" s="15"/>
      <c r="AA434" s="15"/>
      <c r="AB434" s="15"/>
      <c r="AC434" s="15"/>
      <c r="AD434" s="15"/>
      <c r="AE434" s="15"/>
    </row>
    <row r="435" spans="22:31" x14ac:dyDescent="0.65">
      <c r="V435" s="15"/>
      <c r="W435" s="15"/>
      <c r="X435" s="15"/>
      <c r="Y435" s="15"/>
      <c r="Z435" s="15"/>
      <c r="AA435" s="15"/>
      <c r="AB435" s="15"/>
      <c r="AC435" s="15"/>
      <c r="AD435" s="15"/>
      <c r="AE435" s="15"/>
    </row>
    <row r="436" spans="22:31" x14ac:dyDescent="0.65">
      <c r="V436" s="15"/>
      <c r="W436" s="15"/>
      <c r="X436" s="15"/>
      <c r="Y436" s="15"/>
      <c r="Z436" s="15"/>
      <c r="AA436" s="15"/>
      <c r="AB436" s="15"/>
      <c r="AC436" s="15"/>
      <c r="AD436" s="15"/>
      <c r="AE436" s="15"/>
    </row>
    <row r="437" spans="22:31" x14ac:dyDescent="0.65">
      <c r="V437" s="15"/>
      <c r="W437" s="15"/>
      <c r="X437" s="15"/>
      <c r="Y437" s="15"/>
      <c r="Z437" s="15"/>
      <c r="AA437" s="15"/>
      <c r="AB437" s="15"/>
      <c r="AC437" s="15"/>
      <c r="AD437" s="15"/>
      <c r="AE437" s="15"/>
    </row>
    <row r="438" spans="22:31" x14ac:dyDescent="0.65">
      <c r="V438" s="15"/>
      <c r="W438" s="15"/>
      <c r="X438" s="15"/>
      <c r="Y438" s="15"/>
      <c r="Z438" s="15"/>
      <c r="AA438" s="15"/>
      <c r="AB438" s="15"/>
      <c r="AC438" s="15"/>
      <c r="AD438" s="15"/>
      <c r="AE438" s="15"/>
    </row>
    <row r="439" spans="22:31" x14ac:dyDescent="0.65">
      <c r="V439" s="15"/>
      <c r="W439" s="15"/>
      <c r="X439" s="15"/>
      <c r="Y439" s="15"/>
      <c r="Z439" s="15"/>
      <c r="AA439" s="15"/>
      <c r="AB439" s="15"/>
      <c r="AC439" s="15"/>
      <c r="AD439" s="15"/>
      <c r="AE439" s="15"/>
    </row>
    <row r="440" spans="22:31" x14ac:dyDescent="0.65">
      <c r="V440" s="15"/>
      <c r="W440" s="15"/>
      <c r="X440" s="15"/>
      <c r="Y440" s="15"/>
      <c r="Z440" s="15"/>
      <c r="AA440" s="15"/>
      <c r="AB440" s="15"/>
      <c r="AC440" s="15"/>
      <c r="AD440" s="15"/>
      <c r="AE440" s="15"/>
    </row>
    <row r="441" spans="22:31" x14ac:dyDescent="0.65">
      <c r="V441" s="15"/>
      <c r="W441" s="15"/>
      <c r="X441" s="15"/>
      <c r="Y441" s="15"/>
      <c r="Z441" s="15"/>
      <c r="AA441" s="15"/>
      <c r="AB441" s="15"/>
      <c r="AC441" s="15"/>
      <c r="AD441" s="15"/>
      <c r="AE441" s="15"/>
    </row>
    <row r="442" spans="22:31" x14ac:dyDescent="0.65">
      <c r="V442" s="15"/>
      <c r="W442" s="15"/>
      <c r="X442" s="15"/>
      <c r="Y442" s="15"/>
      <c r="Z442" s="15"/>
      <c r="AA442" s="15"/>
      <c r="AB442" s="15"/>
      <c r="AC442" s="15"/>
      <c r="AD442" s="15"/>
      <c r="AE442" s="15"/>
    </row>
    <row r="443" spans="22:31" x14ac:dyDescent="0.65">
      <c r="V443" s="15"/>
      <c r="W443" s="15"/>
      <c r="X443" s="15"/>
      <c r="Y443" s="15"/>
      <c r="Z443" s="15"/>
      <c r="AA443" s="15"/>
      <c r="AB443" s="15"/>
      <c r="AC443" s="15"/>
      <c r="AD443" s="15"/>
      <c r="AE443" s="15"/>
    </row>
    <row r="444" spans="22:31" x14ac:dyDescent="0.65">
      <c r="V444" s="15"/>
      <c r="W444" s="15"/>
      <c r="X444" s="15"/>
      <c r="Y444" s="15"/>
      <c r="Z444" s="15"/>
      <c r="AA444" s="15"/>
      <c r="AB444" s="15"/>
      <c r="AC444" s="15"/>
      <c r="AD444" s="15"/>
      <c r="AE444" s="15"/>
    </row>
    <row r="445" spans="22:31" x14ac:dyDescent="0.65">
      <c r="V445" s="15"/>
      <c r="W445" s="15"/>
      <c r="X445" s="15"/>
      <c r="Y445" s="15"/>
      <c r="Z445" s="15"/>
      <c r="AA445" s="15"/>
      <c r="AB445" s="15"/>
      <c r="AC445" s="15"/>
      <c r="AD445" s="15"/>
      <c r="AE445" s="15"/>
    </row>
    <row r="446" spans="22:31" x14ac:dyDescent="0.65">
      <c r="V446" s="15"/>
      <c r="W446" s="15"/>
      <c r="X446" s="15"/>
      <c r="Y446" s="15"/>
      <c r="Z446" s="15"/>
      <c r="AA446" s="15"/>
      <c r="AB446" s="15"/>
      <c r="AC446" s="15"/>
      <c r="AD446" s="15"/>
      <c r="AE446" s="15"/>
    </row>
    <row r="447" spans="22:31" x14ac:dyDescent="0.65">
      <c r="V447" s="15"/>
      <c r="W447" s="15"/>
      <c r="X447" s="15"/>
      <c r="Y447" s="15"/>
      <c r="Z447" s="15"/>
      <c r="AA447" s="15"/>
      <c r="AB447" s="15"/>
      <c r="AC447" s="15"/>
      <c r="AD447" s="15"/>
      <c r="AE447" s="15"/>
    </row>
    <row r="448" spans="22:31" x14ac:dyDescent="0.65">
      <c r="V448" s="15"/>
      <c r="W448" s="15"/>
      <c r="X448" s="15"/>
      <c r="Y448" s="15"/>
      <c r="Z448" s="15"/>
      <c r="AA448" s="15"/>
      <c r="AB448" s="15"/>
      <c r="AC448" s="15"/>
      <c r="AD448" s="15"/>
      <c r="AE448" s="15"/>
    </row>
    <row r="449" spans="22:31" x14ac:dyDescent="0.65">
      <c r="V449" s="15"/>
      <c r="W449" s="15"/>
      <c r="X449" s="15"/>
      <c r="Y449" s="15"/>
      <c r="Z449" s="15"/>
      <c r="AA449" s="15"/>
      <c r="AB449" s="15"/>
      <c r="AC449" s="15"/>
      <c r="AD449" s="15"/>
      <c r="AE449" s="15"/>
    </row>
    <row r="450" spans="22:31" x14ac:dyDescent="0.65">
      <c r="V450" s="15"/>
      <c r="W450" s="15"/>
      <c r="X450" s="15"/>
      <c r="Y450" s="15"/>
      <c r="Z450" s="15"/>
      <c r="AA450" s="15"/>
      <c r="AB450" s="15"/>
      <c r="AC450" s="15"/>
      <c r="AD450" s="15"/>
      <c r="AE450" s="15"/>
    </row>
    <row r="451" spans="22:31" x14ac:dyDescent="0.65">
      <c r="V451" s="15"/>
      <c r="W451" s="15"/>
      <c r="X451" s="15"/>
      <c r="Y451" s="15"/>
      <c r="Z451" s="15"/>
      <c r="AA451" s="15"/>
      <c r="AB451" s="15"/>
      <c r="AC451" s="15"/>
      <c r="AD451" s="15"/>
      <c r="AE451" s="15"/>
    </row>
    <row r="452" spans="22:31" x14ac:dyDescent="0.65">
      <c r="V452" s="15"/>
      <c r="W452" s="15"/>
      <c r="X452" s="15"/>
      <c r="Y452" s="15"/>
      <c r="Z452" s="15"/>
      <c r="AA452" s="15"/>
      <c r="AB452" s="15"/>
      <c r="AC452" s="15"/>
      <c r="AD452" s="15"/>
      <c r="AE452" s="15"/>
    </row>
    <row r="453" spans="22:31" x14ac:dyDescent="0.65">
      <c r="V453" s="15"/>
      <c r="W453" s="15"/>
      <c r="X453" s="15"/>
      <c r="Y453" s="15"/>
      <c r="Z453" s="15"/>
      <c r="AA453" s="15"/>
      <c r="AB453" s="15"/>
      <c r="AC453" s="15"/>
      <c r="AD453" s="15"/>
      <c r="AE453" s="15"/>
    </row>
    <row r="454" spans="22:31" x14ac:dyDescent="0.65">
      <c r="V454" s="15"/>
      <c r="W454" s="15"/>
      <c r="X454" s="15"/>
      <c r="Y454" s="15"/>
      <c r="Z454" s="15"/>
      <c r="AA454" s="15"/>
      <c r="AB454" s="15"/>
      <c r="AC454" s="15"/>
      <c r="AD454" s="15"/>
      <c r="AE454" s="15"/>
    </row>
    <row r="455" spans="22:31" x14ac:dyDescent="0.65">
      <c r="V455" s="15"/>
      <c r="W455" s="15"/>
      <c r="X455" s="15"/>
      <c r="Y455" s="15"/>
      <c r="Z455" s="15"/>
      <c r="AA455" s="15"/>
      <c r="AB455" s="15"/>
      <c r="AC455" s="15"/>
      <c r="AD455" s="15"/>
      <c r="AE455" s="15"/>
    </row>
    <row r="456" spans="22:31" x14ac:dyDescent="0.65">
      <c r="V456" s="15"/>
      <c r="W456" s="15"/>
      <c r="X456" s="15"/>
      <c r="Y456" s="15"/>
      <c r="Z456" s="15"/>
      <c r="AA456" s="15"/>
      <c r="AB456" s="15"/>
      <c r="AC456" s="15"/>
      <c r="AD456" s="15"/>
      <c r="AE456" s="15"/>
    </row>
    <row r="457" spans="22:31" x14ac:dyDescent="0.65">
      <c r="V457" s="15"/>
      <c r="W457" s="15"/>
      <c r="X457" s="15"/>
      <c r="Y457" s="15"/>
      <c r="Z457" s="15"/>
      <c r="AA457" s="15"/>
      <c r="AB457" s="15"/>
      <c r="AC457" s="15"/>
      <c r="AD457" s="15"/>
      <c r="AE457" s="15"/>
    </row>
    <row r="458" spans="22:31" x14ac:dyDescent="0.65">
      <c r="V458" s="15"/>
      <c r="W458" s="15"/>
      <c r="X458" s="15"/>
      <c r="Y458" s="15"/>
      <c r="Z458" s="15"/>
      <c r="AA458" s="15"/>
      <c r="AB458" s="15"/>
      <c r="AC458" s="15"/>
      <c r="AD458" s="15"/>
      <c r="AE458" s="15"/>
    </row>
    <row r="459" spans="22:31" x14ac:dyDescent="0.65">
      <c r="V459" s="15"/>
      <c r="W459" s="15"/>
      <c r="X459" s="15"/>
      <c r="Y459" s="15"/>
      <c r="Z459" s="15"/>
      <c r="AA459" s="15"/>
      <c r="AB459" s="15"/>
      <c r="AC459" s="15"/>
      <c r="AD459" s="15"/>
      <c r="AE459" s="15"/>
    </row>
    <row r="460" spans="22:31" x14ac:dyDescent="0.65">
      <c r="V460" s="15"/>
      <c r="W460" s="15"/>
      <c r="X460" s="15"/>
      <c r="Y460" s="15"/>
      <c r="Z460" s="15"/>
      <c r="AA460" s="15"/>
      <c r="AB460" s="15"/>
      <c r="AC460" s="15"/>
      <c r="AD460" s="15"/>
      <c r="AE460" s="15"/>
    </row>
    <row r="461" spans="22:31" x14ac:dyDescent="0.65">
      <c r="V461" s="15"/>
      <c r="W461" s="15"/>
      <c r="X461" s="15"/>
      <c r="Y461" s="15"/>
      <c r="Z461" s="15"/>
      <c r="AA461" s="15"/>
      <c r="AB461" s="15"/>
      <c r="AC461" s="15"/>
      <c r="AD461" s="15"/>
      <c r="AE461" s="15"/>
    </row>
    <row r="462" spans="22:31" x14ac:dyDescent="0.65">
      <c r="V462" s="15"/>
      <c r="W462" s="15"/>
      <c r="X462" s="15"/>
      <c r="Y462" s="15"/>
      <c r="Z462" s="15"/>
      <c r="AA462" s="15"/>
      <c r="AB462" s="15"/>
      <c r="AC462" s="15"/>
      <c r="AD462" s="15"/>
      <c r="AE462" s="15"/>
    </row>
    <row r="463" spans="22:31" x14ac:dyDescent="0.65">
      <c r="V463" s="15"/>
      <c r="W463" s="15"/>
      <c r="X463" s="15"/>
      <c r="Y463" s="15"/>
      <c r="Z463" s="15"/>
      <c r="AA463" s="15"/>
      <c r="AB463" s="15"/>
      <c r="AC463" s="15"/>
      <c r="AD463" s="15"/>
      <c r="AE463" s="15"/>
    </row>
    <row r="464" spans="22:31" x14ac:dyDescent="0.65">
      <c r="V464" s="15"/>
      <c r="W464" s="15"/>
      <c r="X464" s="15"/>
      <c r="Y464" s="15"/>
      <c r="Z464" s="15"/>
      <c r="AA464" s="15"/>
      <c r="AB464" s="15"/>
      <c r="AC464" s="15"/>
      <c r="AD464" s="15"/>
      <c r="AE464" s="15"/>
    </row>
    <row r="465" spans="22:31" x14ac:dyDescent="0.65">
      <c r="V465" s="15"/>
      <c r="W465" s="15"/>
      <c r="X465" s="15"/>
      <c r="Y465" s="15"/>
      <c r="Z465" s="15"/>
      <c r="AA465" s="15"/>
      <c r="AB465" s="15"/>
      <c r="AC465" s="15"/>
      <c r="AD465" s="15"/>
      <c r="AE465" s="15"/>
    </row>
    <row r="466" spans="22:31" x14ac:dyDescent="0.65">
      <c r="V466" s="15"/>
      <c r="W466" s="15"/>
      <c r="X466" s="15"/>
      <c r="Y466" s="15"/>
      <c r="Z466" s="15"/>
      <c r="AA466" s="15"/>
      <c r="AB466" s="15"/>
      <c r="AC466" s="15"/>
      <c r="AD466" s="15"/>
      <c r="AE466" s="15"/>
    </row>
    <row r="467" spans="22:31" x14ac:dyDescent="0.65">
      <c r="V467" s="15"/>
      <c r="W467" s="15"/>
      <c r="X467" s="15"/>
      <c r="Y467" s="15"/>
      <c r="Z467" s="15"/>
      <c r="AA467" s="15"/>
      <c r="AB467" s="15"/>
      <c r="AC467" s="15"/>
      <c r="AD467" s="15"/>
      <c r="AE467" s="15"/>
    </row>
    <row r="468" spans="22:31" x14ac:dyDescent="0.65">
      <c r="V468" s="15"/>
      <c r="W468" s="15"/>
      <c r="X468" s="15"/>
      <c r="Y468" s="15"/>
      <c r="Z468" s="15"/>
      <c r="AA468" s="15"/>
      <c r="AB468" s="15"/>
      <c r="AC468" s="15"/>
      <c r="AD468" s="15"/>
      <c r="AE468" s="15"/>
    </row>
    <row r="469" spans="22:31" x14ac:dyDescent="0.65">
      <c r="V469" s="15"/>
      <c r="W469" s="15"/>
      <c r="X469" s="15"/>
      <c r="Y469" s="15"/>
      <c r="Z469" s="15"/>
      <c r="AA469" s="15"/>
      <c r="AB469" s="15"/>
      <c r="AC469" s="15"/>
      <c r="AD469" s="15"/>
      <c r="AE469" s="15"/>
    </row>
    <row r="470" spans="22:31" x14ac:dyDescent="0.65">
      <c r="V470" s="15"/>
      <c r="W470" s="15"/>
      <c r="X470" s="15"/>
      <c r="Y470" s="15"/>
      <c r="Z470" s="15"/>
      <c r="AA470" s="15"/>
      <c r="AB470" s="15"/>
      <c r="AC470" s="15"/>
      <c r="AD470" s="15"/>
      <c r="AE470" s="15"/>
    </row>
    <row r="471" spans="22:31" x14ac:dyDescent="0.65">
      <c r="V471" s="15"/>
      <c r="W471" s="15"/>
      <c r="X471" s="15"/>
      <c r="Y471" s="15"/>
      <c r="Z471" s="15"/>
      <c r="AA471" s="15"/>
      <c r="AB471" s="15"/>
      <c r="AC471" s="15"/>
      <c r="AD471" s="15"/>
      <c r="AE471" s="15"/>
    </row>
    <row r="472" spans="22:31" x14ac:dyDescent="0.65">
      <c r="V472" s="15"/>
      <c r="W472" s="15"/>
      <c r="X472" s="15"/>
      <c r="Y472" s="15"/>
      <c r="Z472" s="15"/>
      <c r="AA472" s="15"/>
      <c r="AB472" s="15"/>
      <c r="AC472" s="15"/>
      <c r="AD472" s="15"/>
      <c r="AE472" s="15"/>
    </row>
    <row r="473" spans="22:31" x14ac:dyDescent="0.65">
      <c r="V473" s="15"/>
      <c r="W473" s="15"/>
      <c r="X473" s="15"/>
      <c r="Y473" s="15"/>
      <c r="Z473" s="15"/>
      <c r="AA473" s="15"/>
      <c r="AB473" s="15"/>
      <c r="AC473" s="15"/>
      <c r="AD473" s="15"/>
      <c r="AE473" s="15"/>
    </row>
    <row r="474" spans="22:31" x14ac:dyDescent="0.65">
      <c r="V474" s="15"/>
      <c r="W474" s="15"/>
      <c r="X474" s="15"/>
      <c r="Y474" s="15"/>
      <c r="Z474" s="15"/>
      <c r="AA474" s="15"/>
      <c r="AB474" s="15"/>
      <c r="AC474" s="15"/>
      <c r="AD474" s="15"/>
      <c r="AE474" s="15"/>
    </row>
    <row r="475" spans="22:31" x14ac:dyDescent="0.65">
      <c r="V475" s="15"/>
      <c r="W475" s="15"/>
      <c r="X475" s="15"/>
      <c r="Y475" s="15"/>
      <c r="Z475" s="15"/>
      <c r="AA475" s="15"/>
      <c r="AB475" s="15"/>
      <c r="AC475" s="15"/>
      <c r="AD475" s="15"/>
      <c r="AE475" s="15"/>
    </row>
    <row r="476" spans="22:31" x14ac:dyDescent="0.65">
      <c r="V476" s="15"/>
      <c r="W476" s="15"/>
      <c r="X476" s="15"/>
      <c r="Y476" s="15"/>
      <c r="Z476" s="15"/>
      <c r="AA476" s="15"/>
      <c r="AB476" s="15"/>
      <c r="AC476" s="15"/>
      <c r="AD476" s="15"/>
      <c r="AE476" s="15"/>
    </row>
    <row r="477" spans="22:31" x14ac:dyDescent="0.65">
      <c r="V477" s="15"/>
      <c r="W477" s="15"/>
      <c r="X477" s="15"/>
      <c r="Y477" s="15"/>
      <c r="Z477" s="15"/>
      <c r="AA477" s="15"/>
      <c r="AB477" s="15"/>
      <c r="AC477" s="15"/>
      <c r="AD477" s="15"/>
      <c r="AE477" s="15"/>
    </row>
    <row r="478" spans="22:31" x14ac:dyDescent="0.65">
      <c r="V478" s="15"/>
      <c r="W478" s="15"/>
      <c r="X478" s="15"/>
      <c r="Y478" s="15"/>
      <c r="Z478" s="15"/>
      <c r="AA478" s="15"/>
      <c r="AB478" s="15"/>
      <c r="AC478" s="15"/>
      <c r="AD478" s="15"/>
      <c r="AE478" s="15"/>
    </row>
    <row r="479" spans="22:31" x14ac:dyDescent="0.65">
      <c r="V479" s="15"/>
      <c r="W479" s="15"/>
      <c r="X479" s="15"/>
      <c r="Y479" s="15"/>
      <c r="Z479" s="15"/>
      <c r="AA479" s="15"/>
      <c r="AB479" s="15"/>
      <c r="AC479" s="15"/>
      <c r="AD479" s="15"/>
      <c r="AE479" s="15"/>
    </row>
    <row r="480" spans="22:31" x14ac:dyDescent="0.65">
      <c r="V480" s="15"/>
      <c r="W480" s="15"/>
      <c r="X480" s="15"/>
      <c r="Y480" s="15"/>
      <c r="Z480" s="15"/>
      <c r="AA480" s="15"/>
      <c r="AB480" s="15"/>
      <c r="AC480" s="15"/>
      <c r="AD480" s="15"/>
      <c r="AE480" s="15"/>
    </row>
    <row r="481" spans="22:31" x14ac:dyDescent="0.65">
      <c r="V481" s="15"/>
      <c r="W481" s="15"/>
      <c r="X481" s="15"/>
      <c r="Y481" s="15"/>
      <c r="Z481" s="15"/>
      <c r="AA481" s="15"/>
      <c r="AB481" s="15"/>
      <c r="AC481" s="15"/>
      <c r="AD481" s="15"/>
      <c r="AE481" s="15"/>
    </row>
    <row r="482" spans="22:31" x14ac:dyDescent="0.65">
      <c r="V482" s="15"/>
      <c r="W482" s="15"/>
      <c r="X482" s="15"/>
      <c r="Y482" s="15"/>
      <c r="Z482" s="15"/>
      <c r="AA482" s="15"/>
      <c r="AB482" s="15"/>
      <c r="AC482" s="15"/>
      <c r="AD482" s="15"/>
      <c r="AE482" s="15"/>
    </row>
    <row r="483" spans="22:31" x14ac:dyDescent="0.65">
      <c r="V483" s="15"/>
      <c r="W483" s="15"/>
      <c r="X483" s="15"/>
      <c r="Y483" s="15"/>
      <c r="Z483" s="15"/>
      <c r="AA483" s="15"/>
      <c r="AB483" s="15"/>
      <c r="AC483" s="15"/>
      <c r="AD483" s="15"/>
      <c r="AE483" s="15"/>
    </row>
    <row r="484" spans="22:31" x14ac:dyDescent="0.65">
      <c r="V484" s="15"/>
      <c r="W484" s="15"/>
      <c r="X484" s="15"/>
      <c r="Y484" s="15"/>
      <c r="Z484" s="15"/>
      <c r="AA484" s="15"/>
      <c r="AB484" s="15"/>
      <c r="AC484" s="15"/>
      <c r="AD484" s="15"/>
      <c r="AE484" s="15"/>
    </row>
    <row r="485" spans="22:31" x14ac:dyDescent="0.65">
      <c r="V485" s="15"/>
      <c r="W485" s="15"/>
      <c r="X485" s="15"/>
      <c r="Y485" s="15"/>
      <c r="Z485" s="15"/>
      <c r="AA485" s="15"/>
      <c r="AB485" s="15"/>
      <c r="AC485" s="15"/>
      <c r="AD485" s="15"/>
      <c r="AE485" s="15"/>
    </row>
    <row r="486" spans="22:31" x14ac:dyDescent="0.65">
      <c r="V486" s="15"/>
      <c r="W486" s="15"/>
      <c r="X486" s="15"/>
      <c r="Y486" s="15"/>
      <c r="Z486" s="15"/>
      <c r="AA486" s="15"/>
      <c r="AB486" s="15"/>
      <c r="AC486" s="15"/>
      <c r="AD486" s="15"/>
      <c r="AE486" s="15"/>
    </row>
    <row r="487" spans="22:31" x14ac:dyDescent="0.65">
      <c r="V487" s="15"/>
      <c r="W487" s="15"/>
      <c r="X487" s="15"/>
      <c r="Y487" s="15"/>
      <c r="Z487" s="15"/>
      <c r="AA487" s="15"/>
      <c r="AB487" s="15"/>
      <c r="AC487" s="15"/>
      <c r="AD487" s="15"/>
      <c r="AE487" s="15"/>
    </row>
    <row r="488" spans="22:31" x14ac:dyDescent="0.65">
      <c r="V488" s="15"/>
      <c r="W488" s="15"/>
      <c r="X488" s="15"/>
      <c r="Y488" s="15"/>
      <c r="Z488" s="15"/>
      <c r="AA488" s="15"/>
      <c r="AB488" s="15"/>
      <c r="AC488" s="15"/>
      <c r="AD488" s="15"/>
      <c r="AE488" s="15"/>
    </row>
    <row r="489" spans="22:31" x14ac:dyDescent="0.65">
      <c r="V489" s="15"/>
      <c r="W489" s="15"/>
      <c r="X489" s="15"/>
      <c r="Y489" s="15"/>
      <c r="Z489" s="15"/>
      <c r="AA489" s="15"/>
      <c r="AB489" s="15"/>
      <c r="AC489" s="15"/>
      <c r="AD489" s="15"/>
      <c r="AE489" s="15"/>
    </row>
    <row r="490" spans="22:31" x14ac:dyDescent="0.65">
      <c r="V490" s="15"/>
      <c r="W490" s="15"/>
      <c r="X490" s="15"/>
      <c r="Y490" s="15"/>
      <c r="Z490" s="15"/>
      <c r="AA490" s="15"/>
      <c r="AB490" s="15"/>
      <c r="AC490" s="15"/>
      <c r="AD490" s="15"/>
      <c r="AE490" s="15"/>
    </row>
    <row r="491" spans="22:31" x14ac:dyDescent="0.65">
      <c r="V491" s="15"/>
      <c r="W491" s="15"/>
      <c r="X491" s="15"/>
      <c r="Y491" s="15"/>
      <c r="Z491" s="15"/>
      <c r="AA491" s="15"/>
      <c r="AB491" s="15"/>
      <c r="AC491" s="15"/>
      <c r="AD491" s="15"/>
      <c r="AE491" s="15"/>
    </row>
    <row r="492" spans="22:31" x14ac:dyDescent="0.65">
      <c r="V492" s="15"/>
      <c r="W492" s="15"/>
      <c r="X492" s="15"/>
      <c r="Y492" s="15"/>
      <c r="Z492" s="15"/>
      <c r="AA492" s="15"/>
      <c r="AB492" s="15"/>
      <c r="AC492" s="15"/>
      <c r="AD492" s="15"/>
      <c r="AE492" s="15"/>
    </row>
    <row r="493" spans="22:31" x14ac:dyDescent="0.65">
      <c r="V493" s="15"/>
      <c r="W493" s="15"/>
      <c r="X493" s="15"/>
      <c r="Y493" s="15"/>
      <c r="Z493" s="15"/>
      <c r="AA493" s="15"/>
      <c r="AB493" s="15"/>
      <c r="AC493" s="15"/>
      <c r="AD493" s="15"/>
      <c r="AE493" s="15"/>
    </row>
    <row r="494" spans="22:31" x14ac:dyDescent="0.65">
      <c r="V494" s="15"/>
      <c r="W494" s="15"/>
      <c r="X494" s="15"/>
      <c r="Y494" s="15"/>
      <c r="Z494" s="15"/>
      <c r="AA494" s="15"/>
      <c r="AB494" s="15"/>
      <c r="AC494" s="15"/>
      <c r="AD494" s="15"/>
      <c r="AE494" s="15"/>
    </row>
    <row r="495" spans="22:31" x14ac:dyDescent="0.65">
      <c r="V495" s="15"/>
      <c r="W495" s="15"/>
      <c r="X495" s="15"/>
      <c r="Y495" s="15"/>
      <c r="Z495" s="15"/>
      <c r="AA495" s="15"/>
      <c r="AB495" s="15"/>
      <c r="AC495" s="15"/>
      <c r="AD495" s="15"/>
      <c r="AE495" s="15"/>
    </row>
    <row r="496" spans="22:31" x14ac:dyDescent="0.65">
      <c r="V496" s="15"/>
      <c r="W496" s="15"/>
      <c r="X496" s="15"/>
      <c r="Y496" s="15"/>
      <c r="Z496" s="15"/>
      <c r="AA496" s="15"/>
      <c r="AB496" s="15"/>
      <c r="AC496" s="15"/>
      <c r="AD496" s="15"/>
      <c r="AE496" s="15"/>
    </row>
    <row r="497" spans="22:31" x14ac:dyDescent="0.65">
      <c r="V497" s="15"/>
      <c r="W497" s="15"/>
      <c r="X497" s="15"/>
      <c r="Y497" s="15"/>
      <c r="Z497" s="15"/>
      <c r="AA497" s="15"/>
      <c r="AB497" s="15"/>
      <c r="AC497" s="15"/>
      <c r="AD497" s="15"/>
      <c r="AE497" s="15"/>
    </row>
    <row r="498" spans="22:31" x14ac:dyDescent="0.65">
      <c r="V498" s="15"/>
      <c r="W498" s="15"/>
      <c r="X498" s="15"/>
      <c r="Y498" s="15"/>
      <c r="Z498" s="15"/>
      <c r="AA498" s="15"/>
      <c r="AB498" s="15"/>
      <c r="AC498" s="15"/>
      <c r="AD498" s="15"/>
      <c r="AE498" s="15"/>
    </row>
    <row r="499" spans="22:31" x14ac:dyDescent="0.65">
      <c r="V499" s="15"/>
      <c r="W499" s="15"/>
      <c r="X499" s="15"/>
      <c r="Y499" s="15"/>
      <c r="Z499" s="15"/>
      <c r="AA499" s="15"/>
      <c r="AB499" s="15"/>
      <c r="AC499" s="15"/>
      <c r="AD499" s="15"/>
      <c r="AE499" s="15"/>
    </row>
    <row r="500" spans="22:31" x14ac:dyDescent="0.65">
      <c r="V500" s="15"/>
      <c r="W500" s="15"/>
      <c r="X500" s="15"/>
      <c r="Y500" s="15"/>
      <c r="Z500" s="15"/>
      <c r="AA500" s="15"/>
      <c r="AB500" s="15"/>
      <c r="AC500" s="15"/>
      <c r="AD500" s="15"/>
      <c r="AE500" s="15"/>
    </row>
    <row r="501" spans="22:31" x14ac:dyDescent="0.65">
      <c r="V501" s="15"/>
      <c r="W501" s="15"/>
      <c r="X501" s="15"/>
      <c r="Y501" s="15"/>
      <c r="Z501" s="15"/>
      <c r="AA501" s="15"/>
      <c r="AB501" s="15"/>
      <c r="AC501" s="15"/>
      <c r="AD501" s="15"/>
      <c r="AE501" s="15"/>
    </row>
    <row r="502" spans="22:31" x14ac:dyDescent="0.65">
      <c r="V502" s="15"/>
      <c r="W502" s="15"/>
      <c r="X502" s="15"/>
      <c r="Y502" s="15"/>
      <c r="Z502" s="15"/>
      <c r="AA502" s="15"/>
      <c r="AB502" s="15"/>
      <c r="AC502" s="15"/>
      <c r="AD502" s="15"/>
      <c r="AE502" s="15"/>
    </row>
    <row r="503" spans="22:31" x14ac:dyDescent="0.65">
      <c r="V503" s="15"/>
      <c r="W503" s="15"/>
      <c r="X503" s="15"/>
      <c r="Y503" s="15"/>
      <c r="Z503" s="15"/>
      <c r="AA503" s="15"/>
      <c r="AB503" s="15"/>
      <c r="AC503" s="15"/>
      <c r="AD503" s="15"/>
      <c r="AE503" s="15"/>
    </row>
    <row r="504" spans="22:31" x14ac:dyDescent="0.65">
      <c r="V504" s="15"/>
      <c r="W504" s="15"/>
      <c r="X504" s="15"/>
      <c r="Y504" s="15"/>
      <c r="Z504" s="15"/>
      <c r="AA504" s="15"/>
      <c r="AB504" s="15"/>
      <c r="AC504" s="15"/>
      <c r="AD504" s="15"/>
      <c r="AE504" s="15"/>
    </row>
    <row r="505" spans="22:31" x14ac:dyDescent="0.65">
      <c r="V505" s="15"/>
      <c r="W505" s="15"/>
      <c r="X505" s="15"/>
      <c r="Y505" s="15"/>
      <c r="Z505" s="15"/>
      <c r="AA505" s="15"/>
      <c r="AB505" s="15"/>
      <c r="AC505" s="15"/>
      <c r="AD505" s="15"/>
      <c r="AE505" s="15"/>
    </row>
    <row r="506" spans="22:31" x14ac:dyDescent="0.65">
      <c r="V506" s="15"/>
      <c r="W506" s="15"/>
      <c r="X506" s="15"/>
      <c r="Y506" s="15"/>
      <c r="Z506" s="15"/>
      <c r="AA506" s="15"/>
      <c r="AB506" s="15"/>
      <c r="AC506" s="15"/>
      <c r="AD506" s="15"/>
      <c r="AE506" s="15"/>
    </row>
    <row r="507" spans="22:31" x14ac:dyDescent="0.65">
      <c r="V507" s="15"/>
      <c r="W507" s="15"/>
      <c r="X507" s="15"/>
      <c r="Y507" s="15"/>
      <c r="Z507" s="15"/>
      <c r="AA507" s="15"/>
      <c r="AB507" s="15"/>
      <c r="AC507" s="15"/>
      <c r="AD507" s="15"/>
      <c r="AE507" s="15"/>
    </row>
    <row r="508" spans="22:31" x14ac:dyDescent="0.65">
      <c r="V508" s="15"/>
      <c r="W508" s="15"/>
      <c r="X508" s="15"/>
      <c r="Y508" s="15"/>
      <c r="Z508" s="15"/>
      <c r="AA508" s="15"/>
      <c r="AB508" s="15"/>
      <c r="AC508" s="15"/>
      <c r="AD508" s="15"/>
      <c r="AE508" s="15"/>
    </row>
    <row r="509" spans="22:31" x14ac:dyDescent="0.65">
      <c r="V509" s="15"/>
      <c r="W509" s="15"/>
      <c r="X509" s="15"/>
      <c r="Y509" s="15"/>
      <c r="Z509" s="15"/>
      <c r="AA509" s="15"/>
      <c r="AB509" s="15"/>
      <c r="AC509" s="15"/>
      <c r="AD509" s="15"/>
      <c r="AE509" s="15"/>
    </row>
    <row r="510" spans="22:31" x14ac:dyDescent="0.65">
      <c r="V510" s="15"/>
      <c r="W510" s="15"/>
      <c r="X510" s="15"/>
      <c r="Y510" s="15"/>
      <c r="Z510" s="15"/>
      <c r="AA510" s="15"/>
      <c r="AB510" s="15"/>
      <c r="AC510" s="15"/>
      <c r="AD510" s="15"/>
      <c r="AE510" s="15"/>
    </row>
    <row r="511" spans="22:31" x14ac:dyDescent="0.65">
      <c r="V511" s="15"/>
      <c r="W511" s="15"/>
      <c r="X511" s="15"/>
      <c r="Y511" s="15"/>
      <c r="Z511" s="15"/>
      <c r="AA511" s="15"/>
      <c r="AB511" s="15"/>
      <c r="AC511" s="15"/>
      <c r="AD511" s="15"/>
      <c r="AE511" s="15"/>
    </row>
    <row r="512" spans="22:31" x14ac:dyDescent="0.65">
      <c r="V512" s="15"/>
      <c r="W512" s="15"/>
      <c r="X512" s="15"/>
      <c r="Y512" s="15"/>
      <c r="Z512" s="15"/>
      <c r="AA512" s="15"/>
      <c r="AB512" s="15"/>
      <c r="AC512" s="15"/>
      <c r="AD512" s="15"/>
      <c r="AE512" s="15"/>
    </row>
    <row r="513" spans="22:31" x14ac:dyDescent="0.65">
      <c r="V513" s="15"/>
      <c r="W513" s="15"/>
      <c r="X513" s="15"/>
      <c r="Y513" s="15"/>
      <c r="Z513" s="15"/>
      <c r="AA513" s="15"/>
      <c r="AB513" s="15"/>
      <c r="AC513" s="15"/>
      <c r="AD513" s="15"/>
      <c r="AE513" s="15"/>
    </row>
    <row r="514" spans="22:31" x14ac:dyDescent="0.65">
      <c r="V514" s="15"/>
      <c r="W514" s="15"/>
      <c r="X514" s="15"/>
      <c r="Y514" s="15"/>
      <c r="Z514" s="15"/>
      <c r="AA514" s="15"/>
      <c r="AB514" s="15"/>
      <c r="AC514" s="15"/>
      <c r="AD514" s="15"/>
      <c r="AE514" s="15"/>
    </row>
    <row r="515" spans="22:31" x14ac:dyDescent="0.65">
      <c r="V515" s="15"/>
      <c r="W515" s="15"/>
      <c r="X515" s="15"/>
      <c r="Y515" s="15"/>
      <c r="Z515" s="15"/>
      <c r="AA515" s="15"/>
      <c r="AB515" s="15"/>
      <c r="AC515" s="15"/>
      <c r="AD515" s="15"/>
      <c r="AE515" s="15"/>
    </row>
    <row r="516" spans="22:31" x14ac:dyDescent="0.65">
      <c r="V516" s="15"/>
      <c r="W516" s="15"/>
      <c r="X516" s="15"/>
      <c r="Y516" s="15"/>
      <c r="Z516" s="15"/>
      <c r="AA516" s="15"/>
      <c r="AB516" s="15"/>
      <c r="AC516" s="15"/>
      <c r="AD516" s="15"/>
      <c r="AE516" s="15"/>
    </row>
    <row r="517" spans="22:31" x14ac:dyDescent="0.65">
      <c r="V517" s="15"/>
      <c r="W517" s="15"/>
      <c r="X517" s="15"/>
      <c r="Y517" s="15"/>
      <c r="Z517" s="15"/>
      <c r="AA517" s="15"/>
      <c r="AB517" s="15"/>
      <c r="AC517" s="15"/>
      <c r="AD517" s="15"/>
      <c r="AE517" s="15"/>
    </row>
    <row r="518" spans="22:31" x14ac:dyDescent="0.65">
      <c r="V518" s="15"/>
      <c r="W518" s="15"/>
      <c r="X518" s="15"/>
      <c r="Y518" s="15"/>
      <c r="Z518" s="15"/>
      <c r="AA518" s="15"/>
      <c r="AB518" s="15"/>
      <c r="AC518" s="15"/>
      <c r="AD518" s="15"/>
      <c r="AE518" s="15"/>
    </row>
    <row r="519" spans="22:31" x14ac:dyDescent="0.65">
      <c r="V519" s="15"/>
      <c r="W519" s="15"/>
      <c r="X519" s="15"/>
      <c r="Y519" s="15"/>
      <c r="Z519" s="15"/>
      <c r="AA519" s="15"/>
      <c r="AB519" s="15"/>
      <c r="AC519" s="15"/>
      <c r="AD519" s="15"/>
      <c r="AE519" s="15"/>
    </row>
    <row r="520" spans="22:31" x14ac:dyDescent="0.65">
      <c r="V520" s="15"/>
      <c r="W520" s="15"/>
      <c r="X520" s="15"/>
      <c r="Y520" s="15"/>
      <c r="Z520" s="15"/>
      <c r="AA520" s="15"/>
      <c r="AB520" s="15"/>
      <c r="AC520" s="15"/>
      <c r="AD520" s="15"/>
      <c r="AE520" s="15"/>
    </row>
    <row r="521" spans="22:31" x14ac:dyDescent="0.65">
      <c r="V521" s="15"/>
      <c r="W521" s="15"/>
      <c r="X521" s="15"/>
      <c r="Y521" s="15"/>
      <c r="Z521" s="15"/>
      <c r="AA521" s="15"/>
      <c r="AB521" s="15"/>
      <c r="AC521" s="15"/>
      <c r="AD521" s="15"/>
      <c r="AE521" s="15"/>
    </row>
    <row r="522" spans="22:31" x14ac:dyDescent="0.65">
      <c r="V522" s="15"/>
      <c r="W522" s="15"/>
      <c r="X522" s="15"/>
      <c r="Y522" s="15"/>
      <c r="Z522" s="15"/>
      <c r="AA522" s="15"/>
      <c r="AB522" s="15"/>
      <c r="AC522" s="15"/>
      <c r="AD522" s="15"/>
      <c r="AE522" s="15"/>
    </row>
    <row r="523" spans="22:31" x14ac:dyDescent="0.65">
      <c r="V523" s="15"/>
      <c r="W523" s="15"/>
      <c r="X523" s="15"/>
      <c r="Y523" s="15"/>
      <c r="Z523" s="15"/>
      <c r="AA523" s="15"/>
      <c r="AB523" s="15"/>
      <c r="AC523" s="15"/>
      <c r="AD523" s="15"/>
      <c r="AE523" s="15"/>
    </row>
    <row r="524" spans="22:31" x14ac:dyDescent="0.65">
      <c r="V524" s="15"/>
      <c r="W524" s="15"/>
      <c r="X524" s="15"/>
      <c r="Y524" s="15"/>
      <c r="Z524" s="15"/>
      <c r="AA524" s="15"/>
      <c r="AB524" s="15"/>
      <c r="AC524" s="15"/>
      <c r="AD524" s="15"/>
      <c r="AE524" s="15"/>
    </row>
    <row r="525" spans="22:31" x14ac:dyDescent="0.65">
      <c r="V525" s="15"/>
      <c r="W525" s="15"/>
      <c r="X525" s="15"/>
      <c r="Y525" s="15"/>
      <c r="Z525" s="15"/>
      <c r="AA525" s="15"/>
      <c r="AB525" s="15"/>
      <c r="AC525" s="15"/>
      <c r="AD525" s="15"/>
      <c r="AE525" s="15"/>
    </row>
    <row r="526" spans="22:31" x14ac:dyDescent="0.65">
      <c r="V526" s="15"/>
      <c r="W526" s="15"/>
      <c r="X526" s="15"/>
      <c r="Y526" s="15"/>
      <c r="Z526" s="15"/>
      <c r="AA526" s="15"/>
      <c r="AB526" s="15"/>
      <c r="AC526" s="15"/>
      <c r="AD526" s="15"/>
      <c r="AE526" s="15"/>
    </row>
    <row r="527" spans="22:31" x14ac:dyDescent="0.65">
      <c r="V527" s="15"/>
      <c r="W527" s="15"/>
      <c r="X527" s="15"/>
      <c r="Y527" s="15"/>
      <c r="Z527" s="15"/>
      <c r="AA527" s="15"/>
      <c r="AB527" s="15"/>
      <c r="AC527" s="15"/>
      <c r="AD527" s="15"/>
      <c r="AE527" s="15"/>
    </row>
    <row r="528" spans="22:31" x14ac:dyDescent="0.65">
      <c r="V528" s="15"/>
      <c r="W528" s="15"/>
      <c r="X528" s="15"/>
      <c r="Y528" s="15"/>
      <c r="Z528" s="15"/>
      <c r="AA528" s="15"/>
      <c r="AB528" s="15"/>
      <c r="AC528" s="15"/>
      <c r="AD528" s="15"/>
      <c r="AE528" s="15"/>
    </row>
    <row r="529" spans="22:31" x14ac:dyDescent="0.65">
      <c r="V529" s="15"/>
      <c r="W529" s="15"/>
      <c r="X529" s="15"/>
      <c r="Y529" s="15"/>
      <c r="Z529" s="15"/>
      <c r="AA529" s="15"/>
      <c r="AB529" s="15"/>
      <c r="AC529" s="15"/>
      <c r="AD529" s="15"/>
      <c r="AE529" s="15"/>
    </row>
    <row r="530" spans="22:31" x14ac:dyDescent="0.65">
      <c r="V530" s="15"/>
      <c r="W530" s="15"/>
      <c r="X530" s="15"/>
      <c r="Y530" s="15"/>
      <c r="Z530" s="15"/>
      <c r="AA530" s="15"/>
      <c r="AB530" s="15"/>
      <c r="AC530" s="15"/>
      <c r="AD530" s="15"/>
      <c r="AE530" s="15"/>
    </row>
    <row r="531" spans="22:31" x14ac:dyDescent="0.65">
      <c r="V531" s="15"/>
      <c r="W531" s="15"/>
      <c r="X531" s="15"/>
      <c r="Y531" s="15"/>
      <c r="Z531" s="15"/>
      <c r="AA531" s="15"/>
      <c r="AB531" s="15"/>
      <c r="AC531" s="15"/>
      <c r="AD531" s="15"/>
      <c r="AE531" s="15"/>
    </row>
    <row r="532" spans="22:31" x14ac:dyDescent="0.65">
      <c r="V532" s="15"/>
      <c r="W532" s="15"/>
      <c r="X532" s="15"/>
      <c r="Y532" s="15"/>
      <c r="Z532" s="15"/>
      <c r="AA532" s="15"/>
      <c r="AB532" s="15"/>
      <c r="AC532" s="15"/>
      <c r="AD532" s="15"/>
      <c r="AE532" s="15"/>
    </row>
    <row r="533" spans="22:31" x14ac:dyDescent="0.65">
      <c r="V533" s="15"/>
      <c r="W533" s="15"/>
      <c r="X533" s="15"/>
      <c r="Y533" s="15"/>
      <c r="Z533" s="15"/>
      <c r="AA533" s="15"/>
      <c r="AB533" s="15"/>
      <c r="AC533" s="15"/>
      <c r="AD533" s="15"/>
      <c r="AE533" s="15"/>
    </row>
    <row r="534" spans="22:31" x14ac:dyDescent="0.65">
      <c r="V534" s="15"/>
      <c r="W534" s="15"/>
      <c r="X534" s="15"/>
      <c r="Y534" s="15"/>
      <c r="Z534" s="15"/>
      <c r="AA534" s="15"/>
      <c r="AB534" s="15"/>
      <c r="AC534" s="15"/>
      <c r="AD534" s="15"/>
      <c r="AE534" s="15"/>
    </row>
    <row r="535" spans="22:31" x14ac:dyDescent="0.65">
      <c r="V535" s="15"/>
      <c r="W535" s="15"/>
      <c r="X535" s="15"/>
      <c r="Y535" s="15"/>
      <c r="Z535" s="15"/>
      <c r="AA535" s="15"/>
      <c r="AB535" s="15"/>
      <c r="AC535" s="15"/>
      <c r="AD535" s="15"/>
      <c r="AE535" s="15"/>
    </row>
    <row r="536" spans="22:31" x14ac:dyDescent="0.65">
      <c r="V536" s="15"/>
      <c r="W536" s="15"/>
      <c r="X536" s="15"/>
      <c r="Y536" s="15"/>
      <c r="Z536" s="15"/>
      <c r="AA536" s="15"/>
      <c r="AB536" s="15"/>
      <c r="AC536" s="15"/>
      <c r="AD536" s="15"/>
      <c r="AE536" s="15"/>
    </row>
    <row r="537" spans="22:31" x14ac:dyDescent="0.65">
      <c r="V537" s="15"/>
      <c r="W537" s="15"/>
      <c r="X537" s="15"/>
      <c r="Y537" s="15"/>
      <c r="Z537" s="15"/>
      <c r="AA537" s="15"/>
      <c r="AB537" s="15"/>
      <c r="AC537" s="15"/>
      <c r="AD537" s="15"/>
      <c r="AE537" s="15"/>
    </row>
    <row r="538" spans="22:31" x14ac:dyDescent="0.65">
      <c r="V538" s="15"/>
      <c r="W538" s="15"/>
      <c r="X538" s="15"/>
      <c r="Y538" s="15"/>
      <c r="Z538" s="15"/>
      <c r="AA538" s="15"/>
      <c r="AB538" s="15"/>
      <c r="AC538" s="15"/>
      <c r="AD538" s="15"/>
      <c r="AE538" s="15"/>
    </row>
    <row r="539" spans="22:31" x14ac:dyDescent="0.65">
      <c r="V539" s="15"/>
      <c r="W539" s="15"/>
      <c r="X539" s="15"/>
      <c r="Y539" s="15"/>
      <c r="Z539" s="15"/>
      <c r="AA539" s="15"/>
      <c r="AB539" s="15"/>
      <c r="AC539" s="15"/>
      <c r="AD539" s="15"/>
      <c r="AE539" s="15"/>
    </row>
    <row r="540" spans="22:31" x14ac:dyDescent="0.65">
      <c r="V540" s="15"/>
      <c r="W540" s="15"/>
      <c r="X540" s="15"/>
      <c r="Y540" s="15"/>
      <c r="Z540" s="15"/>
      <c r="AA540" s="15"/>
      <c r="AB540" s="15"/>
      <c r="AC540" s="15"/>
      <c r="AD540" s="15"/>
      <c r="AE540" s="15"/>
    </row>
    <row r="541" spans="22:31" x14ac:dyDescent="0.65">
      <c r="V541" s="15"/>
      <c r="W541" s="15"/>
      <c r="X541" s="15"/>
      <c r="Y541" s="15"/>
      <c r="Z541" s="15"/>
      <c r="AA541" s="15"/>
      <c r="AB541" s="15"/>
      <c r="AC541" s="15"/>
      <c r="AD541" s="15"/>
      <c r="AE541" s="15"/>
    </row>
    <row r="542" spans="22:31" x14ac:dyDescent="0.65">
      <c r="V542" s="15"/>
      <c r="W542" s="15"/>
      <c r="X542" s="15"/>
      <c r="Y542" s="15"/>
      <c r="Z542" s="15"/>
      <c r="AA542" s="15"/>
      <c r="AB542" s="15"/>
      <c r="AC542" s="15"/>
      <c r="AD542" s="15"/>
      <c r="AE542" s="15"/>
    </row>
    <row r="543" spans="22:31" x14ac:dyDescent="0.65">
      <c r="V543" s="15"/>
      <c r="W543" s="15"/>
      <c r="X543" s="15"/>
      <c r="Y543" s="15"/>
      <c r="Z543" s="15"/>
      <c r="AA543" s="15"/>
      <c r="AB543" s="15"/>
      <c r="AC543" s="15"/>
      <c r="AD543" s="15"/>
      <c r="AE543" s="15"/>
    </row>
    <row r="544" spans="22:31" x14ac:dyDescent="0.65">
      <c r="V544" s="15"/>
      <c r="W544" s="15"/>
      <c r="X544" s="15"/>
      <c r="Y544" s="15"/>
      <c r="Z544" s="15"/>
      <c r="AA544" s="15"/>
      <c r="AB544" s="15"/>
      <c r="AC544" s="15"/>
      <c r="AD544" s="15"/>
      <c r="AE544" s="15"/>
    </row>
    <row r="545" spans="22:31" x14ac:dyDescent="0.65">
      <c r="V545" s="15"/>
      <c r="W545" s="15"/>
      <c r="X545" s="15"/>
      <c r="Y545" s="15"/>
      <c r="Z545" s="15"/>
      <c r="AA545" s="15"/>
      <c r="AB545" s="15"/>
      <c r="AC545" s="15"/>
      <c r="AD545" s="15"/>
      <c r="AE545" s="15"/>
    </row>
    <row r="546" spans="22:31" x14ac:dyDescent="0.65">
      <c r="V546" s="15"/>
      <c r="W546" s="15"/>
      <c r="X546" s="15"/>
      <c r="Y546" s="15"/>
      <c r="Z546" s="15"/>
      <c r="AA546" s="15"/>
      <c r="AB546" s="15"/>
      <c r="AC546" s="15"/>
      <c r="AD546" s="15"/>
      <c r="AE546" s="15"/>
    </row>
    <row r="547" spans="22:31" x14ac:dyDescent="0.65">
      <c r="V547" s="15"/>
      <c r="W547" s="15"/>
      <c r="X547" s="15"/>
      <c r="Y547" s="15"/>
      <c r="Z547" s="15"/>
      <c r="AA547" s="15"/>
      <c r="AB547" s="15"/>
      <c r="AC547" s="15"/>
      <c r="AD547" s="15"/>
      <c r="AE547" s="15"/>
    </row>
    <row r="548" spans="22:31" x14ac:dyDescent="0.65">
      <c r="V548" s="15"/>
      <c r="W548" s="15"/>
      <c r="X548" s="15"/>
      <c r="Y548" s="15"/>
      <c r="Z548" s="15"/>
      <c r="AA548" s="15"/>
      <c r="AB548" s="15"/>
      <c r="AC548" s="15"/>
      <c r="AD548" s="15"/>
      <c r="AE548" s="15"/>
    </row>
    <row r="549" spans="22:31" x14ac:dyDescent="0.65">
      <c r="V549" s="15"/>
      <c r="W549" s="15"/>
      <c r="X549" s="15"/>
      <c r="Y549" s="15"/>
      <c r="Z549" s="15"/>
      <c r="AA549" s="15"/>
      <c r="AB549" s="15"/>
      <c r="AC549" s="15"/>
      <c r="AD549" s="15"/>
      <c r="AE549" s="15"/>
    </row>
    <row r="550" spans="22:31" x14ac:dyDescent="0.65">
      <c r="V550" s="15"/>
      <c r="W550" s="15"/>
      <c r="X550" s="15"/>
      <c r="Y550" s="15"/>
      <c r="Z550" s="15"/>
      <c r="AA550" s="15"/>
      <c r="AB550" s="15"/>
      <c r="AC550" s="15"/>
      <c r="AD550" s="15"/>
      <c r="AE550" s="15"/>
    </row>
    <row r="551" spans="22:31" x14ac:dyDescent="0.65">
      <c r="V551" s="15"/>
      <c r="W551" s="15"/>
      <c r="X551" s="15"/>
      <c r="Y551" s="15"/>
      <c r="Z551" s="15"/>
      <c r="AA551" s="15"/>
      <c r="AB551" s="15"/>
      <c r="AC551" s="15"/>
      <c r="AD551" s="15"/>
      <c r="AE551" s="15"/>
    </row>
    <row r="552" spans="22:31" x14ac:dyDescent="0.65">
      <c r="V552" s="15"/>
      <c r="W552" s="15"/>
      <c r="X552" s="15"/>
      <c r="Y552" s="15"/>
      <c r="Z552" s="15"/>
      <c r="AA552" s="15"/>
      <c r="AB552" s="15"/>
      <c r="AC552" s="15"/>
      <c r="AD552" s="15"/>
      <c r="AE552" s="15"/>
    </row>
    <row r="553" spans="22:31" x14ac:dyDescent="0.65">
      <c r="V553" s="15"/>
      <c r="W553" s="15"/>
      <c r="X553" s="15"/>
      <c r="Y553" s="15"/>
      <c r="Z553" s="15"/>
      <c r="AA553" s="15"/>
      <c r="AB553" s="15"/>
      <c r="AC553" s="15"/>
      <c r="AD553" s="15"/>
      <c r="AE553" s="15"/>
    </row>
    <row r="554" spans="22:31" x14ac:dyDescent="0.65">
      <c r="V554" s="15"/>
      <c r="W554" s="15"/>
      <c r="X554" s="15"/>
      <c r="Y554" s="15"/>
      <c r="Z554" s="15"/>
      <c r="AA554" s="15"/>
      <c r="AB554" s="15"/>
      <c r="AC554" s="15"/>
      <c r="AD554" s="15"/>
      <c r="AE554" s="15"/>
    </row>
    <row r="555" spans="22:31" x14ac:dyDescent="0.65">
      <c r="V555" s="15"/>
      <c r="W555" s="15"/>
      <c r="X555" s="15"/>
      <c r="Y555" s="15"/>
      <c r="Z555" s="15"/>
      <c r="AA555" s="15"/>
      <c r="AB555" s="15"/>
      <c r="AC555" s="15"/>
      <c r="AD555" s="15"/>
      <c r="AE555" s="15"/>
    </row>
    <row r="556" spans="22:31" x14ac:dyDescent="0.65">
      <c r="V556" s="15"/>
      <c r="W556" s="15"/>
      <c r="X556" s="15"/>
      <c r="Y556" s="15"/>
      <c r="Z556" s="15"/>
      <c r="AA556" s="15"/>
      <c r="AB556" s="15"/>
      <c r="AC556" s="15"/>
      <c r="AD556" s="15"/>
      <c r="AE556" s="15"/>
    </row>
    <row r="557" spans="22:31" x14ac:dyDescent="0.65">
      <c r="V557" s="15"/>
      <c r="W557" s="15"/>
      <c r="X557" s="15"/>
      <c r="Y557" s="15"/>
      <c r="Z557" s="15"/>
      <c r="AA557" s="15"/>
      <c r="AB557" s="15"/>
      <c r="AC557" s="15"/>
      <c r="AD557" s="15"/>
      <c r="AE557" s="15"/>
    </row>
    <row r="558" spans="22:31" x14ac:dyDescent="0.65">
      <c r="V558" s="15"/>
      <c r="W558" s="15"/>
      <c r="X558" s="15"/>
      <c r="Y558" s="15"/>
      <c r="Z558" s="15"/>
      <c r="AA558" s="15"/>
      <c r="AB558" s="15"/>
      <c r="AC558" s="15"/>
      <c r="AD558" s="15"/>
      <c r="AE558" s="15"/>
    </row>
    <row r="559" spans="22:31" x14ac:dyDescent="0.65">
      <c r="V559" s="15"/>
      <c r="W559" s="15"/>
      <c r="X559" s="15"/>
      <c r="Y559" s="15"/>
      <c r="Z559" s="15"/>
      <c r="AA559" s="15"/>
      <c r="AB559" s="15"/>
      <c r="AC559" s="15"/>
      <c r="AD559" s="15"/>
      <c r="AE559" s="15"/>
    </row>
    <row r="560" spans="22:31" x14ac:dyDescent="0.65">
      <c r="V560" s="15"/>
      <c r="W560" s="15"/>
      <c r="X560" s="15"/>
      <c r="Y560" s="15"/>
      <c r="Z560" s="15"/>
      <c r="AA560" s="15"/>
      <c r="AB560" s="15"/>
      <c r="AC560" s="15"/>
      <c r="AD560" s="15"/>
      <c r="AE560" s="15"/>
    </row>
    <row r="561" spans="22:31" x14ac:dyDescent="0.65">
      <c r="V561" s="15"/>
      <c r="W561" s="15"/>
      <c r="X561" s="15"/>
      <c r="Y561" s="15"/>
      <c r="Z561" s="15"/>
      <c r="AA561" s="15"/>
      <c r="AB561" s="15"/>
      <c r="AC561" s="15"/>
      <c r="AD561" s="15"/>
      <c r="AE561" s="15"/>
    </row>
    <row r="562" spans="22:31" x14ac:dyDescent="0.65">
      <c r="V562" s="15"/>
      <c r="W562" s="15"/>
      <c r="X562" s="15"/>
      <c r="Y562" s="15"/>
      <c r="Z562" s="15"/>
      <c r="AA562" s="15"/>
      <c r="AB562" s="15"/>
      <c r="AC562" s="15"/>
      <c r="AD562" s="15"/>
      <c r="AE562" s="15"/>
    </row>
    <row r="563" spans="22:31" x14ac:dyDescent="0.65">
      <c r="V563" s="15"/>
      <c r="W563" s="15"/>
      <c r="X563" s="15"/>
      <c r="Y563" s="15"/>
      <c r="Z563" s="15"/>
      <c r="AA563" s="15"/>
      <c r="AB563" s="15"/>
      <c r="AC563" s="15"/>
      <c r="AD563" s="15"/>
      <c r="AE563" s="15"/>
    </row>
    <row r="564" spans="22:31" x14ac:dyDescent="0.65">
      <c r="V564" s="15"/>
      <c r="W564" s="15"/>
      <c r="X564" s="15"/>
      <c r="Y564" s="15"/>
      <c r="Z564" s="15"/>
      <c r="AA564" s="15"/>
      <c r="AB564" s="15"/>
      <c r="AC564" s="15"/>
      <c r="AD564" s="15"/>
      <c r="AE564" s="15"/>
    </row>
    <row r="565" spans="22:31" x14ac:dyDescent="0.65">
      <c r="V565" s="15"/>
      <c r="W565" s="15"/>
      <c r="X565" s="15"/>
      <c r="Y565" s="15"/>
      <c r="Z565" s="15"/>
      <c r="AA565" s="15"/>
      <c r="AB565" s="15"/>
      <c r="AC565" s="15"/>
      <c r="AD565" s="15"/>
      <c r="AE565" s="15"/>
    </row>
    <row r="566" spans="22:31" x14ac:dyDescent="0.65">
      <c r="V566" s="15"/>
      <c r="W566" s="15"/>
      <c r="X566" s="15"/>
      <c r="Y566" s="15"/>
      <c r="Z566" s="15"/>
      <c r="AA566" s="15"/>
      <c r="AB566" s="15"/>
      <c r="AC566" s="15"/>
      <c r="AD566" s="15"/>
      <c r="AE566" s="15"/>
    </row>
    <row r="567" spans="22:31" x14ac:dyDescent="0.65">
      <c r="V567" s="15"/>
      <c r="W567" s="15"/>
      <c r="X567" s="15"/>
      <c r="Y567" s="15"/>
      <c r="Z567" s="15"/>
      <c r="AA567" s="15"/>
      <c r="AB567" s="15"/>
      <c r="AC567" s="15"/>
      <c r="AD567" s="15"/>
      <c r="AE567" s="15"/>
    </row>
    <row r="568" spans="22:31" x14ac:dyDescent="0.65">
      <c r="V568" s="15"/>
      <c r="W568" s="15"/>
      <c r="X568" s="15"/>
      <c r="Y568" s="15"/>
      <c r="Z568" s="15"/>
      <c r="AA568" s="15"/>
      <c r="AB568" s="15"/>
      <c r="AC568" s="15"/>
      <c r="AD568" s="15"/>
      <c r="AE568" s="15"/>
    </row>
    <row r="569" spans="22:31" x14ac:dyDescent="0.65">
      <c r="V569" s="15"/>
      <c r="W569" s="15"/>
      <c r="X569" s="15"/>
      <c r="Y569" s="15"/>
      <c r="Z569" s="15"/>
      <c r="AA569" s="15"/>
      <c r="AB569" s="15"/>
      <c r="AC569" s="15"/>
      <c r="AD569" s="15"/>
      <c r="AE569" s="15"/>
    </row>
    <row r="570" spans="22:31" x14ac:dyDescent="0.65">
      <c r="V570" s="15"/>
      <c r="W570" s="15"/>
      <c r="X570" s="15"/>
      <c r="Y570" s="15"/>
      <c r="Z570" s="15"/>
      <c r="AA570" s="15"/>
      <c r="AB570" s="15"/>
      <c r="AC570" s="15"/>
      <c r="AD570" s="15"/>
      <c r="AE570" s="15"/>
    </row>
    <row r="571" spans="22:31" x14ac:dyDescent="0.65">
      <c r="V571" s="15"/>
      <c r="W571" s="15"/>
      <c r="X571" s="15"/>
      <c r="Y571" s="15"/>
      <c r="Z571" s="15"/>
      <c r="AA571" s="15"/>
      <c r="AB571" s="15"/>
      <c r="AC571" s="15"/>
      <c r="AD571" s="15"/>
      <c r="AE571" s="15"/>
    </row>
    <row r="572" spans="22:31" x14ac:dyDescent="0.65">
      <c r="V572" s="15"/>
      <c r="W572" s="15"/>
      <c r="X572" s="15"/>
      <c r="Y572" s="15"/>
      <c r="Z572" s="15"/>
      <c r="AA572" s="15"/>
      <c r="AB572" s="15"/>
      <c r="AC572" s="15"/>
      <c r="AD572" s="15"/>
      <c r="AE572" s="15"/>
    </row>
    <row r="573" spans="22:31" x14ac:dyDescent="0.65">
      <c r="V573" s="15"/>
      <c r="W573" s="15"/>
      <c r="X573" s="15"/>
      <c r="Y573" s="15"/>
      <c r="Z573" s="15"/>
      <c r="AA573" s="15"/>
      <c r="AB573" s="15"/>
      <c r="AC573" s="15"/>
      <c r="AD573" s="15"/>
      <c r="AE573" s="15"/>
    </row>
    <row r="574" spans="22:31" x14ac:dyDescent="0.65">
      <c r="V574" s="15"/>
      <c r="W574" s="15"/>
      <c r="X574" s="15"/>
      <c r="Y574" s="15"/>
      <c r="Z574" s="15"/>
      <c r="AA574" s="15"/>
      <c r="AB574" s="15"/>
      <c r="AC574" s="15"/>
      <c r="AD574" s="15"/>
      <c r="AE574" s="15"/>
    </row>
    <row r="575" spans="22:31" x14ac:dyDescent="0.65">
      <c r="V575" s="15"/>
      <c r="W575" s="15"/>
      <c r="X575" s="15"/>
      <c r="Y575" s="15"/>
      <c r="Z575" s="15"/>
      <c r="AA575" s="15"/>
      <c r="AB575" s="15"/>
      <c r="AC575" s="15"/>
      <c r="AD575" s="15"/>
      <c r="AE575" s="15"/>
    </row>
    <row r="576" spans="22:31" x14ac:dyDescent="0.65">
      <c r="V576" s="15"/>
      <c r="W576" s="15"/>
      <c r="X576" s="15"/>
      <c r="Y576" s="15"/>
      <c r="Z576" s="15"/>
      <c r="AA576" s="15"/>
      <c r="AB576" s="15"/>
      <c r="AC576" s="15"/>
      <c r="AD576" s="15"/>
      <c r="AE576" s="15"/>
    </row>
    <row r="577" spans="22:31" x14ac:dyDescent="0.65">
      <c r="V577" s="15"/>
      <c r="W577" s="15"/>
      <c r="X577" s="15"/>
      <c r="Y577" s="15"/>
      <c r="Z577" s="15"/>
      <c r="AA577" s="15"/>
      <c r="AB577" s="15"/>
      <c r="AC577" s="15"/>
      <c r="AD577" s="15"/>
      <c r="AE577" s="15"/>
    </row>
    <row r="578" spans="22:31" x14ac:dyDescent="0.65">
      <c r="V578" s="15"/>
      <c r="W578" s="15"/>
      <c r="X578" s="15"/>
      <c r="Y578" s="15"/>
      <c r="Z578" s="15"/>
      <c r="AA578" s="15"/>
      <c r="AB578" s="15"/>
      <c r="AC578" s="15"/>
      <c r="AD578" s="15"/>
      <c r="AE578" s="15"/>
    </row>
    <row r="579" spans="22:31" x14ac:dyDescent="0.65">
      <c r="V579" s="15"/>
      <c r="W579" s="15"/>
      <c r="X579" s="15"/>
      <c r="Y579" s="15"/>
      <c r="Z579" s="15"/>
      <c r="AA579" s="15"/>
      <c r="AB579" s="15"/>
      <c r="AC579" s="15"/>
      <c r="AD579" s="15"/>
      <c r="AE579" s="15"/>
    </row>
    <row r="580" spans="22:31" x14ac:dyDescent="0.65">
      <c r="V580" s="15"/>
      <c r="W580" s="15"/>
      <c r="X580" s="15"/>
      <c r="Y580" s="15"/>
      <c r="Z580" s="15"/>
      <c r="AA580" s="15"/>
      <c r="AB580" s="15"/>
      <c r="AC580" s="15"/>
      <c r="AD580" s="15"/>
      <c r="AE580" s="15"/>
    </row>
    <row r="581" spans="22:31" x14ac:dyDescent="0.65">
      <c r="V581" s="15"/>
      <c r="W581" s="15"/>
      <c r="X581" s="15"/>
      <c r="Y581" s="15"/>
      <c r="Z581" s="15"/>
      <c r="AA581" s="15"/>
      <c r="AB581" s="15"/>
      <c r="AC581" s="15"/>
      <c r="AD581" s="15"/>
      <c r="AE581" s="15"/>
    </row>
    <row r="582" spans="22:31" x14ac:dyDescent="0.65">
      <c r="V582" s="15"/>
      <c r="W582" s="15"/>
      <c r="X582" s="15"/>
      <c r="Y582" s="15"/>
      <c r="Z582" s="15"/>
      <c r="AA582" s="15"/>
      <c r="AB582" s="15"/>
      <c r="AC582" s="15"/>
      <c r="AD582" s="15"/>
      <c r="AE582" s="15"/>
    </row>
    <row r="583" spans="22:31" x14ac:dyDescent="0.65">
      <c r="V583" s="15"/>
      <c r="W583" s="15"/>
      <c r="X583" s="15"/>
      <c r="Y583" s="15"/>
      <c r="Z583" s="15"/>
      <c r="AA583" s="15"/>
      <c r="AB583" s="15"/>
      <c r="AC583" s="15"/>
      <c r="AD583" s="15"/>
      <c r="AE583" s="15"/>
    </row>
    <row r="584" spans="22:31" x14ac:dyDescent="0.65">
      <c r="V584" s="15"/>
      <c r="W584" s="15"/>
      <c r="X584" s="15"/>
      <c r="Y584" s="15"/>
      <c r="Z584" s="15"/>
      <c r="AA584" s="15"/>
      <c r="AB584" s="15"/>
      <c r="AC584" s="15"/>
      <c r="AD584" s="15"/>
      <c r="AE584" s="15"/>
    </row>
    <row r="585" spans="22:31" x14ac:dyDescent="0.65">
      <c r="V585" s="15"/>
      <c r="W585" s="15"/>
      <c r="X585" s="15"/>
      <c r="Y585" s="15"/>
      <c r="Z585" s="15"/>
      <c r="AA585" s="15"/>
      <c r="AB585" s="15"/>
      <c r="AC585" s="15"/>
      <c r="AD585" s="15"/>
      <c r="AE585" s="15"/>
    </row>
    <row r="586" spans="22:31" x14ac:dyDescent="0.65">
      <c r="V586" s="15"/>
      <c r="W586" s="15"/>
      <c r="X586" s="15"/>
      <c r="Y586" s="15"/>
      <c r="Z586" s="15"/>
      <c r="AA586" s="15"/>
      <c r="AB586" s="15"/>
      <c r="AC586" s="15"/>
      <c r="AD586" s="15"/>
      <c r="AE586" s="15"/>
    </row>
    <row r="587" spans="22:31" x14ac:dyDescent="0.65">
      <c r="V587" s="15"/>
      <c r="W587" s="15"/>
      <c r="X587" s="15"/>
      <c r="Y587" s="15"/>
      <c r="Z587" s="15"/>
      <c r="AA587" s="15"/>
      <c r="AB587" s="15"/>
      <c r="AC587" s="15"/>
      <c r="AD587" s="15"/>
      <c r="AE587" s="15"/>
    </row>
    <row r="588" spans="22:31" x14ac:dyDescent="0.65">
      <c r="V588" s="15"/>
      <c r="W588" s="15"/>
      <c r="X588" s="15"/>
      <c r="Y588" s="15"/>
      <c r="Z588" s="15"/>
      <c r="AA588" s="15"/>
      <c r="AB588" s="15"/>
      <c r="AC588" s="15"/>
      <c r="AD588" s="15"/>
      <c r="AE588" s="15"/>
    </row>
    <row r="589" spans="22:31" x14ac:dyDescent="0.65">
      <c r="V589" s="15"/>
      <c r="W589" s="15"/>
      <c r="X589" s="15"/>
      <c r="Y589" s="15"/>
      <c r="Z589" s="15"/>
      <c r="AA589" s="15"/>
      <c r="AB589" s="15"/>
      <c r="AC589" s="15"/>
      <c r="AD589" s="15"/>
      <c r="AE589" s="15"/>
    </row>
    <row r="590" spans="22:31" x14ac:dyDescent="0.65">
      <c r="V590" s="15"/>
      <c r="W590" s="15"/>
      <c r="X590" s="15"/>
      <c r="Y590" s="15"/>
      <c r="Z590" s="15"/>
      <c r="AA590" s="15"/>
      <c r="AB590" s="15"/>
      <c r="AC590" s="15"/>
      <c r="AD590" s="15"/>
      <c r="AE590" s="15"/>
    </row>
    <row r="591" spans="22:31" x14ac:dyDescent="0.65">
      <c r="V591" s="15"/>
      <c r="W591" s="15"/>
      <c r="X591" s="15"/>
      <c r="Y591" s="15"/>
      <c r="Z591" s="15"/>
      <c r="AA591" s="15"/>
      <c r="AB591" s="15"/>
      <c r="AC591" s="15"/>
      <c r="AD591" s="15"/>
      <c r="AE591" s="15"/>
    </row>
    <row r="592" spans="22:31" x14ac:dyDescent="0.65">
      <c r="V592" s="15"/>
      <c r="W592" s="15"/>
      <c r="X592" s="15"/>
      <c r="Y592" s="15"/>
      <c r="Z592" s="15"/>
      <c r="AA592" s="15"/>
      <c r="AB592" s="15"/>
      <c r="AC592" s="15"/>
      <c r="AD592" s="15"/>
      <c r="AE592" s="15"/>
    </row>
    <row r="593" spans="22:31" x14ac:dyDescent="0.65">
      <c r="V593" s="15"/>
      <c r="W593" s="15"/>
      <c r="X593" s="15"/>
      <c r="Y593" s="15"/>
      <c r="Z593" s="15"/>
      <c r="AA593" s="15"/>
      <c r="AB593" s="15"/>
      <c r="AC593" s="15"/>
      <c r="AD593" s="15"/>
      <c r="AE593" s="15"/>
    </row>
    <row r="594" spans="22:31" x14ac:dyDescent="0.65">
      <c r="V594" s="15"/>
      <c r="W594" s="15"/>
      <c r="X594" s="15"/>
      <c r="Y594" s="15"/>
      <c r="Z594" s="15"/>
      <c r="AA594" s="15"/>
      <c r="AB594" s="15"/>
      <c r="AC594" s="15"/>
      <c r="AD594" s="15"/>
      <c r="AE594" s="15"/>
    </row>
    <row r="595" spans="22:31" x14ac:dyDescent="0.65">
      <c r="V595" s="15"/>
      <c r="W595" s="15"/>
      <c r="X595" s="15"/>
      <c r="Y595" s="15"/>
      <c r="Z595" s="15"/>
      <c r="AA595" s="15"/>
      <c r="AB595" s="15"/>
      <c r="AC595" s="15"/>
      <c r="AD595" s="15"/>
      <c r="AE595" s="15"/>
    </row>
    <row r="596" spans="22:31" x14ac:dyDescent="0.65">
      <c r="V596" s="15"/>
      <c r="W596" s="15"/>
      <c r="X596" s="15"/>
      <c r="Y596" s="15"/>
      <c r="Z596" s="15"/>
      <c r="AA596" s="15"/>
      <c r="AB596" s="15"/>
      <c r="AC596" s="15"/>
      <c r="AD596" s="15"/>
      <c r="AE596" s="15"/>
    </row>
    <row r="597" spans="22:31" x14ac:dyDescent="0.65">
      <c r="V597" s="15"/>
      <c r="W597" s="15"/>
      <c r="X597" s="15"/>
      <c r="Y597" s="15"/>
      <c r="Z597" s="15"/>
      <c r="AA597" s="15"/>
      <c r="AB597" s="15"/>
      <c r="AC597" s="15"/>
      <c r="AD597" s="15"/>
      <c r="AE597" s="15"/>
    </row>
    <row r="598" spans="22:31" x14ac:dyDescent="0.65">
      <c r="V598" s="15"/>
      <c r="W598" s="15"/>
      <c r="X598" s="15"/>
      <c r="Y598" s="15"/>
      <c r="Z598" s="15"/>
      <c r="AA598" s="15"/>
      <c r="AB598" s="15"/>
      <c r="AC598" s="15"/>
      <c r="AD598" s="15"/>
      <c r="AE598" s="15"/>
    </row>
    <row r="599" spans="22:31" x14ac:dyDescent="0.65">
      <c r="V599" s="15"/>
      <c r="W599" s="15"/>
      <c r="X599" s="15"/>
      <c r="Y599" s="15"/>
      <c r="Z599" s="15"/>
      <c r="AA599" s="15"/>
      <c r="AB599" s="15"/>
      <c r="AC599" s="15"/>
      <c r="AD599" s="15"/>
      <c r="AE599" s="15"/>
    </row>
    <row r="600" spans="22:31" x14ac:dyDescent="0.65">
      <c r="V600" s="15"/>
      <c r="W600" s="15"/>
      <c r="X600" s="15"/>
      <c r="Y600" s="15"/>
      <c r="Z600" s="15"/>
      <c r="AA600" s="15"/>
      <c r="AB600" s="15"/>
      <c r="AC600" s="15"/>
      <c r="AD600" s="15"/>
      <c r="AE600" s="15"/>
    </row>
    <row r="601" spans="22:31" x14ac:dyDescent="0.65">
      <c r="V601" s="15"/>
      <c r="W601" s="15"/>
      <c r="X601" s="15"/>
      <c r="Y601" s="15"/>
      <c r="Z601" s="15"/>
      <c r="AA601" s="15"/>
      <c r="AB601" s="15"/>
      <c r="AC601" s="15"/>
      <c r="AD601" s="15"/>
      <c r="AE601" s="15"/>
    </row>
    <row r="602" spans="22:31" x14ac:dyDescent="0.65">
      <c r="V602" s="15"/>
      <c r="W602" s="15"/>
      <c r="X602" s="15"/>
      <c r="Y602" s="15"/>
      <c r="Z602" s="15"/>
      <c r="AA602" s="15"/>
      <c r="AB602" s="15"/>
      <c r="AC602" s="15"/>
      <c r="AD602" s="15"/>
      <c r="AE602" s="15"/>
    </row>
    <row r="603" spans="22:31" x14ac:dyDescent="0.65">
      <c r="V603" s="15"/>
      <c r="W603" s="15"/>
      <c r="X603" s="15"/>
      <c r="Y603" s="15"/>
      <c r="Z603" s="15"/>
      <c r="AA603" s="15"/>
      <c r="AB603" s="15"/>
      <c r="AC603" s="15"/>
      <c r="AD603" s="15"/>
      <c r="AE603" s="15"/>
    </row>
    <row r="604" spans="22:31" x14ac:dyDescent="0.65">
      <c r="V604" s="15"/>
      <c r="W604" s="15"/>
      <c r="X604" s="15"/>
      <c r="Y604" s="15"/>
      <c r="Z604" s="15"/>
      <c r="AA604" s="15"/>
      <c r="AB604" s="15"/>
      <c r="AC604" s="15"/>
      <c r="AD604" s="15"/>
      <c r="AE604" s="15"/>
    </row>
    <row r="605" spans="22:31" x14ac:dyDescent="0.65">
      <c r="V605" s="15"/>
      <c r="W605" s="15"/>
      <c r="X605" s="15"/>
      <c r="Y605" s="15"/>
      <c r="Z605" s="15"/>
      <c r="AA605" s="15"/>
      <c r="AB605" s="15"/>
      <c r="AC605" s="15"/>
      <c r="AD605" s="15"/>
      <c r="AE605" s="15"/>
    </row>
    <row r="606" spans="22:31" x14ac:dyDescent="0.65">
      <c r="V606" s="15"/>
      <c r="W606" s="15"/>
      <c r="X606" s="15"/>
      <c r="Y606" s="15"/>
      <c r="Z606" s="15"/>
      <c r="AA606" s="15"/>
      <c r="AB606" s="15"/>
      <c r="AC606" s="15"/>
      <c r="AD606" s="15"/>
      <c r="AE606" s="15"/>
    </row>
    <row r="607" spans="22:31" x14ac:dyDescent="0.65">
      <c r="V607" s="15"/>
      <c r="W607" s="15"/>
      <c r="X607" s="15"/>
      <c r="Y607" s="15"/>
      <c r="Z607" s="15"/>
      <c r="AA607" s="15"/>
      <c r="AB607" s="15"/>
      <c r="AC607" s="15"/>
      <c r="AD607" s="15"/>
      <c r="AE607" s="15"/>
    </row>
    <row r="608" spans="22:31" x14ac:dyDescent="0.65">
      <c r="V608" s="15"/>
      <c r="W608" s="15"/>
      <c r="X608" s="15"/>
      <c r="Y608" s="15"/>
      <c r="Z608" s="15"/>
      <c r="AA608" s="15"/>
      <c r="AB608" s="15"/>
      <c r="AC608" s="15"/>
      <c r="AD608" s="15"/>
      <c r="AE608" s="15"/>
    </row>
    <row r="609" spans="22:31" x14ac:dyDescent="0.65">
      <c r="V609" s="15"/>
      <c r="W609" s="15"/>
      <c r="X609" s="15"/>
      <c r="Y609" s="15"/>
      <c r="Z609" s="15"/>
      <c r="AA609" s="15"/>
      <c r="AB609" s="15"/>
      <c r="AC609" s="15"/>
      <c r="AD609" s="15"/>
      <c r="AE609" s="15"/>
    </row>
    <row r="610" spans="22:31" x14ac:dyDescent="0.65">
      <c r="V610" s="15"/>
      <c r="W610" s="15"/>
      <c r="X610" s="15"/>
      <c r="Y610" s="15"/>
      <c r="Z610" s="15"/>
      <c r="AA610" s="15"/>
      <c r="AB610" s="15"/>
      <c r="AC610" s="15"/>
      <c r="AD610" s="15"/>
      <c r="AE610" s="15"/>
    </row>
    <row r="611" spans="22:31" x14ac:dyDescent="0.65">
      <c r="V611" s="15"/>
      <c r="W611" s="15"/>
      <c r="X611" s="15"/>
      <c r="Y611" s="15"/>
      <c r="Z611" s="15"/>
      <c r="AA611" s="15"/>
      <c r="AB611" s="15"/>
      <c r="AC611" s="15"/>
      <c r="AD611" s="15"/>
      <c r="AE611" s="15"/>
    </row>
    <row r="612" spans="22:31" x14ac:dyDescent="0.65">
      <c r="V612" s="15"/>
      <c r="W612" s="15"/>
      <c r="X612" s="15"/>
      <c r="Y612" s="15"/>
      <c r="Z612" s="15"/>
      <c r="AA612" s="15"/>
      <c r="AB612" s="15"/>
      <c r="AC612" s="15"/>
      <c r="AD612" s="15"/>
      <c r="AE612" s="15"/>
    </row>
    <row r="613" spans="22:31" x14ac:dyDescent="0.65">
      <c r="V613" s="15"/>
      <c r="W613" s="15"/>
      <c r="X613" s="15"/>
      <c r="Y613" s="15"/>
      <c r="Z613" s="15"/>
      <c r="AA613" s="15"/>
      <c r="AB613" s="15"/>
      <c r="AC613" s="15"/>
      <c r="AD613" s="15"/>
      <c r="AE613" s="15"/>
    </row>
    <row r="614" spans="22:31" x14ac:dyDescent="0.65">
      <c r="V614" s="15"/>
      <c r="W614" s="15"/>
      <c r="X614" s="15"/>
      <c r="Y614" s="15"/>
      <c r="Z614" s="15"/>
      <c r="AA614" s="15"/>
      <c r="AB614" s="15"/>
      <c r="AC614" s="15"/>
      <c r="AD614" s="15"/>
      <c r="AE614" s="15"/>
    </row>
    <row r="615" spans="22:31" x14ac:dyDescent="0.65">
      <c r="V615" s="15"/>
      <c r="W615" s="15"/>
      <c r="X615" s="15"/>
      <c r="Y615" s="15"/>
      <c r="Z615" s="15"/>
      <c r="AA615" s="15"/>
      <c r="AB615" s="15"/>
      <c r="AC615" s="15"/>
      <c r="AD615" s="15"/>
      <c r="AE615" s="15"/>
    </row>
    <row r="616" spans="22:31" x14ac:dyDescent="0.65">
      <c r="V616" s="15"/>
      <c r="W616" s="15"/>
      <c r="X616" s="15"/>
      <c r="Y616" s="15"/>
      <c r="Z616" s="15"/>
      <c r="AA616" s="15"/>
      <c r="AB616" s="15"/>
      <c r="AC616" s="15"/>
      <c r="AD616" s="15"/>
      <c r="AE616" s="15"/>
    </row>
    <row r="617" spans="22:31" x14ac:dyDescent="0.65">
      <c r="V617" s="15"/>
      <c r="W617" s="15"/>
      <c r="X617" s="15"/>
      <c r="Y617" s="15"/>
      <c r="Z617" s="15"/>
      <c r="AA617" s="15"/>
      <c r="AB617" s="15"/>
      <c r="AC617" s="15"/>
      <c r="AD617" s="15"/>
      <c r="AE617" s="15"/>
    </row>
    <row r="618" spans="22:31" x14ac:dyDescent="0.65">
      <c r="V618" s="15"/>
      <c r="W618" s="15"/>
      <c r="X618" s="15"/>
      <c r="Y618" s="15"/>
      <c r="Z618" s="15"/>
      <c r="AA618" s="15"/>
      <c r="AB618" s="15"/>
      <c r="AC618" s="15"/>
      <c r="AD618" s="15"/>
      <c r="AE618" s="15"/>
    </row>
    <row r="619" spans="22:31" x14ac:dyDescent="0.65">
      <c r="V619" s="15"/>
      <c r="W619" s="15"/>
      <c r="X619" s="15"/>
      <c r="Y619" s="15"/>
      <c r="Z619" s="15"/>
      <c r="AA619" s="15"/>
      <c r="AB619" s="15"/>
      <c r="AC619" s="15"/>
      <c r="AD619" s="15"/>
      <c r="AE619" s="15"/>
    </row>
    <row r="620" spans="22:31" x14ac:dyDescent="0.65">
      <c r="V620" s="15"/>
      <c r="W620" s="15"/>
      <c r="X620" s="15"/>
      <c r="Y620" s="15"/>
      <c r="Z620" s="15"/>
      <c r="AA620" s="15"/>
      <c r="AB620" s="15"/>
      <c r="AC620" s="15"/>
      <c r="AD620" s="15"/>
      <c r="AE620" s="15"/>
    </row>
    <row r="621" spans="22:31" x14ac:dyDescent="0.65">
      <c r="V621" s="15"/>
      <c r="W621" s="15"/>
      <c r="X621" s="15"/>
      <c r="Y621" s="15"/>
      <c r="Z621" s="15"/>
      <c r="AA621" s="15"/>
      <c r="AB621" s="15"/>
      <c r="AC621" s="15"/>
      <c r="AD621" s="15"/>
      <c r="AE621" s="15"/>
    </row>
    <row r="622" spans="22:31" x14ac:dyDescent="0.65">
      <c r="V622" s="15"/>
      <c r="W622" s="15"/>
      <c r="X622" s="15"/>
      <c r="Y622" s="15"/>
      <c r="Z622" s="15"/>
      <c r="AA622" s="15"/>
      <c r="AB622" s="15"/>
      <c r="AC622" s="15"/>
      <c r="AD622" s="15"/>
      <c r="AE622" s="15"/>
    </row>
    <row r="623" spans="22:31" x14ac:dyDescent="0.65">
      <c r="V623" s="15"/>
      <c r="W623" s="15"/>
      <c r="X623" s="15"/>
      <c r="Y623" s="15"/>
      <c r="Z623" s="15"/>
      <c r="AA623" s="15"/>
      <c r="AB623" s="15"/>
      <c r="AC623" s="15"/>
      <c r="AD623" s="15"/>
      <c r="AE623" s="15"/>
    </row>
    <row r="624" spans="22:31" x14ac:dyDescent="0.65">
      <c r="V624" s="15"/>
      <c r="W624" s="15"/>
      <c r="X624" s="15"/>
      <c r="Y624" s="15"/>
      <c r="Z624" s="15"/>
      <c r="AA624" s="15"/>
      <c r="AB624" s="15"/>
      <c r="AC624" s="15"/>
      <c r="AD624" s="15"/>
      <c r="AE624" s="15"/>
    </row>
    <row r="625" spans="22:31" x14ac:dyDescent="0.65">
      <c r="V625" s="15"/>
      <c r="W625" s="15"/>
      <c r="X625" s="15"/>
      <c r="Y625" s="15"/>
      <c r="Z625" s="15"/>
      <c r="AA625" s="15"/>
      <c r="AB625" s="15"/>
      <c r="AC625" s="15"/>
      <c r="AD625" s="15"/>
      <c r="AE625" s="15"/>
    </row>
    <row r="626" spans="22:31" x14ac:dyDescent="0.65">
      <c r="V626" s="15"/>
      <c r="W626" s="15"/>
      <c r="X626" s="15"/>
      <c r="Y626" s="15"/>
      <c r="Z626" s="15"/>
      <c r="AA626" s="15"/>
      <c r="AB626" s="15"/>
      <c r="AC626" s="15"/>
      <c r="AD626" s="15"/>
      <c r="AE626" s="15"/>
    </row>
    <row r="627" spans="22:31" x14ac:dyDescent="0.65">
      <c r="V627" s="15"/>
      <c r="W627" s="15"/>
      <c r="X627" s="15"/>
      <c r="Y627" s="15"/>
      <c r="Z627" s="15"/>
      <c r="AA627" s="15"/>
      <c r="AB627" s="15"/>
      <c r="AC627" s="15"/>
      <c r="AD627" s="15"/>
      <c r="AE627" s="15"/>
    </row>
    <row r="628" spans="22:31" x14ac:dyDescent="0.65">
      <c r="V628" s="15"/>
      <c r="W628" s="15"/>
      <c r="X628" s="15"/>
      <c r="Y628" s="15"/>
      <c r="Z628" s="15"/>
      <c r="AA628" s="15"/>
      <c r="AB628" s="15"/>
      <c r="AC628" s="15"/>
      <c r="AD628" s="15"/>
      <c r="AE628" s="15"/>
    </row>
    <row r="629" spans="22:31" x14ac:dyDescent="0.65">
      <c r="V629" s="15"/>
      <c r="W629" s="15"/>
      <c r="X629" s="15"/>
      <c r="Y629" s="15"/>
      <c r="Z629" s="15"/>
      <c r="AA629" s="15"/>
      <c r="AB629" s="15"/>
      <c r="AC629" s="15"/>
      <c r="AD629" s="15"/>
      <c r="AE629" s="15"/>
    </row>
    <row r="630" spans="22:31" x14ac:dyDescent="0.65">
      <c r="V630" s="15"/>
      <c r="W630" s="15"/>
      <c r="X630" s="15"/>
      <c r="Y630" s="15"/>
      <c r="Z630" s="15"/>
      <c r="AA630" s="15"/>
      <c r="AB630" s="15"/>
      <c r="AC630" s="15"/>
      <c r="AD630" s="15"/>
      <c r="AE630" s="15"/>
    </row>
    <row r="631" spans="22:31" x14ac:dyDescent="0.65">
      <c r="V631" s="15"/>
      <c r="W631" s="15"/>
      <c r="X631" s="15"/>
      <c r="Y631" s="15"/>
      <c r="Z631" s="15"/>
      <c r="AA631" s="15"/>
      <c r="AB631" s="15"/>
      <c r="AC631" s="15"/>
      <c r="AD631" s="15"/>
      <c r="AE631" s="15"/>
    </row>
    <row r="632" spans="22:31" x14ac:dyDescent="0.65">
      <c r="V632" s="15"/>
      <c r="W632" s="15"/>
      <c r="X632" s="15"/>
      <c r="Y632" s="15"/>
      <c r="Z632" s="15"/>
      <c r="AA632" s="15"/>
      <c r="AB632" s="15"/>
      <c r="AC632" s="15"/>
      <c r="AD632" s="15"/>
      <c r="AE632" s="15"/>
    </row>
    <row r="633" spans="22:31" x14ac:dyDescent="0.65">
      <c r="V633" s="15"/>
      <c r="W633" s="15"/>
      <c r="X633" s="15"/>
      <c r="Y633" s="15"/>
      <c r="Z633" s="15"/>
      <c r="AA633" s="15"/>
      <c r="AB633" s="15"/>
      <c r="AC633" s="15"/>
      <c r="AD633" s="15"/>
      <c r="AE633" s="15"/>
    </row>
    <row r="634" spans="22:31" x14ac:dyDescent="0.65">
      <c r="V634" s="15"/>
      <c r="W634" s="15"/>
      <c r="X634" s="15"/>
      <c r="Y634" s="15"/>
      <c r="Z634" s="15"/>
      <c r="AA634" s="15"/>
      <c r="AB634" s="15"/>
      <c r="AC634" s="15"/>
      <c r="AD634" s="15"/>
      <c r="AE634" s="15"/>
    </row>
    <row r="635" spans="22:31" x14ac:dyDescent="0.65">
      <c r="V635" s="15"/>
      <c r="W635" s="15"/>
      <c r="X635" s="15"/>
      <c r="Y635" s="15"/>
      <c r="Z635" s="15"/>
      <c r="AA635" s="15"/>
      <c r="AB635" s="15"/>
      <c r="AC635" s="15"/>
      <c r="AD635" s="15"/>
      <c r="AE635" s="15"/>
    </row>
    <row r="636" spans="22:31" x14ac:dyDescent="0.65">
      <c r="V636" s="15"/>
      <c r="W636" s="15"/>
      <c r="X636" s="15"/>
      <c r="Y636" s="15"/>
      <c r="Z636" s="15"/>
      <c r="AA636" s="15"/>
      <c r="AB636" s="15"/>
      <c r="AC636" s="15"/>
      <c r="AD636" s="15"/>
      <c r="AE636" s="15"/>
    </row>
    <row r="637" spans="22:31" x14ac:dyDescent="0.65">
      <c r="V637" s="15"/>
      <c r="W637" s="15"/>
      <c r="X637" s="15"/>
      <c r="Y637" s="15"/>
      <c r="Z637" s="15"/>
      <c r="AA637" s="15"/>
      <c r="AB637" s="15"/>
      <c r="AC637" s="15"/>
      <c r="AD637" s="15"/>
      <c r="AE637" s="15"/>
    </row>
    <row r="638" spans="22:31" x14ac:dyDescent="0.65">
      <c r="V638" s="15"/>
      <c r="W638" s="15"/>
      <c r="X638" s="15"/>
      <c r="Y638" s="15"/>
      <c r="Z638" s="15"/>
      <c r="AA638" s="15"/>
      <c r="AB638" s="15"/>
      <c r="AC638" s="15"/>
      <c r="AD638" s="15"/>
      <c r="AE638" s="15"/>
    </row>
    <row r="639" spans="22:31" x14ac:dyDescent="0.65">
      <c r="V639" s="15"/>
      <c r="W639" s="15"/>
      <c r="X639" s="15"/>
      <c r="Y639" s="15"/>
      <c r="Z639" s="15"/>
      <c r="AA639" s="15"/>
      <c r="AB639" s="15"/>
      <c r="AC639" s="15"/>
      <c r="AD639" s="15"/>
      <c r="AE639" s="15"/>
    </row>
    <row r="640" spans="22:31" x14ac:dyDescent="0.65">
      <c r="V640" s="15"/>
      <c r="W640" s="15"/>
      <c r="X640" s="15"/>
      <c r="Y640" s="15"/>
      <c r="Z640" s="15"/>
      <c r="AA640" s="15"/>
      <c r="AB640" s="15"/>
      <c r="AC640" s="15"/>
      <c r="AD640" s="15"/>
      <c r="AE640" s="15"/>
    </row>
    <row r="641" spans="22:31" x14ac:dyDescent="0.65">
      <c r="V641" s="15"/>
      <c r="W641" s="15"/>
      <c r="X641" s="15"/>
      <c r="Y641" s="15"/>
      <c r="Z641" s="15"/>
      <c r="AA641" s="15"/>
      <c r="AB641" s="15"/>
      <c r="AC641" s="15"/>
      <c r="AD641" s="15"/>
      <c r="AE641" s="15"/>
    </row>
    <row r="642" spans="22:31" x14ac:dyDescent="0.65">
      <c r="V642" s="15"/>
      <c r="W642" s="15"/>
      <c r="X642" s="15"/>
      <c r="Y642" s="15"/>
      <c r="Z642" s="15"/>
      <c r="AA642" s="15"/>
      <c r="AB642" s="15"/>
      <c r="AC642" s="15"/>
      <c r="AD642" s="15"/>
      <c r="AE642" s="15"/>
    </row>
    <row r="643" spans="22:31" x14ac:dyDescent="0.65">
      <c r="V643" s="15"/>
      <c r="W643" s="15"/>
      <c r="X643" s="15"/>
      <c r="Y643" s="15"/>
      <c r="Z643" s="15"/>
      <c r="AA643" s="15"/>
      <c r="AB643" s="15"/>
      <c r="AC643" s="15"/>
      <c r="AD643" s="15"/>
      <c r="AE643" s="15"/>
    </row>
    <row r="644" spans="22:31" x14ac:dyDescent="0.65">
      <c r="V644" s="15"/>
      <c r="W644" s="15"/>
      <c r="X644" s="15"/>
      <c r="Y644" s="15"/>
      <c r="Z644" s="15"/>
      <c r="AA644" s="15"/>
      <c r="AB644" s="15"/>
      <c r="AC644" s="15"/>
      <c r="AD644" s="15"/>
      <c r="AE644" s="15"/>
    </row>
    <row r="645" spans="22:31" x14ac:dyDescent="0.65">
      <c r="V645" s="15"/>
      <c r="W645" s="15"/>
      <c r="X645" s="15"/>
      <c r="Y645" s="15"/>
      <c r="Z645" s="15"/>
      <c r="AA645" s="15"/>
      <c r="AB645" s="15"/>
      <c r="AC645" s="15"/>
      <c r="AD645" s="15"/>
      <c r="AE645" s="15"/>
    </row>
    <row r="646" spans="22:31" x14ac:dyDescent="0.65">
      <c r="V646" s="15"/>
      <c r="W646" s="15"/>
      <c r="X646" s="15"/>
      <c r="Y646" s="15"/>
      <c r="Z646" s="15"/>
      <c r="AA646" s="15"/>
      <c r="AB646" s="15"/>
      <c r="AC646" s="15"/>
      <c r="AD646" s="15"/>
      <c r="AE646" s="15"/>
    </row>
    <row r="647" spans="22:31" x14ac:dyDescent="0.65">
      <c r="V647" s="15"/>
      <c r="W647" s="15"/>
      <c r="X647" s="15"/>
      <c r="Y647" s="15"/>
      <c r="Z647" s="15"/>
      <c r="AA647" s="15"/>
      <c r="AB647" s="15"/>
      <c r="AC647" s="15"/>
      <c r="AD647" s="15"/>
      <c r="AE647" s="15"/>
    </row>
    <row r="648" spans="22:31" x14ac:dyDescent="0.65">
      <c r="V648" s="15"/>
      <c r="W648" s="15"/>
      <c r="X648" s="15"/>
      <c r="Y648" s="15"/>
      <c r="Z648" s="15"/>
      <c r="AA648" s="15"/>
      <c r="AB648" s="15"/>
      <c r="AC648" s="15"/>
      <c r="AD648" s="15"/>
      <c r="AE648" s="15"/>
    </row>
    <row r="649" spans="22:31" x14ac:dyDescent="0.65">
      <c r="V649" s="15"/>
      <c r="W649" s="15"/>
      <c r="X649" s="15"/>
      <c r="Y649" s="15"/>
      <c r="Z649" s="15"/>
      <c r="AA649" s="15"/>
      <c r="AB649" s="15"/>
      <c r="AC649" s="15"/>
      <c r="AD649" s="15"/>
      <c r="AE649" s="15"/>
    </row>
    <row r="650" spans="22:31" x14ac:dyDescent="0.65">
      <c r="V650" s="15"/>
      <c r="W650" s="15"/>
      <c r="X650" s="15"/>
      <c r="Y650" s="15"/>
      <c r="Z650" s="15"/>
      <c r="AA650" s="15"/>
      <c r="AB650" s="15"/>
      <c r="AC650" s="15"/>
      <c r="AD650" s="15"/>
      <c r="AE650" s="15"/>
    </row>
    <row r="651" spans="22:31" x14ac:dyDescent="0.65">
      <c r="V651" s="15"/>
      <c r="W651" s="15"/>
      <c r="X651" s="15"/>
      <c r="Y651" s="15"/>
      <c r="Z651" s="15"/>
      <c r="AA651" s="15"/>
      <c r="AB651" s="15"/>
      <c r="AC651" s="15"/>
      <c r="AD651" s="15"/>
      <c r="AE651" s="15"/>
    </row>
    <row r="652" spans="22:31" x14ac:dyDescent="0.65">
      <c r="V652" s="15"/>
      <c r="W652" s="15"/>
      <c r="X652" s="15"/>
      <c r="Y652" s="15"/>
      <c r="Z652" s="15"/>
      <c r="AA652" s="15"/>
      <c r="AB652" s="15"/>
      <c r="AC652" s="15"/>
      <c r="AD652" s="15"/>
      <c r="AE652" s="15"/>
    </row>
    <row r="653" spans="22:31" x14ac:dyDescent="0.65">
      <c r="V653" s="15"/>
      <c r="W653" s="15"/>
      <c r="X653" s="15"/>
      <c r="Y653" s="15"/>
      <c r="Z653" s="15"/>
      <c r="AA653" s="15"/>
      <c r="AB653" s="15"/>
      <c r="AC653" s="15"/>
      <c r="AD653" s="15"/>
      <c r="AE653" s="15"/>
    </row>
    <row r="654" spans="22:31" x14ac:dyDescent="0.65">
      <c r="V654" s="15"/>
      <c r="W654" s="15"/>
      <c r="X654" s="15"/>
      <c r="Y654" s="15"/>
      <c r="Z654" s="15"/>
      <c r="AA654" s="15"/>
      <c r="AB654" s="15"/>
      <c r="AC654" s="15"/>
      <c r="AD654" s="15"/>
      <c r="AE654" s="15"/>
    </row>
    <row r="655" spans="22:31" x14ac:dyDescent="0.65">
      <c r="V655" s="15"/>
      <c r="W655" s="15"/>
      <c r="X655" s="15"/>
      <c r="Y655" s="15"/>
      <c r="Z655" s="15"/>
      <c r="AA655" s="15"/>
      <c r="AB655" s="15"/>
      <c r="AC655" s="15"/>
      <c r="AD655" s="15"/>
      <c r="AE655" s="15"/>
    </row>
    <row r="656" spans="22:31" x14ac:dyDescent="0.65">
      <c r="V656" s="15"/>
      <c r="W656" s="15"/>
      <c r="X656" s="15"/>
      <c r="Y656" s="15"/>
      <c r="Z656" s="15"/>
      <c r="AA656" s="15"/>
      <c r="AB656" s="15"/>
      <c r="AC656" s="15"/>
      <c r="AD656" s="15"/>
      <c r="AE656" s="15"/>
    </row>
    <row r="657" spans="22:31" x14ac:dyDescent="0.65">
      <c r="V657" s="15"/>
      <c r="W657" s="15"/>
      <c r="X657" s="15"/>
      <c r="Y657" s="15"/>
      <c r="Z657" s="15"/>
      <c r="AA657" s="15"/>
      <c r="AB657" s="15"/>
      <c r="AC657" s="15"/>
      <c r="AD657" s="15"/>
      <c r="AE657" s="15"/>
    </row>
    <row r="658" spans="22:31" x14ac:dyDescent="0.65">
      <c r="V658" s="15"/>
      <c r="W658" s="15"/>
      <c r="X658" s="15"/>
      <c r="Y658" s="15"/>
      <c r="Z658" s="15"/>
      <c r="AA658" s="15"/>
      <c r="AB658" s="15"/>
      <c r="AC658" s="15"/>
      <c r="AD658" s="15"/>
      <c r="AE658" s="15"/>
    </row>
    <row r="659" spans="22:31" x14ac:dyDescent="0.65">
      <c r="V659" s="15"/>
      <c r="W659" s="15"/>
      <c r="X659" s="15"/>
      <c r="Y659" s="15"/>
      <c r="Z659" s="15"/>
      <c r="AA659" s="15"/>
      <c r="AB659" s="15"/>
      <c r="AC659" s="15"/>
      <c r="AD659" s="15"/>
      <c r="AE659" s="15"/>
    </row>
    <row r="660" spans="22:31" x14ac:dyDescent="0.65">
      <c r="V660" s="15"/>
      <c r="W660" s="15"/>
      <c r="X660" s="15"/>
      <c r="Y660" s="15"/>
      <c r="Z660" s="15"/>
      <c r="AA660" s="15"/>
      <c r="AB660" s="15"/>
      <c r="AC660" s="15"/>
      <c r="AD660" s="15"/>
      <c r="AE660" s="15"/>
    </row>
    <row r="661" spans="22:31" x14ac:dyDescent="0.65">
      <c r="V661" s="15"/>
      <c r="W661" s="15"/>
      <c r="X661" s="15"/>
      <c r="Y661" s="15"/>
      <c r="Z661" s="15"/>
      <c r="AA661" s="15"/>
      <c r="AB661" s="15"/>
      <c r="AC661" s="15"/>
      <c r="AD661" s="15"/>
      <c r="AE661" s="15"/>
    </row>
    <row r="662" spans="22:31" x14ac:dyDescent="0.65">
      <c r="V662" s="15"/>
      <c r="W662" s="15"/>
      <c r="X662" s="15"/>
      <c r="Y662" s="15"/>
      <c r="Z662" s="15"/>
      <c r="AA662" s="15"/>
      <c r="AB662" s="15"/>
      <c r="AC662" s="15"/>
      <c r="AD662" s="15"/>
      <c r="AE662" s="15"/>
    </row>
    <row r="663" spans="22:31" x14ac:dyDescent="0.65">
      <c r="V663" s="15"/>
      <c r="W663" s="15"/>
      <c r="X663" s="15"/>
      <c r="Y663" s="15"/>
      <c r="Z663" s="15"/>
      <c r="AA663" s="15"/>
      <c r="AB663" s="15"/>
      <c r="AC663" s="15"/>
      <c r="AD663" s="15"/>
      <c r="AE663" s="15"/>
    </row>
    <row r="664" spans="22:31" x14ac:dyDescent="0.65">
      <c r="V664" s="15"/>
      <c r="W664" s="15"/>
      <c r="X664" s="15"/>
      <c r="Y664" s="15"/>
      <c r="Z664" s="15"/>
      <c r="AA664" s="15"/>
      <c r="AB664" s="15"/>
      <c r="AC664" s="15"/>
      <c r="AD664" s="15"/>
      <c r="AE664" s="15"/>
    </row>
    <row r="665" spans="22:31" x14ac:dyDescent="0.65">
      <c r="V665" s="15"/>
      <c r="W665" s="15"/>
      <c r="X665" s="15"/>
      <c r="Y665" s="15"/>
      <c r="Z665" s="15"/>
      <c r="AA665" s="15"/>
      <c r="AB665" s="15"/>
      <c r="AC665" s="15"/>
      <c r="AD665" s="15"/>
      <c r="AE665" s="15"/>
    </row>
    <row r="666" spans="22:31" x14ac:dyDescent="0.65">
      <c r="V666" s="15"/>
      <c r="W666" s="15"/>
      <c r="X666" s="15"/>
      <c r="Y666" s="15"/>
      <c r="Z666" s="15"/>
      <c r="AA666" s="15"/>
      <c r="AB666" s="15"/>
      <c r="AC666" s="15"/>
      <c r="AD666" s="15"/>
      <c r="AE666" s="15"/>
    </row>
    <row r="667" spans="22:31" x14ac:dyDescent="0.65">
      <c r="V667" s="15"/>
      <c r="W667" s="15"/>
      <c r="X667" s="15"/>
      <c r="Y667" s="15"/>
      <c r="Z667" s="15"/>
      <c r="AA667" s="15"/>
      <c r="AB667" s="15"/>
      <c r="AC667" s="15"/>
      <c r="AD667" s="15"/>
      <c r="AE667" s="15"/>
    </row>
    <row r="668" spans="22:31" x14ac:dyDescent="0.65">
      <c r="V668" s="15"/>
      <c r="W668" s="15"/>
      <c r="X668" s="15"/>
      <c r="Y668" s="15"/>
      <c r="Z668" s="15"/>
      <c r="AA668" s="15"/>
      <c r="AB668" s="15"/>
      <c r="AC668" s="15"/>
      <c r="AD668" s="15"/>
      <c r="AE668" s="15"/>
    </row>
    <row r="669" spans="22:31" x14ac:dyDescent="0.65">
      <c r="V669" s="15"/>
      <c r="W669" s="15"/>
      <c r="X669" s="15"/>
      <c r="Y669" s="15"/>
      <c r="Z669" s="15"/>
      <c r="AA669" s="15"/>
      <c r="AB669" s="15"/>
      <c r="AC669" s="15"/>
      <c r="AD669" s="15"/>
      <c r="AE669" s="15"/>
    </row>
    <row r="670" spans="22:31" x14ac:dyDescent="0.65">
      <c r="V670" s="15"/>
      <c r="W670" s="15"/>
      <c r="X670" s="15"/>
      <c r="Y670" s="15"/>
      <c r="Z670" s="15"/>
      <c r="AA670" s="15"/>
      <c r="AB670" s="15"/>
      <c r="AC670" s="15"/>
      <c r="AD670" s="15"/>
      <c r="AE670" s="15"/>
    </row>
    <row r="671" spans="22:31" x14ac:dyDescent="0.65">
      <c r="V671" s="15"/>
      <c r="W671" s="15"/>
      <c r="X671" s="15"/>
      <c r="Y671" s="15"/>
      <c r="Z671" s="15"/>
      <c r="AA671" s="15"/>
      <c r="AB671" s="15"/>
      <c r="AC671" s="15"/>
      <c r="AD671" s="15"/>
      <c r="AE671" s="15"/>
    </row>
    <row r="672" spans="22:31" x14ac:dyDescent="0.65">
      <c r="V672" s="15"/>
      <c r="W672" s="15"/>
      <c r="X672" s="15"/>
      <c r="Y672" s="15"/>
      <c r="Z672" s="15"/>
      <c r="AA672" s="15"/>
      <c r="AB672" s="15"/>
      <c r="AC672" s="15"/>
      <c r="AD672" s="15"/>
      <c r="AE672" s="15"/>
    </row>
    <row r="673" spans="22:31" x14ac:dyDescent="0.65">
      <c r="V673" s="15"/>
      <c r="W673" s="15"/>
      <c r="X673" s="15"/>
      <c r="Y673" s="15"/>
      <c r="Z673" s="15"/>
      <c r="AA673" s="15"/>
      <c r="AB673" s="15"/>
      <c r="AC673" s="15"/>
      <c r="AD673" s="15"/>
      <c r="AE673" s="15"/>
    </row>
    <row r="674" spans="22:31" x14ac:dyDescent="0.65">
      <c r="V674" s="15"/>
      <c r="W674" s="15"/>
      <c r="X674" s="15"/>
      <c r="Y674" s="15"/>
      <c r="Z674" s="15"/>
      <c r="AA674" s="15"/>
      <c r="AB674" s="15"/>
      <c r="AC674" s="15"/>
      <c r="AD674" s="15"/>
      <c r="AE674" s="15"/>
    </row>
    <row r="675" spans="22:31" x14ac:dyDescent="0.65">
      <c r="V675" s="15"/>
      <c r="W675" s="15"/>
      <c r="X675" s="15"/>
      <c r="Y675" s="15"/>
      <c r="Z675" s="15"/>
      <c r="AA675" s="15"/>
      <c r="AB675" s="15"/>
      <c r="AC675" s="15"/>
      <c r="AD675" s="15"/>
      <c r="AE675" s="15"/>
    </row>
    <row r="676" spans="22:31" x14ac:dyDescent="0.65">
      <c r="V676" s="15"/>
      <c r="W676" s="15"/>
      <c r="X676" s="15"/>
      <c r="Y676" s="15"/>
      <c r="Z676" s="15"/>
      <c r="AA676" s="15"/>
      <c r="AB676" s="15"/>
      <c r="AC676" s="15"/>
      <c r="AD676" s="15"/>
      <c r="AE676" s="15"/>
    </row>
    <row r="677" spans="22:31" x14ac:dyDescent="0.65">
      <c r="V677" s="15"/>
      <c r="W677" s="15"/>
      <c r="X677" s="15"/>
      <c r="Y677" s="15"/>
      <c r="Z677" s="15"/>
      <c r="AA677" s="15"/>
      <c r="AB677" s="15"/>
      <c r="AC677" s="15"/>
      <c r="AD677" s="15"/>
      <c r="AE677" s="15"/>
    </row>
    <row r="678" spans="22:31" x14ac:dyDescent="0.65">
      <c r="V678" s="15"/>
      <c r="W678" s="15"/>
      <c r="X678" s="15"/>
      <c r="Y678" s="15"/>
      <c r="Z678" s="15"/>
      <c r="AA678" s="15"/>
      <c r="AB678" s="15"/>
      <c r="AC678" s="15"/>
      <c r="AD678" s="15"/>
      <c r="AE678" s="15"/>
    </row>
    <row r="679" spans="22:31" x14ac:dyDescent="0.65">
      <c r="V679" s="15"/>
      <c r="W679" s="15"/>
      <c r="X679" s="15"/>
      <c r="Y679" s="15"/>
      <c r="Z679" s="15"/>
      <c r="AA679" s="15"/>
      <c r="AB679" s="15"/>
      <c r="AC679" s="15"/>
      <c r="AD679" s="15"/>
      <c r="AE679" s="15"/>
    </row>
    <row r="680" spans="22:31" x14ac:dyDescent="0.65">
      <c r="V680" s="15"/>
      <c r="W680" s="15"/>
      <c r="X680" s="15"/>
      <c r="Y680" s="15"/>
      <c r="Z680" s="15"/>
      <c r="AA680" s="15"/>
      <c r="AB680" s="15"/>
      <c r="AC680" s="15"/>
      <c r="AD680" s="15"/>
      <c r="AE680" s="15"/>
    </row>
    <row r="681" spans="22:31" x14ac:dyDescent="0.65">
      <c r="V681" s="15"/>
      <c r="W681" s="15"/>
      <c r="X681" s="15"/>
      <c r="Y681" s="15"/>
      <c r="Z681" s="15"/>
      <c r="AA681" s="15"/>
      <c r="AB681" s="15"/>
      <c r="AC681" s="15"/>
      <c r="AD681" s="15"/>
      <c r="AE681" s="15"/>
    </row>
    <row r="682" spans="22:31" x14ac:dyDescent="0.65">
      <c r="V682" s="15"/>
      <c r="W682" s="15"/>
      <c r="X682" s="15"/>
      <c r="Y682" s="15"/>
      <c r="Z682" s="15"/>
      <c r="AA682" s="15"/>
      <c r="AB682" s="15"/>
      <c r="AC682" s="15"/>
      <c r="AD682" s="15"/>
      <c r="AE682" s="15"/>
    </row>
    <row r="683" spans="22:31" x14ac:dyDescent="0.65">
      <c r="V683" s="15"/>
      <c r="W683" s="15"/>
      <c r="X683" s="15"/>
      <c r="Y683" s="15"/>
      <c r="Z683" s="15"/>
      <c r="AA683" s="15"/>
      <c r="AB683" s="15"/>
      <c r="AC683" s="15"/>
      <c r="AD683" s="15"/>
      <c r="AE683" s="15"/>
    </row>
    <row r="684" spans="22:31" x14ac:dyDescent="0.65">
      <c r="V684" s="15"/>
      <c r="W684" s="15"/>
      <c r="X684" s="15"/>
      <c r="Y684" s="15"/>
      <c r="Z684" s="15"/>
      <c r="AA684" s="15"/>
      <c r="AB684" s="15"/>
      <c r="AC684" s="15"/>
      <c r="AD684" s="15"/>
      <c r="AE684" s="15"/>
    </row>
    <row r="685" spans="22:31" x14ac:dyDescent="0.65">
      <c r="V685" s="15"/>
      <c r="W685" s="15"/>
      <c r="X685" s="15"/>
      <c r="Y685" s="15"/>
      <c r="Z685" s="15"/>
      <c r="AA685" s="15"/>
      <c r="AB685" s="15"/>
      <c r="AC685" s="15"/>
      <c r="AD685" s="15"/>
      <c r="AE685" s="15"/>
    </row>
    <row r="686" spans="22:31" x14ac:dyDescent="0.65">
      <c r="V686" s="15"/>
      <c r="W686" s="15"/>
      <c r="X686" s="15"/>
      <c r="Y686" s="15"/>
      <c r="Z686" s="15"/>
      <c r="AA686" s="15"/>
      <c r="AB686" s="15"/>
      <c r="AC686" s="15"/>
      <c r="AD686" s="15"/>
      <c r="AE686" s="15"/>
    </row>
    <row r="687" spans="22:31" x14ac:dyDescent="0.65">
      <c r="V687" s="15"/>
      <c r="W687" s="15"/>
      <c r="X687" s="15"/>
      <c r="Y687" s="15"/>
      <c r="Z687" s="15"/>
      <c r="AA687" s="15"/>
      <c r="AB687" s="15"/>
      <c r="AC687" s="15"/>
      <c r="AD687" s="15"/>
      <c r="AE687" s="15"/>
    </row>
    <row r="688" spans="22:31" x14ac:dyDescent="0.65">
      <c r="V688" s="15"/>
      <c r="W688" s="15"/>
      <c r="X688" s="15"/>
      <c r="Y688" s="15"/>
      <c r="Z688" s="15"/>
      <c r="AA688" s="15"/>
      <c r="AB688" s="15"/>
      <c r="AC688" s="15"/>
      <c r="AD688" s="15"/>
      <c r="AE688" s="15"/>
    </row>
    <row r="689" spans="22:31" x14ac:dyDescent="0.65">
      <c r="V689" s="15"/>
      <c r="W689" s="15"/>
      <c r="X689" s="15"/>
      <c r="Y689" s="15"/>
      <c r="Z689" s="15"/>
      <c r="AA689" s="15"/>
      <c r="AB689" s="15"/>
      <c r="AC689" s="15"/>
      <c r="AD689" s="15"/>
      <c r="AE689" s="15"/>
    </row>
    <row r="690" spans="22:31" x14ac:dyDescent="0.65">
      <c r="V690" s="15"/>
      <c r="W690" s="15"/>
      <c r="X690" s="15"/>
      <c r="Y690" s="15"/>
      <c r="Z690" s="15"/>
      <c r="AA690" s="15"/>
      <c r="AB690" s="15"/>
      <c r="AC690" s="15"/>
      <c r="AD690" s="15"/>
      <c r="AE690" s="15"/>
    </row>
    <row r="691" spans="22:31" x14ac:dyDescent="0.65">
      <c r="V691" s="15"/>
      <c r="W691" s="15"/>
      <c r="X691" s="15"/>
      <c r="Y691" s="15"/>
      <c r="Z691" s="15"/>
      <c r="AA691" s="15"/>
      <c r="AB691" s="15"/>
      <c r="AC691" s="15"/>
      <c r="AD691" s="15"/>
      <c r="AE691" s="15"/>
    </row>
    <row r="692" spans="22:31" x14ac:dyDescent="0.65">
      <c r="V692" s="15"/>
      <c r="W692" s="15"/>
      <c r="X692" s="15"/>
      <c r="Y692" s="15"/>
      <c r="Z692" s="15"/>
      <c r="AA692" s="15"/>
      <c r="AB692" s="15"/>
      <c r="AC692" s="15"/>
      <c r="AD692" s="15"/>
      <c r="AE692" s="15"/>
    </row>
    <row r="693" spans="22:31" x14ac:dyDescent="0.65">
      <c r="V693" s="15"/>
      <c r="W693" s="15"/>
      <c r="X693" s="15"/>
      <c r="Y693" s="15"/>
      <c r="Z693" s="15"/>
      <c r="AA693" s="15"/>
      <c r="AB693" s="15"/>
      <c r="AC693" s="15"/>
      <c r="AD693" s="15"/>
      <c r="AE693" s="15"/>
    </row>
    <row r="694" spans="22:31" x14ac:dyDescent="0.65">
      <c r="V694" s="15"/>
      <c r="W694" s="15"/>
      <c r="X694" s="15"/>
      <c r="Y694" s="15"/>
      <c r="Z694" s="15"/>
      <c r="AA694" s="15"/>
      <c r="AB694" s="15"/>
      <c r="AC694" s="15"/>
      <c r="AD694" s="15"/>
      <c r="AE694" s="15"/>
    </row>
    <row r="695" spans="22:31" x14ac:dyDescent="0.65">
      <c r="V695" s="15"/>
      <c r="W695" s="15"/>
      <c r="X695" s="15"/>
      <c r="Y695" s="15"/>
      <c r="Z695" s="15"/>
      <c r="AA695" s="15"/>
      <c r="AB695" s="15"/>
      <c r="AC695" s="15"/>
      <c r="AD695" s="15"/>
      <c r="AE695" s="15"/>
    </row>
    <row r="696" spans="22:31" x14ac:dyDescent="0.65">
      <c r="V696" s="15"/>
      <c r="W696" s="15"/>
      <c r="X696" s="15"/>
      <c r="Y696" s="15"/>
      <c r="Z696" s="15"/>
      <c r="AA696" s="15"/>
      <c r="AB696" s="15"/>
      <c r="AC696" s="15"/>
      <c r="AD696" s="15"/>
      <c r="AE696" s="15"/>
    </row>
    <row r="697" spans="22:31" x14ac:dyDescent="0.65">
      <c r="V697" s="15"/>
      <c r="W697" s="15"/>
      <c r="X697" s="15"/>
      <c r="Y697" s="15"/>
      <c r="Z697" s="15"/>
      <c r="AA697" s="15"/>
      <c r="AB697" s="15"/>
      <c r="AC697" s="15"/>
      <c r="AD697" s="15"/>
      <c r="AE697" s="15"/>
    </row>
    <row r="698" spans="22:31" x14ac:dyDescent="0.65">
      <c r="V698" s="15"/>
      <c r="W698" s="15"/>
      <c r="X698" s="15"/>
      <c r="Y698" s="15"/>
      <c r="Z698" s="15"/>
      <c r="AA698" s="15"/>
      <c r="AB698" s="15"/>
      <c r="AC698" s="15"/>
      <c r="AD698" s="15"/>
      <c r="AE698" s="15"/>
    </row>
    <row r="699" spans="22:31" x14ac:dyDescent="0.65">
      <c r="V699" s="15"/>
      <c r="W699" s="15"/>
      <c r="X699" s="15"/>
      <c r="Y699" s="15"/>
      <c r="Z699" s="15"/>
      <c r="AA699" s="15"/>
      <c r="AB699" s="15"/>
      <c r="AC699" s="15"/>
      <c r="AD699" s="15"/>
      <c r="AE699" s="15"/>
    </row>
    <row r="700" spans="22:31" x14ac:dyDescent="0.65">
      <c r="V700" s="15"/>
      <c r="W700" s="15"/>
      <c r="X700" s="15"/>
      <c r="Y700" s="15"/>
      <c r="Z700" s="15"/>
      <c r="AA700" s="15"/>
      <c r="AB700" s="15"/>
      <c r="AC700" s="15"/>
      <c r="AD700" s="15"/>
      <c r="AE700" s="15"/>
    </row>
    <row r="701" spans="22:31" x14ac:dyDescent="0.65">
      <c r="V701" s="15"/>
      <c r="W701" s="15"/>
      <c r="X701" s="15"/>
      <c r="Y701" s="15"/>
      <c r="Z701" s="15"/>
      <c r="AA701" s="15"/>
      <c r="AB701" s="15"/>
      <c r="AC701" s="15"/>
      <c r="AD701" s="15"/>
      <c r="AE701" s="15"/>
    </row>
    <row r="702" spans="22:31" x14ac:dyDescent="0.65">
      <c r="V702" s="15"/>
      <c r="W702" s="15"/>
      <c r="X702" s="15"/>
      <c r="Y702" s="15"/>
      <c r="Z702" s="15"/>
      <c r="AA702" s="15"/>
      <c r="AB702" s="15"/>
      <c r="AC702" s="15"/>
      <c r="AD702" s="15"/>
      <c r="AE702" s="15"/>
    </row>
    <row r="703" spans="22:31" x14ac:dyDescent="0.65">
      <c r="V703" s="15"/>
      <c r="W703" s="15"/>
      <c r="X703" s="15"/>
      <c r="Y703" s="15"/>
      <c r="Z703" s="15"/>
      <c r="AA703" s="15"/>
      <c r="AB703" s="15"/>
      <c r="AC703" s="15"/>
      <c r="AD703" s="15"/>
      <c r="AE703" s="15"/>
    </row>
    <row r="704" spans="22:31" x14ac:dyDescent="0.65">
      <c r="V704" s="15"/>
      <c r="W704" s="15"/>
      <c r="X704" s="15"/>
      <c r="Y704" s="15"/>
      <c r="Z704" s="15"/>
      <c r="AA704" s="15"/>
      <c r="AB704" s="15"/>
      <c r="AC704" s="15"/>
      <c r="AD704" s="15"/>
      <c r="AE704" s="15"/>
    </row>
    <row r="705" spans="22:31" x14ac:dyDescent="0.65">
      <c r="V705" s="15"/>
      <c r="W705" s="15"/>
      <c r="X705" s="15"/>
      <c r="Y705" s="15"/>
      <c r="Z705" s="15"/>
      <c r="AA705" s="15"/>
      <c r="AB705" s="15"/>
      <c r="AC705" s="15"/>
      <c r="AD705" s="15"/>
      <c r="AE705" s="15"/>
    </row>
    <row r="706" spans="22:31" x14ac:dyDescent="0.65">
      <c r="V706" s="15"/>
      <c r="W706" s="15"/>
      <c r="X706" s="15"/>
      <c r="Y706" s="15"/>
      <c r="Z706" s="15"/>
      <c r="AA706" s="15"/>
      <c r="AB706" s="15"/>
      <c r="AC706" s="15"/>
      <c r="AD706" s="15"/>
      <c r="AE706" s="15"/>
    </row>
    <row r="707" spans="22:31" x14ac:dyDescent="0.65">
      <c r="V707" s="15"/>
      <c r="W707" s="15"/>
      <c r="X707" s="15"/>
      <c r="Y707" s="15"/>
      <c r="Z707" s="15"/>
      <c r="AA707" s="15"/>
      <c r="AB707" s="15"/>
      <c r="AC707" s="15"/>
      <c r="AD707" s="15"/>
      <c r="AE707" s="15"/>
    </row>
    <row r="708" spans="22:31" x14ac:dyDescent="0.65">
      <c r="V708" s="15"/>
      <c r="W708" s="15"/>
      <c r="X708" s="15"/>
      <c r="Y708" s="15"/>
      <c r="Z708" s="15"/>
      <c r="AA708" s="15"/>
      <c r="AB708" s="15"/>
      <c r="AC708" s="15"/>
      <c r="AD708" s="15"/>
      <c r="AE708" s="15"/>
    </row>
    <row r="709" spans="22:31" x14ac:dyDescent="0.65">
      <c r="V709" s="15"/>
      <c r="W709" s="15"/>
      <c r="X709" s="15"/>
      <c r="Y709" s="15"/>
      <c r="Z709" s="15"/>
      <c r="AA709" s="15"/>
      <c r="AB709" s="15"/>
      <c r="AC709" s="15"/>
      <c r="AD709" s="15"/>
      <c r="AE709" s="15"/>
    </row>
    <row r="710" spans="22:31" x14ac:dyDescent="0.65">
      <c r="V710" s="15"/>
      <c r="W710" s="15"/>
      <c r="X710" s="15"/>
      <c r="Y710" s="15"/>
      <c r="Z710" s="15"/>
      <c r="AA710" s="15"/>
      <c r="AB710" s="15"/>
      <c r="AC710" s="15"/>
      <c r="AD710" s="15"/>
      <c r="AE710" s="15"/>
    </row>
    <row r="711" spans="22:31" x14ac:dyDescent="0.65">
      <c r="V711" s="15"/>
      <c r="W711" s="15"/>
      <c r="X711" s="15"/>
      <c r="Y711" s="15"/>
      <c r="Z711" s="15"/>
      <c r="AA711" s="15"/>
      <c r="AB711" s="15"/>
      <c r="AC711" s="15"/>
      <c r="AD711" s="15"/>
      <c r="AE711" s="15"/>
    </row>
    <row r="712" spans="22:31" x14ac:dyDescent="0.65">
      <c r="V712" s="15"/>
      <c r="W712" s="15"/>
      <c r="X712" s="15"/>
      <c r="Y712" s="15"/>
      <c r="Z712" s="15"/>
      <c r="AA712" s="15"/>
      <c r="AB712" s="15"/>
      <c r="AC712" s="15"/>
      <c r="AD712" s="15"/>
      <c r="AE712" s="15"/>
    </row>
    <row r="713" spans="22:31" x14ac:dyDescent="0.65">
      <c r="V713" s="15"/>
      <c r="W713" s="15"/>
      <c r="X713" s="15"/>
      <c r="Y713" s="15"/>
      <c r="Z713" s="15"/>
      <c r="AA713" s="15"/>
      <c r="AB713" s="15"/>
      <c r="AC713" s="15"/>
      <c r="AD713" s="15"/>
      <c r="AE713" s="15"/>
    </row>
    <row r="714" spans="22:31" x14ac:dyDescent="0.65">
      <c r="V714" s="15"/>
      <c r="W714" s="15"/>
      <c r="X714" s="15"/>
      <c r="Y714" s="15"/>
      <c r="Z714" s="15"/>
      <c r="AA714" s="15"/>
      <c r="AB714" s="15"/>
      <c r="AC714" s="15"/>
      <c r="AD714" s="15"/>
      <c r="AE714" s="15"/>
    </row>
    <row r="715" spans="22:31" x14ac:dyDescent="0.65">
      <c r="V715" s="15"/>
      <c r="W715" s="15"/>
      <c r="X715" s="15"/>
      <c r="Y715" s="15"/>
      <c r="Z715" s="15"/>
      <c r="AA715" s="15"/>
      <c r="AB715" s="15"/>
      <c r="AC715" s="15"/>
      <c r="AD715" s="15"/>
      <c r="AE715" s="15"/>
    </row>
    <row r="716" spans="22:31" x14ac:dyDescent="0.65">
      <c r="V716" s="15"/>
      <c r="W716" s="15"/>
      <c r="X716" s="15"/>
      <c r="Y716" s="15"/>
      <c r="Z716" s="15"/>
      <c r="AA716" s="15"/>
      <c r="AB716" s="15"/>
      <c r="AC716" s="15"/>
      <c r="AD716" s="15"/>
      <c r="AE716" s="15"/>
    </row>
    <row r="717" spans="22:31" x14ac:dyDescent="0.65">
      <c r="V717" s="15"/>
      <c r="W717" s="15"/>
      <c r="X717" s="15"/>
      <c r="Y717" s="15"/>
      <c r="Z717" s="15"/>
      <c r="AA717" s="15"/>
      <c r="AB717" s="15"/>
      <c r="AC717" s="15"/>
      <c r="AD717" s="15"/>
      <c r="AE717" s="15"/>
    </row>
    <row r="718" spans="22:31" x14ac:dyDescent="0.65">
      <c r="V718" s="15"/>
      <c r="W718" s="15"/>
      <c r="X718" s="15"/>
      <c r="Y718" s="15"/>
      <c r="Z718" s="15"/>
      <c r="AA718" s="15"/>
      <c r="AB718" s="15"/>
      <c r="AC718" s="15"/>
      <c r="AD718" s="15"/>
      <c r="AE718" s="15"/>
    </row>
    <row r="719" spans="22:31" x14ac:dyDescent="0.65">
      <c r="V719" s="15"/>
      <c r="W719" s="15"/>
      <c r="X719" s="15"/>
      <c r="Y719" s="15"/>
      <c r="Z719" s="15"/>
      <c r="AA719" s="15"/>
      <c r="AB719" s="15"/>
      <c r="AC719" s="15"/>
      <c r="AD719" s="15"/>
      <c r="AE719" s="15"/>
    </row>
    <row r="720" spans="22:31" x14ac:dyDescent="0.65">
      <c r="V720" s="15"/>
      <c r="W720" s="15"/>
      <c r="X720" s="15"/>
      <c r="Y720" s="15"/>
      <c r="Z720" s="15"/>
      <c r="AA720" s="15"/>
      <c r="AB720" s="15"/>
      <c r="AC720" s="15"/>
      <c r="AD720" s="15"/>
      <c r="AE720" s="15"/>
    </row>
    <row r="721" spans="22:31" x14ac:dyDescent="0.65">
      <c r="V721" s="15"/>
      <c r="W721" s="15"/>
      <c r="X721" s="15"/>
      <c r="Y721" s="15"/>
      <c r="Z721" s="15"/>
      <c r="AA721" s="15"/>
      <c r="AB721" s="15"/>
      <c r="AC721" s="15"/>
      <c r="AD721" s="15"/>
      <c r="AE721" s="15"/>
    </row>
    <row r="722" spans="22:31" x14ac:dyDescent="0.65">
      <c r="V722" s="15"/>
      <c r="W722" s="15"/>
      <c r="X722" s="15"/>
      <c r="Y722" s="15"/>
      <c r="Z722" s="15"/>
      <c r="AA722" s="15"/>
      <c r="AB722" s="15"/>
      <c r="AC722" s="15"/>
      <c r="AD722" s="15"/>
      <c r="AE722" s="15"/>
    </row>
    <row r="723" spans="22:31" x14ac:dyDescent="0.65">
      <c r="V723" s="15"/>
      <c r="W723" s="15"/>
      <c r="X723" s="15"/>
      <c r="Y723" s="15"/>
      <c r="Z723" s="15"/>
      <c r="AA723" s="15"/>
      <c r="AB723" s="15"/>
      <c r="AC723" s="15"/>
      <c r="AD723" s="15"/>
      <c r="AE723" s="15"/>
    </row>
    <row r="724" spans="22:31" x14ac:dyDescent="0.65">
      <c r="V724" s="15"/>
      <c r="W724" s="15"/>
      <c r="X724" s="15"/>
      <c r="Y724" s="15"/>
      <c r="Z724" s="15"/>
      <c r="AA724" s="15"/>
      <c r="AB724" s="15"/>
      <c r="AC724" s="15"/>
      <c r="AD724" s="15"/>
      <c r="AE724" s="15"/>
    </row>
    <row r="725" spans="22:31" x14ac:dyDescent="0.65">
      <c r="V725" s="15"/>
      <c r="W725" s="15"/>
      <c r="X725" s="15"/>
      <c r="Y725" s="15"/>
      <c r="Z725" s="15"/>
      <c r="AA725" s="15"/>
      <c r="AB725" s="15"/>
      <c r="AC725" s="15"/>
      <c r="AD725" s="15"/>
      <c r="AE725" s="15"/>
    </row>
    <row r="726" spans="22:31" x14ac:dyDescent="0.65">
      <c r="V726" s="15"/>
      <c r="W726" s="15"/>
      <c r="X726" s="15"/>
      <c r="Y726" s="15"/>
      <c r="Z726" s="15"/>
      <c r="AA726" s="15"/>
      <c r="AB726" s="15"/>
      <c r="AC726" s="15"/>
      <c r="AD726" s="15"/>
      <c r="AE726" s="15"/>
    </row>
    <row r="727" spans="22:31" x14ac:dyDescent="0.65">
      <c r="V727" s="15"/>
      <c r="W727" s="15"/>
      <c r="X727" s="15"/>
      <c r="Y727" s="15"/>
      <c r="Z727" s="15"/>
      <c r="AA727" s="15"/>
      <c r="AB727" s="15"/>
      <c r="AC727" s="15"/>
      <c r="AD727" s="15"/>
      <c r="AE727" s="15"/>
    </row>
    <row r="728" spans="22:31" x14ac:dyDescent="0.65">
      <c r="V728" s="15"/>
      <c r="W728" s="15"/>
      <c r="X728" s="15"/>
      <c r="Y728" s="15"/>
      <c r="Z728" s="15"/>
      <c r="AA728" s="15"/>
      <c r="AB728" s="15"/>
      <c r="AC728" s="15"/>
      <c r="AD728" s="15"/>
      <c r="AE728" s="15"/>
    </row>
    <row r="729" spans="22:31" x14ac:dyDescent="0.65">
      <c r="V729" s="15"/>
      <c r="W729" s="15"/>
      <c r="X729" s="15"/>
      <c r="Y729" s="15"/>
      <c r="Z729" s="15"/>
      <c r="AA729" s="15"/>
      <c r="AB729" s="15"/>
      <c r="AC729" s="15"/>
      <c r="AD729" s="15"/>
      <c r="AE729" s="15"/>
    </row>
    <row r="730" spans="22:31" x14ac:dyDescent="0.65">
      <c r="V730" s="15"/>
      <c r="W730" s="15"/>
      <c r="X730" s="15"/>
      <c r="Y730" s="15"/>
      <c r="Z730" s="15"/>
      <c r="AA730" s="15"/>
      <c r="AB730" s="15"/>
      <c r="AC730" s="15"/>
      <c r="AD730" s="15"/>
      <c r="AE730" s="15"/>
    </row>
    <row r="731" spans="22:31" x14ac:dyDescent="0.65">
      <c r="V731" s="15"/>
      <c r="W731" s="15"/>
      <c r="X731" s="15"/>
      <c r="Y731" s="15"/>
      <c r="Z731" s="15"/>
      <c r="AA731" s="15"/>
      <c r="AB731" s="15"/>
      <c r="AC731" s="15"/>
      <c r="AD731" s="15"/>
      <c r="AE731" s="15"/>
    </row>
    <row r="732" spans="22:31" x14ac:dyDescent="0.65">
      <c r="V732" s="15"/>
      <c r="W732" s="15"/>
      <c r="X732" s="15"/>
      <c r="Y732" s="15"/>
      <c r="Z732" s="15"/>
      <c r="AA732" s="15"/>
      <c r="AB732" s="15"/>
      <c r="AC732" s="15"/>
      <c r="AD732" s="15"/>
      <c r="AE732" s="15"/>
    </row>
    <row r="733" spans="22:31" x14ac:dyDescent="0.65">
      <c r="V733" s="15"/>
      <c r="W733" s="15"/>
      <c r="X733" s="15"/>
      <c r="Y733" s="15"/>
      <c r="Z733" s="15"/>
      <c r="AA733" s="15"/>
      <c r="AB733" s="15"/>
      <c r="AC733" s="15"/>
      <c r="AD733" s="15"/>
      <c r="AE733" s="15"/>
    </row>
    <row r="734" spans="22:31" x14ac:dyDescent="0.65">
      <c r="V734" s="15"/>
      <c r="W734" s="15"/>
      <c r="X734" s="15"/>
      <c r="Y734" s="15"/>
      <c r="Z734" s="15"/>
      <c r="AA734" s="15"/>
      <c r="AB734" s="15"/>
      <c r="AC734" s="15"/>
      <c r="AD734" s="15"/>
      <c r="AE734" s="15"/>
    </row>
    <row r="735" spans="22:31" x14ac:dyDescent="0.65">
      <c r="V735" s="15"/>
      <c r="W735" s="15"/>
      <c r="X735" s="15"/>
      <c r="Y735" s="15"/>
      <c r="Z735" s="15"/>
      <c r="AA735" s="15"/>
      <c r="AB735" s="15"/>
      <c r="AC735" s="15"/>
      <c r="AD735" s="15"/>
      <c r="AE735" s="15"/>
    </row>
    <row r="736" spans="22:31" x14ac:dyDescent="0.65">
      <c r="V736" s="15"/>
      <c r="W736" s="15"/>
      <c r="X736" s="15"/>
      <c r="Y736" s="15"/>
      <c r="Z736" s="15"/>
      <c r="AA736" s="15"/>
      <c r="AB736" s="15"/>
      <c r="AC736" s="15"/>
      <c r="AD736" s="15"/>
      <c r="AE736" s="15"/>
    </row>
    <row r="737" spans="22:31" x14ac:dyDescent="0.65">
      <c r="V737" s="15"/>
      <c r="W737" s="15"/>
      <c r="X737" s="15"/>
      <c r="Y737" s="15"/>
      <c r="Z737" s="15"/>
      <c r="AA737" s="15"/>
      <c r="AB737" s="15"/>
      <c r="AC737" s="15"/>
      <c r="AD737" s="15"/>
      <c r="AE737" s="15"/>
    </row>
    <row r="738" spans="22:31" x14ac:dyDescent="0.65">
      <c r="V738" s="15"/>
      <c r="W738" s="15"/>
      <c r="X738" s="15"/>
      <c r="Y738" s="15"/>
      <c r="Z738" s="15"/>
      <c r="AA738" s="15"/>
      <c r="AB738" s="15"/>
      <c r="AC738" s="15"/>
      <c r="AD738" s="15"/>
      <c r="AE738" s="15"/>
    </row>
    <row r="739" spans="22:31" x14ac:dyDescent="0.65">
      <c r="V739" s="15"/>
      <c r="W739" s="15"/>
      <c r="X739" s="15"/>
      <c r="Y739" s="15"/>
      <c r="Z739" s="15"/>
      <c r="AA739" s="15"/>
      <c r="AB739" s="15"/>
      <c r="AC739" s="15"/>
      <c r="AD739" s="15"/>
      <c r="AE739" s="15"/>
    </row>
    <row r="740" spans="22:31" x14ac:dyDescent="0.65">
      <c r="V740" s="15"/>
      <c r="W740" s="15"/>
      <c r="X740" s="15"/>
      <c r="Y740" s="15"/>
      <c r="Z740" s="15"/>
      <c r="AA740" s="15"/>
      <c r="AB740" s="15"/>
      <c r="AC740" s="15"/>
      <c r="AD740" s="15"/>
      <c r="AE740" s="15"/>
    </row>
    <row r="741" spans="22:31" x14ac:dyDescent="0.65">
      <c r="V741" s="15"/>
      <c r="W741" s="15"/>
      <c r="X741" s="15"/>
      <c r="Y741" s="15"/>
      <c r="Z741" s="15"/>
      <c r="AA741" s="15"/>
      <c r="AB741" s="15"/>
      <c r="AC741" s="15"/>
      <c r="AD741" s="15"/>
      <c r="AE741" s="15"/>
    </row>
    <row r="742" spans="22:31" x14ac:dyDescent="0.65">
      <c r="V742" s="15"/>
      <c r="W742" s="15"/>
      <c r="X742" s="15"/>
      <c r="Y742" s="15"/>
      <c r="Z742" s="15"/>
      <c r="AA742" s="15"/>
      <c r="AB742" s="15"/>
      <c r="AC742" s="15"/>
      <c r="AD742" s="15"/>
      <c r="AE742" s="15"/>
    </row>
    <row r="743" spans="22:31" x14ac:dyDescent="0.65">
      <c r="V743" s="15"/>
      <c r="W743" s="15"/>
      <c r="X743" s="15"/>
      <c r="Y743" s="15"/>
      <c r="Z743" s="15"/>
      <c r="AA743" s="15"/>
      <c r="AB743" s="15"/>
      <c r="AC743" s="15"/>
      <c r="AD743" s="15"/>
      <c r="AE743" s="15"/>
    </row>
    <row r="744" spans="22:31" x14ac:dyDescent="0.65">
      <c r="V744" s="15"/>
      <c r="W744" s="15"/>
      <c r="X744" s="15"/>
      <c r="Y744" s="15"/>
      <c r="Z744" s="15"/>
      <c r="AA744" s="15"/>
      <c r="AB744" s="15"/>
      <c r="AC744" s="15"/>
      <c r="AD744" s="15"/>
      <c r="AE744" s="15"/>
    </row>
    <row r="745" spans="22:31" x14ac:dyDescent="0.65">
      <c r="V745" s="15"/>
      <c r="W745" s="15"/>
      <c r="X745" s="15"/>
      <c r="Y745" s="15"/>
      <c r="Z745" s="15"/>
      <c r="AA745" s="15"/>
      <c r="AB745" s="15"/>
      <c r="AC745" s="15"/>
      <c r="AD745" s="15"/>
      <c r="AE745" s="15"/>
    </row>
    <row r="746" spans="22:31" x14ac:dyDescent="0.65">
      <c r="V746" s="15"/>
      <c r="W746" s="15"/>
      <c r="X746" s="15"/>
      <c r="Y746" s="15"/>
      <c r="Z746" s="15"/>
      <c r="AA746" s="15"/>
      <c r="AB746" s="15"/>
      <c r="AC746" s="15"/>
      <c r="AD746" s="15"/>
      <c r="AE746" s="15"/>
    </row>
    <row r="747" spans="22:31" x14ac:dyDescent="0.65">
      <c r="V747" s="15"/>
      <c r="W747" s="15"/>
      <c r="X747" s="15"/>
      <c r="Y747" s="15"/>
      <c r="Z747" s="15"/>
      <c r="AA747" s="15"/>
      <c r="AB747" s="15"/>
      <c r="AC747" s="15"/>
      <c r="AD747" s="15"/>
      <c r="AE747" s="15"/>
    </row>
    <row r="748" spans="22:31" x14ac:dyDescent="0.65">
      <c r="V748" s="15"/>
      <c r="W748" s="15"/>
      <c r="X748" s="15"/>
      <c r="Y748" s="15"/>
      <c r="Z748" s="15"/>
      <c r="AA748" s="15"/>
      <c r="AB748" s="15"/>
      <c r="AC748" s="15"/>
      <c r="AD748" s="15"/>
      <c r="AE748" s="15"/>
    </row>
    <row r="749" spans="22:31" x14ac:dyDescent="0.65">
      <c r="V749" s="15"/>
      <c r="W749" s="15"/>
      <c r="X749" s="15"/>
      <c r="Y749" s="15"/>
      <c r="Z749" s="15"/>
      <c r="AA749" s="15"/>
      <c r="AB749" s="15"/>
      <c r="AC749" s="15"/>
      <c r="AD749" s="15"/>
      <c r="AE749" s="15"/>
    </row>
    <row r="750" spans="22:31" x14ac:dyDescent="0.65">
      <c r="V750" s="15"/>
      <c r="W750" s="15"/>
      <c r="X750" s="15"/>
      <c r="Y750" s="15"/>
      <c r="Z750" s="15"/>
      <c r="AA750" s="15"/>
      <c r="AB750" s="15"/>
      <c r="AC750" s="15"/>
      <c r="AD750" s="15"/>
      <c r="AE750" s="15"/>
    </row>
    <row r="751" spans="22:31" x14ac:dyDescent="0.65">
      <c r="V751" s="15"/>
      <c r="W751" s="15"/>
      <c r="X751" s="15"/>
      <c r="Y751" s="15"/>
      <c r="Z751" s="15"/>
      <c r="AA751" s="15"/>
      <c r="AB751" s="15"/>
      <c r="AC751" s="15"/>
      <c r="AD751" s="15"/>
      <c r="AE751" s="15"/>
    </row>
    <row r="752" spans="22:31" x14ac:dyDescent="0.65">
      <c r="V752" s="15"/>
      <c r="W752" s="15"/>
      <c r="X752" s="15"/>
      <c r="Y752" s="15"/>
      <c r="Z752" s="15"/>
      <c r="AA752" s="15"/>
      <c r="AB752" s="15"/>
      <c r="AC752" s="15"/>
      <c r="AD752" s="15"/>
      <c r="AE752" s="15"/>
    </row>
    <row r="753" spans="22:31" x14ac:dyDescent="0.65">
      <c r="V753" s="15"/>
      <c r="W753" s="15"/>
      <c r="X753" s="15"/>
      <c r="Y753" s="15"/>
      <c r="Z753" s="15"/>
      <c r="AA753" s="15"/>
      <c r="AB753" s="15"/>
      <c r="AC753" s="15"/>
      <c r="AD753" s="15"/>
      <c r="AE753" s="15"/>
    </row>
    <row r="754" spans="22:31" x14ac:dyDescent="0.65">
      <c r="V754" s="15"/>
      <c r="W754" s="15"/>
      <c r="X754" s="15"/>
      <c r="Y754" s="15"/>
      <c r="Z754" s="15"/>
      <c r="AA754" s="15"/>
      <c r="AB754" s="15"/>
      <c r="AC754" s="15"/>
      <c r="AD754" s="15"/>
      <c r="AE754" s="15"/>
    </row>
    <row r="755" spans="22:31" x14ac:dyDescent="0.65">
      <c r="V755" s="15"/>
      <c r="W755" s="15"/>
      <c r="X755" s="15"/>
      <c r="Y755" s="15"/>
      <c r="Z755" s="15"/>
      <c r="AA755" s="15"/>
      <c r="AB755" s="15"/>
      <c r="AC755" s="15"/>
      <c r="AD755" s="15"/>
      <c r="AE755" s="15"/>
    </row>
    <row r="756" spans="22:31" x14ac:dyDescent="0.65">
      <c r="V756" s="15"/>
      <c r="W756" s="15"/>
      <c r="X756" s="15"/>
      <c r="Y756" s="15"/>
      <c r="Z756" s="15"/>
      <c r="AA756" s="15"/>
      <c r="AB756" s="15"/>
      <c r="AC756" s="15"/>
      <c r="AD756" s="15"/>
      <c r="AE756" s="15"/>
    </row>
    <row r="757" spans="22:31" x14ac:dyDescent="0.65">
      <c r="V757" s="15"/>
      <c r="W757" s="15"/>
      <c r="X757" s="15"/>
      <c r="Y757" s="15"/>
      <c r="Z757" s="15"/>
      <c r="AA757" s="15"/>
      <c r="AB757" s="15"/>
      <c r="AC757" s="15"/>
      <c r="AD757" s="15"/>
      <c r="AE757" s="15"/>
    </row>
    <row r="758" spans="22:31" x14ac:dyDescent="0.65">
      <c r="V758" s="15"/>
      <c r="W758" s="15"/>
      <c r="X758" s="15"/>
      <c r="Y758" s="15"/>
      <c r="Z758" s="15"/>
      <c r="AA758" s="15"/>
      <c r="AB758" s="15"/>
      <c r="AC758" s="15"/>
      <c r="AD758" s="15"/>
      <c r="AE758" s="15"/>
    </row>
    <row r="759" spans="22:31" x14ac:dyDescent="0.65">
      <c r="V759" s="15"/>
      <c r="W759" s="15"/>
      <c r="X759" s="15"/>
      <c r="Y759" s="15"/>
      <c r="Z759" s="15"/>
      <c r="AA759" s="15"/>
      <c r="AB759" s="15"/>
      <c r="AC759" s="15"/>
      <c r="AD759" s="15"/>
      <c r="AE759" s="15"/>
    </row>
    <row r="760" spans="22:31" x14ac:dyDescent="0.65">
      <c r="V760" s="15"/>
      <c r="W760" s="15"/>
      <c r="X760" s="15"/>
      <c r="Y760" s="15"/>
      <c r="Z760" s="15"/>
      <c r="AA760" s="15"/>
      <c r="AB760" s="15"/>
      <c r="AC760" s="15"/>
      <c r="AD760" s="15"/>
      <c r="AE760" s="15"/>
    </row>
    <row r="761" spans="22:31" x14ac:dyDescent="0.65">
      <c r="V761" s="15"/>
      <c r="W761" s="15"/>
      <c r="X761" s="15"/>
      <c r="Y761" s="15"/>
      <c r="Z761" s="15"/>
      <c r="AA761" s="15"/>
      <c r="AB761" s="15"/>
      <c r="AC761" s="15"/>
      <c r="AD761" s="15"/>
      <c r="AE761" s="15"/>
    </row>
    <row r="762" spans="22:31" x14ac:dyDescent="0.65">
      <c r="V762" s="15"/>
      <c r="W762" s="15"/>
      <c r="X762" s="15"/>
      <c r="Y762" s="15"/>
      <c r="Z762" s="15"/>
      <c r="AA762" s="15"/>
      <c r="AB762" s="15"/>
      <c r="AC762" s="15"/>
      <c r="AD762" s="15"/>
      <c r="AE762" s="15"/>
    </row>
    <row r="763" spans="22:31" x14ac:dyDescent="0.65">
      <c r="V763" s="15"/>
      <c r="W763" s="15"/>
      <c r="X763" s="15"/>
      <c r="Y763" s="15"/>
      <c r="Z763" s="15"/>
      <c r="AA763" s="15"/>
      <c r="AB763" s="15"/>
      <c r="AC763" s="15"/>
      <c r="AD763" s="15"/>
      <c r="AE763" s="15"/>
    </row>
    <row r="764" spans="22:31" x14ac:dyDescent="0.65">
      <c r="V764" s="15"/>
      <c r="W764" s="15"/>
      <c r="X764" s="15"/>
      <c r="Y764" s="15"/>
      <c r="Z764" s="15"/>
      <c r="AA764" s="15"/>
      <c r="AB764" s="15"/>
      <c r="AC764" s="15"/>
      <c r="AD764" s="15"/>
      <c r="AE764" s="15"/>
    </row>
    <row r="765" spans="22:31" x14ac:dyDescent="0.65">
      <c r="V765" s="15"/>
      <c r="W765" s="15"/>
      <c r="X765" s="15"/>
      <c r="Y765" s="15"/>
      <c r="Z765" s="15"/>
      <c r="AA765" s="15"/>
      <c r="AB765" s="15"/>
      <c r="AC765" s="15"/>
      <c r="AD765" s="15"/>
      <c r="AE765" s="15"/>
    </row>
    <row r="766" spans="22:31" x14ac:dyDescent="0.65">
      <c r="V766" s="15"/>
      <c r="W766" s="15"/>
      <c r="X766" s="15"/>
      <c r="Y766" s="15"/>
      <c r="Z766" s="15"/>
      <c r="AA766" s="15"/>
      <c r="AB766" s="15"/>
      <c r="AC766" s="15"/>
      <c r="AD766" s="15"/>
      <c r="AE766" s="15"/>
    </row>
    <row r="767" spans="22:31" x14ac:dyDescent="0.65">
      <c r="V767" s="15"/>
      <c r="W767" s="15"/>
      <c r="X767" s="15"/>
      <c r="Y767" s="15"/>
      <c r="Z767" s="15"/>
      <c r="AA767" s="15"/>
      <c r="AB767" s="15"/>
      <c r="AC767" s="15"/>
      <c r="AD767" s="15"/>
      <c r="AE767" s="15"/>
    </row>
    <row r="768" spans="22:31" x14ac:dyDescent="0.65">
      <c r="V768" s="15"/>
      <c r="W768" s="15"/>
      <c r="X768" s="15"/>
      <c r="Y768" s="15"/>
      <c r="Z768" s="15"/>
      <c r="AA768" s="15"/>
      <c r="AB768" s="15"/>
      <c r="AC768" s="15"/>
      <c r="AD768" s="15"/>
      <c r="AE768" s="15"/>
    </row>
    <row r="769" spans="22:31" x14ac:dyDescent="0.65">
      <c r="V769" s="15"/>
      <c r="W769" s="15"/>
      <c r="X769" s="15"/>
      <c r="Y769" s="15"/>
      <c r="Z769" s="15"/>
      <c r="AA769" s="15"/>
      <c r="AB769" s="15"/>
      <c r="AC769" s="15"/>
      <c r="AD769" s="15"/>
      <c r="AE769" s="15"/>
    </row>
    <row r="770" spans="22:31" x14ac:dyDescent="0.65">
      <c r="V770" s="15"/>
      <c r="W770" s="15"/>
      <c r="X770" s="15"/>
      <c r="Y770" s="15"/>
      <c r="Z770" s="15"/>
      <c r="AA770" s="15"/>
      <c r="AB770" s="15"/>
      <c r="AC770" s="15"/>
      <c r="AD770" s="15"/>
      <c r="AE770" s="15"/>
    </row>
    <row r="771" spans="22:31" x14ac:dyDescent="0.65">
      <c r="V771" s="15"/>
      <c r="W771" s="15"/>
      <c r="X771" s="15"/>
      <c r="Y771" s="15"/>
      <c r="Z771" s="15"/>
      <c r="AA771" s="15"/>
      <c r="AB771" s="15"/>
      <c r="AC771" s="15"/>
      <c r="AD771" s="15"/>
      <c r="AE771" s="15"/>
    </row>
    <row r="772" spans="22:31" x14ac:dyDescent="0.65">
      <c r="V772" s="15"/>
      <c r="W772" s="15"/>
      <c r="X772" s="15"/>
      <c r="Y772" s="15"/>
      <c r="Z772" s="15"/>
      <c r="AA772" s="15"/>
      <c r="AB772" s="15"/>
      <c r="AC772" s="15"/>
      <c r="AD772" s="15"/>
      <c r="AE772" s="15"/>
    </row>
    <row r="773" spans="22:31" x14ac:dyDescent="0.65">
      <c r="V773" s="15"/>
      <c r="W773" s="15"/>
      <c r="X773" s="15"/>
      <c r="Y773" s="15"/>
      <c r="Z773" s="15"/>
      <c r="AA773" s="15"/>
      <c r="AB773" s="15"/>
      <c r="AC773" s="15"/>
      <c r="AD773" s="15"/>
      <c r="AE773" s="15"/>
    </row>
    <row r="774" spans="22:31" x14ac:dyDescent="0.65">
      <c r="V774" s="15"/>
      <c r="W774" s="15"/>
      <c r="X774" s="15"/>
      <c r="Y774" s="15"/>
      <c r="Z774" s="15"/>
      <c r="AA774" s="15"/>
      <c r="AB774" s="15"/>
      <c r="AC774" s="15"/>
      <c r="AD774" s="15"/>
      <c r="AE774" s="15"/>
    </row>
    <row r="775" spans="22:31" x14ac:dyDescent="0.65">
      <c r="V775" s="15"/>
      <c r="W775" s="15"/>
      <c r="X775" s="15"/>
      <c r="Y775" s="15"/>
      <c r="Z775" s="15"/>
      <c r="AA775" s="15"/>
      <c r="AB775" s="15"/>
      <c r="AC775" s="15"/>
      <c r="AD775" s="15"/>
      <c r="AE775" s="15"/>
    </row>
    <row r="776" spans="22:31" x14ac:dyDescent="0.65">
      <c r="V776" s="15"/>
      <c r="W776" s="15"/>
      <c r="X776" s="15"/>
      <c r="Y776" s="15"/>
      <c r="Z776" s="15"/>
      <c r="AA776" s="15"/>
      <c r="AB776" s="15"/>
      <c r="AC776" s="15"/>
      <c r="AD776" s="15"/>
      <c r="AE776" s="15"/>
    </row>
    <row r="777" spans="22:31" x14ac:dyDescent="0.65">
      <c r="V777" s="15"/>
      <c r="W777" s="15"/>
      <c r="X777" s="15"/>
      <c r="Y777" s="15"/>
      <c r="Z777" s="15"/>
      <c r="AA777" s="15"/>
      <c r="AB777" s="15"/>
      <c r="AC777" s="15"/>
      <c r="AD777" s="15"/>
      <c r="AE777" s="15"/>
    </row>
    <row r="778" spans="22:31" x14ac:dyDescent="0.65">
      <c r="V778" s="15"/>
      <c r="W778" s="15"/>
      <c r="X778" s="15"/>
      <c r="Y778" s="15"/>
      <c r="Z778" s="15"/>
      <c r="AA778" s="15"/>
      <c r="AB778" s="15"/>
      <c r="AC778" s="15"/>
      <c r="AD778" s="15"/>
      <c r="AE778" s="15"/>
    </row>
    <row r="779" spans="22:31" x14ac:dyDescent="0.65">
      <c r="V779" s="15"/>
      <c r="W779" s="15"/>
      <c r="X779" s="15"/>
      <c r="Y779" s="15"/>
      <c r="Z779" s="15"/>
      <c r="AA779" s="15"/>
      <c r="AB779" s="15"/>
      <c r="AC779" s="15"/>
      <c r="AD779" s="15"/>
      <c r="AE779" s="15"/>
    </row>
    <row r="780" spans="22:31" x14ac:dyDescent="0.65">
      <c r="V780" s="15"/>
      <c r="W780" s="15"/>
      <c r="X780" s="15"/>
      <c r="Y780" s="15"/>
      <c r="Z780" s="15"/>
      <c r="AA780" s="15"/>
      <c r="AB780" s="15"/>
      <c r="AC780" s="15"/>
      <c r="AD780" s="15"/>
      <c r="AE780" s="15"/>
    </row>
    <row r="781" spans="22:31" x14ac:dyDescent="0.65">
      <c r="V781" s="15"/>
      <c r="W781" s="15"/>
      <c r="X781" s="15"/>
      <c r="Y781" s="15"/>
      <c r="Z781" s="15"/>
      <c r="AA781" s="15"/>
      <c r="AB781" s="15"/>
      <c r="AC781" s="15"/>
      <c r="AD781" s="15"/>
      <c r="AE781" s="15"/>
    </row>
    <row r="782" spans="22:31" x14ac:dyDescent="0.65">
      <c r="V782" s="15"/>
      <c r="W782" s="15"/>
      <c r="X782" s="15"/>
      <c r="Y782" s="15"/>
      <c r="Z782" s="15"/>
      <c r="AA782" s="15"/>
      <c r="AB782" s="15"/>
      <c r="AC782" s="15"/>
      <c r="AD782" s="15"/>
      <c r="AE782" s="15"/>
    </row>
    <row r="783" spans="22:31" x14ac:dyDescent="0.65">
      <c r="V783" s="15"/>
      <c r="W783" s="15"/>
      <c r="X783" s="15"/>
      <c r="Y783" s="15"/>
      <c r="Z783" s="15"/>
      <c r="AA783" s="15"/>
      <c r="AB783" s="15"/>
      <c r="AC783" s="15"/>
      <c r="AD783" s="15"/>
      <c r="AE783" s="15"/>
    </row>
    <row r="784" spans="22:31" x14ac:dyDescent="0.65">
      <c r="V784" s="15"/>
      <c r="W784" s="15"/>
      <c r="X784" s="15"/>
      <c r="Y784" s="15"/>
      <c r="Z784" s="15"/>
      <c r="AA784" s="15"/>
      <c r="AB784" s="15"/>
      <c r="AC784" s="15"/>
      <c r="AD784" s="15"/>
      <c r="AE784" s="15"/>
    </row>
    <row r="785" spans="22:31" x14ac:dyDescent="0.65">
      <c r="V785" s="15"/>
      <c r="W785" s="15"/>
      <c r="X785" s="15"/>
      <c r="Y785" s="15"/>
      <c r="Z785" s="15"/>
      <c r="AA785" s="15"/>
      <c r="AB785" s="15"/>
      <c r="AC785" s="15"/>
      <c r="AD785" s="15"/>
      <c r="AE785" s="15"/>
    </row>
    <row r="786" spans="22:31" x14ac:dyDescent="0.65">
      <c r="V786" s="15"/>
      <c r="W786" s="15"/>
      <c r="X786" s="15"/>
      <c r="Y786" s="15"/>
      <c r="Z786" s="15"/>
      <c r="AA786" s="15"/>
      <c r="AB786" s="15"/>
      <c r="AC786" s="15"/>
      <c r="AD786" s="15"/>
      <c r="AE786" s="15"/>
    </row>
    <row r="787" spans="22:31" x14ac:dyDescent="0.65">
      <c r="V787" s="15"/>
      <c r="W787" s="15"/>
      <c r="X787" s="15"/>
      <c r="Y787" s="15"/>
      <c r="Z787" s="15"/>
      <c r="AA787" s="15"/>
      <c r="AB787" s="15"/>
      <c r="AC787" s="15"/>
      <c r="AD787" s="15"/>
      <c r="AE787" s="15"/>
    </row>
    <row r="788" spans="22:31" x14ac:dyDescent="0.65">
      <c r="V788" s="15"/>
      <c r="W788" s="15"/>
      <c r="X788" s="15"/>
      <c r="Y788" s="15"/>
      <c r="Z788" s="15"/>
      <c r="AA788" s="15"/>
      <c r="AB788" s="15"/>
      <c r="AC788" s="15"/>
      <c r="AD788" s="15"/>
      <c r="AE788" s="15"/>
    </row>
    <row r="789" spans="22:31" x14ac:dyDescent="0.65">
      <c r="V789" s="15"/>
      <c r="W789" s="15"/>
      <c r="X789" s="15"/>
      <c r="Y789" s="15"/>
      <c r="Z789" s="15"/>
      <c r="AA789" s="15"/>
      <c r="AB789" s="15"/>
      <c r="AC789" s="15"/>
      <c r="AD789" s="15"/>
      <c r="AE789" s="15"/>
    </row>
    <row r="790" spans="22:31" x14ac:dyDescent="0.65">
      <c r="V790" s="15"/>
      <c r="W790" s="15"/>
      <c r="X790" s="15"/>
      <c r="Y790" s="15"/>
      <c r="Z790" s="15"/>
      <c r="AA790" s="15"/>
      <c r="AB790" s="15"/>
      <c r="AC790" s="15"/>
      <c r="AD790" s="15"/>
      <c r="AE790" s="15"/>
    </row>
    <row r="791" spans="22:31" x14ac:dyDescent="0.65">
      <c r="V791" s="15"/>
      <c r="W791" s="15"/>
      <c r="X791" s="15"/>
      <c r="Y791" s="15"/>
      <c r="Z791" s="15"/>
      <c r="AA791" s="15"/>
      <c r="AB791" s="15"/>
      <c r="AC791" s="15"/>
      <c r="AD791" s="15"/>
      <c r="AE791" s="15"/>
    </row>
    <row r="792" spans="22:31" x14ac:dyDescent="0.65">
      <c r="V792" s="15"/>
      <c r="W792" s="15"/>
      <c r="X792" s="15"/>
      <c r="Y792" s="15"/>
      <c r="Z792" s="15"/>
      <c r="AA792" s="15"/>
      <c r="AB792" s="15"/>
      <c r="AC792" s="15"/>
      <c r="AD792" s="15"/>
      <c r="AE792" s="15"/>
    </row>
    <row r="793" spans="22:31" x14ac:dyDescent="0.65">
      <c r="V793" s="15"/>
      <c r="W793" s="15"/>
      <c r="X793" s="15"/>
      <c r="Y793" s="15"/>
      <c r="Z793" s="15"/>
      <c r="AA793" s="15"/>
      <c r="AB793" s="15"/>
      <c r="AC793" s="15"/>
      <c r="AD793" s="15"/>
      <c r="AE793" s="15"/>
    </row>
    <row r="794" spans="22:31" x14ac:dyDescent="0.65">
      <c r="V794" s="15"/>
      <c r="W794" s="15"/>
      <c r="X794" s="15"/>
      <c r="Y794" s="15"/>
      <c r="Z794" s="15"/>
      <c r="AA794" s="15"/>
      <c r="AB794" s="15"/>
      <c r="AC794" s="15"/>
      <c r="AD794" s="15"/>
      <c r="AE794" s="15"/>
    </row>
    <row r="795" spans="22:31" x14ac:dyDescent="0.65">
      <c r="V795" s="15"/>
      <c r="W795" s="15"/>
      <c r="X795" s="15"/>
      <c r="Y795" s="15"/>
      <c r="Z795" s="15"/>
      <c r="AA795" s="15"/>
      <c r="AB795" s="15"/>
      <c r="AC795" s="15"/>
      <c r="AD795" s="15"/>
      <c r="AE795" s="15"/>
    </row>
    <row r="796" spans="22:31" x14ac:dyDescent="0.65">
      <c r="V796" s="15"/>
      <c r="W796" s="15"/>
      <c r="X796" s="15"/>
      <c r="Y796" s="15"/>
      <c r="Z796" s="15"/>
      <c r="AA796" s="15"/>
      <c r="AB796" s="15"/>
      <c r="AC796" s="15"/>
      <c r="AD796" s="15"/>
      <c r="AE796" s="15"/>
    </row>
    <row r="797" spans="22:31" x14ac:dyDescent="0.65">
      <c r="V797" s="15"/>
      <c r="W797" s="15"/>
      <c r="X797" s="15"/>
      <c r="Y797" s="15"/>
      <c r="Z797" s="15"/>
      <c r="AA797" s="15"/>
      <c r="AB797" s="15"/>
      <c r="AC797" s="15"/>
      <c r="AD797" s="15"/>
      <c r="AE797" s="15"/>
    </row>
    <row r="798" spans="22:31" x14ac:dyDescent="0.65">
      <c r="V798" s="15"/>
      <c r="W798" s="15"/>
      <c r="X798" s="15"/>
      <c r="Y798" s="15"/>
      <c r="Z798" s="15"/>
      <c r="AA798" s="15"/>
      <c r="AB798" s="15"/>
      <c r="AC798" s="15"/>
      <c r="AD798" s="15"/>
      <c r="AE798" s="15"/>
    </row>
    <row r="799" spans="22:31" x14ac:dyDescent="0.65">
      <c r="V799" s="15"/>
      <c r="W799" s="15"/>
      <c r="X799" s="15"/>
      <c r="Y799" s="15"/>
      <c r="Z799" s="15"/>
      <c r="AA799" s="15"/>
      <c r="AB799" s="15"/>
      <c r="AC799" s="15"/>
      <c r="AD799" s="15"/>
      <c r="AE799" s="15"/>
    </row>
    <row r="800" spans="22:31" x14ac:dyDescent="0.65">
      <c r="V800" s="15"/>
      <c r="W800" s="15"/>
      <c r="X800" s="15"/>
      <c r="Y800" s="15"/>
      <c r="Z800" s="15"/>
      <c r="AA800" s="15"/>
      <c r="AB800" s="15"/>
      <c r="AC800" s="15"/>
      <c r="AD800" s="15"/>
      <c r="AE800" s="15"/>
    </row>
    <row r="801" spans="22:31" x14ac:dyDescent="0.65">
      <c r="V801" s="15"/>
      <c r="W801" s="15"/>
      <c r="X801" s="15"/>
      <c r="Y801" s="15"/>
      <c r="Z801" s="15"/>
      <c r="AA801" s="15"/>
      <c r="AB801" s="15"/>
      <c r="AC801" s="15"/>
      <c r="AD801" s="15"/>
      <c r="AE801" s="15"/>
    </row>
    <row r="802" spans="22:31" x14ac:dyDescent="0.65">
      <c r="V802" s="15"/>
      <c r="W802" s="15"/>
      <c r="X802" s="15"/>
      <c r="Y802" s="15"/>
      <c r="Z802" s="15"/>
      <c r="AA802" s="15"/>
      <c r="AB802" s="15"/>
      <c r="AC802" s="15"/>
      <c r="AD802" s="15"/>
      <c r="AE802" s="15"/>
    </row>
    <row r="803" spans="22:31" x14ac:dyDescent="0.65">
      <c r="V803" s="15"/>
      <c r="W803" s="15"/>
      <c r="X803" s="15"/>
      <c r="Y803" s="15"/>
      <c r="Z803" s="15"/>
      <c r="AA803" s="15"/>
      <c r="AB803" s="15"/>
      <c r="AC803" s="15"/>
      <c r="AD803" s="15"/>
      <c r="AE803" s="15"/>
    </row>
    <row r="804" spans="22:31" x14ac:dyDescent="0.65">
      <c r="V804" s="15"/>
      <c r="W804" s="15"/>
      <c r="X804" s="15"/>
      <c r="Y804" s="15"/>
      <c r="Z804" s="15"/>
      <c r="AA804" s="15"/>
      <c r="AB804" s="15"/>
      <c r="AC804" s="15"/>
      <c r="AD804" s="15"/>
      <c r="AE804" s="15"/>
    </row>
    <row r="805" spans="22:31" x14ac:dyDescent="0.65">
      <c r="V805" s="15"/>
      <c r="W805" s="15"/>
      <c r="X805" s="15"/>
      <c r="Y805" s="15"/>
      <c r="Z805" s="15"/>
      <c r="AA805" s="15"/>
      <c r="AB805" s="15"/>
      <c r="AC805" s="15"/>
      <c r="AD805" s="15"/>
      <c r="AE805" s="15"/>
    </row>
    <row r="806" spans="22:31" x14ac:dyDescent="0.65">
      <c r="V806" s="15"/>
      <c r="W806" s="15"/>
      <c r="X806" s="15"/>
      <c r="Y806" s="15"/>
      <c r="Z806" s="15"/>
      <c r="AA806" s="15"/>
      <c r="AB806" s="15"/>
      <c r="AC806" s="15"/>
      <c r="AD806" s="15"/>
      <c r="AE806" s="15"/>
    </row>
    <row r="807" spans="22:31" x14ac:dyDescent="0.65">
      <c r="V807" s="15"/>
      <c r="W807" s="15"/>
      <c r="X807" s="15"/>
      <c r="Y807" s="15"/>
      <c r="Z807" s="15"/>
      <c r="AA807" s="15"/>
      <c r="AB807" s="15"/>
      <c r="AC807" s="15"/>
      <c r="AD807" s="15"/>
      <c r="AE807" s="15"/>
    </row>
    <row r="808" spans="22:31" x14ac:dyDescent="0.65">
      <c r="V808" s="15"/>
      <c r="W808" s="15"/>
      <c r="X808" s="15"/>
      <c r="Y808" s="15"/>
      <c r="Z808" s="15"/>
      <c r="AA808" s="15"/>
      <c r="AB808" s="15"/>
      <c r="AC808" s="15"/>
      <c r="AD808" s="15"/>
      <c r="AE808" s="15"/>
    </row>
    <row r="809" spans="22:31" x14ac:dyDescent="0.65">
      <c r="V809" s="15"/>
      <c r="W809" s="15"/>
      <c r="X809" s="15"/>
      <c r="Y809" s="15"/>
      <c r="Z809" s="15"/>
      <c r="AA809" s="15"/>
      <c r="AB809" s="15"/>
      <c r="AC809" s="15"/>
      <c r="AD809" s="15"/>
      <c r="AE809" s="15"/>
    </row>
    <row r="810" spans="22:31" x14ac:dyDescent="0.65">
      <c r="V810" s="15"/>
      <c r="W810" s="15"/>
      <c r="X810" s="15"/>
      <c r="Y810" s="15"/>
      <c r="Z810" s="15"/>
      <c r="AA810" s="15"/>
      <c r="AB810" s="15"/>
      <c r="AC810" s="15"/>
      <c r="AD810" s="15"/>
      <c r="AE810" s="15"/>
    </row>
    <row r="811" spans="22:31" x14ac:dyDescent="0.65">
      <c r="V811" s="15"/>
      <c r="W811" s="15"/>
      <c r="X811" s="15"/>
      <c r="Y811" s="15"/>
      <c r="Z811" s="15"/>
      <c r="AA811" s="15"/>
      <c r="AB811" s="15"/>
      <c r="AC811" s="15"/>
      <c r="AD811" s="15"/>
      <c r="AE811" s="15"/>
    </row>
    <row r="812" spans="22:31" x14ac:dyDescent="0.65">
      <c r="V812" s="15"/>
      <c r="W812" s="15"/>
      <c r="X812" s="15"/>
      <c r="Y812" s="15"/>
      <c r="Z812" s="15"/>
      <c r="AA812" s="15"/>
      <c r="AB812" s="15"/>
      <c r="AC812" s="15"/>
      <c r="AD812" s="15"/>
      <c r="AE812" s="15"/>
    </row>
    <row r="813" spans="22:31" x14ac:dyDescent="0.65">
      <c r="V813" s="15"/>
      <c r="W813" s="15"/>
      <c r="X813" s="15"/>
      <c r="Y813" s="15"/>
      <c r="Z813" s="15"/>
      <c r="AA813" s="15"/>
      <c r="AB813" s="15"/>
      <c r="AC813" s="15"/>
      <c r="AD813" s="15"/>
      <c r="AE813" s="15"/>
    </row>
    <row r="814" spans="22:31" x14ac:dyDescent="0.65">
      <c r="V814" s="15"/>
      <c r="W814" s="15"/>
      <c r="X814" s="15"/>
      <c r="Y814" s="15"/>
      <c r="Z814" s="15"/>
      <c r="AA814" s="15"/>
      <c r="AB814" s="15"/>
      <c r="AC814" s="15"/>
      <c r="AD814" s="15"/>
      <c r="AE814" s="15"/>
    </row>
    <row r="815" spans="22:31" x14ac:dyDescent="0.65">
      <c r="V815" s="15"/>
      <c r="W815" s="15"/>
      <c r="X815" s="15"/>
      <c r="Y815" s="15"/>
      <c r="Z815" s="15"/>
      <c r="AA815" s="15"/>
      <c r="AB815" s="15"/>
      <c r="AC815" s="15"/>
      <c r="AD815" s="15"/>
      <c r="AE815" s="15"/>
    </row>
    <row r="816" spans="22:31" x14ac:dyDescent="0.65">
      <c r="V816" s="15"/>
      <c r="W816" s="15"/>
      <c r="X816" s="15"/>
      <c r="Y816" s="15"/>
      <c r="Z816" s="15"/>
      <c r="AA816" s="15"/>
      <c r="AB816" s="15"/>
      <c r="AC816" s="15"/>
      <c r="AD816" s="15"/>
      <c r="AE816" s="15"/>
    </row>
    <row r="817" spans="22:31" x14ac:dyDescent="0.65">
      <c r="V817" s="15"/>
      <c r="W817" s="15"/>
      <c r="X817" s="15"/>
      <c r="Y817" s="15"/>
      <c r="Z817" s="15"/>
      <c r="AA817" s="15"/>
      <c r="AB817" s="15"/>
      <c r="AC817" s="15"/>
      <c r="AD817" s="15"/>
      <c r="AE817" s="15"/>
    </row>
    <row r="818" spans="22:31" x14ac:dyDescent="0.65">
      <c r="V818" s="15"/>
      <c r="W818" s="15"/>
      <c r="X818" s="15"/>
      <c r="Y818" s="15"/>
      <c r="Z818" s="15"/>
      <c r="AA818" s="15"/>
      <c r="AB818" s="15"/>
      <c r="AC818" s="15"/>
      <c r="AD818" s="15"/>
      <c r="AE818" s="15"/>
    </row>
    <row r="819" spans="22:31" x14ac:dyDescent="0.65">
      <c r="V819" s="15"/>
      <c r="W819" s="15"/>
      <c r="X819" s="15"/>
      <c r="Y819" s="15"/>
      <c r="Z819" s="15"/>
      <c r="AA819" s="15"/>
      <c r="AB819" s="15"/>
      <c r="AC819" s="15"/>
      <c r="AD819" s="15"/>
      <c r="AE819" s="15"/>
    </row>
    <row r="820" spans="22:31" x14ac:dyDescent="0.65">
      <c r="V820" s="15"/>
      <c r="W820" s="15"/>
      <c r="X820" s="15"/>
      <c r="Y820" s="15"/>
      <c r="Z820" s="15"/>
      <c r="AA820" s="15"/>
      <c r="AB820" s="15"/>
      <c r="AC820" s="15"/>
      <c r="AD820" s="15"/>
      <c r="AE820" s="15"/>
    </row>
    <row r="821" spans="22:31" x14ac:dyDescent="0.65">
      <c r="V821" s="15"/>
      <c r="W821" s="15"/>
      <c r="X821" s="15"/>
      <c r="Y821" s="15"/>
      <c r="Z821" s="15"/>
      <c r="AA821" s="15"/>
      <c r="AB821" s="15"/>
      <c r="AC821" s="15"/>
      <c r="AD821" s="15"/>
      <c r="AE821" s="15"/>
    </row>
    <row r="822" spans="22:31" x14ac:dyDescent="0.65">
      <c r="V822" s="15"/>
      <c r="W822" s="15"/>
      <c r="X822" s="15"/>
      <c r="Y822" s="15"/>
      <c r="Z822" s="15"/>
      <c r="AA822" s="15"/>
      <c r="AB822" s="15"/>
      <c r="AC822" s="15"/>
      <c r="AD822" s="15"/>
      <c r="AE822" s="15"/>
    </row>
    <row r="823" spans="22:31" x14ac:dyDescent="0.65">
      <c r="V823" s="15"/>
      <c r="W823" s="15"/>
      <c r="X823" s="15"/>
      <c r="Y823" s="15"/>
      <c r="Z823" s="15"/>
      <c r="AA823" s="15"/>
      <c r="AB823" s="15"/>
      <c r="AC823" s="15"/>
      <c r="AD823" s="15"/>
      <c r="AE823" s="15"/>
    </row>
    <row r="824" spans="22:31" x14ac:dyDescent="0.65">
      <c r="V824" s="15"/>
      <c r="W824" s="15"/>
      <c r="X824" s="15"/>
      <c r="Y824" s="15"/>
      <c r="Z824" s="15"/>
      <c r="AA824" s="15"/>
      <c r="AB824" s="15"/>
      <c r="AC824" s="15"/>
      <c r="AD824" s="15"/>
      <c r="AE824" s="15"/>
    </row>
    <row r="825" spans="22:31" x14ac:dyDescent="0.65">
      <c r="V825" s="15"/>
      <c r="W825" s="15"/>
      <c r="X825" s="15"/>
      <c r="Y825" s="15"/>
      <c r="Z825" s="15"/>
      <c r="AA825" s="15"/>
      <c r="AB825" s="15"/>
      <c r="AC825" s="15"/>
      <c r="AD825" s="15"/>
      <c r="AE825" s="15"/>
    </row>
    <row r="826" spans="22:31" x14ac:dyDescent="0.65">
      <c r="V826" s="15"/>
      <c r="W826" s="15"/>
      <c r="X826" s="15"/>
      <c r="Y826" s="15"/>
      <c r="Z826" s="15"/>
      <c r="AA826" s="15"/>
      <c r="AB826" s="15"/>
      <c r="AC826" s="15"/>
      <c r="AD826" s="15"/>
      <c r="AE826" s="15"/>
    </row>
    <row r="827" spans="22:31" x14ac:dyDescent="0.65">
      <c r="V827" s="15"/>
      <c r="W827" s="15"/>
      <c r="X827" s="15"/>
      <c r="Y827" s="15"/>
      <c r="Z827" s="15"/>
      <c r="AA827" s="15"/>
      <c r="AB827" s="15"/>
      <c r="AC827" s="15"/>
      <c r="AD827" s="15"/>
      <c r="AE827" s="15"/>
    </row>
    <row r="828" spans="22:31" x14ac:dyDescent="0.65">
      <c r="V828" s="15"/>
      <c r="W828" s="15"/>
      <c r="X828" s="15"/>
      <c r="Y828" s="15"/>
      <c r="Z828" s="15"/>
      <c r="AA828" s="15"/>
      <c r="AB828" s="15"/>
      <c r="AC828" s="15"/>
      <c r="AD828" s="15"/>
      <c r="AE828" s="15"/>
    </row>
    <row r="829" spans="22:31" x14ac:dyDescent="0.65">
      <c r="V829" s="15"/>
      <c r="W829" s="15"/>
      <c r="X829" s="15"/>
      <c r="Y829" s="15"/>
      <c r="Z829" s="15"/>
      <c r="AA829" s="15"/>
      <c r="AB829" s="15"/>
      <c r="AC829" s="15"/>
      <c r="AD829" s="15"/>
      <c r="AE829" s="15"/>
    </row>
    <row r="830" spans="22:31" x14ac:dyDescent="0.65">
      <c r="V830" s="15"/>
      <c r="W830" s="15"/>
      <c r="X830" s="15"/>
      <c r="Y830" s="15"/>
      <c r="Z830" s="15"/>
      <c r="AA830" s="15"/>
      <c r="AB830" s="15"/>
      <c r="AC830" s="15"/>
      <c r="AD830" s="15"/>
      <c r="AE830" s="15"/>
    </row>
    <row r="831" spans="22:31" x14ac:dyDescent="0.65">
      <c r="V831" s="15"/>
      <c r="W831" s="15"/>
      <c r="X831" s="15"/>
      <c r="Y831" s="15"/>
      <c r="Z831" s="15"/>
      <c r="AA831" s="15"/>
      <c r="AB831" s="15"/>
      <c r="AC831" s="15"/>
      <c r="AD831" s="15"/>
      <c r="AE831" s="15"/>
    </row>
    <row r="832" spans="22:31" x14ac:dyDescent="0.65">
      <c r="V832" s="15"/>
      <c r="W832" s="15"/>
      <c r="X832" s="15"/>
      <c r="Y832" s="15"/>
      <c r="Z832" s="15"/>
      <c r="AA832" s="15"/>
      <c r="AB832" s="15"/>
      <c r="AC832" s="15"/>
      <c r="AD832" s="15"/>
      <c r="AE832" s="15"/>
    </row>
    <row r="833" spans="22:31" x14ac:dyDescent="0.65">
      <c r="V833" s="15"/>
      <c r="W833" s="15"/>
      <c r="X833" s="15"/>
      <c r="Y833" s="15"/>
      <c r="Z833" s="15"/>
      <c r="AA833" s="15"/>
      <c r="AB833" s="15"/>
      <c r="AC833" s="15"/>
      <c r="AD833" s="15"/>
      <c r="AE833" s="15"/>
    </row>
    <row r="834" spans="22:31" x14ac:dyDescent="0.65">
      <c r="V834" s="15"/>
      <c r="W834" s="15"/>
      <c r="X834" s="15"/>
      <c r="Y834" s="15"/>
      <c r="Z834" s="15"/>
      <c r="AA834" s="15"/>
      <c r="AB834" s="15"/>
      <c r="AC834" s="15"/>
      <c r="AD834" s="15"/>
      <c r="AE834" s="15"/>
    </row>
    <row r="835" spans="22:31" x14ac:dyDescent="0.65">
      <c r="V835" s="15"/>
      <c r="W835" s="15"/>
      <c r="X835" s="15"/>
      <c r="Y835" s="15"/>
      <c r="Z835" s="15"/>
      <c r="AA835" s="15"/>
      <c r="AB835" s="15"/>
      <c r="AC835" s="15"/>
      <c r="AD835" s="15"/>
      <c r="AE835" s="15"/>
    </row>
    <row r="836" spans="22:31" x14ac:dyDescent="0.65">
      <c r="V836" s="15"/>
      <c r="W836" s="15"/>
      <c r="X836" s="15"/>
      <c r="Y836" s="15"/>
      <c r="Z836" s="15"/>
      <c r="AA836" s="15"/>
      <c r="AB836" s="15"/>
      <c r="AC836" s="15"/>
      <c r="AD836" s="15"/>
      <c r="AE836" s="15"/>
    </row>
    <row r="837" spans="22:31" x14ac:dyDescent="0.65">
      <c r="V837" s="15"/>
      <c r="W837" s="15"/>
      <c r="X837" s="15"/>
      <c r="Y837" s="15"/>
      <c r="Z837" s="15"/>
      <c r="AA837" s="15"/>
      <c r="AB837" s="15"/>
      <c r="AC837" s="15"/>
      <c r="AD837" s="15"/>
      <c r="AE837" s="15"/>
    </row>
    <row r="838" spans="22:31" x14ac:dyDescent="0.65">
      <c r="V838" s="15"/>
      <c r="W838" s="15"/>
      <c r="X838" s="15"/>
      <c r="Y838" s="15"/>
      <c r="Z838" s="15"/>
      <c r="AA838" s="15"/>
      <c r="AB838" s="15"/>
      <c r="AC838" s="15"/>
      <c r="AD838" s="15"/>
      <c r="AE838" s="15"/>
    </row>
    <row r="839" spans="22:31" x14ac:dyDescent="0.65">
      <c r="V839" s="15"/>
      <c r="W839" s="15"/>
      <c r="X839" s="15"/>
      <c r="Y839" s="15"/>
      <c r="Z839" s="15"/>
      <c r="AA839" s="15"/>
      <c r="AB839" s="15"/>
      <c r="AC839" s="15"/>
      <c r="AD839" s="15"/>
      <c r="AE839" s="15"/>
    </row>
    <row r="840" spans="22:31" x14ac:dyDescent="0.65">
      <c r="V840" s="15"/>
      <c r="W840" s="15"/>
      <c r="X840" s="15"/>
      <c r="Y840" s="15"/>
      <c r="Z840" s="15"/>
      <c r="AA840" s="15"/>
      <c r="AB840" s="15"/>
      <c r="AC840" s="15"/>
      <c r="AD840" s="15"/>
      <c r="AE840" s="15"/>
    </row>
    <row r="841" spans="22:31" x14ac:dyDescent="0.65">
      <c r="V841" s="15"/>
      <c r="W841" s="15"/>
      <c r="X841" s="15"/>
      <c r="Y841" s="15"/>
      <c r="Z841" s="15"/>
      <c r="AA841" s="15"/>
      <c r="AB841" s="15"/>
      <c r="AC841" s="15"/>
      <c r="AD841" s="15"/>
      <c r="AE841" s="15"/>
    </row>
    <row r="842" spans="22:31" x14ac:dyDescent="0.65">
      <c r="V842" s="15"/>
      <c r="W842" s="15"/>
      <c r="X842" s="15"/>
      <c r="Y842" s="15"/>
      <c r="Z842" s="15"/>
      <c r="AA842" s="15"/>
      <c r="AB842" s="15"/>
      <c r="AC842" s="15"/>
      <c r="AD842" s="15"/>
      <c r="AE842" s="15"/>
    </row>
    <row r="843" spans="22:31" x14ac:dyDescent="0.65">
      <c r="V843" s="15"/>
      <c r="W843" s="15"/>
      <c r="X843" s="15"/>
      <c r="Y843" s="15"/>
      <c r="Z843" s="15"/>
      <c r="AA843" s="15"/>
      <c r="AB843" s="15"/>
      <c r="AC843" s="15"/>
      <c r="AD843" s="15"/>
      <c r="AE843" s="15"/>
    </row>
    <row r="844" spans="22:31" x14ac:dyDescent="0.65">
      <c r="V844" s="15"/>
      <c r="W844" s="15"/>
      <c r="X844" s="15"/>
      <c r="Y844" s="15"/>
      <c r="Z844" s="15"/>
      <c r="AA844" s="15"/>
      <c r="AB844" s="15"/>
      <c r="AC844" s="15"/>
      <c r="AD844" s="15"/>
      <c r="AE844" s="15"/>
    </row>
    <row r="845" spans="22:31" x14ac:dyDescent="0.65">
      <c r="V845" s="15"/>
      <c r="W845" s="15"/>
      <c r="X845" s="15"/>
      <c r="Y845" s="15"/>
      <c r="Z845" s="15"/>
      <c r="AA845" s="15"/>
      <c r="AB845" s="15"/>
      <c r="AC845" s="15"/>
      <c r="AD845" s="15"/>
      <c r="AE845" s="15"/>
    </row>
    <row r="846" spans="22:31" x14ac:dyDescent="0.65">
      <c r="V846" s="15"/>
      <c r="W846" s="15"/>
      <c r="X846" s="15"/>
      <c r="Y846" s="15"/>
      <c r="Z846" s="15"/>
      <c r="AA846" s="15"/>
      <c r="AB846" s="15"/>
      <c r="AC846" s="15"/>
      <c r="AD846" s="15"/>
      <c r="AE846" s="15"/>
    </row>
    <row r="847" spans="22:31" x14ac:dyDescent="0.65">
      <c r="V847" s="15"/>
      <c r="W847" s="15"/>
      <c r="X847" s="15"/>
      <c r="Y847" s="15"/>
      <c r="Z847" s="15"/>
      <c r="AA847" s="15"/>
      <c r="AB847" s="15"/>
      <c r="AC847" s="15"/>
      <c r="AD847" s="15"/>
      <c r="AE847" s="15"/>
    </row>
    <row r="848" spans="22:31" x14ac:dyDescent="0.65">
      <c r="V848" s="15"/>
      <c r="W848" s="15"/>
      <c r="X848" s="15"/>
      <c r="Y848" s="15"/>
      <c r="Z848" s="15"/>
      <c r="AA848" s="15"/>
      <c r="AB848" s="15"/>
      <c r="AC848" s="15"/>
      <c r="AD848" s="15"/>
      <c r="AE848" s="15"/>
    </row>
    <row r="849" spans="22:31" x14ac:dyDescent="0.65">
      <c r="V849" s="15"/>
      <c r="W849" s="15"/>
      <c r="X849" s="15"/>
      <c r="Y849" s="15"/>
      <c r="Z849" s="15"/>
      <c r="AA849" s="15"/>
      <c r="AB849" s="15"/>
      <c r="AC849" s="15"/>
      <c r="AD849" s="15"/>
      <c r="AE849" s="15"/>
    </row>
    <row r="850" spans="22:31" x14ac:dyDescent="0.65">
      <c r="V850" s="15"/>
      <c r="W850" s="15"/>
      <c r="X850" s="15"/>
      <c r="Y850" s="15"/>
      <c r="Z850" s="15"/>
      <c r="AA850" s="15"/>
      <c r="AB850" s="15"/>
      <c r="AC850" s="15"/>
      <c r="AD850" s="15"/>
      <c r="AE850" s="15"/>
    </row>
    <row r="851" spans="22:31" x14ac:dyDescent="0.65">
      <c r="V851" s="15"/>
      <c r="W851" s="15"/>
      <c r="X851" s="15"/>
      <c r="Y851" s="15"/>
      <c r="Z851" s="15"/>
      <c r="AA851" s="15"/>
      <c r="AB851" s="15"/>
      <c r="AC851" s="15"/>
      <c r="AD851" s="15"/>
      <c r="AE851" s="15"/>
    </row>
    <row r="852" spans="22:31" x14ac:dyDescent="0.65">
      <c r="V852" s="15"/>
      <c r="W852" s="15"/>
      <c r="X852" s="15"/>
      <c r="Y852" s="15"/>
      <c r="Z852" s="15"/>
      <c r="AA852" s="15"/>
      <c r="AB852" s="15"/>
      <c r="AC852" s="15"/>
      <c r="AD852" s="15"/>
      <c r="AE852" s="15"/>
    </row>
    <row r="853" spans="22:31" x14ac:dyDescent="0.65">
      <c r="V853" s="15"/>
      <c r="W853" s="15"/>
      <c r="X853" s="15"/>
      <c r="Y853" s="15"/>
      <c r="Z853" s="15"/>
      <c r="AA853" s="15"/>
      <c r="AB853" s="15"/>
      <c r="AC853" s="15"/>
      <c r="AD853" s="15"/>
      <c r="AE853" s="15"/>
    </row>
    <row r="854" spans="22:31" x14ac:dyDescent="0.65">
      <c r="V854" s="15"/>
      <c r="W854" s="15"/>
      <c r="X854" s="15"/>
      <c r="Y854" s="15"/>
      <c r="Z854" s="15"/>
      <c r="AA854" s="15"/>
      <c r="AB854" s="15"/>
      <c r="AC854" s="15"/>
      <c r="AD854" s="15"/>
      <c r="AE854" s="15"/>
    </row>
    <row r="855" spans="22:31" x14ac:dyDescent="0.65">
      <c r="V855" s="15"/>
      <c r="W855" s="15"/>
      <c r="X855" s="15"/>
      <c r="Y855" s="15"/>
      <c r="Z855" s="15"/>
      <c r="AA855" s="15"/>
      <c r="AB855" s="15"/>
      <c r="AC855" s="15"/>
      <c r="AD855" s="15"/>
      <c r="AE855" s="15"/>
    </row>
    <row r="856" spans="22:31" x14ac:dyDescent="0.65">
      <c r="V856" s="15"/>
      <c r="W856" s="15"/>
      <c r="X856" s="15"/>
      <c r="Y856" s="15"/>
      <c r="Z856" s="15"/>
      <c r="AA856" s="15"/>
      <c r="AB856" s="15"/>
      <c r="AC856" s="15"/>
      <c r="AD856" s="15"/>
      <c r="AE856" s="15"/>
    </row>
    <row r="857" spans="22:31" x14ac:dyDescent="0.65">
      <c r="V857" s="15"/>
      <c r="W857" s="15"/>
      <c r="X857" s="15"/>
      <c r="Y857" s="15"/>
      <c r="Z857" s="15"/>
      <c r="AA857" s="15"/>
      <c r="AB857" s="15"/>
      <c r="AC857" s="15"/>
      <c r="AD857" s="15"/>
      <c r="AE857" s="15"/>
    </row>
    <row r="858" spans="22:31" x14ac:dyDescent="0.65">
      <c r="V858" s="15"/>
      <c r="W858" s="15"/>
      <c r="X858" s="15"/>
      <c r="Y858" s="15"/>
      <c r="Z858" s="15"/>
      <c r="AA858" s="15"/>
      <c r="AB858" s="15"/>
      <c r="AC858" s="15"/>
      <c r="AD858" s="15"/>
      <c r="AE858" s="15"/>
    </row>
    <row r="859" spans="22:31" x14ac:dyDescent="0.65">
      <c r="V859" s="15"/>
      <c r="W859" s="15"/>
      <c r="X859" s="15"/>
      <c r="Y859" s="15"/>
      <c r="Z859" s="15"/>
      <c r="AA859" s="15"/>
      <c r="AB859" s="15"/>
      <c r="AC859" s="15"/>
      <c r="AD859" s="15"/>
      <c r="AE859" s="15"/>
    </row>
    <row r="860" spans="22:31" x14ac:dyDescent="0.65">
      <c r="V860" s="15"/>
      <c r="W860" s="15"/>
      <c r="X860" s="15"/>
      <c r="Y860" s="15"/>
      <c r="Z860" s="15"/>
      <c r="AA860" s="15"/>
      <c r="AB860" s="15"/>
      <c r="AC860" s="15"/>
      <c r="AD860" s="15"/>
      <c r="AE860" s="15"/>
    </row>
    <row r="861" spans="22:31" x14ac:dyDescent="0.65">
      <c r="V861" s="15"/>
      <c r="W861" s="15"/>
      <c r="X861" s="15"/>
      <c r="Y861" s="15"/>
      <c r="Z861" s="15"/>
      <c r="AA861" s="15"/>
      <c r="AB861" s="15"/>
      <c r="AC861" s="15"/>
      <c r="AD861" s="15"/>
      <c r="AE861" s="15"/>
    </row>
    <row r="862" spans="22:31" x14ac:dyDescent="0.65">
      <c r="V862" s="15"/>
      <c r="W862" s="15"/>
      <c r="X862" s="15"/>
      <c r="Y862" s="15"/>
      <c r="Z862" s="15"/>
      <c r="AA862" s="15"/>
      <c r="AB862" s="15"/>
      <c r="AC862" s="15"/>
      <c r="AD862" s="15"/>
      <c r="AE862" s="15"/>
    </row>
    <row r="863" spans="22:31" x14ac:dyDescent="0.65">
      <c r="V863" s="15"/>
      <c r="W863" s="15"/>
      <c r="X863" s="15"/>
      <c r="Y863" s="15"/>
      <c r="Z863" s="15"/>
      <c r="AA863" s="15"/>
      <c r="AB863" s="15"/>
      <c r="AC863" s="15"/>
      <c r="AD863" s="15"/>
      <c r="AE863" s="15"/>
    </row>
    <row r="864" spans="22:31" x14ac:dyDescent="0.65">
      <c r="V864" s="15"/>
      <c r="W864" s="15"/>
      <c r="X864" s="15"/>
      <c r="Y864" s="15"/>
      <c r="Z864" s="15"/>
      <c r="AA864" s="15"/>
      <c r="AB864" s="15"/>
      <c r="AC864" s="15"/>
      <c r="AD864" s="15"/>
      <c r="AE864" s="15"/>
    </row>
    <row r="865" spans="22:31" x14ac:dyDescent="0.65">
      <c r="V865" s="15"/>
      <c r="W865" s="15"/>
      <c r="X865" s="15"/>
      <c r="Y865" s="15"/>
      <c r="Z865" s="15"/>
      <c r="AA865" s="15"/>
      <c r="AB865" s="15"/>
      <c r="AC865" s="15"/>
      <c r="AD865" s="15"/>
      <c r="AE865" s="15"/>
    </row>
    <row r="866" spans="22:31" x14ac:dyDescent="0.65">
      <c r="V866" s="15"/>
      <c r="W866" s="15"/>
      <c r="X866" s="15"/>
      <c r="Y866" s="15"/>
      <c r="Z866" s="15"/>
      <c r="AA866" s="15"/>
      <c r="AB866" s="15"/>
      <c r="AC866" s="15"/>
      <c r="AD866" s="15"/>
      <c r="AE866" s="15"/>
    </row>
    <row r="867" spans="22:31" x14ac:dyDescent="0.65">
      <c r="V867" s="15"/>
      <c r="W867" s="15"/>
      <c r="X867" s="15"/>
      <c r="Y867" s="15"/>
      <c r="Z867" s="15"/>
      <c r="AA867" s="15"/>
      <c r="AB867" s="15"/>
      <c r="AC867" s="15"/>
      <c r="AD867" s="15"/>
      <c r="AE867" s="15"/>
    </row>
    <row r="868" spans="22:31" x14ac:dyDescent="0.65">
      <c r="V868" s="15"/>
      <c r="W868" s="15"/>
      <c r="X868" s="15"/>
      <c r="Y868" s="15"/>
      <c r="Z868" s="15"/>
      <c r="AA868" s="15"/>
      <c r="AB868" s="15"/>
      <c r="AC868" s="15"/>
      <c r="AD868" s="15"/>
      <c r="AE868" s="15"/>
    </row>
    <row r="869" spans="22:31" x14ac:dyDescent="0.65">
      <c r="V869" s="15"/>
      <c r="W869" s="15"/>
      <c r="X869" s="15"/>
      <c r="Y869" s="15"/>
      <c r="Z869" s="15"/>
      <c r="AA869" s="15"/>
      <c r="AB869" s="15"/>
      <c r="AC869" s="15"/>
      <c r="AD869" s="15"/>
      <c r="AE869" s="15"/>
    </row>
    <row r="870" spans="22:31" x14ac:dyDescent="0.65">
      <c r="V870" s="15"/>
      <c r="W870" s="15"/>
      <c r="X870" s="15"/>
      <c r="Y870" s="15"/>
      <c r="Z870" s="15"/>
      <c r="AA870" s="15"/>
      <c r="AB870" s="15"/>
      <c r="AC870" s="15"/>
      <c r="AD870" s="15"/>
      <c r="AE870" s="15"/>
    </row>
    <row r="871" spans="22:31" x14ac:dyDescent="0.65">
      <c r="V871" s="15"/>
      <c r="W871" s="15"/>
      <c r="X871" s="15"/>
      <c r="Y871" s="15"/>
      <c r="Z871" s="15"/>
      <c r="AA871" s="15"/>
      <c r="AB871" s="15"/>
      <c r="AC871" s="15"/>
      <c r="AD871" s="15"/>
      <c r="AE871" s="15"/>
    </row>
    <row r="872" spans="22:31" x14ac:dyDescent="0.65">
      <c r="V872" s="15"/>
      <c r="W872" s="15"/>
      <c r="X872" s="15"/>
      <c r="Y872" s="15"/>
      <c r="Z872" s="15"/>
      <c r="AA872" s="15"/>
      <c r="AB872" s="15"/>
      <c r="AC872" s="15"/>
      <c r="AD872" s="15"/>
      <c r="AE872" s="15"/>
    </row>
    <row r="873" spans="22:31" x14ac:dyDescent="0.65">
      <c r="V873" s="15"/>
      <c r="W873" s="15"/>
      <c r="X873" s="15"/>
      <c r="Y873" s="15"/>
      <c r="Z873" s="15"/>
      <c r="AA873" s="15"/>
      <c r="AB873" s="15"/>
      <c r="AC873" s="15"/>
      <c r="AD873" s="15"/>
      <c r="AE873" s="15"/>
    </row>
    <row r="874" spans="22:31" x14ac:dyDescent="0.65">
      <c r="V874" s="15"/>
      <c r="W874" s="15"/>
      <c r="X874" s="15"/>
      <c r="Y874" s="15"/>
      <c r="Z874" s="15"/>
      <c r="AA874" s="15"/>
      <c r="AB874" s="15"/>
      <c r="AC874" s="15"/>
      <c r="AD874" s="15"/>
      <c r="AE874" s="15"/>
    </row>
    <row r="875" spans="22:31" x14ac:dyDescent="0.65">
      <c r="V875" s="15"/>
      <c r="W875" s="15"/>
      <c r="X875" s="15"/>
      <c r="Y875" s="15"/>
      <c r="Z875" s="15"/>
      <c r="AA875" s="15"/>
      <c r="AB875" s="15"/>
      <c r="AC875" s="15"/>
      <c r="AD875" s="15"/>
      <c r="AE875" s="15"/>
    </row>
    <row r="876" spans="22:31" x14ac:dyDescent="0.65">
      <c r="V876" s="15"/>
      <c r="W876" s="15"/>
      <c r="X876" s="15"/>
      <c r="Y876" s="15"/>
      <c r="Z876" s="15"/>
      <c r="AA876" s="15"/>
      <c r="AB876" s="15"/>
      <c r="AC876" s="15"/>
      <c r="AD876" s="15"/>
      <c r="AE876" s="15"/>
    </row>
    <row r="877" spans="22:31" x14ac:dyDescent="0.65">
      <c r="V877" s="15"/>
      <c r="W877" s="15"/>
      <c r="X877" s="15"/>
      <c r="Y877" s="15"/>
      <c r="Z877" s="15"/>
      <c r="AA877" s="15"/>
      <c r="AB877" s="15"/>
      <c r="AC877" s="15"/>
      <c r="AD877" s="15"/>
      <c r="AE877" s="15"/>
    </row>
    <row r="878" spans="22:31" x14ac:dyDescent="0.65">
      <c r="V878" s="15"/>
      <c r="W878" s="15"/>
      <c r="X878" s="15"/>
      <c r="Y878" s="15"/>
      <c r="Z878" s="15"/>
      <c r="AA878" s="15"/>
      <c r="AB878" s="15"/>
      <c r="AC878" s="15"/>
      <c r="AD878" s="15"/>
      <c r="AE878" s="15"/>
    </row>
    <row r="879" spans="22:31" x14ac:dyDescent="0.65">
      <c r="V879" s="15"/>
      <c r="W879" s="15"/>
      <c r="X879" s="15"/>
      <c r="Y879" s="15"/>
      <c r="Z879" s="15"/>
      <c r="AA879" s="15"/>
      <c r="AB879" s="15"/>
      <c r="AC879" s="15"/>
      <c r="AD879" s="15"/>
      <c r="AE879" s="15"/>
    </row>
    <row r="880" spans="22:31" x14ac:dyDescent="0.65">
      <c r="V880" s="15"/>
      <c r="W880" s="15"/>
      <c r="X880" s="15"/>
      <c r="Y880" s="15"/>
      <c r="Z880" s="15"/>
      <c r="AA880" s="15"/>
      <c r="AB880" s="15"/>
      <c r="AC880" s="15"/>
      <c r="AD880" s="15"/>
      <c r="AE880" s="15"/>
    </row>
    <row r="881" spans="22:31" x14ac:dyDescent="0.65">
      <c r="V881" s="15"/>
      <c r="W881" s="15"/>
      <c r="X881" s="15"/>
      <c r="Y881" s="15"/>
      <c r="Z881" s="15"/>
      <c r="AA881" s="15"/>
      <c r="AB881" s="15"/>
      <c r="AC881" s="15"/>
      <c r="AD881" s="15"/>
      <c r="AE881" s="15"/>
    </row>
    <row r="882" spans="22:31" x14ac:dyDescent="0.65">
      <c r="V882" s="15"/>
      <c r="W882" s="15"/>
      <c r="X882" s="15"/>
      <c r="Y882" s="15"/>
      <c r="Z882" s="15"/>
      <c r="AA882" s="15"/>
      <c r="AB882" s="15"/>
      <c r="AC882" s="15"/>
      <c r="AD882" s="15"/>
      <c r="AE882" s="15"/>
    </row>
    <row r="883" spans="22:31" x14ac:dyDescent="0.65">
      <c r="V883" s="15"/>
      <c r="W883" s="15"/>
      <c r="X883" s="15"/>
      <c r="Y883" s="15"/>
      <c r="Z883" s="15"/>
      <c r="AA883" s="15"/>
      <c r="AB883" s="15"/>
      <c r="AC883" s="15"/>
      <c r="AD883" s="15"/>
      <c r="AE883" s="15"/>
    </row>
    <row r="884" spans="22:31" x14ac:dyDescent="0.65">
      <c r="V884" s="15"/>
      <c r="W884" s="15"/>
      <c r="X884" s="15"/>
      <c r="Y884" s="15"/>
      <c r="Z884" s="15"/>
      <c r="AA884" s="15"/>
      <c r="AB884" s="15"/>
      <c r="AC884" s="15"/>
      <c r="AD884" s="15"/>
      <c r="AE884" s="15"/>
    </row>
    <row r="885" spans="22:31" x14ac:dyDescent="0.65">
      <c r="V885" s="15"/>
      <c r="W885" s="15"/>
      <c r="X885" s="15"/>
      <c r="Y885" s="15"/>
      <c r="Z885" s="15"/>
      <c r="AA885" s="15"/>
      <c r="AB885" s="15"/>
      <c r="AC885" s="15"/>
      <c r="AD885" s="15"/>
      <c r="AE885" s="15"/>
    </row>
    <row r="886" spans="22:31" x14ac:dyDescent="0.65">
      <c r="V886" s="15"/>
      <c r="W886" s="15"/>
      <c r="X886" s="15"/>
      <c r="Y886" s="15"/>
      <c r="Z886" s="15"/>
      <c r="AA886" s="15"/>
      <c r="AB886" s="15"/>
      <c r="AC886" s="15"/>
      <c r="AD886" s="15"/>
      <c r="AE886" s="15"/>
    </row>
    <row r="887" spans="22:31" x14ac:dyDescent="0.65">
      <c r="V887" s="15"/>
      <c r="W887" s="15"/>
      <c r="X887" s="15"/>
      <c r="Y887" s="15"/>
      <c r="Z887" s="15"/>
      <c r="AA887" s="15"/>
      <c r="AB887" s="15"/>
      <c r="AC887" s="15"/>
      <c r="AD887" s="15"/>
      <c r="AE887" s="15"/>
    </row>
    <row r="888" spans="22:31" x14ac:dyDescent="0.65">
      <c r="V888" s="15"/>
      <c r="W888" s="15"/>
      <c r="X888" s="15"/>
      <c r="Y888" s="15"/>
      <c r="Z888" s="15"/>
      <c r="AA888" s="15"/>
      <c r="AB888" s="15"/>
      <c r="AC888" s="15"/>
      <c r="AD888" s="15"/>
      <c r="AE888" s="15"/>
    </row>
    <row r="889" spans="22:31" x14ac:dyDescent="0.65">
      <c r="V889" s="15"/>
      <c r="W889" s="15"/>
      <c r="X889" s="15"/>
      <c r="Y889" s="15"/>
      <c r="Z889" s="15"/>
      <c r="AA889" s="15"/>
      <c r="AB889" s="15"/>
      <c r="AC889" s="15"/>
      <c r="AD889" s="15"/>
      <c r="AE889" s="15"/>
    </row>
    <row r="890" spans="22:31" x14ac:dyDescent="0.65">
      <c r="V890" s="15"/>
      <c r="W890" s="15"/>
      <c r="X890" s="15"/>
      <c r="Y890" s="15"/>
      <c r="Z890" s="15"/>
      <c r="AA890" s="15"/>
      <c r="AB890" s="15"/>
      <c r="AC890" s="15"/>
      <c r="AD890" s="15"/>
      <c r="AE890" s="15"/>
    </row>
    <row r="891" spans="22:31" x14ac:dyDescent="0.65">
      <c r="V891" s="15"/>
      <c r="W891" s="15"/>
      <c r="X891" s="15"/>
      <c r="Y891" s="15"/>
      <c r="Z891" s="15"/>
      <c r="AA891" s="15"/>
      <c r="AB891" s="15"/>
      <c r="AC891" s="15"/>
      <c r="AD891" s="15"/>
      <c r="AE891" s="15"/>
    </row>
    <row r="892" spans="22:31" x14ac:dyDescent="0.65">
      <c r="V892" s="15"/>
      <c r="W892" s="15"/>
      <c r="X892" s="15"/>
      <c r="Y892" s="15"/>
      <c r="Z892" s="15"/>
      <c r="AA892" s="15"/>
      <c r="AB892" s="15"/>
      <c r="AC892" s="15"/>
      <c r="AD892" s="15"/>
      <c r="AE892" s="15"/>
    </row>
    <row r="893" spans="22:31" x14ac:dyDescent="0.65">
      <c r="V893" s="15"/>
      <c r="W893" s="15"/>
      <c r="X893" s="15"/>
      <c r="Y893" s="15"/>
      <c r="Z893" s="15"/>
      <c r="AA893" s="15"/>
      <c r="AB893" s="15"/>
      <c r="AC893" s="15"/>
      <c r="AD893" s="15"/>
      <c r="AE893" s="15"/>
    </row>
    <row r="894" spans="22:31" x14ac:dyDescent="0.65">
      <c r="V894" s="15"/>
      <c r="W894" s="15"/>
      <c r="X894" s="15"/>
      <c r="Y894" s="15"/>
      <c r="Z894" s="15"/>
      <c r="AA894" s="15"/>
      <c r="AB894" s="15"/>
      <c r="AC894" s="15"/>
      <c r="AD894" s="15"/>
      <c r="AE894" s="15"/>
    </row>
    <row r="895" spans="22:31" x14ac:dyDescent="0.65">
      <c r="V895" s="15"/>
      <c r="W895" s="15"/>
      <c r="X895" s="15"/>
      <c r="Y895" s="15"/>
      <c r="Z895" s="15"/>
      <c r="AA895" s="15"/>
      <c r="AB895" s="15"/>
      <c r="AC895" s="15"/>
      <c r="AD895" s="15"/>
      <c r="AE895" s="15"/>
    </row>
    <row r="896" spans="22:31" x14ac:dyDescent="0.65">
      <c r="V896" s="15"/>
      <c r="W896" s="15"/>
      <c r="X896" s="15"/>
      <c r="Y896" s="15"/>
      <c r="Z896" s="15"/>
      <c r="AA896" s="15"/>
      <c r="AB896" s="15"/>
      <c r="AC896" s="15"/>
      <c r="AD896" s="15"/>
      <c r="AE896" s="15"/>
    </row>
    <row r="897" spans="22:31" x14ac:dyDescent="0.65">
      <c r="V897" s="15"/>
      <c r="W897" s="15"/>
      <c r="X897" s="15"/>
      <c r="Y897" s="15"/>
      <c r="Z897" s="15"/>
      <c r="AA897" s="15"/>
      <c r="AB897" s="15"/>
      <c r="AC897" s="15"/>
      <c r="AD897" s="15"/>
      <c r="AE897" s="15"/>
    </row>
    <row r="898" spans="22:31" x14ac:dyDescent="0.65">
      <c r="V898" s="15"/>
      <c r="W898" s="15"/>
      <c r="X898" s="15"/>
      <c r="Y898" s="15"/>
      <c r="Z898" s="15"/>
      <c r="AA898" s="15"/>
      <c r="AB898" s="15"/>
      <c r="AC898" s="15"/>
      <c r="AD898" s="15"/>
      <c r="AE898" s="15"/>
    </row>
    <row r="899" spans="22:31" x14ac:dyDescent="0.65">
      <c r="V899" s="15"/>
      <c r="W899" s="15"/>
      <c r="X899" s="15"/>
      <c r="Y899" s="15"/>
      <c r="Z899" s="15"/>
      <c r="AA899" s="15"/>
      <c r="AB899" s="15"/>
      <c r="AC899" s="15"/>
      <c r="AD899" s="15"/>
      <c r="AE899" s="15"/>
    </row>
    <row r="900" spans="22:31" x14ac:dyDescent="0.65">
      <c r="V900" s="15"/>
      <c r="W900" s="15"/>
      <c r="X900" s="15"/>
      <c r="Y900" s="15"/>
      <c r="Z900" s="15"/>
      <c r="AA900" s="15"/>
      <c r="AB900" s="15"/>
      <c r="AC900" s="15"/>
      <c r="AD900" s="15"/>
      <c r="AE900" s="15"/>
    </row>
    <row r="901" spans="22:31" x14ac:dyDescent="0.65">
      <c r="V901" s="15"/>
      <c r="W901" s="15"/>
      <c r="X901" s="15"/>
      <c r="Y901" s="15"/>
      <c r="Z901" s="15"/>
      <c r="AA901" s="15"/>
      <c r="AB901" s="15"/>
      <c r="AC901" s="15"/>
      <c r="AD901" s="15"/>
      <c r="AE901" s="15"/>
    </row>
    <row r="902" spans="22:31" x14ac:dyDescent="0.65">
      <c r="V902" s="15"/>
      <c r="W902" s="15"/>
      <c r="X902" s="15"/>
      <c r="Y902" s="15"/>
      <c r="Z902" s="15"/>
      <c r="AA902" s="15"/>
      <c r="AB902" s="15"/>
      <c r="AC902" s="15"/>
      <c r="AD902" s="15"/>
      <c r="AE902" s="15"/>
    </row>
    <row r="903" spans="22:31" x14ac:dyDescent="0.65">
      <c r="V903" s="15"/>
      <c r="W903" s="15"/>
      <c r="X903" s="15"/>
      <c r="Y903" s="15"/>
      <c r="Z903" s="15"/>
      <c r="AA903" s="15"/>
      <c r="AB903" s="15"/>
      <c r="AC903" s="15"/>
      <c r="AD903" s="15"/>
      <c r="AE903" s="15"/>
    </row>
    <row r="904" spans="22:31" x14ac:dyDescent="0.65">
      <c r="V904" s="15"/>
      <c r="W904" s="15"/>
      <c r="X904" s="15"/>
      <c r="Y904" s="15"/>
      <c r="Z904" s="15"/>
      <c r="AA904" s="15"/>
      <c r="AB904" s="15"/>
      <c r="AC904" s="15"/>
      <c r="AD904" s="15"/>
      <c r="AE904" s="15"/>
    </row>
    <row r="905" spans="22:31" x14ac:dyDescent="0.65">
      <c r="V905" s="15"/>
      <c r="W905" s="15"/>
      <c r="X905" s="15"/>
      <c r="Y905" s="15"/>
      <c r="Z905" s="15"/>
      <c r="AA905" s="15"/>
      <c r="AB905" s="15"/>
      <c r="AC905" s="15"/>
      <c r="AD905" s="15"/>
      <c r="AE905" s="15"/>
    </row>
    <row r="906" spans="22:31" x14ac:dyDescent="0.65">
      <c r="V906" s="15"/>
      <c r="W906" s="15"/>
      <c r="X906" s="15"/>
      <c r="Y906" s="15"/>
      <c r="Z906" s="15"/>
      <c r="AA906" s="15"/>
      <c r="AB906" s="15"/>
      <c r="AC906" s="15"/>
      <c r="AD906" s="15"/>
      <c r="AE906" s="15"/>
    </row>
    <row r="907" spans="22:31" x14ac:dyDescent="0.65">
      <c r="V907" s="15"/>
      <c r="W907" s="15"/>
      <c r="X907" s="15"/>
      <c r="Y907" s="15"/>
      <c r="Z907" s="15"/>
      <c r="AA907" s="15"/>
      <c r="AB907" s="15"/>
      <c r="AC907" s="15"/>
      <c r="AD907" s="15"/>
      <c r="AE907" s="15"/>
    </row>
    <row r="908" spans="22:31" x14ac:dyDescent="0.65">
      <c r="V908" s="15"/>
      <c r="W908" s="15"/>
      <c r="X908" s="15"/>
      <c r="Y908" s="15"/>
      <c r="Z908" s="15"/>
      <c r="AA908" s="15"/>
      <c r="AB908" s="15"/>
      <c r="AC908" s="15"/>
      <c r="AD908" s="15"/>
      <c r="AE908" s="15"/>
    </row>
    <row r="909" spans="22:31" x14ac:dyDescent="0.65">
      <c r="V909" s="15"/>
      <c r="W909" s="15"/>
      <c r="X909" s="15"/>
      <c r="Y909" s="15"/>
      <c r="Z909" s="15"/>
      <c r="AA909" s="15"/>
      <c r="AB909" s="15"/>
      <c r="AC909" s="15"/>
      <c r="AD909" s="15"/>
      <c r="AE909" s="15"/>
    </row>
    <row r="910" spans="22:31" x14ac:dyDescent="0.65">
      <c r="V910" s="15"/>
      <c r="W910" s="15"/>
      <c r="X910" s="15"/>
      <c r="Y910" s="15"/>
      <c r="Z910" s="15"/>
      <c r="AA910" s="15"/>
      <c r="AB910" s="15"/>
      <c r="AC910" s="15"/>
      <c r="AD910" s="15"/>
      <c r="AE910" s="15"/>
    </row>
    <row r="911" spans="22:31" x14ac:dyDescent="0.65">
      <c r="V911" s="15"/>
      <c r="W911" s="15"/>
      <c r="X911" s="15"/>
      <c r="Y911" s="15"/>
      <c r="Z911" s="15"/>
      <c r="AA911" s="15"/>
      <c r="AB911" s="15"/>
      <c r="AC911" s="15"/>
      <c r="AD911" s="15"/>
      <c r="AE911" s="15"/>
    </row>
    <row r="912" spans="22:31" x14ac:dyDescent="0.65">
      <c r="V912" s="15"/>
      <c r="W912" s="15"/>
      <c r="X912" s="15"/>
      <c r="Y912" s="15"/>
      <c r="Z912" s="15"/>
      <c r="AA912" s="15"/>
      <c r="AB912" s="15"/>
      <c r="AC912" s="15"/>
      <c r="AD912" s="15"/>
      <c r="AE912" s="15"/>
    </row>
    <row r="913" spans="22:31" x14ac:dyDescent="0.65">
      <c r="V913" s="15"/>
      <c r="W913" s="15"/>
      <c r="X913" s="15"/>
      <c r="Y913" s="15"/>
      <c r="Z913" s="15"/>
      <c r="AA913" s="15"/>
      <c r="AB913" s="15"/>
      <c r="AC913" s="15"/>
      <c r="AD913" s="15"/>
      <c r="AE913" s="15"/>
    </row>
    <row r="914" spans="22:31" x14ac:dyDescent="0.65">
      <c r="V914" s="15"/>
      <c r="W914" s="15"/>
      <c r="X914" s="15"/>
      <c r="Y914" s="15"/>
      <c r="Z914" s="15"/>
      <c r="AA914" s="15"/>
      <c r="AB914" s="15"/>
      <c r="AC914" s="15"/>
      <c r="AD914" s="15"/>
      <c r="AE914" s="15"/>
    </row>
    <row r="915" spans="22:31" x14ac:dyDescent="0.65">
      <c r="V915" s="15"/>
      <c r="W915" s="15"/>
      <c r="X915" s="15"/>
      <c r="Y915" s="15"/>
      <c r="Z915" s="15"/>
      <c r="AA915" s="15"/>
      <c r="AB915" s="15"/>
      <c r="AC915" s="15"/>
      <c r="AD915" s="15"/>
      <c r="AE915" s="15"/>
    </row>
    <row r="916" spans="22:31" x14ac:dyDescent="0.65">
      <c r="V916" s="15"/>
      <c r="W916" s="15"/>
      <c r="X916" s="15"/>
      <c r="Y916" s="15"/>
      <c r="Z916" s="15"/>
      <c r="AA916" s="15"/>
      <c r="AB916" s="15"/>
      <c r="AC916" s="15"/>
      <c r="AD916" s="15"/>
      <c r="AE916" s="15"/>
    </row>
    <row r="917" spans="22:31" x14ac:dyDescent="0.65">
      <c r="V917" s="15"/>
      <c r="W917" s="15"/>
      <c r="X917" s="15"/>
      <c r="Y917" s="15"/>
      <c r="Z917" s="15"/>
      <c r="AA917" s="15"/>
      <c r="AB917" s="15"/>
      <c r="AC917" s="15"/>
      <c r="AD917" s="15"/>
      <c r="AE917" s="15"/>
    </row>
    <row r="918" spans="22:31" x14ac:dyDescent="0.65">
      <c r="V918" s="15"/>
      <c r="W918" s="15"/>
      <c r="X918" s="15"/>
      <c r="Y918" s="15"/>
      <c r="Z918" s="15"/>
      <c r="AA918" s="15"/>
      <c r="AB918" s="15"/>
      <c r="AC918" s="15"/>
      <c r="AD918" s="15"/>
      <c r="AE918" s="15"/>
    </row>
    <row r="919" spans="22:31" x14ac:dyDescent="0.65">
      <c r="V919" s="15"/>
      <c r="W919" s="15"/>
      <c r="X919" s="15"/>
      <c r="Y919" s="15"/>
      <c r="Z919" s="15"/>
      <c r="AA919" s="15"/>
      <c r="AB919" s="15"/>
      <c r="AC919" s="15"/>
      <c r="AD919" s="15"/>
      <c r="AE919" s="15"/>
    </row>
    <row r="920" spans="22:31" x14ac:dyDescent="0.65">
      <c r="V920" s="15"/>
      <c r="W920" s="15"/>
      <c r="X920" s="15"/>
      <c r="Y920" s="15"/>
      <c r="Z920" s="15"/>
      <c r="AA920" s="15"/>
      <c r="AB920" s="15"/>
      <c r="AC920" s="15"/>
      <c r="AD920" s="15"/>
      <c r="AE920" s="15"/>
    </row>
    <row r="921" spans="22:31" x14ac:dyDescent="0.65">
      <c r="V921" s="15"/>
      <c r="W921" s="15"/>
      <c r="X921" s="15"/>
      <c r="Y921" s="15"/>
      <c r="Z921" s="15"/>
      <c r="AA921" s="15"/>
      <c r="AB921" s="15"/>
      <c r="AC921" s="15"/>
      <c r="AD921" s="15"/>
      <c r="AE921" s="15"/>
    </row>
    <row r="922" spans="22:31" x14ac:dyDescent="0.65">
      <c r="V922" s="15"/>
      <c r="W922" s="15"/>
      <c r="X922" s="15"/>
      <c r="Y922" s="15"/>
      <c r="Z922" s="15"/>
      <c r="AA922" s="15"/>
      <c r="AB922" s="15"/>
      <c r="AC922" s="15"/>
      <c r="AD922" s="15"/>
      <c r="AE922" s="15"/>
    </row>
    <row r="923" spans="22:31" x14ac:dyDescent="0.65">
      <c r="V923" s="15"/>
      <c r="W923" s="15"/>
      <c r="X923" s="15"/>
      <c r="Y923" s="15"/>
      <c r="Z923" s="15"/>
      <c r="AA923" s="15"/>
      <c r="AB923" s="15"/>
      <c r="AC923" s="15"/>
      <c r="AD923" s="15"/>
      <c r="AE923" s="15"/>
    </row>
    <row r="924" spans="22:31" x14ac:dyDescent="0.65">
      <c r="V924" s="15"/>
      <c r="W924" s="15"/>
      <c r="X924" s="15"/>
      <c r="Y924" s="15"/>
      <c r="Z924" s="15"/>
      <c r="AA924" s="15"/>
      <c r="AB924" s="15"/>
      <c r="AC924" s="15"/>
      <c r="AD924" s="15"/>
      <c r="AE924" s="15"/>
    </row>
    <row r="925" spans="22:31" x14ac:dyDescent="0.65">
      <c r="V925" s="15"/>
      <c r="W925" s="15"/>
      <c r="X925" s="15"/>
      <c r="Y925" s="15"/>
      <c r="Z925" s="15"/>
      <c r="AA925" s="15"/>
      <c r="AB925" s="15"/>
      <c r="AC925" s="15"/>
      <c r="AD925" s="15"/>
      <c r="AE925" s="15"/>
    </row>
    <row r="926" spans="22:31" x14ac:dyDescent="0.65">
      <c r="V926" s="15"/>
      <c r="W926" s="15"/>
      <c r="X926" s="15"/>
      <c r="Y926" s="15"/>
      <c r="Z926" s="15"/>
      <c r="AA926" s="15"/>
      <c r="AB926" s="15"/>
      <c r="AC926" s="15"/>
      <c r="AD926" s="15"/>
      <c r="AE926" s="15"/>
    </row>
    <row r="927" spans="22:31" x14ac:dyDescent="0.65">
      <c r="V927" s="15"/>
      <c r="W927" s="15"/>
      <c r="X927" s="15"/>
      <c r="Y927" s="15"/>
      <c r="Z927" s="15"/>
      <c r="AA927" s="15"/>
      <c r="AB927" s="15"/>
      <c r="AC927" s="15"/>
      <c r="AD927" s="15"/>
      <c r="AE927" s="15"/>
    </row>
    <row r="928" spans="22:31" x14ac:dyDescent="0.65">
      <c r="V928" s="15"/>
      <c r="W928" s="15"/>
      <c r="X928" s="15"/>
      <c r="Y928" s="15"/>
      <c r="Z928" s="15"/>
      <c r="AA928" s="15"/>
      <c r="AB928" s="15"/>
      <c r="AC928" s="15"/>
      <c r="AD928" s="15"/>
      <c r="AE928" s="15"/>
    </row>
    <row r="929" spans="22:31" x14ac:dyDescent="0.65">
      <c r="V929" s="15"/>
      <c r="W929" s="15"/>
      <c r="X929" s="15"/>
      <c r="Y929" s="15"/>
      <c r="Z929" s="15"/>
      <c r="AA929" s="15"/>
      <c r="AB929" s="15"/>
      <c r="AC929" s="15"/>
      <c r="AD929" s="15"/>
      <c r="AE929" s="15"/>
    </row>
    <row r="930" spans="22:31" x14ac:dyDescent="0.65">
      <c r="V930" s="15"/>
      <c r="W930" s="15"/>
      <c r="X930" s="15"/>
      <c r="Y930" s="15"/>
      <c r="Z930" s="15"/>
      <c r="AA930" s="15"/>
      <c r="AB930" s="15"/>
      <c r="AC930" s="15"/>
      <c r="AD930" s="15"/>
      <c r="AE930" s="15"/>
    </row>
    <row r="931" spans="22:31" x14ac:dyDescent="0.65">
      <c r="V931" s="15"/>
      <c r="W931" s="15"/>
      <c r="X931" s="15"/>
      <c r="Y931" s="15"/>
      <c r="Z931" s="15"/>
      <c r="AA931" s="15"/>
      <c r="AB931" s="15"/>
      <c r="AC931" s="15"/>
      <c r="AD931" s="15"/>
      <c r="AE931" s="15"/>
    </row>
    <row r="932" spans="22:31" x14ac:dyDescent="0.65">
      <c r="V932" s="15"/>
      <c r="W932" s="15"/>
      <c r="X932" s="15"/>
      <c r="Y932" s="15"/>
      <c r="Z932" s="15"/>
      <c r="AA932" s="15"/>
      <c r="AB932" s="15"/>
      <c r="AC932" s="15"/>
      <c r="AD932" s="15"/>
      <c r="AE932" s="15"/>
    </row>
    <row r="933" spans="22:31" x14ac:dyDescent="0.65">
      <c r="V933" s="15"/>
      <c r="W933" s="15"/>
      <c r="X933" s="15"/>
      <c r="Y933" s="15"/>
      <c r="Z933" s="15"/>
      <c r="AA933" s="15"/>
      <c r="AB933" s="15"/>
      <c r="AC933" s="15"/>
      <c r="AD933" s="15"/>
      <c r="AE933" s="15"/>
    </row>
    <row r="934" spans="22:31" x14ac:dyDescent="0.65">
      <c r="V934" s="15"/>
      <c r="W934" s="15"/>
      <c r="X934" s="15"/>
      <c r="Y934" s="15"/>
      <c r="Z934" s="15"/>
      <c r="AA934" s="15"/>
      <c r="AB934" s="15"/>
      <c r="AC934" s="15"/>
      <c r="AD934" s="15"/>
      <c r="AE934" s="15"/>
    </row>
    <row r="935" spans="22:31" x14ac:dyDescent="0.65">
      <c r="V935" s="15"/>
      <c r="W935" s="15"/>
      <c r="X935" s="15"/>
      <c r="Y935" s="15"/>
      <c r="Z935" s="15"/>
      <c r="AA935" s="15"/>
      <c r="AB935" s="15"/>
      <c r="AC935" s="15"/>
      <c r="AD935" s="15"/>
      <c r="AE935" s="15"/>
    </row>
    <row r="936" spans="22:31" x14ac:dyDescent="0.65">
      <c r="V936" s="15"/>
      <c r="W936" s="15"/>
      <c r="X936" s="15"/>
      <c r="Y936" s="15"/>
      <c r="Z936" s="15"/>
      <c r="AA936" s="15"/>
      <c r="AB936" s="15"/>
      <c r="AC936" s="15"/>
      <c r="AD936" s="15"/>
      <c r="AE936" s="15"/>
    </row>
    <row r="937" spans="22:31" x14ac:dyDescent="0.65">
      <c r="V937" s="15"/>
      <c r="W937" s="15"/>
      <c r="X937" s="15"/>
      <c r="Y937" s="15"/>
      <c r="Z937" s="15"/>
      <c r="AA937" s="15"/>
      <c r="AB937" s="15"/>
      <c r="AC937" s="15"/>
      <c r="AD937" s="15"/>
      <c r="AE937" s="15"/>
    </row>
    <row r="938" spans="22:31" x14ac:dyDescent="0.65">
      <c r="V938" s="15"/>
      <c r="W938" s="15"/>
      <c r="X938" s="15"/>
      <c r="Y938" s="15"/>
      <c r="Z938" s="15"/>
      <c r="AA938" s="15"/>
      <c r="AB938" s="15"/>
      <c r="AC938" s="15"/>
      <c r="AD938" s="15"/>
      <c r="AE938" s="15"/>
    </row>
    <row r="939" spans="22:31" x14ac:dyDescent="0.65">
      <c r="V939" s="15"/>
      <c r="W939" s="15"/>
      <c r="X939" s="15"/>
      <c r="Y939" s="15"/>
      <c r="Z939" s="15"/>
      <c r="AA939" s="15"/>
      <c r="AB939" s="15"/>
      <c r="AC939" s="15"/>
      <c r="AD939" s="15"/>
      <c r="AE939" s="15"/>
    </row>
    <row r="940" spans="22:31" x14ac:dyDescent="0.65">
      <c r="V940" s="15"/>
      <c r="W940" s="15"/>
      <c r="X940" s="15"/>
      <c r="Y940" s="15"/>
      <c r="Z940" s="15"/>
      <c r="AA940" s="15"/>
      <c r="AB940" s="15"/>
      <c r="AC940" s="15"/>
      <c r="AD940" s="15"/>
      <c r="AE940" s="15"/>
    </row>
    <row r="941" spans="22:31" x14ac:dyDescent="0.65">
      <c r="V941" s="15"/>
      <c r="W941" s="15"/>
      <c r="X941" s="15"/>
      <c r="Y941" s="15"/>
      <c r="Z941" s="15"/>
      <c r="AA941" s="15"/>
      <c r="AB941" s="15"/>
      <c r="AC941" s="15"/>
      <c r="AD941" s="15"/>
      <c r="AE941" s="15"/>
    </row>
    <row r="942" spans="22:31" x14ac:dyDescent="0.65">
      <c r="V942" s="15"/>
      <c r="W942" s="15"/>
      <c r="X942" s="15"/>
      <c r="Y942" s="15"/>
      <c r="Z942" s="15"/>
      <c r="AA942" s="15"/>
      <c r="AB942" s="15"/>
      <c r="AC942" s="15"/>
      <c r="AD942" s="15"/>
      <c r="AE942" s="15"/>
    </row>
    <row r="943" spans="22:31" x14ac:dyDescent="0.65">
      <c r="V943" s="15"/>
      <c r="W943" s="15"/>
      <c r="X943" s="15"/>
      <c r="Y943" s="15"/>
      <c r="Z943" s="15"/>
      <c r="AA943" s="15"/>
      <c r="AB943" s="15"/>
      <c r="AC943" s="15"/>
      <c r="AD943" s="15"/>
      <c r="AE943" s="15"/>
    </row>
    <row r="944" spans="22:31" x14ac:dyDescent="0.65">
      <c r="V944" s="15"/>
      <c r="W944" s="15"/>
      <c r="X944" s="15"/>
      <c r="Y944" s="15"/>
      <c r="Z944" s="15"/>
      <c r="AA944" s="15"/>
      <c r="AB944" s="15"/>
      <c r="AC944" s="15"/>
      <c r="AD944" s="15"/>
      <c r="AE944" s="15"/>
    </row>
    <row r="945" spans="22:31" x14ac:dyDescent="0.65">
      <c r="V945" s="15"/>
      <c r="W945" s="15"/>
      <c r="X945" s="15"/>
      <c r="Y945" s="15"/>
      <c r="Z945" s="15"/>
      <c r="AA945" s="15"/>
      <c r="AB945" s="15"/>
      <c r="AC945" s="15"/>
      <c r="AD945" s="15"/>
      <c r="AE945" s="15"/>
    </row>
    <row r="946" spans="22:31" x14ac:dyDescent="0.65">
      <c r="V946" s="15"/>
      <c r="W946" s="15"/>
      <c r="X946" s="15"/>
      <c r="Y946" s="15"/>
      <c r="Z946" s="15"/>
      <c r="AA946" s="15"/>
      <c r="AB946" s="15"/>
      <c r="AC946" s="15"/>
      <c r="AD946" s="15"/>
      <c r="AE946" s="15"/>
    </row>
    <row r="947" spans="22:31" x14ac:dyDescent="0.65">
      <c r="V947" s="15"/>
      <c r="W947" s="15"/>
      <c r="X947" s="15"/>
      <c r="Y947" s="15"/>
      <c r="Z947" s="15"/>
      <c r="AA947" s="15"/>
      <c r="AB947" s="15"/>
      <c r="AC947" s="15"/>
      <c r="AD947" s="15"/>
      <c r="AE947" s="15"/>
    </row>
    <row r="948" spans="22:31" x14ac:dyDescent="0.65">
      <c r="V948" s="15"/>
      <c r="W948" s="15"/>
      <c r="X948" s="15"/>
      <c r="Y948" s="15"/>
      <c r="Z948" s="15"/>
      <c r="AA948" s="15"/>
      <c r="AB948" s="15"/>
      <c r="AC948" s="15"/>
      <c r="AD948" s="15"/>
      <c r="AE948" s="15"/>
    </row>
    <row r="949" spans="22:31" x14ac:dyDescent="0.65">
      <c r="V949" s="15"/>
      <c r="W949" s="15"/>
      <c r="X949" s="15"/>
      <c r="Y949" s="15"/>
      <c r="Z949" s="15"/>
      <c r="AA949" s="15"/>
      <c r="AB949" s="15"/>
      <c r="AC949" s="15"/>
      <c r="AD949" s="15"/>
      <c r="AE949" s="15"/>
    </row>
    <row r="950" spans="22:31" x14ac:dyDescent="0.65">
      <c r="V950" s="15"/>
      <c r="W950" s="15"/>
      <c r="X950" s="15"/>
      <c r="Y950" s="15"/>
      <c r="Z950" s="15"/>
      <c r="AA950" s="15"/>
      <c r="AB950" s="15"/>
      <c r="AC950" s="15"/>
      <c r="AD950" s="15"/>
      <c r="AE950" s="15"/>
    </row>
    <row r="951" spans="22:31" x14ac:dyDescent="0.65">
      <c r="V951" s="15"/>
      <c r="W951" s="15"/>
      <c r="X951" s="15"/>
      <c r="Y951" s="15"/>
      <c r="Z951" s="15"/>
      <c r="AA951" s="15"/>
      <c r="AB951" s="15"/>
      <c r="AC951" s="15"/>
      <c r="AD951" s="15"/>
      <c r="AE951" s="15"/>
    </row>
    <row r="952" spans="22:31" x14ac:dyDescent="0.65">
      <c r="V952" s="15"/>
      <c r="W952" s="15"/>
      <c r="X952" s="15"/>
      <c r="Y952" s="15"/>
      <c r="Z952" s="15"/>
      <c r="AA952" s="15"/>
      <c r="AB952" s="15"/>
      <c r="AC952" s="15"/>
      <c r="AD952" s="15"/>
      <c r="AE952" s="15"/>
    </row>
    <row r="953" spans="22:31" x14ac:dyDescent="0.65">
      <c r="V953" s="15"/>
      <c r="W953" s="15"/>
      <c r="X953" s="15"/>
      <c r="Y953" s="15"/>
      <c r="Z953" s="15"/>
      <c r="AA953" s="15"/>
      <c r="AB953" s="15"/>
      <c r="AC953" s="15"/>
      <c r="AD953" s="15"/>
      <c r="AE953" s="15"/>
    </row>
    <row r="954" spans="22:31" x14ac:dyDescent="0.65">
      <c r="V954" s="15"/>
      <c r="W954" s="15"/>
      <c r="X954" s="15"/>
      <c r="Y954" s="15"/>
      <c r="Z954" s="15"/>
      <c r="AA954" s="15"/>
      <c r="AB954" s="15"/>
      <c r="AC954" s="15"/>
      <c r="AD954" s="15"/>
      <c r="AE954" s="15"/>
    </row>
    <row r="955" spans="22:31" x14ac:dyDescent="0.65">
      <c r="V955" s="15"/>
      <c r="W955" s="15"/>
      <c r="X955" s="15"/>
      <c r="Y955" s="15"/>
      <c r="Z955" s="15"/>
      <c r="AA955" s="15"/>
      <c r="AB955" s="15"/>
      <c r="AC955" s="15"/>
      <c r="AD955" s="15"/>
      <c r="AE955" s="15"/>
    </row>
    <row r="956" spans="22:31" x14ac:dyDescent="0.65">
      <c r="V956" s="15"/>
      <c r="W956" s="15"/>
      <c r="X956" s="15"/>
      <c r="Y956" s="15"/>
      <c r="Z956" s="15"/>
      <c r="AA956" s="15"/>
      <c r="AB956" s="15"/>
      <c r="AC956" s="15"/>
      <c r="AD956" s="15"/>
      <c r="AE956" s="15"/>
    </row>
    <row r="957" spans="22:31" x14ac:dyDescent="0.65">
      <c r="V957" s="15"/>
      <c r="W957" s="15"/>
      <c r="X957" s="15"/>
      <c r="Y957" s="15"/>
      <c r="Z957" s="15"/>
      <c r="AA957" s="15"/>
      <c r="AB957" s="15"/>
      <c r="AC957" s="15"/>
      <c r="AD957" s="15"/>
      <c r="AE957" s="15"/>
    </row>
    <row r="958" spans="22:31" x14ac:dyDescent="0.65">
      <c r="V958" s="15"/>
      <c r="W958" s="15"/>
      <c r="X958" s="15"/>
      <c r="Y958" s="15"/>
      <c r="Z958" s="15"/>
      <c r="AA958" s="15"/>
      <c r="AB958" s="15"/>
      <c r="AC958" s="15"/>
      <c r="AD958" s="15"/>
      <c r="AE958" s="15"/>
    </row>
    <row r="959" spans="22:31" x14ac:dyDescent="0.65">
      <c r="V959" s="15"/>
      <c r="W959" s="15"/>
      <c r="X959" s="15"/>
      <c r="Y959" s="15"/>
      <c r="Z959" s="15"/>
      <c r="AA959" s="15"/>
      <c r="AB959" s="15"/>
      <c r="AC959" s="15"/>
      <c r="AD959" s="15"/>
      <c r="AE959" s="15"/>
    </row>
    <row r="960" spans="22:31" x14ac:dyDescent="0.65">
      <c r="V960" s="15"/>
      <c r="W960" s="15"/>
      <c r="X960" s="15"/>
      <c r="Y960" s="15"/>
      <c r="Z960" s="15"/>
      <c r="AA960" s="15"/>
      <c r="AB960" s="15"/>
      <c r="AC960" s="15"/>
      <c r="AD960" s="15"/>
      <c r="AE960" s="15"/>
    </row>
    <row r="961" spans="22:31" x14ac:dyDescent="0.65">
      <c r="V961" s="15"/>
      <c r="W961" s="15"/>
      <c r="X961" s="15"/>
      <c r="Y961" s="15"/>
      <c r="Z961" s="15"/>
      <c r="AA961" s="15"/>
      <c r="AB961" s="15"/>
      <c r="AC961" s="15"/>
      <c r="AD961" s="15"/>
      <c r="AE961" s="15"/>
    </row>
    <row r="962" spans="22:31" x14ac:dyDescent="0.65">
      <c r="V962" s="15"/>
      <c r="W962" s="15"/>
      <c r="X962" s="15"/>
      <c r="Y962" s="15"/>
      <c r="Z962" s="15"/>
      <c r="AA962" s="15"/>
      <c r="AB962" s="15"/>
      <c r="AC962" s="15"/>
      <c r="AD962" s="15"/>
      <c r="AE962" s="15"/>
    </row>
    <row r="963" spans="22:31" x14ac:dyDescent="0.65">
      <c r="V963" s="15"/>
      <c r="W963" s="15"/>
      <c r="X963" s="15"/>
      <c r="Y963" s="15"/>
      <c r="Z963" s="15"/>
      <c r="AA963" s="15"/>
      <c r="AB963" s="15"/>
      <c r="AC963" s="15"/>
      <c r="AD963" s="15"/>
      <c r="AE963" s="15"/>
    </row>
    <row r="964" spans="22:31" x14ac:dyDescent="0.65">
      <c r="V964" s="15"/>
      <c r="W964" s="15"/>
      <c r="X964" s="15"/>
      <c r="Y964" s="15"/>
      <c r="Z964" s="15"/>
      <c r="AA964" s="15"/>
      <c r="AB964" s="15"/>
      <c r="AC964" s="15"/>
      <c r="AD964" s="15"/>
      <c r="AE964" s="15"/>
    </row>
    <row r="965" spans="22:31" x14ac:dyDescent="0.65">
      <c r="V965" s="15"/>
      <c r="W965" s="15"/>
      <c r="X965" s="15"/>
      <c r="Y965" s="15"/>
      <c r="Z965" s="15"/>
      <c r="AA965" s="15"/>
      <c r="AB965" s="15"/>
      <c r="AC965" s="15"/>
      <c r="AD965" s="15"/>
      <c r="AE965" s="15"/>
    </row>
    <row r="966" spans="22:31" x14ac:dyDescent="0.65">
      <c r="V966" s="15"/>
      <c r="W966" s="15"/>
      <c r="X966" s="15"/>
      <c r="Y966" s="15"/>
      <c r="Z966" s="15"/>
      <c r="AA966" s="15"/>
      <c r="AB966" s="15"/>
      <c r="AC966" s="15"/>
      <c r="AD966" s="15"/>
      <c r="AE966" s="15"/>
    </row>
    <row r="967" spans="22:31" x14ac:dyDescent="0.65">
      <c r="V967" s="15"/>
      <c r="W967" s="15"/>
      <c r="X967" s="15"/>
      <c r="Y967" s="15"/>
      <c r="Z967" s="15"/>
      <c r="AA967" s="15"/>
      <c r="AB967" s="15"/>
      <c r="AC967" s="15"/>
      <c r="AD967" s="15"/>
      <c r="AE967" s="15"/>
    </row>
    <row r="968" spans="22:31" x14ac:dyDescent="0.65">
      <c r="V968" s="15"/>
      <c r="W968" s="15"/>
      <c r="X968" s="15"/>
      <c r="Y968" s="15"/>
      <c r="Z968" s="15"/>
      <c r="AA968" s="15"/>
      <c r="AB968" s="15"/>
      <c r="AC968" s="15"/>
      <c r="AD968" s="15"/>
      <c r="AE968" s="15"/>
    </row>
    <row r="969" spans="22:31" x14ac:dyDescent="0.65">
      <c r="V969" s="15"/>
      <c r="W969" s="15"/>
      <c r="X969" s="15"/>
      <c r="Y969" s="15"/>
      <c r="Z969" s="15"/>
      <c r="AA969" s="15"/>
      <c r="AB969" s="15"/>
      <c r="AC969" s="15"/>
      <c r="AD969" s="15"/>
      <c r="AE969" s="15"/>
    </row>
    <row r="970" spans="22:31" x14ac:dyDescent="0.65">
      <c r="V970" s="15"/>
      <c r="W970" s="15"/>
      <c r="X970" s="15"/>
      <c r="Y970" s="15"/>
      <c r="Z970" s="15"/>
      <c r="AA970" s="15"/>
      <c r="AB970" s="15"/>
      <c r="AC970" s="15"/>
      <c r="AD970" s="15"/>
      <c r="AE970" s="15"/>
    </row>
    <row r="971" spans="22:31" x14ac:dyDescent="0.65">
      <c r="V971" s="15"/>
      <c r="W971" s="15"/>
      <c r="X971" s="15"/>
      <c r="Y971" s="15"/>
      <c r="Z971" s="15"/>
      <c r="AA971" s="15"/>
      <c r="AB971" s="15"/>
      <c r="AC971" s="15"/>
      <c r="AD971" s="15"/>
      <c r="AE971" s="15"/>
    </row>
    <row r="972" spans="22:31" x14ac:dyDescent="0.65">
      <c r="V972" s="15"/>
      <c r="W972" s="15"/>
      <c r="X972" s="15"/>
      <c r="Y972" s="15"/>
      <c r="Z972" s="15"/>
      <c r="AA972" s="15"/>
      <c r="AB972" s="15"/>
      <c r="AC972" s="15"/>
      <c r="AD972" s="15"/>
      <c r="AE972" s="15"/>
    </row>
    <row r="973" spans="22:31" x14ac:dyDescent="0.65">
      <c r="V973" s="15"/>
      <c r="W973" s="15"/>
      <c r="X973" s="15"/>
      <c r="Y973" s="15"/>
      <c r="Z973" s="15"/>
      <c r="AA973" s="15"/>
      <c r="AB973" s="15"/>
      <c r="AC973" s="15"/>
      <c r="AD973" s="15"/>
      <c r="AE973" s="15"/>
    </row>
    <row r="974" spans="22:31" x14ac:dyDescent="0.65">
      <c r="V974" s="15"/>
      <c r="W974" s="15"/>
      <c r="X974" s="15"/>
      <c r="Y974" s="15"/>
      <c r="Z974" s="15"/>
      <c r="AA974" s="15"/>
      <c r="AB974" s="15"/>
      <c r="AC974" s="15"/>
      <c r="AD974" s="15"/>
      <c r="AE974" s="15"/>
    </row>
    <row r="975" spans="22:31" x14ac:dyDescent="0.65">
      <c r="V975" s="15"/>
      <c r="W975" s="15"/>
      <c r="X975" s="15"/>
      <c r="Y975" s="15"/>
      <c r="Z975" s="15"/>
      <c r="AA975" s="15"/>
      <c r="AB975" s="15"/>
      <c r="AC975" s="15"/>
      <c r="AD975" s="15"/>
      <c r="AE975" s="15"/>
    </row>
    <row r="976" spans="22:31" x14ac:dyDescent="0.65">
      <c r="V976" s="15"/>
      <c r="W976" s="15"/>
      <c r="X976" s="15"/>
      <c r="Y976" s="15"/>
      <c r="Z976" s="15"/>
      <c r="AA976" s="15"/>
      <c r="AB976" s="15"/>
      <c r="AC976" s="15"/>
      <c r="AD976" s="15"/>
      <c r="AE976" s="15"/>
    </row>
    <row r="977" spans="22:31" x14ac:dyDescent="0.65">
      <c r="V977" s="15"/>
      <c r="W977" s="15"/>
      <c r="X977" s="15"/>
      <c r="Y977" s="15"/>
      <c r="Z977" s="15"/>
      <c r="AA977" s="15"/>
      <c r="AB977" s="15"/>
      <c r="AC977" s="15"/>
      <c r="AD977" s="15"/>
      <c r="AE977" s="15"/>
    </row>
    <row r="978" spans="22:31" x14ac:dyDescent="0.65">
      <c r="V978" s="15"/>
      <c r="W978" s="15"/>
      <c r="X978" s="15"/>
      <c r="Y978" s="15"/>
      <c r="Z978" s="15"/>
      <c r="AA978" s="15"/>
      <c r="AB978" s="15"/>
      <c r="AC978" s="15"/>
      <c r="AD978" s="15"/>
      <c r="AE978" s="15"/>
    </row>
    <row r="979" spans="22:31" x14ac:dyDescent="0.65">
      <c r="V979" s="15"/>
      <c r="W979" s="15"/>
      <c r="X979" s="15"/>
      <c r="Y979" s="15"/>
      <c r="Z979" s="15"/>
      <c r="AA979" s="15"/>
      <c r="AB979" s="15"/>
      <c r="AC979" s="15"/>
      <c r="AD979" s="15"/>
      <c r="AE979" s="15"/>
    </row>
    <row r="980" spans="22:31" x14ac:dyDescent="0.65">
      <c r="V980" s="15"/>
      <c r="W980" s="15"/>
      <c r="X980" s="15"/>
      <c r="Y980" s="15"/>
      <c r="Z980" s="15"/>
      <c r="AA980" s="15"/>
      <c r="AB980" s="15"/>
      <c r="AC980" s="15"/>
      <c r="AD980" s="15"/>
      <c r="AE980" s="15"/>
    </row>
    <row r="981" spans="22:31" x14ac:dyDescent="0.65">
      <c r="V981" s="15"/>
      <c r="W981" s="15"/>
      <c r="X981" s="15"/>
      <c r="Y981" s="15"/>
      <c r="Z981" s="15"/>
      <c r="AA981" s="15"/>
      <c r="AB981" s="15"/>
      <c r="AC981" s="15"/>
      <c r="AD981" s="15"/>
      <c r="AE981" s="15"/>
    </row>
    <row r="982" spans="22:31" x14ac:dyDescent="0.65">
      <c r="V982" s="15"/>
      <c r="W982" s="15"/>
      <c r="X982" s="15"/>
      <c r="Y982" s="15"/>
      <c r="Z982" s="15"/>
      <c r="AA982" s="15"/>
      <c r="AB982" s="15"/>
      <c r="AC982" s="15"/>
      <c r="AD982" s="15"/>
      <c r="AE982" s="15"/>
    </row>
    <row r="983" spans="22:31" x14ac:dyDescent="0.65">
      <c r="V983" s="15"/>
      <c r="W983" s="15"/>
      <c r="X983" s="15"/>
      <c r="Y983" s="15"/>
      <c r="Z983" s="15"/>
      <c r="AA983" s="15"/>
      <c r="AB983" s="15"/>
      <c r="AC983" s="15"/>
      <c r="AD983" s="15"/>
      <c r="AE983" s="15"/>
    </row>
    <row r="984" spans="22:31" x14ac:dyDescent="0.65">
      <c r="V984" s="15"/>
      <c r="W984" s="15"/>
      <c r="X984" s="15"/>
      <c r="Y984" s="15"/>
      <c r="Z984" s="15"/>
      <c r="AA984" s="15"/>
      <c r="AB984" s="15"/>
      <c r="AC984" s="15"/>
      <c r="AD984" s="15"/>
      <c r="AE984" s="15"/>
    </row>
    <row r="985" spans="22:31" x14ac:dyDescent="0.65">
      <c r="V985" s="15"/>
      <c r="W985" s="15"/>
      <c r="X985" s="15"/>
      <c r="Y985" s="15"/>
      <c r="Z985" s="15"/>
      <c r="AA985" s="15"/>
      <c r="AB985" s="15"/>
      <c r="AC985" s="15"/>
      <c r="AD985" s="15"/>
      <c r="AE985" s="15"/>
    </row>
    <row r="986" spans="22:31" x14ac:dyDescent="0.65">
      <c r="V986" s="15"/>
      <c r="W986" s="15"/>
      <c r="X986" s="15"/>
      <c r="Y986" s="15"/>
      <c r="Z986" s="15"/>
      <c r="AA986" s="15"/>
      <c r="AB986" s="15"/>
      <c r="AC986" s="15"/>
      <c r="AD986" s="15"/>
      <c r="AE986" s="15"/>
    </row>
    <row r="987" spans="22:31" x14ac:dyDescent="0.65">
      <c r="V987" s="15"/>
      <c r="W987" s="15"/>
      <c r="X987" s="15"/>
      <c r="Y987" s="15"/>
      <c r="Z987" s="15"/>
      <c r="AA987" s="15"/>
      <c r="AB987" s="15"/>
      <c r="AC987" s="15"/>
      <c r="AD987" s="15"/>
      <c r="AE987" s="15"/>
    </row>
    <row r="988" spans="22:31" x14ac:dyDescent="0.65">
      <c r="V988" s="15"/>
      <c r="W988" s="15"/>
      <c r="X988" s="15"/>
      <c r="Y988" s="15"/>
      <c r="Z988" s="15"/>
      <c r="AA988" s="15"/>
      <c r="AB988" s="15"/>
      <c r="AC988" s="15"/>
      <c r="AD988" s="15"/>
      <c r="AE988" s="15"/>
    </row>
    <row r="989" spans="22:31" x14ac:dyDescent="0.65">
      <c r="V989" s="15"/>
      <c r="W989" s="15"/>
      <c r="X989" s="15"/>
      <c r="Y989" s="15"/>
      <c r="Z989" s="15"/>
      <c r="AA989" s="15"/>
      <c r="AB989" s="15"/>
      <c r="AC989" s="15"/>
      <c r="AD989" s="15"/>
      <c r="AE989" s="15"/>
    </row>
    <row r="990" spans="22:31" x14ac:dyDescent="0.65">
      <c r="V990" s="15"/>
      <c r="W990" s="15"/>
      <c r="X990" s="15"/>
      <c r="Y990" s="15"/>
      <c r="Z990" s="15"/>
      <c r="AA990" s="15"/>
      <c r="AB990" s="15"/>
      <c r="AC990" s="15"/>
      <c r="AD990" s="15"/>
      <c r="AE990" s="15"/>
    </row>
    <row r="991" spans="22:31" x14ac:dyDescent="0.65">
      <c r="V991" s="15"/>
      <c r="W991" s="15"/>
      <c r="X991" s="15"/>
      <c r="Y991" s="15"/>
      <c r="Z991" s="15"/>
      <c r="AA991" s="15"/>
      <c r="AB991" s="15"/>
      <c r="AC991" s="15"/>
      <c r="AD991" s="15"/>
      <c r="AE991" s="15"/>
    </row>
    <row r="992" spans="22:31" x14ac:dyDescent="0.65">
      <c r="V992" s="15"/>
      <c r="W992" s="15"/>
      <c r="X992" s="15"/>
      <c r="Y992" s="15"/>
      <c r="Z992" s="15"/>
      <c r="AA992" s="15"/>
      <c r="AB992" s="15"/>
      <c r="AC992" s="15"/>
      <c r="AD992" s="15"/>
      <c r="AE992" s="15"/>
    </row>
    <row r="993" spans="22:31" x14ac:dyDescent="0.65">
      <c r="V993" s="15"/>
      <c r="W993" s="15"/>
      <c r="X993" s="15"/>
      <c r="Y993" s="15"/>
      <c r="Z993" s="15"/>
      <c r="AA993" s="15"/>
      <c r="AB993" s="15"/>
      <c r="AC993" s="15"/>
      <c r="AD993" s="15"/>
      <c r="AE993" s="15"/>
    </row>
    <row r="994" spans="22:31" x14ac:dyDescent="0.65">
      <c r="V994" s="15"/>
      <c r="W994" s="15"/>
      <c r="X994" s="15"/>
      <c r="Y994" s="15"/>
      <c r="Z994" s="15"/>
      <c r="AA994" s="15"/>
      <c r="AB994" s="15"/>
      <c r="AC994" s="15"/>
      <c r="AD994" s="15"/>
      <c r="AE994" s="15"/>
    </row>
    <row r="995" spans="22:31" x14ac:dyDescent="0.65">
      <c r="V995" s="15"/>
      <c r="W995" s="15"/>
      <c r="X995" s="15"/>
      <c r="Y995" s="15"/>
      <c r="Z995" s="15"/>
      <c r="AA995" s="15"/>
      <c r="AB995" s="15"/>
      <c r="AC995" s="15"/>
      <c r="AD995" s="15"/>
      <c r="AE995" s="15"/>
    </row>
    <row r="996" spans="22:31" x14ac:dyDescent="0.65">
      <c r="V996" s="15"/>
      <c r="W996" s="15"/>
      <c r="X996" s="15"/>
      <c r="Y996" s="15"/>
      <c r="Z996" s="15"/>
      <c r="AA996" s="15"/>
      <c r="AB996" s="15"/>
      <c r="AC996" s="15"/>
      <c r="AD996" s="15"/>
      <c r="AE996" s="15"/>
    </row>
    <row r="997" spans="22:31" x14ac:dyDescent="0.65">
      <c r="V997" s="15"/>
      <c r="W997" s="15"/>
      <c r="X997" s="15"/>
      <c r="Y997" s="15"/>
      <c r="Z997" s="15"/>
      <c r="AA997" s="15"/>
      <c r="AB997" s="15"/>
      <c r="AC997" s="15"/>
      <c r="AD997" s="15"/>
      <c r="AE997" s="15"/>
    </row>
    <row r="998" spans="22:31" x14ac:dyDescent="0.65">
      <c r="V998" s="15"/>
      <c r="W998" s="15"/>
      <c r="X998" s="15"/>
      <c r="Y998" s="15"/>
      <c r="Z998" s="15"/>
      <c r="AA998" s="15"/>
      <c r="AB998" s="15"/>
      <c r="AC998" s="15"/>
      <c r="AD998" s="15"/>
      <c r="AE998" s="15"/>
    </row>
    <row r="999" spans="22:31" x14ac:dyDescent="0.65">
      <c r="V999" s="15"/>
      <c r="W999" s="15"/>
      <c r="X999" s="15"/>
      <c r="Y999" s="15"/>
      <c r="Z999" s="15"/>
      <c r="AA999" s="15"/>
      <c r="AB999" s="15"/>
      <c r="AC999" s="15"/>
      <c r="AD999" s="15"/>
      <c r="AE999" s="15"/>
    </row>
    <row r="1000" spans="22:31" x14ac:dyDescent="0.65">
      <c r="V1000" s="15"/>
      <c r="W1000" s="15"/>
      <c r="X1000" s="15"/>
      <c r="Y1000" s="15"/>
      <c r="Z1000" s="15"/>
      <c r="AA1000" s="15"/>
      <c r="AB1000" s="15"/>
      <c r="AC1000" s="15"/>
      <c r="AD1000" s="15"/>
      <c r="AE1000" s="15"/>
    </row>
    <row r="1001" spans="22:31" x14ac:dyDescent="0.65">
      <c r="V1001" s="15"/>
      <c r="W1001" s="15"/>
      <c r="X1001" s="15"/>
      <c r="Y1001" s="15"/>
      <c r="Z1001" s="15"/>
      <c r="AA1001" s="15"/>
      <c r="AB1001" s="15"/>
      <c r="AC1001" s="15"/>
      <c r="AD1001" s="15"/>
      <c r="AE1001" s="15"/>
    </row>
    <row r="1002" spans="22:31" x14ac:dyDescent="0.65">
      <c r="V1002" s="15"/>
      <c r="W1002" s="15"/>
      <c r="X1002" s="15"/>
      <c r="Y1002" s="15"/>
      <c r="Z1002" s="15"/>
      <c r="AA1002" s="15"/>
      <c r="AB1002" s="15"/>
      <c r="AC1002" s="15"/>
      <c r="AD1002" s="15"/>
      <c r="AE1002" s="15"/>
    </row>
    <row r="1003" spans="22:31" x14ac:dyDescent="0.65">
      <c r="V1003" s="15"/>
      <c r="W1003" s="15"/>
      <c r="X1003" s="15"/>
      <c r="Y1003" s="15"/>
      <c r="Z1003" s="15"/>
      <c r="AA1003" s="15"/>
      <c r="AB1003" s="15"/>
      <c r="AC1003" s="15"/>
      <c r="AD1003" s="15"/>
      <c r="AE1003" s="15"/>
    </row>
    <row r="1004" spans="22:31" x14ac:dyDescent="0.65">
      <c r="V1004" s="15"/>
      <c r="W1004" s="15"/>
      <c r="X1004" s="15"/>
      <c r="Y1004" s="15"/>
      <c r="Z1004" s="15"/>
      <c r="AA1004" s="15"/>
      <c r="AB1004" s="15"/>
      <c r="AC1004" s="15"/>
      <c r="AD1004" s="15"/>
      <c r="AE1004" s="15"/>
    </row>
    <row r="1005" spans="22:31" x14ac:dyDescent="0.65">
      <c r="V1005" s="15"/>
      <c r="W1005" s="15"/>
      <c r="X1005" s="15"/>
      <c r="Y1005" s="15"/>
      <c r="Z1005" s="15"/>
      <c r="AA1005" s="15"/>
      <c r="AB1005" s="15"/>
      <c r="AC1005" s="15"/>
      <c r="AD1005" s="15"/>
      <c r="AE1005" s="15"/>
    </row>
    <row r="1006" spans="22:31" x14ac:dyDescent="0.65">
      <c r="V1006" s="15"/>
      <c r="W1006" s="15"/>
      <c r="X1006" s="15"/>
      <c r="Y1006" s="15"/>
      <c r="Z1006" s="15"/>
      <c r="AA1006" s="15"/>
      <c r="AB1006" s="15"/>
      <c r="AC1006" s="15"/>
      <c r="AD1006" s="15"/>
      <c r="AE1006" s="15"/>
    </row>
    <row r="1007" spans="22:31" x14ac:dyDescent="0.65">
      <c r="V1007" s="15"/>
      <c r="W1007" s="15"/>
      <c r="X1007" s="15"/>
      <c r="Y1007" s="15"/>
      <c r="Z1007" s="15"/>
      <c r="AA1007" s="15"/>
      <c r="AB1007" s="15"/>
      <c r="AC1007" s="15"/>
      <c r="AD1007" s="15"/>
      <c r="AE1007" s="15"/>
    </row>
    <row r="1008" spans="22:31" x14ac:dyDescent="0.65">
      <c r="V1008" s="15"/>
      <c r="W1008" s="15"/>
      <c r="X1008" s="15"/>
      <c r="Y1008" s="15"/>
      <c r="Z1008" s="15"/>
      <c r="AA1008" s="15"/>
      <c r="AB1008" s="15"/>
      <c r="AC1008" s="15"/>
      <c r="AD1008" s="15"/>
      <c r="AE1008" s="15"/>
    </row>
    <row r="1009" spans="22:31" x14ac:dyDescent="0.65">
      <c r="V1009" s="15"/>
      <c r="W1009" s="15"/>
      <c r="X1009" s="15"/>
      <c r="Y1009" s="15"/>
      <c r="Z1009" s="15"/>
      <c r="AA1009" s="15"/>
      <c r="AB1009" s="15"/>
      <c r="AC1009" s="15"/>
      <c r="AD1009" s="15"/>
      <c r="AE1009" s="15"/>
    </row>
    <row r="1010" spans="22:31" x14ac:dyDescent="0.65">
      <c r="V1010" s="15"/>
      <c r="W1010" s="15"/>
      <c r="X1010" s="15"/>
      <c r="Y1010" s="15"/>
      <c r="Z1010" s="15"/>
      <c r="AA1010" s="15"/>
      <c r="AB1010" s="15"/>
      <c r="AC1010" s="15"/>
      <c r="AD1010" s="15"/>
      <c r="AE1010" s="15"/>
    </row>
    <row r="1011" spans="22:31" x14ac:dyDescent="0.65">
      <c r="V1011" s="15"/>
      <c r="W1011" s="15"/>
      <c r="X1011" s="15"/>
      <c r="Y1011" s="15"/>
      <c r="Z1011" s="15"/>
      <c r="AA1011" s="15"/>
      <c r="AB1011" s="15"/>
      <c r="AC1011" s="15"/>
      <c r="AD1011" s="15"/>
      <c r="AE1011" s="15"/>
    </row>
    <row r="1012" spans="22:31" x14ac:dyDescent="0.65">
      <c r="V1012" s="15"/>
      <c r="W1012" s="15"/>
      <c r="X1012" s="15"/>
      <c r="Y1012" s="15"/>
      <c r="Z1012" s="15"/>
      <c r="AA1012" s="15"/>
      <c r="AB1012" s="15"/>
      <c r="AC1012" s="15"/>
      <c r="AD1012" s="15"/>
      <c r="AE1012" s="15"/>
    </row>
    <row r="1013" spans="22:31" x14ac:dyDescent="0.65">
      <c r="V1013" s="15"/>
      <c r="W1013" s="15"/>
      <c r="X1013" s="15"/>
      <c r="Y1013" s="15"/>
      <c r="Z1013" s="15"/>
      <c r="AA1013" s="15"/>
      <c r="AB1013" s="15"/>
      <c r="AC1013" s="15"/>
      <c r="AD1013" s="15"/>
      <c r="AE1013" s="15"/>
    </row>
    <row r="1014" spans="22:31" x14ac:dyDescent="0.65">
      <c r="V1014" s="15"/>
      <c r="W1014" s="15"/>
      <c r="X1014" s="15"/>
      <c r="Y1014" s="15"/>
      <c r="Z1014" s="15"/>
      <c r="AA1014" s="15"/>
      <c r="AB1014" s="15"/>
      <c r="AC1014" s="15"/>
      <c r="AD1014" s="15"/>
      <c r="AE1014" s="15"/>
    </row>
    <row r="1015" spans="22:31" x14ac:dyDescent="0.65">
      <c r="V1015" s="15"/>
      <c r="W1015" s="15"/>
      <c r="X1015" s="15"/>
      <c r="Y1015" s="15"/>
      <c r="Z1015" s="15"/>
      <c r="AA1015" s="15"/>
      <c r="AB1015" s="15"/>
      <c r="AC1015" s="15"/>
      <c r="AD1015" s="15"/>
      <c r="AE1015" s="15"/>
    </row>
    <row r="1016" spans="22:31" x14ac:dyDescent="0.65">
      <c r="V1016" s="15"/>
      <c r="W1016" s="15"/>
      <c r="X1016" s="15"/>
      <c r="Y1016" s="15"/>
      <c r="Z1016" s="15"/>
      <c r="AA1016" s="15"/>
      <c r="AB1016" s="15"/>
      <c r="AC1016" s="15"/>
      <c r="AD1016" s="15"/>
      <c r="AE1016" s="15"/>
    </row>
    <row r="1017" spans="22:31" x14ac:dyDescent="0.65">
      <c r="V1017" s="15"/>
      <c r="W1017" s="15"/>
      <c r="X1017" s="15"/>
      <c r="Y1017" s="15"/>
      <c r="Z1017" s="15"/>
      <c r="AA1017" s="15"/>
      <c r="AB1017" s="15"/>
      <c r="AC1017" s="15"/>
      <c r="AD1017" s="15"/>
      <c r="AE1017" s="15"/>
    </row>
    <row r="1018" spans="22:31" x14ac:dyDescent="0.65">
      <c r="V1018" s="15"/>
      <c r="W1018" s="15"/>
      <c r="X1018" s="15"/>
      <c r="Y1018" s="15"/>
      <c r="Z1018" s="15"/>
      <c r="AA1018" s="15"/>
      <c r="AB1018" s="15"/>
      <c r="AC1018" s="15"/>
      <c r="AD1018" s="15"/>
      <c r="AE1018" s="15"/>
    </row>
    <row r="1019" spans="22:31" x14ac:dyDescent="0.65">
      <c r="V1019" s="15"/>
      <c r="W1019" s="15"/>
      <c r="X1019" s="15"/>
      <c r="Y1019" s="15"/>
      <c r="Z1019" s="15"/>
      <c r="AA1019" s="15"/>
      <c r="AB1019" s="15"/>
      <c r="AC1019" s="15"/>
      <c r="AD1019" s="15"/>
      <c r="AE1019" s="15"/>
    </row>
    <row r="1020" spans="22:31" x14ac:dyDescent="0.65">
      <c r="V1020" s="15"/>
      <c r="W1020" s="15"/>
      <c r="X1020" s="15"/>
      <c r="Y1020" s="15"/>
      <c r="Z1020" s="15"/>
      <c r="AA1020" s="15"/>
      <c r="AB1020" s="15"/>
      <c r="AC1020" s="15"/>
      <c r="AD1020" s="15"/>
      <c r="AE1020" s="15"/>
    </row>
    <row r="1021" spans="22:31" x14ac:dyDescent="0.65">
      <c r="V1021" s="15"/>
      <c r="W1021" s="15"/>
      <c r="X1021" s="15"/>
      <c r="Y1021" s="15"/>
      <c r="Z1021" s="15"/>
      <c r="AA1021" s="15"/>
      <c r="AB1021" s="15"/>
      <c r="AC1021" s="15"/>
      <c r="AD1021" s="15"/>
      <c r="AE1021" s="15"/>
    </row>
    <row r="1022" spans="22:31" x14ac:dyDescent="0.65">
      <c r="V1022" s="15"/>
      <c r="W1022" s="15"/>
      <c r="X1022" s="15"/>
      <c r="Y1022" s="15"/>
      <c r="Z1022" s="15"/>
      <c r="AA1022" s="15"/>
      <c r="AB1022" s="15"/>
      <c r="AC1022" s="15"/>
      <c r="AD1022" s="15"/>
      <c r="AE1022" s="15"/>
    </row>
    <row r="1023" spans="22:31" x14ac:dyDescent="0.65">
      <c r="V1023" s="15"/>
      <c r="W1023" s="15"/>
      <c r="X1023" s="15"/>
      <c r="Y1023" s="15"/>
      <c r="Z1023" s="15"/>
      <c r="AA1023" s="15"/>
      <c r="AB1023" s="15"/>
      <c r="AC1023" s="15"/>
      <c r="AD1023" s="15"/>
      <c r="AE1023" s="15"/>
    </row>
    <row r="1024" spans="22:31" x14ac:dyDescent="0.65">
      <c r="V1024" s="15"/>
      <c r="W1024" s="15"/>
      <c r="X1024" s="15"/>
      <c r="Y1024" s="15"/>
      <c r="Z1024" s="15"/>
      <c r="AA1024" s="15"/>
      <c r="AB1024" s="15"/>
      <c r="AC1024" s="15"/>
      <c r="AD1024" s="15"/>
      <c r="AE1024" s="15"/>
    </row>
    <row r="1025" spans="22:31" x14ac:dyDescent="0.65">
      <c r="V1025" s="15"/>
      <c r="W1025" s="15"/>
      <c r="X1025" s="15"/>
      <c r="Y1025" s="15"/>
      <c r="Z1025" s="15"/>
      <c r="AA1025" s="15"/>
      <c r="AB1025" s="15"/>
      <c r="AC1025" s="15"/>
      <c r="AD1025" s="15"/>
      <c r="AE1025" s="15"/>
    </row>
    <row r="1026" spans="22:31" x14ac:dyDescent="0.65">
      <c r="V1026" s="15"/>
      <c r="W1026" s="15"/>
      <c r="X1026" s="15"/>
      <c r="Y1026" s="15"/>
      <c r="Z1026" s="15"/>
      <c r="AA1026" s="15"/>
      <c r="AB1026" s="15"/>
      <c r="AC1026" s="15"/>
      <c r="AD1026" s="15"/>
      <c r="AE1026" s="15"/>
    </row>
    <row r="1027" spans="22:31" x14ac:dyDescent="0.65">
      <c r="V1027" s="15"/>
      <c r="W1027" s="15"/>
      <c r="X1027" s="15"/>
      <c r="Y1027" s="15"/>
      <c r="Z1027" s="15"/>
      <c r="AA1027" s="15"/>
      <c r="AB1027" s="15"/>
      <c r="AC1027" s="15"/>
      <c r="AD1027" s="15"/>
      <c r="AE1027" s="15"/>
    </row>
    <row r="1028" spans="22:31" x14ac:dyDescent="0.65">
      <c r="V1028" s="15"/>
      <c r="W1028" s="15"/>
      <c r="X1028" s="15"/>
      <c r="Y1028" s="15"/>
      <c r="Z1028" s="15"/>
      <c r="AA1028" s="15"/>
      <c r="AB1028" s="15"/>
      <c r="AC1028" s="15"/>
      <c r="AD1028" s="15"/>
      <c r="AE1028" s="15"/>
    </row>
    <row r="1029" spans="22:31" x14ac:dyDescent="0.65">
      <c r="V1029" s="15"/>
      <c r="W1029" s="15"/>
      <c r="X1029" s="15"/>
      <c r="Y1029" s="15"/>
      <c r="Z1029" s="15"/>
      <c r="AA1029" s="15"/>
      <c r="AB1029" s="15"/>
      <c r="AC1029" s="15"/>
      <c r="AD1029" s="15"/>
      <c r="AE1029" s="15"/>
    </row>
    <row r="1030" spans="22:31" x14ac:dyDescent="0.65">
      <c r="V1030" s="15"/>
      <c r="W1030" s="15"/>
      <c r="X1030" s="15"/>
      <c r="Y1030" s="15"/>
      <c r="Z1030" s="15"/>
      <c r="AA1030" s="15"/>
      <c r="AB1030" s="15"/>
      <c r="AC1030" s="15"/>
      <c r="AD1030" s="15"/>
      <c r="AE1030" s="15"/>
    </row>
    <row r="1031" spans="22:31" x14ac:dyDescent="0.65">
      <c r="V1031" s="15"/>
      <c r="W1031" s="15"/>
      <c r="X1031" s="15"/>
      <c r="Y1031" s="15"/>
      <c r="Z1031" s="15"/>
      <c r="AA1031" s="15"/>
      <c r="AB1031" s="15"/>
      <c r="AC1031" s="15"/>
      <c r="AD1031" s="15"/>
      <c r="AE1031" s="15"/>
    </row>
    <row r="1032" spans="22:31" x14ac:dyDescent="0.65">
      <c r="V1032" s="15"/>
      <c r="W1032" s="15"/>
      <c r="X1032" s="15"/>
      <c r="Y1032" s="15"/>
      <c r="Z1032" s="15"/>
      <c r="AA1032" s="15"/>
      <c r="AB1032" s="15"/>
      <c r="AC1032" s="15"/>
      <c r="AD1032" s="15"/>
      <c r="AE1032" s="15"/>
    </row>
    <row r="1033" spans="22:31" x14ac:dyDescent="0.65">
      <c r="V1033" s="15"/>
      <c r="W1033" s="15"/>
      <c r="X1033" s="15"/>
      <c r="Y1033" s="15"/>
      <c r="Z1033" s="15"/>
      <c r="AA1033" s="15"/>
      <c r="AB1033" s="15"/>
      <c r="AC1033" s="15"/>
      <c r="AD1033" s="15"/>
      <c r="AE1033" s="15"/>
    </row>
    <row r="1034" spans="22:31" x14ac:dyDescent="0.65">
      <c r="V1034" s="15"/>
      <c r="W1034" s="15"/>
      <c r="X1034" s="15"/>
      <c r="Y1034" s="15"/>
      <c r="Z1034" s="15"/>
      <c r="AA1034" s="15"/>
      <c r="AB1034" s="15"/>
      <c r="AC1034" s="15"/>
      <c r="AD1034" s="15"/>
      <c r="AE1034" s="15"/>
    </row>
    <row r="1035" spans="22:31" x14ac:dyDescent="0.65">
      <c r="V1035" s="15"/>
      <c r="W1035" s="15"/>
      <c r="X1035" s="15"/>
      <c r="Y1035" s="15"/>
      <c r="Z1035" s="15"/>
      <c r="AA1035" s="15"/>
      <c r="AB1035" s="15"/>
      <c r="AC1035" s="15"/>
      <c r="AD1035" s="15"/>
      <c r="AE1035" s="15"/>
    </row>
    <row r="1036" spans="22:31" x14ac:dyDescent="0.65">
      <c r="V1036" s="15"/>
      <c r="W1036" s="15"/>
      <c r="X1036" s="15"/>
      <c r="Y1036" s="15"/>
      <c r="Z1036" s="15"/>
      <c r="AA1036" s="15"/>
      <c r="AB1036" s="15"/>
      <c r="AC1036" s="15"/>
      <c r="AD1036" s="15"/>
      <c r="AE1036" s="15"/>
    </row>
    <row r="1037" spans="22:31" x14ac:dyDescent="0.65">
      <c r="V1037" s="15"/>
      <c r="W1037" s="15"/>
      <c r="X1037" s="15"/>
      <c r="Y1037" s="15"/>
      <c r="Z1037" s="15"/>
      <c r="AA1037" s="15"/>
      <c r="AB1037" s="15"/>
      <c r="AC1037" s="15"/>
      <c r="AD1037" s="15"/>
      <c r="AE1037" s="15"/>
    </row>
    <row r="1038" spans="22:31" x14ac:dyDescent="0.65">
      <c r="V1038" s="15"/>
      <c r="W1038" s="15"/>
      <c r="X1038" s="15"/>
      <c r="Y1038" s="15"/>
      <c r="Z1038" s="15"/>
      <c r="AA1038" s="15"/>
      <c r="AB1038" s="15"/>
      <c r="AC1038" s="15"/>
      <c r="AD1038" s="15"/>
      <c r="AE1038" s="15"/>
    </row>
    <row r="1039" spans="22:31" x14ac:dyDescent="0.65">
      <c r="V1039" s="15"/>
      <c r="W1039" s="15"/>
      <c r="X1039" s="15"/>
      <c r="Y1039" s="15"/>
      <c r="Z1039" s="15"/>
      <c r="AA1039" s="15"/>
      <c r="AB1039" s="15"/>
      <c r="AC1039" s="15"/>
      <c r="AD1039" s="15"/>
      <c r="AE1039" s="15"/>
    </row>
    <row r="1040" spans="22:31" x14ac:dyDescent="0.65">
      <c r="V1040" s="15"/>
      <c r="W1040" s="15"/>
      <c r="X1040" s="15"/>
      <c r="Y1040" s="15"/>
      <c r="Z1040" s="15"/>
      <c r="AA1040" s="15"/>
      <c r="AB1040" s="15"/>
      <c r="AC1040" s="15"/>
      <c r="AD1040" s="15"/>
      <c r="AE1040" s="15"/>
    </row>
    <row r="1041" spans="22:31" x14ac:dyDescent="0.65">
      <c r="V1041" s="15"/>
      <c r="W1041" s="15"/>
      <c r="X1041" s="15"/>
      <c r="Y1041" s="15"/>
      <c r="Z1041" s="15"/>
      <c r="AA1041" s="15"/>
      <c r="AB1041" s="15"/>
      <c r="AC1041" s="15"/>
      <c r="AD1041" s="15"/>
      <c r="AE1041" s="15"/>
    </row>
    <row r="1042" spans="22:31" x14ac:dyDescent="0.65">
      <c r="V1042" s="15"/>
      <c r="W1042" s="15"/>
      <c r="X1042" s="15"/>
      <c r="Y1042" s="15"/>
      <c r="Z1042" s="15"/>
      <c r="AA1042" s="15"/>
      <c r="AB1042" s="15"/>
      <c r="AC1042" s="15"/>
      <c r="AD1042" s="15"/>
      <c r="AE1042" s="15"/>
    </row>
    <row r="1043" spans="22:31" x14ac:dyDescent="0.65">
      <c r="V1043" s="15"/>
      <c r="W1043" s="15"/>
      <c r="X1043" s="15"/>
      <c r="Y1043" s="15"/>
      <c r="Z1043" s="15"/>
      <c r="AA1043" s="15"/>
      <c r="AB1043" s="15"/>
      <c r="AC1043" s="15"/>
      <c r="AD1043" s="15"/>
      <c r="AE1043" s="15"/>
    </row>
    <row r="1044" spans="22:31" x14ac:dyDescent="0.65">
      <c r="V1044" s="15"/>
      <c r="W1044" s="15"/>
      <c r="X1044" s="15"/>
      <c r="Y1044" s="15"/>
      <c r="Z1044" s="15"/>
      <c r="AA1044" s="15"/>
      <c r="AB1044" s="15"/>
      <c r="AC1044" s="15"/>
      <c r="AD1044" s="15"/>
      <c r="AE1044" s="15"/>
    </row>
    <row r="1045" spans="22:31" x14ac:dyDescent="0.65">
      <c r="V1045" s="15"/>
      <c r="W1045" s="15"/>
      <c r="X1045" s="15"/>
      <c r="Y1045" s="15"/>
      <c r="Z1045" s="15"/>
      <c r="AA1045" s="15"/>
      <c r="AB1045" s="15"/>
      <c r="AC1045" s="15"/>
      <c r="AD1045" s="15"/>
      <c r="AE1045" s="15"/>
    </row>
    <row r="1046" spans="22:31" x14ac:dyDescent="0.65">
      <c r="V1046" s="15"/>
      <c r="W1046" s="15"/>
      <c r="X1046" s="15"/>
      <c r="Y1046" s="15"/>
      <c r="Z1046" s="15"/>
      <c r="AA1046" s="15"/>
      <c r="AB1046" s="15"/>
      <c r="AC1046" s="15"/>
      <c r="AD1046" s="15"/>
      <c r="AE1046" s="15"/>
    </row>
    <row r="1047" spans="22:31" x14ac:dyDescent="0.65">
      <c r="V1047" s="15"/>
      <c r="W1047" s="15"/>
      <c r="X1047" s="15"/>
      <c r="Y1047" s="15"/>
      <c r="Z1047" s="15"/>
      <c r="AA1047" s="15"/>
      <c r="AB1047" s="15"/>
      <c r="AC1047" s="15"/>
      <c r="AD1047" s="15"/>
      <c r="AE1047" s="15"/>
    </row>
    <row r="1048" spans="22:31" x14ac:dyDescent="0.65">
      <c r="V1048" s="15"/>
      <c r="W1048" s="15"/>
      <c r="X1048" s="15"/>
      <c r="Y1048" s="15"/>
      <c r="Z1048" s="15"/>
      <c r="AA1048" s="15"/>
      <c r="AB1048" s="15"/>
      <c r="AC1048" s="15"/>
      <c r="AD1048" s="15"/>
      <c r="AE1048" s="15"/>
    </row>
    <row r="1049" spans="22:31" x14ac:dyDescent="0.65">
      <c r="V1049" s="15"/>
      <c r="W1049" s="15"/>
      <c r="X1049" s="15"/>
      <c r="Y1049" s="15"/>
      <c r="Z1049" s="15"/>
      <c r="AA1049" s="15"/>
      <c r="AB1049" s="15"/>
      <c r="AC1049" s="15"/>
      <c r="AD1049" s="15"/>
      <c r="AE1049" s="15"/>
    </row>
    <row r="1050" spans="22:31" x14ac:dyDescent="0.65">
      <c r="V1050" s="15"/>
      <c r="W1050" s="15"/>
      <c r="X1050" s="15"/>
      <c r="Y1050" s="15"/>
      <c r="Z1050" s="15"/>
      <c r="AA1050" s="15"/>
      <c r="AB1050" s="15"/>
      <c r="AC1050" s="15"/>
      <c r="AD1050" s="15"/>
      <c r="AE1050" s="15"/>
    </row>
    <row r="1051" spans="22:31" x14ac:dyDescent="0.65">
      <c r="V1051" s="15"/>
      <c r="W1051" s="15"/>
      <c r="X1051" s="15"/>
      <c r="Y1051" s="15"/>
      <c r="Z1051" s="15"/>
      <c r="AA1051" s="15"/>
      <c r="AB1051" s="15"/>
      <c r="AC1051" s="15"/>
      <c r="AD1051" s="15"/>
      <c r="AE1051" s="15"/>
    </row>
    <row r="1052" spans="22:31" x14ac:dyDescent="0.65">
      <c r="V1052" s="15"/>
      <c r="W1052" s="15"/>
      <c r="X1052" s="15"/>
      <c r="Y1052" s="15"/>
      <c r="Z1052" s="15"/>
      <c r="AA1052" s="15"/>
      <c r="AB1052" s="15"/>
      <c r="AC1052" s="15"/>
      <c r="AD1052" s="15"/>
      <c r="AE1052" s="15"/>
    </row>
    <row r="1053" spans="22:31" x14ac:dyDescent="0.65">
      <c r="V1053" s="15"/>
      <c r="W1053" s="15"/>
      <c r="X1053" s="15"/>
      <c r="Y1053" s="15"/>
      <c r="Z1053" s="15"/>
      <c r="AA1053" s="15"/>
      <c r="AB1053" s="15"/>
      <c r="AC1053" s="15"/>
      <c r="AD1053" s="15"/>
      <c r="AE1053" s="15"/>
    </row>
    <row r="1054" spans="22:31" x14ac:dyDescent="0.65">
      <c r="V1054" s="15"/>
      <c r="W1054" s="15"/>
      <c r="X1054" s="15"/>
      <c r="Y1054" s="15"/>
      <c r="Z1054" s="15"/>
      <c r="AA1054" s="15"/>
      <c r="AB1054" s="15"/>
      <c r="AC1054" s="15"/>
      <c r="AD1054" s="15"/>
      <c r="AE1054" s="15"/>
    </row>
    <row r="1055" spans="22:31" x14ac:dyDescent="0.65">
      <c r="V1055" s="15"/>
      <c r="W1055" s="15"/>
      <c r="X1055" s="15"/>
      <c r="Y1055" s="15"/>
      <c r="Z1055" s="15"/>
      <c r="AA1055" s="15"/>
      <c r="AB1055" s="15"/>
      <c r="AC1055" s="15"/>
      <c r="AD1055" s="15"/>
      <c r="AE1055" s="15"/>
    </row>
    <row r="1056" spans="22:31" x14ac:dyDescent="0.65">
      <c r="V1056" s="15"/>
      <c r="W1056" s="15"/>
      <c r="X1056" s="15"/>
      <c r="Y1056" s="15"/>
      <c r="Z1056" s="15"/>
      <c r="AA1056" s="15"/>
      <c r="AB1056" s="15"/>
      <c r="AC1056" s="15"/>
      <c r="AD1056" s="15"/>
      <c r="AE1056" s="15"/>
    </row>
    <row r="1057" spans="22:31" x14ac:dyDescent="0.65">
      <c r="V1057" s="15"/>
      <c r="W1057" s="15"/>
      <c r="X1057" s="15"/>
      <c r="Y1057" s="15"/>
      <c r="Z1057" s="15"/>
      <c r="AA1057" s="15"/>
      <c r="AB1057" s="15"/>
      <c r="AC1057" s="15"/>
      <c r="AD1057" s="15"/>
      <c r="AE1057" s="15"/>
    </row>
    <row r="1058" spans="22:31" x14ac:dyDescent="0.65">
      <c r="V1058" s="15"/>
      <c r="W1058" s="15"/>
      <c r="X1058" s="15"/>
      <c r="Y1058" s="15"/>
      <c r="Z1058" s="15"/>
      <c r="AA1058" s="15"/>
      <c r="AB1058" s="15"/>
      <c r="AC1058" s="15"/>
      <c r="AD1058" s="15"/>
      <c r="AE1058" s="15"/>
    </row>
    <row r="1059" spans="22:31" x14ac:dyDescent="0.65">
      <c r="V1059" s="15"/>
      <c r="W1059" s="15"/>
      <c r="X1059" s="15"/>
      <c r="Y1059" s="15"/>
      <c r="Z1059" s="15"/>
      <c r="AA1059" s="15"/>
      <c r="AB1059" s="15"/>
      <c r="AC1059" s="15"/>
      <c r="AD1059" s="15"/>
      <c r="AE1059" s="15"/>
    </row>
    <row r="1060" spans="22:31" x14ac:dyDescent="0.65">
      <c r="V1060" s="15"/>
      <c r="W1060" s="15"/>
      <c r="X1060" s="15"/>
      <c r="Y1060" s="15"/>
      <c r="Z1060" s="15"/>
      <c r="AA1060" s="15"/>
      <c r="AB1060" s="15"/>
      <c r="AC1060" s="15"/>
      <c r="AD1060" s="15"/>
      <c r="AE1060" s="15"/>
    </row>
    <row r="1061" spans="22:31" x14ac:dyDescent="0.65">
      <c r="V1061" s="15"/>
      <c r="W1061" s="15"/>
      <c r="X1061" s="15"/>
      <c r="Y1061" s="15"/>
      <c r="Z1061" s="15"/>
      <c r="AA1061" s="15"/>
      <c r="AB1061" s="15"/>
      <c r="AC1061" s="15"/>
      <c r="AD1061" s="15"/>
      <c r="AE1061" s="15"/>
    </row>
    <row r="1062" spans="22:31" x14ac:dyDescent="0.65">
      <c r="V1062" s="15"/>
      <c r="W1062" s="15"/>
      <c r="X1062" s="15"/>
      <c r="Y1062" s="15"/>
      <c r="Z1062" s="15"/>
      <c r="AA1062" s="15"/>
      <c r="AB1062" s="15"/>
      <c r="AC1062" s="15"/>
      <c r="AD1062" s="15"/>
      <c r="AE1062" s="15"/>
    </row>
    <row r="1063" spans="22:31" x14ac:dyDescent="0.65">
      <c r="V1063" s="15"/>
      <c r="W1063" s="15"/>
      <c r="X1063" s="15"/>
      <c r="Y1063" s="15"/>
      <c r="Z1063" s="15"/>
      <c r="AA1063" s="15"/>
      <c r="AB1063" s="15"/>
      <c r="AC1063" s="15"/>
      <c r="AD1063" s="15"/>
      <c r="AE1063" s="15"/>
    </row>
    <row r="1064" spans="22:31" x14ac:dyDescent="0.65">
      <c r="V1064" s="15"/>
      <c r="W1064" s="15"/>
      <c r="X1064" s="15"/>
      <c r="Y1064" s="15"/>
      <c r="Z1064" s="15"/>
      <c r="AA1064" s="15"/>
      <c r="AB1064" s="15"/>
      <c r="AC1064" s="15"/>
      <c r="AD1064" s="15"/>
      <c r="AE1064" s="15"/>
    </row>
    <row r="1065" spans="22:31" x14ac:dyDescent="0.65">
      <c r="V1065" s="15"/>
      <c r="W1065" s="15"/>
      <c r="X1065" s="15"/>
      <c r="Y1065" s="15"/>
      <c r="Z1065" s="15"/>
      <c r="AA1065" s="15"/>
      <c r="AB1065" s="15"/>
      <c r="AC1065" s="15"/>
      <c r="AD1065" s="15"/>
      <c r="AE1065" s="15"/>
    </row>
    <row r="1066" spans="22:31" x14ac:dyDescent="0.65">
      <c r="V1066" s="15"/>
      <c r="W1066" s="15"/>
      <c r="X1066" s="15"/>
      <c r="Y1066" s="15"/>
      <c r="Z1066" s="15"/>
      <c r="AA1066" s="15"/>
      <c r="AB1066" s="15"/>
      <c r="AC1066" s="15"/>
      <c r="AD1066" s="15"/>
      <c r="AE1066" s="15"/>
    </row>
    <row r="1067" spans="22:31" x14ac:dyDescent="0.65">
      <c r="V1067" s="15"/>
      <c r="W1067" s="15"/>
      <c r="X1067" s="15"/>
      <c r="Y1067" s="15"/>
      <c r="Z1067" s="15"/>
      <c r="AA1067" s="15"/>
      <c r="AB1067" s="15"/>
      <c r="AC1067" s="15"/>
      <c r="AD1067" s="15"/>
      <c r="AE1067" s="15"/>
    </row>
    <row r="1068" spans="22:31" x14ac:dyDescent="0.65">
      <c r="V1068" s="15"/>
      <c r="W1068" s="15"/>
      <c r="X1068" s="15"/>
      <c r="Y1068" s="15"/>
      <c r="Z1068" s="15"/>
      <c r="AA1068" s="15"/>
      <c r="AB1068" s="15"/>
      <c r="AC1068" s="15"/>
      <c r="AD1068" s="15"/>
      <c r="AE1068" s="15"/>
    </row>
    <row r="1069" spans="22:31" x14ac:dyDescent="0.65">
      <c r="V1069" s="15"/>
      <c r="W1069" s="15"/>
      <c r="X1069" s="15"/>
      <c r="Y1069" s="15"/>
      <c r="Z1069" s="15"/>
      <c r="AA1069" s="15"/>
      <c r="AB1069" s="15"/>
      <c r="AC1069" s="15"/>
      <c r="AD1069" s="15"/>
      <c r="AE1069" s="15"/>
    </row>
    <row r="1070" spans="22:31" x14ac:dyDescent="0.65">
      <c r="V1070" s="15"/>
      <c r="W1070" s="15"/>
      <c r="X1070" s="15"/>
      <c r="Y1070" s="15"/>
      <c r="Z1070" s="15"/>
      <c r="AA1070" s="15"/>
      <c r="AB1070" s="15"/>
      <c r="AC1070" s="15"/>
      <c r="AD1070" s="15"/>
      <c r="AE1070" s="15"/>
    </row>
    <row r="1071" spans="22:31" x14ac:dyDescent="0.65">
      <c r="V1071" s="15"/>
      <c r="W1071" s="15"/>
      <c r="X1071" s="15"/>
      <c r="Y1071" s="15"/>
      <c r="Z1071" s="15"/>
      <c r="AA1071" s="15"/>
      <c r="AB1071" s="15"/>
      <c r="AC1071" s="15"/>
      <c r="AD1071" s="15"/>
      <c r="AE1071" s="15"/>
    </row>
    <row r="1072" spans="22:31" x14ac:dyDescent="0.65">
      <c r="V1072" s="15"/>
      <c r="W1072" s="15"/>
      <c r="X1072" s="15"/>
      <c r="Y1072" s="15"/>
      <c r="Z1072" s="15"/>
      <c r="AA1072" s="15"/>
      <c r="AB1072" s="15"/>
      <c r="AC1072" s="15"/>
      <c r="AD1072" s="15"/>
      <c r="AE1072" s="15"/>
    </row>
    <row r="1073" spans="22:31" x14ac:dyDescent="0.65">
      <c r="V1073" s="15"/>
      <c r="W1073" s="15"/>
      <c r="X1073" s="15"/>
      <c r="Y1073" s="15"/>
      <c r="Z1073" s="15"/>
      <c r="AA1073" s="15"/>
      <c r="AB1073" s="15"/>
      <c r="AC1073" s="15"/>
      <c r="AD1073" s="15"/>
      <c r="AE1073" s="15"/>
    </row>
    <row r="1074" spans="22:31" x14ac:dyDescent="0.65">
      <c r="V1074" s="15"/>
      <c r="W1074" s="15"/>
      <c r="X1074" s="15"/>
      <c r="Y1074" s="15"/>
      <c r="Z1074" s="15"/>
      <c r="AA1074" s="15"/>
      <c r="AB1074" s="15"/>
      <c r="AC1074" s="15"/>
      <c r="AD1074" s="15"/>
      <c r="AE1074" s="15"/>
    </row>
    <row r="1075" spans="22:31" x14ac:dyDescent="0.65">
      <c r="V1075" s="15"/>
      <c r="W1075" s="15"/>
      <c r="X1075" s="15"/>
      <c r="Y1075" s="15"/>
      <c r="Z1075" s="15"/>
      <c r="AA1075" s="15"/>
      <c r="AB1075" s="15"/>
      <c r="AC1075" s="15"/>
      <c r="AD1075" s="15"/>
      <c r="AE1075" s="15"/>
    </row>
    <row r="1076" spans="22:31" x14ac:dyDescent="0.65">
      <c r="V1076" s="15"/>
      <c r="W1076" s="15"/>
      <c r="X1076" s="15"/>
      <c r="Y1076" s="15"/>
      <c r="Z1076" s="15"/>
      <c r="AA1076" s="15"/>
      <c r="AB1076" s="15"/>
      <c r="AC1076" s="15"/>
      <c r="AD1076" s="15"/>
      <c r="AE1076" s="15"/>
    </row>
    <row r="1077" spans="22:31" x14ac:dyDescent="0.65">
      <c r="V1077" s="15"/>
      <c r="W1077" s="15"/>
      <c r="X1077" s="15"/>
      <c r="Y1077" s="15"/>
      <c r="Z1077" s="15"/>
      <c r="AA1077" s="15"/>
      <c r="AB1077" s="15"/>
      <c r="AC1077" s="15"/>
      <c r="AD1077" s="15"/>
      <c r="AE1077" s="15"/>
    </row>
    <row r="1078" spans="22:31" x14ac:dyDescent="0.65">
      <c r="V1078" s="15"/>
      <c r="W1078" s="15"/>
      <c r="X1078" s="15"/>
      <c r="Y1078" s="15"/>
      <c r="Z1078" s="15"/>
      <c r="AA1078" s="15"/>
      <c r="AB1078" s="15"/>
      <c r="AC1078" s="15"/>
      <c r="AD1078" s="15"/>
      <c r="AE1078" s="15"/>
    </row>
    <row r="1079" spans="22:31" x14ac:dyDescent="0.65">
      <c r="V1079" s="15"/>
      <c r="W1079" s="15"/>
      <c r="X1079" s="15"/>
      <c r="Y1079" s="15"/>
      <c r="Z1079" s="15"/>
      <c r="AA1079" s="15"/>
      <c r="AB1079" s="15"/>
      <c r="AC1079" s="15"/>
      <c r="AD1079" s="15"/>
      <c r="AE1079" s="15"/>
    </row>
    <row r="1080" spans="22:31" x14ac:dyDescent="0.65">
      <c r="V1080" s="15"/>
      <c r="W1080" s="15"/>
      <c r="X1080" s="15"/>
      <c r="Y1080" s="15"/>
      <c r="Z1080" s="15"/>
      <c r="AA1080" s="15"/>
      <c r="AB1080" s="15"/>
      <c r="AC1080" s="15"/>
      <c r="AD1080" s="15"/>
      <c r="AE1080" s="15"/>
    </row>
    <row r="1081" spans="22:31" x14ac:dyDescent="0.65">
      <c r="V1081" s="15"/>
      <c r="W1081" s="15"/>
      <c r="X1081" s="15"/>
      <c r="Y1081" s="15"/>
      <c r="Z1081" s="15"/>
      <c r="AA1081" s="15"/>
      <c r="AB1081" s="15"/>
      <c r="AC1081" s="15"/>
      <c r="AD1081" s="15"/>
      <c r="AE1081" s="15"/>
    </row>
    <row r="1082" spans="22:31" x14ac:dyDescent="0.65">
      <c r="V1082" s="15"/>
      <c r="W1082" s="15"/>
      <c r="X1082" s="15"/>
      <c r="Y1082" s="15"/>
      <c r="Z1082" s="15"/>
      <c r="AA1082" s="15"/>
      <c r="AB1082" s="15"/>
      <c r="AC1082" s="15"/>
      <c r="AD1082" s="15"/>
      <c r="AE1082" s="15"/>
    </row>
    <row r="1083" spans="22:31" x14ac:dyDescent="0.65">
      <c r="V1083" s="15"/>
      <c r="W1083" s="15"/>
      <c r="X1083" s="15"/>
      <c r="Y1083" s="15"/>
      <c r="Z1083" s="15"/>
      <c r="AA1083" s="15"/>
      <c r="AB1083" s="15"/>
      <c r="AC1083" s="15"/>
      <c r="AD1083" s="15"/>
      <c r="AE1083" s="15"/>
    </row>
    <row r="1084" spans="22:31" x14ac:dyDescent="0.65">
      <c r="V1084" s="15"/>
      <c r="W1084" s="15"/>
      <c r="X1084" s="15"/>
      <c r="Y1084" s="15"/>
      <c r="Z1084" s="15"/>
      <c r="AA1084" s="15"/>
      <c r="AB1084" s="15"/>
      <c r="AC1084" s="15"/>
      <c r="AD1084" s="15"/>
      <c r="AE1084" s="15"/>
    </row>
    <row r="1085" spans="22:31" x14ac:dyDescent="0.65">
      <c r="V1085" s="15"/>
      <c r="W1085" s="15"/>
      <c r="X1085" s="15"/>
      <c r="Y1085" s="15"/>
      <c r="Z1085" s="15"/>
      <c r="AA1085" s="15"/>
      <c r="AB1085" s="15"/>
      <c r="AC1085" s="15"/>
      <c r="AD1085" s="15"/>
      <c r="AE1085" s="15"/>
    </row>
    <row r="1086" spans="22:31" x14ac:dyDescent="0.65">
      <c r="V1086" s="15"/>
      <c r="W1086" s="15"/>
      <c r="X1086" s="15"/>
      <c r="Y1086" s="15"/>
      <c r="Z1086" s="15"/>
      <c r="AA1086" s="15"/>
      <c r="AB1086" s="15"/>
      <c r="AC1086" s="15"/>
      <c r="AD1086" s="15"/>
      <c r="AE1086" s="15"/>
    </row>
    <row r="1087" spans="22:31" x14ac:dyDescent="0.65">
      <c r="V1087" s="15"/>
      <c r="W1087" s="15"/>
      <c r="X1087" s="15"/>
      <c r="Y1087" s="15"/>
      <c r="Z1087" s="15"/>
      <c r="AA1087" s="15"/>
      <c r="AB1087" s="15"/>
      <c r="AC1087" s="15"/>
      <c r="AD1087" s="15"/>
      <c r="AE1087" s="15"/>
    </row>
    <row r="1088" spans="22:31" x14ac:dyDescent="0.65">
      <c r="V1088" s="15"/>
      <c r="W1088" s="15"/>
      <c r="X1088" s="15"/>
      <c r="Y1088" s="15"/>
      <c r="Z1088" s="15"/>
      <c r="AA1088" s="15"/>
      <c r="AB1088" s="15"/>
      <c r="AC1088" s="15"/>
      <c r="AD1088" s="15"/>
      <c r="AE1088" s="15"/>
    </row>
    <row r="1089" spans="22:31" x14ac:dyDescent="0.65">
      <c r="V1089" s="15"/>
      <c r="W1089" s="15"/>
      <c r="X1089" s="15"/>
      <c r="Y1089" s="15"/>
      <c r="Z1089" s="15"/>
      <c r="AA1089" s="15"/>
      <c r="AB1089" s="15"/>
      <c r="AC1089" s="15"/>
      <c r="AD1089" s="15"/>
      <c r="AE1089" s="15"/>
    </row>
    <row r="1090" spans="22:31" x14ac:dyDescent="0.65">
      <c r="V1090" s="15"/>
      <c r="W1090" s="15"/>
      <c r="X1090" s="15"/>
      <c r="Y1090" s="15"/>
      <c r="Z1090" s="15"/>
      <c r="AA1090" s="15"/>
      <c r="AB1090" s="15"/>
      <c r="AC1090" s="15"/>
      <c r="AD1090" s="15"/>
      <c r="AE1090" s="15"/>
    </row>
    <row r="1091" spans="22:31" x14ac:dyDescent="0.65">
      <c r="V1091" s="15"/>
      <c r="W1091" s="15"/>
      <c r="X1091" s="15"/>
      <c r="Y1091" s="15"/>
      <c r="Z1091" s="15"/>
      <c r="AA1091" s="15"/>
      <c r="AB1091" s="15"/>
      <c r="AC1091" s="15"/>
      <c r="AD1091" s="15"/>
      <c r="AE1091" s="15"/>
    </row>
    <row r="1092" spans="22:31" x14ac:dyDescent="0.65">
      <c r="V1092" s="15"/>
      <c r="W1092" s="15"/>
      <c r="X1092" s="15"/>
      <c r="Y1092" s="15"/>
      <c r="Z1092" s="15"/>
      <c r="AA1092" s="15"/>
      <c r="AB1092" s="15"/>
      <c r="AC1092" s="15"/>
      <c r="AD1092" s="15"/>
      <c r="AE1092" s="15"/>
    </row>
    <row r="1093" spans="22:31" x14ac:dyDescent="0.65">
      <c r="V1093" s="15"/>
      <c r="W1093" s="15"/>
      <c r="X1093" s="15"/>
      <c r="Y1093" s="15"/>
      <c r="Z1093" s="15"/>
      <c r="AA1093" s="15"/>
      <c r="AB1093" s="15"/>
      <c r="AC1093" s="15"/>
      <c r="AD1093" s="15"/>
      <c r="AE1093" s="15"/>
    </row>
    <row r="1094" spans="22:31" x14ac:dyDescent="0.65">
      <c r="V1094" s="15"/>
      <c r="W1094" s="15"/>
      <c r="X1094" s="15"/>
      <c r="Y1094" s="15"/>
      <c r="Z1094" s="15"/>
      <c r="AA1094" s="15"/>
      <c r="AB1094" s="15"/>
      <c r="AC1094" s="15"/>
      <c r="AD1094" s="15"/>
      <c r="AE1094" s="15"/>
    </row>
    <row r="1095" spans="22:31" x14ac:dyDescent="0.65">
      <c r="V1095" s="15"/>
      <c r="W1095" s="15"/>
      <c r="X1095" s="15"/>
      <c r="Y1095" s="15"/>
      <c r="Z1095" s="15"/>
      <c r="AA1095" s="15"/>
      <c r="AB1095" s="15"/>
      <c r="AC1095" s="15"/>
      <c r="AD1095" s="15"/>
      <c r="AE1095" s="15"/>
    </row>
    <row r="1096" spans="22:31" x14ac:dyDescent="0.65">
      <c r="V1096" s="15"/>
      <c r="W1096" s="15"/>
      <c r="X1096" s="15"/>
      <c r="Y1096" s="15"/>
      <c r="Z1096" s="15"/>
      <c r="AA1096" s="15"/>
      <c r="AB1096" s="15"/>
      <c r="AC1096" s="15"/>
      <c r="AD1096" s="15"/>
      <c r="AE1096" s="15"/>
    </row>
    <row r="1097" spans="22:31" x14ac:dyDescent="0.65">
      <c r="V1097" s="15"/>
      <c r="W1097" s="15"/>
      <c r="X1097" s="15"/>
      <c r="Y1097" s="15"/>
      <c r="Z1097" s="15"/>
      <c r="AA1097" s="15"/>
      <c r="AB1097" s="15"/>
      <c r="AC1097" s="15"/>
      <c r="AD1097" s="15"/>
      <c r="AE1097" s="15"/>
    </row>
    <row r="1098" spans="22:31" x14ac:dyDescent="0.65">
      <c r="V1098" s="15"/>
      <c r="W1098" s="15"/>
      <c r="X1098" s="15"/>
      <c r="Y1098" s="15"/>
      <c r="Z1098" s="15"/>
      <c r="AA1098" s="15"/>
      <c r="AB1098" s="15"/>
      <c r="AC1098" s="15"/>
      <c r="AD1098" s="15"/>
      <c r="AE1098" s="15"/>
    </row>
    <row r="1099" spans="22:31" x14ac:dyDescent="0.65">
      <c r="V1099" s="15"/>
      <c r="W1099" s="15"/>
      <c r="X1099" s="15"/>
      <c r="Y1099" s="15"/>
      <c r="Z1099" s="15"/>
      <c r="AA1099" s="15"/>
      <c r="AB1099" s="15"/>
      <c r="AC1099" s="15"/>
      <c r="AD1099" s="15"/>
      <c r="AE1099" s="15"/>
    </row>
    <row r="1100" spans="22:31" x14ac:dyDescent="0.65">
      <c r="V1100" s="15"/>
      <c r="W1100" s="15"/>
      <c r="X1100" s="15"/>
      <c r="Y1100" s="15"/>
      <c r="Z1100" s="15"/>
      <c r="AA1100" s="15"/>
      <c r="AB1100" s="15"/>
      <c r="AC1100" s="15"/>
      <c r="AD1100" s="15"/>
      <c r="AE1100" s="15"/>
    </row>
    <row r="1101" spans="22:31" x14ac:dyDescent="0.65">
      <c r="V1101" s="15"/>
      <c r="W1101" s="15"/>
      <c r="X1101" s="15"/>
      <c r="Y1101" s="15"/>
      <c r="Z1101" s="15"/>
      <c r="AA1101" s="15"/>
      <c r="AB1101" s="15"/>
      <c r="AC1101" s="15"/>
      <c r="AD1101" s="15"/>
      <c r="AE1101" s="15"/>
    </row>
    <row r="1102" spans="22:31" x14ac:dyDescent="0.65">
      <c r="V1102" s="15"/>
      <c r="W1102" s="15"/>
      <c r="X1102" s="15"/>
      <c r="Y1102" s="15"/>
      <c r="Z1102" s="15"/>
      <c r="AA1102" s="15"/>
      <c r="AB1102" s="15"/>
      <c r="AC1102" s="15"/>
      <c r="AD1102" s="15"/>
      <c r="AE1102" s="15"/>
    </row>
    <row r="1103" spans="22:31" x14ac:dyDescent="0.65">
      <c r="V1103" s="15"/>
      <c r="W1103" s="15"/>
      <c r="X1103" s="15"/>
      <c r="Y1103" s="15"/>
      <c r="Z1103" s="15"/>
      <c r="AA1103" s="15"/>
      <c r="AB1103" s="15"/>
      <c r="AC1103" s="15"/>
      <c r="AD1103" s="15"/>
      <c r="AE1103" s="15"/>
    </row>
    <row r="1104" spans="22:31" x14ac:dyDescent="0.65">
      <c r="V1104" s="15"/>
      <c r="W1104" s="15"/>
      <c r="X1104" s="15"/>
      <c r="Y1104" s="15"/>
      <c r="Z1104" s="15"/>
      <c r="AA1104" s="15"/>
      <c r="AB1104" s="15"/>
      <c r="AC1104" s="15"/>
      <c r="AD1104" s="15"/>
      <c r="AE1104" s="15"/>
    </row>
    <row r="1105" spans="22:31" x14ac:dyDescent="0.65">
      <c r="V1105" s="15"/>
      <c r="W1105" s="15"/>
      <c r="X1105" s="15"/>
      <c r="Y1105" s="15"/>
      <c r="Z1105" s="15"/>
      <c r="AA1105" s="15"/>
      <c r="AB1105" s="15"/>
      <c r="AC1105" s="15"/>
      <c r="AD1105" s="15"/>
      <c r="AE1105" s="15"/>
    </row>
    <row r="1106" spans="22:31" x14ac:dyDescent="0.65">
      <c r="V1106" s="15"/>
      <c r="W1106" s="15"/>
      <c r="X1106" s="15"/>
      <c r="Y1106" s="15"/>
      <c r="Z1106" s="15"/>
      <c r="AA1106" s="15"/>
      <c r="AB1106" s="15"/>
      <c r="AC1106" s="15"/>
      <c r="AD1106" s="15"/>
      <c r="AE1106" s="15"/>
    </row>
    <row r="1107" spans="22:31" x14ac:dyDescent="0.65">
      <c r="V1107" s="15"/>
      <c r="W1107" s="15"/>
      <c r="X1107" s="15"/>
      <c r="Y1107" s="15"/>
      <c r="Z1107" s="15"/>
      <c r="AA1107" s="15"/>
      <c r="AB1107" s="15"/>
      <c r="AC1107" s="15"/>
      <c r="AD1107" s="15"/>
      <c r="AE1107" s="15"/>
    </row>
    <row r="1108" spans="22:31" x14ac:dyDescent="0.65">
      <c r="V1108" s="15"/>
      <c r="W1108" s="15"/>
      <c r="X1108" s="15"/>
      <c r="Y1108" s="15"/>
      <c r="Z1108" s="15"/>
      <c r="AA1108" s="15"/>
      <c r="AB1108" s="15"/>
      <c r="AC1108" s="15"/>
      <c r="AD1108" s="15"/>
      <c r="AE1108" s="15"/>
    </row>
    <row r="1109" spans="22:31" x14ac:dyDescent="0.65">
      <c r="V1109" s="15"/>
      <c r="W1109" s="15"/>
      <c r="X1109" s="15"/>
      <c r="Y1109" s="15"/>
      <c r="Z1109" s="15"/>
      <c r="AA1109" s="15"/>
      <c r="AB1109" s="15"/>
      <c r="AC1109" s="15"/>
      <c r="AD1109" s="15"/>
      <c r="AE1109" s="15"/>
    </row>
    <row r="1110" spans="22:31" x14ac:dyDescent="0.65">
      <c r="V1110" s="15"/>
      <c r="W1110" s="15"/>
      <c r="X1110" s="15"/>
      <c r="Y1110" s="15"/>
      <c r="Z1110" s="15"/>
      <c r="AA1110" s="15"/>
      <c r="AB1110" s="15"/>
      <c r="AC1110" s="15"/>
      <c r="AD1110" s="15"/>
      <c r="AE1110" s="15"/>
    </row>
    <row r="1111" spans="22:31" x14ac:dyDescent="0.65">
      <c r="V1111" s="15"/>
      <c r="W1111" s="15"/>
      <c r="X1111" s="15"/>
      <c r="Y1111" s="15"/>
      <c r="Z1111" s="15"/>
      <c r="AA1111" s="15"/>
      <c r="AB1111" s="15"/>
      <c r="AC1111" s="15"/>
      <c r="AD1111" s="15"/>
      <c r="AE1111" s="15"/>
    </row>
    <row r="1112" spans="22:31" x14ac:dyDescent="0.65">
      <c r="V1112" s="15"/>
      <c r="W1112" s="15"/>
      <c r="X1112" s="15"/>
      <c r="Y1112" s="15"/>
      <c r="Z1112" s="15"/>
      <c r="AA1112" s="15"/>
      <c r="AB1112" s="15"/>
      <c r="AC1112" s="15"/>
      <c r="AD1112" s="15"/>
      <c r="AE1112" s="15"/>
    </row>
    <row r="1113" spans="22:31" x14ac:dyDescent="0.65">
      <c r="V1113" s="15"/>
      <c r="W1113" s="15"/>
      <c r="X1113" s="15"/>
      <c r="Y1113" s="15"/>
      <c r="Z1113" s="15"/>
      <c r="AA1113" s="15"/>
      <c r="AB1113" s="15"/>
      <c r="AC1113" s="15"/>
      <c r="AD1113" s="15"/>
      <c r="AE1113" s="15"/>
    </row>
    <row r="1114" spans="22:31" x14ac:dyDescent="0.65">
      <c r="V1114" s="15"/>
      <c r="W1114" s="15"/>
      <c r="X1114" s="15"/>
      <c r="Y1114" s="15"/>
      <c r="Z1114" s="15"/>
      <c r="AA1114" s="15"/>
      <c r="AB1114" s="15"/>
      <c r="AC1114" s="15"/>
      <c r="AD1114" s="15"/>
      <c r="AE1114" s="15"/>
    </row>
    <row r="1115" spans="22:31" x14ac:dyDescent="0.65">
      <c r="V1115" s="15"/>
      <c r="W1115" s="15"/>
      <c r="X1115" s="15"/>
      <c r="Y1115" s="15"/>
      <c r="Z1115" s="15"/>
      <c r="AA1115" s="15"/>
      <c r="AB1115" s="15"/>
      <c r="AC1115" s="15"/>
      <c r="AD1115" s="15"/>
      <c r="AE1115" s="15"/>
    </row>
    <row r="1116" spans="22:31" x14ac:dyDescent="0.65">
      <c r="V1116" s="15"/>
      <c r="W1116" s="15"/>
      <c r="X1116" s="15"/>
      <c r="Y1116" s="15"/>
      <c r="Z1116" s="15"/>
      <c r="AA1116" s="15"/>
      <c r="AB1116" s="15"/>
      <c r="AC1116" s="15"/>
      <c r="AD1116" s="15"/>
      <c r="AE1116" s="15"/>
    </row>
    <row r="1117" spans="22:31" x14ac:dyDescent="0.65">
      <c r="V1117" s="15"/>
      <c r="W1117" s="15"/>
      <c r="X1117" s="15"/>
      <c r="Y1117" s="15"/>
      <c r="Z1117" s="15"/>
      <c r="AA1117" s="15"/>
      <c r="AB1117" s="15"/>
      <c r="AC1117" s="15"/>
      <c r="AD1117" s="15"/>
      <c r="AE1117" s="15"/>
    </row>
    <row r="1118" spans="22:31" x14ac:dyDescent="0.65">
      <c r="V1118" s="15"/>
      <c r="W1118" s="15"/>
      <c r="X1118" s="15"/>
      <c r="Y1118" s="15"/>
      <c r="Z1118" s="15"/>
      <c r="AA1118" s="15"/>
      <c r="AB1118" s="15"/>
      <c r="AC1118" s="15"/>
      <c r="AD1118" s="15"/>
      <c r="AE1118" s="15"/>
    </row>
    <row r="1119" spans="22:31" x14ac:dyDescent="0.65">
      <c r="V1119" s="15"/>
      <c r="W1119" s="15"/>
      <c r="X1119" s="15"/>
      <c r="Y1119" s="15"/>
      <c r="Z1119" s="15"/>
      <c r="AA1119" s="15"/>
      <c r="AB1119" s="15"/>
      <c r="AC1119" s="15"/>
      <c r="AD1119" s="15"/>
      <c r="AE1119" s="15"/>
    </row>
    <row r="1120" spans="22:31" x14ac:dyDescent="0.65">
      <c r="V1120" s="15"/>
      <c r="W1120" s="15"/>
      <c r="X1120" s="15"/>
      <c r="Y1120" s="15"/>
      <c r="Z1120" s="15"/>
      <c r="AA1120" s="15"/>
      <c r="AB1120" s="15"/>
      <c r="AC1120" s="15"/>
      <c r="AD1120" s="15"/>
      <c r="AE1120" s="15"/>
    </row>
    <row r="1121" spans="22:31" x14ac:dyDescent="0.65">
      <c r="V1121" s="15"/>
      <c r="W1121" s="15"/>
      <c r="X1121" s="15"/>
      <c r="Y1121" s="15"/>
      <c r="Z1121" s="15"/>
      <c r="AA1121" s="15"/>
      <c r="AB1121" s="15"/>
      <c r="AC1121" s="15"/>
      <c r="AD1121" s="15"/>
      <c r="AE1121" s="15"/>
    </row>
    <row r="1122" spans="22:31" x14ac:dyDescent="0.65">
      <c r="V1122" s="15"/>
      <c r="W1122" s="15"/>
      <c r="X1122" s="15"/>
      <c r="Y1122" s="15"/>
      <c r="Z1122" s="15"/>
      <c r="AA1122" s="15"/>
      <c r="AB1122" s="15"/>
      <c r="AC1122" s="15"/>
      <c r="AD1122" s="15"/>
      <c r="AE1122" s="15"/>
    </row>
    <row r="1123" spans="22:31" x14ac:dyDescent="0.65">
      <c r="V1123" s="15"/>
      <c r="W1123" s="15"/>
      <c r="X1123" s="15"/>
      <c r="Y1123" s="15"/>
      <c r="Z1123" s="15"/>
      <c r="AA1123" s="15"/>
      <c r="AB1123" s="15"/>
      <c r="AC1123" s="15"/>
      <c r="AD1123" s="15"/>
      <c r="AE1123" s="15"/>
    </row>
    <row r="1124" spans="22:31" x14ac:dyDescent="0.65">
      <c r="V1124" s="15"/>
      <c r="W1124" s="15"/>
      <c r="X1124" s="15"/>
      <c r="Y1124" s="15"/>
      <c r="Z1124" s="15"/>
      <c r="AA1124" s="15"/>
      <c r="AB1124" s="15"/>
      <c r="AC1124" s="15"/>
      <c r="AD1124" s="15"/>
      <c r="AE1124" s="15"/>
    </row>
    <row r="1125" spans="22:31" x14ac:dyDescent="0.65">
      <c r="V1125" s="15"/>
      <c r="W1125" s="15"/>
      <c r="X1125" s="15"/>
      <c r="Y1125" s="15"/>
      <c r="Z1125" s="15"/>
      <c r="AA1125" s="15"/>
      <c r="AB1125" s="15"/>
      <c r="AC1125" s="15"/>
      <c r="AD1125" s="15"/>
      <c r="AE1125" s="15"/>
    </row>
    <row r="1126" spans="22:31" x14ac:dyDescent="0.65">
      <c r="V1126" s="15"/>
      <c r="W1126" s="15"/>
      <c r="X1126" s="15"/>
      <c r="Y1126" s="15"/>
      <c r="Z1126" s="15"/>
      <c r="AA1126" s="15"/>
      <c r="AB1126" s="15"/>
      <c r="AC1126" s="15"/>
      <c r="AD1126" s="15"/>
      <c r="AE1126" s="15"/>
    </row>
    <row r="1127" spans="22:31" x14ac:dyDescent="0.65">
      <c r="V1127" s="15"/>
      <c r="W1127" s="15"/>
      <c r="X1127" s="15"/>
      <c r="Y1127" s="15"/>
      <c r="Z1127" s="15"/>
      <c r="AA1127" s="15"/>
      <c r="AB1127" s="15"/>
      <c r="AC1127" s="15"/>
      <c r="AD1127" s="15"/>
      <c r="AE1127" s="15"/>
    </row>
    <row r="1128" spans="22:31" x14ac:dyDescent="0.65">
      <c r="V1128" s="15"/>
      <c r="W1128" s="15"/>
      <c r="X1128" s="15"/>
      <c r="Y1128" s="15"/>
      <c r="Z1128" s="15"/>
      <c r="AA1128" s="15"/>
      <c r="AB1128" s="15"/>
      <c r="AC1128" s="15"/>
      <c r="AD1128" s="15"/>
      <c r="AE1128" s="15"/>
    </row>
    <row r="1129" spans="22:31" x14ac:dyDescent="0.65">
      <c r="V1129" s="15"/>
      <c r="W1129" s="15"/>
      <c r="X1129" s="15"/>
      <c r="Y1129" s="15"/>
      <c r="Z1129" s="15"/>
      <c r="AA1129" s="15"/>
      <c r="AB1129" s="15"/>
      <c r="AC1129" s="15"/>
      <c r="AD1129" s="15"/>
      <c r="AE1129" s="15"/>
    </row>
    <row r="1130" spans="22:31" x14ac:dyDescent="0.65">
      <c r="V1130" s="15"/>
      <c r="W1130" s="15"/>
      <c r="X1130" s="15"/>
      <c r="Y1130" s="15"/>
      <c r="Z1130" s="15"/>
      <c r="AA1130" s="15"/>
      <c r="AB1130" s="15"/>
      <c r="AC1130" s="15"/>
      <c r="AD1130" s="15"/>
      <c r="AE1130" s="15"/>
    </row>
    <row r="1131" spans="22:31" x14ac:dyDescent="0.65">
      <c r="V1131" s="15"/>
      <c r="W1131" s="15"/>
      <c r="X1131" s="15"/>
      <c r="Y1131" s="15"/>
      <c r="Z1131" s="15"/>
      <c r="AA1131" s="15"/>
      <c r="AB1131" s="15"/>
      <c r="AC1131" s="15"/>
      <c r="AD1131" s="15"/>
      <c r="AE1131" s="15"/>
    </row>
    <row r="1132" spans="22:31" x14ac:dyDescent="0.65">
      <c r="V1132" s="15"/>
      <c r="W1132" s="15"/>
      <c r="X1132" s="15"/>
      <c r="Y1132" s="15"/>
      <c r="Z1132" s="15"/>
      <c r="AA1132" s="15"/>
      <c r="AB1132" s="15"/>
      <c r="AC1132" s="15"/>
      <c r="AD1132" s="15"/>
      <c r="AE1132" s="15"/>
    </row>
    <row r="1133" spans="22:31" x14ac:dyDescent="0.65">
      <c r="V1133" s="15"/>
      <c r="W1133" s="15"/>
      <c r="X1133" s="15"/>
      <c r="Y1133" s="15"/>
      <c r="Z1133" s="15"/>
      <c r="AA1133" s="15"/>
      <c r="AB1133" s="15"/>
      <c r="AC1133" s="15"/>
      <c r="AD1133" s="15"/>
      <c r="AE1133" s="15"/>
    </row>
    <row r="1134" spans="22:31" x14ac:dyDescent="0.65">
      <c r="V1134" s="15"/>
      <c r="W1134" s="15"/>
      <c r="X1134" s="15"/>
      <c r="Y1134" s="15"/>
      <c r="Z1134" s="15"/>
      <c r="AA1134" s="15"/>
      <c r="AB1134" s="15"/>
      <c r="AC1134" s="15"/>
      <c r="AD1134" s="15"/>
      <c r="AE1134" s="15"/>
    </row>
    <row r="1135" spans="22:31" x14ac:dyDescent="0.65">
      <c r="V1135" s="15"/>
      <c r="W1135" s="15"/>
      <c r="X1135" s="15"/>
      <c r="Y1135" s="15"/>
      <c r="Z1135" s="15"/>
      <c r="AA1135" s="15"/>
      <c r="AB1135" s="15"/>
      <c r="AC1135" s="15"/>
      <c r="AD1135" s="15"/>
      <c r="AE1135" s="15"/>
    </row>
    <row r="1136" spans="22:31" x14ac:dyDescent="0.65">
      <c r="V1136" s="15"/>
      <c r="W1136" s="15"/>
      <c r="X1136" s="15"/>
      <c r="Y1136" s="15"/>
      <c r="Z1136" s="15"/>
      <c r="AA1136" s="15"/>
      <c r="AB1136" s="15"/>
      <c r="AC1136" s="15"/>
      <c r="AD1136" s="15"/>
      <c r="AE1136" s="15"/>
    </row>
    <row r="1137" spans="22:31" x14ac:dyDescent="0.65">
      <c r="V1137" s="15"/>
      <c r="W1137" s="15"/>
      <c r="X1137" s="15"/>
      <c r="Y1137" s="15"/>
      <c r="Z1137" s="15"/>
      <c r="AA1137" s="15"/>
      <c r="AB1137" s="15"/>
      <c r="AC1137" s="15"/>
      <c r="AD1137" s="15"/>
      <c r="AE1137" s="15"/>
    </row>
    <row r="1138" spans="22:31" x14ac:dyDescent="0.65">
      <c r="V1138" s="15"/>
      <c r="W1138" s="15"/>
      <c r="X1138" s="15"/>
      <c r="Y1138" s="15"/>
      <c r="Z1138" s="15"/>
      <c r="AA1138" s="15"/>
      <c r="AB1138" s="15"/>
      <c r="AC1138" s="15"/>
      <c r="AD1138" s="15"/>
      <c r="AE1138" s="15"/>
    </row>
    <row r="1139" spans="22:31" x14ac:dyDescent="0.65">
      <c r="V1139" s="15"/>
      <c r="W1139" s="15"/>
      <c r="X1139" s="15"/>
      <c r="Y1139" s="15"/>
      <c r="Z1139" s="15"/>
      <c r="AA1139" s="15"/>
      <c r="AB1139" s="15"/>
      <c r="AC1139" s="15"/>
      <c r="AD1139" s="15"/>
      <c r="AE1139" s="15"/>
    </row>
    <row r="1140" spans="22:31" x14ac:dyDescent="0.65">
      <c r="V1140" s="15"/>
      <c r="W1140" s="15"/>
      <c r="X1140" s="15"/>
      <c r="Y1140" s="15"/>
      <c r="Z1140" s="15"/>
      <c r="AA1140" s="15"/>
      <c r="AB1140" s="15"/>
      <c r="AC1140" s="15"/>
      <c r="AD1140" s="15"/>
      <c r="AE1140" s="15"/>
    </row>
    <row r="1141" spans="22:31" x14ac:dyDescent="0.65">
      <c r="V1141" s="15"/>
      <c r="W1141" s="15"/>
      <c r="X1141" s="15"/>
      <c r="Y1141" s="15"/>
      <c r="Z1141" s="15"/>
      <c r="AA1141" s="15"/>
      <c r="AB1141" s="15"/>
      <c r="AC1141" s="15"/>
      <c r="AD1141" s="15"/>
      <c r="AE1141" s="15"/>
    </row>
    <row r="1142" spans="22:31" x14ac:dyDescent="0.65">
      <c r="V1142" s="15"/>
      <c r="W1142" s="15"/>
      <c r="X1142" s="15"/>
      <c r="Y1142" s="15"/>
      <c r="Z1142" s="15"/>
      <c r="AA1142" s="15"/>
      <c r="AB1142" s="15"/>
      <c r="AC1142" s="15"/>
      <c r="AD1142" s="15"/>
      <c r="AE1142" s="15"/>
    </row>
    <row r="1143" spans="22:31" x14ac:dyDescent="0.65">
      <c r="V1143" s="15"/>
      <c r="W1143" s="15"/>
      <c r="X1143" s="15"/>
      <c r="Y1143" s="15"/>
      <c r="Z1143" s="15"/>
      <c r="AA1143" s="15"/>
      <c r="AB1143" s="15"/>
      <c r="AC1143" s="15"/>
      <c r="AD1143" s="15"/>
      <c r="AE1143" s="15"/>
    </row>
    <row r="1144" spans="22:31" x14ac:dyDescent="0.65">
      <c r="V1144" s="15"/>
      <c r="W1144" s="15"/>
      <c r="X1144" s="15"/>
      <c r="Y1144" s="15"/>
      <c r="Z1144" s="15"/>
      <c r="AA1144" s="15"/>
      <c r="AB1144" s="15"/>
      <c r="AC1144" s="15"/>
      <c r="AD1144" s="15"/>
      <c r="AE1144" s="15"/>
    </row>
    <row r="1145" spans="22:31" x14ac:dyDescent="0.65">
      <c r="V1145" s="15"/>
      <c r="W1145" s="15"/>
      <c r="X1145" s="15"/>
      <c r="Y1145" s="15"/>
      <c r="Z1145" s="15"/>
      <c r="AA1145" s="15"/>
      <c r="AB1145" s="15"/>
      <c r="AC1145" s="15"/>
      <c r="AD1145" s="15"/>
      <c r="AE1145" s="15"/>
    </row>
    <row r="1146" spans="22:31" x14ac:dyDescent="0.65">
      <c r="V1146" s="15"/>
      <c r="W1146" s="15"/>
      <c r="X1146" s="15"/>
      <c r="Y1146" s="15"/>
      <c r="Z1146" s="15"/>
      <c r="AA1146" s="15"/>
      <c r="AB1146" s="15"/>
      <c r="AC1146" s="15"/>
      <c r="AD1146" s="15"/>
      <c r="AE1146" s="15"/>
    </row>
    <row r="1147" spans="22:31" x14ac:dyDescent="0.65">
      <c r="V1147" s="15"/>
      <c r="W1147" s="15"/>
      <c r="X1147" s="15"/>
      <c r="Y1147" s="15"/>
      <c r="Z1147" s="15"/>
      <c r="AA1147" s="15"/>
      <c r="AB1147" s="15"/>
      <c r="AC1147" s="15"/>
      <c r="AD1147" s="15"/>
      <c r="AE1147" s="15"/>
    </row>
    <row r="1148" spans="22:31" x14ac:dyDescent="0.65">
      <c r="V1148" s="15"/>
      <c r="W1148" s="15"/>
      <c r="X1148" s="15"/>
      <c r="Y1148" s="15"/>
      <c r="Z1148" s="15"/>
      <c r="AA1148" s="15"/>
      <c r="AB1148" s="15"/>
      <c r="AC1148" s="15"/>
      <c r="AD1148" s="15"/>
      <c r="AE1148" s="15"/>
    </row>
    <row r="1149" spans="22:31" x14ac:dyDescent="0.65">
      <c r="V1149" s="15"/>
      <c r="W1149" s="15"/>
      <c r="X1149" s="15"/>
      <c r="Y1149" s="15"/>
      <c r="Z1149" s="15"/>
      <c r="AA1149" s="15"/>
      <c r="AB1149" s="15"/>
      <c r="AC1149" s="15"/>
      <c r="AD1149" s="15"/>
      <c r="AE1149" s="15"/>
    </row>
    <row r="1150" spans="22:31" x14ac:dyDescent="0.65">
      <c r="V1150" s="15"/>
      <c r="W1150" s="15"/>
      <c r="X1150" s="15"/>
      <c r="Y1150" s="15"/>
      <c r="Z1150" s="15"/>
      <c r="AA1150" s="15"/>
      <c r="AB1150" s="15"/>
      <c r="AC1150" s="15"/>
      <c r="AD1150" s="15"/>
      <c r="AE1150" s="15"/>
    </row>
    <row r="1151" spans="22:31" x14ac:dyDescent="0.65">
      <c r="V1151" s="15"/>
      <c r="W1151" s="15"/>
      <c r="X1151" s="15"/>
      <c r="Y1151" s="15"/>
      <c r="Z1151" s="15"/>
      <c r="AA1151" s="15"/>
      <c r="AB1151" s="15"/>
      <c r="AC1151" s="15"/>
      <c r="AD1151" s="15"/>
      <c r="AE1151" s="15"/>
    </row>
    <row r="1152" spans="22:31" x14ac:dyDescent="0.65">
      <c r="V1152" s="15"/>
      <c r="W1152" s="15"/>
      <c r="X1152" s="15"/>
      <c r="Y1152" s="15"/>
      <c r="Z1152" s="15"/>
      <c r="AA1152" s="15"/>
      <c r="AB1152" s="15"/>
      <c r="AC1152" s="15"/>
      <c r="AD1152" s="15"/>
      <c r="AE1152" s="15"/>
    </row>
    <row r="1153" spans="22:31" x14ac:dyDescent="0.65">
      <c r="V1153" s="15"/>
      <c r="W1153" s="15"/>
      <c r="X1153" s="15"/>
      <c r="Y1153" s="15"/>
      <c r="Z1153" s="15"/>
      <c r="AA1153" s="15"/>
      <c r="AB1153" s="15"/>
      <c r="AC1153" s="15"/>
      <c r="AD1153" s="15"/>
      <c r="AE1153" s="15"/>
    </row>
    <row r="1154" spans="22:31" x14ac:dyDescent="0.65">
      <c r="V1154" s="15"/>
      <c r="W1154" s="15"/>
      <c r="X1154" s="15"/>
      <c r="Y1154" s="15"/>
      <c r="Z1154" s="15"/>
      <c r="AA1154" s="15"/>
      <c r="AB1154" s="15"/>
      <c r="AC1154" s="15"/>
      <c r="AD1154" s="15"/>
      <c r="AE1154" s="15"/>
    </row>
    <row r="1155" spans="22:31" x14ac:dyDescent="0.65">
      <c r="V1155" s="15"/>
      <c r="W1155" s="15"/>
      <c r="X1155" s="15"/>
      <c r="Y1155" s="15"/>
      <c r="Z1155" s="15"/>
      <c r="AA1155" s="15"/>
      <c r="AB1155" s="15"/>
      <c r="AC1155" s="15"/>
      <c r="AD1155" s="15"/>
      <c r="AE1155" s="15"/>
    </row>
    <row r="1156" spans="22:31" x14ac:dyDescent="0.65">
      <c r="V1156" s="15"/>
      <c r="W1156" s="15"/>
      <c r="X1156" s="15"/>
      <c r="Y1156" s="15"/>
      <c r="Z1156" s="15"/>
      <c r="AA1156" s="15"/>
      <c r="AB1156" s="15"/>
      <c r="AC1156" s="15"/>
      <c r="AD1156" s="15"/>
      <c r="AE1156" s="15"/>
    </row>
    <row r="1157" spans="22:31" x14ac:dyDescent="0.65">
      <c r="V1157" s="15"/>
      <c r="W1157" s="15"/>
      <c r="X1157" s="15"/>
      <c r="Y1157" s="15"/>
      <c r="Z1157" s="15"/>
      <c r="AA1157" s="15"/>
      <c r="AB1157" s="15"/>
      <c r="AC1157" s="15"/>
      <c r="AD1157" s="15"/>
      <c r="AE1157" s="15"/>
    </row>
    <row r="1158" spans="22:31" x14ac:dyDescent="0.65">
      <c r="V1158" s="15"/>
      <c r="W1158" s="15"/>
      <c r="X1158" s="15"/>
      <c r="Y1158" s="15"/>
      <c r="Z1158" s="15"/>
      <c r="AA1158" s="15"/>
      <c r="AB1158" s="15"/>
      <c r="AC1158" s="15"/>
      <c r="AD1158" s="15"/>
      <c r="AE1158" s="15"/>
    </row>
    <row r="1159" spans="22:31" x14ac:dyDescent="0.65">
      <c r="V1159" s="15"/>
      <c r="W1159" s="15"/>
      <c r="X1159" s="15"/>
      <c r="Y1159" s="15"/>
      <c r="Z1159" s="15"/>
      <c r="AA1159" s="15"/>
      <c r="AB1159" s="15"/>
      <c r="AC1159" s="15"/>
      <c r="AD1159" s="15"/>
      <c r="AE1159" s="15"/>
    </row>
    <row r="1160" spans="22:31" x14ac:dyDescent="0.65">
      <c r="V1160" s="15"/>
      <c r="W1160" s="15"/>
      <c r="X1160" s="15"/>
      <c r="Y1160" s="15"/>
      <c r="Z1160" s="15"/>
      <c r="AA1160" s="15"/>
      <c r="AB1160" s="15"/>
      <c r="AC1160" s="15"/>
      <c r="AD1160" s="15"/>
      <c r="AE1160" s="15"/>
    </row>
    <row r="1161" spans="22:31" x14ac:dyDescent="0.65">
      <c r="V1161" s="15"/>
      <c r="W1161" s="15"/>
      <c r="X1161" s="15"/>
      <c r="Y1161" s="15"/>
      <c r="Z1161" s="15"/>
      <c r="AA1161" s="15"/>
      <c r="AB1161" s="15"/>
      <c r="AC1161" s="15"/>
      <c r="AD1161" s="15"/>
      <c r="AE1161" s="15"/>
    </row>
    <row r="1162" spans="22:31" x14ac:dyDescent="0.65">
      <c r="V1162" s="15"/>
      <c r="W1162" s="15"/>
      <c r="X1162" s="15"/>
      <c r="Y1162" s="15"/>
      <c r="Z1162" s="15"/>
      <c r="AA1162" s="15"/>
      <c r="AB1162" s="15"/>
      <c r="AC1162" s="15"/>
      <c r="AD1162" s="15"/>
      <c r="AE1162" s="15"/>
    </row>
    <row r="1163" spans="22:31" x14ac:dyDescent="0.65">
      <c r="V1163" s="15"/>
      <c r="W1163" s="15"/>
      <c r="X1163" s="15"/>
      <c r="Y1163" s="15"/>
      <c r="Z1163" s="15"/>
      <c r="AA1163" s="15"/>
      <c r="AB1163" s="15"/>
      <c r="AC1163" s="15"/>
      <c r="AD1163" s="15"/>
      <c r="AE1163" s="15"/>
    </row>
    <row r="1164" spans="22:31" x14ac:dyDescent="0.65">
      <c r="V1164" s="15"/>
      <c r="W1164" s="15"/>
      <c r="X1164" s="15"/>
      <c r="Y1164" s="15"/>
      <c r="Z1164" s="15"/>
      <c r="AA1164" s="15"/>
      <c r="AB1164" s="15"/>
      <c r="AC1164" s="15"/>
      <c r="AD1164" s="15"/>
      <c r="AE1164" s="15"/>
    </row>
    <row r="1165" spans="22:31" x14ac:dyDescent="0.65">
      <c r="V1165" s="15"/>
      <c r="W1165" s="15"/>
      <c r="X1165" s="15"/>
      <c r="Y1165" s="15"/>
      <c r="Z1165" s="15"/>
      <c r="AA1165" s="15"/>
      <c r="AB1165" s="15"/>
      <c r="AC1165" s="15"/>
      <c r="AD1165" s="15"/>
      <c r="AE1165" s="15"/>
    </row>
    <row r="1166" spans="22:31" x14ac:dyDescent="0.65">
      <c r="V1166" s="15"/>
      <c r="W1166" s="15"/>
      <c r="X1166" s="15"/>
      <c r="Y1166" s="15"/>
      <c r="Z1166" s="15"/>
      <c r="AA1166" s="15"/>
      <c r="AB1166" s="15"/>
      <c r="AC1166" s="15"/>
      <c r="AD1166" s="15"/>
      <c r="AE1166" s="15"/>
    </row>
    <row r="1167" spans="22:31" x14ac:dyDescent="0.65">
      <c r="V1167" s="15"/>
      <c r="W1167" s="15"/>
      <c r="X1167" s="15"/>
      <c r="Y1167" s="15"/>
      <c r="Z1167" s="15"/>
      <c r="AA1167" s="15"/>
      <c r="AB1167" s="15"/>
      <c r="AC1167" s="15"/>
      <c r="AD1167" s="15"/>
      <c r="AE1167" s="15"/>
    </row>
    <row r="1168" spans="22:31" x14ac:dyDescent="0.65">
      <c r="V1168" s="15"/>
      <c r="W1168" s="15"/>
      <c r="X1168" s="15"/>
      <c r="Y1168" s="15"/>
      <c r="Z1168" s="15"/>
      <c r="AA1168" s="15"/>
      <c r="AB1168" s="15"/>
      <c r="AC1168" s="15"/>
      <c r="AD1168" s="15"/>
      <c r="AE1168" s="15"/>
    </row>
    <row r="1169" spans="22:31" x14ac:dyDescent="0.65">
      <c r="V1169" s="15"/>
      <c r="W1169" s="15"/>
      <c r="X1169" s="15"/>
      <c r="Y1169" s="15"/>
      <c r="Z1169" s="15"/>
      <c r="AA1169" s="15"/>
      <c r="AB1169" s="15"/>
      <c r="AC1169" s="15"/>
      <c r="AD1169" s="15"/>
      <c r="AE1169" s="15"/>
    </row>
    <row r="1170" spans="22:31" x14ac:dyDescent="0.65">
      <c r="V1170" s="15"/>
      <c r="W1170" s="15"/>
      <c r="X1170" s="15"/>
      <c r="Y1170" s="15"/>
      <c r="Z1170" s="15"/>
      <c r="AA1170" s="15"/>
      <c r="AB1170" s="15"/>
      <c r="AC1170" s="15"/>
      <c r="AD1170" s="15"/>
      <c r="AE1170" s="15"/>
    </row>
    <row r="1171" spans="22:31" x14ac:dyDescent="0.65">
      <c r="V1171" s="15"/>
      <c r="W1171" s="15"/>
      <c r="X1171" s="15"/>
      <c r="Y1171" s="15"/>
      <c r="Z1171" s="15"/>
      <c r="AA1171" s="15"/>
      <c r="AB1171" s="15"/>
      <c r="AC1171" s="15"/>
      <c r="AD1171" s="15"/>
      <c r="AE1171" s="15"/>
    </row>
    <row r="1172" spans="22:31" x14ac:dyDescent="0.65">
      <c r="V1172" s="15"/>
      <c r="W1172" s="15"/>
      <c r="X1172" s="15"/>
      <c r="Y1172" s="15"/>
      <c r="Z1172" s="15"/>
      <c r="AA1172" s="15"/>
      <c r="AB1172" s="15"/>
      <c r="AC1172" s="15"/>
      <c r="AD1172" s="15"/>
      <c r="AE1172" s="15"/>
    </row>
    <row r="1173" spans="22:31" x14ac:dyDescent="0.65">
      <c r="V1173" s="15"/>
      <c r="W1173" s="15"/>
      <c r="X1173" s="15"/>
      <c r="Y1173" s="15"/>
      <c r="Z1173" s="15"/>
      <c r="AA1173" s="15"/>
      <c r="AB1173" s="15"/>
      <c r="AC1173" s="15"/>
      <c r="AD1173" s="15"/>
      <c r="AE1173" s="15"/>
    </row>
    <row r="1174" spans="22:31" x14ac:dyDescent="0.65">
      <c r="V1174" s="15"/>
      <c r="W1174" s="15"/>
      <c r="X1174" s="15"/>
      <c r="Y1174" s="15"/>
      <c r="Z1174" s="15"/>
      <c r="AA1174" s="15"/>
      <c r="AB1174" s="15"/>
      <c r="AC1174" s="15"/>
      <c r="AD1174" s="15"/>
      <c r="AE1174" s="15"/>
    </row>
    <row r="1175" spans="22:31" x14ac:dyDescent="0.65">
      <c r="V1175" s="15"/>
      <c r="W1175" s="15"/>
      <c r="X1175" s="15"/>
      <c r="Y1175" s="15"/>
      <c r="Z1175" s="15"/>
      <c r="AA1175" s="15"/>
      <c r="AB1175" s="15"/>
      <c r="AC1175" s="15"/>
      <c r="AD1175" s="15"/>
      <c r="AE1175" s="15"/>
    </row>
    <row r="1176" spans="22:31" x14ac:dyDescent="0.65">
      <c r="V1176" s="15"/>
      <c r="W1176" s="15"/>
      <c r="X1176" s="15"/>
      <c r="Y1176" s="15"/>
      <c r="Z1176" s="15"/>
      <c r="AA1176" s="15"/>
      <c r="AB1176" s="15"/>
      <c r="AC1176" s="15"/>
      <c r="AD1176" s="15"/>
      <c r="AE1176" s="15"/>
    </row>
    <row r="1177" spans="22:31" x14ac:dyDescent="0.65">
      <c r="V1177" s="15"/>
      <c r="W1177" s="15"/>
      <c r="X1177" s="15"/>
      <c r="Y1177" s="15"/>
      <c r="Z1177" s="15"/>
      <c r="AA1177" s="15"/>
      <c r="AB1177" s="15"/>
      <c r="AC1177" s="15"/>
      <c r="AD1177" s="15"/>
      <c r="AE1177" s="15"/>
    </row>
    <row r="1178" spans="22:31" x14ac:dyDescent="0.65">
      <c r="V1178" s="15"/>
      <c r="W1178" s="15"/>
      <c r="X1178" s="15"/>
      <c r="Y1178" s="15"/>
      <c r="Z1178" s="15"/>
      <c r="AA1178" s="15"/>
      <c r="AB1178" s="15"/>
      <c r="AC1178" s="15"/>
      <c r="AD1178" s="15"/>
      <c r="AE1178" s="15"/>
    </row>
    <row r="1179" spans="22:31" x14ac:dyDescent="0.65">
      <c r="V1179" s="15"/>
      <c r="W1179" s="15"/>
      <c r="X1179" s="15"/>
      <c r="Y1179" s="15"/>
      <c r="Z1179" s="15"/>
      <c r="AA1179" s="15"/>
      <c r="AB1179" s="15"/>
      <c r="AC1179" s="15"/>
      <c r="AD1179" s="15"/>
      <c r="AE1179" s="15"/>
    </row>
    <row r="1180" spans="22:31" x14ac:dyDescent="0.65">
      <c r="V1180" s="15"/>
      <c r="W1180" s="15"/>
      <c r="X1180" s="15"/>
      <c r="Y1180" s="15"/>
      <c r="Z1180" s="15"/>
      <c r="AA1180" s="15"/>
      <c r="AB1180" s="15"/>
      <c r="AC1180" s="15"/>
      <c r="AD1180" s="15"/>
      <c r="AE1180" s="15"/>
    </row>
    <row r="1181" spans="22:31" x14ac:dyDescent="0.65">
      <c r="V1181" s="15"/>
      <c r="W1181" s="15"/>
      <c r="X1181" s="15"/>
      <c r="Y1181" s="15"/>
      <c r="Z1181" s="15"/>
      <c r="AA1181" s="15"/>
      <c r="AB1181" s="15"/>
      <c r="AC1181" s="15"/>
      <c r="AD1181" s="15"/>
      <c r="AE1181" s="15"/>
    </row>
    <row r="1182" spans="22:31" x14ac:dyDescent="0.65">
      <c r="V1182" s="15"/>
      <c r="W1182" s="15"/>
      <c r="X1182" s="15"/>
      <c r="Y1182" s="15"/>
      <c r="Z1182" s="15"/>
      <c r="AA1182" s="15"/>
      <c r="AB1182" s="15"/>
      <c r="AC1182" s="15"/>
      <c r="AD1182" s="15"/>
      <c r="AE1182" s="15"/>
    </row>
    <row r="1183" spans="22:31" x14ac:dyDescent="0.65">
      <c r="V1183" s="15"/>
      <c r="W1183" s="15"/>
      <c r="X1183" s="15"/>
      <c r="Y1183" s="15"/>
      <c r="Z1183" s="15"/>
      <c r="AA1183" s="15"/>
      <c r="AB1183" s="15"/>
      <c r="AC1183" s="15"/>
      <c r="AD1183" s="15"/>
      <c r="AE1183" s="15"/>
    </row>
    <row r="1184" spans="22:31" x14ac:dyDescent="0.65">
      <c r="V1184" s="15"/>
      <c r="W1184" s="15"/>
      <c r="X1184" s="15"/>
      <c r="Y1184" s="15"/>
      <c r="Z1184" s="15"/>
      <c r="AA1184" s="15"/>
      <c r="AB1184" s="15"/>
      <c r="AC1184" s="15"/>
      <c r="AD1184" s="15"/>
      <c r="AE1184" s="15"/>
    </row>
    <row r="1185" spans="22:31" x14ac:dyDescent="0.65">
      <c r="V1185" s="15"/>
      <c r="W1185" s="15"/>
      <c r="X1185" s="15"/>
      <c r="Y1185" s="15"/>
      <c r="Z1185" s="15"/>
      <c r="AA1185" s="15"/>
      <c r="AB1185" s="15"/>
      <c r="AC1185" s="15"/>
      <c r="AD1185" s="15"/>
      <c r="AE1185" s="15"/>
    </row>
    <row r="1186" spans="22:31" x14ac:dyDescent="0.65">
      <c r="V1186" s="15"/>
      <c r="W1186" s="15"/>
      <c r="X1186" s="15"/>
      <c r="Y1186" s="15"/>
      <c r="Z1186" s="15"/>
      <c r="AA1186" s="15"/>
      <c r="AB1186" s="15"/>
      <c r="AC1186" s="15"/>
      <c r="AD1186" s="15"/>
      <c r="AE1186" s="15"/>
    </row>
    <row r="1187" spans="22:31" x14ac:dyDescent="0.65">
      <c r="V1187" s="15"/>
      <c r="W1187" s="15"/>
      <c r="X1187" s="15"/>
      <c r="Y1187" s="15"/>
      <c r="Z1187" s="15"/>
      <c r="AA1187" s="15"/>
      <c r="AB1187" s="15"/>
      <c r="AC1187" s="15"/>
      <c r="AD1187" s="15"/>
      <c r="AE1187" s="15"/>
    </row>
    <row r="1188" spans="22:31" x14ac:dyDescent="0.65">
      <c r="V1188" s="15"/>
      <c r="W1188" s="15"/>
      <c r="X1188" s="15"/>
      <c r="Y1188" s="15"/>
      <c r="Z1188" s="15"/>
      <c r="AA1188" s="15"/>
      <c r="AB1188" s="15"/>
      <c r="AC1188" s="15"/>
      <c r="AD1188" s="15"/>
      <c r="AE1188" s="15"/>
    </row>
    <row r="1189" spans="22:31" x14ac:dyDescent="0.65">
      <c r="V1189" s="15"/>
      <c r="W1189" s="15"/>
      <c r="X1189" s="15"/>
      <c r="Y1189" s="15"/>
      <c r="Z1189" s="15"/>
      <c r="AA1189" s="15"/>
      <c r="AB1189" s="15"/>
      <c r="AC1189" s="15"/>
      <c r="AD1189" s="15"/>
      <c r="AE1189" s="15"/>
    </row>
    <row r="1190" spans="22:31" x14ac:dyDescent="0.65">
      <c r="V1190" s="15"/>
      <c r="W1190" s="15"/>
      <c r="X1190" s="15"/>
      <c r="Y1190" s="15"/>
      <c r="Z1190" s="15"/>
      <c r="AA1190" s="15"/>
      <c r="AB1190" s="15"/>
      <c r="AC1190" s="15"/>
      <c r="AD1190" s="15"/>
      <c r="AE1190" s="15"/>
    </row>
    <row r="1191" spans="22:31" x14ac:dyDescent="0.65">
      <c r="V1191" s="15"/>
      <c r="W1191" s="15"/>
      <c r="X1191" s="15"/>
      <c r="Y1191" s="15"/>
      <c r="Z1191" s="15"/>
      <c r="AA1191" s="15"/>
      <c r="AB1191" s="15"/>
      <c r="AC1191" s="15"/>
      <c r="AD1191" s="15"/>
      <c r="AE1191" s="15"/>
    </row>
    <row r="1192" spans="22:31" x14ac:dyDescent="0.65">
      <c r="V1192" s="15"/>
      <c r="W1192" s="15"/>
      <c r="X1192" s="15"/>
      <c r="Y1192" s="15"/>
      <c r="Z1192" s="15"/>
      <c r="AA1192" s="15"/>
      <c r="AB1192" s="15"/>
      <c r="AC1192" s="15"/>
      <c r="AD1192" s="15"/>
      <c r="AE1192" s="15"/>
    </row>
    <row r="1193" spans="22:31" x14ac:dyDescent="0.65">
      <c r="V1193" s="15"/>
      <c r="W1193" s="15"/>
      <c r="X1193" s="15"/>
      <c r="Y1193" s="15"/>
      <c r="Z1193" s="15"/>
      <c r="AA1193" s="15"/>
      <c r="AB1193" s="15"/>
      <c r="AC1193" s="15"/>
      <c r="AD1193" s="15"/>
      <c r="AE1193" s="15"/>
    </row>
    <row r="1194" spans="22:31" x14ac:dyDescent="0.65">
      <c r="V1194" s="15"/>
      <c r="W1194" s="15"/>
      <c r="X1194" s="15"/>
      <c r="Y1194" s="15"/>
      <c r="Z1194" s="15"/>
      <c r="AA1194" s="15"/>
      <c r="AB1194" s="15"/>
      <c r="AC1194" s="15"/>
      <c r="AD1194" s="15"/>
      <c r="AE1194" s="15"/>
    </row>
    <row r="1195" spans="22:31" x14ac:dyDescent="0.65">
      <c r="V1195" s="15"/>
      <c r="W1195" s="15"/>
      <c r="X1195" s="15"/>
      <c r="Y1195" s="15"/>
      <c r="Z1195" s="15"/>
      <c r="AA1195" s="15"/>
      <c r="AB1195" s="15"/>
      <c r="AC1195" s="15"/>
      <c r="AD1195" s="15"/>
      <c r="AE1195" s="15"/>
    </row>
    <row r="1196" spans="22:31" x14ac:dyDescent="0.65">
      <c r="V1196" s="15"/>
      <c r="W1196" s="15"/>
      <c r="X1196" s="15"/>
      <c r="Y1196" s="15"/>
      <c r="Z1196" s="15"/>
      <c r="AA1196" s="15"/>
      <c r="AB1196" s="15"/>
      <c r="AC1196" s="15"/>
      <c r="AD1196" s="15"/>
      <c r="AE1196" s="15"/>
    </row>
    <row r="1197" spans="22:31" x14ac:dyDescent="0.65">
      <c r="V1197" s="15"/>
      <c r="W1197" s="15"/>
      <c r="X1197" s="15"/>
      <c r="Y1197" s="15"/>
      <c r="Z1197" s="15"/>
      <c r="AA1197" s="15"/>
      <c r="AB1197" s="15"/>
      <c r="AC1197" s="15"/>
      <c r="AD1197" s="15"/>
      <c r="AE1197" s="15"/>
    </row>
    <row r="1198" spans="22:31" x14ac:dyDescent="0.65">
      <c r="V1198" s="15"/>
      <c r="W1198" s="15"/>
      <c r="X1198" s="15"/>
      <c r="Y1198" s="15"/>
      <c r="Z1198" s="15"/>
      <c r="AA1198" s="15"/>
      <c r="AB1198" s="15"/>
      <c r="AC1198" s="15"/>
      <c r="AD1198" s="15"/>
      <c r="AE1198" s="15"/>
    </row>
    <row r="1199" spans="22:31" x14ac:dyDescent="0.65">
      <c r="V1199" s="15"/>
      <c r="W1199" s="15"/>
      <c r="X1199" s="15"/>
      <c r="Y1199" s="15"/>
      <c r="Z1199" s="15"/>
      <c r="AA1199" s="15"/>
      <c r="AB1199" s="15"/>
      <c r="AC1199" s="15"/>
      <c r="AD1199" s="15"/>
      <c r="AE1199" s="15"/>
    </row>
    <row r="1200" spans="22:31" x14ac:dyDescent="0.65">
      <c r="V1200" s="15"/>
      <c r="W1200" s="15"/>
      <c r="X1200" s="15"/>
      <c r="Y1200" s="15"/>
      <c r="Z1200" s="15"/>
      <c r="AA1200" s="15"/>
      <c r="AB1200" s="15"/>
      <c r="AC1200" s="15"/>
      <c r="AD1200" s="15"/>
      <c r="AE1200" s="15"/>
    </row>
    <row r="1201" spans="22:31" x14ac:dyDescent="0.65">
      <c r="V1201" s="15"/>
      <c r="W1201" s="15"/>
      <c r="X1201" s="15"/>
      <c r="Y1201" s="15"/>
      <c r="Z1201" s="15"/>
      <c r="AA1201" s="15"/>
      <c r="AB1201" s="15"/>
      <c r="AC1201" s="15"/>
      <c r="AD1201" s="15"/>
      <c r="AE1201" s="15"/>
    </row>
    <row r="1202" spans="22:31" x14ac:dyDescent="0.65">
      <c r="V1202" s="15"/>
      <c r="W1202" s="15"/>
      <c r="X1202" s="15"/>
      <c r="Y1202" s="15"/>
      <c r="Z1202" s="15"/>
      <c r="AA1202" s="15"/>
      <c r="AB1202" s="15"/>
      <c r="AC1202" s="15"/>
      <c r="AD1202" s="15"/>
      <c r="AE1202" s="15"/>
    </row>
    <row r="1203" spans="22:31" x14ac:dyDescent="0.65">
      <c r="V1203" s="15"/>
      <c r="W1203" s="15"/>
      <c r="X1203" s="15"/>
      <c r="Y1203" s="15"/>
      <c r="Z1203" s="15"/>
      <c r="AA1203" s="15"/>
      <c r="AB1203" s="15"/>
      <c r="AC1203" s="15"/>
      <c r="AD1203" s="15"/>
      <c r="AE1203" s="15"/>
    </row>
    <row r="1204" spans="22:31" x14ac:dyDescent="0.65">
      <c r="V1204" s="15"/>
      <c r="W1204" s="15"/>
      <c r="X1204" s="15"/>
      <c r="Y1204" s="15"/>
      <c r="Z1204" s="15"/>
      <c r="AA1204" s="15"/>
      <c r="AB1204" s="15"/>
      <c r="AC1204" s="15"/>
      <c r="AD1204" s="15"/>
      <c r="AE1204" s="15"/>
    </row>
    <row r="1205" spans="22:31" x14ac:dyDescent="0.65">
      <c r="V1205" s="15"/>
      <c r="W1205" s="15"/>
      <c r="X1205" s="15"/>
      <c r="Y1205" s="15"/>
      <c r="Z1205" s="15"/>
      <c r="AA1205" s="15"/>
      <c r="AB1205" s="15"/>
      <c r="AC1205" s="15"/>
      <c r="AD1205" s="15"/>
      <c r="AE1205" s="15"/>
    </row>
    <row r="1206" spans="22:31" x14ac:dyDescent="0.65">
      <c r="V1206" s="15"/>
      <c r="W1206" s="15"/>
      <c r="X1206" s="15"/>
      <c r="Y1206" s="15"/>
      <c r="Z1206" s="15"/>
      <c r="AA1206" s="15"/>
      <c r="AB1206" s="15"/>
      <c r="AC1206" s="15"/>
      <c r="AD1206" s="15"/>
      <c r="AE1206" s="15"/>
    </row>
    <row r="1207" spans="22:31" x14ac:dyDescent="0.65">
      <c r="V1207" s="15"/>
      <c r="W1207" s="15"/>
      <c r="X1207" s="15"/>
      <c r="Y1207" s="15"/>
      <c r="Z1207" s="15"/>
      <c r="AA1207" s="15"/>
      <c r="AB1207" s="15"/>
      <c r="AC1207" s="15"/>
      <c r="AD1207" s="15"/>
      <c r="AE1207" s="15"/>
    </row>
    <row r="1208" spans="22:31" x14ac:dyDescent="0.65">
      <c r="V1208" s="15"/>
      <c r="W1208" s="15"/>
      <c r="X1208" s="15"/>
      <c r="Y1208" s="15"/>
      <c r="Z1208" s="15"/>
      <c r="AA1208" s="15"/>
      <c r="AB1208" s="15"/>
      <c r="AC1208" s="15"/>
      <c r="AD1208" s="15"/>
      <c r="AE1208" s="15"/>
    </row>
    <row r="1209" spans="22:31" x14ac:dyDescent="0.65">
      <c r="V1209" s="15"/>
      <c r="W1209" s="15"/>
      <c r="X1209" s="15"/>
      <c r="Y1209" s="15"/>
      <c r="Z1209" s="15"/>
      <c r="AA1209" s="15"/>
      <c r="AB1209" s="15"/>
      <c r="AC1209" s="15"/>
      <c r="AD1209" s="15"/>
      <c r="AE1209" s="15"/>
    </row>
    <row r="1210" spans="22:31" x14ac:dyDescent="0.65">
      <c r="V1210" s="15"/>
      <c r="W1210" s="15"/>
      <c r="X1210" s="15"/>
      <c r="Y1210" s="15"/>
      <c r="Z1210" s="15"/>
      <c r="AA1210" s="15"/>
      <c r="AB1210" s="15"/>
      <c r="AC1210" s="15"/>
      <c r="AD1210" s="15"/>
      <c r="AE1210" s="15"/>
    </row>
    <row r="1211" spans="22:31" x14ac:dyDescent="0.65">
      <c r="V1211" s="15"/>
      <c r="W1211" s="15"/>
      <c r="X1211" s="15"/>
      <c r="Y1211" s="15"/>
      <c r="Z1211" s="15"/>
      <c r="AA1211" s="15"/>
      <c r="AB1211" s="15"/>
      <c r="AC1211" s="15"/>
      <c r="AD1211" s="15"/>
      <c r="AE1211" s="15"/>
    </row>
    <row r="1212" spans="22:31" x14ac:dyDescent="0.65">
      <c r="V1212" s="15"/>
      <c r="W1212" s="15"/>
      <c r="X1212" s="15"/>
      <c r="Y1212" s="15"/>
      <c r="Z1212" s="15"/>
      <c r="AA1212" s="15"/>
      <c r="AB1212" s="15"/>
      <c r="AC1212" s="15"/>
      <c r="AD1212" s="15"/>
      <c r="AE1212" s="15"/>
    </row>
    <row r="1213" spans="22:31" x14ac:dyDescent="0.65">
      <c r="V1213" s="15"/>
      <c r="W1213" s="15"/>
      <c r="X1213" s="15"/>
      <c r="Y1213" s="15"/>
      <c r="Z1213" s="15"/>
      <c r="AA1213" s="15"/>
      <c r="AB1213" s="15"/>
      <c r="AC1213" s="15"/>
      <c r="AD1213" s="15"/>
      <c r="AE1213" s="15"/>
    </row>
    <row r="1214" spans="22:31" x14ac:dyDescent="0.65">
      <c r="V1214" s="15"/>
      <c r="W1214" s="15"/>
      <c r="X1214" s="15"/>
      <c r="Y1214" s="15"/>
      <c r="Z1214" s="15"/>
      <c r="AA1214" s="15"/>
      <c r="AB1214" s="15"/>
      <c r="AC1214" s="15"/>
      <c r="AD1214" s="15"/>
      <c r="AE1214" s="15"/>
    </row>
    <row r="1215" spans="22:31" x14ac:dyDescent="0.65">
      <c r="V1215" s="15"/>
      <c r="W1215" s="15"/>
      <c r="X1215" s="15"/>
      <c r="Y1215" s="15"/>
      <c r="Z1215" s="15"/>
      <c r="AA1215" s="15"/>
      <c r="AB1215" s="15"/>
      <c r="AC1215" s="15"/>
      <c r="AD1215" s="15"/>
      <c r="AE1215" s="15"/>
    </row>
    <row r="1216" spans="22:31" x14ac:dyDescent="0.65">
      <c r="V1216" s="15"/>
      <c r="W1216" s="15"/>
      <c r="X1216" s="15"/>
      <c r="Y1216" s="15"/>
      <c r="Z1216" s="15"/>
      <c r="AA1216" s="15"/>
      <c r="AB1216" s="15"/>
      <c r="AC1216" s="15"/>
      <c r="AD1216" s="15"/>
      <c r="AE1216" s="15"/>
    </row>
    <row r="1217" spans="22:31" x14ac:dyDescent="0.65">
      <c r="V1217" s="15"/>
      <c r="W1217" s="15"/>
      <c r="X1217" s="15"/>
      <c r="Y1217" s="15"/>
      <c r="Z1217" s="15"/>
      <c r="AA1217" s="15"/>
      <c r="AB1217" s="15"/>
      <c r="AC1217" s="15"/>
      <c r="AD1217" s="15"/>
      <c r="AE1217" s="15"/>
    </row>
    <row r="1218" spans="22:31" x14ac:dyDescent="0.65">
      <c r="V1218" s="15"/>
      <c r="W1218" s="15"/>
      <c r="X1218" s="15"/>
      <c r="Y1218" s="15"/>
      <c r="Z1218" s="15"/>
      <c r="AA1218" s="15"/>
      <c r="AB1218" s="15"/>
      <c r="AC1218" s="15"/>
      <c r="AD1218" s="15"/>
      <c r="AE1218" s="15"/>
    </row>
    <row r="1219" spans="22:31" x14ac:dyDescent="0.65">
      <c r="V1219" s="15"/>
      <c r="W1219" s="15"/>
      <c r="X1219" s="15"/>
      <c r="Y1219" s="15"/>
      <c r="Z1219" s="15"/>
      <c r="AA1219" s="15"/>
      <c r="AB1219" s="15"/>
      <c r="AC1219" s="15"/>
      <c r="AD1219" s="15"/>
      <c r="AE1219" s="15"/>
    </row>
    <row r="1220" spans="22:31" x14ac:dyDescent="0.65">
      <c r="V1220" s="15"/>
      <c r="W1220" s="15"/>
      <c r="X1220" s="15"/>
      <c r="Y1220" s="15"/>
      <c r="Z1220" s="15"/>
      <c r="AA1220" s="15"/>
      <c r="AB1220" s="15"/>
      <c r="AC1220" s="15"/>
      <c r="AD1220" s="15"/>
      <c r="AE1220" s="15"/>
    </row>
    <row r="1221" spans="22:31" x14ac:dyDescent="0.65">
      <c r="V1221" s="15"/>
      <c r="W1221" s="15"/>
      <c r="X1221" s="15"/>
      <c r="Y1221" s="15"/>
      <c r="Z1221" s="15"/>
      <c r="AA1221" s="15"/>
      <c r="AB1221" s="15"/>
      <c r="AC1221" s="15"/>
      <c r="AD1221" s="15"/>
      <c r="AE1221" s="15"/>
    </row>
    <row r="1222" spans="22:31" x14ac:dyDescent="0.65">
      <c r="V1222" s="15"/>
      <c r="W1222" s="15"/>
      <c r="X1222" s="15"/>
      <c r="Y1222" s="15"/>
      <c r="Z1222" s="15"/>
      <c r="AA1222" s="15"/>
      <c r="AB1222" s="15"/>
      <c r="AC1222" s="15"/>
      <c r="AD1222" s="15"/>
      <c r="AE1222" s="15"/>
    </row>
    <row r="1223" spans="22:31" x14ac:dyDescent="0.65">
      <c r="V1223" s="15"/>
      <c r="W1223" s="15"/>
      <c r="X1223" s="15"/>
      <c r="Y1223" s="15"/>
      <c r="Z1223" s="15"/>
      <c r="AA1223" s="15"/>
      <c r="AB1223" s="15"/>
      <c r="AC1223" s="15"/>
      <c r="AD1223" s="15"/>
      <c r="AE1223" s="15"/>
    </row>
    <row r="1224" spans="22:31" x14ac:dyDescent="0.65">
      <c r="V1224" s="15"/>
      <c r="W1224" s="15"/>
      <c r="X1224" s="15"/>
      <c r="Y1224" s="15"/>
      <c r="Z1224" s="15"/>
      <c r="AA1224" s="15"/>
      <c r="AB1224" s="15"/>
      <c r="AC1224" s="15"/>
      <c r="AD1224" s="15"/>
      <c r="AE1224" s="15"/>
    </row>
    <row r="1225" spans="22:31" x14ac:dyDescent="0.65">
      <c r="V1225" s="15"/>
      <c r="W1225" s="15"/>
      <c r="X1225" s="15"/>
      <c r="Y1225" s="15"/>
      <c r="Z1225" s="15"/>
      <c r="AA1225" s="15"/>
      <c r="AB1225" s="15"/>
      <c r="AC1225" s="15"/>
      <c r="AD1225" s="15"/>
      <c r="AE1225" s="15"/>
    </row>
    <row r="1226" spans="22:31" x14ac:dyDescent="0.65">
      <c r="V1226" s="15"/>
      <c r="W1226" s="15"/>
      <c r="X1226" s="15"/>
      <c r="Y1226" s="15"/>
      <c r="Z1226" s="15"/>
      <c r="AA1226" s="15"/>
      <c r="AB1226" s="15"/>
      <c r="AC1226" s="15"/>
      <c r="AD1226" s="15"/>
      <c r="AE1226" s="15"/>
    </row>
    <row r="1227" spans="22:31" x14ac:dyDescent="0.65">
      <c r="V1227" s="15"/>
      <c r="W1227" s="15"/>
      <c r="X1227" s="15"/>
      <c r="Y1227" s="15"/>
      <c r="Z1227" s="15"/>
      <c r="AA1227" s="15"/>
      <c r="AB1227" s="15"/>
      <c r="AC1227" s="15"/>
      <c r="AD1227" s="15"/>
      <c r="AE1227" s="15"/>
    </row>
    <row r="1228" spans="22:31" x14ac:dyDescent="0.65">
      <c r="V1228" s="15"/>
      <c r="W1228" s="15"/>
      <c r="X1228" s="15"/>
      <c r="Y1228" s="15"/>
      <c r="Z1228" s="15"/>
      <c r="AA1228" s="15"/>
      <c r="AB1228" s="15"/>
      <c r="AC1228" s="15"/>
      <c r="AD1228" s="15"/>
      <c r="AE1228" s="15"/>
    </row>
    <row r="1229" spans="22:31" x14ac:dyDescent="0.65">
      <c r="V1229" s="15"/>
      <c r="W1229" s="15"/>
      <c r="X1229" s="15"/>
      <c r="Y1229" s="15"/>
      <c r="Z1229" s="15"/>
      <c r="AA1229" s="15"/>
      <c r="AB1229" s="15"/>
      <c r="AC1229" s="15"/>
      <c r="AD1229" s="15"/>
      <c r="AE1229" s="15"/>
    </row>
    <row r="1230" spans="22:31" x14ac:dyDescent="0.65">
      <c r="V1230" s="15"/>
      <c r="W1230" s="15"/>
      <c r="X1230" s="15"/>
      <c r="Y1230" s="15"/>
      <c r="Z1230" s="15"/>
      <c r="AA1230" s="15"/>
      <c r="AB1230" s="15"/>
      <c r="AC1230" s="15"/>
      <c r="AD1230" s="15"/>
      <c r="AE1230" s="15"/>
    </row>
    <row r="1231" spans="22:31" x14ac:dyDescent="0.65">
      <c r="V1231" s="15"/>
      <c r="W1231" s="15"/>
      <c r="X1231" s="15"/>
      <c r="Y1231" s="15"/>
      <c r="Z1231" s="15"/>
      <c r="AA1231" s="15"/>
      <c r="AB1231" s="15"/>
      <c r="AC1231" s="15"/>
      <c r="AD1231" s="15"/>
      <c r="AE1231" s="15"/>
    </row>
    <row r="1232" spans="22:31" x14ac:dyDescent="0.65">
      <c r="V1232" s="15"/>
      <c r="W1232" s="15"/>
      <c r="X1232" s="15"/>
      <c r="Y1232" s="15"/>
      <c r="Z1232" s="15"/>
      <c r="AA1232" s="15"/>
      <c r="AB1232" s="15"/>
      <c r="AC1232" s="15"/>
      <c r="AD1232" s="15"/>
      <c r="AE1232" s="15"/>
    </row>
    <row r="1233" spans="22:31" x14ac:dyDescent="0.65">
      <c r="V1233" s="15"/>
      <c r="W1233" s="15"/>
      <c r="X1233" s="15"/>
      <c r="Y1233" s="15"/>
      <c r="Z1233" s="15"/>
      <c r="AA1233" s="15"/>
      <c r="AB1233" s="15"/>
      <c r="AC1233" s="15"/>
      <c r="AD1233" s="15"/>
      <c r="AE1233" s="15"/>
    </row>
    <row r="1234" spans="22:31" x14ac:dyDescent="0.65">
      <c r="V1234" s="15"/>
      <c r="W1234" s="15"/>
      <c r="X1234" s="15"/>
      <c r="Y1234" s="15"/>
      <c r="Z1234" s="15"/>
      <c r="AA1234" s="15"/>
      <c r="AB1234" s="15"/>
      <c r="AC1234" s="15"/>
      <c r="AD1234" s="15"/>
      <c r="AE1234" s="15"/>
    </row>
    <row r="1235" spans="22:31" x14ac:dyDescent="0.65">
      <c r="V1235" s="15"/>
      <c r="W1235" s="15"/>
      <c r="X1235" s="15"/>
      <c r="Y1235" s="15"/>
      <c r="Z1235" s="15"/>
      <c r="AA1235" s="15"/>
      <c r="AB1235" s="15"/>
      <c r="AC1235" s="15"/>
      <c r="AD1235" s="15"/>
      <c r="AE1235" s="15"/>
    </row>
    <row r="1236" spans="22:31" x14ac:dyDescent="0.65">
      <c r="V1236" s="15"/>
      <c r="W1236" s="15"/>
      <c r="X1236" s="15"/>
      <c r="Y1236" s="15"/>
      <c r="Z1236" s="15"/>
      <c r="AA1236" s="15"/>
      <c r="AB1236" s="15"/>
      <c r="AC1236" s="15"/>
      <c r="AD1236" s="15"/>
      <c r="AE1236" s="15"/>
    </row>
    <row r="1237" spans="22:31" x14ac:dyDescent="0.65">
      <c r="V1237" s="15"/>
      <c r="W1237" s="15"/>
      <c r="X1237" s="15"/>
      <c r="Y1237" s="15"/>
      <c r="Z1237" s="15"/>
      <c r="AA1237" s="15"/>
      <c r="AB1237" s="15"/>
      <c r="AC1237" s="15"/>
      <c r="AD1237" s="15"/>
      <c r="AE1237" s="15"/>
    </row>
    <row r="1238" spans="22:31" x14ac:dyDescent="0.65">
      <c r="V1238" s="15"/>
      <c r="W1238" s="15"/>
      <c r="X1238" s="15"/>
      <c r="Y1238" s="15"/>
      <c r="Z1238" s="15"/>
      <c r="AA1238" s="15"/>
      <c r="AB1238" s="15"/>
      <c r="AC1238" s="15"/>
      <c r="AD1238" s="15"/>
      <c r="AE1238" s="15"/>
    </row>
    <row r="1239" spans="22:31" x14ac:dyDescent="0.65">
      <c r="V1239" s="15"/>
      <c r="W1239" s="15"/>
      <c r="X1239" s="15"/>
      <c r="Y1239" s="15"/>
      <c r="Z1239" s="15"/>
      <c r="AA1239" s="15"/>
      <c r="AB1239" s="15"/>
      <c r="AC1239" s="15"/>
      <c r="AD1239" s="15"/>
      <c r="AE1239" s="15"/>
    </row>
    <row r="1240" spans="22:31" x14ac:dyDescent="0.65">
      <c r="V1240" s="15"/>
      <c r="W1240" s="15"/>
      <c r="X1240" s="15"/>
      <c r="Y1240" s="15"/>
      <c r="Z1240" s="15"/>
      <c r="AA1240" s="15"/>
      <c r="AB1240" s="15"/>
      <c r="AC1240" s="15"/>
      <c r="AD1240" s="15"/>
      <c r="AE1240" s="15"/>
    </row>
    <row r="1241" spans="22:31" x14ac:dyDescent="0.65">
      <c r="V1241" s="15"/>
      <c r="W1241" s="15"/>
      <c r="X1241" s="15"/>
      <c r="Y1241" s="15"/>
      <c r="Z1241" s="15"/>
      <c r="AA1241" s="15"/>
      <c r="AB1241" s="15"/>
      <c r="AC1241" s="15"/>
      <c r="AD1241" s="15"/>
      <c r="AE1241" s="15"/>
    </row>
    <row r="1242" spans="22:31" x14ac:dyDescent="0.65">
      <c r="V1242" s="15"/>
      <c r="W1242" s="15"/>
      <c r="X1242" s="15"/>
      <c r="Y1242" s="15"/>
      <c r="Z1242" s="15"/>
      <c r="AA1242" s="15"/>
      <c r="AB1242" s="15"/>
      <c r="AC1242" s="15"/>
      <c r="AD1242" s="15"/>
      <c r="AE1242" s="15"/>
    </row>
    <row r="1243" spans="22:31" x14ac:dyDescent="0.65">
      <c r="V1243" s="15"/>
      <c r="W1243" s="15"/>
      <c r="X1243" s="15"/>
      <c r="Y1243" s="15"/>
      <c r="Z1243" s="15"/>
      <c r="AA1243" s="15"/>
      <c r="AB1243" s="15"/>
      <c r="AC1243" s="15"/>
      <c r="AD1243" s="15"/>
      <c r="AE1243" s="15"/>
    </row>
    <row r="1244" spans="22:31" x14ac:dyDescent="0.65">
      <c r="V1244" s="15"/>
      <c r="W1244" s="15"/>
      <c r="X1244" s="15"/>
      <c r="Y1244" s="15"/>
      <c r="Z1244" s="15"/>
      <c r="AA1244" s="15"/>
      <c r="AB1244" s="15"/>
      <c r="AC1244" s="15"/>
      <c r="AD1244" s="15"/>
      <c r="AE1244" s="15"/>
    </row>
    <row r="1245" spans="22:31" x14ac:dyDescent="0.65">
      <c r="V1245" s="15"/>
      <c r="W1245" s="15"/>
      <c r="X1245" s="15"/>
      <c r="Y1245" s="15"/>
      <c r="Z1245" s="15"/>
      <c r="AA1245" s="15"/>
      <c r="AB1245" s="15"/>
      <c r="AC1245" s="15"/>
      <c r="AD1245" s="15"/>
      <c r="AE1245" s="15"/>
    </row>
    <row r="1246" spans="22:31" x14ac:dyDescent="0.65">
      <c r="V1246" s="15"/>
      <c r="W1246" s="15"/>
      <c r="X1246" s="15"/>
      <c r="Y1246" s="15"/>
      <c r="Z1246" s="15"/>
      <c r="AA1246" s="15"/>
      <c r="AB1246" s="15"/>
      <c r="AC1246" s="15"/>
      <c r="AD1246" s="15"/>
      <c r="AE1246" s="15"/>
    </row>
    <row r="1247" spans="22:31" x14ac:dyDescent="0.65">
      <c r="V1247" s="15"/>
      <c r="W1247" s="15"/>
      <c r="X1247" s="15"/>
      <c r="Y1247" s="15"/>
      <c r="Z1247" s="15"/>
      <c r="AA1247" s="15"/>
      <c r="AB1247" s="15"/>
      <c r="AC1247" s="15"/>
      <c r="AD1247" s="15"/>
      <c r="AE1247" s="15"/>
    </row>
    <row r="1248" spans="22:31" x14ac:dyDescent="0.65">
      <c r="V1248" s="15"/>
      <c r="W1248" s="15"/>
      <c r="X1248" s="15"/>
      <c r="Y1248" s="15"/>
      <c r="Z1248" s="15"/>
      <c r="AA1248" s="15"/>
      <c r="AB1248" s="15"/>
      <c r="AC1248" s="15"/>
      <c r="AD1248" s="15"/>
      <c r="AE1248" s="15"/>
    </row>
    <row r="1249" spans="22:31" x14ac:dyDescent="0.65">
      <c r="V1249" s="15"/>
      <c r="W1249" s="15"/>
      <c r="X1249" s="15"/>
      <c r="Y1249" s="15"/>
      <c r="Z1249" s="15"/>
      <c r="AA1249" s="15"/>
      <c r="AB1249" s="15"/>
      <c r="AC1249" s="15"/>
      <c r="AD1249" s="15"/>
      <c r="AE1249" s="15"/>
    </row>
    <row r="1250" spans="22:31" x14ac:dyDescent="0.65">
      <c r="V1250" s="15"/>
      <c r="W1250" s="15"/>
      <c r="X1250" s="15"/>
      <c r="Y1250" s="15"/>
      <c r="Z1250" s="15"/>
      <c r="AA1250" s="15"/>
      <c r="AB1250" s="15"/>
      <c r="AC1250" s="15"/>
      <c r="AD1250" s="15"/>
      <c r="AE1250" s="15"/>
    </row>
    <row r="1251" spans="22:31" x14ac:dyDescent="0.65">
      <c r="V1251" s="15"/>
      <c r="W1251" s="15"/>
      <c r="X1251" s="15"/>
      <c r="Y1251" s="15"/>
      <c r="Z1251" s="15"/>
      <c r="AA1251" s="15"/>
      <c r="AB1251" s="15"/>
      <c r="AC1251" s="15"/>
      <c r="AD1251" s="15"/>
      <c r="AE1251" s="15"/>
    </row>
    <row r="1252" spans="22:31" x14ac:dyDescent="0.65">
      <c r="V1252" s="15"/>
      <c r="W1252" s="15"/>
      <c r="X1252" s="15"/>
      <c r="Y1252" s="15"/>
      <c r="Z1252" s="15"/>
      <c r="AA1252" s="15"/>
      <c r="AB1252" s="15"/>
      <c r="AC1252" s="15"/>
      <c r="AD1252" s="15"/>
      <c r="AE1252" s="15"/>
    </row>
    <row r="1253" spans="22:31" x14ac:dyDescent="0.65">
      <c r="V1253" s="15"/>
      <c r="W1253" s="15"/>
      <c r="X1253" s="15"/>
      <c r="Y1253" s="15"/>
      <c r="Z1253" s="15"/>
      <c r="AA1253" s="15"/>
      <c r="AB1253" s="15"/>
      <c r="AC1253" s="15"/>
      <c r="AD1253" s="15"/>
      <c r="AE1253" s="15"/>
    </row>
    <row r="1254" spans="22:31" x14ac:dyDescent="0.65">
      <c r="V1254" s="15"/>
      <c r="W1254" s="15"/>
      <c r="X1254" s="15"/>
      <c r="Y1254" s="15"/>
      <c r="Z1254" s="15"/>
      <c r="AA1254" s="15"/>
      <c r="AB1254" s="15"/>
      <c r="AC1254" s="15"/>
      <c r="AD1254" s="15"/>
      <c r="AE1254" s="15"/>
    </row>
    <row r="1255" spans="22:31" x14ac:dyDescent="0.65">
      <c r="V1255" s="15"/>
      <c r="W1255" s="15"/>
      <c r="X1255" s="15"/>
      <c r="Y1255" s="15"/>
      <c r="Z1255" s="15"/>
      <c r="AA1255" s="15"/>
      <c r="AB1255" s="15"/>
      <c r="AC1255" s="15"/>
      <c r="AD1255" s="15"/>
      <c r="AE1255" s="15"/>
    </row>
    <row r="1256" spans="22:31" x14ac:dyDescent="0.65">
      <c r="V1256" s="15"/>
      <c r="W1256" s="15"/>
      <c r="X1256" s="15"/>
      <c r="Y1256" s="15"/>
      <c r="Z1256" s="15"/>
      <c r="AA1256" s="15"/>
      <c r="AB1256" s="15"/>
      <c r="AC1256" s="15"/>
      <c r="AD1256" s="15"/>
      <c r="AE1256" s="15"/>
    </row>
    <row r="1257" spans="22:31" x14ac:dyDescent="0.65">
      <c r="V1257" s="15"/>
      <c r="W1257" s="15"/>
      <c r="X1257" s="15"/>
      <c r="Y1257" s="15"/>
      <c r="Z1257" s="15"/>
      <c r="AA1257" s="15"/>
      <c r="AB1257" s="15"/>
      <c r="AC1257" s="15"/>
      <c r="AD1257" s="15"/>
      <c r="AE1257" s="15"/>
    </row>
    <row r="1258" spans="22:31" x14ac:dyDescent="0.65">
      <c r="V1258" s="15"/>
      <c r="W1258" s="15"/>
      <c r="X1258" s="15"/>
      <c r="Y1258" s="15"/>
      <c r="Z1258" s="15"/>
      <c r="AA1258" s="15"/>
      <c r="AB1258" s="15"/>
      <c r="AC1258" s="15"/>
      <c r="AD1258" s="15"/>
      <c r="AE1258" s="15"/>
    </row>
    <row r="1259" spans="22:31" x14ac:dyDescent="0.65">
      <c r="V1259" s="15"/>
      <c r="W1259" s="15"/>
      <c r="X1259" s="15"/>
      <c r="Y1259" s="15"/>
      <c r="Z1259" s="15"/>
      <c r="AA1259" s="15"/>
      <c r="AB1259" s="15"/>
      <c r="AC1259" s="15"/>
      <c r="AD1259" s="15"/>
      <c r="AE1259" s="15"/>
    </row>
    <row r="1260" spans="22:31" x14ac:dyDescent="0.65">
      <c r="V1260" s="15"/>
      <c r="W1260" s="15"/>
      <c r="X1260" s="15"/>
      <c r="Y1260" s="15"/>
      <c r="Z1260" s="15"/>
      <c r="AA1260" s="15"/>
      <c r="AB1260" s="15"/>
      <c r="AC1260" s="15"/>
      <c r="AD1260" s="15"/>
      <c r="AE1260" s="15"/>
    </row>
    <row r="1261" spans="22:31" x14ac:dyDescent="0.65">
      <c r="V1261" s="15"/>
      <c r="W1261" s="15"/>
      <c r="X1261" s="15"/>
      <c r="Y1261" s="15"/>
      <c r="Z1261" s="15"/>
      <c r="AA1261" s="15"/>
      <c r="AB1261" s="15"/>
      <c r="AC1261" s="15"/>
      <c r="AD1261" s="15"/>
      <c r="AE1261" s="15"/>
    </row>
    <row r="1262" spans="22:31" x14ac:dyDescent="0.65">
      <c r="V1262" s="15"/>
      <c r="W1262" s="15"/>
      <c r="X1262" s="15"/>
      <c r="Y1262" s="15"/>
      <c r="Z1262" s="15"/>
      <c r="AA1262" s="15"/>
      <c r="AB1262" s="15"/>
      <c r="AC1262" s="15"/>
      <c r="AD1262" s="15"/>
      <c r="AE1262" s="15"/>
    </row>
    <row r="1263" spans="22:31" x14ac:dyDescent="0.65">
      <c r="V1263" s="15"/>
      <c r="W1263" s="15"/>
      <c r="X1263" s="15"/>
      <c r="Y1263" s="15"/>
      <c r="Z1263" s="15"/>
      <c r="AA1263" s="15"/>
      <c r="AB1263" s="15"/>
      <c r="AC1263" s="15"/>
      <c r="AD1263" s="15"/>
      <c r="AE1263" s="15"/>
    </row>
    <row r="1264" spans="22:31" x14ac:dyDescent="0.65">
      <c r="V1264" s="15"/>
      <c r="W1264" s="15"/>
      <c r="X1264" s="15"/>
      <c r="Y1264" s="15"/>
      <c r="Z1264" s="15"/>
      <c r="AA1264" s="15"/>
      <c r="AB1264" s="15"/>
      <c r="AC1264" s="15"/>
      <c r="AD1264" s="15"/>
      <c r="AE1264" s="15"/>
    </row>
    <row r="1265" spans="22:31" x14ac:dyDescent="0.65">
      <c r="V1265" s="15"/>
      <c r="W1265" s="15"/>
      <c r="X1265" s="15"/>
      <c r="Y1265" s="15"/>
      <c r="Z1265" s="15"/>
      <c r="AA1265" s="15"/>
      <c r="AB1265" s="15"/>
      <c r="AC1265" s="15"/>
      <c r="AD1265" s="15"/>
      <c r="AE1265" s="15"/>
    </row>
    <row r="1266" spans="22:31" x14ac:dyDescent="0.65">
      <c r="V1266" s="15"/>
      <c r="W1266" s="15"/>
      <c r="X1266" s="15"/>
      <c r="Y1266" s="15"/>
      <c r="Z1266" s="15"/>
      <c r="AA1266" s="15"/>
      <c r="AB1266" s="15"/>
      <c r="AC1266" s="15"/>
      <c r="AD1266" s="15"/>
      <c r="AE1266" s="15"/>
    </row>
    <row r="1267" spans="22:31" x14ac:dyDescent="0.65">
      <c r="V1267" s="15"/>
      <c r="W1267" s="15"/>
      <c r="X1267" s="15"/>
      <c r="Y1267" s="15"/>
      <c r="Z1267" s="15"/>
      <c r="AA1267" s="15"/>
      <c r="AB1267" s="15"/>
      <c r="AC1267" s="15"/>
      <c r="AD1267" s="15"/>
      <c r="AE1267" s="15"/>
    </row>
    <row r="1268" spans="22:31" x14ac:dyDescent="0.65">
      <c r="V1268" s="15"/>
      <c r="W1268" s="15"/>
      <c r="X1268" s="15"/>
      <c r="Y1268" s="15"/>
      <c r="Z1268" s="15"/>
      <c r="AA1268" s="15"/>
      <c r="AB1268" s="15"/>
      <c r="AC1268" s="15"/>
      <c r="AD1268" s="15"/>
      <c r="AE1268" s="15"/>
    </row>
    <row r="1269" spans="22:31" x14ac:dyDescent="0.65">
      <c r="V1269" s="15"/>
      <c r="W1269" s="15"/>
      <c r="X1269" s="15"/>
      <c r="Y1269" s="15"/>
      <c r="Z1269" s="15"/>
      <c r="AA1269" s="15"/>
      <c r="AB1269" s="15"/>
      <c r="AC1269" s="15"/>
      <c r="AD1269" s="15"/>
      <c r="AE1269" s="15"/>
    </row>
    <row r="1270" spans="22:31" x14ac:dyDescent="0.65">
      <c r="V1270" s="15"/>
      <c r="W1270" s="15"/>
      <c r="X1270" s="15"/>
      <c r="Y1270" s="15"/>
      <c r="Z1270" s="15"/>
      <c r="AA1270" s="15"/>
      <c r="AB1270" s="15"/>
      <c r="AC1270" s="15"/>
      <c r="AD1270" s="15"/>
      <c r="AE1270" s="15"/>
    </row>
    <row r="1271" spans="22:31" x14ac:dyDescent="0.65">
      <c r="V1271" s="15"/>
      <c r="W1271" s="15"/>
      <c r="X1271" s="15"/>
      <c r="Y1271" s="15"/>
      <c r="Z1271" s="15"/>
      <c r="AA1271" s="15"/>
      <c r="AB1271" s="15"/>
      <c r="AC1271" s="15"/>
      <c r="AD1271" s="15"/>
      <c r="AE1271" s="15"/>
    </row>
    <row r="1272" spans="22:31" x14ac:dyDescent="0.65">
      <c r="V1272" s="15"/>
      <c r="W1272" s="15"/>
      <c r="X1272" s="15"/>
      <c r="Y1272" s="15"/>
      <c r="Z1272" s="15"/>
      <c r="AA1272" s="15"/>
      <c r="AB1272" s="15"/>
      <c r="AC1272" s="15"/>
      <c r="AD1272" s="15"/>
      <c r="AE1272" s="15"/>
    </row>
    <row r="1273" spans="22:31" x14ac:dyDescent="0.65">
      <c r="V1273" s="15"/>
      <c r="W1273" s="15"/>
      <c r="X1273" s="15"/>
      <c r="Y1273" s="15"/>
      <c r="Z1273" s="15"/>
      <c r="AA1273" s="15"/>
      <c r="AB1273" s="15"/>
      <c r="AC1273" s="15"/>
      <c r="AD1273" s="15"/>
      <c r="AE1273" s="15"/>
    </row>
    <row r="1274" spans="22:31" x14ac:dyDescent="0.65">
      <c r="V1274" s="15"/>
      <c r="W1274" s="15"/>
      <c r="X1274" s="15"/>
      <c r="Y1274" s="15"/>
      <c r="Z1274" s="15"/>
      <c r="AA1274" s="15"/>
      <c r="AB1274" s="15"/>
      <c r="AC1274" s="15"/>
      <c r="AD1274" s="15"/>
      <c r="AE1274" s="15"/>
    </row>
    <row r="1275" spans="22:31" x14ac:dyDescent="0.65">
      <c r="V1275" s="15"/>
      <c r="W1275" s="15"/>
      <c r="X1275" s="15"/>
      <c r="Y1275" s="15"/>
      <c r="Z1275" s="15"/>
      <c r="AA1275" s="15"/>
      <c r="AB1275" s="15"/>
      <c r="AC1275" s="15"/>
      <c r="AD1275" s="15"/>
      <c r="AE1275" s="15"/>
    </row>
    <row r="1276" spans="22:31" x14ac:dyDescent="0.65">
      <c r="V1276" s="15"/>
      <c r="W1276" s="15"/>
      <c r="X1276" s="15"/>
      <c r="Y1276" s="15"/>
      <c r="Z1276" s="15"/>
      <c r="AA1276" s="15"/>
      <c r="AB1276" s="15"/>
      <c r="AC1276" s="15"/>
      <c r="AD1276" s="15"/>
      <c r="AE1276" s="15"/>
    </row>
    <row r="1277" spans="22:31" x14ac:dyDescent="0.65">
      <c r="V1277" s="15"/>
      <c r="W1277" s="15"/>
      <c r="X1277" s="15"/>
      <c r="Y1277" s="15"/>
      <c r="Z1277" s="15"/>
      <c r="AA1277" s="15"/>
      <c r="AB1277" s="15"/>
      <c r="AC1277" s="15"/>
      <c r="AD1277" s="15"/>
      <c r="AE1277" s="15"/>
    </row>
    <row r="1278" spans="22:31" x14ac:dyDescent="0.65">
      <c r="V1278" s="15"/>
      <c r="W1278" s="15"/>
      <c r="X1278" s="15"/>
      <c r="Y1278" s="15"/>
      <c r="Z1278" s="15"/>
      <c r="AA1278" s="15"/>
      <c r="AB1278" s="15"/>
      <c r="AC1278" s="15"/>
      <c r="AD1278" s="15"/>
      <c r="AE1278" s="15"/>
    </row>
    <row r="1279" spans="22:31" x14ac:dyDescent="0.65">
      <c r="V1279" s="15"/>
      <c r="W1279" s="15"/>
      <c r="X1279" s="15"/>
      <c r="Y1279" s="15"/>
      <c r="Z1279" s="15"/>
      <c r="AA1279" s="15"/>
      <c r="AB1279" s="15"/>
      <c r="AC1279" s="15"/>
      <c r="AD1279" s="15"/>
      <c r="AE1279" s="15"/>
    </row>
    <row r="1280" spans="22:31" x14ac:dyDescent="0.65">
      <c r="V1280" s="15"/>
      <c r="W1280" s="15"/>
      <c r="X1280" s="15"/>
      <c r="Y1280" s="15"/>
      <c r="Z1280" s="15"/>
      <c r="AA1280" s="15"/>
      <c r="AB1280" s="15"/>
      <c r="AC1280" s="15"/>
      <c r="AD1280" s="15"/>
      <c r="AE1280" s="15"/>
    </row>
    <row r="1281" spans="22:31" x14ac:dyDescent="0.65">
      <c r="V1281" s="15"/>
      <c r="W1281" s="15"/>
      <c r="X1281" s="15"/>
      <c r="Y1281" s="15"/>
      <c r="Z1281" s="15"/>
      <c r="AA1281" s="15"/>
      <c r="AB1281" s="15"/>
      <c r="AC1281" s="15"/>
      <c r="AD1281" s="15"/>
      <c r="AE1281" s="15"/>
    </row>
    <row r="1282" spans="22:31" x14ac:dyDescent="0.65">
      <c r="V1282" s="15"/>
      <c r="W1282" s="15"/>
      <c r="X1282" s="15"/>
      <c r="Y1282" s="15"/>
      <c r="Z1282" s="15"/>
      <c r="AA1282" s="15"/>
      <c r="AB1282" s="15"/>
      <c r="AC1282" s="15"/>
      <c r="AD1282" s="15"/>
      <c r="AE1282" s="15"/>
    </row>
    <row r="1283" spans="22:31" x14ac:dyDescent="0.65">
      <c r="V1283" s="15"/>
      <c r="W1283" s="15"/>
      <c r="X1283" s="15"/>
      <c r="Y1283" s="15"/>
      <c r="Z1283" s="15"/>
      <c r="AA1283" s="15"/>
      <c r="AB1283" s="15"/>
      <c r="AC1283" s="15"/>
      <c r="AD1283" s="15"/>
      <c r="AE1283" s="15"/>
    </row>
    <row r="1284" spans="22:31" x14ac:dyDescent="0.65">
      <c r="V1284" s="15"/>
      <c r="W1284" s="15"/>
      <c r="X1284" s="15"/>
      <c r="Y1284" s="15"/>
      <c r="Z1284" s="15"/>
      <c r="AA1284" s="15"/>
      <c r="AB1284" s="15"/>
      <c r="AC1284" s="15"/>
      <c r="AD1284" s="15"/>
      <c r="AE1284" s="15"/>
    </row>
    <row r="1285" spans="22:31" x14ac:dyDescent="0.65">
      <c r="V1285" s="15"/>
      <c r="W1285" s="15"/>
      <c r="X1285" s="15"/>
      <c r="Y1285" s="15"/>
      <c r="Z1285" s="15"/>
      <c r="AA1285" s="15"/>
      <c r="AB1285" s="15"/>
      <c r="AC1285" s="15"/>
      <c r="AD1285" s="15"/>
      <c r="AE1285" s="15"/>
    </row>
    <row r="1286" spans="22:31" x14ac:dyDescent="0.65">
      <c r="V1286" s="15"/>
      <c r="W1286" s="15"/>
      <c r="X1286" s="15"/>
      <c r="Y1286" s="15"/>
      <c r="Z1286" s="15"/>
      <c r="AA1286" s="15"/>
      <c r="AB1286" s="15"/>
      <c r="AC1286" s="15"/>
      <c r="AD1286" s="15"/>
      <c r="AE1286" s="15"/>
    </row>
    <row r="1287" spans="22:31" x14ac:dyDescent="0.65">
      <c r="V1287" s="15"/>
      <c r="W1287" s="15"/>
      <c r="X1287" s="15"/>
      <c r="Y1287" s="15"/>
      <c r="Z1287" s="15"/>
      <c r="AA1287" s="15"/>
      <c r="AB1287" s="15"/>
      <c r="AC1287" s="15"/>
      <c r="AD1287" s="15"/>
      <c r="AE1287" s="15"/>
    </row>
    <row r="1288" spans="22:31" x14ac:dyDescent="0.65">
      <c r="V1288" s="15"/>
      <c r="W1288" s="15"/>
      <c r="X1288" s="15"/>
      <c r="Y1288" s="15"/>
      <c r="Z1288" s="15"/>
      <c r="AA1288" s="15"/>
      <c r="AB1288" s="15"/>
      <c r="AC1288" s="15"/>
      <c r="AD1288" s="15"/>
      <c r="AE1288" s="15"/>
    </row>
    <row r="1289" spans="22:31" x14ac:dyDescent="0.65">
      <c r="V1289" s="15"/>
      <c r="W1289" s="15"/>
      <c r="X1289" s="15"/>
      <c r="Y1289" s="15"/>
      <c r="Z1289" s="15"/>
      <c r="AA1289" s="15"/>
      <c r="AB1289" s="15"/>
      <c r="AC1289" s="15"/>
      <c r="AD1289" s="15"/>
      <c r="AE1289" s="15"/>
    </row>
    <row r="1290" spans="22:31" x14ac:dyDescent="0.65">
      <c r="V1290" s="15"/>
      <c r="W1290" s="15"/>
      <c r="X1290" s="15"/>
      <c r="Y1290" s="15"/>
      <c r="Z1290" s="15"/>
      <c r="AA1290" s="15"/>
      <c r="AB1290" s="15"/>
      <c r="AC1290" s="15"/>
      <c r="AD1290" s="15"/>
      <c r="AE1290" s="15"/>
    </row>
    <row r="1291" spans="22:31" x14ac:dyDescent="0.65">
      <c r="V1291" s="15"/>
      <c r="W1291" s="15"/>
      <c r="X1291" s="15"/>
      <c r="Y1291" s="15"/>
      <c r="Z1291" s="15"/>
      <c r="AA1291" s="15"/>
      <c r="AB1291" s="15"/>
      <c r="AC1291" s="15"/>
      <c r="AD1291" s="15"/>
      <c r="AE1291" s="15"/>
    </row>
    <row r="1292" spans="22:31" x14ac:dyDescent="0.65">
      <c r="V1292" s="15"/>
      <c r="W1292" s="15"/>
      <c r="X1292" s="15"/>
      <c r="Y1292" s="15"/>
      <c r="Z1292" s="15"/>
      <c r="AA1292" s="15"/>
      <c r="AB1292" s="15"/>
      <c r="AC1292" s="15"/>
      <c r="AD1292" s="15"/>
      <c r="AE1292" s="15"/>
    </row>
    <row r="1293" spans="22:31" x14ac:dyDescent="0.65">
      <c r="V1293" s="15"/>
      <c r="W1293" s="15"/>
      <c r="X1293" s="15"/>
      <c r="Y1293" s="15"/>
      <c r="Z1293" s="15"/>
      <c r="AA1293" s="15"/>
      <c r="AB1293" s="15"/>
      <c r="AC1293" s="15"/>
      <c r="AD1293" s="15"/>
      <c r="AE1293" s="15"/>
    </row>
    <row r="1294" spans="22:31" x14ac:dyDescent="0.65">
      <c r="V1294" s="15"/>
      <c r="W1294" s="15"/>
      <c r="X1294" s="15"/>
      <c r="Y1294" s="15"/>
      <c r="Z1294" s="15"/>
      <c r="AA1294" s="15"/>
      <c r="AB1294" s="15"/>
      <c r="AC1294" s="15"/>
      <c r="AD1294" s="15"/>
      <c r="AE1294" s="15"/>
    </row>
    <row r="1295" spans="22:31" x14ac:dyDescent="0.65">
      <c r="V1295" s="15"/>
      <c r="W1295" s="15"/>
      <c r="X1295" s="15"/>
      <c r="Y1295" s="15"/>
      <c r="Z1295" s="15"/>
      <c r="AA1295" s="15"/>
      <c r="AB1295" s="15"/>
      <c r="AC1295" s="15"/>
      <c r="AD1295" s="15"/>
      <c r="AE1295" s="15"/>
    </row>
    <row r="1296" spans="22:31" x14ac:dyDescent="0.65">
      <c r="V1296" s="15"/>
      <c r="W1296" s="15"/>
      <c r="X1296" s="15"/>
      <c r="Y1296" s="15"/>
      <c r="Z1296" s="15"/>
      <c r="AA1296" s="15"/>
      <c r="AB1296" s="15"/>
      <c r="AC1296" s="15"/>
      <c r="AD1296" s="15"/>
      <c r="AE1296" s="15"/>
    </row>
    <row r="1297" spans="22:31" x14ac:dyDescent="0.65">
      <c r="V1297" s="15"/>
      <c r="W1297" s="15"/>
      <c r="X1297" s="15"/>
      <c r="Y1297" s="15"/>
      <c r="Z1297" s="15"/>
      <c r="AA1297" s="15"/>
      <c r="AB1297" s="15"/>
      <c r="AC1297" s="15"/>
      <c r="AD1297" s="15"/>
      <c r="AE1297" s="15"/>
    </row>
    <row r="1298" spans="22:31" x14ac:dyDescent="0.65">
      <c r="V1298" s="15"/>
      <c r="W1298" s="15"/>
      <c r="X1298" s="15"/>
      <c r="Y1298" s="15"/>
      <c r="Z1298" s="15"/>
      <c r="AA1298" s="15"/>
      <c r="AB1298" s="15"/>
      <c r="AC1298" s="15"/>
      <c r="AD1298" s="15"/>
      <c r="AE1298" s="15"/>
    </row>
    <row r="1299" spans="22:31" x14ac:dyDescent="0.65">
      <c r="V1299" s="15"/>
      <c r="W1299" s="15"/>
      <c r="X1299" s="15"/>
      <c r="Y1299" s="15"/>
      <c r="Z1299" s="15"/>
      <c r="AA1299" s="15"/>
      <c r="AB1299" s="15"/>
      <c r="AC1299" s="15"/>
      <c r="AD1299" s="15"/>
      <c r="AE1299" s="15"/>
    </row>
    <row r="1300" spans="22:31" x14ac:dyDescent="0.65">
      <c r="V1300" s="15"/>
      <c r="W1300" s="15"/>
      <c r="X1300" s="15"/>
      <c r="Y1300" s="15"/>
      <c r="Z1300" s="15"/>
      <c r="AA1300" s="15"/>
      <c r="AB1300" s="15"/>
      <c r="AC1300" s="15"/>
      <c r="AD1300" s="15"/>
      <c r="AE1300" s="15"/>
    </row>
    <row r="1301" spans="22:31" x14ac:dyDescent="0.65">
      <c r="V1301" s="15"/>
      <c r="W1301" s="15"/>
      <c r="X1301" s="15"/>
      <c r="Y1301" s="15"/>
      <c r="Z1301" s="15"/>
      <c r="AA1301" s="15"/>
      <c r="AB1301" s="15"/>
      <c r="AC1301" s="15"/>
      <c r="AD1301" s="15"/>
      <c r="AE1301" s="15"/>
    </row>
    <row r="1302" spans="22:31" x14ac:dyDescent="0.65">
      <c r="V1302" s="15"/>
      <c r="W1302" s="15"/>
      <c r="X1302" s="15"/>
      <c r="Y1302" s="15"/>
      <c r="Z1302" s="15"/>
      <c r="AA1302" s="15"/>
      <c r="AB1302" s="15"/>
      <c r="AC1302" s="15"/>
      <c r="AD1302" s="15"/>
      <c r="AE1302" s="15"/>
    </row>
    <row r="1303" spans="22:31" x14ac:dyDescent="0.65">
      <c r="V1303" s="15"/>
      <c r="W1303" s="15"/>
      <c r="X1303" s="15"/>
      <c r="Y1303" s="15"/>
      <c r="Z1303" s="15"/>
      <c r="AA1303" s="15"/>
      <c r="AB1303" s="15"/>
      <c r="AC1303" s="15"/>
      <c r="AD1303" s="15"/>
      <c r="AE1303" s="15"/>
    </row>
    <row r="1304" spans="22:31" x14ac:dyDescent="0.65">
      <c r="V1304" s="15"/>
      <c r="W1304" s="15"/>
      <c r="X1304" s="15"/>
      <c r="Y1304" s="15"/>
      <c r="Z1304" s="15"/>
      <c r="AA1304" s="15"/>
      <c r="AB1304" s="15"/>
      <c r="AC1304" s="15"/>
      <c r="AD1304" s="15"/>
      <c r="AE1304" s="15"/>
    </row>
    <row r="1305" spans="22:31" x14ac:dyDescent="0.65">
      <c r="V1305" s="15"/>
      <c r="W1305" s="15"/>
      <c r="X1305" s="15"/>
      <c r="Y1305" s="15"/>
      <c r="Z1305" s="15"/>
      <c r="AA1305" s="15"/>
      <c r="AB1305" s="15"/>
      <c r="AC1305" s="15"/>
      <c r="AD1305" s="15"/>
      <c r="AE1305" s="15"/>
    </row>
    <row r="1306" spans="22:31" x14ac:dyDescent="0.65">
      <c r="V1306" s="15"/>
      <c r="W1306" s="15"/>
      <c r="X1306" s="15"/>
      <c r="Y1306" s="15"/>
      <c r="Z1306" s="15"/>
      <c r="AA1306" s="15"/>
      <c r="AB1306" s="15"/>
      <c r="AC1306" s="15"/>
      <c r="AD1306" s="15"/>
      <c r="AE1306" s="15"/>
    </row>
    <row r="1307" spans="22:31" x14ac:dyDescent="0.65">
      <c r="V1307" s="15"/>
      <c r="W1307" s="15"/>
      <c r="X1307" s="15"/>
      <c r="Y1307" s="15"/>
      <c r="Z1307" s="15"/>
      <c r="AA1307" s="15"/>
      <c r="AB1307" s="15"/>
      <c r="AC1307" s="15"/>
      <c r="AD1307" s="15"/>
      <c r="AE1307" s="15"/>
    </row>
    <row r="1308" spans="22:31" x14ac:dyDescent="0.65">
      <c r="V1308" s="15"/>
      <c r="W1308" s="15"/>
      <c r="X1308" s="15"/>
      <c r="Y1308" s="15"/>
      <c r="Z1308" s="15"/>
      <c r="AA1308" s="15"/>
      <c r="AB1308" s="15"/>
      <c r="AC1308" s="15"/>
      <c r="AD1308" s="15"/>
      <c r="AE1308" s="15"/>
    </row>
    <row r="1309" spans="22:31" x14ac:dyDescent="0.65">
      <c r="V1309" s="15"/>
      <c r="W1309" s="15"/>
      <c r="X1309" s="15"/>
      <c r="Y1309" s="15"/>
      <c r="Z1309" s="15"/>
      <c r="AA1309" s="15"/>
      <c r="AB1309" s="15"/>
      <c r="AC1309" s="15"/>
      <c r="AD1309" s="15"/>
      <c r="AE1309" s="15"/>
    </row>
    <row r="1310" spans="22:31" x14ac:dyDescent="0.65">
      <c r="V1310" s="15"/>
      <c r="W1310" s="15"/>
      <c r="X1310" s="15"/>
      <c r="Y1310" s="15"/>
      <c r="Z1310" s="15"/>
      <c r="AA1310" s="15"/>
      <c r="AB1310" s="15"/>
      <c r="AC1310" s="15"/>
      <c r="AD1310" s="15"/>
      <c r="AE1310" s="15"/>
    </row>
    <row r="1311" spans="22:31" x14ac:dyDescent="0.65">
      <c r="V1311" s="15"/>
      <c r="W1311" s="15"/>
      <c r="X1311" s="15"/>
      <c r="Y1311" s="15"/>
      <c r="Z1311" s="15"/>
      <c r="AA1311" s="15"/>
      <c r="AB1311" s="15"/>
      <c r="AC1311" s="15"/>
      <c r="AD1311" s="15"/>
      <c r="AE1311" s="15"/>
    </row>
    <row r="1312" spans="22:31" x14ac:dyDescent="0.65">
      <c r="V1312" s="15"/>
      <c r="W1312" s="15"/>
      <c r="X1312" s="15"/>
      <c r="Y1312" s="15"/>
      <c r="Z1312" s="15"/>
      <c r="AA1312" s="15"/>
      <c r="AB1312" s="15"/>
      <c r="AC1312" s="15"/>
      <c r="AD1312" s="15"/>
      <c r="AE1312" s="15"/>
    </row>
    <row r="1313" spans="22:31" x14ac:dyDescent="0.65">
      <c r="V1313" s="15"/>
      <c r="W1313" s="15"/>
      <c r="X1313" s="15"/>
      <c r="Y1313" s="15"/>
      <c r="Z1313" s="15"/>
      <c r="AA1313" s="15"/>
      <c r="AB1313" s="15"/>
      <c r="AC1313" s="15"/>
      <c r="AD1313" s="15"/>
      <c r="AE1313" s="15"/>
    </row>
    <row r="1314" spans="22:31" x14ac:dyDescent="0.65">
      <c r="V1314" s="15"/>
      <c r="W1314" s="15"/>
      <c r="X1314" s="15"/>
      <c r="Y1314" s="15"/>
      <c r="Z1314" s="15"/>
      <c r="AA1314" s="15"/>
      <c r="AB1314" s="15"/>
      <c r="AC1314" s="15"/>
      <c r="AD1314" s="15"/>
      <c r="AE1314" s="15"/>
    </row>
    <row r="1315" spans="22:31" x14ac:dyDescent="0.65">
      <c r="V1315" s="15"/>
      <c r="W1315" s="15"/>
      <c r="X1315" s="15"/>
      <c r="Y1315" s="15"/>
      <c r="Z1315" s="15"/>
      <c r="AA1315" s="15"/>
      <c r="AB1315" s="15"/>
      <c r="AC1315" s="15"/>
      <c r="AD1315" s="15"/>
      <c r="AE1315" s="15"/>
    </row>
    <row r="1316" spans="22:31" x14ac:dyDescent="0.65">
      <c r="V1316" s="15"/>
      <c r="W1316" s="15"/>
      <c r="X1316" s="15"/>
      <c r="Y1316" s="15"/>
      <c r="Z1316" s="15"/>
      <c r="AA1316" s="15"/>
      <c r="AB1316" s="15"/>
      <c r="AC1316" s="15"/>
      <c r="AD1316" s="15"/>
      <c r="AE1316" s="15"/>
    </row>
    <row r="1317" spans="22:31" x14ac:dyDescent="0.65">
      <c r="V1317" s="15"/>
      <c r="W1317" s="15"/>
      <c r="X1317" s="15"/>
      <c r="Y1317" s="15"/>
      <c r="Z1317" s="15"/>
      <c r="AA1317" s="15"/>
      <c r="AB1317" s="15"/>
      <c r="AC1317" s="15"/>
      <c r="AD1317" s="15"/>
      <c r="AE1317" s="15"/>
    </row>
    <row r="1318" spans="22:31" x14ac:dyDescent="0.65">
      <c r="V1318" s="15"/>
      <c r="W1318" s="15"/>
      <c r="X1318" s="15"/>
      <c r="Y1318" s="15"/>
      <c r="Z1318" s="15"/>
      <c r="AA1318" s="15"/>
      <c r="AB1318" s="15"/>
      <c r="AC1318" s="15"/>
      <c r="AD1318" s="15"/>
      <c r="AE1318" s="15"/>
    </row>
    <row r="1319" spans="22:31" x14ac:dyDescent="0.65">
      <c r="V1319" s="15"/>
      <c r="W1319" s="15"/>
      <c r="X1319" s="15"/>
      <c r="Y1319" s="15"/>
      <c r="Z1319" s="15"/>
      <c r="AA1319" s="15"/>
      <c r="AB1319" s="15"/>
      <c r="AC1319" s="15"/>
      <c r="AD1319" s="15"/>
      <c r="AE1319" s="15"/>
    </row>
    <row r="1320" spans="22:31" x14ac:dyDescent="0.65">
      <c r="V1320" s="15"/>
      <c r="W1320" s="15"/>
      <c r="X1320" s="15"/>
      <c r="Y1320" s="15"/>
      <c r="Z1320" s="15"/>
      <c r="AA1320" s="15"/>
      <c r="AB1320" s="15"/>
      <c r="AC1320" s="15"/>
      <c r="AD1320" s="15"/>
      <c r="AE1320" s="15"/>
    </row>
    <row r="1321" spans="22:31" x14ac:dyDescent="0.65">
      <c r="V1321" s="15"/>
      <c r="W1321" s="15"/>
      <c r="X1321" s="15"/>
      <c r="Y1321" s="15"/>
      <c r="Z1321" s="15"/>
      <c r="AA1321" s="15"/>
      <c r="AB1321" s="15"/>
      <c r="AC1321" s="15"/>
      <c r="AD1321" s="15"/>
      <c r="AE1321" s="15"/>
    </row>
    <row r="1322" spans="22:31" x14ac:dyDescent="0.65">
      <c r="V1322" s="15"/>
      <c r="W1322" s="15"/>
      <c r="X1322" s="15"/>
      <c r="Y1322" s="15"/>
      <c r="Z1322" s="15"/>
      <c r="AA1322" s="15"/>
      <c r="AB1322" s="15"/>
      <c r="AC1322" s="15"/>
      <c r="AD1322" s="15"/>
      <c r="AE1322" s="15"/>
    </row>
    <row r="1323" spans="22:31" x14ac:dyDescent="0.65">
      <c r="V1323" s="15"/>
      <c r="W1323" s="15"/>
      <c r="X1323" s="15"/>
      <c r="Y1323" s="15"/>
      <c r="Z1323" s="15"/>
      <c r="AA1323" s="15"/>
      <c r="AB1323" s="15"/>
      <c r="AC1323" s="15"/>
      <c r="AD1323" s="15"/>
      <c r="AE1323" s="15"/>
    </row>
    <row r="1324" spans="22:31" x14ac:dyDescent="0.65">
      <c r="V1324" s="15"/>
      <c r="W1324" s="15"/>
      <c r="X1324" s="15"/>
      <c r="Y1324" s="15"/>
      <c r="Z1324" s="15"/>
      <c r="AA1324" s="15"/>
      <c r="AB1324" s="15"/>
      <c r="AC1324" s="15"/>
      <c r="AD1324" s="15"/>
      <c r="AE1324" s="15"/>
    </row>
    <row r="1325" spans="22:31" x14ac:dyDescent="0.65">
      <c r="V1325" s="15"/>
      <c r="W1325" s="15"/>
      <c r="X1325" s="15"/>
      <c r="Y1325" s="15"/>
      <c r="Z1325" s="15"/>
      <c r="AA1325" s="15"/>
      <c r="AB1325" s="15"/>
      <c r="AC1325" s="15"/>
      <c r="AD1325" s="15"/>
      <c r="AE1325" s="15"/>
    </row>
    <row r="1326" spans="22:31" x14ac:dyDescent="0.65">
      <c r="V1326" s="15"/>
      <c r="W1326" s="15"/>
      <c r="X1326" s="15"/>
      <c r="Y1326" s="15"/>
      <c r="Z1326" s="15"/>
      <c r="AA1326" s="15"/>
      <c r="AB1326" s="15"/>
      <c r="AC1326" s="15"/>
      <c r="AD1326" s="15"/>
      <c r="AE1326" s="15"/>
    </row>
    <row r="1327" spans="22:31" x14ac:dyDescent="0.65">
      <c r="V1327" s="15"/>
      <c r="W1327" s="15"/>
      <c r="X1327" s="15"/>
      <c r="Y1327" s="15"/>
      <c r="Z1327" s="15"/>
      <c r="AA1327" s="15"/>
      <c r="AB1327" s="15"/>
      <c r="AC1327" s="15"/>
      <c r="AD1327" s="15"/>
      <c r="AE1327" s="15"/>
    </row>
    <row r="1328" spans="22:31" x14ac:dyDescent="0.65">
      <c r="V1328" s="15"/>
      <c r="W1328" s="15"/>
      <c r="X1328" s="15"/>
      <c r="Y1328" s="15"/>
      <c r="Z1328" s="15"/>
      <c r="AA1328" s="15"/>
      <c r="AB1328" s="15"/>
      <c r="AC1328" s="15"/>
      <c r="AD1328" s="15"/>
      <c r="AE1328" s="15"/>
    </row>
    <row r="1329" spans="22:31" x14ac:dyDescent="0.65">
      <c r="V1329" s="15"/>
      <c r="W1329" s="15"/>
      <c r="X1329" s="15"/>
      <c r="Y1329" s="15"/>
      <c r="Z1329" s="15"/>
      <c r="AA1329" s="15"/>
      <c r="AB1329" s="15"/>
      <c r="AC1329" s="15"/>
      <c r="AD1329" s="15"/>
      <c r="AE1329" s="15"/>
    </row>
    <row r="1330" spans="22:31" x14ac:dyDescent="0.65">
      <c r="V1330" s="15"/>
      <c r="W1330" s="15"/>
      <c r="X1330" s="15"/>
      <c r="Y1330" s="15"/>
      <c r="Z1330" s="15"/>
      <c r="AA1330" s="15"/>
      <c r="AB1330" s="15"/>
      <c r="AC1330" s="15"/>
      <c r="AD1330" s="15"/>
      <c r="AE1330" s="15"/>
    </row>
    <row r="1331" spans="22:31" x14ac:dyDescent="0.65">
      <c r="V1331" s="15"/>
      <c r="W1331" s="15"/>
      <c r="X1331" s="15"/>
      <c r="Y1331" s="15"/>
      <c r="Z1331" s="15"/>
      <c r="AA1331" s="15"/>
      <c r="AB1331" s="15"/>
      <c r="AC1331" s="15"/>
      <c r="AD1331" s="15"/>
      <c r="AE1331" s="15"/>
    </row>
    <row r="1332" spans="22:31" x14ac:dyDescent="0.65">
      <c r="V1332" s="15"/>
      <c r="W1332" s="15"/>
      <c r="X1332" s="15"/>
      <c r="Y1332" s="15"/>
      <c r="Z1332" s="15"/>
      <c r="AA1332" s="15"/>
      <c r="AB1332" s="15"/>
      <c r="AC1332" s="15"/>
      <c r="AD1332" s="15"/>
      <c r="AE1332" s="15"/>
    </row>
    <row r="1333" spans="22:31" x14ac:dyDescent="0.65">
      <c r="V1333" s="15"/>
      <c r="W1333" s="15"/>
      <c r="X1333" s="15"/>
      <c r="Y1333" s="15"/>
      <c r="Z1333" s="15"/>
      <c r="AA1333" s="15"/>
      <c r="AB1333" s="15"/>
      <c r="AC1333" s="15"/>
      <c r="AD1333" s="15"/>
      <c r="AE1333" s="15"/>
    </row>
    <row r="1334" spans="22:31" x14ac:dyDescent="0.65">
      <c r="V1334" s="15"/>
      <c r="W1334" s="15"/>
      <c r="X1334" s="15"/>
      <c r="Y1334" s="15"/>
      <c r="Z1334" s="15"/>
      <c r="AA1334" s="15"/>
      <c r="AB1334" s="15"/>
      <c r="AC1334" s="15"/>
      <c r="AD1334" s="15"/>
      <c r="AE1334" s="15"/>
    </row>
    <row r="1335" spans="22:31" x14ac:dyDescent="0.65">
      <c r="V1335" s="15"/>
      <c r="W1335" s="15"/>
      <c r="X1335" s="15"/>
      <c r="Y1335" s="15"/>
      <c r="Z1335" s="15"/>
      <c r="AA1335" s="15"/>
      <c r="AB1335" s="15"/>
      <c r="AC1335" s="15"/>
      <c r="AD1335" s="15"/>
      <c r="AE1335" s="15"/>
    </row>
    <row r="1336" spans="22:31" x14ac:dyDescent="0.65">
      <c r="V1336" s="15"/>
      <c r="W1336" s="15"/>
      <c r="X1336" s="15"/>
      <c r="Y1336" s="15"/>
      <c r="Z1336" s="15"/>
      <c r="AA1336" s="15"/>
      <c r="AB1336" s="15"/>
      <c r="AC1336" s="15"/>
      <c r="AD1336" s="15"/>
      <c r="AE1336" s="15"/>
    </row>
    <row r="1337" spans="22:31" x14ac:dyDescent="0.65">
      <c r="V1337" s="15"/>
      <c r="W1337" s="15"/>
      <c r="X1337" s="15"/>
      <c r="Y1337" s="15"/>
      <c r="Z1337" s="15"/>
      <c r="AA1337" s="15"/>
      <c r="AB1337" s="15"/>
      <c r="AC1337" s="15"/>
      <c r="AD1337" s="15"/>
      <c r="AE1337" s="15"/>
    </row>
    <row r="1338" spans="22:31" x14ac:dyDescent="0.65">
      <c r="V1338" s="15"/>
      <c r="W1338" s="15"/>
      <c r="X1338" s="15"/>
      <c r="Y1338" s="15"/>
      <c r="Z1338" s="15"/>
      <c r="AA1338" s="15"/>
      <c r="AB1338" s="15"/>
      <c r="AC1338" s="15"/>
      <c r="AD1338" s="15"/>
      <c r="AE1338" s="15"/>
    </row>
    <row r="1339" spans="22:31" x14ac:dyDescent="0.65">
      <c r="V1339" s="15"/>
      <c r="W1339" s="15"/>
      <c r="X1339" s="15"/>
      <c r="Y1339" s="15"/>
      <c r="Z1339" s="15"/>
      <c r="AA1339" s="15"/>
      <c r="AB1339" s="15"/>
      <c r="AC1339" s="15"/>
      <c r="AD1339" s="15"/>
      <c r="AE1339" s="15"/>
    </row>
    <row r="1340" spans="22:31" x14ac:dyDescent="0.65">
      <c r="V1340" s="15"/>
      <c r="W1340" s="15"/>
      <c r="X1340" s="15"/>
      <c r="Y1340" s="15"/>
      <c r="Z1340" s="15"/>
      <c r="AA1340" s="15"/>
      <c r="AB1340" s="15"/>
      <c r="AC1340" s="15"/>
      <c r="AD1340" s="15"/>
      <c r="AE1340" s="15"/>
    </row>
    <row r="1341" spans="22:31" x14ac:dyDescent="0.65">
      <c r="V1341" s="15"/>
      <c r="W1341" s="15"/>
      <c r="X1341" s="15"/>
      <c r="Y1341" s="15"/>
      <c r="Z1341" s="15"/>
      <c r="AA1341" s="15"/>
      <c r="AB1341" s="15"/>
      <c r="AC1341" s="15"/>
      <c r="AD1341" s="15"/>
      <c r="AE1341" s="15"/>
    </row>
    <row r="1342" spans="22:31" x14ac:dyDescent="0.65">
      <c r="V1342" s="15"/>
      <c r="W1342" s="15"/>
      <c r="X1342" s="15"/>
      <c r="Y1342" s="15"/>
      <c r="Z1342" s="15"/>
      <c r="AA1342" s="15"/>
      <c r="AB1342" s="15"/>
      <c r="AC1342" s="15"/>
      <c r="AD1342" s="15"/>
      <c r="AE1342" s="15"/>
    </row>
    <row r="1343" spans="22:31" x14ac:dyDescent="0.65">
      <c r="V1343" s="15"/>
      <c r="W1343" s="15"/>
      <c r="X1343" s="15"/>
      <c r="Y1343" s="15"/>
      <c r="Z1343" s="15"/>
      <c r="AA1343" s="15"/>
      <c r="AB1343" s="15"/>
      <c r="AC1343" s="15"/>
      <c r="AD1343" s="15"/>
      <c r="AE1343" s="15"/>
    </row>
    <row r="1344" spans="22:31" x14ac:dyDescent="0.65">
      <c r="V1344" s="15"/>
      <c r="W1344" s="15"/>
      <c r="X1344" s="15"/>
      <c r="Y1344" s="15"/>
      <c r="Z1344" s="15"/>
      <c r="AA1344" s="15"/>
      <c r="AB1344" s="15"/>
      <c r="AC1344" s="15"/>
      <c r="AD1344" s="15"/>
      <c r="AE1344" s="15"/>
    </row>
    <row r="1345" spans="22:31" x14ac:dyDescent="0.65">
      <c r="V1345" s="15"/>
      <c r="W1345" s="15"/>
      <c r="X1345" s="15"/>
      <c r="Y1345" s="15"/>
      <c r="Z1345" s="15"/>
      <c r="AA1345" s="15"/>
      <c r="AB1345" s="15"/>
      <c r="AC1345" s="15"/>
      <c r="AD1345" s="15"/>
      <c r="AE1345" s="15"/>
    </row>
    <row r="1346" spans="22:31" x14ac:dyDescent="0.65">
      <c r="V1346" s="15"/>
      <c r="W1346" s="15"/>
      <c r="X1346" s="15"/>
      <c r="Y1346" s="15"/>
      <c r="Z1346" s="15"/>
      <c r="AA1346" s="15"/>
      <c r="AB1346" s="15"/>
      <c r="AC1346" s="15"/>
      <c r="AD1346" s="15"/>
      <c r="AE1346" s="15"/>
    </row>
    <row r="1347" spans="22:31" x14ac:dyDescent="0.65">
      <c r="V1347" s="15"/>
      <c r="W1347" s="15"/>
      <c r="X1347" s="15"/>
      <c r="Y1347" s="15"/>
      <c r="Z1347" s="15"/>
      <c r="AA1347" s="15"/>
      <c r="AB1347" s="15"/>
      <c r="AC1347" s="15"/>
      <c r="AD1347" s="15"/>
      <c r="AE1347" s="15"/>
    </row>
    <row r="1348" spans="22:31" x14ac:dyDescent="0.65">
      <c r="V1348" s="15"/>
      <c r="W1348" s="15"/>
      <c r="X1348" s="15"/>
      <c r="Y1348" s="15"/>
      <c r="Z1348" s="15"/>
      <c r="AA1348" s="15"/>
      <c r="AB1348" s="15"/>
      <c r="AC1348" s="15"/>
      <c r="AD1348" s="15"/>
      <c r="AE1348" s="15"/>
    </row>
    <row r="1349" spans="22:31" x14ac:dyDescent="0.65">
      <c r="V1349" s="15"/>
      <c r="W1349" s="15"/>
      <c r="X1349" s="15"/>
      <c r="Y1349" s="15"/>
      <c r="Z1349" s="15"/>
      <c r="AA1349" s="15"/>
      <c r="AB1349" s="15"/>
      <c r="AC1349" s="15"/>
      <c r="AD1349" s="15"/>
      <c r="AE1349" s="15"/>
    </row>
    <row r="1350" spans="22:31" x14ac:dyDescent="0.65">
      <c r="V1350" s="15"/>
      <c r="W1350" s="15"/>
      <c r="X1350" s="15"/>
      <c r="Y1350" s="15"/>
      <c r="Z1350" s="15"/>
      <c r="AA1350" s="15"/>
      <c r="AB1350" s="15"/>
      <c r="AC1350" s="15"/>
      <c r="AD1350" s="15"/>
      <c r="AE1350" s="15"/>
    </row>
    <row r="1351" spans="22:31" x14ac:dyDescent="0.65">
      <c r="V1351" s="15"/>
      <c r="W1351" s="15"/>
      <c r="X1351" s="15"/>
      <c r="Y1351" s="15"/>
      <c r="Z1351" s="15"/>
      <c r="AA1351" s="15"/>
      <c r="AB1351" s="15"/>
      <c r="AC1351" s="15"/>
      <c r="AD1351" s="15"/>
      <c r="AE1351" s="15"/>
    </row>
    <row r="1352" spans="22:31" x14ac:dyDescent="0.65">
      <c r="V1352" s="15"/>
      <c r="W1352" s="15"/>
      <c r="X1352" s="15"/>
      <c r="Y1352" s="15"/>
      <c r="Z1352" s="15"/>
      <c r="AA1352" s="15"/>
      <c r="AB1352" s="15"/>
      <c r="AC1352" s="15"/>
      <c r="AD1352" s="15"/>
      <c r="AE1352" s="15"/>
    </row>
    <row r="1353" spans="22:31" x14ac:dyDescent="0.65">
      <c r="V1353" s="15"/>
      <c r="W1353" s="15"/>
      <c r="X1353" s="15"/>
      <c r="Y1353" s="15"/>
      <c r="Z1353" s="15"/>
      <c r="AA1353" s="15"/>
      <c r="AB1353" s="15"/>
      <c r="AC1353" s="15"/>
      <c r="AD1353" s="15"/>
      <c r="AE1353" s="15"/>
    </row>
    <row r="1354" spans="22:31" x14ac:dyDescent="0.65">
      <c r="V1354" s="15"/>
      <c r="W1354" s="15"/>
      <c r="X1354" s="15"/>
      <c r="Y1354" s="15"/>
      <c r="Z1354" s="15"/>
      <c r="AA1354" s="15"/>
      <c r="AB1354" s="15"/>
      <c r="AC1354" s="15"/>
      <c r="AD1354" s="15"/>
      <c r="AE1354" s="15"/>
    </row>
    <row r="1355" spans="22:31" x14ac:dyDescent="0.65">
      <c r="V1355" s="15"/>
      <c r="W1355" s="15"/>
      <c r="X1355" s="15"/>
      <c r="Y1355" s="15"/>
      <c r="Z1355" s="15"/>
      <c r="AA1355" s="15"/>
      <c r="AB1355" s="15"/>
      <c r="AC1355" s="15"/>
      <c r="AD1355" s="15"/>
      <c r="AE1355" s="15"/>
    </row>
    <row r="1356" spans="22:31" x14ac:dyDescent="0.65">
      <c r="V1356" s="15"/>
      <c r="W1356" s="15"/>
      <c r="X1356" s="15"/>
      <c r="Y1356" s="15"/>
      <c r="Z1356" s="15"/>
      <c r="AA1356" s="15"/>
      <c r="AB1356" s="15"/>
      <c r="AC1356" s="15"/>
      <c r="AD1356" s="15"/>
      <c r="AE1356" s="15"/>
    </row>
    <row r="1357" spans="22:31" x14ac:dyDescent="0.65">
      <c r="V1357" s="15"/>
      <c r="W1357" s="15"/>
      <c r="X1357" s="15"/>
      <c r="Y1357" s="15"/>
      <c r="Z1357" s="15"/>
      <c r="AA1357" s="15"/>
      <c r="AB1357" s="15"/>
      <c r="AC1357" s="15"/>
      <c r="AD1357" s="15"/>
      <c r="AE1357" s="15"/>
    </row>
    <row r="1358" spans="22:31" x14ac:dyDescent="0.65">
      <c r="V1358" s="15"/>
      <c r="W1358" s="15"/>
      <c r="X1358" s="15"/>
      <c r="Y1358" s="15"/>
      <c r="Z1358" s="15"/>
      <c r="AA1358" s="15"/>
      <c r="AB1358" s="15"/>
      <c r="AC1358" s="15"/>
      <c r="AD1358" s="15"/>
      <c r="AE1358" s="15"/>
    </row>
    <row r="1359" spans="22:31" x14ac:dyDescent="0.65">
      <c r="V1359" s="15"/>
      <c r="W1359" s="15"/>
      <c r="X1359" s="15"/>
      <c r="Y1359" s="15"/>
      <c r="Z1359" s="15"/>
      <c r="AA1359" s="15"/>
      <c r="AB1359" s="15"/>
      <c r="AC1359" s="15"/>
      <c r="AD1359" s="15"/>
      <c r="AE1359" s="15"/>
    </row>
    <row r="1360" spans="22:31" x14ac:dyDescent="0.65">
      <c r="V1360" s="15"/>
      <c r="W1360" s="15"/>
      <c r="X1360" s="15"/>
      <c r="Y1360" s="15"/>
      <c r="Z1360" s="15"/>
      <c r="AA1360" s="15"/>
      <c r="AB1360" s="15"/>
      <c r="AC1360" s="15"/>
      <c r="AD1360" s="15"/>
      <c r="AE1360" s="15"/>
    </row>
    <row r="1361" spans="22:31" x14ac:dyDescent="0.65">
      <c r="V1361" s="15"/>
      <c r="W1361" s="15"/>
      <c r="X1361" s="15"/>
      <c r="Y1361" s="15"/>
      <c r="Z1361" s="15"/>
      <c r="AA1361" s="15"/>
      <c r="AB1361" s="15"/>
      <c r="AC1361" s="15"/>
      <c r="AD1361" s="15"/>
      <c r="AE1361" s="15"/>
    </row>
    <row r="1362" spans="22:31" x14ac:dyDescent="0.65">
      <c r="V1362" s="15"/>
      <c r="W1362" s="15"/>
      <c r="X1362" s="15"/>
      <c r="Y1362" s="15"/>
      <c r="Z1362" s="15"/>
      <c r="AA1362" s="15"/>
      <c r="AB1362" s="15"/>
      <c r="AC1362" s="15"/>
      <c r="AD1362" s="15"/>
      <c r="AE1362" s="15"/>
    </row>
    <row r="1363" spans="22:31" x14ac:dyDescent="0.65">
      <c r="V1363" s="15"/>
      <c r="W1363" s="15"/>
      <c r="X1363" s="15"/>
      <c r="Y1363" s="15"/>
      <c r="Z1363" s="15"/>
      <c r="AA1363" s="15"/>
      <c r="AB1363" s="15"/>
      <c r="AC1363" s="15"/>
      <c r="AD1363" s="15"/>
      <c r="AE1363" s="15"/>
    </row>
    <row r="1364" spans="22:31" x14ac:dyDescent="0.65">
      <c r="V1364" s="15"/>
      <c r="W1364" s="15"/>
      <c r="X1364" s="15"/>
      <c r="Y1364" s="15"/>
      <c r="Z1364" s="15"/>
      <c r="AA1364" s="15"/>
      <c r="AB1364" s="15"/>
      <c r="AC1364" s="15"/>
      <c r="AD1364" s="15"/>
      <c r="AE1364" s="15"/>
    </row>
    <row r="1365" spans="22:31" x14ac:dyDescent="0.65">
      <c r="V1365" s="15"/>
      <c r="W1365" s="15"/>
      <c r="X1365" s="15"/>
      <c r="Y1365" s="15"/>
      <c r="Z1365" s="15"/>
      <c r="AA1365" s="15"/>
      <c r="AB1365" s="15"/>
      <c r="AC1365" s="15"/>
      <c r="AD1365" s="15"/>
      <c r="AE1365" s="15"/>
    </row>
    <row r="1366" spans="22:31" x14ac:dyDescent="0.65">
      <c r="V1366" s="15"/>
      <c r="W1366" s="15"/>
      <c r="X1366" s="15"/>
      <c r="Y1366" s="15"/>
      <c r="Z1366" s="15"/>
      <c r="AA1366" s="15"/>
      <c r="AB1366" s="15"/>
      <c r="AC1366" s="15"/>
      <c r="AD1366" s="15"/>
      <c r="AE1366" s="15"/>
    </row>
    <row r="1367" spans="22:31" x14ac:dyDescent="0.65">
      <c r="V1367" s="15"/>
      <c r="W1367" s="15"/>
      <c r="X1367" s="15"/>
      <c r="Y1367" s="15"/>
      <c r="Z1367" s="15"/>
      <c r="AA1367" s="15"/>
      <c r="AB1367" s="15"/>
      <c r="AC1367" s="15"/>
      <c r="AD1367" s="15"/>
      <c r="AE1367" s="15"/>
    </row>
    <row r="1368" spans="22:31" x14ac:dyDescent="0.65">
      <c r="V1368" s="15"/>
      <c r="W1368" s="15"/>
      <c r="X1368" s="15"/>
      <c r="Y1368" s="15"/>
      <c r="Z1368" s="15"/>
      <c r="AA1368" s="15"/>
      <c r="AB1368" s="15"/>
      <c r="AC1368" s="15"/>
      <c r="AD1368" s="15"/>
      <c r="AE1368" s="15"/>
    </row>
    <row r="1369" spans="22:31" x14ac:dyDescent="0.65">
      <c r="V1369" s="15"/>
      <c r="W1369" s="15"/>
      <c r="X1369" s="15"/>
      <c r="Y1369" s="15"/>
      <c r="Z1369" s="15"/>
      <c r="AA1369" s="15"/>
      <c r="AB1369" s="15"/>
      <c r="AC1369" s="15"/>
      <c r="AD1369" s="15"/>
      <c r="AE1369" s="15"/>
    </row>
    <row r="1370" spans="22:31" x14ac:dyDescent="0.65">
      <c r="V1370" s="15"/>
      <c r="W1370" s="15"/>
      <c r="X1370" s="15"/>
      <c r="Y1370" s="15"/>
      <c r="Z1370" s="15"/>
      <c r="AA1370" s="15"/>
      <c r="AB1370" s="15"/>
      <c r="AC1370" s="15"/>
      <c r="AD1370" s="15"/>
      <c r="AE1370" s="15"/>
    </row>
    <row r="1371" spans="22:31" x14ac:dyDescent="0.65">
      <c r="V1371" s="15"/>
      <c r="W1371" s="15"/>
      <c r="X1371" s="15"/>
      <c r="Y1371" s="15"/>
      <c r="Z1371" s="15"/>
      <c r="AA1371" s="15"/>
      <c r="AB1371" s="15"/>
      <c r="AC1371" s="15"/>
      <c r="AD1371" s="15"/>
      <c r="AE1371" s="15"/>
    </row>
    <row r="1372" spans="22:31" x14ac:dyDescent="0.65">
      <c r="V1372" s="15"/>
      <c r="W1372" s="15"/>
      <c r="X1372" s="15"/>
      <c r="Y1372" s="15"/>
      <c r="Z1372" s="15"/>
      <c r="AA1372" s="15"/>
      <c r="AB1372" s="15"/>
      <c r="AC1372" s="15"/>
      <c r="AD1372" s="15"/>
      <c r="AE1372" s="15"/>
    </row>
    <row r="1373" spans="22:31" x14ac:dyDescent="0.65">
      <c r="V1373" s="15"/>
      <c r="W1373" s="15"/>
      <c r="X1373" s="15"/>
      <c r="Y1373" s="15"/>
      <c r="Z1373" s="15"/>
      <c r="AA1373" s="15"/>
      <c r="AB1373" s="15"/>
      <c r="AC1373" s="15"/>
      <c r="AD1373" s="15"/>
      <c r="AE1373" s="15"/>
    </row>
    <row r="1374" spans="22:31" x14ac:dyDescent="0.65">
      <c r="V1374" s="15"/>
      <c r="W1374" s="15"/>
      <c r="X1374" s="15"/>
      <c r="Y1374" s="15"/>
      <c r="Z1374" s="15"/>
      <c r="AA1374" s="15"/>
      <c r="AB1374" s="15"/>
      <c r="AC1374" s="15"/>
      <c r="AD1374" s="15"/>
      <c r="AE1374" s="15"/>
    </row>
    <row r="1375" spans="22:31" x14ac:dyDescent="0.65">
      <c r="V1375" s="15"/>
      <c r="W1375" s="15"/>
      <c r="X1375" s="15"/>
      <c r="Y1375" s="15"/>
      <c r="Z1375" s="15"/>
      <c r="AA1375" s="15"/>
      <c r="AB1375" s="15"/>
      <c r="AC1375" s="15"/>
      <c r="AD1375" s="15"/>
      <c r="AE1375" s="15"/>
    </row>
    <row r="1376" spans="22:31" x14ac:dyDescent="0.65">
      <c r="V1376" s="15"/>
      <c r="W1376" s="15"/>
      <c r="X1376" s="15"/>
      <c r="Y1376" s="15"/>
      <c r="Z1376" s="15"/>
      <c r="AA1376" s="15"/>
      <c r="AB1376" s="15"/>
      <c r="AC1376" s="15"/>
      <c r="AD1376" s="15"/>
      <c r="AE1376" s="15"/>
    </row>
    <row r="1377" spans="22:31" x14ac:dyDescent="0.65">
      <c r="V1377" s="15"/>
      <c r="W1377" s="15"/>
      <c r="X1377" s="15"/>
      <c r="Y1377" s="15"/>
      <c r="Z1377" s="15"/>
      <c r="AA1377" s="15"/>
      <c r="AB1377" s="15"/>
      <c r="AC1377" s="15"/>
      <c r="AD1377" s="15"/>
      <c r="AE1377" s="15"/>
    </row>
    <row r="1378" spans="22:31" x14ac:dyDescent="0.65">
      <c r="V1378" s="15"/>
      <c r="W1378" s="15"/>
      <c r="X1378" s="15"/>
      <c r="Y1378" s="15"/>
      <c r="Z1378" s="15"/>
      <c r="AA1378" s="15"/>
      <c r="AB1378" s="15"/>
      <c r="AC1378" s="15"/>
      <c r="AD1378" s="15"/>
      <c r="AE1378" s="15"/>
    </row>
    <row r="1379" spans="22:31" x14ac:dyDescent="0.65">
      <c r="V1379" s="15"/>
      <c r="W1379" s="15"/>
      <c r="X1379" s="15"/>
      <c r="Y1379" s="15"/>
      <c r="Z1379" s="15"/>
      <c r="AA1379" s="15"/>
      <c r="AB1379" s="15"/>
      <c r="AC1379" s="15"/>
      <c r="AD1379" s="15"/>
      <c r="AE1379" s="15"/>
    </row>
    <row r="1380" spans="22:31" x14ac:dyDescent="0.65">
      <c r="V1380" s="15"/>
      <c r="W1380" s="15"/>
      <c r="X1380" s="15"/>
      <c r="Y1380" s="15"/>
      <c r="Z1380" s="15"/>
      <c r="AA1380" s="15"/>
      <c r="AB1380" s="15"/>
      <c r="AC1380" s="15"/>
      <c r="AD1380" s="15"/>
      <c r="AE1380" s="15"/>
    </row>
    <row r="1381" spans="22:31" x14ac:dyDescent="0.65">
      <c r="V1381" s="15"/>
      <c r="W1381" s="15"/>
      <c r="X1381" s="15"/>
      <c r="Y1381" s="15"/>
      <c r="Z1381" s="15"/>
      <c r="AA1381" s="15"/>
      <c r="AB1381" s="15"/>
      <c r="AC1381" s="15"/>
      <c r="AD1381" s="15"/>
      <c r="AE1381" s="15"/>
    </row>
    <row r="1382" spans="22:31" x14ac:dyDescent="0.65">
      <c r="V1382" s="15"/>
      <c r="W1382" s="15"/>
      <c r="X1382" s="15"/>
      <c r="Y1382" s="15"/>
      <c r="Z1382" s="15"/>
      <c r="AA1382" s="15"/>
      <c r="AB1382" s="15"/>
      <c r="AC1382" s="15"/>
      <c r="AD1382" s="15"/>
      <c r="AE1382" s="15"/>
    </row>
    <row r="1383" spans="22:31" x14ac:dyDescent="0.65">
      <c r="V1383" s="15"/>
      <c r="W1383" s="15"/>
      <c r="X1383" s="15"/>
      <c r="Y1383" s="15"/>
      <c r="Z1383" s="15"/>
      <c r="AA1383" s="15"/>
      <c r="AB1383" s="15"/>
      <c r="AC1383" s="15"/>
      <c r="AD1383" s="15"/>
      <c r="AE1383" s="15"/>
    </row>
    <row r="1384" spans="22:31" x14ac:dyDescent="0.65">
      <c r="V1384" s="15"/>
      <c r="W1384" s="15"/>
      <c r="X1384" s="15"/>
      <c r="Y1384" s="15"/>
      <c r="Z1384" s="15"/>
      <c r="AA1384" s="15"/>
      <c r="AB1384" s="15"/>
      <c r="AC1384" s="15"/>
      <c r="AD1384" s="15"/>
      <c r="AE1384" s="15"/>
    </row>
    <row r="1385" spans="22:31" x14ac:dyDescent="0.65">
      <c r="V1385" s="15"/>
      <c r="W1385" s="15"/>
      <c r="X1385" s="15"/>
      <c r="Y1385" s="15"/>
      <c r="Z1385" s="15"/>
      <c r="AA1385" s="15"/>
      <c r="AB1385" s="15"/>
      <c r="AC1385" s="15"/>
      <c r="AD1385" s="15"/>
      <c r="AE1385" s="15"/>
    </row>
    <row r="1386" spans="22:31" x14ac:dyDescent="0.65">
      <c r="V1386" s="15"/>
      <c r="W1386" s="15"/>
      <c r="X1386" s="15"/>
      <c r="Y1386" s="15"/>
      <c r="Z1386" s="15"/>
      <c r="AA1386" s="15"/>
      <c r="AB1386" s="15"/>
      <c r="AC1386" s="15"/>
      <c r="AD1386" s="15"/>
      <c r="AE1386" s="15"/>
    </row>
    <row r="1387" spans="22:31" x14ac:dyDescent="0.65">
      <c r="V1387" s="15"/>
      <c r="W1387" s="15"/>
      <c r="X1387" s="15"/>
      <c r="Y1387" s="15"/>
      <c r="Z1387" s="15"/>
      <c r="AA1387" s="15"/>
      <c r="AB1387" s="15"/>
      <c r="AC1387" s="15"/>
      <c r="AD1387" s="15"/>
      <c r="AE1387" s="15"/>
    </row>
    <row r="1388" spans="22:31" x14ac:dyDescent="0.65">
      <c r="V1388" s="15"/>
      <c r="W1388" s="15"/>
      <c r="X1388" s="15"/>
      <c r="Y1388" s="15"/>
      <c r="Z1388" s="15"/>
      <c r="AA1388" s="15"/>
      <c r="AB1388" s="15"/>
      <c r="AC1388" s="15"/>
      <c r="AD1388" s="15"/>
      <c r="AE1388" s="15"/>
    </row>
    <row r="1389" spans="22:31" x14ac:dyDescent="0.65">
      <c r="V1389" s="15"/>
      <c r="W1389" s="15"/>
      <c r="X1389" s="15"/>
      <c r="Y1389" s="15"/>
      <c r="Z1389" s="15"/>
      <c r="AA1389" s="15"/>
      <c r="AB1389" s="15"/>
      <c r="AC1389" s="15"/>
      <c r="AD1389" s="15"/>
      <c r="AE1389" s="15"/>
    </row>
    <row r="1390" spans="22:31" x14ac:dyDescent="0.65">
      <c r="V1390" s="15"/>
      <c r="W1390" s="15"/>
      <c r="X1390" s="15"/>
      <c r="Y1390" s="15"/>
      <c r="Z1390" s="15"/>
      <c r="AA1390" s="15"/>
      <c r="AB1390" s="15"/>
      <c r="AC1390" s="15"/>
      <c r="AD1390" s="15"/>
      <c r="AE1390" s="15"/>
    </row>
    <row r="1391" spans="22:31" x14ac:dyDescent="0.65">
      <c r="V1391" s="15"/>
      <c r="W1391" s="15"/>
      <c r="X1391" s="15"/>
      <c r="Y1391" s="15"/>
      <c r="Z1391" s="15"/>
      <c r="AA1391" s="15"/>
      <c r="AB1391" s="15"/>
      <c r="AC1391" s="15"/>
      <c r="AD1391" s="15"/>
      <c r="AE1391" s="15"/>
    </row>
    <row r="1392" spans="22:31" x14ac:dyDescent="0.65">
      <c r="V1392" s="15"/>
      <c r="W1392" s="15"/>
      <c r="X1392" s="15"/>
      <c r="Y1392" s="15"/>
      <c r="Z1392" s="15"/>
      <c r="AA1392" s="15"/>
      <c r="AB1392" s="15"/>
      <c r="AC1392" s="15"/>
      <c r="AD1392" s="15"/>
      <c r="AE1392" s="15"/>
    </row>
    <row r="1393" spans="22:31" x14ac:dyDescent="0.65">
      <c r="V1393" s="15"/>
      <c r="W1393" s="15"/>
      <c r="X1393" s="15"/>
      <c r="Y1393" s="15"/>
      <c r="Z1393" s="15"/>
      <c r="AA1393" s="15"/>
      <c r="AB1393" s="15"/>
      <c r="AC1393" s="15"/>
      <c r="AD1393" s="15"/>
      <c r="AE1393" s="15"/>
    </row>
    <row r="1394" spans="22:31" x14ac:dyDescent="0.65">
      <c r="V1394" s="15"/>
      <c r="W1394" s="15"/>
      <c r="X1394" s="15"/>
      <c r="Y1394" s="15"/>
      <c r="Z1394" s="15"/>
      <c r="AA1394" s="15"/>
      <c r="AB1394" s="15"/>
      <c r="AC1394" s="15"/>
      <c r="AD1394" s="15"/>
      <c r="AE1394" s="15"/>
    </row>
    <row r="1395" spans="22:31" x14ac:dyDescent="0.65">
      <c r="V1395" s="15"/>
      <c r="W1395" s="15"/>
      <c r="X1395" s="15"/>
      <c r="Y1395" s="15"/>
      <c r="Z1395" s="15"/>
      <c r="AA1395" s="15"/>
      <c r="AB1395" s="15"/>
      <c r="AC1395" s="15"/>
      <c r="AD1395" s="15"/>
      <c r="AE1395" s="15"/>
    </row>
    <row r="1396" spans="22:31" x14ac:dyDescent="0.65">
      <c r="V1396" s="15"/>
      <c r="W1396" s="15"/>
      <c r="X1396" s="15"/>
      <c r="Y1396" s="15"/>
      <c r="Z1396" s="15"/>
      <c r="AA1396" s="15"/>
      <c r="AB1396" s="15"/>
      <c r="AC1396" s="15"/>
      <c r="AD1396" s="15"/>
      <c r="AE1396" s="15"/>
    </row>
    <row r="1397" spans="22:31" x14ac:dyDescent="0.65">
      <c r="V1397" s="15"/>
      <c r="W1397" s="15"/>
      <c r="X1397" s="15"/>
      <c r="Y1397" s="15"/>
      <c r="Z1397" s="15"/>
      <c r="AA1397" s="15"/>
      <c r="AB1397" s="15"/>
      <c r="AC1397" s="15"/>
      <c r="AD1397" s="15"/>
      <c r="AE1397" s="15"/>
    </row>
    <row r="1398" spans="22:31" x14ac:dyDescent="0.65">
      <c r="V1398" s="15"/>
      <c r="W1398" s="15"/>
      <c r="X1398" s="15"/>
      <c r="Y1398" s="15"/>
      <c r="Z1398" s="15"/>
      <c r="AA1398" s="15"/>
      <c r="AB1398" s="15"/>
      <c r="AC1398" s="15"/>
      <c r="AD1398" s="15"/>
      <c r="AE1398" s="15"/>
    </row>
    <row r="1399" spans="22:31" x14ac:dyDescent="0.65">
      <c r="V1399" s="15"/>
      <c r="W1399" s="15"/>
      <c r="X1399" s="15"/>
      <c r="Y1399" s="15"/>
      <c r="Z1399" s="15"/>
      <c r="AA1399" s="15"/>
      <c r="AB1399" s="15"/>
      <c r="AC1399" s="15"/>
      <c r="AD1399" s="15"/>
      <c r="AE1399" s="15"/>
    </row>
    <row r="1400" spans="22:31" x14ac:dyDescent="0.65">
      <c r="V1400" s="15"/>
      <c r="W1400" s="15"/>
      <c r="X1400" s="15"/>
      <c r="Y1400" s="15"/>
      <c r="Z1400" s="15"/>
      <c r="AA1400" s="15"/>
      <c r="AB1400" s="15"/>
      <c r="AC1400" s="15"/>
      <c r="AD1400" s="15"/>
      <c r="AE1400" s="15"/>
    </row>
    <row r="1401" spans="22:31" x14ac:dyDescent="0.65">
      <c r="V1401" s="15"/>
      <c r="W1401" s="15"/>
      <c r="X1401" s="15"/>
      <c r="Y1401" s="15"/>
      <c r="Z1401" s="15"/>
      <c r="AA1401" s="15"/>
      <c r="AB1401" s="15"/>
      <c r="AC1401" s="15"/>
      <c r="AD1401" s="15"/>
      <c r="AE1401" s="15"/>
    </row>
    <row r="1402" spans="22:31" x14ac:dyDescent="0.65">
      <c r="V1402" s="15"/>
      <c r="W1402" s="15"/>
      <c r="X1402" s="15"/>
      <c r="Y1402" s="15"/>
      <c r="Z1402" s="15"/>
      <c r="AA1402" s="15"/>
      <c r="AB1402" s="15"/>
      <c r="AC1402" s="15"/>
      <c r="AD1402" s="15"/>
      <c r="AE1402" s="15"/>
    </row>
    <row r="1403" spans="22:31" x14ac:dyDescent="0.65">
      <c r="V1403" s="15"/>
      <c r="W1403" s="15"/>
      <c r="X1403" s="15"/>
      <c r="Y1403" s="15"/>
      <c r="Z1403" s="15"/>
      <c r="AA1403" s="15"/>
      <c r="AB1403" s="15"/>
      <c r="AC1403" s="15"/>
      <c r="AD1403" s="15"/>
      <c r="AE1403" s="15"/>
    </row>
    <row r="1404" spans="22:31" x14ac:dyDescent="0.65">
      <c r="V1404" s="15"/>
      <c r="W1404" s="15"/>
      <c r="X1404" s="15"/>
      <c r="Y1404" s="15"/>
      <c r="Z1404" s="15"/>
      <c r="AA1404" s="15"/>
      <c r="AB1404" s="15"/>
      <c r="AC1404" s="15"/>
      <c r="AD1404" s="15"/>
      <c r="AE1404" s="15"/>
    </row>
    <row r="1405" spans="22:31" x14ac:dyDescent="0.65">
      <c r="V1405" s="15"/>
      <c r="W1405" s="15"/>
      <c r="X1405" s="15"/>
      <c r="Y1405" s="15"/>
      <c r="Z1405" s="15"/>
      <c r="AA1405" s="15"/>
      <c r="AB1405" s="15"/>
      <c r="AC1405" s="15"/>
      <c r="AD1405" s="15"/>
      <c r="AE1405" s="15"/>
    </row>
    <row r="1406" spans="22:31" x14ac:dyDescent="0.65">
      <c r="V1406" s="15"/>
      <c r="W1406" s="15"/>
      <c r="X1406" s="15"/>
      <c r="Y1406" s="15"/>
      <c r="Z1406" s="15"/>
      <c r="AA1406" s="15"/>
      <c r="AB1406" s="15"/>
      <c r="AC1406" s="15"/>
      <c r="AD1406" s="15"/>
      <c r="AE1406" s="15"/>
    </row>
    <row r="1407" spans="22:31" x14ac:dyDescent="0.65">
      <c r="V1407" s="15"/>
      <c r="W1407" s="15"/>
      <c r="X1407" s="15"/>
      <c r="Y1407" s="15"/>
      <c r="Z1407" s="15"/>
      <c r="AA1407" s="15"/>
      <c r="AB1407" s="15"/>
      <c r="AC1407" s="15"/>
      <c r="AD1407" s="15"/>
      <c r="AE1407" s="15"/>
    </row>
    <row r="1408" spans="22:31" x14ac:dyDescent="0.65">
      <c r="V1408" s="15"/>
      <c r="W1408" s="15"/>
      <c r="X1408" s="15"/>
      <c r="Y1408" s="15"/>
      <c r="Z1408" s="15"/>
      <c r="AA1408" s="15"/>
      <c r="AB1408" s="15"/>
      <c r="AC1408" s="15"/>
      <c r="AD1408" s="15"/>
      <c r="AE1408" s="15"/>
    </row>
    <row r="1409" spans="22:31" x14ac:dyDescent="0.65">
      <c r="V1409" s="15"/>
      <c r="W1409" s="15"/>
      <c r="X1409" s="15"/>
      <c r="Y1409" s="15"/>
      <c r="Z1409" s="15"/>
      <c r="AA1409" s="15"/>
      <c r="AB1409" s="15"/>
      <c r="AC1409" s="15"/>
      <c r="AD1409" s="15"/>
      <c r="AE1409" s="15"/>
    </row>
    <row r="1410" spans="22:31" x14ac:dyDescent="0.65">
      <c r="V1410" s="15"/>
      <c r="W1410" s="15"/>
      <c r="X1410" s="15"/>
      <c r="Y1410" s="15"/>
      <c r="Z1410" s="15"/>
      <c r="AA1410" s="15"/>
      <c r="AB1410" s="15"/>
      <c r="AC1410" s="15"/>
      <c r="AD1410" s="15"/>
      <c r="AE1410" s="15"/>
    </row>
    <row r="1411" spans="22:31" x14ac:dyDescent="0.65">
      <c r="V1411" s="15"/>
      <c r="W1411" s="15"/>
      <c r="X1411" s="15"/>
      <c r="Y1411" s="15"/>
      <c r="Z1411" s="15"/>
      <c r="AA1411" s="15"/>
      <c r="AB1411" s="15"/>
      <c r="AC1411" s="15"/>
      <c r="AD1411" s="15"/>
      <c r="AE1411" s="15"/>
    </row>
    <row r="1412" spans="22:31" x14ac:dyDescent="0.65">
      <c r="V1412" s="15"/>
      <c r="W1412" s="15"/>
      <c r="X1412" s="15"/>
      <c r="Y1412" s="15"/>
      <c r="Z1412" s="15"/>
      <c r="AA1412" s="15"/>
      <c r="AB1412" s="15"/>
      <c r="AC1412" s="15"/>
      <c r="AD1412" s="15"/>
      <c r="AE1412" s="15"/>
    </row>
    <row r="1413" spans="22:31" x14ac:dyDescent="0.65">
      <c r="V1413" s="15"/>
      <c r="W1413" s="15"/>
      <c r="X1413" s="15"/>
      <c r="Y1413" s="15"/>
      <c r="Z1413" s="15"/>
      <c r="AA1413" s="15"/>
      <c r="AB1413" s="15"/>
      <c r="AC1413" s="15"/>
      <c r="AD1413" s="15"/>
      <c r="AE1413" s="15"/>
    </row>
    <row r="1414" spans="22:31" x14ac:dyDescent="0.65">
      <c r="V1414" s="15"/>
      <c r="W1414" s="15"/>
      <c r="X1414" s="15"/>
      <c r="Y1414" s="15"/>
      <c r="Z1414" s="15"/>
      <c r="AA1414" s="15"/>
      <c r="AB1414" s="15"/>
      <c r="AC1414" s="15"/>
      <c r="AD1414" s="15"/>
      <c r="AE1414" s="15"/>
    </row>
    <row r="1415" spans="22:31" x14ac:dyDescent="0.65">
      <c r="V1415" s="15"/>
      <c r="W1415" s="15"/>
      <c r="X1415" s="15"/>
      <c r="Y1415" s="15"/>
      <c r="Z1415" s="15"/>
      <c r="AA1415" s="15"/>
      <c r="AB1415" s="15"/>
      <c r="AC1415" s="15"/>
      <c r="AD1415" s="15"/>
      <c r="AE1415" s="15"/>
    </row>
    <row r="1416" spans="22:31" x14ac:dyDescent="0.65">
      <c r="V1416" s="15"/>
      <c r="W1416" s="15"/>
      <c r="X1416" s="15"/>
      <c r="Y1416" s="15"/>
      <c r="Z1416" s="15"/>
      <c r="AA1416" s="15"/>
      <c r="AB1416" s="15"/>
      <c r="AC1416" s="15"/>
      <c r="AD1416" s="15"/>
      <c r="AE1416" s="15"/>
    </row>
    <row r="1417" spans="22:31" x14ac:dyDescent="0.65">
      <c r="V1417" s="15"/>
      <c r="W1417" s="15"/>
      <c r="X1417" s="15"/>
      <c r="Y1417" s="15"/>
      <c r="Z1417" s="15"/>
      <c r="AA1417" s="15"/>
      <c r="AB1417" s="15"/>
      <c r="AC1417" s="15"/>
      <c r="AD1417" s="15"/>
      <c r="AE1417" s="15"/>
    </row>
    <row r="1418" spans="22:31" x14ac:dyDescent="0.65">
      <c r="V1418" s="15"/>
      <c r="W1418" s="15"/>
      <c r="X1418" s="15"/>
      <c r="Y1418" s="15"/>
      <c r="Z1418" s="15"/>
      <c r="AA1418" s="15"/>
      <c r="AB1418" s="15"/>
      <c r="AC1418" s="15"/>
      <c r="AD1418" s="15"/>
      <c r="AE1418" s="15"/>
    </row>
    <row r="1419" spans="22:31" x14ac:dyDescent="0.65">
      <c r="V1419" s="15"/>
      <c r="W1419" s="15"/>
      <c r="X1419" s="15"/>
      <c r="Y1419" s="15"/>
      <c r="Z1419" s="15"/>
      <c r="AA1419" s="15"/>
      <c r="AB1419" s="15"/>
      <c r="AC1419" s="15"/>
      <c r="AD1419" s="15"/>
      <c r="AE1419" s="15"/>
    </row>
    <row r="1420" spans="22:31" x14ac:dyDescent="0.65">
      <c r="V1420" s="15"/>
      <c r="W1420" s="15"/>
      <c r="X1420" s="15"/>
      <c r="Y1420" s="15"/>
      <c r="Z1420" s="15"/>
      <c r="AA1420" s="15"/>
      <c r="AB1420" s="15"/>
      <c r="AC1420" s="15"/>
      <c r="AD1420" s="15"/>
      <c r="AE1420" s="15"/>
    </row>
    <row r="1421" spans="22:31" x14ac:dyDescent="0.65">
      <c r="V1421" s="15"/>
      <c r="W1421" s="15"/>
      <c r="X1421" s="15"/>
      <c r="Y1421" s="15"/>
      <c r="Z1421" s="15"/>
      <c r="AA1421" s="15"/>
      <c r="AB1421" s="15"/>
      <c r="AC1421" s="15"/>
      <c r="AD1421" s="15"/>
      <c r="AE1421" s="15"/>
    </row>
    <row r="1422" spans="22:31" x14ac:dyDescent="0.65">
      <c r="V1422" s="15"/>
      <c r="W1422" s="15"/>
      <c r="X1422" s="15"/>
      <c r="Y1422" s="15"/>
      <c r="Z1422" s="15"/>
      <c r="AA1422" s="15"/>
      <c r="AB1422" s="15"/>
      <c r="AC1422" s="15"/>
      <c r="AD1422" s="15"/>
      <c r="AE1422" s="15"/>
    </row>
    <row r="1423" spans="22:31" x14ac:dyDescent="0.65">
      <c r="V1423" s="15"/>
      <c r="W1423" s="15"/>
      <c r="X1423" s="15"/>
      <c r="Y1423" s="15"/>
      <c r="Z1423" s="15"/>
      <c r="AA1423" s="15"/>
      <c r="AB1423" s="15"/>
      <c r="AC1423" s="15"/>
      <c r="AD1423" s="15"/>
      <c r="AE1423" s="15"/>
    </row>
    <row r="1424" spans="22:31" x14ac:dyDescent="0.65">
      <c r="V1424" s="15"/>
      <c r="W1424" s="15"/>
      <c r="X1424" s="15"/>
      <c r="Y1424" s="15"/>
      <c r="Z1424" s="15"/>
      <c r="AA1424" s="15"/>
      <c r="AB1424" s="15"/>
      <c r="AC1424" s="15"/>
      <c r="AD1424" s="15"/>
      <c r="AE1424" s="15"/>
    </row>
    <row r="1425" spans="22:31" x14ac:dyDescent="0.65">
      <c r="V1425" s="15"/>
      <c r="W1425" s="15"/>
      <c r="X1425" s="15"/>
      <c r="Y1425" s="15"/>
      <c r="Z1425" s="15"/>
      <c r="AA1425" s="15"/>
      <c r="AB1425" s="15"/>
      <c r="AC1425" s="15"/>
      <c r="AD1425" s="15"/>
      <c r="AE1425" s="15"/>
    </row>
    <row r="1426" spans="22:31" x14ac:dyDescent="0.65">
      <c r="V1426" s="15"/>
      <c r="W1426" s="15"/>
      <c r="X1426" s="15"/>
      <c r="Y1426" s="15"/>
      <c r="Z1426" s="15"/>
      <c r="AA1426" s="15"/>
      <c r="AB1426" s="15"/>
      <c r="AC1426" s="15"/>
      <c r="AD1426" s="15"/>
      <c r="AE1426" s="15"/>
    </row>
    <row r="1427" spans="22:31" x14ac:dyDescent="0.65">
      <c r="V1427" s="15"/>
      <c r="W1427" s="15"/>
      <c r="X1427" s="15"/>
      <c r="Y1427" s="15"/>
      <c r="Z1427" s="15"/>
      <c r="AA1427" s="15"/>
      <c r="AB1427" s="15"/>
      <c r="AC1427" s="15"/>
      <c r="AD1427" s="15"/>
      <c r="AE1427" s="15"/>
    </row>
    <row r="1428" spans="22:31" x14ac:dyDescent="0.65">
      <c r="V1428" s="15"/>
      <c r="W1428" s="15"/>
      <c r="X1428" s="15"/>
      <c r="Y1428" s="15"/>
      <c r="Z1428" s="15"/>
      <c r="AA1428" s="15"/>
      <c r="AB1428" s="15"/>
      <c r="AC1428" s="15"/>
      <c r="AD1428" s="15"/>
      <c r="AE1428" s="15"/>
    </row>
    <row r="1429" spans="22:31" x14ac:dyDescent="0.65">
      <c r="V1429" s="15"/>
      <c r="W1429" s="15"/>
      <c r="X1429" s="15"/>
      <c r="Y1429" s="15"/>
      <c r="Z1429" s="15"/>
      <c r="AA1429" s="15"/>
      <c r="AB1429" s="15"/>
      <c r="AC1429" s="15"/>
      <c r="AD1429" s="15"/>
      <c r="AE1429" s="15"/>
    </row>
    <row r="1430" spans="22:31" x14ac:dyDescent="0.65">
      <c r="V1430" s="15"/>
      <c r="W1430" s="15"/>
      <c r="X1430" s="15"/>
      <c r="Y1430" s="15"/>
      <c r="Z1430" s="15"/>
      <c r="AA1430" s="15"/>
      <c r="AB1430" s="15"/>
      <c r="AC1430" s="15"/>
      <c r="AD1430" s="15"/>
      <c r="AE1430" s="15"/>
    </row>
    <row r="1431" spans="22:31" x14ac:dyDescent="0.65">
      <c r="V1431" s="15"/>
      <c r="W1431" s="15"/>
      <c r="X1431" s="15"/>
      <c r="Y1431" s="15"/>
      <c r="Z1431" s="15"/>
      <c r="AA1431" s="15"/>
      <c r="AB1431" s="15"/>
      <c r="AC1431" s="15"/>
      <c r="AD1431" s="15"/>
      <c r="AE1431" s="15"/>
    </row>
    <row r="1432" spans="22:31" x14ac:dyDescent="0.65">
      <c r="V1432" s="15"/>
      <c r="W1432" s="15"/>
      <c r="X1432" s="15"/>
      <c r="Y1432" s="15"/>
      <c r="Z1432" s="15"/>
      <c r="AA1432" s="15"/>
      <c r="AB1432" s="15"/>
      <c r="AC1432" s="15"/>
      <c r="AD1432" s="15"/>
      <c r="AE1432" s="15"/>
    </row>
    <row r="1433" spans="22:31" x14ac:dyDescent="0.65">
      <c r="V1433" s="15"/>
      <c r="W1433" s="15"/>
      <c r="X1433" s="15"/>
      <c r="Y1433" s="15"/>
      <c r="Z1433" s="15"/>
      <c r="AA1433" s="15"/>
      <c r="AB1433" s="15"/>
      <c r="AC1433" s="15"/>
      <c r="AD1433" s="15"/>
      <c r="AE1433" s="15"/>
    </row>
    <row r="1434" spans="22:31" x14ac:dyDescent="0.65">
      <c r="V1434" s="15"/>
      <c r="W1434" s="15"/>
      <c r="X1434" s="15"/>
      <c r="Y1434" s="15"/>
      <c r="Z1434" s="15"/>
      <c r="AA1434" s="15"/>
      <c r="AB1434" s="15"/>
      <c r="AC1434" s="15"/>
      <c r="AD1434" s="15"/>
      <c r="AE1434" s="15"/>
    </row>
    <row r="1435" spans="22:31" x14ac:dyDescent="0.65">
      <c r="V1435" s="15"/>
      <c r="W1435" s="15"/>
      <c r="X1435" s="15"/>
      <c r="Y1435" s="15"/>
      <c r="Z1435" s="15"/>
      <c r="AA1435" s="15"/>
      <c r="AB1435" s="15"/>
      <c r="AC1435" s="15"/>
      <c r="AD1435" s="15"/>
      <c r="AE1435" s="15"/>
    </row>
    <row r="1436" spans="22:31" x14ac:dyDescent="0.65">
      <c r="V1436" s="15"/>
      <c r="W1436" s="15"/>
      <c r="X1436" s="15"/>
      <c r="Y1436" s="15"/>
      <c r="Z1436" s="15"/>
      <c r="AA1436" s="15"/>
      <c r="AB1436" s="15"/>
      <c r="AC1436" s="15"/>
      <c r="AD1436" s="15"/>
      <c r="AE1436" s="15"/>
    </row>
    <row r="1437" spans="22:31" x14ac:dyDescent="0.65">
      <c r="V1437" s="15"/>
      <c r="W1437" s="15"/>
      <c r="X1437" s="15"/>
      <c r="Y1437" s="15"/>
      <c r="Z1437" s="15"/>
      <c r="AA1437" s="15"/>
      <c r="AB1437" s="15"/>
      <c r="AC1437" s="15"/>
      <c r="AD1437" s="15"/>
      <c r="AE1437" s="15"/>
    </row>
    <row r="1438" spans="22:31" x14ac:dyDescent="0.65">
      <c r="V1438" s="15"/>
      <c r="W1438" s="15"/>
      <c r="X1438" s="15"/>
      <c r="Y1438" s="15"/>
      <c r="Z1438" s="15"/>
      <c r="AA1438" s="15"/>
      <c r="AB1438" s="15"/>
      <c r="AC1438" s="15"/>
      <c r="AD1438" s="15"/>
      <c r="AE1438" s="15"/>
    </row>
    <row r="1439" spans="22:31" x14ac:dyDescent="0.65">
      <c r="V1439" s="15"/>
      <c r="W1439" s="15"/>
      <c r="X1439" s="15"/>
      <c r="Y1439" s="15"/>
      <c r="Z1439" s="15"/>
      <c r="AA1439" s="15"/>
      <c r="AB1439" s="15"/>
      <c r="AC1439" s="15"/>
      <c r="AD1439" s="15"/>
      <c r="AE1439" s="15"/>
    </row>
    <row r="1440" spans="22:31" x14ac:dyDescent="0.65">
      <c r="V1440" s="15"/>
      <c r="W1440" s="15"/>
      <c r="X1440" s="15"/>
      <c r="Y1440" s="15"/>
      <c r="Z1440" s="15"/>
      <c r="AA1440" s="15"/>
      <c r="AB1440" s="15"/>
      <c r="AC1440" s="15"/>
      <c r="AD1440" s="15"/>
      <c r="AE1440" s="15"/>
    </row>
    <row r="1441" spans="22:31" x14ac:dyDescent="0.65">
      <c r="V1441" s="15"/>
      <c r="W1441" s="15"/>
      <c r="X1441" s="15"/>
      <c r="Y1441" s="15"/>
      <c r="Z1441" s="15"/>
      <c r="AA1441" s="15"/>
      <c r="AB1441" s="15"/>
      <c r="AC1441" s="15"/>
      <c r="AD1441" s="15"/>
      <c r="AE1441" s="15"/>
    </row>
    <row r="1442" spans="22:31" x14ac:dyDescent="0.65">
      <c r="V1442" s="15"/>
      <c r="W1442" s="15"/>
      <c r="X1442" s="15"/>
      <c r="Y1442" s="15"/>
      <c r="Z1442" s="15"/>
      <c r="AA1442" s="15"/>
      <c r="AB1442" s="15"/>
      <c r="AC1442" s="15"/>
      <c r="AD1442" s="15"/>
      <c r="AE1442" s="15"/>
    </row>
    <row r="1443" spans="22:31" x14ac:dyDescent="0.65">
      <c r="V1443" s="15"/>
      <c r="W1443" s="15"/>
      <c r="X1443" s="15"/>
      <c r="Y1443" s="15"/>
      <c r="Z1443" s="15"/>
      <c r="AA1443" s="15"/>
      <c r="AB1443" s="15"/>
      <c r="AC1443" s="15"/>
      <c r="AD1443" s="15"/>
      <c r="AE1443" s="15"/>
    </row>
    <row r="1444" spans="22:31" x14ac:dyDescent="0.65">
      <c r="V1444" s="15"/>
      <c r="W1444" s="15"/>
      <c r="X1444" s="15"/>
      <c r="Y1444" s="15"/>
      <c r="Z1444" s="15"/>
      <c r="AA1444" s="15"/>
      <c r="AB1444" s="15"/>
      <c r="AC1444" s="15"/>
      <c r="AD1444" s="15"/>
      <c r="AE1444" s="15"/>
    </row>
    <row r="1445" spans="22:31" x14ac:dyDescent="0.65">
      <c r="V1445" s="15"/>
      <c r="W1445" s="15"/>
      <c r="X1445" s="15"/>
      <c r="Y1445" s="15"/>
      <c r="Z1445" s="15"/>
      <c r="AA1445" s="15"/>
      <c r="AB1445" s="15"/>
      <c r="AC1445" s="15"/>
      <c r="AD1445" s="15"/>
      <c r="AE1445" s="15"/>
    </row>
    <row r="1446" spans="22:31" x14ac:dyDescent="0.65">
      <c r="V1446" s="15"/>
      <c r="W1446" s="15"/>
      <c r="X1446" s="15"/>
      <c r="Y1446" s="15"/>
      <c r="Z1446" s="15"/>
      <c r="AA1446" s="15"/>
      <c r="AB1446" s="15"/>
      <c r="AC1446" s="15"/>
      <c r="AD1446" s="15"/>
      <c r="AE1446" s="15"/>
    </row>
    <row r="1447" spans="22:31" x14ac:dyDescent="0.65">
      <c r="V1447" s="15"/>
      <c r="W1447" s="15"/>
      <c r="X1447" s="15"/>
      <c r="Y1447" s="15"/>
      <c r="Z1447" s="15"/>
      <c r="AA1447" s="15"/>
      <c r="AB1447" s="15"/>
      <c r="AC1447" s="15"/>
      <c r="AD1447" s="15"/>
      <c r="AE1447" s="15"/>
    </row>
    <row r="1448" spans="22:31" x14ac:dyDescent="0.65">
      <c r="V1448" s="15"/>
      <c r="W1448" s="15"/>
      <c r="X1448" s="15"/>
      <c r="Y1448" s="15"/>
      <c r="Z1448" s="15"/>
      <c r="AA1448" s="15"/>
      <c r="AB1448" s="15"/>
      <c r="AC1448" s="15"/>
      <c r="AD1448" s="15"/>
      <c r="AE1448" s="15"/>
    </row>
    <row r="1449" spans="22:31" x14ac:dyDescent="0.65">
      <c r="V1449" s="15"/>
      <c r="W1449" s="15"/>
      <c r="X1449" s="15"/>
      <c r="Y1449" s="15"/>
      <c r="Z1449" s="15"/>
      <c r="AA1449" s="15"/>
      <c r="AB1449" s="15"/>
      <c r="AC1449" s="15"/>
      <c r="AD1449" s="15"/>
      <c r="AE1449" s="15"/>
    </row>
    <row r="1450" spans="22:31" x14ac:dyDescent="0.65">
      <c r="V1450" s="15"/>
      <c r="W1450" s="15"/>
      <c r="X1450" s="15"/>
      <c r="Y1450" s="15"/>
      <c r="Z1450" s="15"/>
      <c r="AA1450" s="15"/>
      <c r="AB1450" s="15"/>
      <c r="AC1450" s="15"/>
      <c r="AD1450" s="15"/>
      <c r="AE1450" s="15"/>
    </row>
    <row r="1451" spans="22:31" x14ac:dyDescent="0.65">
      <c r="V1451" s="15"/>
      <c r="W1451" s="15"/>
      <c r="X1451" s="15"/>
      <c r="Y1451" s="15"/>
      <c r="Z1451" s="15"/>
      <c r="AA1451" s="15"/>
      <c r="AB1451" s="15"/>
      <c r="AC1451" s="15"/>
      <c r="AD1451" s="15"/>
      <c r="AE1451" s="15"/>
    </row>
    <row r="1452" spans="22:31" x14ac:dyDescent="0.65">
      <c r="V1452" s="15"/>
      <c r="W1452" s="15"/>
      <c r="X1452" s="15"/>
      <c r="Y1452" s="15"/>
      <c r="Z1452" s="15"/>
      <c r="AA1452" s="15"/>
      <c r="AB1452" s="15"/>
      <c r="AC1452" s="15"/>
      <c r="AD1452" s="15"/>
      <c r="AE1452" s="15"/>
    </row>
    <row r="1453" spans="22:31" x14ac:dyDescent="0.65">
      <c r="V1453" s="15"/>
      <c r="W1453" s="15"/>
      <c r="X1453" s="15"/>
      <c r="Y1453" s="15"/>
      <c r="Z1453" s="15"/>
      <c r="AA1453" s="15"/>
      <c r="AB1453" s="15"/>
      <c r="AC1453" s="15"/>
      <c r="AD1453" s="15"/>
      <c r="AE1453" s="15"/>
    </row>
    <row r="1454" spans="22:31" x14ac:dyDescent="0.65">
      <c r="V1454" s="15"/>
      <c r="W1454" s="15"/>
      <c r="X1454" s="15"/>
      <c r="Y1454" s="15"/>
      <c r="Z1454" s="15"/>
      <c r="AA1454" s="15"/>
      <c r="AB1454" s="15"/>
      <c r="AC1454" s="15"/>
      <c r="AD1454" s="15"/>
      <c r="AE1454" s="15"/>
    </row>
    <row r="1455" spans="22:31" x14ac:dyDescent="0.65">
      <c r="V1455" s="15"/>
      <c r="W1455" s="15"/>
      <c r="X1455" s="15"/>
      <c r="Y1455" s="15"/>
      <c r="Z1455" s="15"/>
      <c r="AA1455" s="15"/>
      <c r="AB1455" s="15"/>
      <c r="AC1455" s="15"/>
      <c r="AD1455" s="15"/>
      <c r="AE1455" s="15"/>
    </row>
    <row r="1456" spans="22:31" x14ac:dyDescent="0.65">
      <c r="V1456" s="15"/>
      <c r="W1456" s="15"/>
      <c r="X1456" s="15"/>
      <c r="Y1456" s="15"/>
      <c r="Z1456" s="15"/>
      <c r="AA1456" s="15"/>
      <c r="AB1456" s="15"/>
      <c r="AC1456" s="15"/>
      <c r="AD1456" s="15"/>
      <c r="AE1456" s="15"/>
    </row>
    <row r="1457" spans="22:31" x14ac:dyDescent="0.65">
      <c r="V1457" s="15"/>
      <c r="W1457" s="15"/>
      <c r="X1457" s="15"/>
      <c r="Y1457" s="15"/>
      <c r="Z1457" s="15"/>
      <c r="AA1457" s="15"/>
      <c r="AB1457" s="15"/>
      <c r="AC1457" s="15"/>
      <c r="AD1457" s="15"/>
      <c r="AE1457" s="15"/>
    </row>
    <row r="1458" spans="22:31" x14ac:dyDescent="0.65">
      <c r="V1458" s="15"/>
      <c r="W1458" s="15"/>
      <c r="X1458" s="15"/>
      <c r="Y1458" s="15"/>
      <c r="Z1458" s="15"/>
      <c r="AA1458" s="15"/>
      <c r="AB1458" s="15"/>
      <c r="AC1458" s="15"/>
      <c r="AD1458" s="15"/>
      <c r="AE1458" s="15"/>
    </row>
    <row r="1459" spans="22:31" x14ac:dyDescent="0.65">
      <c r="V1459" s="15"/>
      <c r="W1459" s="15"/>
      <c r="X1459" s="15"/>
      <c r="Y1459" s="15"/>
      <c r="Z1459" s="15"/>
      <c r="AA1459" s="15"/>
      <c r="AB1459" s="15"/>
      <c r="AC1459" s="15"/>
      <c r="AD1459" s="15"/>
      <c r="AE1459" s="15"/>
    </row>
    <row r="1460" spans="22:31" x14ac:dyDescent="0.65">
      <c r="V1460" s="15"/>
      <c r="W1460" s="15"/>
      <c r="X1460" s="15"/>
      <c r="Y1460" s="15"/>
      <c r="Z1460" s="15"/>
      <c r="AA1460" s="15"/>
      <c r="AB1460" s="15"/>
      <c r="AC1460" s="15"/>
      <c r="AD1460" s="15"/>
      <c r="AE1460" s="15"/>
    </row>
    <row r="1461" spans="22:31" x14ac:dyDescent="0.65">
      <c r="V1461" s="15"/>
      <c r="W1461" s="15"/>
      <c r="X1461" s="15"/>
      <c r="Y1461" s="15"/>
      <c r="Z1461" s="15"/>
      <c r="AA1461" s="15"/>
      <c r="AB1461" s="15"/>
      <c r="AC1461" s="15"/>
      <c r="AD1461" s="15"/>
      <c r="AE1461" s="15"/>
    </row>
    <row r="1462" spans="22:31" x14ac:dyDescent="0.65">
      <c r="V1462" s="15"/>
      <c r="W1462" s="15"/>
      <c r="X1462" s="15"/>
      <c r="Y1462" s="15"/>
      <c r="Z1462" s="15"/>
      <c r="AA1462" s="15"/>
      <c r="AB1462" s="15"/>
      <c r="AC1462" s="15"/>
      <c r="AD1462" s="15"/>
      <c r="AE1462" s="15"/>
    </row>
    <row r="1463" spans="22:31" x14ac:dyDescent="0.65">
      <c r="V1463" s="15"/>
      <c r="W1463" s="15"/>
      <c r="X1463" s="15"/>
      <c r="Y1463" s="15"/>
      <c r="Z1463" s="15"/>
      <c r="AA1463" s="15"/>
      <c r="AB1463" s="15"/>
      <c r="AC1463" s="15"/>
      <c r="AD1463" s="15"/>
      <c r="AE1463" s="15"/>
    </row>
    <row r="1464" spans="22:31" x14ac:dyDescent="0.65">
      <c r="V1464" s="15"/>
      <c r="W1464" s="15"/>
      <c r="X1464" s="15"/>
      <c r="Y1464" s="15"/>
      <c r="Z1464" s="15"/>
      <c r="AA1464" s="15"/>
      <c r="AB1464" s="15"/>
      <c r="AC1464" s="15"/>
      <c r="AD1464" s="15"/>
      <c r="AE1464" s="15"/>
    </row>
    <row r="1465" spans="22:31" x14ac:dyDescent="0.65">
      <c r="V1465" s="15"/>
      <c r="W1465" s="15"/>
      <c r="X1465" s="15"/>
      <c r="Y1465" s="15"/>
      <c r="Z1465" s="15"/>
      <c r="AA1465" s="15"/>
      <c r="AB1465" s="15"/>
      <c r="AC1465" s="15"/>
      <c r="AD1465" s="15"/>
      <c r="AE1465" s="15"/>
    </row>
    <row r="1466" spans="22:31" x14ac:dyDescent="0.65">
      <c r="V1466" s="15"/>
      <c r="W1466" s="15"/>
      <c r="X1466" s="15"/>
      <c r="Y1466" s="15"/>
      <c r="Z1466" s="15"/>
      <c r="AA1466" s="15"/>
      <c r="AB1466" s="15"/>
      <c r="AC1466" s="15"/>
      <c r="AD1466" s="15"/>
      <c r="AE1466" s="15"/>
    </row>
    <row r="1467" spans="22:31" x14ac:dyDescent="0.65">
      <c r="V1467" s="15"/>
      <c r="W1467" s="15"/>
      <c r="X1467" s="15"/>
      <c r="Y1467" s="15"/>
      <c r="Z1467" s="15"/>
      <c r="AA1467" s="15"/>
      <c r="AB1467" s="15"/>
      <c r="AC1467" s="15"/>
      <c r="AD1467" s="15"/>
      <c r="AE1467" s="15"/>
    </row>
    <row r="1468" spans="22:31" x14ac:dyDescent="0.65">
      <c r="V1468" s="15"/>
      <c r="W1468" s="15"/>
      <c r="X1468" s="15"/>
      <c r="Y1468" s="15"/>
      <c r="Z1468" s="15"/>
      <c r="AA1468" s="15"/>
      <c r="AB1468" s="15"/>
      <c r="AC1468" s="15"/>
      <c r="AD1468" s="15"/>
      <c r="AE1468" s="15"/>
    </row>
    <row r="1469" spans="22:31" x14ac:dyDescent="0.65">
      <c r="V1469" s="15"/>
      <c r="W1469" s="15"/>
      <c r="X1469" s="15"/>
      <c r="Y1469" s="15"/>
      <c r="Z1469" s="15"/>
      <c r="AA1469" s="15"/>
      <c r="AB1469" s="15"/>
      <c r="AC1469" s="15"/>
      <c r="AD1469" s="15"/>
      <c r="AE1469" s="15"/>
    </row>
    <row r="1470" spans="22:31" x14ac:dyDescent="0.65">
      <c r="V1470" s="15"/>
      <c r="W1470" s="15"/>
      <c r="X1470" s="15"/>
      <c r="Y1470" s="15"/>
      <c r="Z1470" s="15"/>
      <c r="AA1470" s="15"/>
      <c r="AB1470" s="15"/>
      <c r="AC1470" s="15"/>
      <c r="AD1470" s="15"/>
      <c r="AE1470" s="15"/>
    </row>
    <row r="1471" spans="22:31" x14ac:dyDescent="0.65">
      <c r="V1471" s="15"/>
      <c r="W1471" s="15"/>
      <c r="X1471" s="15"/>
      <c r="Y1471" s="15"/>
      <c r="Z1471" s="15"/>
      <c r="AA1471" s="15"/>
      <c r="AB1471" s="15"/>
      <c r="AC1471" s="15"/>
      <c r="AD1471" s="15"/>
      <c r="AE1471" s="15"/>
    </row>
    <row r="1472" spans="22:31" x14ac:dyDescent="0.65">
      <c r="V1472" s="15"/>
      <c r="W1472" s="15"/>
      <c r="X1472" s="15"/>
      <c r="Y1472" s="15"/>
      <c r="Z1472" s="15"/>
      <c r="AA1472" s="15"/>
      <c r="AB1472" s="15"/>
      <c r="AC1472" s="15"/>
      <c r="AD1472" s="15"/>
      <c r="AE1472" s="15"/>
    </row>
    <row r="1473" spans="22:31" x14ac:dyDescent="0.65">
      <c r="V1473" s="15"/>
      <c r="W1473" s="15"/>
      <c r="X1473" s="15"/>
      <c r="Y1473" s="15"/>
      <c r="Z1473" s="15"/>
      <c r="AA1473" s="15"/>
      <c r="AB1473" s="15"/>
      <c r="AC1473" s="15"/>
      <c r="AD1473" s="15"/>
      <c r="AE1473" s="15"/>
    </row>
    <row r="1474" spans="22:31" x14ac:dyDescent="0.65">
      <c r="V1474" s="15"/>
      <c r="W1474" s="15"/>
      <c r="X1474" s="15"/>
      <c r="Y1474" s="15"/>
      <c r="Z1474" s="15"/>
      <c r="AA1474" s="15"/>
      <c r="AB1474" s="15"/>
      <c r="AC1474" s="15"/>
      <c r="AD1474" s="15"/>
      <c r="AE1474" s="15"/>
    </row>
    <row r="1475" spans="22:31" x14ac:dyDescent="0.65">
      <c r="V1475" s="15"/>
      <c r="W1475" s="15"/>
      <c r="X1475" s="15"/>
      <c r="Y1475" s="15"/>
      <c r="Z1475" s="15"/>
      <c r="AA1475" s="15"/>
      <c r="AB1475" s="15"/>
      <c r="AC1475" s="15"/>
      <c r="AD1475" s="15"/>
      <c r="AE1475" s="15"/>
    </row>
    <row r="1476" spans="22:31" x14ac:dyDescent="0.65">
      <c r="V1476" s="15"/>
      <c r="W1476" s="15"/>
      <c r="X1476" s="15"/>
      <c r="Y1476" s="15"/>
      <c r="Z1476" s="15"/>
      <c r="AA1476" s="15"/>
      <c r="AB1476" s="15"/>
      <c r="AC1476" s="15"/>
      <c r="AD1476" s="15"/>
      <c r="AE1476" s="15"/>
    </row>
    <row r="1477" spans="22:31" x14ac:dyDescent="0.65">
      <c r="V1477" s="15"/>
      <c r="W1477" s="15"/>
      <c r="X1477" s="15"/>
      <c r="Y1477" s="15"/>
      <c r="Z1477" s="15"/>
      <c r="AA1477" s="15"/>
      <c r="AB1477" s="15"/>
      <c r="AC1477" s="15"/>
      <c r="AD1477" s="15"/>
      <c r="AE1477" s="15"/>
    </row>
    <row r="1478" spans="22:31" x14ac:dyDescent="0.65">
      <c r="V1478" s="15"/>
      <c r="W1478" s="15"/>
      <c r="X1478" s="15"/>
      <c r="Y1478" s="15"/>
      <c r="Z1478" s="15"/>
      <c r="AA1478" s="15"/>
      <c r="AB1478" s="15"/>
      <c r="AC1478" s="15"/>
      <c r="AD1478" s="15"/>
      <c r="AE1478" s="15"/>
    </row>
    <row r="1479" spans="22:31" x14ac:dyDescent="0.65">
      <c r="V1479" s="15"/>
      <c r="W1479" s="15"/>
      <c r="X1479" s="15"/>
      <c r="Y1479" s="15"/>
      <c r="Z1479" s="15"/>
      <c r="AA1479" s="15"/>
      <c r="AB1479" s="15"/>
      <c r="AC1479" s="15"/>
      <c r="AD1479" s="15"/>
      <c r="AE1479" s="15"/>
    </row>
    <row r="1480" spans="22:31" x14ac:dyDescent="0.65">
      <c r="V1480" s="15"/>
      <c r="W1480" s="15"/>
      <c r="X1480" s="15"/>
      <c r="Y1480" s="15"/>
      <c r="Z1480" s="15"/>
      <c r="AA1480" s="15"/>
      <c r="AB1480" s="15"/>
      <c r="AC1480" s="15"/>
      <c r="AD1480" s="15"/>
      <c r="AE1480" s="15"/>
    </row>
    <row r="1481" spans="22:31" x14ac:dyDescent="0.65">
      <c r="V1481" s="15"/>
      <c r="W1481" s="15"/>
      <c r="X1481" s="15"/>
      <c r="Y1481" s="15"/>
      <c r="Z1481" s="15"/>
      <c r="AA1481" s="15"/>
      <c r="AB1481" s="15"/>
      <c r="AC1481" s="15"/>
      <c r="AD1481" s="15"/>
      <c r="AE1481" s="15"/>
    </row>
    <row r="1482" spans="22:31" x14ac:dyDescent="0.65">
      <c r="V1482" s="15"/>
      <c r="W1482" s="15"/>
      <c r="X1482" s="15"/>
      <c r="Y1482" s="15"/>
      <c r="Z1482" s="15"/>
      <c r="AA1482" s="15"/>
      <c r="AB1482" s="15"/>
      <c r="AC1482" s="15"/>
      <c r="AD1482" s="15"/>
      <c r="AE1482" s="15"/>
    </row>
    <row r="1483" spans="22:31" x14ac:dyDescent="0.65">
      <c r="V1483" s="15"/>
      <c r="W1483" s="15"/>
      <c r="X1483" s="15"/>
      <c r="Y1483" s="15"/>
      <c r="Z1483" s="15"/>
      <c r="AA1483" s="15"/>
      <c r="AB1483" s="15"/>
      <c r="AC1483" s="15"/>
      <c r="AD1483" s="15"/>
      <c r="AE1483" s="15"/>
    </row>
    <row r="1484" spans="22:31" x14ac:dyDescent="0.65">
      <c r="V1484" s="15"/>
      <c r="W1484" s="15"/>
      <c r="X1484" s="15"/>
      <c r="Y1484" s="15"/>
      <c r="Z1484" s="15"/>
      <c r="AA1484" s="15"/>
      <c r="AB1484" s="15"/>
      <c r="AC1484" s="15"/>
      <c r="AD1484" s="15"/>
      <c r="AE1484" s="15"/>
    </row>
    <row r="1485" spans="22:31" x14ac:dyDescent="0.65">
      <c r="V1485" s="15"/>
      <c r="W1485" s="15"/>
      <c r="X1485" s="15"/>
      <c r="Y1485" s="15"/>
      <c r="Z1485" s="15"/>
      <c r="AA1485" s="15"/>
      <c r="AB1485" s="15"/>
      <c r="AC1485" s="15"/>
      <c r="AD1485" s="15"/>
      <c r="AE1485" s="15"/>
    </row>
    <row r="1486" spans="22:31" x14ac:dyDescent="0.65">
      <c r="V1486" s="15"/>
      <c r="W1486" s="15"/>
      <c r="X1486" s="15"/>
      <c r="Y1486" s="15"/>
      <c r="Z1486" s="15"/>
      <c r="AA1486" s="15"/>
      <c r="AB1486" s="15"/>
      <c r="AC1486" s="15"/>
      <c r="AD1486" s="15"/>
      <c r="AE1486" s="15"/>
    </row>
    <row r="1487" spans="22:31" x14ac:dyDescent="0.65">
      <c r="V1487" s="15"/>
      <c r="W1487" s="15"/>
      <c r="X1487" s="15"/>
      <c r="Y1487" s="15"/>
      <c r="Z1487" s="15"/>
      <c r="AA1487" s="15"/>
      <c r="AB1487" s="15"/>
      <c r="AC1487" s="15"/>
      <c r="AD1487" s="15"/>
      <c r="AE1487" s="15"/>
    </row>
    <row r="1488" spans="22:31" x14ac:dyDescent="0.65">
      <c r="V1488" s="15"/>
      <c r="W1488" s="15"/>
      <c r="X1488" s="15"/>
      <c r="Y1488" s="15"/>
      <c r="Z1488" s="15"/>
      <c r="AA1488" s="15"/>
      <c r="AB1488" s="15"/>
      <c r="AC1488" s="15"/>
      <c r="AD1488" s="15"/>
      <c r="AE1488" s="15"/>
    </row>
    <row r="1489" spans="22:31" x14ac:dyDescent="0.65">
      <c r="V1489" s="15"/>
      <c r="W1489" s="15"/>
      <c r="X1489" s="15"/>
      <c r="Y1489" s="15"/>
      <c r="Z1489" s="15"/>
      <c r="AA1489" s="15"/>
      <c r="AB1489" s="15"/>
      <c r="AC1489" s="15"/>
      <c r="AD1489" s="15"/>
      <c r="AE1489" s="15"/>
    </row>
    <row r="1490" spans="22:31" x14ac:dyDescent="0.65">
      <c r="V1490" s="15"/>
      <c r="W1490" s="15"/>
      <c r="X1490" s="15"/>
      <c r="Y1490" s="15"/>
      <c r="Z1490" s="15"/>
      <c r="AA1490" s="15"/>
      <c r="AB1490" s="15"/>
      <c r="AC1490" s="15"/>
      <c r="AD1490" s="15"/>
      <c r="AE1490" s="15"/>
    </row>
    <row r="1491" spans="22:31" x14ac:dyDescent="0.65">
      <c r="V1491" s="15"/>
      <c r="W1491" s="15"/>
      <c r="X1491" s="15"/>
      <c r="Y1491" s="15"/>
      <c r="Z1491" s="15"/>
      <c r="AA1491" s="15"/>
      <c r="AB1491" s="15"/>
      <c r="AC1491" s="15"/>
      <c r="AD1491" s="15"/>
      <c r="AE1491" s="15"/>
    </row>
    <row r="1492" spans="22:31" x14ac:dyDescent="0.65">
      <c r="V1492" s="15"/>
      <c r="W1492" s="15"/>
      <c r="X1492" s="15"/>
      <c r="Y1492" s="15"/>
      <c r="Z1492" s="15"/>
      <c r="AA1492" s="15"/>
      <c r="AB1492" s="15"/>
      <c r="AC1492" s="15"/>
      <c r="AD1492" s="15"/>
      <c r="AE1492" s="15"/>
    </row>
    <row r="1493" spans="22:31" x14ac:dyDescent="0.65">
      <c r="V1493" s="15"/>
      <c r="W1493" s="15"/>
      <c r="X1493" s="15"/>
      <c r="Y1493" s="15"/>
      <c r="Z1493" s="15"/>
      <c r="AA1493" s="15"/>
      <c r="AB1493" s="15"/>
      <c r="AC1493" s="15"/>
      <c r="AD1493" s="15"/>
      <c r="AE1493" s="15"/>
    </row>
    <row r="1494" spans="22:31" x14ac:dyDescent="0.65">
      <c r="V1494" s="15"/>
      <c r="W1494" s="15"/>
      <c r="X1494" s="15"/>
      <c r="Y1494" s="15"/>
      <c r="Z1494" s="15"/>
      <c r="AA1494" s="15"/>
      <c r="AB1494" s="15"/>
      <c r="AC1494" s="15"/>
      <c r="AD1494" s="15"/>
      <c r="AE1494" s="15"/>
    </row>
    <row r="1495" spans="22:31" x14ac:dyDescent="0.65">
      <c r="V1495" s="15"/>
      <c r="W1495" s="15"/>
      <c r="X1495" s="15"/>
      <c r="Y1495" s="15"/>
      <c r="Z1495" s="15"/>
      <c r="AA1495" s="15"/>
      <c r="AB1495" s="15"/>
      <c r="AC1495" s="15"/>
      <c r="AD1495" s="15"/>
      <c r="AE1495" s="15"/>
    </row>
    <row r="1496" spans="22:31" x14ac:dyDescent="0.65">
      <c r="V1496" s="15"/>
      <c r="W1496" s="15"/>
      <c r="X1496" s="15"/>
      <c r="Y1496" s="15"/>
      <c r="Z1496" s="15"/>
      <c r="AA1496" s="15"/>
      <c r="AB1496" s="15"/>
      <c r="AC1496" s="15"/>
      <c r="AD1496" s="15"/>
      <c r="AE1496" s="15"/>
    </row>
    <row r="1497" spans="22:31" x14ac:dyDescent="0.65">
      <c r="V1497" s="15"/>
      <c r="W1497" s="15"/>
      <c r="X1497" s="15"/>
      <c r="Y1497" s="15"/>
      <c r="Z1497" s="15"/>
      <c r="AA1497" s="15"/>
      <c r="AB1497" s="15"/>
      <c r="AC1497" s="15"/>
      <c r="AD1497" s="15"/>
      <c r="AE1497" s="15"/>
    </row>
    <row r="1498" spans="22:31" x14ac:dyDescent="0.65">
      <c r="V1498" s="15"/>
      <c r="W1498" s="15"/>
      <c r="X1498" s="15"/>
      <c r="Y1498" s="15"/>
      <c r="Z1498" s="15"/>
      <c r="AA1498" s="15"/>
      <c r="AB1498" s="15"/>
      <c r="AC1498" s="15"/>
      <c r="AD1498" s="15"/>
      <c r="AE1498" s="15"/>
    </row>
    <row r="1499" spans="22:31" x14ac:dyDescent="0.65">
      <c r="V1499" s="15"/>
      <c r="W1499" s="15"/>
      <c r="X1499" s="15"/>
      <c r="Y1499" s="15"/>
      <c r="Z1499" s="15"/>
      <c r="AA1499" s="15"/>
      <c r="AB1499" s="15"/>
      <c r="AC1499" s="15"/>
      <c r="AD1499" s="15"/>
      <c r="AE1499" s="15"/>
    </row>
    <row r="1500" spans="22:31" x14ac:dyDescent="0.65">
      <c r="V1500" s="15"/>
      <c r="W1500" s="15"/>
      <c r="X1500" s="15"/>
      <c r="Y1500" s="15"/>
      <c r="Z1500" s="15"/>
      <c r="AA1500" s="15"/>
      <c r="AB1500" s="15"/>
      <c r="AC1500" s="15"/>
      <c r="AD1500" s="15"/>
      <c r="AE1500" s="15"/>
    </row>
    <row r="1501" spans="22:31" x14ac:dyDescent="0.65">
      <c r="V1501" s="15"/>
      <c r="W1501" s="15"/>
      <c r="X1501" s="15"/>
      <c r="Y1501" s="15"/>
      <c r="Z1501" s="15"/>
      <c r="AA1501" s="15"/>
      <c r="AB1501" s="15"/>
      <c r="AC1501" s="15"/>
      <c r="AD1501" s="15"/>
      <c r="AE1501" s="15"/>
    </row>
    <row r="1502" spans="22:31" x14ac:dyDescent="0.65">
      <c r="V1502" s="15"/>
      <c r="W1502" s="15"/>
      <c r="X1502" s="15"/>
      <c r="Y1502" s="15"/>
      <c r="Z1502" s="15"/>
      <c r="AA1502" s="15"/>
      <c r="AB1502" s="15"/>
      <c r="AC1502" s="15"/>
      <c r="AD1502" s="15"/>
      <c r="AE1502" s="15"/>
    </row>
    <row r="1503" spans="22:31" x14ac:dyDescent="0.65">
      <c r="V1503" s="15"/>
      <c r="W1503" s="15"/>
      <c r="X1503" s="15"/>
      <c r="Y1503" s="15"/>
      <c r="Z1503" s="15"/>
      <c r="AA1503" s="15"/>
      <c r="AB1503" s="15"/>
      <c r="AC1503" s="15"/>
      <c r="AD1503" s="15"/>
      <c r="AE1503" s="15"/>
    </row>
    <row r="1504" spans="22:31" x14ac:dyDescent="0.65">
      <c r="V1504" s="15"/>
      <c r="W1504" s="15"/>
      <c r="X1504" s="15"/>
      <c r="Y1504" s="15"/>
      <c r="Z1504" s="15"/>
      <c r="AA1504" s="15"/>
      <c r="AB1504" s="15"/>
      <c r="AC1504" s="15"/>
      <c r="AD1504" s="15"/>
      <c r="AE1504" s="15"/>
    </row>
    <row r="1505" spans="22:31" x14ac:dyDescent="0.65">
      <c r="V1505" s="15"/>
      <c r="W1505" s="15"/>
      <c r="X1505" s="15"/>
      <c r="Y1505" s="15"/>
      <c r="Z1505" s="15"/>
      <c r="AA1505" s="15"/>
      <c r="AB1505" s="15"/>
      <c r="AC1505" s="15"/>
      <c r="AD1505" s="15"/>
      <c r="AE1505" s="15"/>
    </row>
    <row r="1506" spans="22:31" x14ac:dyDescent="0.65">
      <c r="V1506" s="15"/>
      <c r="W1506" s="15"/>
      <c r="X1506" s="15"/>
      <c r="Y1506" s="15"/>
      <c r="Z1506" s="15"/>
      <c r="AA1506" s="15"/>
      <c r="AB1506" s="15"/>
      <c r="AC1506" s="15"/>
      <c r="AD1506" s="15"/>
      <c r="AE1506" s="15"/>
    </row>
    <row r="1507" spans="22:31" x14ac:dyDescent="0.65">
      <c r="V1507" s="15"/>
      <c r="W1507" s="15"/>
      <c r="X1507" s="15"/>
      <c r="Y1507" s="15"/>
      <c r="Z1507" s="15"/>
      <c r="AA1507" s="15"/>
      <c r="AB1507" s="15"/>
      <c r="AC1507" s="15"/>
      <c r="AD1507" s="15"/>
      <c r="AE1507" s="15"/>
    </row>
    <row r="1508" spans="22:31" x14ac:dyDescent="0.65">
      <c r="V1508" s="15"/>
      <c r="W1508" s="15"/>
      <c r="X1508" s="15"/>
      <c r="Y1508" s="15"/>
      <c r="Z1508" s="15"/>
      <c r="AA1508" s="15"/>
      <c r="AB1508" s="15"/>
      <c r="AC1508" s="15"/>
      <c r="AD1508" s="15"/>
      <c r="AE1508" s="15"/>
    </row>
    <row r="1509" spans="22:31" x14ac:dyDescent="0.65">
      <c r="V1509" s="15"/>
      <c r="W1509" s="15"/>
      <c r="X1509" s="15"/>
      <c r="Y1509" s="15"/>
      <c r="Z1509" s="15"/>
      <c r="AA1509" s="15"/>
      <c r="AB1509" s="15"/>
      <c r="AC1509" s="15"/>
      <c r="AD1509" s="15"/>
      <c r="AE1509" s="15"/>
    </row>
    <row r="1510" spans="22:31" x14ac:dyDescent="0.65">
      <c r="V1510" s="15"/>
      <c r="W1510" s="15"/>
      <c r="X1510" s="15"/>
      <c r="Y1510" s="15"/>
      <c r="Z1510" s="15"/>
      <c r="AA1510" s="15"/>
      <c r="AB1510" s="15"/>
      <c r="AC1510" s="15"/>
      <c r="AD1510" s="15"/>
      <c r="AE1510" s="15"/>
    </row>
    <row r="1511" spans="22:31" x14ac:dyDescent="0.65">
      <c r="V1511" s="15"/>
      <c r="W1511" s="15"/>
      <c r="X1511" s="15"/>
      <c r="Y1511" s="15"/>
      <c r="Z1511" s="15"/>
      <c r="AA1511" s="15"/>
      <c r="AB1511" s="15"/>
      <c r="AC1511" s="15"/>
      <c r="AD1511" s="15"/>
      <c r="AE1511" s="15"/>
    </row>
    <row r="1512" spans="22:31" x14ac:dyDescent="0.65">
      <c r="V1512" s="15"/>
      <c r="W1512" s="15"/>
      <c r="X1512" s="15"/>
      <c r="Y1512" s="15"/>
      <c r="Z1512" s="15"/>
      <c r="AA1512" s="15"/>
      <c r="AB1512" s="15"/>
      <c r="AC1512" s="15"/>
      <c r="AD1512" s="15"/>
      <c r="AE1512" s="15"/>
    </row>
    <row r="1513" spans="22:31" x14ac:dyDescent="0.65">
      <c r="V1513" s="15"/>
      <c r="W1513" s="15"/>
      <c r="X1513" s="15"/>
      <c r="Y1513" s="15"/>
      <c r="Z1513" s="15"/>
      <c r="AA1513" s="15"/>
      <c r="AB1513" s="15"/>
      <c r="AC1513" s="15"/>
      <c r="AD1513" s="15"/>
      <c r="AE1513" s="15"/>
    </row>
    <row r="1514" spans="22:31" x14ac:dyDescent="0.65">
      <c r="V1514" s="15"/>
      <c r="W1514" s="15"/>
      <c r="X1514" s="15"/>
      <c r="Y1514" s="15"/>
      <c r="Z1514" s="15"/>
      <c r="AA1514" s="15"/>
      <c r="AB1514" s="15"/>
      <c r="AC1514" s="15"/>
      <c r="AD1514" s="15"/>
      <c r="AE1514" s="15"/>
    </row>
    <row r="1515" spans="22:31" x14ac:dyDescent="0.65">
      <c r="V1515" s="15"/>
      <c r="W1515" s="15"/>
      <c r="X1515" s="15"/>
      <c r="Y1515" s="15"/>
      <c r="Z1515" s="15"/>
      <c r="AA1515" s="15"/>
      <c r="AB1515" s="15"/>
      <c r="AC1515" s="15"/>
      <c r="AD1515" s="15"/>
      <c r="AE1515" s="15"/>
    </row>
    <row r="1516" spans="22:31" x14ac:dyDescent="0.65">
      <c r="V1516" s="15"/>
      <c r="W1516" s="15"/>
      <c r="X1516" s="15"/>
      <c r="Y1516" s="15"/>
      <c r="Z1516" s="15"/>
      <c r="AA1516" s="15"/>
      <c r="AB1516" s="15"/>
      <c r="AC1516" s="15"/>
      <c r="AD1516" s="15"/>
      <c r="AE1516" s="15"/>
    </row>
    <row r="1517" spans="22:31" x14ac:dyDescent="0.65">
      <c r="V1517" s="15"/>
      <c r="W1517" s="15"/>
      <c r="X1517" s="15"/>
      <c r="Y1517" s="15"/>
      <c r="Z1517" s="15"/>
      <c r="AA1517" s="15"/>
      <c r="AB1517" s="15"/>
      <c r="AC1517" s="15"/>
      <c r="AD1517" s="15"/>
      <c r="AE1517" s="15"/>
    </row>
    <row r="1518" spans="22:31" x14ac:dyDescent="0.65">
      <c r="V1518" s="15"/>
      <c r="W1518" s="15"/>
      <c r="X1518" s="15"/>
      <c r="Y1518" s="15"/>
      <c r="Z1518" s="15"/>
      <c r="AA1518" s="15"/>
      <c r="AB1518" s="15"/>
      <c r="AC1518" s="15"/>
      <c r="AD1518" s="15"/>
      <c r="AE1518" s="15"/>
    </row>
    <row r="1519" spans="22:31" x14ac:dyDescent="0.65">
      <c r="V1519" s="15"/>
      <c r="W1519" s="15"/>
      <c r="X1519" s="15"/>
      <c r="Y1519" s="15"/>
      <c r="Z1519" s="15"/>
      <c r="AA1519" s="15"/>
      <c r="AB1519" s="15"/>
      <c r="AC1519" s="15"/>
      <c r="AD1519" s="15"/>
      <c r="AE1519" s="15"/>
    </row>
    <row r="1520" spans="22:31" x14ac:dyDescent="0.65">
      <c r="V1520" s="15"/>
      <c r="W1520" s="15"/>
      <c r="X1520" s="15"/>
      <c r="Y1520" s="15"/>
      <c r="Z1520" s="15"/>
      <c r="AA1520" s="15"/>
      <c r="AB1520" s="15"/>
      <c r="AC1520" s="15"/>
      <c r="AD1520" s="15"/>
      <c r="AE1520" s="15"/>
    </row>
    <row r="1521" spans="22:31" x14ac:dyDescent="0.65">
      <c r="V1521" s="15"/>
      <c r="W1521" s="15"/>
      <c r="X1521" s="15"/>
      <c r="Y1521" s="15"/>
      <c r="Z1521" s="15"/>
      <c r="AA1521" s="15"/>
      <c r="AB1521" s="15"/>
      <c r="AC1521" s="15"/>
      <c r="AD1521" s="15"/>
      <c r="AE1521" s="15"/>
    </row>
    <row r="1522" spans="22:31" x14ac:dyDescent="0.65">
      <c r="V1522" s="15"/>
      <c r="W1522" s="15"/>
      <c r="X1522" s="15"/>
      <c r="Y1522" s="15"/>
      <c r="Z1522" s="15"/>
      <c r="AA1522" s="15"/>
      <c r="AB1522" s="15"/>
      <c r="AC1522" s="15"/>
      <c r="AD1522" s="15"/>
      <c r="AE1522" s="15"/>
    </row>
    <row r="1523" spans="22:31" x14ac:dyDescent="0.65">
      <c r="V1523" s="15"/>
      <c r="W1523" s="15"/>
      <c r="X1523" s="15"/>
      <c r="Y1523" s="15"/>
      <c r="Z1523" s="15"/>
      <c r="AA1523" s="15"/>
      <c r="AB1523" s="15"/>
      <c r="AC1523" s="15"/>
      <c r="AD1523" s="15"/>
      <c r="AE1523" s="15"/>
    </row>
    <row r="1524" spans="22:31" x14ac:dyDescent="0.65">
      <c r="V1524" s="15"/>
      <c r="W1524" s="15"/>
      <c r="X1524" s="15"/>
      <c r="Y1524" s="15"/>
      <c r="Z1524" s="15"/>
      <c r="AA1524" s="15"/>
      <c r="AB1524" s="15"/>
      <c r="AC1524" s="15"/>
      <c r="AD1524" s="15"/>
      <c r="AE1524" s="15"/>
    </row>
    <row r="1525" spans="22:31" x14ac:dyDescent="0.65">
      <c r="V1525" s="15"/>
      <c r="W1525" s="15"/>
      <c r="X1525" s="15"/>
      <c r="Y1525" s="15"/>
      <c r="Z1525" s="15"/>
      <c r="AA1525" s="15"/>
      <c r="AB1525" s="15"/>
      <c r="AC1525" s="15"/>
      <c r="AD1525" s="15"/>
      <c r="AE1525" s="15"/>
    </row>
    <row r="1526" spans="22:31" x14ac:dyDescent="0.65">
      <c r="V1526" s="15"/>
      <c r="W1526" s="15"/>
      <c r="X1526" s="15"/>
      <c r="Y1526" s="15"/>
      <c r="Z1526" s="15"/>
      <c r="AA1526" s="15"/>
      <c r="AB1526" s="15"/>
      <c r="AC1526" s="15"/>
      <c r="AD1526" s="15"/>
      <c r="AE1526" s="15"/>
    </row>
    <row r="1527" spans="22:31" x14ac:dyDescent="0.65">
      <c r="V1527" s="15"/>
      <c r="W1527" s="15"/>
      <c r="X1527" s="15"/>
      <c r="Y1527" s="15"/>
      <c r="Z1527" s="15"/>
      <c r="AA1527" s="15"/>
      <c r="AB1527" s="15"/>
      <c r="AC1527" s="15"/>
      <c r="AD1527" s="15"/>
      <c r="AE1527" s="15"/>
    </row>
    <row r="1528" spans="22:31" x14ac:dyDescent="0.65">
      <c r="V1528" s="15"/>
      <c r="W1528" s="15"/>
      <c r="X1528" s="15"/>
      <c r="Y1528" s="15"/>
      <c r="Z1528" s="15"/>
      <c r="AA1528" s="15"/>
      <c r="AB1528" s="15"/>
      <c r="AC1528" s="15"/>
      <c r="AD1528" s="15"/>
      <c r="AE1528" s="15"/>
    </row>
    <row r="1529" spans="22:31" x14ac:dyDescent="0.65">
      <c r="V1529" s="15"/>
      <c r="W1529" s="15"/>
      <c r="X1529" s="15"/>
      <c r="Y1529" s="15"/>
      <c r="Z1529" s="15"/>
      <c r="AA1529" s="15"/>
      <c r="AB1529" s="15"/>
      <c r="AC1529" s="15"/>
      <c r="AD1529" s="15"/>
      <c r="AE1529" s="15"/>
    </row>
    <row r="1530" spans="22:31" x14ac:dyDescent="0.65">
      <c r="V1530" s="15"/>
      <c r="W1530" s="15"/>
      <c r="X1530" s="15"/>
      <c r="Y1530" s="15"/>
      <c r="Z1530" s="15"/>
      <c r="AA1530" s="15"/>
      <c r="AB1530" s="15"/>
      <c r="AC1530" s="15"/>
      <c r="AD1530" s="15"/>
      <c r="AE1530" s="15"/>
    </row>
    <row r="1531" spans="22:31" x14ac:dyDescent="0.65">
      <c r="V1531" s="15"/>
      <c r="W1531" s="15"/>
      <c r="X1531" s="15"/>
      <c r="Y1531" s="15"/>
      <c r="Z1531" s="15"/>
      <c r="AA1531" s="15"/>
      <c r="AB1531" s="15"/>
      <c r="AC1531" s="15"/>
      <c r="AD1531" s="15"/>
      <c r="AE1531" s="15"/>
    </row>
    <row r="1532" spans="22:31" x14ac:dyDescent="0.65">
      <c r="V1532" s="15"/>
      <c r="W1532" s="15"/>
      <c r="X1532" s="15"/>
      <c r="Y1532" s="15"/>
      <c r="Z1532" s="15"/>
      <c r="AA1532" s="15"/>
      <c r="AB1532" s="15"/>
      <c r="AC1532" s="15"/>
      <c r="AD1532" s="15"/>
      <c r="AE1532" s="15"/>
    </row>
    <row r="1533" spans="22:31" x14ac:dyDescent="0.65">
      <c r="V1533" s="15"/>
      <c r="W1533" s="15"/>
      <c r="X1533" s="15"/>
      <c r="Y1533" s="15"/>
      <c r="Z1533" s="15"/>
      <c r="AA1533" s="15"/>
      <c r="AB1533" s="15"/>
      <c r="AC1533" s="15"/>
      <c r="AD1533" s="15"/>
      <c r="AE1533" s="15"/>
    </row>
    <row r="1534" spans="22:31" x14ac:dyDescent="0.65">
      <c r="V1534" s="15"/>
      <c r="W1534" s="15"/>
      <c r="X1534" s="15"/>
      <c r="Y1534" s="15"/>
      <c r="Z1534" s="15"/>
      <c r="AA1534" s="15"/>
      <c r="AB1534" s="15"/>
      <c r="AC1534" s="15"/>
      <c r="AD1534" s="15"/>
      <c r="AE1534" s="15"/>
    </row>
    <row r="1535" spans="22:31" x14ac:dyDescent="0.65">
      <c r="V1535" s="15"/>
      <c r="W1535" s="15"/>
      <c r="X1535" s="15"/>
      <c r="Y1535" s="15"/>
      <c r="Z1535" s="15"/>
      <c r="AA1535" s="15"/>
      <c r="AB1535" s="15"/>
      <c r="AC1535" s="15"/>
      <c r="AD1535" s="15"/>
      <c r="AE1535" s="15"/>
    </row>
    <row r="1536" spans="22:31" x14ac:dyDescent="0.65">
      <c r="V1536" s="15"/>
      <c r="W1536" s="15"/>
      <c r="X1536" s="15"/>
      <c r="Y1536" s="15"/>
      <c r="Z1536" s="15"/>
      <c r="AA1536" s="15"/>
      <c r="AB1536" s="15"/>
      <c r="AC1536" s="15"/>
      <c r="AD1536" s="15"/>
      <c r="AE1536" s="15"/>
    </row>
    <row r="1537" spans="22:31" x14ac:dyDescent="0.65">
      <c r="V1537" s="15"/>
      <c r="W1537" s="15"/>
      <c r="X1537" s="15"/>
      <c r="Y1537" s="15"/>
      <c r="Z1537" s="15"/>
      <c r="AA1537" s="15"/>
      <c r="AB1537" s="15"/>
      <c r="AC1537" s="15"/>
      <c r="AD1537" s="15"/>
      <c r="AE1537" s="15"/>
    </row>
    <row r="1538" spans="22:31" x14ac:dyDescent="0.65">
      <c r="V1538" s="15"/>
      <c r="W1538" s="15"/>
      <c r="X1538" s="15"/>
      <c r="Y1538" s="15"/>
      <c r="Z1538" s="15"/>
      <c r="AA1538" s="15"/>
      <c r="AB1538" s="15"/>
      <c r="AC1538" s="15"/>
      <c r="AD1538" s="15"/>
      <c r="AE1538" s="15"/>
    </row>
    <row r="1539" spans="22:31" x14ac:dyDescent="0.65">
      <c r="V1539" s="15"/>
      <c r="W1539" s="15"/>
      <c r="X1539" s="15"/>
      <c r="Y1539" s="15"/>
      <c r="Z1539" s="15"/>
      <c r="AA1539" s="15"/>
      <c r="AB1539" s="15"/>
      <c r="AC1539" s="15"/>
      <c r="AD1539" s="15"/>
      <c r="AE1539" s="15"/>
    </row>
    <row r="1540" spans="22:31" x14ac:dyDescent="0.65">
      <c r="V1540" s="15"/>
      <c r="W1540" s="15"/>
      <c r="X1540" s="15"/>
      <c r="Y1540" s="15"/>
      <c r="Z1540" s="15"/>
      <c r="AA1540" s="15"/>
      <c r="AB1540" s="15"/>
      <c r="AC1540" s="15"/>
      <c r="AD1540" s="15"/>
      <c r="AE1540" s="15"/>
    </row>
    <row r="1541" spans="22:31" x14ac:dyDescent="0.65">
      <c r="V1541" s="15"/>
      <c r="W1541" s="15"/>
      <c r="X1541" s="15"/>
      <c r="Y1541" s="15"/>
      <c r="Z1541" s="15"/>
      <c r="AA1541" s="15"/>
      <c r="AB1541" s="15"/>
      <c r="AC1541" s="15"/>
      <c r="AD1541" s="15"/>
      <c r="AE1541" s="15"/>
    </row>
    <row r="1542" spans="22:31" x14ac:dyDescent="0.65">
      <c r="V1542" s="15"/>
      <c r="W1542" s="15"/>
      <c r="X1542" s="15"/>
      <c r="Y1542" s="15"/>
      <c r="Z1542" s="15"/>
      <c r="AA1542" s="15"/>
      <c r="AB1542" s="15"/>
      <c r="AC1542" s="15"/>
      <c r="AD1542" s="15"/>
      <c r="AE1542" s="15"/>
    </row>
    <row r="1543" spans="22:31" x14ac:dyDescent="0.65">
      <c r="V1543" s="15"/>
      <c r="W1543" s="15"/>
      <c r="X1543" s="15"/>
      <c r="Y1543" s="15"/>
      <c r="Z1543" s="15"/>
      <c r="AA1543" s="15"/>
      <c r="AB1543" s="15"/>
      <c r="AC1543" s="15"/>
      <c r="AD1543" s="15"/>
      <c r="AE1543" s="15"/>
    </row>
    <row r="1544" spans="22:31" x14ac:dyDescent="0.65">
      <c r="V1544" s="15"/>
      <c r="W1544" s="15"/>
      <c r="X1544" s="15"/>
      <c r="Y1544" s="15"/>
      <c r="Z1544" s="15"/>
      <c r="AA1544" s="15"/>
      <c r="AB1544" s="15"/>
      <c r="AC1544" s="15"/>
      <c r="AD1544" s="15"/>
      <c r="AE1544" s="15"/>
    </row>
    <row r="1545" spans="22:31" x14ac:dyDescent="0.65">
      <c r="V1545" s="15"/>
      <c r="W1545" s="15"/>
      <c r="X1545" s="15"/>
      <c r="Y1545" s="15"/>
      <c r="Z1545" s="15"/>
      <c r="AA1545" s="15"/>
      <c r="AB1545" s="15"/>
      <c r="AC1545" s="15"/>
      <c r="AD1545" s="15"/>
      <c r="AE1545" s="15"/>
    </row>
    <row r="1546" spans="22:31" x14ac:dyDescent="0.65">
      <c r="V1546" s="15"/>
      <c r="W1546" s="15"/>
      <c r="X1546" s="15"/>
      <c r="Y1546" s="15"/>
      <c r="Z1546" s="15"/>
      <c r="AA1546" s="15"/>
      <c r="AB1546" s="15"/>
      <c r="AC1546" s="15"/>
      <c r="AD1546" s="15"/>
      <c r="AE1546" s="15"/>
    </row>
    <row r="1547" spans="22:31" x14ac:dyDescent="0.65">
      <c r="V1547" s="15"/>
      <c r="W1547" s="15"/>
      <c r="X1547" s="15"/>
      <c r="Y1547" s="15"/>
      <c r="Z1547" s="15"/>
      <c r="AA1547" s="15"/>
      <c r="AB1547" s="15"/>
      <c r="AC1547" s="15"/>
      <c r="AD1547" s="15"/>
      <c r="AE1547" s="15"/>
    </row>
    <row r="1548" spans="22:31" x14ac:dyDescent="0.65">
      <c r="V1548" s="15"/>
      <c r="W1548" s="15"/>
      <c r="X1548" s="15"/>
      <c r="Y1548" s="15"/>
      <c r="Z1548" s="15"/>
      <c r="AA1548" s="15"/>
      <c r="AB1548" s="15"/>
      <c r="AC1548" s="15"/>
      <c r="AD1548" s="15"/>
      <c r="AE1548" s="15"/>
    </row>
    <row r="1549" spans="22:31" x14ac:dyDescent="0.65">
      <c r="V1549" s="15"/>
      <c r="W1549" s="15"/>
      <c r="X1549" s="15"/>
      <c r="Y1549" s="15"/>
      <c r="Z1549" s="15"/>
      <c r="AA1549" s="15"/>
      <c r="AB1549" s="15"/>
      <c r="AC1549" s="15"/>
      <c r="AD1549" s="15"/>
      <c r="AE1549" s="15"/>
    </row>
    <row r="1550" spans="22:31" x14ac:dyDescent="0.65">
      <c r="V1550" s="15"/>
      <c r="W1550" s="15"/>
      <c r="X1550" s="15"/>
      <c r="Y1550" s="15"/>
      <c r="Z1550" s="15"/>
      <c r="AA1550" s="15"/>
      <c r="AB1550" s="15"/>
      <c r="AC1550" s="15"/>
      <c r="AD1550" s="15"/>
      <c r="AE1550" s="15"/>
    </row>
    <row r="1551" spans="22:31" x14ac:dyDescent="0.65">
      <c r="V1551" s="15"/>
      <c r="W1551" s="15"/>
      <c r="X1551" s="15"/>
      <c r="Y1551" s="15"/>
      <c r="Z1551" s="15"/>
      <c r="AA1551" s="15"/>
      <c r="AB1551" s="15"/>
      <c r="AC1551" s="15"/>
      <c r="AD1551" s="15"/>
      <c r="AE1551" s="15"/>
    </row>
    <row r="1552" spans="22:31" x14ac:dyDescent="0.65">
      <c r="V1552" s="15"/>
      <c r="W1552" s="15"/>
      <c r="X1552" s="15"/>
      <c r="Y1552" s="15"/>
      <c r="Z1552" s="15"/>
      <c r="AA1552" s="15"/>
      <c r="AB1552" s="15"/>
      <c r="AC1552" s="15"/>
      <c r="AD1552" s="15"/>
      <c r="AE1552" s="15"/>
    </row>
    <row r="1553" spans="22:31" x14ac:dyDescent="0.65">
      <c r="V1553" s="15"/>
      <c r="W1553" s="15"/>
      <c r="X1553" s="15"/>
      <c r="Y1553" s="15"/>
      <c r="Z1553" s="15"/>
      <c r="AA1553" s="15"/>
      <c r="AB1553" s="15"/>
      <c r="AC1553" s="15"/>
      <c r="AD1553" s="15"/>
      <c r="AE1553" s="15"/>
    </row>
    <row r="1554" spans="22:31" x14ac:dyDescent="0.65">
      <c r="V1554" s="15"/>
      <c r="W1554" s="15"/>
      <c r="X1554" s="15"/>
      <c r="Y1554" s="15"/>
      <c r="Z1554" s="15"/>
      <c r="AA1554" s="15"/>
      <c r="AB1554" s="15"/>
      <c r="AC1554" s="15"/>
      <c r="AD1554" s="15"/>
      <c r="AE1554" s="15"/>
    </row>
    <row r="1555" spans="22:31" x14ac:dyDescent="0.65">
      <c r="V1555" s="15"/>
      <c r="W1555" s="15"/>
      <c r="X1555" s="15"/>
      <c r="Y1555" s="15"/>
      <c r="Z1555" s="15"/>
      <c r="AA1555" s="15"/>
      <c r="AB1555" s="15"/>
      <c r="AC1555" s="15"/>
      <c r="AD1555" s="15"/>
      <c r="AE1555" s="15"/>
    </row>
    <row r="1556" spans="22:31" x14ac:dyDescent="0.65">
      <c r="V1556" s="15"/>
      <c r="W1556" s="15"/>
      <c r="X1556" s="15"/>
      <c r="Y1556" s="15"/>
      <c r="Z1556" s="15"/>
      <c r="AA1556" s="15"/>
      <c r="AB1556" s="15"/>
      <c r="AC1556" s="15"/>
      <c r="AD1556" s="15"/>
      <c r="AE1556" s="15"/>
    </row>
    <row r="1557" spans="22:31" x14ac:dyDescent="0.65">
      <c r="V1557" s="15"/>
      <c r="W1557" s="15"/>
      <c r="X1557" s="15"/>
      <c r="Y1557" s="15"/>
      <c r="Z1557" s="15"/>
      <c r="AA1557" s="15"/>
      <c r="AB1557" s="15"/>
      <c r="AC1557" s="15"/>
      <c r="AD1557" s="15"/>
      <c r="AE1557" s="15"/>
    </row>
    <row r="1558" spans="22:31" x14ac:dyDescent="0.65">
      <c r="V1558" s="15"/>
      <c r="W1558" s="15"/>
      <c r="X1558" s="15"/>
      <c r="Y1558" s="15"/>
      <c r="Z1558" s="15"/>
      <c r="AA1558" s="15"/>
      <c r="AB1558" s="15"/>
      <c r="AC1558" s="15"/>
      <c r="AD1558" s="15"/>
      <c r="AE1558" s="15"/>
    </row>
    <row r="1559" spans="22:31" x14ac:dyDescent="0.65">
      <c r="V1559" s="15"/>
      <c r="W1559" s="15"/>
      <c r="X1559" s="15"/>
      <c r="Y1559" s="15"/>
      <c r="Z1559" s="15"/>
      <c r="AA1559" s="15"/>
      <c r="AB1559" s="15"/>
      <c r="AC1559" s="15"/>
      <c r="AD1559" s="15"/>
      <c r="AE1559" s="15"/>
    </row>
    <row r="1560" spans="22:31" x14ac:dyDescent="0.65">
      <c r="V1560" s="15"/>
      <c r="W1560" s="15"/>
      <c r="X1560" s="15"/>
      <c r="Y1560" s="15"/>
      <c r="Z1560" s="15"/>
      <c r="AA1560" s="15"/>
      <c r="AB1560" s="15"/>
      <c r="AC1560" s="15"/>
      <c r="AD1560" s="15"/>
      <c r="AE1560" s="15"/>
    </row>
    <row r="1561" spans="22:31" x14ac:dyDescent="0.65">
      <c r="V1561" s="15"/>
      <c r="W1561" s="15"/>
      <c r="X1561" s="15"/>
      <c r="Y1561" s="15"/>
      <c r="Z1561" s="15"/>
      <c r="AA1561" s="15"/>
      <c r="AB1561" s="15"/>
      <c r="AC1561" s="15"/>
      <c r="AD1561" s="15"/>
      <c r="AE1561" s="15"/>
    </row>
    <row r="1562" spans="22:31" x14ac:dyDescent="0.65">
      <c r="V1562" s="15"/>
      <c r="W1562" s="15"/>
      <c r="X1562" s="15"/>
      <c r="Y1562" s="15"/>
      <c r="Z1562" s="15"/>
      <c r="AA1562" s="15"/>
      <c r="AB1562" s="15"/>
      <c r="AC1562" s="15"/>
      <c r="AD1562" s="15"/>
      <c r="AE1562" s="15"/>
    </row>
    <row r="1563" spans="22:31" x14ac:dyDescent="0.65">
      <c r="V1563" s="15"/>
      <c r="W1563" s="15"/>
      <c r="X1563" s="15"/>
      <c r="Y1563" s="15"/>
      <c r="Z1563" s="15"/>
      <c r="AA1563" s="15"/>
      <c r="AB1563" s="15"/>
      <c r="AC1563" s="15"/>
      <c r="AD1563" s="15"/>
      <c r="AE1563" s="15"/>
    </row>
    <row r="1564" spans="22:31" x14ac:dyDescent="0.65">
      <c r="V1564" s="15"/>
      <c r="W1564" s="15"/>
      <c r="X1564" s="15"/>
      <c r="Y1564" s="15"/>
      <c r="Z1564" s="15"/>
      <c r="AA1564" s="15"/>
      <c r="AB1564" s="15"/>
      <c r="AC1564" s="15"/>
      <c r="AD1564" s="15"/>
      <c r="AE1564" s="15"/>
    </row>
    <row r="1565" spans="22:31" x14ac:dyDescent="0.65">
      <c r="V1565" s="15"/>
      <c r="W1565" s="15"/>
      <c r="X1565" s="15"/>
      <c r="Y1565" s="15"/>
      <c r="Z1565" s="15"/>
      <c r="AA1565" s="15"/>
      <c r="AB1565" s="15"/>
      <c r="AC1565" s="15"/>
      <c r="AD1565" s="15"/>
      <c r="AE1565" s="15"/>
    </row>
    <row r="1566" spans="22:31" x14ac:dyDescent="0.65">
      <c r="V1566" s="15"/>
      <c r="W1566" s="15"/>
      <c r="X1566" s="15"/>
      <c r="Y1566" s="15"/>
      <c r="Z1566" s="15"/>
      <c r="AA1566" s="15"/>
      <c r="AB1566" s="15"/>
      <c r="AC1566" s="15"/>
      <c r="AD1566" s="15"/>
      <c r="AE1566" s="15"/>
    </row>
    <row r="1567" spans="22:31" x14ac:dyDescent="0.65">
      <c r="V1567" s="15"/>
      <c r="W1567" s="15"/>
      <c r="X1567" s="15"/>
      <c r="Y1567" s="15"/>
      <c r="Z1567" s="15"/>
      <c r="AA1567" s="15"/>
      <c r="AB1567" s="15"/>
      <c r="AC1567" s="15"/>
      <c r="AD1567" s="15"/>
      <c r="AE1567" s="15"/>
    </row>
    <row r="1568" spans="22:31" x14ac:dyDescent="0.65">
      <c r="V1568" s="15"/>
      <c r="W1568" s="15"/>
      <c r="X1568" s="15"/>
      <c r="Y1568" s="15"/>
      <c r="Z1568" s="15"/>
      <c r="AA1568" s="15"/>
      <c r="AB1568" s="15"/>
      <c r="AC1568" s="15"/>
      <c r="AD1568" s="15"/>
      <c r="AE1568" s="15"/>
    </row>
    <row r="1569" spans="22:31" x14ac:dyDescent="0.65">
      <c r="V1569" s="15"/>
      <c r="W1569" s="15"/>
      <c r="X1569" s="15"/>
      <c r="Y1569" s="15"/>
      <c r="Z1569" s="15"/>
      <c r="AA1569" s="15"/>
      <c r="AB1569" s="15"/>
      <c r="AC1569" s="15"/>
      <c r="AD1569" s="15"/>
      <c r="AE1569" s="15"/>
    </row>
    <row r="1570" spans="22:31" x14ac:dyDescent="0.65">
      <c r="V1570" s="15"/>
      <c r="W1570" s="15"/>
      <c r="X1570" s="15"/>
      <c r="Y1570" s="15"/>
      <c r="Z1570" s="15"/>
      <c r="AA1570" s="15"/>
      <c r="AB1570" s="15"/>
      <c r="AC1570" s="15"/>
      <c r="AD1570" s="15"/>
      <c r="AE1570" s="15"/>
    </row>
    <row r="1571" spans="22:31" x14ac:dyDescent="0.65">
      <c r="V1571" s="15"/>
      <c r="W1571" s="15"/>
      <c r="X1571" s="15"/>
      <c r="Y1571" s="15"/>
      <c r="Z1571" s="15"/>
      <c r="AA1571" s="15"/>
      <c r="AB1571" s="15"/>
      <c r="AC1571" s="15"/>
      <c r="AD1571" s="15"/>
      <c r="AE1571" s="15"/>
    </row>
    <row r="1572" spans="22:31" x14ac:dyDescent="0.65">
      <c r="V1572" s="15"/>
      <c r="W1572" s="15"/>
      <c r="X1572" s="15"/>
      <c r="Y1572" s="15"/>
      <c r="Z1572" s="15"/>
      <c r="AA1572" s="15"/>
      <c r="AB1572" s="15"/>
      <c r="AC1572" s="15"/>
      <c r="AD1572" s="15"/>
      <c r="AE1572" s="15"/>
    </row>
    <row r="1573" spans="22:31" x14ac:dyDescent="0.65">
      <c r="V1573" s="15"/>
      <c r="W1573" s="15"/>
      <c r="X1573" s="15"/>
      <c r="Y1573" s="15"/>
      <c r="Z1573" s="15"/>
      <c r="AA1573" s="15"/>
      <c r="AB1573" s="15"/>
      <c r="AC1573" s="15"/>
      <c r="AD1573" s="15"/>
      <c r="AE1573" s="15"/>
    </row>
    <row r="1574" spans="22:31" x14ac:dyDescent="0.65">
      <c r="V1574" s="15"/>
      <c r="W1574" s="15"/>
      <c r="X1574" s="15"/>
      <c r="Y1574" s="15"/>
      <c r="Z1574" s="15"/>
      <c r="AA1574" s="15"/>
      <c r="AB1574" s="15"/>
      <c r="AC1574" s="15"/>
      <c r="AD1574" s="15"/>
      <c r="AE1574" s="15"/>
    </row>
    <row r="1575" spans="22:31" x14ac:dyDescent="0.65">
      <c r="V1575" s="15"/>
      <c r="W1575" s="15"/>
      <c r="X1575" s="15"/>
      <c r="Y1575" s="15"/>
      <c r="Z1575" s="15"/>
      <c r="AA1575" s="15"/>
      <c r="AB1575" s="15"/>
      <c r="AC1575" s="15"/>
      <c r="AD1575" s="15"/>
      <c r="AE1575" s="15"/>
    </row>
    <row r="1576" spans="22:31" x14ac:dyDescent="0.65">
      <c r="V1576" s="15"/>
      <c r="W1576" s="15"/>
      <c r="X1576" s="15"/>
      <c r="Y1576" s="15"/>
      <c r="Z1576" s="15"/>
      <c r="AA1576" s="15"/>
      <c r="AB1576" s="15"/>
      <c r="AC1576" s="15"/>
      <c r="AD1576" s="15"/>
      <c r="AE1576" s="15"/>
    </row>
    <row r="1577" spans="22:31" x14ac:dyDescent="0.65">
      <c r="V1577" s="15"/>
      <c r="W1577" s="15"/>
      <c r="X1577" s="15"/>
      <c r="Y1577" s="15"/>
      <c r="Z1577" s="15"/>
      <c r="AA1577" s="15"/>
      <c r="AB1577" s="15"/>
      <c r="AC1577" s="15"/>
      <c r="AD1577" s="15"/>
      <c r="AE1577" s="15"/>
    </row>
    <row r="1578" spans="22:31" x14ac:dyDescent="0.65">
      <c r="V1578" s="15"/>
      <c r="W1578" s="15"/>
      <c r="X1578" s="15"/>
      <c r="Y1578" s="15"/>
      <c r="Z1578" s="15"/>
      <c r="AA1578" s="15"/>
      <c r="AB1578" s="15"/>
      <c r="AC1578" s="15"/>
      <c r="AD1578" s="15"/>
      <c r="AE1578" s="15"/>
    </row>
    <row r="1579" spans="22:31" x14ac:dyDescent="0.65">
      <c r="V1579" s="15"/>
      <c r="W1579" s="15"/>
      <c r="X1579" s="15"/>
      <c r="Y1579" s="15"/>
      <c r="Z1579" s="15"/>
      <c r="AA1579" s="15"/>
      <c r="AB1579" s="15"/>
      <c r="AC1579" s="15"/>
      <c r="AD1579" s="15"/>
      <c r="AE1579" s="15"/>
    </row>
    <row r="1580" spans="22:31" x14ac:dyDescent="0.65">
      <c r="V1580" s="15"/>
      <c r="W1580" s="15"/>
      <c r="X1580" s="15"/>
      <c r="Y1580" s="15"/>
      <c r="Z1580" s="15"/>
      <c r="AA1580" s="15"/>
      <c r="AB1580" s="15"/>
      <c r="AC1580" s="15"/>
      <c r="AD1580" s="15"/>
      <c r="AE1580" s="15"/>
    </row>
    <row r="1581" spans="22:31" x14ac:dyDescent="0.65">
      <c r="V1581" s="15"/>
      <c r="W1581" s="15"/>
      <c r="X1581" s="15"/>
      <c r="Y1581" s="15"/>
      <c r="Z1581" s="15"/>
      <c r="AA1581" s="15"/>
      <c r="AB1581" s="15"/>
      <c r="AC1581" s="15"/>
      <c r="AD1581" s="15"/>
      <c r="AE1581" s="15"/>
    </row>
    <row r="1582" spans="22:31" x14ac:dyDescent="0.65">
      <c r="V1582" s="15"/>
      <c r="W1582" s="15"/>
      <c r="X1582" s="15"/>
      <c r="Y1582" s="15"/>
      <c r="Z1582" s="15"/>
      <c r="AA1582" s="15"/>
      <c r="AB1582" s="15"/>
      <c r="AC1582" s="15"/>
      <c r="AD1582" s="15"/>
      <c r="AE1582" s="15"/>
    </row>
    <row r="1583" spans="22:31" x14ac:dyDescent="0.65">
      <c r="V1583" s="15"/>
      <c r="W1583" s="15"/>
      <c r="X1583" s="15"/>
      <c r="Y1583" s="15"/>
      <c r="Z1583" s="15"/>
      <c r="AA1583" s="15"/>
      <c r="AB1583" s="15"/>
      <c r="AC1583" s="15"/>
      <c r="AD1583" s="15"/>
      <c r="AE1583" s="15"/>
    </row>
    <row r="1584" spans="22:31" x14ac:dyDescent="0.65">
      <c r="V1584" s="15"/>
      <c r="W1584" s="15"/>
      <c r="X1584" s="15"/>
      <c r="Y1584" s="15"/>
      <c r="Z1584" s="15"/>
      <c r="AA1584" s="15"/>
      <c r="AB1584" s="15"/>
      <c r="AC1584" s="15"/>
      <c r="AD1584" s="15"/>
      <c r="AE1584" s="15"/>
    </row>
    <row r="1585" spans="22:31" x14ac:dyDescent="0.65">
      <c r="V1585" s="15"/>
      <c r="W1585" s="15"/>
      <c r="X1585" s="15"/>
      <c r="Y1585" s="15"/>
      <c r="Z1585" s="15"/>
      <c r="AA1585" s="15"/>
      <c r="AB1585" s="15"/>
      <c r="AC1585" s="15"/>
      <c r="AD1585" s="15"/>
      <c r="AE1585" s="15"/>
    </row>
    <row r="1586" spans="22:31" x14ac:dyDescent="0.65">
      <c r="V1586" s="15"/>
      <c r="W1586" s="15"/>
      <c r="X1586" s="15"/>
      <c r="Y1586" s="15"/>
      <c r="Z1586" s="15"/>
      <c r="AA1586" s="15"/>
      <c r="AB1586" s="15"/>
      <c r="AC1586" s="15"/>
      <c r="AD1586" s="15"/>
      <c r="AE1586" s="15"/>
    </row>
    <row r="1587" spans="22:31" x14ac:dyDescent="0.65">
      <c r="V1587" s="15"/>
      <c r="W1587" s="15"/>
      <c r="X1587" s="15"/>
      <c r="Y1587" s="15"/>
      <c r="Z1587" s="15"/>
      <c r="AA1587" s="15"/>
      <c r="AB1587" s="15"/>
      <c r="AC1587" s="15"/>
      <c r="AD1587" s="15"/>
      <c r="AE1587" s="15"/>
    </row>
    <row r="1588" spans="22:31" x14ac:dyDescent="0.65">
      <c r="V1588" s="15"/>
      <c r="W1588" s="15"/>
      <c r="X1588" s="15"/>
      <c r="Y1588" s="15"/>
      <c r="Z1588" s="15"/>
      <c r="AA1588" s="15"/>
      <c r="AB1588" s="15"/>
      <c r="AC1588" s="15"/>
      <c r="AD1588" s="15"/>
      <c r="AE1588" s="15"/>
    </row>
    <row r="1589" spans="22:31" x14ac:dyDescent="0.65">
      <c r="V1589" s="15"/>
      <c r="W1589" s="15"/>
      <c r="X1589" s="15"/>
      <c r="Y1589" s="15"/>
      <c r="Z1589" s="15"/>
      <c r="AA1589" s="15"/>
      <c r="AB1589" s="15"/>
      <c r="AC1589" s="15"/>
      <c r="AD1589" s="15"/>
      <c r="AE1589" s="15"/>
    </row>
    <row r="1590" spans="22:31" x14ac:dyDescent="0.65">
      <c r="V1590" s="15"/>
      <c r="W1590" s="15"/>
      <c r="X1590" s="15"/>
      <c r="Y1590" s="15"/>
      <c r="Z1590" s="15"/>
      <c r="AA1590" s="15"/>
      <c r="AB1590" s="15"/>
      <c r="AC1590" s="15"/>
      <c r="AD1590" s="15"/>
      <c r="AE1590" s="15"/>
    </row>
    <row r="1591" spans="22:31" x14ac:dyDescent="0.65">
      <c r="V1591" s="15"/>
      <c r="W1591" s="15"/>
      <c r="X1591" s="15"/>
      <c r="Y1591" s="15"/>
      <c r="Z1591" s="15"/>
      <c r="AA1591" s="15"/>
      <c r="AB1591" s="15"/>
      <c r="AC1591" s="15"/>
      <c r="AD1591" s="15"/>
      <c r="AE1591" s="15"/>
    </row>
    <row r="1592" spans="22:31" x14ac:dyDescent="0.65">
      <c r="V1592" s="15"/>
      <c r="W1592" s="15"/>
      <c r="X1592" s="15"/>
      <c r="Y1592" s="15"/>
      <c r="Z1592" s="15"/>
      <c r="AA1592" s="15"/>
      <c r="AB1592" s="15"/>
      <c r="AC1592" s="15"/>
      <c r="AD1592" s="15"/>
      <c r="AE1592" s="15"/>
    </row>
    <row r="1593" spans="22:31" x14ac:dyDescent="0.65">
      <c r="V1593" s="15"/>
      <c r="W1593" s="15"/>
      <c r="X1593" s="15"/>
      <c r="Y1593" s="15"/>
      <c r="Z1593" s="15"/>
      <c r="AA1593" s="15"/>
      <c r="AB1593" s="15"/>
      <c r="AC1593" s="15"/>
      <c r="AD1593" s="15"/>
      <c r="AE1593" s="15"/>
    </row>
    <row r="1594" spans="22:31" x14ac:dyDescent="0.65">
      <c r="V1594" s="15"/>
      <c r="W1594" s="15"/>
      <c r="X1594" s="15"/>
      <c r="Y1594" s="15"/>
      <c r="Z1594" s="15"/>
      <c r="AA1594" s="15"/>
      <c r="AB1594" s="15"/>
      <c r="AC1594" s="15"/>
      <c r="AD1594" s="15"/>
      <c r="AE1594" s="15"/>
    </row>
    <row r="1595" spans="22:31" x14ac:dyDescent="0.65">
      <c r="V1595" s="15"/>
      <c r="W1595" s="15"/>
      <c r="X1595" s="15"/>
      <c r="Y1595" s="15"/>
      <c r="Z1595" s="15"/>
      <c r="AA1595" s="15"/>
      <c r="AB1595" s="15"/>
      <c r="AC1595" s="15"/>
      <c r="AD1595" s="15"/>
      <c r="AE1595" s="15"/>
    </row>
    <row r="1596" spans="22:31" x14ac:dyDescent="0.65">
      <c r="V1596" s="15"/>
      <c r="W1596" s="15"/>
      <c r="X1596" s="15"/>
      <c r="Y1596" s="15"/>
      <c r="Z1596" s="15"/>
      <c r="AA1596" s="15"/>
      <c r="AB1596" s="15"/>
      <c r="AC1596" s="15"/>
      <c r="AD1596" s="15"/>
      <c r="AE1596" s="15"/>
    </row>
    <row r="1597" spans="22:31" x14ac:dyDescent="0.65">
      <c r="V1597" s="15"/>
      <c r="W1597" s="15"/>
      <c r="X1597" s="15"/>
      <c r="Y1597" s="15"/>
      <c r="Z1597" s="15"/>
      <c r="AA1597" s="15"/>
      <c r="AB1597" s="15"/>
      <c r="AC1597" s="15"/>
      <c r="AD1597" s="15"/>
      <c r="AE1597" s="15"/>
    </row>
    <row r="1598" spans="22:31" x14ac:dyDescent="0.65">
      <c r="V1598" s="15"/>
      <c r="W1598" s="15"/>
      <c r="X1598" s="15"/>
      <c r="Y1598" s="15"/>
      <c r="Z1598" s="15"/>
      <c r="AA1598" s="15"/>
      <c r="AB1598" s="15"/>
      <c r="AC1598" s="15"/>
      <c r="AD1598" s="15"/>
      <c r="AE1598" s="15"/>
    </row>
    <row r="1599" spans="22:31" x14ac:dyDescent="0.65">
      <c r="V1599" s="15"/>
      <c r="W1599" s="15"/>
      <c r="X1599" s="15"/>
      <c r="Y1599" s="15"/>
      <c r="Z1599" s="15"/>
      <c r="AA1599" s="15"/>
      <c r="AB1599" s="15"/>
      <c r="AC1599" s="15"/>
      <c r="AD1599" s="15"/>
      <c r="AE1599" s="15"/>
    </row>
    <row r="1600" spans="22:31" x14ac:dyDescent="0.65">
      <c r="V1600" s="15"/>
      <c r="W1600" s="15"/>
      <c r="X1600" s="15"/>
      <c r="Y1600" s="15"/>
      <c r="Z1600" s="15"/>
      <c r="AA1600" s="15"/>
      <c r="AB1600" s="15"/>
      <c r="AC1600" s="15"/>
      <c r="AD1600" s="15"/>
      <c r="AE1600" s="15"/>
    </row>
    <row r="1601" spans="22:31" x14ac:dyDescent="0.65">
      <c r="V1601" s="15"/>
      <c r="W1601" s="15"/>
      <c r="X1601" s="15"/>
      <c r="Y1601" s="15"/>
      <c r="Z1601" s="15"/>
      <c r="AA1601" s="15"/>
      <c r="AB1601" s="15"/>
      <c r="AC1601" s="15"/>
      <c r="AD1601" s="15"/>
      <c r="AE1601" s="15"/>
    </row>
    <row r="1602" spans="22:31" x14ac:dyDescent="0.65">
      <c r="V1602" s="15"/>
      <c r="W1602" s="15"/>
      <c r="X1602" s="15"/>
      <c r="Y1602" s="15"/>
      <c r="Z1602" s="15"/>
      <c r="AA1602" s="15"/>
      <c r="AB1602" s="15"/>
      <c r="AC1602" s="15"/>
      <c r="AD1602" s="15"/>
      <c r="AE1602" s="15"/>
    </row>
    <row r="1603" spans="22:31" x14ac:dyDescent="0.65">
      <c r="V1603" s="15"/>
      <c r="W1603" s="15"/>
      <c r="X1603" s="15"/>
      <c r="Y1603" s="15"/>
      <c r="Z1603" s="15"/>
      <c r="AA1603" s="15"/>
      <c r="AB1603" s="15"/>
      <c r="AC1603" s="15"/>
      <c r="AD1603" s="15"/>
      <c r="AE1603" s="15"/>
    </row>
    <row r="1604" spans="22:31" x14ac:dyDescent="0.65">
      <c r="V1604" s="15"/>
      <c r="W1604" s="15"/>
      <c r="X1604" s="15"/>
      <c r="Y1604" s="15"/>
      <c r="Z1604" s="15"/>
      <c r="AA1604" s="15"/>
      <c r="AB1604" s="15"/>
      <c r="AC1604" s="15"/>
      <c r="AD1604" s="15"/>
      <c r="AE1604" s="15"/>
    </row>
    <row r="1605" spans="22:31" x14ac:dyDescent="0.65">
      <c r="V1605" s="15"/>
      <c r="W1605" s="15"/>
      <c r="X1605" s="15"/>
      <c r="Y1605" s="15"/>
      <c r="Z1605" s="15"/>
      <c r="AA1605" s="15"/>
      <c r="AB1605" s="15"/>
      <c r="AC1605" s="15"/>
      <c r="AD1605" s="15"/>
      <c r="AE1605" s="15"/>
    </row>
    <row r="1606" spans="22:31" x14ac:dyDescent="0.65">
      <c r="V1606" s="15"/>
      <c r="W1606" s="15"/>
      <c r="X1606" s="15"/>
      <c r="Y1606" s="15"/>
      <c r="Z1606" s="15"/>
      <c r="AA1606" s="15"/>
      <c r="AB1606" s="15"/>
      <c r="AC1606" s="15"/>
      <c r="AD1606" s="15"/>
      <c r="AE1606" s="15"/>
    </row>
    <row r="1607" spans="22:31" x14ac:dyDescent="0.65">
      <c r="V1607" s="15"/>
      <c r="W1607" s="15"/>
      <c r="X1607" s="15"/>
      <c r="Y1607" s="15"/>
      <c r="Z1607" s="15"/>
      <c r="AA1607" s="15"/>
      <c r="AB1607" s="15"/>
      <c r="AC1607" s="15"/>
      <c r="AD1607" s="15"/>
      <c r="AE1607" s="15"/>
    </row>
    <row r="1608" spans="22:31" x14ac:dyDescent="0.65">
      <c r="V1608" s="15"/>
      <c r="W1608" s="15"/>
      <c r="X1608" s="15"/>
      <c r="Y1608" s="15"/>
      <c r="Z1608" s="15"/>
      <c r="AA1608" s="15"/>
      <c r="AB1608" s="15"/>
      <c r="AC1608" s="15"/>
      <c r="AD1608" s="15"/>
      <c r="AE1608" s="15"/>
    </row>
    <row r="1609" spans="22:31" x14ac:dyDescent="0.65">
      <c r="V1609" s="15"/>
      <c r="W1609" s="15"/>
      <c r="X1609" s="15"/>
      <c r="Y1609" s="15"/>
      <c r="Z1609" s="15"/>
      <c r="AA1609" s="15"/>
      <c r="AB1609" s="15"/>
      <c r="AC1609" s="15"/>
      <c r="AD1609" s="15"/>
      <c r="AE1609" s="15"/>
    </row>
    <row r="1610" spans="22:31" x14ac:dyDescent="0.65">
      <c r="V1610" s="15"/>
      <c r="W1610" s="15"/>
      <c r="X1610" s="15"/>
      <c r="Y1610" s="15"/>
      <c r="Z1610" s="15"/>
      <c r="AA1610" s="15"/>
      <c r="AB1610" s="15"/>
      <c r="AC1610" s="15"/>
      <c r="AD1610" s="15"/>
      <c r="AE1610" s="15"/>
    </row>
    <row r="1611" spans="22:31" x14ac:dyDescent="0.65">
      <c r="V1611" s="15"/>
      <c r="W1611" s="15"/>
      <c r="X1611" s="15"/>
      <c r="Y1611" s="15"/>
      <c r="Z1611" s="15"/>
      <c r="AA1611" s="15"/>
      <c r="AB1611" s="15"/>
      <c r="AC1611" s="15"/>
      <c r="AD1611" s="15"/>
      <c r="AE1611" s="15"/>
    </row>
    <row r="1612" spans="22:31" x14ac:dyDescent="0.65">
      <c r="V1612" s="15"/>
      <c r="W1612" s="15"/>
      <c r="X1612" s="15"/>
      <c r="Y1612" s="15"/>
      <c r="Z1612" s="15"/>
      <c r="AA1612" s="15"/>
      <c r="AB1612" s="15"/>
      <c r="AC1612" s="15"/>
      <c r="AD1612" s="15"/>
      <c r="AE1612" s="15"/>
    </row>
    <row r="1613" spans="22:31" x14ac:dyDescent="0.65">
      <c r="V1613" s="15"/>
      <c r="W1613" s="15"/>
      <c r="X1613" s="15"/>
      <c r="Y1613" s="15"/>
      <c r="Z1613" s="15"/>
      <c r="AA1613" s="15"/>
      <c r="AB1613" s="15"/>
      <c r="AC1613" s="15"/>
      <c r="AD1613" s="15"/>
      <c r="AE1613" s="15"/>
    </row>
    <row r="1614" spans="22:31" x14ac:dyDescent="0.65">
      <c r="V1614" s="15"/>
      <c r="W1614" s="15"/>
      <c r="X1614" s="15"/>
      <c r="Y1614" s="15"/>
      <c r="Z1614" s="15"/>
      <c r="AA1614" s="15"/>
      <c r="AB1614" s="15"/>
      <c r="AC1614" s="15"/>
      <c r="AD1614" s="15"/>
      <c r="AE1614" s="15"/>
    </row>
    <row r="1615" spans="22:31" x14ac:dyDescent="0.65">
      <c r="V1615" s="15"/>
      <c r="W1615" s="15"/>
      <c r="X1615" s="15"/>
      <c r="Y1615" s="15"/>
      <c r="Z1615" s="15"/>
      <c r="AA1615" s="15"/>
      <c r="AB1615" s="15"/>
      <c r="AC1615" s="15"/>
      <c r="AD1615" s="15"/>
      <c r="AE1615" s="15"/>
    </row>
    <row r="1616" spans="22:31" x14ac:dyDescent="0.65">
      <c r="V1616" s="15"/>
      <c r="W1616" s="15"/>
      <c r="X1616" s="15"/>
      <c r="Y1616" s="15"/>
      <c r="Z1616" s="15"/>
      <c r="AA1616" s="15"/>
      <c r="AB1616" s="15"/>
      <c r="AC1616" s="15"/>
      <c r="AD1616" s="15"/>
      <c r="AE1616" s="15"/>
    </row>
    <row r="1617" spans="22:31" x14ac:dyDescent="0.65">
      <c r="V1617" s="15"/>
      <c r="W1617" s="15"/>
      <c r="X1617" s="15"/>
      <c r="Y1617" s="15"/>
      <c r="Z1617" s="15"/>
      <c r="AA1617" s="15"/>
      <c r="AB1617" s="15"/>
      <c r="AC1617" s="15"/>
      <c r="AD1617" s="15"/>
      <c r="AE1617" s="15"/>
    </row>
    <row r="1618" spans="22:31" x14ac:dyDescent="0.65">
      <c r="V1618" s="15"/>
      <c r="W1618" s="15"/>
      <c r="X1618" s="15"/>
      <c r="Y1618" s="15"/>
      <c r="Z1618" s="15"/>
      <c r="AA1618" s="15"/>
      <c r="AB1618" s="15"/>
      <c r="AC1618" s="15"/>
      <c r="AD1618" s="15"/>
      <c r="AE1618" s="15"/>
    </row>
    <row r="1619" spans="22:31" x14ac:dyDescent="0.65">
      <c r="V1619" s="15"/>
      <c r="W1619" s="15"/>
      <c r="X1619" s="15"/>
      <c r="Y1619" s="15"/>
      <c r="Z1619" s="15"/>
      <c r="AA1619" s="15"/>
      <c r="AB1619" s="15"/>
      <c r="AC1619" s="15"/>
      <c r="AD1619" s="15"/>
      <c r="AE1619" s="15"/>
    </row>
    <row r="1620" spans="22:31" x14ac:dyDescent="0.65">
      <c r="V1620" s="15"/>
      <c r="W1620" s="15"/>
      <c r="X1620" s="15"/>
      <c r="Y1620" s="15"/>
      <c r="Z1620" s="15"/>
      <c r="AA1620" s="15"/>
      <c r="AB1620" s="15"/>
      <c r="AC1620" s="15"/>
      <c r="AD1620" s="15"/>
      <c r="AE1620" s="15"/>
    </row>
    <row r="1621" spans="22:31" x14ac:dyDescent="0.65">
      <c r="V1621" s="15"/>
      <c r="W1621" s="15"/>
      <c r="X1621" s="15"/>
      <c r="Y1621" s="15"/>
      <c r="Z1621" s="15"/>
      <c r="AA1621" s="15"/>
      <c r="AB1621" s="15"/>
      <c r="AC1621" s="15"/>
      <c r="AD1621" s="15"/>
      <c r="AE1621" s="15"/>
    </row>
    <row r="1622" spans="22:31" x14ac:dyDescent="0.65">
      <c r="V1622" s="15"/>
      <c r="W1622" s="15"/>
      <c r="X1622" s="15"/>
      <c r="Y1622" s="15"/>
      <c r="Z1622" s="15"/>
      <c r="AA1622" s="15"/>
      <c r="AB1622" s="15"/>
      <c r="AC1622" s="15"/>
      <c r="AD1622" s="15"/>
      <c r="AE1622" s="15"/>
    </row>
    <row r="1623" spans="22:31" x14ac:dyDescent="0.65">
      <c r="V1623" s="15"/>
      <c r="W1623" s="15"/>
      <c r="X1623" s="15"/>
      <c r="Y1623" s="15"/>
      <c r="Z1623" s="15"/>
      <c r="AA1623" s="15"/>
      <c r="AB1623" s="15"/>
      <c r="AC1623" s="15"/>
      <c r="AD1623" s="15"/>
      <c r="AE1623" s="15"/>
    </row>
    <row r="1624" spans="22:31" x14ac:dyDescent="0.65">
      <c r="V1624" s="15"/>
      <c r="W1624" s="15"/>
      <c r="X1624" s="15"/>
      <c r="Y1624" s="15"/>
      <c r="Z1624" s="15"/>
      <c r="AA1624" s="15"/>
      <c r="AB1624" s="15"/>
      <c r="AC1624" s="15"/>
      <c r="AD1624" s="15"/>
      <c r="AE1624" s="15"/>
    </row>
    <row r="1625" spans="22:31" x14ac:dyDescent="0.65">
      <c r="V1625" s="15"/>
      <c r="W1625" s="15"/>
      <c r="X1625" s="15"/>
      <c r="Y1625" s="15"/>
      <c r="Z1625" s="15"/>
      <c r="AA1625" s="15"/>
      <c r="AB1625" s="15"/>
      <c r="AC1625" s="15"/>
      <c r="AD1625" s="15"/>
      <c r="AE1625" s="15"/>
    </row>
    <row r="1626" spans="22:31" x14ac:dyDescent="0.65">
      <c r="V1626" s="15"/>
      <c r="W1626" s="15"/>
      <c r="X1626" s="15"/>
      <c r="Y1626" s="15"/>
      <c r="Z1626" s="15"/>
      <c r="AA1626" s="15"/>
      <c r="AB1626" s="15"/>
      <c r="AC1626" s="15"/>
      <c r="AD1626" s="15"/>
      <c r="AE1626" s="15"/>
    </row>
    <row r="1627" spans="22:31" x14ac:dyDescent="0.65">
      <c r="V1627" s="15"/>
      <c r="W1627" s="15"/>
      <c r="X1627" s="15"/>
      <c r="Y1627" s="15"/>
      <c r="Z1627" s="15"/>
      <c r="AA1627" s="15"/>
      <c r="AB1627" s="15"/>
      <c r="AC1627" s="15"/>
      <c r="AD1627" s="15"/>
      <c r="AE1627" s="15"/>
    </row>
    <row r="1628" spans="22:31" x14ac:dyDescent="0.65">
      <c r="V1628" s="15"/>
      <c r="W1628" s="15"/>
      <c r="X1628" s="15"/>
      <c r="Y1628" s="15"/>
      <c r="Z1628" s="15"/>
      <c r="AA1628" s="15"/>
      <c r="AB1628" s="15"/>
      <c r="AC1628" s="15"/>
      <c r="AD1628" s="15"/>
      <c r="AE1628" s="15"/>
    </row>
    <row r="1629" spans="22:31" x14ac:dyDescent="0.65">
      <c r="V1629" s="15"/>
      <c r="W1629" s="15"/>
      <c r="X1629" s="15"/>
      <c r="Y1629" s="15"/>
      <c r="Z1629" s="15"/>
      <c r="AA1629" s="15"/>
      <c r="AB1629" s="15"/>
      <c r="AC1629" s="15"/>
      <c r="AD1629" s="15"/>
      <c r="AE1629" s="15"/>
    </row>
    <row r="1630" spans="22:31" x14ac:dyDescent="0.65">
      <c r="V1630" s="15"/>
      <c r="W1630" s="15"/>
      <c r="X1630" s="15"/>
      <c r="Y1630" s="15"/>
      <c r="Z1630" s="15"/>
      <c r="AA1630" s="15"/>
      <c r="AB1630" s="15"/>
      <c r="AC1630" s="15"/>
      <c r="AD1630" s="15"/>
      <c r="AE1630" s="15"/>
    </row>
    <row r="1631" spans="22:31" x14ac:dyDescent="0.65">
      <c r="V1631" s="15"/>
      <c r="W1631" s="15"/>
      <c r="X1631" s="15"/>
      <c r="Y1631" s="15"/>
      <c r="Z1631" s="15"/>
      <c r="AA1631" s="15"/>
      <c r="AB1631" s="15"/>
      <c r="AC1631" s="15"/>
      <c r="AD1631" s="15"/>
      <c r="AE1631" s="15"/>
    </row>
    <row r="1632" spans="22:31" x14ac:dyDescent="0.65">
      <c r="V1632" s="15"/>
      <c r="W1632" s="15"/>
      <c r="X1632" s="15"/>
      <c r="Y1632" s="15"/>
      <c r="Z1632" s="15"/>
      <c r="AA1632" s="15"/>
      <c r="AB1632" s="15"/>
      <c r="AC1632" s="15"/>
      <c r="AD1632" s="15"/>
      <c r="AE1632" s="15"/>
    </row>
    <row r="1633" spans="22:31" x14ac:dyDescent="0.65">
      <c r="V1633" s="15"/>
      <c r="W1633" s="15"/>
      <c r="X1633" s="15"/>
      <c r="Y1633" s="15"/>
      <c r="Z1633" s="15"/>
      <c r="AA1633" s="15"/>
      <c r="AB1633" s="15"/>
      <c r="AC1633" s="15"/>
      <c r="AD1633" s="15"/>
      <c r="AE1633" s="15"/>
    </row>
    <row r="1634" spans="22:31" x14ac:dyDescent="0.65">
      <c r="V1634" s="15"/>
      <c r="W1634" s="15"/>
      <c r="X1634" s="15"/>
      <c r="Y1634" s="15"/>
      <c r="Z1634" s="15"/>
      <c r="AA1634" s="15"/>
      <c r="AB1634" s="15"/>
      <c r="AC1634" s="15"/>
      <c r="AD1634" s="15"/>
      <c r="AE1634" s="15"/>
    </row>
    <row r="1635" spans="22:31" x14ac:dyDescent="0.65">
      <c r="V1635" s="15"/>
      <c r="W1635" s="15"/>
      <c r="X1635" s="15"/>
      <c r="Y1635" s="15"/>
      <c r="Z1635" s="15"/>
      <c r="AA1635" s="15"/>
      <c r="AB1635" s="15"/>
      <c r="AC1635" s="15"/>
      <c r="AD1635" s="15"/>
      <c r="AE1635" s="15"/>
    </row>
    <row r="1636" spans="22:31" x14ac:dyDescent="0.65">
      <c r="V1636" s="15"/>
      <c r="W1636" s="15"/>
      <c r="X1636" s="15"/>
      <c r="Y1636" s="15"/>
      <c r="Z1636" s="15"/>
      <c r="AA1636" s="15"/>
      <c r="AB1636" s="15"/>
      <c r="AC1636" s="15"/>
      <c r="AD1636" s="15"/>
      <c r="AE1636" s="15"/>
    </row>
    <row r="1637" spans="22:31" x14ac:dyDescent="0.65">
      <c r="V1637" s="15"/>
      <c r="W1637" s="15"/>
      <c r="X1637" s="15"/>
      <c r="Y1637" s="15"/>
      <c r="Z1637" s="15"/>
      <c r="AA1637" s="15"/>
      <c r="AB1637" s="15"/>
      <c r="AC1637" s="15"/>
      <c r="AD1637" s="15"/>
      <c r="AE1637" s="15"/>
    </row>
    <row r="1638" spans="22:31" x14ac:dyDescent="0.65">
      <c r="V1638" s="15"/>
      <c r="W1638" s="15"/>
      <c r="X1638" s="15"/>
      <c r="Y1638" s="15"/>
      <c r="Z1638" s="15"/>
      <c r="AA1638" s="15"/>
      <c r="AB1638" s="15"/>
      <c r="AC1638" s="15"/>
      <c r="AD1638" s="15"/>
      <c r="AE1638" s="15"/>
    </row>
    <row r="1639" spans="22:31" x14ac:dyDescent="0.65">
      <c r="V1639" s="15"/>
      <c r="W1639" s="15"/>
      <c r="X1639" s="15"/>
      <c r="Y1639" s="15"/>
      <c r="Z1639" s="15"/>
      <c r="AA1639" s="15"/>
      <c r="AB1639" s="15"/>
      <c r="AC1639" s="15"/>
      <c r="AD1639" s="15"/>
      <c r="AE1639" s="15"/>
    </row>
    <row r="1640" spans="22:31" x14ac:dyDescent="0.65">
      <c r="V1640" s="15"/>
      <c r="W1640" s="15"/>
      <c r="X1640" s="15"/>
      <c r="Y1640" s="15"/>
      <c r="Z1640" s="15"/>
      <c r="AA1640" s="15"/>
      <c r="AB1640" s="15"/>
      <c r="AC1640" s="15"/>
      <c r="AD1640" s="15"/>
      <c r="AE1640" s="15"/>
    </row>
    <row r="1641" spans="22:31" x14ac:dyDescent="0.65">
      <c r="V1641" s="15"/>
      <c r="W1641" s="15"/>
      <c r="X1641" s="15"/>
      <c r="Y1641" s="15"/>
      <c r="Z1641" s="15"/>
      <c r="AA1641" s="15"/>
      <c r="AB1641" s="15"/>
      <c r="AC1641" s="15"/>
      <c r="AD1641" s="15"/>
      <c r="AE1641" s="15"/>
    </row>
    <row r="1642" spans="22:31" x14ac:dyDescent="0.65">
      <c r="V1642" s="15"/>
      <c r="W1642" s="15"/>
      <c r="X1642" s="15"/>
      <c r="Y1642" s="15"/>
      <c r="Z1642" s="15"/>
      <c r="AA1642" s="15"/>
      <c r="AB1642" s="15"/>
      <c r="AC1642" s="15"/>
      <c r="AD1642" s="15"/>
      <c r="AE1642" s="15"/>
    </row>
    <row r="1643" spans="22:31" x14ac:dyDescent="0.65">
      <c r="V1643" s="15"/>
      <c r="W1643" s="15"/>
      <c r="X1643" s="15"/>
      <c r="Y1643" s="15"/>
      <c r="Z1643" s="15"/>
      <c r="AA1643" s="15"/>
      <c r="AB1643" s="15"/>
      <c r="AC1643" s="15"/>
      <c r="AD1643" s="15"/>
      <c r="AE1643" s="15"/>
    </row>
    <row r="1644" spans="22:31" x14ac:dyDescent="0.65">
      <c r="V1644" s="15"/>
      <c r="W1644" s="15"/>
      <c r="X1644" s="15"/>
      <c r="Y1644" s="15"/>
      <c r="Z1644" s="15"/>
      <c r="AA1644" s="15"/>
      <c r="AB1644" s="15"/>
      <c r="AC1644" s="15"/>
      <c r="AD1644" s="15"/>
      <c r="AE1644" s="15"/>
    </row>
    <row r="1645" spans="22:31" x14ac:dyDescent="0.65">
      <c r="V1645" s="15"/>
      <c r="W1645" s="15"/>
      <c r="X1645" s="15"/>
      <c r="Y1645" s="15"/>
      <c r="Z1645" s="15"/>
      <c r="AA1645" s="15"/>
      <c r="AB1645" s="15"/>
      <c r="AC1645" s="15"/>
      <c r="AD1645" s="15"/>
      <c r="AE1645" s="15"/>
    </row>
    <row r="1646" spans="22:31" x14ac:dyDescent="0.65">
      <c r="V1646" s="15"/>
      <c r="W1646" s="15"/>
      <c r="X1646" s="15"/>
      <c r="Y1646" s="15"/>
      <c r="Z1646" s="15"/>
      <c r="AA1646" s="15"/>
      <c r="AB1646" s="15"/>
      <c r="AC1646" s="15"/>
      <c r="AD1646" s="15"/>
      <c r="AE1646" s="15"/>
    </row>
    <row r="1647" spans="22:31" x14ac:dyDescent="0.65">
      <c r="V1647" s="15"/>
      <c r="W1647" s="15"/>
      <c r="X1647" s="15"/>
      <c r="Y1647" s="15"/>
      <c r="Z1647" s="15"/>
      <c r="AA1647" s="15"/>
      <c r="AB1647" s="15"/>
      <c r="AC1647" s="15"/>
      <c r="AD1647" s="15"/>
      <c r="AE1647" s="15"/>
    </row>
    <row r="1648" spans="22:31" x14ac:dyDescent="0.65">
      <c r="V1648" s="15"/>
      <c r="W1648" s="15"/>
      <c r="X1648" s="15"/>
      <c r="Y1648" s="15"/>
      <c r="Z1648" s="15"/>
      <c r="AA1648" s="15"/>
      <c r="AB1648" s="15"/>
      <c r="AC1648" s="15"/>
      <c r="AD1648" s="15"/>
      <c r="AE1648" s="15"/>
    </row>
    <row r="1649" spans="22:31" x14ac:dyDescent="0.65">
      <c r="V1649" s="15"/>
      <c r="W1649" s="15"/>
      <c r="X1649" s="15"/>
      <c r="Y1649" s="15"/>
      <c r="Z1649" s="15"/>
      <c r="AA1649" s="15"/>
      <c r="AB1649" s="15"/>
      <c r="AC1649" s="15"/>
      <c r="AD1649" s="15"/>
      <c r="AE1649" s="15"/>
    </row>
    <row r="1650" spans="22:31" x14ac:dyDescent="0.65">
      <c r="V1650" s="15"/>
      <c r="W1650" s="15"/>
      <c r="X1650" s="15"/>
      <c r="Y1650" s="15"/>
      <c r="Z1650" s="15"/>
      <c r="AA1650" s="15"/>
      <c r="AB1650" s="15"/>
      <c r="AC1650" s="15"/>
      <c r="AD1650" s="15"/>
      <c r="AE1650" s="15"/>
    </row>
    <row r="1651" spans="22:31" x14ac:dyDescent="0.65">
      <c r="V1651" s="15"/>
      <c r="W1651" s="15"/>
      <c r="X1651" s="15"/>
      <c r="Y1651" s="15"/>
      <c r="Z1651" s="15"/>
      <c r="AA1651" s="15"/>
      <c r="AB1651" s="15"/>
      <c r="AC1651" s="15"/>
      <c r="AD1651" s="15"/>
      <c r="AE1651" s="15"/>
    </row>
    <row r="1652" spans="22:31" x14ac:dyDescent="0.65">
      <c r="V1652" s="15"/>
      <c r="W1652" s="15"/>
      <c r="X1652" s="15"/>
      <c r="Y1652" s="15"/>
      <c r="Z1652" s="15"/>
      <c r="AA1652" s="15"/>
      <c r="AB1652" s="15"/>
      <c r="AC1652" s="15"/>
      <c r="AD1652" s="15"/>
      <c r="AE1652" s="15"/>
    </row>
    <row r="1653" spans="22:31" x14ac:dyDescent="0.65">
      <c r="V1653" s="15"/>
      <c r="W1653" s="15"/>
      <c r="X1653" s="15"/>
      <c r="Y1653" s="15"/>
      <c r="Z1653" s="15"/>
      <c r="AA1653" s="15"/>
      <c r="AB1653" s="15"/>
      <c r="AC1653" s="15"/>
      <c r="AD1653" s="15"/>
      <c r="AE1653" s="15"/>
    </row>
    <row r="1654" spans="22:31" x14ac:dyDescent="0.65">
      <c r="V1654" s="15"/>
      <c r="W1654" s="15"/>
      <c r="X1654" s="15"/>
      <c r="Y1654" s="15"/>
      <c r="Z1654" s="15"/>
      <c r="AA1654" s="15"/>
      <c r="AB1654" s="15"/>
      <c r="AC1654" s="15"/>
      <c r="AD1654" s="15"/>
      <c r="AE1654" s="15"/>
    </row>
    <row r="1655" spans="22:31" x14ac:dyDescent="0.65">
      <c r="V1655" s="15"/>
      <c r="W1655" s="15"/>
      <c r="X1655" s="15"/>
      <c r="Y1655" s="15"/>
      <c r="Z1655" s="15"/>
      <c r="AA1655" s="15"/>
      <c r="AB1655" s="15"/>
      <c r="AC1655" s="15"/>
      <c r="AD1655" s="15"/>
      <c r="AE1655" s="15"/>
    </row>
    <row r="1656" spans="22:31" x14ac:dyDescent="0.65">
      <c r="V1656" s="15"/>
      <c r="W1656" s="15"/>
      <c r="X1656" s="15"/>
      <c r="Y1656" s="15"/>
      <c r="Z1656" s="15"/>
      <c r="AA1656" s="15"/>
      <c r="AB1656" s="15"/>
      <c r="AC1656" s="15"/>
      <c r="AD1656" s="15"/>
      <c r="AE1656" s="15"/>
    </row>
    <row r="1657" spans="22:31" x14ac:dyDescent="0.65">
      <c r="V1657" s="15"/>
      <c r="W1657" s="15"/>
      <c r="X1657" s="15"/>
      <c r="Y1657" s="15"/>
      <c r="Z1657" s="15"/>
      <c r="AA1657" s="15"/>
      <c r="AB1657" s="15"/>
      <c r="AC1657" s="15"/>
      <c r="AD1657" s="15"/>
      <c r="AE1657" s="15"/>
    </row>
    <row r="1658" spans="22:31" x14ac:dyDescent="0.65">
      <c r="V1658" s="15"/>
      <c r="W1658" s="15"/>
      <c r="X1658" s="15"/>
      <c r="Y1658" s="15"/>
      <c r="Z1658" s="15"/>
      <c r="AA1658" s="15"/>
      <c r="AB1658" s="15"/>
      <c r="AC1658" s="15"/>
      <c r="AD1658" s="15"/>
      <c r="AE1658" s="15"/>
    </row>
    <row r="1659" spans="22:31" x14ac:dyDescent="0.65">
      <c r="V1659" s="15"/>
      <c r="W1659" s="15"/>
      <c r="X1659" s="15"/>
      <c r="Y1659" s="15"/>
      <c r="Z1659" s="15"/>
      <c r="AA1659" s="15"/>
      <c r="AB1659" s="15"/>
      <c r="AC1659" s="15"/>
      <c r="AD1659" s="15"/>
      <c r="AE1659" s="15"/>
    </row>
    <row r="1660" spans="22:31" x14ac:dyDescent="0.65">
      <c r="V1660" s="15"/>
      <c r="W1660" s="15"/>
      <c r="X1660" s="15"/>
      <c r="Y1660" s="15"/>
      <c r="Z1660" s="15"/>
      <c r="AA1660" s="15"/>
      <c r="AB1660" s="15"/>
      <c r="AC1660" s="15"/>
      <c r="AD1660" s="15"/>
      <c r="AE1660" s="15"/>
    </row>
    <row r="1661" spans="22:31" x14ac:dyDescent="0.65">
      <c r="V1661" s="15"/>
      <c r="W1661" s="15"/>
      <c r="X1661" s="15"/>
      <c r="Y1661" s="15"/>
      <c r="Z1661" s="15"/>
      <c r="AA1661" s="15"/>
      <c r="AB1661" s="15"/>
      <c r="AC1661" s="15"/>
      <c r="AD1661" s="15"/>
      <c r="AE1661" s="15"/>
    </row>
    <row r="1662" spans="22:31" x14ac:dyDescent="0.65">
      <c r="V1662" s="15"/>
      <c r="W1662" s="15"/>
      <c r="X1662" s="15"/>
      <c r="Y1662" s="15"/>
      <c r="Z1662" s="15"/>
      <c r="AA1662" s="15"/>
      <c r="AB1662" s="15"/>
      <c r="AC1662" s="15"/>
      <c r="AD1662" s="15"/>
      <c r="AE1662" s="15"/>
    </row>
    <row r="1663" spans="22:31" x14ac:dyDescent="0.65">
      <c r="V1663" s="15"/>
      <c r="W1663" s="15"/>
      <c r="X1663" s="15"/>
      <c r="Y1663" s="15"/>
      <c r="Z1663" s="15"/>
      <c r="AA1663" s="15"/>
      <c r="AB1663" s="15"/>
      <c r="AC1663" s="15"/>
      <c r="AD1663" s="15"/>
      <c r="AE1663" s="15"/>
    </row>
    <row r="1664" spans="22:31" x14ac:dyDescent="0.65">
      <c r="V1664" s="15"/>
      <c r="W1664" s="15"/>
      <c r="X1664" s="15"/>
      <c r="Y1664" s="15"/>
      <c r="Z1664" s="15"/>
      <c r="AA1664" s="15"/>
      <c r="AB1664" s="15"/>
      <c r="AC1664" s="15"/>
      <c r="AD1664" s="15"/>
      <c r="AE1664" s="15"/>
    </row>
    <row r="1665" spans="22:31" x14ac:dyDescent="0.65">
      <c r="V1665" s="15"/>
      <c r="W1665" s="15"/>
      <c r="X1665" s="15"/>
      <c r="Y1665" s="15"/>
      <c r="Z1665" s="15"/>
      <c r="AA1665" s="15"/>
      <c r="AB1665" s="15"/>
      <c r="AC1665" s="15"/>
      <c r="AD1665" s="15"/>
      <c r="AE1665" s="15"/>
    </row>
    <row r="1666" spans="22:31" x14ac:dyDescent="0.65">
      <c r="V1666" s="15"/>
      <c r="W1666" s="15"/>
      <c r="X1666" s="15"/>
      <c r="Y1666" s="15"/>
      <c r="Z1666" s="15"/>
      <c r="AA1666" s="15"/>
      <c r="AB1666" s="15"/>
      <c r="AC1666" s="15"/>
      <c r="AD1666" s="15"/>
      <c r="AE1666" s="15"/>
    </row>
    <row r="1667" spans="22:31" x14ac:dyDescent="0.65">
      <c r="V1667" s="15"/>
      <c r="W1667" s="15"/>
      <c r="X1667" s="15"/>
      <c r="Y1667" s="15"/>
      <c r="Z1667" s="15"/>
      <c r="AA1667" s="15"/>
      <c r="AB1667" s="15"/>
      <c r="AC1667" s="15"/>
      <c r="AD1667" s="15"/>
      <c r="AE1667" s="15"/>
    </row>
    <row r="1668" spans="22:31" x14ac:dyDescent="0.65">
      <c r="V1668" s="15"/>
      <c r="W1668" s="15"/>
      <c r="X1668" s="15"/>
      <c r="Y1668" s="15"/>
      <c r="Z1668" s="15"/>
      <c r="AA1668" s="15"/>
      <c r="AB1668" s="15"/>
      <c r="AC1668" s="15"/>
      <c r="AD1668" s="15"/>
      <c r="AE1668" s="15"/>
    </row>
    <row r="1669" spans="22:31" x14ac:dyDescent="0.65">
      <c r="V1669" s="15"/>
      <c r="W1669" s="15"/>
      <c r="X1669" s="15"/>
      <c r="Y1669" s="15"/>
      <c r="Z1669" s="15"/>
      <c r="AA1669" s="15"/>
      <c r="AB1669" s="15"/>
      <c r="AC1669" s="15"/>
      <c r="AD1669" s="15"/>
      <c r="AE1669" s="15"/>
    </row>
    <row r="1670" spans="22:31" x14ac:dyDescent="0.65">
      <c r="V1670" s="15"/>
      <c r="W1670" s="15"/>
      <c r="X1670" s="15"/>
      <c r="Y1670" s="15"/>
      <c r="Z1670" s="15"/>
      <c r="AA1670" s="15"/>
      <c r="AB1670" s="15"/>
      <c r="AC1670" s="15"/>
      <c r="AD1670" s="15"/>
      <c r="AE1670" s="15"/>
    </row>
    <row r="1671" spans="22:31" x14ac:dyDescent="0.65">
      <c r="V1671" s="15"/>
      <c r="W1671" s="15"/>
      <c r="X1671" s="15"/>
      <c r="Y1671" s="15"/>
      <c r="Z1671" s="15"/>
      <c r="AA1671" s="15"/>
      <c r="AB1671" s="15"/>
      <c r="AC1671" s="15"/>
      <c r="AD1671" s="15"/>
      <c r="AE1671" s="15"/>
    </row>
    <row r="1672" spans="22:31" x14ac:dyDescent="0.65">
      <c r="V1672" s="15"/>
      <c r="W1672" s="15"/>
      <c r="X1672" s="15"/>
      <c r="Y1672" s="15"/>
      <c r="Z1672" s="15"/>
      <c r="AA1672" s="15"/>
      <c r="AB1672" s="15"/>
      <c r="AC1672" s="15"/>
      <c r="AD1672" s="15"/>
      <c r="AE1672" s="15"/>
    </row>
    <row r="1673" spans="22:31" x14ac:dyDescent="0.65">
      <c r="V1673" s="15"/>
      <c r="W1673" s="15"/>
      <c r="X1673" s="15"/>
      <c r="Y1673" s="15"/>
      <c r="Z1673" s="15"/>
      <c r="AA1673" s="15"/>
      <c r="AB1673" s="15"/>
      <c r="AC1673" s="15"/>
      <c r="AD1673" s="15"/>
      <c r="AE1673" s="15"/>
    </row>
    <row r="1674" spans="22:31" x14ac:dyDescent="0.65">
      <c r="V1674" s="15"/>
      <c r="W1674" s="15"/>
      <c r="X1674" s="15"/>
      <c r="Y1674" s="15"/>
      <c r="Z1674" s="15"/>
      <c r="AA1674" s="15"/>
      <c r="AB1674" s="15"/>
      <c r="AC1674" s="15"/>
      <c r="AD1674" s="15"/>
      <c r="AE1674" s="15"/>
    </row>
    <row r="1675" spans="22:31" x14ac:dyDescent="0.65">
      <c r="V1675" s="15"/>
      <c r="W1675" s="15"/>
      <c r="X1675" s="15"/>
      <c r="Y1675" s="15"/>
      <c r="Z1675" s="15"/>
      <c r="AA1675" s="15"/>
      <c r="AB1675" s="15"/>
      <c r="AC1675" s="15"/>
      <c r="AD1675" s="15"/>
      <c r="AE1675" s="15"/>
    </row>
    <row r="1676" spans="22:31" x14ac:dyDescent="0.65">
      <c r="V1676" s="15"/>
      <c r="W1676" s="15"/>
      <c r="X1676" s="15"/>
      <c r="Y1676" s="15"/>
      <c r="Z1676" s="15"/>
      <c r="AA1676" s="15"/>
      <c r="AB1676" s="15"/>
      <c r="AC1676" s="15"/>
      <c r="AD1676" s="15"/>
      <c r="AE1676" s="15"/>
    </row>
    <row r="1677" spans="22:31" x14ac:dyDescent="0.65">
      <c r="V1677" s="15"/>
      <c r="W1677" s="15"/>
      <c r="X1677" s="15"/>
      <c r="Y1677" s="15"/>
      <c r="Z1677" s="15"/>
      <c r="AA1677" s="15"/>
      <c r="AB1677" s="15"/>
      <c r="AC1677" s="15"/>
      <c r="AD1677" s="15"/>
      <c r="AE1677" s="15"/>
    </row>
    <row r="1678" spans="22:31" x14ac:dyDescent="0.65">
      <c r="V1678" s="15"/>
      <c r="W1678" s="15"/>
      <c r="X1678" s="15"/>
      <c r="Y1678" s="15"/>
      <c r="Z1678" s="15"/>
      <c r="AA1678" s="15"/>
      <c r="AB1678" s="15"/>
      <c r="AC1678" s="15"/>
      <c r="AD1678" s="15"/>
      <c r="AE1678" s="15"/>
    </row>
    <row r="1679" spans="22:31" x14ac:dyDescent="0.65">
      <c r="V1679" s="15"/>
      <c r="W1679" s="15"/>
      <c r="X1679" s="15"/>
      <c r="Y1679" s="15"/>
      <c r="Z1679" s="15"/>
      <c r="AA1679" s="15"/>
      <c r="AB1679" s="15"/>
      <c r="AC1679" s="15"/>
      <c r="AD1679" s="15"/>
      <c r="AE1679" s="15"/>
    </row>
    <row r="1680" spans="22:31" x14ac:dyDescent="0.65">
      <c r="V1680" s="15"/>
      <c r="W1680" s="15"/>
      <c r="X1680" s="15"/>
      <c r="Y1680" s="15"/>
      <c r="Z1680" s="15"/>
      <c r="AA1680" s="15"/>
      <c r="AB1680" s="15"/>
      <c r="AC1680" s="15"/>
      <c r="AD1680" s="15"/>
      <c r="AE1680" s="15"/>
    </row>
    <row r="1681" spans="22:31" x14ac:dyDescent="0.65">
      <c r="V1681" s="15"/>
      <c r="W1681" s="15"/>
      <c r="X1681" s="15"/>
      <c r="Y1681" s="15"/>
      <c r="Z1681" s="15"/>
      <c r="AA1681" s="15"/>
      <c r="AB1681" s="15"/>
      <c r="AC1681" s="15"/>
      <c r="AD1681" s="15"/>
      <c r="AE1681" s="15"/>
    </row>
    <row r="1682" spans="22:31" x14ac:dyDescent="0.65">
      <c r="V1682" s="15"/>
      <c r="W1682" s="15"/>
      <c r="X1682" s="15"/>
      <c r="Y1682" s="15"/>
      <c r="Z1682" s="15"/>
      <c r="AA1682" s="15"/>
      <c r="AB1682" s="15"/>
      <c r="AC1682" s="15"/>
      <c r="AD1682" s="15"/>
      <c r="AE1682" s="15"/>
    </row>
    <row r="1683" spans="22:31" x14ac:dyDescent="0.65">
      <c r="V1683" s="15"/>
      <c r="W1683" s="15"/>
      <c r="X1683" s="15"/>
      <c r="Y1683" s="15"/>
      <c r="Z1683" s="15"/>
      <c r="AA1683" s="15"/>
      <c r="AB1683" s="15"/>
      <c r="AC1683" s="15"/>
      <c r="AD1683" s="15"/>
      <c r="AE1683" s="15"/>
    </row>
    <row r="1684" spans="22:31" x14ac:dyDescent="0.65">
      <c r="V1684" s="15"/>
      <c r="W1684" s="15"/>
      <c r="X1684" s="15"/>
      <c r="Y1684" s="15"/>
      <c r="Z1684" s="15"/>
      <c r="AA1684" s="15"/>
      <c r="AB1684" s="15"/>
      <c r="AC1684" s="15"/>
      <c r="AD1684" s="15"/>
      <c r="AE1684" s="15"/>
    </row>
    <row r="1685" spans="22:31" x14ac:dyDescent="0.65">
      <c r="V1685" s="15"/>
      <c r="W1685" s="15"/>
      <c r="X1685" s="15"/>
      <c r="Y1685" s="15"/>
      <c r="Z1685" s="15"/>
      <c r="AA1685" s="15"/>
      <c r="AB1685" s="15"/>
      <c r="AC1685" s="15"/>
      <c r="AD1685" s="15"/>
      <c r="AE1685" s="15"/>
    </row>
    <row r="1686" spans="22:31" x14ac:dyDescent="0.65">
      <c r="V1686" s="15"/>
      <c r="W1686" s="15"/>
      <c r="X1686" s="15"/>
      <c r="Y1686" s="15"/>
      <c r="Z1686" s="15"/>
      <c r="AA1686" s="15"/>
      <c r="AB1686" s="15"/>
      <c r="AC1686" s="15"/>
      <c r="AD1686" s="15"/>
      <c r="AE1686" s="15"/>
    </row>
    <row r="1687" spans="22:31" x14ac:dyDescent="0.65">
      <c r="V1687" s="15"/>
      <c r="W1687" s="15"/>
      <c r="X1687" s="15"/>
      <c r="Y1687" s="15"/>
      <c r="Z1687" s="15"/>
      <c r="AA1687" s="15"/>
      <c r="AB1687" s="15"/>
      <c r="AC1687" s="15"/>
      <c r="AD1687" s="15"/>
      <c r="AE1687" s="15"/>
    </row>
    <row r="1688" spans="22:31" x14ac:dyDescent="0.65">
      <c r="V1688" s="15"/>
      <c r="W1688" s="15"/>
      <c r="X1688" s="15"/>
      <c r="Y1688" s="15"/>
      <c r="Z1688" s="15"/>
      <c r="AA1688" s="15"/>
      <c r="AB1688" s="15"/>
      <c r="AC1688" s="15"/>
      <c r="AD1688" s="15"/>
      <c r="AE1688" s="15"/>
    </row>
    <row r="1689" spans="22:31" x14ac:dyDescent="0.65">
      <c r="V1689" s="15"/>
      <c r="W1689" s="15"/>
      <c r="X1689" s="15"/>
      <c r="Y1689" s="15"/>
      <c r="Z1689" s="15"/>
      <c r="AA1689" s="15"/>
      <c r="AB1689" s="15"/>
      <c r="AC1689" s="15"/>
      <c r="AD1689" s="15"/>
      <c r="AE1689" s="15"/>
    </row>
    <row r="1690" spans="22:31" x14ac:dyDescent="0.65">
      <c r="V1690" s="15"/>
      <c r="W1690" s="15"/>
      <c r="X1690" s="15"/>
      <c r="Y1690" s="15"/>
      <c r="Z1690" s="15"/>
      <c r="AA1690" s="15"/>
      <c r="AB1690" s="15"/>
      <c r="AC1690" s="15"/>
      <c r="AD1690" s="15"/>
      <c r="AE1690" s="15"/>
    </row>
    <row r="1691" spans="22:31" x14ac:dyDescent="0.65">
      <c r="V1691" s="15"/>
      <c r="W1691" s="15"/>
      <c r="X1691" s="15"/>
      <c r="Y1691" s="15"/>
      <c r="Z1691" s="15"/>
      <c r="AA1691" s="15"/>
      <c r="AB1691" s="15"/>
      <c r="AC1691" s="15"/>
      <c r="AD1691" s="15"/>
      <c r="AE1691" s="15"/>
    </row>
    <row r="1692" spans="22:31" x14ac:dyDescent="0.65">
      <c r="V1692" s="15"/>
      <c r="W1692" s="15"/>
      <c r="X1692" s="15"/>
      <c r="Y1692" s="15"/>
      <c r="Z1692" s="15"/>
      <c r="AA1692" s="15"/>
      <c r="AB1692" s="15"/>
      <c r="AC1692" s="15"/>
      <c r="AD1692" s="15"/>
      <c r="AE1692" s="15"/>
    </row>
    <row r="1693" spans="22:31" x14ac:dyDescent="0.65">
      <c r="V1693" s="15"/>
      <c r="W1693" s="15"/>
      <c r="X1693" s="15"/>
      <c r="Y1693" s="15"/>
      <c r="Z1693" s="15"/>
      <c r="AA1693" s="15"/>
      <c r="AB1693" s="15"/>
      <c r="AC1693" s="15"/>
      <c r="AD1693" s="15"/>
      <c r="AE1693" s="15"/>
    </row>
    <row r="1694" spans="22:31" x14ac:dyDescent="0.65">
      <c r="V1694" s="15"/>
      <c r="W1694" s="15"/>
      <c r="X1694" s="15"/>
      <c r="Y1694" s="15"/>
      <c r="Z1694" s="15"/>
      <c r="AA1694" s="15"/>
      <c r="AB1694" s="15"/>
      <c r="AC1694" s="15"/>
      <c r="AD1694" s="15"/>
      <c r="AE1694" s="15"/>
    </row>
    <row r="1695" spans="22:31" x14ac:dyDescent="0.65">
      <c r="V1695" s="15"/>
      <c r="W1695" s="15"/>
      <c r="X1695" s="15"/>
      <c r="Y1695" s="15"/>
      <c r="Z1695" s="15"/>
      <c r="AA1695" s="15"/>
      <c r="AB1695" s="15"/>
      <c r="AC1695" s="15"/>
      <c r="AD1695" s="15"/>
      <c r="AE1695" s="15"/>
    </row>
    <row r="1696" spans="22:31" x14ac:dyDescent="0.65">
      <c r="V1696" s="15"/>
      <c r="W1696" s="15"/>
      <c r="X1696" s="15"/>
      <c r="Y1696" s="15"/>
      <c r="Z1696" s="15"/>
      <c r="AA1696" s="15"/>
      <c r="AB1696" s="15"/>
      <c r="AC1696" s="15"/>
      <c r="AD1696" s="15"/>
      <c r="AE1696" s="15"/>
    </row>
    <row r="1697" spans="22:31" x14ac:dyDescent="0.65">
      <c r="V1697" s="15"/>
      <c r="W1697" s="15"/>
      <c r="X1697" s="15"/>
      <c r="Y1697" s="15"/>
      <c r="Z1697" s="15"/>
      <c r="AA1697" s="15"/>
      <c r="AB1697" s="15"/>
      <c r="AC1697" s="15"/>
      <c r="AD1697" s="15"/>
      <c r="AE1697" s="15"/>
    </row>
    <row r="1698" spans="22:31" x14ac:dyDescent="0.65">
      <c r="V1698" s="15"/>
      <c r="W1698" s="15"/>
      <c r="X1698" s="15"/>
      <c r="Y1698" s="15"/>
      <c r="Z1698" s="15"/>
      <c r="AA1698" s="15"/>
      <c r="AB1698" s="15"/>
      <c r="AC1698" s="15"/>
      <c r="AD1698" s="15"/>
      <c r="AE1698" s="15"/>
    </row>
    <row r="1699" spans="22:31" x14ac:dyDescent="0.65">
      <c r="V1699" s="15"/>
      <c r="W1699" s="15"/>
      <c r="X1699" s="15"/>
      <c r="Y1699" s="15"/>
      <c r="Z1699" s="15"/>
      <c r="AA1699" s="15"/>
      <c r="AB1699" s="15"/>
      <c r="AC1699" s="15"/>
      <c r="AD1699" s="15"/>
      <c r="AE1699" s="15"/>
    </row>
    <row r="1700" spans="22:31" x14ac:dyDescent="0.65">
      <c r="V1700" s="15"/>
      <c r="W1700" s="15"/>
      <c r="X1700" s="15"/>
      <c r="Y1700" s="15"/>
      <c r="Z1700" s="15"/>
      <c r="AA1700" s="15"/>
      <c r="AB1700" s="15"/>
      <c r="AC1700" s="15"/>
      <c r="AD1700" s="15"/>
      <c r="AE1700" s="15"/>
    </row>
    <row r="1701" spans="22:31" x14ac:dyDescent="0.65">
      <c r="V1701" s="15"/>
      <c r="W1701" s="15"/>
      <c r="X1701" s="15"/>
      <c r="Y1701" s="15"/>
      <c r="Z1701" s="15"/>
      <c r="AA1701" s="15"/>
      <c r="AB1701" s="15"/>
      <c r="AC1701" s="15"/>
      <c r="AD1701" s="15"/>
      <c r="AE1701" s="15"/>
    </row>
    <row r="1702" spans="22:31" x14ac:dyDescent="0.65">
      <c r="V1702" s="15"/>
      <c r="W1702" s="15"/>
      <c r="X1702" s="15"/>
      <c r="Y1702" s="15"/>
      <c r="Z1702" s="15"/>
      <c r="AA1702" s="15"/>
      <c r="AB1702" s="15"/>
      <c r="AC1702" s="15"/>
      <c r="AD1702" s="15"/>
      <c r="AE1702" s="15"/>
    </row>
    <row r="1703" spans="22:31" x14ac:dyDescent="0.65">
      <c r="V1703" s="15"/>
      <c r="W1703" s="15"/>
      <c r="X1703" s="15"/>
      <c r="Y1703" s="15"/>
      <c r="Z1703" s="15"/>
      <c r="AA1703" s="15"/>
      <c r="AB1703" s="15"/>
      <c r="AC1703" s="15"/>
      <c r="AD1703" s="15"/>
      <c r="AE1703" s="15"/>
    </row>
    <row r="1704" spans="22:31" x14ac:dyDescent="0.65">
      <c r="V1704" s="15"/>
      <c r="W1704" s="15"/>
      <c r="X1704" s="15"/>
      <c r="Y1704" s="15"/>
      <c r="Z1704" s="15"/>
      <c r="AA1704" s="15"/>
      <c r="AB1704" s="15"/>
      <c r="AC1704" s="15"/>
      <c r="AD1704" s="15"/>
      <c r="AE1704" s="15"/>
    </row>
    <row r="1705" spans="22:31" x14ac:dyDescent="0.65">
      <c r="V1705" s="15"/>
      <c r="W1705" s="15"/>
      <c r="X1705" s="15"/>
      <c r="Y1705" s="15"/>
      <c r="Z1705" s="15"/>
      <c r="AA1705" s="15"/>
      <c r="AB1705" s="15"/>
      <c r="AC1705" s="15"/>
      <c r="AD1705" s="15"/>
      <c r="AE1705" s="15"/>
    </row>
    <row r="1706" spans="22:31" x14ac:dyDescent="0.65">
      <c r="V1706" s="15"/>
      <c r="W1706" s="15"/>
      <c r="X1706" s="15"/>
      <c r="Y1706" s="15"/>
      <c r="Z1706" s="15"/>
      <c r="AA1706" s="15"/>
      <c r="AB1706" s="15"/>
      <c r="AC1706" s="15"/>
      <c r="AD1706" s="15"/>
      <c r="AE1706" s="15"/>
    </row>
    <row r="1707" spans="22:31" x14ac:dyDescent="0.65">
      <c r="V1707" s="15"/>
      <c r="W1707" s="15"/>
      <c r="X1707" s="15"/>
      <c r="Y1707" s="15"/>
      <c r="Z1707" s="15"/>
      <c r="AA1707" s="15"/>
      <c r="AB1707" s="15"/>
      <c r="AC1707" s="15"/>
      <c r="AD1707" s="15"/>
      <c r="AE1707" s="15"/>
    </row>
    <row r="1708" spans="22:31" x14ac:dyDescent="0.65">
      <c r="V1708" s="15"/>
      <c r="W1708" s="15"/>
      <c r="X1708" s="15"/>
      <c r="Y1708" s="15"/>
      <c r="Z1708" s="15"/>
      <c r="AA1708" s="15"/>
      <c r="AB1708" s="15"/>
      <c r="AC1708" s="15"/>
      <c r="AD1708" s="15"/>
      <c r="AE1708" s="15"/>
    </row>
    <row r="1709" spans="22:31" x14ac:dyDescent="0.65">
      <c r="V1709" s="15"/>
      <c r="W1709" s="15"/>
      <c r="X1709" s="15"/>
      <c r="Y1709" s="15"/>
      <c r="Z1709" s="15"/>
      <c r="AA1709" s="15"/>
      <c r="AB1709" s="15"/>
      <c r="AC1709" s="15"/>
      <c r="AD1709" s="15"/>
      <c r="AE1709" s="15"/>
    </row>
    <row r="1710" spans="22:31" x14ac:dyDescent="0.65">
      <c r="V1710" s="15"/>
      <c r="W1710" s="15"/>
      <c r="X1710" s="15"/>
      <c r="Y1710" s="15"/>
      <c r="Z1710" s="15"/>
      <c r="AA1710" s="15"/>
      <c r="AB1710" s="15"/>
      <c r="AC1710" s="15"/>
      <c r="AD1710" s="15"/>
      <c r="AE1710" s="15"/>
    </row>
    <row r="1711" spans="22:31" x14ac:dyDescent="0.65">
      <c r="V1711" s="15"/>
      <c r="W1711" s="15"/>
      <c r="X1711" s="15"/>
      <c r="Y1711" s="15"/>
      <c r="Z1711" s="15"/>
      <c r="AA1711" s="15"/>
      <c r="AB1711" s="15"/>
      <c r="AC1711" s="15"/>
      <c r="AD1711" s="15"/>
      <c r="AE1711" s="15"/>
    </row>
    <row r="1712" spans="22:31" x14ac:dyDescent="0.65">
      <c r="V1712" s="15"/>
      <c r="W1712" s="15"/>
      <c r="X1712" s="15"/>
      <c r="Y1712" s="15"/>
      <c r="Z1712" s="15"/>
      <c r="AA1712" s="15"/>
      <c r="AB1712" s="15"/>
      <c r="AC1712" s="15"/>
      <c r="AD1712" s="15"/>
      <c r="AE1712" s="15"/>
    </row>
    <row r="1713" spans="22:31" x14ac:dyDescent="0.65">
      <c r="V1713" s="15"/>
      <c r="W1713" s="15"/>
      <c r="X1713" s="15"/>
      <c r="Y1713" s="15"/>
      <c r="Z1713" s="15"/>
      <c r="AA1713" s="15"/>
      <c r="AB1713" s="15"/>
      <c r="AC1713" s="15"/>
      <c r="AD1713" s="15"/>
      <c r="AE1713" s="15"/>
    </row>
    <row r="1714" spans="22:31" x14ac:dyDescent="0.65">
      <c r="V1714" s="15"/>
      <c r="W1714" s="15"/>
      <c r="X1714" s="15"/>
      <c r="Y1714" s="15"/>
      <c r="Z1714" s="15"/>
      <c r="AA1714" s="15"/>
      <c r="AB1714" s="15"/>
      <c r="AC1714" s="15"/>
      <c r="AD1714" s="15"/>
      <c r="AE1714" s="15"/>
    </row>
    <row r="1715" spans="22:31" x14ac:dyDescent="0.65">
      <c r="V1715" s="15"/>
      <c r="W1715" s="15"/>
      <c r="X1715" s="15"/>
      <c r="Y1715" s="15"/>
      <c r="Z1715" s="15"/>
      <c r="AA1715" s="15"/>
      <c r="AB1715" s="15"/>
      <c r="AC1715" s="15"/>
      <c r="AD1715" s="15"/>
      <c r="AE1715" s="15"/>
    </row>
    <row r="1716" spans="22:31" x14ac:dyDescent="0.65">
      <c r="V1716" s="15"/>
      <c r="W1716" s="15"/>
      <c r="X1716" s="15"/>
      <c r="Y1716" s="15"/>
      <c r="Z1716" s="15"/>
      <c r="AA1716" s="15"/>
      <c r="AB1716" s="15"/>
      <c r="AC1716" s="15"/>
      <c r="AD1716" s="15"/>
      <c r="AE1716" s="15"/>
    </row>
    <row r="1717" spans="22:31" x14ac:dyDescent="0.65">
      <c r="V1717" s="15"/>
      <c r="W1717" s="15"/>
      <c r="X1717" s="15"/>
      <c r="Y1717" s="15"/>
      <c r="Z1717" s="15"/>
      <c r="AA1717" s="15"/>
      <c r="AB1717" s="15"/>
      <c r="AC1717" s="15"/>
      <c r="AD1717" s="15"/>
      <c r="AE1717" s="15"/>
    </row>
    <row r="1718" spans="22:31" x14ac:dyDescent="0.65">
      <c r="V1718" s="15"/>
      <c r="W1718" s="15"/>
      <c r="X1718" s="15"/>
      <c r="Y1718" s="15"/>
      <c r="Z1718" s="15"/>
      <c r="AA1718" s="15"/>
      <c r="AB1718" s="15"/>
      <c r="AC1718" s="15"/>
      <c r="AD1718" s="15"/>
      <c r="AE1718" s="15"/>
    </row>
    <row r="1719" spans="22:31" x14ac:dyDescent="0.65">
      <c r="V1719" s="15"/>
      <c r="W1719" s="15"/>
      <c r="X1719" s="15"/>
      <c r="Y1719" s="15"/>
      <c r="Z1719" s="15"/>
      <c r="AA1719" s="15"/>
      <c r="AB1719" s="15"/>
      <c r="AC1719" s="15"/>
      <c r="AD1719" s="15"/>
      <c r="AE1719" s="15"/>
    </row>
    <row r="1720" spans="22:31" x14ac:dyDescent="0.65">
      <c r="V1720" s="15"/>
      <c r="W1720" s="15"/>
      <c r="X1720" s="15"/>
      <c r="Y1720" s="15"/>
      <c r="Z1720" s="15"/>
      <c r="AA1720" s="15"/>
      <c r="AB1720" s="15"/>
      <c r="AC1720" s="15"/>
      <c r="AD1720" s="15"/>
      <c r="AE1720" s="15"/>
    </row>
    <row r="1721" spans="22:31" x14ac:dyDescent="0.65">
      <c r="V1721" s="15"/>
      <c r="W1721" s="15"/>
      <c r="X1721" s="15"/>
      <c r="Y1721" s="15"/>
      <c r="Z1721" s="15"/>
      <c r="AA1721" s="15"/>
      <c r="AB1721" s="15"/>
      <c r="AC1721" s="15"/>
      <c r="AD1721" s="15"/>
      <c r="AE1721" s="15"/>
    </row>
    <row r="1722" spans="22:31" x14ac:dyDescent="0.65">
      <c r="V1722" s="15"/>
      <c r="W1722" s="15"/>
      <c r="X1722" s="15"/>
      <c r="Y1722" s="15"/>
      <c r="Z1722" s="15"/>
      <c r="AA1722" s="15"/>
      <c r="AB1722" s="15"/>
      <c r="AC1722" s="15"/>
      <c r="AD1722" s="15"/>
      <c r="AE1722" s="15"/>
    </row>
    <row r="1723" spans="22:31" x14ac:dyDescent="0.65">
      <c r="V1723" s="15"/>
      <c r="W1723" s="15"/>
      <c r="X1723" s="15"/>
      <c r="Y1723" s="15"/>
      <c r="Z1723" s="15"/>
      <c r="AA1723" s="15"/>
      <c r="AB1723" s="15"/>
      <c r="AC1723" s="15"/>
      <c r="AD1723" s="15"/>
      <c r="AE1723" s="15"/>
    </row>
    <row r="1724" spans="22:31" x14ac:dyDescent="0.65">
      <c r="V1724" s="15"/>
      <c r="W1724" s="15"/>
      <c r="X1724" s="15"/>
      <c r="Y1724" s="15"/>
      <c r="Z1724" s="15"/>
      <c r="AA1724" s="15"/>
      <c r="AB1724" s="15"/>
      <c r="AC1724" s="15"/>
      <c r="AD1724" s="15"/>
      <c r="AE1724" s="15"/>
    </row>
    <row r="1725" spans="22:31" x14ac:dyDescent="0.65">
      <c r="V1725" s="15"/>
      <c r="W1725" s="15"/>
      <c r="X1725" s="15"/>
      <c r="Y1725" s="15"/>
      <c r="Z1725" s="15"/>
      <c r="AA1725" s="15"/>
      <c r="AB1725" s="15"/>
      <c r="AC1725" s="15"/>
      <c r="AD1725" s="15"/>
      <c r="AE1725" s="15"/>
    </row>
    <row r="1726" spans="22:31" x14ac:dyDescent="0.65">
      <c r="V1726" s="15"/>
      <c r="W1726" s="15"/>
      <c r="X1726" s="15"/>
      <c r="Y1726" s="15"/>
      <c r="Z1726" s="15"/>
      <c r="AA1726" s="15"/>
      <c r="AB1726" s="15"/>
      <c r="AC1726" s="15"/>
      <c r="AD1726" s="15"/>
      <c r="AE1726" s="15"/>
    </row>
    <row r="1727" spans="22:31" x14ac:dyDescent="0.65">
      <c r="V1727" s="15"/>
      <c r="W1727" s="15"/>
      <c r="X1727" s="15"/>
      <c r="Y1727" s="15"/>
      <c r="Z1727" s="15"/>
      <c r="AA1727" s="15"/>
      <c r="AB1727" s="15"/>
      <c r="AC1727" s="15"/>
      <c r="AD1727" s="15"/>
      <c r="AE1727" s="15"/>
    </row>
    <row r="1728" spans="22:31" x14ac:dyDescent="0.65">
      <c r="V1728" s="15"/>
      <c r="W1728" s="15"/>
      <c r="X1728" s="15"/>
      <c r="Y1728" s="15"/>
      <c r="Z1728" s="15"/>
      <c r="AA1728" s="15"/>
      <c r="AB1728" s="15"/>
      <c r="AC1728" s="15"/>
      <c r="AD1728" s="15"/>
      <c r="AE1728" s="15"/>
    </row>
    <row r="1729" spans="22:31" x14ac:dyDescent="0.65">
      <c r="V1729" s="15"/>
      <c r="W1729" s="15"/>
      <c r="X1729" s="15"/>
      <c r="Y1729" s="15"/>
      <c r="Z1729" s="15"/>
      <c r="AA1729" s="15"/>
      <c r="AB1729" s="15"/>
      <c r="AC1729" s="15"/>
      <c r="AD1729" s="15"/>
      <c r="AE1729" s="15"/>
    </row>
    <row r="1730" spans="22:31" x14ac:dyDescent="0.65">
      <c r="V1730" s="15"/>
      <c r="W1730" s="15"/>
      <c r="X1730" s="15"/>
      <c r="Y1730" s="15"/>
      <c r="Z1730" s="15"/>
      <c r="AA1730" s="15"/>
      <c r="AB1730" s="15"/>
      <c r="AC1730" s="15"/>
      <c r="AD1730" s="15"/>
      <c r="AE1730" s="15"/>
    </row>
    <row r="1731" spans="22:31" x14ac:dyDescent="0.65">
      <c r="V1731" s="15"/>
      <c r="W1731" s="15"/>
      <c r="X1731" s="15"/>
      <c r="Y1731" s="15"/>
      <c r="Z1731" s="15"/>
      <c r="AA1731" s="15"/>
      <c r="AB1731" s="15"/>
      <c r="AC1731" s="15"/>
      <c r="AD1731" s="15"/>
      <c r="AE1731" s="15"/>
    </row>
    <row r="1732" spans="22:31" x14ac:dyDescent="0.65">
      <c r="V1732" s="15"/>
      <c r="W1732" s="15"/>
      <c r="X1732" s="15"/>
      <c r="Y1732" s="15"/>
      <c r="Z1732" s="15"/>
      <c r="AA1732" s="15"/>
      <c r="AB1732" s="15"/>
      <c r="AC1732" s="15"/>
      <c r="AD1732" s="15"/>
      <c r="AE1732" s="15"/>
    </row>
    <row r="1733" spans="22:31" x14ac:dyDescent="0.65">
      <c r="V1733" s="15"/>
      <c r="W1733" s="15"/>
      <c r="X1733" s="15"/>
      <c r="Y1733" s="15"/>
      <c r="Z1733" s="15"/>
      <c r="AA1733" s="15"/>
      <c r="AB1733" s="15"/>
      <c r="AC1733" s="15"/>
      <c r="AD1733" s="15"/>
      <c r="AE1733" s="15"/>
    </row>
    <row r="1734" spans="22:31" x14ac:dyDescent="0.65">
      <c r="V1734" s="15"/>
      <c r="W1734" s="15"/>
      <c r="X1734" s="15"/>
      <c r="Y1734" s="15"/>
      <c r="Z1734" s="15"/>
      <c r="AA1734" s="15"/>
      <c r="AB1734" s="15"/>
      <c r="AC1734" s="15"/>
      <c r="AD1734" s="15"/>
      <c r="AE1734" s="15"/>
    </row>
    <row r="1735" spans="22:31" x14ac:dyDescent="0.65">
      <c r="V1735" s="15"/>
      <c r="W1735" s="15"/>
      <c r="X1735" s="15"/>
      <c r="Y1735" s="15"/>
      <c r="Z1735" s="15"/>
      <c r="AA1735" s="15"/>
      <c r="AB1735" s="15"/>
      <c r="AC1735" s="15"/>
      <c r="AD1735" s="15"/>
      <c r="AE1735" s="15"/>
    </row>
    <row r="1736" spans="22:31" x14ac:dyDescent="0.65">
      <c r="V1736" s="15"/>
      <c r="W1736" s="15"/>
      <c r="X1736" s="15"/>
      <c r="Y1736" s="15"/>
      <c r="Z1736" s="15"/>
      <c r="AA1736" s="15"/>
      <c r="AB1736" s="15"/>
      <c r="AC1736" s="15"/>
      <c r="AD1736" s="15"/>
      <c r="AE1736" s="15"/>
    </row>
    <row r="1737" spans="22:31" x14ac:dyDescent="0.65">
      <c r="V1737" s="15"/>
      <c r="W1737" s="15"/>
      <c r="X1737" s="15"/>
      <c r="Y1737" s="15"/>
      <c r="Z1737" s="15"/>
      <c r="AA1737" s="15"/>
      <c r="AB1737" s="15"/>
      <c r="AC1737" s="15"/>
      <c r="AD1737" s="15"/>
      <c r="AE1737" s="15"/>
    </row>
    <row r="1738" spans="22:31" x14ac:dyDescent="0.65">
      <c r="V1738" s="15"/>
      <c r="W1738" s="15"/>
      <c r="X1738" s="15"/>
      <c r="Y1738" s="15"/>
      <c r="Z1738" s="15"/>
      <c r="AA1738" s="15"/>
      <c r="AB1738" s="15"/>
      <c r="AC1738" s="15"/>
      <c r="AD1738" s="15"/>
      <c r="AE1738" s="15"/>
    </row>
    <row r="1739" spans="22:31" x14ac:dyDescent="0.65">
      <c r="V1739" s="15"/>
      <c r="W1739" s="15"/>
      <c r="X1739" s="15"/>
      <c r="Y1739" s="15"/>
      <c r="Z1739" s="15"/>
      <c r="AA1739" s="15"/>
      <c r="AB1739" s="15"/>
      <c r="AC1739" s="15"/>
      <c r="AD1739" s="15"/>
      <c r="AE1739" s="15"/>
    </row>
    <row r="1740" spans="22:31" x14ac:dyDescent="0.65">
      <c r="V1740" s="15"/>
      <c r="W1740" s="15"/>
      <c r="X1740" s="15"/>
      <c r="Y1740" s="15"/>
      <c r="Z1740" s="15"/>
      <c r="AA1740" s="15"/>
      <c r="AB1740" s="15"/>
      <c r="AC1740" s="15"/>
      <c r="AD1740" s="15"/>
      <c r="AE1740" s="15"/>
    </row>
    <row r="1741" spans="22:31" x14ac:dyDescent="0.65">
      <c r="V1741" s="15"/>
      <c r="W1741" s="15"/>
      <c r="X1741" s="15"/>
      <c r="Y1741" s="15"/>
      <c r="Z1741" s="15"/>
      <c r="AA1741" s="15"/>
      <c r="AB1741" s="15"/>
      <c r="AC1741" s="15"/>
      <c r="AD1741" s="15"/>
      <c r="AE1741" s="15"/>
    </row>
    <row r="1742" spans="22:31" x14ac:dyDescent="0.65">
      <c r="V1742" s="15"/>
      <c r="W1742" s="15"/>
      <c r="X1742" s="15"/>
      <c r="Y1742" s="15"/>
      <c r="Z1742" s="15"/>
      <c r="AA1742" s="15"/>
      <c r="AB1742" s="15"/>
      <c r="AC1742" s="15"/>
      <c r="AD1742" s="15"/>
      <c r="AE1742" s="15"/>
    </row>
    <row r="1743" spans="22:31" x14ac:dyDescent="0.65">
      <c r="V1743" s="15"/>
      <c r="W1743" s="15"/>
      <c r="X1743" s="15"/>
      <c r="Y1743" s="15"/>
      <c r="Z1743" s="15"/>
      <c r="AA1743" s="15"/>
      <c r="AB1743" s="15"/>
      <c r="AC1743" s="15"/>
      <c r="AD1743" s="15"/>
      <c r="AE1743" s="15"/>
    </row>
    <row r="1744" spans="22:31" x14ac:dyDescent="0.65">
      <c r="V1744" s="15"/>
      <c r="W1744" s="15"/>
      <c r="X1744" s="15"/>
      <c r="Y1744" s="15"/>
      <c r="Z1744" s="15"/>
      <c r="AA1744" s="15"/>
      <c r="AB1744" s="15"/>
      <c r="AC1744" s="15"/>
      <c r="AD1744" s="15"/>
      <c r="AE1744" s="15"/>
    </row>
    <row r="1745" spans="22:31" x14ac:dyDescent="0.65">
      <c r="V1745" s="15"/>
      <c r="W1745" s="15"/>
      <c r="X1745" s="15"/>
      <c r="Y1745" s="15"/>
      <c r="Z1745" s="15"/>
      <c r="AA1745" s="15"/>
      <c r="AB1745" s="15"/>
      <c r="AC1745" s="15"/>
      <c r="AD1745" s="15"/>
      <c r="AE1745" s="15"/>
    </row>
    <row r="1746" spans="22:31" x14ac:dyDescent="0.65">
      <c r="V1746" s="15"/>
      <c r="W1746" s="15"/>
      <c r="X1746" s="15"/>
      <c r="Y1746" s="15"/>
      <c r="Z1746" s="15"/>
      <c r="AA1746" s="15"/>
      <c r="AB1746" s="15"/>
      <c r="AC1746" s="15"/>
      <c r="AD1746" s="15"/>
      <c r="AE1746" s="15"/>
    </row>
    <row r="1747" spans="22:31" x14ac:dyDescent="0.65">
      <c r="V1747" s="15"/>
      <c r="W1747" s="15"/>
      <c r="X1747" s="15"/>
      <c r="Y1747" s="15"/>
      <c r="Z1747" s="15"/>
      <c r="AA1747" s="15"/>
      <c r="AB1747" s="15"/>
      <c r="AC1747" s="15"/>
      <c r="AD1747" s="15"/>
      <c r="AE1747" s="15"/>
    </row>
    <row r="1748" spans="22:31" x14ac:dyDescent="0.65">
      <c r="V1748" s="15"/>
      <c r="W1748" s="15"/>
      <c r="X1748" s="15"/>
      <c r="Y1748" s="15"/>
      <c r="Z1748" s="15"/>
      <c r="AA1748" s="15"/>
      <c r="AB1748" s="15"/>
      <c r="AC1748" s="15"/>
      <c r="AD1748" s="15"/>
      <c r="AE1748" s="15"/>
    </row>
    <row r="1749" spans="22:31" x14ac:dyDescent="0.65">
      <c r="V1749" s="15"/>
      <c r="W1749" s="15"/>
      <c r="X1749" s="15"/>
      <c r="Y1749" s="15"/>
      <c r="Z1749" s="15"/>
      <c r="AA1749" s="15"/>
      <c r="AB1749" s="15"/>
      <c r="AC1749" s="15"/>
      <c r="AD1749" s="15"/>
      <c r="AE1749" s="15"/>
    </row>
    <row r="1750" spans="22:31" x14ac:dyDescent="0.65">
      <c r="V1750" s="15"/>
      <c r="W1750" s="15"/>
      <c r="X1750" s="15"/>
      <c r="Y1750" s="15"/>
      <c r="Z1750" s="15"/>
      <c r="AA1750" s="15"/>
      <c r="AB1750" s="15"/>
      <c r="AC1750" s="15"/>
      <c r="AD1750" s="15"/>
      <c r="AE1750" s="15"/>
    </row>
    <row r="1751" spans="22:31" x14ac:dyDescent="0.65">
      <c r="V1751" s="15"/>
      <c r="W1751" s="15"/>
      <c r="X1751" s="15"/>
      <c r="Y1751" s="15"/>
      <c r="Z1751" s="15"/>
      <c r="AA1751" s="15"/>
      <c r="AB1751" s="15"/>
      <c r="AC1751" s="15"/>
      <c r="AD1751" s="15"/>
      <c r="AE1751" s="15"/>
    </row>
    <row r="1752" spans="22:31" x14ac:dyDescent="0.65">
      <c r="V1752" s="15"/>
      <c r="W1752" s="15"/>
      <c r="X1752" s="15"/>
      <c r="Y1752" s="15"/>
      <c r="Z1752" s="15"/>
      <c r="AA1752" s="15"/>
      <c r="AB1752" s="15"/>
      <c r="AC1752" s="15"/>
      <c r="AD1752" s="15"/>
      <c r="AE1752" s="15"/>
    </row>
    <row r="1753" spans="22:31" x14ac:dyDescent="0.65">
      <c r="V1753" s="15"/>
      <c r="W1753" s="15"/>
      <c r="X1753" s="15"/>
      <c r="Y1753" s="15"/>
      <c r="Z1753" s="15"/>
      <c r="AA1753" s="15"/>
      <c r="AB1753" s="15"/>
      <c r="AC1753" s="15"/>
      <c r="AD1753" s="15"/>
      <c r="AE1753" s="15"/>
    </row>
    <row r="1754" spans="22:31" x14ac:dyDescent="0.65">
      <c r="V1754" s="15"/>
      <c r="W1754" s="15"/>
      <c r="X1754" s="15"/>
      <c r="Y1754" s="15"/>
      <c r="Z1754" s="15"/>
      <c r="AA1754" s="15"/>
      <c r="AB1754" s="15"/>
      <c r="AC1754" s="15"/>
      <c r="AD1754" s="15"/>
      <c r="AE1754" s="15"/>
    </row>
    <row r="1755" spans="22:31" x14ac:dyDescent="0.65">
      <c r="V1755" s="15"/>
      <c r="W1755" s="15"/>
      <c r="X1755" s="15"/>
      <c r="Y1755" s="15"/>
      <c r="Z1755" s="15"/>
      <c r="AA1755" s="15"/>
      <c r="AB1755" s="15"/>
      <c r="AC1755" s="15"/>
      <c r="AD1755" s="15"/>
      <c r="AE1755" s="15"/>
    </row>
    <row r="1756" spans="22:31" x14ac:dyDescent="0.65">
      <c r="V1756" s="15"/>
      <c r="W1756" s="15"/>
      <c r="X1756" s="15"/>
      <c r="Y1756" s="15"/>
      <c r="Z1756" s="15"/>
      <c r="AA1756" s="15"/>
      <c r="AB1756" s="15"/>
      <c r="AC1756" s="15"/>
      <c r="AD1756" s="15"/>
      <c r="AE1756" s="15"/>
    </row>
    <row r="1757" spans="22:31" x14ac:dyDescent="0.65">
      <c r="V1757" s="15"/>
      <c r="W1757" s="15"/>
      <c r="X1757" s="15"/>
      <c r="Y1757" s="15"/>
      <c r="Z1757" s="15"/>
      <c r="AA1757" s="15"/>
      <c r="AB1757" s="15"/>
      <c r="AC1757" s="15"/>
      <c r="AD1757" s="15"/>
      <c r="AE1757" s="15"/>
    </row>
    <row r="1758" spans="22:31" x14ac:dyDescent="0.65">
      <c r="V1758" s="15"/>
      <c r="W1758" s="15"/>
      <c r="X1758" s="15"/>
      <c r="Y1758" s="15"/>
      <c r="Z1758" s="15"/>
      <c r="AA1758" s="15"/>
      <c r="AB1758" s="15"/>
      <c r="AC1758" s="15"/>
      <c r="AD1758" s="15"/>
      <c r="AE1758" s="15"/>
    </row>
    <row r="1759" spans="22:31" x14ac:dyDescent="0.65">
      <c r="V1759" s="15"/>
      <c r="W1759" s="15"/>
      <c r="X1759" s="15"/>
      <c r="Y1759" s="15"/>
      <c r="Z1759" s="15"/>
      <c r="AA1759" s="15"/>
      <c r="AB1759" s="15"/>
      <c r="AC1759" s="15"/>
      <c r="AD1759" s="15"/>
      <c r="AE1759" s="15"/>
    </row>
    <row r="1760" spans="22:31" x14ac:dyDescent="0.65">
      <c r="V1760" s="15"/>
      <c r="W1760" s="15"/>
      <c r="X1760" s="15"/>
      <c r="Y1760" s="15"/>
      <c r="Z1760" s="15"/>
      <c r="AA1760" s="15"/>
      <c r="AB1760" s="15"/>
      <c r="AC1760" s="15"/>
      <c r="AD1760" s="15"/>
      <c r="AE1760" s="15"/>
    </row>
    <row r="1761" spans="22:31" x14ac:dyDescent="0.65">
      <c r="V1761" s="15"/>
      <c r="W1761" s="15"/>
      <c r="X1761" s="15"/>
      <c r="Y1761" s="15"/>
      <c r="Z1761" s="15"/>
      <c r="AA1761" s="15"/>
      <c r="AB1761" s="15"/>
      <c r="AC1761" s="15"/>
      <c r="AD1761" s="15"/>
      <c r="AE1761" s="15"/>
    </row>
    <row r="1762" spans="22:31" x14ac:dyDescent="0.65">
      <c r="V1762" s="15"/>
      <c r="W1762" s="15"/>
      <c r="X1762" s="15"/>
      <c r="Y1762" s="15"/>
      <c r="Z1762" s="15"/>
      <c r="AA1762" s="15"/>
      <c r="AB1762" s="15"/>
      <c r="AC1762" s="15"/>
      <c r="AD1762" s="15"/>
      <c r="AE1762" s="15"/>
    </row>
    <row r="1763" spans="22:31" x14ac:dyDescent="0.65">
      <c r="V1763" s="15"/>
      <c r="W1763" s="15"/>
      <c r="X1763" s="15"/>
      <c r="Y1763" s="15"/>
      <c r="Z1763" s="15"/>
      <c r="AA1763" s="15"/>
      <c r="AB1763" s="15"/>
      <c r="AC1763" s="15"/>
      <c r="AD1763" s="15"/>
      <c r="AE1763" s="15"/>
    </row>
    <row r="1764" spans="22:31" x14ac:dyDescent="0.65">
      <c r="V1764" s="15"/>
      <c r="W1764" s="15"/>
      <c r="X1764" s="15"/>
      <c r="Y1764" s="15"/>
      <c r="Z1764" s="15"/>
      <c r="AA1764" s="15"/>
      <c r="AB1764" s="15"/>
      <c r="AC1764" s="15"/>
      <c r="AD1764" s="15"/>
      <c r="AE1764" s="15"/>
    </row>
    <row r="1765" spans="22:31" x14ac:dyDescent="0.65">
      <c r="V1765" s="15"/>
      <c r="W1765" s="15"/>
      <c r="X1765" s="15"/>
      <c r="Y1765" s="15"/>
      <c r="Z1765" s="15"/>
      <c r="AA1765" s="15"/>
      <c r="AB1765" s="15"/>
      <c r="AC1765" s="15"/>
      <c r="AD1765" s="15"/>
      <c r="AE1765" s="15"/>
    </row>
    <row r="1766" spans="22:31" x14ac:dyDescent="0.65">
      <c r="V1766" s="15"/>
      <c r="W1766" s="15"/>
      <c r="X1766" s="15"/>
      <c r="Y1766" s="15"/>
      <c r="Z1766" s="15"/>
      <c r="AA1766" s="15"/>
      <c r="AB1766" s="15"/>
      <c r="AC1766" s="15"/>
      <c r="AD1766" s="15"/>
      <c r="AE1766" s="15"/>
    </row>
    <row r="1767" spans="22:31" x14ac:dyDescent="0.65">
      <c r="V1767" s="15"/>
      <c r="W1767" s="15"/>
      <c r="X1767" s="15"/>
      <c r="Y1767" s="15"/>
      <c r="Z1767" s="15"/>
      <c r="AA1767" s="15"/>
      <c r="AB1767" s="15"/>
      <c r="AC1767" s="15"/>
      <c r="AD1767" s="15"/>
      <c r="AE1767" s="15"/>
    </row>
    <row r="1768" spans="22:31" x14ac:dyDescent="0.65">
      <c r="V1768" s="15"/>
      <c r="W1768" s="15"/>
      <c r="X1768" s="15"/>
      <c r="Y1768" s="15"/>
      <c r="Z1768" s="15"/>
      <c r="AA1768" s="15"/>
      <c r="AB1768" s="15"/>
      <c r="AC1768" s="15"/>
      <c r="AD1768" s="15"/>
      <c r="AE1768" s="15"/>
    </row>
    <row r="1769" spans="22:31" x14ac:dyDescent="0.65">
      <c r="V1769" s="15"/>
      <c r="W1769" s="15"/>
      <c r="X1769" s="15"/>
      <c r="Y1769" s="15"/>
      <c r="Z1769" s="15"/>
      <c r="AA1769" s="15"/>
      <c r="AB1769" s="15"/>
      <c r="AC1769" s="15"/>
      <c r="AD1769" s="15"/>
      <c r="AE1769" s="15"/>
    </row>
    <row r="1770" spans="22:31" x14ac:dyDescent="0.65">
      <c r="V1770" s="15"/>
      <c r="W1770" s="15"/>
      <c r="X1770" s="15"/>
      <c r="Y1770" s="15"/>
      <c r="Z1770" s="15"/>
      <c r="AA1770" s="15"/>
      <c r="AB1770" s="15"/>
      <c r="AC1770" s="15"/>
      <c r="AD1770" s="15"/>
      <c r="AE1770" s="15"/>
    </row>
    <row r="1771" spans="22:31" x14ac:dyDescent="0.65">
      <c r="V1771" s="15"/>
      <c r="W1771" s="15"/>
      <c r="X1771" s="15"/>
      <c r="Y1771" s="15"/>
      <c r="Z1771" s="15"/>
      <c r="AA1771" s="15"/>
      <c r="AB1771" s="15"/>
      <c r="AC1771" s="15"/>
      <c r="AD1771" s="15"/>
      <c r="AE1771" s="15"/>
    </row>
    <row r="1772" spans="22:31" x14ac:dyDescent="0.65">
      <c r="V1772" s="15"/>
      <c r="W1772" s="15"/>
      <c r="X1772" s="15"/>
      <c r="Y1772" s="15"/>
      <c r="Z1772" s="15"/>
      <c r="AA1772" s="15"/>
      <c r="AB1772" s="15"/>
      <c r="AC1772" s="15"/>
      <c r="AD1772" s="15"/>
      <c r="AE1772" s="15"/>
    </row>
    <row r="1773" spans="22:31" x14ac:dyDescent="0.65">
      <c r="V1773" s="15"/>
      <c r="W1773" s="15"/>
      <c r="X1773" s="15"/>
      <c r="Y1773" s="15"/>
      <c r="Z1773" s="15"/>
      <c r="AA1773" s="15"/>
      <c r="AB1773" s="15"/>
      <c r="AC1773" s="15"/>
      <c r="AD1773" s="15"/>
      <c r="AE1773" s="15"/>
    </row>
    <row r="1774" spans="22:31" x14ac:dyDescent="0.65">
      <c r="V1774" s="15"/>
      <c r="W1774" s="15"/>
      <c r="X1774" s="15"/>
      <c r="Y1774" s="15"/>
      <c r="Z1774" s="15"/>
      <c r="AA1774" s="15"/>
      <c r="AB1774" s="15"/>
      <c r="AC1774" s="15"/>
      <c r="AD1774" s="15"/>
      <c r="AE1774" s="15"/>
    </row>
    <row r="1775" spans="22:31" x14ac:dyDescent="0.65">
      <c r="V1775" s="15"/>
      <c r="W1775" s="15"/>
      <c r="X1775" s="15"/>
      <c r="Y1775" s="15"/>
      <c r="Z1775" s="15"/>
      <c r="AA1775" s="15"/>
      <c r="AB1775" s="15"/>
      <c r="AC1775" s="15"/>
      <c r="AD1775" s="15"/>
      <c r="AE1775" s="15"/>
    </row>
    <row r="1776" spans="22:31" x14ac:dyDescent="0.65">
      <c r="V1776" s="15"/>
      <c r="W1776" s="15"/>
      <c r="X1776" s="15"/>
      <c r="Y1776" s="15"/>
      <c r="Z1776" s="15"/>
      <c r="AA1776" s="15"/>
      <c r="AB1776" s="15"/>
      <c r="AC1776" s="15"/>
      <c r="AD1776" s="15"/>
      <c r="AE1776" s="15"/>
    </row>
    <row r="1777" spans="22:31" x14ac:dyDescent="0.65">
      <c r="V1777" s="15"/>
      <c r="W1777" s="15"/>
      <c r="X1777" s="15"/>
      <c r="Y1777" s="15"/>
      <c r="Z1777" s="15"/>
      <c r="AA1777" s="15"/>
      <c r="AB1777" s="15"/>
      <c r="AC1777" s="15"/>
      <c r="AD1777" s="15"/>
      <c r="AE1777" s="15"/>
    </row>
    <row r="1778" spans="22:31" x14ac:dyDescent="0.65">
      <c r="V1778" s="15"/>
      <c r="W1778" s="15"/>
      <c r="X1778" s="15"/>
      <c r="Y1778" s="15"/>
      <c r="Z1778" s="15"/>
      <c r="AA1778" s="15"/>
      <c r="AB1778" s="15"/>
      <c r="AC1778" s="15"/>
      <c r="AD1778" s="15"/>
      <c r="AE1778" s="15"/>
    </row>
    <row r="1779" spans="22:31" x14ac:dyDescent="0.65">
      <c r="V1779" s="15"/>
      <c r="W1779" s="15"/>
      <c r="X1779" s="15"/>
      <c r="Y1779" s="15"/>
      <c r="Z1779" s="15"/>
      <c r="AA1779" s="15"/>
      <c r="AB1779" s="15"/>
      <c r="AC1779" s="15"/>
      <c r="AD1779" s="15"/>
      <c r="AE1779" s="15"/>
    </row>
    <row r="1780" spans="22:31" x14ac:dyDescent="0.65">
      <c r="V1780" s="15"/>
      <c r="W1780" s="15"/>
      <c r="X1780" s="15"/>
      <c r="Y1780" s="15"/>
      <c r="Z1780" s="15"/>
      <c r="AA1780" s="15"/>
      <c r="AB1780" s="15"/>
      <c r="AC1780" s="15"/>
      <c r="AD1780" s="15"/>
      <c r="AE1780" s="15"/>
    </row>
    <row r="1781" spans="22:31" x14ac:dyDescent="0.65">
      <c r="V1781" s="15"/>
      <c r="W1781" s="15"/>
      <c r="X1781" s="15"/>
      <c r="Y1781" s="15"/>
      <c r="Z1781" s="15"/>
      <c r="AA1781" s="15"/>
      <c r="AB1781" s="15"/>
      <c r="AC1781" s="15"/>
      <c r="AD1781" s="15"/>
      <c r="AE1781" s="15"/>
    </row>
    <row r="1782" spans="22:31" x14ac:dyDescent="0.65">
      <c r="V1782" s="15"/>
      <c r="W1782" s="15"/>
      <c r="X1782" s="15"/>
      <c r="Y1782" s="15"/>
      <c r="Z1782" s="15"/>
      <c r="AA1782" s="15"/>
      <c r="AB1782" s="15"/>
      <c r="AC1782" s="15"/>
      <c r="AD1782" s="15"/>
      <c r="AE1782" s="15"/>
    </row>
    <row r="1783" spans="22:31" x14ac:dyDescent="0.65">
      <c r="V1783" s="15"/>
      <c r="W1783" s="15"/>
      <c r="X1783" s="15"/>
      <c r="Y1783" s="15"/>
      <c r="Z1783" s="15"/>
      <c r="AA1783" s="15"/>
      <c r="AB1783" s="15"/>
      <c r="AC1783" s="15"/>
      <c r="AD1783" s="15"/>
      <c r="AE1783" s="15"/>
    </row>
    <row r="1784" spans="22:31" x14ac:dyDescent="0.65">
      <c r="V1784" s="15"/>
      <c r="W1784" s="15"/>
      <c r="X1784" s="15"/>
      <c r="Y1784" s="15"/>
      <c r="Z1784" s="15"/>
      <c r="AA1784" s="15"/>
      <c r="AB1784" s="15"/>
      <c r="AC1784" s="15"/>
      <c r="AD1784" s="15"/>
      <c r="AE1784" s="15"/>
    </row>
    <row r="1785" spans="22:31" x14ac:dyDescent="0.65">
      <c r="V1785" s="15"/>
      <c r="W1785" s="15"/>
      <c r="X1785" s="15"/>
      <c r="Y1785" s="15"/>
      <c r="Z1785" s="15"/>
      <c r="AA1785" s="15"/>
      <c r="AB1785" s="15"/>
      <c r="AC1785" s="15"/>
      <c r="AD1785" s="15"/>
      <c r="AE1785" s="15"/>
    </row>
    <row r="1786" spans="22:31" x14ac:dyDescent="0.65">
      <c r="V1786" s="15"/>
      <c r="W1786" s="15"/>
      <c r="X1786" s="15"/>
      <c r="Y1786" s="15"/>
      <c r="Z1786" s="15"/>
      <c r="AA1786" s="15"/>
      <c r="AB1786" s="15"/>
      <c r="AC1786" s="15"/>
      <c r="AD1786" s="15"/>
      <c r="AE1786" s="15"/>
    </row>
    <row r="1787" spans="22:31" x14ac:dyDescent="0.65">
      <c r="V1787" s="15"/>
      <c r="W1787" s="15"/>
      <c r="X1787" s="15"/>
      <c r="Y1787" s="15"/>
      <c r="Z1787" s="15"/>
      <c r="AA1787" s="15"/>
      <c r="AB1787" s="15"/>
      <c r="AC1787" s="15"/>
      <c r="AD1787" s="15"/>
      <c r="AE1787" s="15"/>
    </row>
    <row r="1788" spans="22:31" x14ac:dyDescent="0.65">
      <c r="V1788" s="15"/>
      <c r="W1788" s="15"/>
      <c r="X1788" s="15"/>
      <c r="Y1788" s="15"/>
      <c r="Z1788" s="15"/>
      <c r="AA1788" s="15"/>
      <c r="AB1788" s="15"/>
      <c r="AC1788" s="15"/>
      <c r="AD1788" s="15"/>
      <c r="AE1788" s="15"/>
    </row>
    <row r="1789" spans="22:31" x14ac:dyDescent="0.65">
      <c r="V1789" s="15"/>
      <c r="W1789" s="15"/>
      <c r="X1789" s="15"/>
      <c r="Y1789" s="15"/>
      <c r="Z1789" s="15"/>
      <c r="AA1789" s="15"/>
      <c r="AB1789" s="15"/>
      <c r="AC1789" s="15"/>
      <c r="AD1789" s="15"/>
      <c r="AE1789" s="15"/>
    </row>
    <row r="1790" spans="22:31" x14ac:dyDescent="0.65">
      <c r="V1790" s="15"/>
      <c r="W1790" s="15"/>
      <c r="X1790" s="15"/>
      <c r="Y1790" s="15"/>
      <c r="Z1790" s="15"/>
      <c r="AA1790" s="15"/>
      <c r="AB1790" s="15"/>
      <c r="AC1790" s="15"/>
      <c r="AD1790" s="15"/>
      <c r="AE1790" s="15"/>
    </row>
    <row r="1791" spans="22:31" x14ac:dyDescent="0.65">
      <c r="V1791" s="15"/>
      <c r="W1791" s="15"/>
      <c r="X1791" s="15"/>
      <c r="Y1791" s="15"/>
      <c r="Z1791" s="15"/>
      <c r="AA1791" s="15"/>
      <c r="AB1791" s="15"/>
      <c r="AC1791" s="15"/>
      <c r="AD1791" s="15"/>
      <c r="AE1791" s="15"/>
    </row>
    <row r="1792" spans="22:31" x14ac:dyDescent="0.65">
      <c r="V1792" s="15"/>
      <c r="W1792" s="15"/>
      <c r="X1792" s="15"/>
      <c r="Y1792" s="15"/>
      <c r="Z1792" s="15"/>
      <c r="AA1792" s="15"/>
      <c r="AB1792" s="15"/>
      <c r="AC1792" s="15"/>
      <c r="AD1792" s="15"/>
      <c r="AE1792" s="15"/>
    </row>
    <row r="1793" spans="22:31" x14ac:dyDescent="0.65">
      <c r="V1793" s="15"/>
      <c r="W1793" s="15"/>
      <c r="X1793" s="15"/>
      <c r="Y1793" s="15"/>
      <c r="Z1793" s="15"/>
      <c r="AA1793" s="15"/>
      <c r="AB1793" s="15"/>
      <c r="AC1793" s="15"/>
      <c r="AD1793" s="15"/>
      <c r="AE1793" s="15"/>
    </row>
    <row r="1794" spans="22:31" x14ac:dyDescent="0.65">
      <c r="V1794" s="15"/>
      <c r="W1794" s="15"/>
      <c r="X1794" s="15"/>
      <c r="Y1794" s="15"/>
      <c r="Z1794" s="15"/>
      <c r="AA1794" s="15"/>
      <c r="AB1794" s="15"/>
      <c r="AC1794" s="15"/>
      <c r="AD1794" s="15"/>
      <c r="AE1794" s="15"/>
    </row>
    <row r="1795" spans="22:31" x14ac:dyDescent="0.65">
      <c r="V1795" s="15"/>
      <c r="W1795" s="15"/>
      <c r="X1795" s="15"/>
      <c r="Y1795" s="15"/>
      <c r="Z1795" s="15"/>
      <c r="AA1795" s="15"/>
      <c r="AB1795" s="15"/>
      <c r="AC1795" s="15"/>
      <c r="AD1795" s="15"/>
      <c r="AE1795" s="15"/>
    </row>
    <row r="1796" spans="22:31" x14ac:dyDescent="0.65">
      <c r="V1796" s="15"/>
      <c r="W1796" s="15"/>
      <c r="X1796" s="15"/>
      <c r="Y1796" s="15"/>
      <c r="Z1796" s="15"/>
      <c r="AA1796" s="15"/>
      <c r="AB1796" s="15"/>
      <c r="AC1796" s="15"/>
      <c r="AD1796" s="15"/>
      <c r="AE1796" s="15"/>
    </row>
    <row r="1797" spans="22:31" x14ac:dyDescent="0.65">
      <c r="V1797" s="15"/>
      <c r="W1797" s="15"/>
      <c r="X1797" s="15"/>
      <c r="Y1797" s="15"/>
      <c r="Z1797" s="15"/>
      <c r="AA1797" s="15"/>
      <c r="AB1797" s="15"/>
      <c r="AC1797" s="15"/>
      <c r="AD1797" s="15"/>
      <c r="AE1797" s="15"/>
    </row>
    <row r="1798" spans="22:31" x14ac:dyDescent="0.65">
      <c r="V1798" s="15"/>
      <c r="W1798" s="15"/>
      <c r="X1798" s="15"/>
      <c r="Y1798" s="15"/>
      <c r="Z1798" s="15"/>
      <c r="AA1798" s="15"/>
      <c r="AB1798" s="15"/>
      <c r="AC1798" s="15"/>
      <c r="AD1798" s="15"/>
      <c r="AE1798" s="15"/>
    </row>
    <row r="1799" spans="22:31" x14ac:dyDescent="0.65">
      <c r="V1799" s="15"/>
      <c r="W1799" s="15"/>
      <c r="X1799" s="15"/>
      <c r="Y1799" s="15"/>
      <c r="Z1799" s="15"/>
      <c r="AA1799" s="15"/>
      <c r="AB1799" s="15"/>
      <c r="AC1799" s="15"/>
      <c r="AD1799" s="15"/>
      <c r="AE1799" s="15"/>
    </row>
    <row r="1800" spans="22:31" x14ac:dyDescent="0.65">
      <c r="V1800" s="15"/>
      <c r="W1800" s="15"/>
      <c r="X1800" s="15"/>
      <c r="Y1800" s="15"/>
      <c r="Z1800" s="15"/>
      <c r="AA1800" s="15"/>
      <c r="AB1800" s="15"/>
      <c r="AC1800" s="15"/>
      <c r="AD1800" s="15"/>
      <c r="AE1800" s="15"/>
    </row>
    <row r="1801" spans="22:31" x14ac:dyDescent="0.65">
      <c r="V1801" s="15"/>
      <c r="W1801" s="15"/>
      <c r="X1801" s="15"/>
      <c r="Y1801" s="15"/>
      <c r="Z1801" s="15"/>
      <c r="AA1801" s="15"/>
      <c r="AB1801" s="15"/>
      <c r="AC1801" s="15"/>
      <c r="AD1801" s="15"/>
      <c r="AE1801" s="15"/>
    </row>
    <row r="1802" spans="22:31" x14ac:dyDescent="0.65">
      <c r="V1802" s="15"/>
      <c r="W1802" s="15"/>
      <c r="X1802" s="15"/>
      <c r="Y1802" s="15"/>
      <c r="Z1802" s="15"/>
      <c r="AA1802" s="15"/>
      <c r="AB1802" s="15"/>
      <c r="AC1802" s="15"/>
      <c r="AD1802" s="15"/>
      <c r="AE1802" s="15"/>
    </row>
    <row r="1803" spans="22:31" x14ac:dyDescent="0.65">
      <c r="V1803" s="15"/>
      <c r="W1803" s="15"/>
      <c r="X1803" s="15"/>
      <c r="Y1803" s="15"/>
      <c r="Z1803" s="15"/>
      <c r="AA1803" s="15"/>
      <c r="AB1803" s="15"/>
      <c r="AC1803" s="15"/>
      <c r="AD1803" s="15"/>
      <c r="AE1803" s="15"/>
    </row>
    <row r="1804" spans="22:31" x14ac:dyDescent="0.65">
      <c r="V1804" s="15"/>
      <c r="W1804" s="15"/>
      <c r="X1804" s="15"/>
      <c r="Y1804" s="15"/>
      <c r="Z1804" s="15"/>
      <c r="AA1804" s="15"/>
      <c r="AB1804" s="15"/>
      <c r="AC1804" s="15"/>
      <c r="AD1804" s="15"/>
      <c r="AE1804" s="15"/>
    </row>
    <row r="1805" spans="22:31" x14ac:dyDescent="0.65">
      <c r="V1805" s="15"/>
      <c r="W1805" s="15"/>
      <c r="X1805" s="15"/>
      <c r="Y1805" s="15"/>
      <c r="Z1805" s="15"/>
      <c r="AA1805" s="15"/>
      <c r="AB1805" s="15"/>
      <c r="AC1805" s="15"/>
      <c r="AD1805" s="15"/>
      <c r="AE1805" s="15"/>
    </row>
    <row r="1806" spans="22:31" x14ac:dyDescent="0.65">
      <c r="V1806" s="15"/>
      <c r="W1806" s="15"/>
      <c r="X1806" s="15"/>
      <c r="Y1806" s="15"/>
      <c r="Z1806" s="15"/>
      <c r="AA1806" s="15"/>
      <c r="AB1806" s="15"/>
      <c r="AC1806" s="15"/>
      <c r="AD1806" s="15"/>
      <c r="AE1806" s="15"/>
    </row>
    <row r="1807" spans="22:31" x14ac:dyDescent="0.65">
      <c r="V1807" s="15"/>
      <c r="W1807" s="15"/>
      <c r="X1807" s="15"/>
      <c r="Y1807" s="15"/>
      <c r="Z1807" s="15"/>
      <c r="AA1807" s="15"/>
      <c r="AB1807" s="15"/>
      <c r="AC1807" s="15"/>
      <c r="AD1807" s="15"/>
      <c r="AE1807" s="15"/>
    </row>
    <row r="1808" spans="22:31" x14ac:dyDescent="0.65">
      <c r="V1808" s="15"/>
      <c r="W1808" s="15"/>
      <c r="X1808" s="15"/>
      <c r="Y1808" s="15"/>
      <c r="Z1808" s="15"/>
      <c r="AA1808" s="15"/>
      <c r="AB1808" s="15"/>
      <c r="AC1808" s="15"/>
      <c r="AD1808" s="15"/>
      <c r="AE1808" s="15"/>
    </row>
    <row r="1809" spans="22:31" x14ac:dyDescent="0.65">
      <c r="V1809" s="15"/>
      <c r="W1809" s="15"/>
      <c r="X1809" s="15"/>
      <c r="Y1809" s="15"/>
      <c r="Z1809" s="15"/>
      <c r="AA1809" s="15"/>
      <c r="AB1809" s="15"/>
      <c r="AC1809" s="15"/>
      <c r="AD1809" s="15"/>
      <c r="AE1809" s="15"/>
    </row>
    <row r="1810" spans="22:31" x14ac:dyDescent="0.65">
      <c r="V1810" s="15"/>
      <c r="W1810" s="15"/>
      <c r="X1810" s="15"/>
      <c r="Y1810" s="15"/>
      <c r="Z1810" s="15"/>
      <c r="AA1810" s="15"/>
      <c r="AB1810" s="15"/>
      <c r="AC1810" s="15"/>
      <c r="AD1810" s="15"/>
      <c r="AE1810" s="15"/>
    </row>
    <row r="1811" spans="22:31" x14ac:dyDescent="0.65">
      <c r="V1811" s="15"/>
      <c r="W1811" s="15"/>
      <c r="X1811" s="15"/>
      <c r="Y1811" s="15"/>
      <c r="Z1811" s="15"/>
      <c r="AA1811" s="15"/>
      <c r="AB1811" s="15"/>
      <c r="AC1811" s="15"/>
      <c r="AD1811" s="15"/>
      <c r="AE1811" s="15"/>
    </row>
    <row r="1812" spans="22:31" x14ac:dyDescent="0.65">
      <c r="V1812" s="15"/>
      <c r="W1812" s="15"/>
      <c r="X1812" s="15"/>
      <c r="Y1812" s="15"/>
      <c r="Z1812" s="15"/>
      <c r="AA1812" s="15"/>
      <c r="AB1812" s="15"/>
      <c r="AC1812" s="15"/>
      <c r="AD1812" s="15"/>
      <c r="AE1812" s="15"/>
    </row>
    <row r="1813" spans="22:31" x14ac:dyDescent="0.65">
      <c r="V1813" s="15"/>
      <c r="W1813" s="15"/>
      <c r="X1813" s="15"/>
      <c r="Y1813" s="15"/>
      <c r="Z1813" s="15"/>
      <c r="AA1813" s="15"/>
      <c r="AB1813" s="15"/>
      <c r="AC1813" s="15"/>
      <c r="AD1813" s="15"/>
      <c r="AE1813" s="15"/>
    </row>
    <row r="1814" spans="22:31" x14ac:dyDescent="0.65">
      <c r="V1814" s="15"/>
      <c r="W1814" s="15"/>
      <c r="X1814" s="15"/>
      <c r="Y1814" s="15"/>
      <c r="Z1814" s="15"/>
      <c r="AA1814" s="15"/>
      <c r="AB1814" s="15"/>
      <c r="AC1814" s="15"/>
      <c r="AD1814" s="15"/>
      <c r="AE1814" s="15"/>
    </row>
    <row r="1815" spans="22:31" x14ac:dyDescent="0.65">
      <c r="V1815" s="15"/>
      <c r="W1815" s="15"/>
      <c r="X1815" s="15"/>
      <c r="Y1815" s="15"/>
      <c r="Z1815" s="15"/>
      <c r="AA1815" s="15"/>
      <c r="AB1815" s="15"/>
      <c r="AC1815" s="15"/>
      <c r="AD1815" s="15"/>
      <c r="AE1815" s="15"/>
    </row>
    <row r="1816" spans="22:31" x14ac:dyDescent="0.65">
      <c r="V1816" s="15"/>
      <c r="W1816" s="15"/>
      <c r="X1816" s="15"/>
      <c r="Y1816" s="15"/>
      <c r="Z1816" s="15"/>
      <c r="AA1816" s="15"/>
      <c r="AB1816" s="15"/>
      <c r="AC1816" s="15"/>
      <c r="AD1816" s="15"/>
      <c r="AE1816" s="15"/>
    </row>
    <row r="1817" spans="22:31" x14ac:dyDescent="0.65">
      <c r="V1817" s="15"/>
      <c r="W1817" s="15"/>
      <c r="X1817" s="15"/>
      <c r="Y1817" s="15"/>
      <c r="Z1817" s="15"/>
      <c r="AA1817" s="15"/>
      <c r="AB1817" s="15"/>
      <c r="AC1817" s="15"/>
      <c r="AD1817" s="15"/>
      <c r="AE1817" s="15"/>
    </row>
    <row r="1818" spans="22:31" x14ac:dyDescent="0.65">
      <c r="V1818" s="15"/>
      <c r="W1818" s="15"/>
      <c r="X1818" s="15"/>
      <c r="Y1818" s="15"/>
      <c r="Z1818" s="15"/>
      <c r="AA1818" s="15"/>
      <c r="AB1818" s="15"/>
      <c r="AC1818" s="15"/>
      <c r="AD1818" s="15"/>
      <c r="AE1818" s="15"/>
    </row>
    <row r="1819" spans="22:31" x14ac:dyDescent="0.65">
      <c r="V1819" s="15"/>
      <c r="W1819" s="15"/>
      <c r="X1819" s="15"/>
      <c r="Y1819" s="15"/>
      <c r="Z1819" s="15"/>
      <c r="AA1819" s="15"/>
      <c r="AB1819" s="15"/>
      <c r="AC1819" s="15"/>
      <c r="AD1819" s="15"/>
      <c r="AE1819" s="15"/>
    </row>
    <row r="1820" spans="22:31" x14ac:dyDescent="0.65">
      <c r="V1820" s="15"/>
      <c r="W1820" s="15"/>
      <c r="X1820" s="15"/>
      <c r="Y1820" s="15"/>
      <c r="Z1820" s="15"/>
      <c r="AA1820" s="15"/>
      <c r="AB1820" s="15"/>
      <c r="AC1820" s="15"/>
      <c r="AD1820" s="15"/>
      <c r="AE1820" s="15"/>
    </row>
    <row r="1821" spans="22:31" x14ac:dyDescent="0.65">
      <c r="V1821" s="15"/>
      <c r="W1821" s="15"/>
      <c r="X1821" s="15"/>
      <c r="Y1821" s="15"/>
      <c r="Z1821" s="15"/>
      <c r="AA1821" s="15"/>
      <c r="AB1821" s="15"/>
      <c r="AC1821" s="15"/>
      <c r="AD1821" s="15"/>
      <c r="AE1821" s="15"/>
    </row>
    <row r="1822" spans="22:31" x14ac:dyDescent="0.65">
      <c r="V1822" s="15"/>
      <c r="W1822" s="15"/>
      <c r="X1822" s="15"/>
      <c r="Y1822" s="15"/>
      <c r="Z1822" s="15"/>
      <c r="AA1822" s="15"/>
      <c r="AB1822" s="15"/>
      <c r="AC1822" s="15"/>
      <c r="AD1822" s="15"/>
      <c r="AE1822" s="15"/>
    </row>
    <row r="1823" spans="22:31" x14ac:dyDescent="0.65">
      <c r="V1823" s="15"/>
      <c r="W1823" s="15"/>
      <c r="X1823" s="15"/>
      <c r="Y1823" s="15"/>
      <c r="Z1823" s="15"/>
      <c r="AA1823" s="15"/>
      <c r="AB1823" s="15"/>
      <c r="AC1823" s="15"/>
      <c r="AD1823" s="15"/>
      <c r="AE1823" s="15"/>
    </row>
    <row r="1824" spans="22:31" x14ac:dyDescent="0.65">
      <c r="V1824" s="15"/>
      <c r="W1824" s="15"/>
      <c r="X1824" s="15"/>
      <c r="Y1824" s="15"/>
      <c r="Z1824" s="15"/>
      <c r="AA1824" s="15"/>
      <c r="AB1824" s="15"/>
      <c r="AC1824" s="15"/>
      <c r="AD1824" s="15"/>
      <c r="AE1824" s="15"/>
    </row>
    <row r="1825" spans="22:31" x14ac:dyDescent="0.65">
      <c r="V1825" s="15"/>
      <c r="W1825" s="15"/>
      <c r="X1825" s="15"/>
      <c r="Y1825" s="15"/>
      <c r="Z1825" s="15"/>
      <c r="AA1825" s="15"/>
      <c r="AB1825" s="15"/>
      <c r="AC1825" s="15"/>
      <c r="AD1825" s="15"/>
      <c r="AE1825" s="15"/>
    </row>
    <row r="1826" spans="22:31" x14ac:dyDescent="0.65">
      <c r="V1826" s="15"/>
      <c r="W1826" s="15"/>
      <c r="X1826" s="15"/>
      <c r="Y1826" s="15"/>
      <c r="Z1826" s="15"/>
      <c r="AA1826" s="15"/>
      <c r="AB1826" s="15"/>
      <c r="AC1826" s="15"/>
      <c r="AD1826" s="15"/>
      <c r="AE1826" s="15"/>
    </row>
    <row r="1827" spans="22:31" x14ac:dyDescent="0.65">
      <c r="V1827" s="15"/>
      <c r="W1827" s="15"/>
      <c r="X1827" s="15"/>
      <c r="Y1827" s="15"/>
      <c r="Z1827" s="15"/>
      <c r="AA1827" s="15"/>
      <c r="AB1827" s="15"/>
      <c r="AC1827" s="15"/>
      <c r="AD1827" s="15"/>
      <c r="AE1827" s="15"/>
    </row>
    <row r="1828" spans="22:31" x14ac:dyDescent="0.65">
      <c r="V1828" s="15"/>
      <c r="W1828" s="15"/>
      <c r="X1828" s="15"/>
      <c r="Y1828" s="15"/>
      <c r="Z1828" s="15"/>
      <c r="AA1828" s="15"/>
      <c r="AB1828" s="15"/>
      <c r="AC1828" s="15"/>
      <c r="AD1828" s="15"/>
      <c r="AE1828" s="15"/>
    </row>
    <row r="1829" spans="22:31" x14ac:dyDescent="0.65">
      <c r="V1829" s="15"/>
      <c r="W1829" s="15"/>
      <c r="X1829" s="15"/>
      <c r="Y1829" s="15"/>
      <c r="Z1829" s="15"/>
      <c r="AA1829" s="15"/>
      <c r="AB1829" s="15"/>
      <c r="AC1829" s="15"/>
      <c r="AD1829" s="15"/>
      <c r="AE1829" s="15"/>
    </row>
    <row r="1830" spans="22:31" x14ac:dyDescent="0.65">
      <c r="V1830" s="15"/>
      <c r="W1830" s="15"/>
      <c r="X1830" s="15"/>
      <c r="Y1830" s="15"/>
      <c r="Z1830" s="15"/>
      <c r="AA1830" s="15"/>
      <c r="AB1830" s="15"/>
      <c r="AC1830" s="15"/>
      <c r="AD1830" s="15"/>
      <c r="AE1830" s="15"/>
    </row>
    <row r="1831" spans="22:31" x14ac:dyDescent="0.65">
      <c r="V1831" s="15"/>
      <c r="W1831" s="15"/>
      <c r="X1831" s="15"/>
      <c r="Y1831" s="15"/>
      <c r="Z1831" s="15"/>
      <c r="AA1831" s="15"/>
      <c r="AB1831" s="15"/>
      <c r="AC1831" s="15"/>
      <c r="AD1831" s="15"/>
      <c r="AE1831" s="15"/>
    </row>
    <row r="1832" spans="22:31" x14ac:dyDescent="0.65">
      <c r="V1832" s="15"/>
      <c r="W1832" s="15"/>
      <c r="X1832" s="15"/>
      <c r="Y1832" s="15"/>
      <c r="Z1832" s="15"/>
      <c r="AA1832" s="15"/>
      <c r="AB1832" s="15"/>
      <c r="AC1832" s="15"/>
      <c r="AD1832" s="15"/>
      <c r="AE1832" s="15"/>
    </row>
    <row r="1833" spans="22:31" x14ac:dyDescent="0.65">
      <c r="V1833" s="15"/>
      <c r="W1833" s="15"/>
      <c r="X1833" s="15"/>
      <c r="Y1833" s="15"/>
      <c r="Z1833" s="15"/>
      <c r="AA1833" s="15"/>
      <c r="AB1833" s="15"/>
      <c r="AC1833" s="15"/>
      <c r="AD1833" s="15"/>
      <c r="AE1833" s="15"/>
    </row>
    <row r="1834" spans="22:31" x14ac:dyDescent="0.65">
      <c r="V1834" s="15"/>
      <c r="W1834" s="15"/>
      <c r="X1834" s="15"/>
      <c r="Y1834" s="15"/>
      <c r="Z1834" s="15"/>
      <c r="AA1834" s="15"/>
      <c r="AB1834" s="15"/>
      <c r="AC1834" s="15"/>
      <c r="AD1834" s="15"/>
      <c r="AE1834" s="15"/>
    </row>
    <row r="1835" spans="22:31" x14ac:dyDescent="0.65">
      <c r="V1835" s="15"/>
      <c r="W1835" s="15"/>
      <c r="X1835" s="15"/>
      <c r="Y1835" s="15"/>
      <c r="Z1835" s="15"/>
      <c r="AA1835" s="15"/>
      <c r="AB1835" s="15"/>
      <c r="AC1835" s="15"/>
      <c r="AD1835" s="15"/>
      <c r="AE1835" s="15"/>
    </row>
    <row r="1836" spans="22:31" x14ac:dyDescent="0.65">
      <c r="V1836" s="15"/>
      <c r="W1836" s="15"/>
      <c r="X1836" s="15"/>
      <c r="Y1836" s="15"/>
      <c r="Z1836" s="15"/>
      <c r="AA1836" s="15"/>
      <c r="AB1836" s="15"/>
      <c r="AC1836" s="15"/>
      <c r="AD1836" s="15"/>
      <c r="AE1836" s="15"/>
    </row>
    <row r="1837" spans="22:31" x14ac:dyDescent="0.65">
      <c r="V1837" s="15"/>
      <c r="W1837" s="15"/>
      <c r="X1837" s="15"/>
      <c r="Y1837" s="15"/>
      <c r="Z1837" s="15"/>
      <c r="AA1837" s="15"/>
      <c r="AB1837" s="15"/>
      <c r="AC1837" s="15"/>
      <c r="AD1837" s="15"/>
      <c r="AE1837" s="15"/>
    </row>
    <row r="1838" spans="22:31" x14ac:dyDescent="0.65">
      <c r="V1838" s="15"/>
      <c r="W1838" s="15"/>
      <c r="X1838" s="15"/>
      <c r="Y1838" s="15"/>
      <c r="Z1838" s="15"/>
      <c r="AA1838" s="15"/>
      <c r="AB1838" s="15"/>
      <c r="AC1838" s="15"/>
      <c r="AD1838" s="15"/>
      <c r="AE1838" s="15"/>
    </row>
    <row r="1839" spans="22:31" x14ac:dyDescent="0.65">
      <c r="V1839" s="15"/>
      <c r="W1839" s="15"/>
      <c r="X1839" s="15"/>
      <c r="Y1839" s="15"/>
      <c r="Z1839" s="15"/>
      <c r="AA1839" s="15"/>
      <c r="AB1839" s="15"/>
      <c r="AC1839" s="15"/>
      <c r="AD1839" s="15"/>
      <c r="AE1839" s="15"/>
    </row>
    <row r="1840" spans="22:31" x14ac:dyDescent="0.65">
      <c r="V1840" s="15"/>
      <c r="W1840" s="15"/>
      <c r="X1840" s="15"/>
      <c r="Y1840" s="15"/>
      <c r="Z1840" s="15"/>
      <c r="AA1840" s="15"/>
      <c r="AB1840" s="15"/>
      <c r="AC1840" s="15"/>
      <c r="AD1840" s="15"/>
      <c r="AE1840" s="15"/>
    </row>
    <row r="1841" spans="22:31" x14ac:dyDescent="0.65">
      <c r="V1841" s="15"/>
      <c r="W1841" s="15"/>
      <c r="X1841" s="15"/>
      <c r="Y1841" s="15"/>
      <c r="Z1841" s="15"/>
      <c r="AA1841" s="15"/>
      <c r="AB1841" s="15"/>
      <c r="AC1841" s="15"/>
      <c r="AD1841" s="15"/>
      <c r="AE1841" s="15"/>
    </row>
    <row r="1842" spans="22:31" x14ac:dyDescent="0.65">
      <c r="V1842" s="15"/>
      <c r="W1842" s="15"/>
      <c r="X1842" s="15"/>
      <c r="Y1842" s="15"/>
      <c r="Z1842" s="15"/>
      <c r="AA1842" s="15"/>
      <c r="AB1842" s="15"/>
      <c r="AC1842" s="15"/>
      <c r="AD1842" s="15"/>
      <c r="AE1842" s="15"/>
    </row>
    <row r="1843" spans="22:31" x14ac:dyDescent="0.65">
      <c r="V1843" s="15"/>
      <c r="W1843" s="15"/>
      <c r="X1843" s="15"/>
      <c r="Y1843" s="15"/>
      <c r="Z1843" s="15"/>
      <c r="AA1843" s="15"/>
      <c r="AB1843" s="15"/>
      <c r="AC1843" s="15"/>
      <c r="AD1843" s="15"/>
      <c r="AE1843" s="15"/>
    </row>
    <row r="1844" spans="22:31" x14ac:dyDescent="0.65">
      <c r="V1844" s="15"/>
      <c r="W1844" s="15"/>
      <c r="X1844" s="15"/>
      <c r="Y1844" s="15"/>
      <c r="Z1844" s="15"/>
      <c r="AA1844" s="15"/>
      <c r="AB1844" s="15"/>
      <c r="AC1844" s="15"/>
      <c r="AD1844" s="15"/>
      <c r="AE1844" s="15"/>
    </row>
    <row r="1845" spans="22:31" x14ac:dyDescent="0.65">
      <c r="V1845" s="15"/>
      <c r="W1845" s="15"/>
      <c r="X1845" s="15"/>
      <c r="Y1845" s="15"/>
      <c r="Z1845" s="15"/>
      <c r="AA1845" s="15"/>
      <c r="AB1845" s="15"/>
      <c r="AC1845" s="15"/>
      <c r="AD1845" s="15"/>
      <c r="AE1845" s="15"/>
    </row>
    <row r="1846" spans="22:31" x14ac:dyDescent="0.65">
      <c r="V1846" s="15"/>
      <c r="W1846" s="15"/>
      <c r="X1846" s="15"/>
      <c r="Y1846" s="15"/>
      <c r="Z1846" s="15"/>
      <c r="AA1846" s="15"/>
      <c r="AB1846" s="15"/>
      <c r="AC1846" s="15"/>
      <c r="AD1846" s="15"/>
      <c r="AE1846" s="15"/>
    </row>
    <row r="1847" spans="22:31" x14ac:dyDescent="0.65">
      <c r="V1847" s="15"/>
      <c r="W1847" s="15"/>
      <c r="X1847" s="15"/>
      <c r="Y1847" s="15"/>
      <c r="Z1847" s="15"/>
      <c r="AA1847" s="15"/>
      <c r="AB1847" s="15"/>
      <c r="AC1847" s="15"/>
      <c r="AD1847" s="15"/>
      <c r="AE1847" s="15"/>
    </row>
    <row r="1848" spans="22:31" x14ac:dyDescent="0.65">
      <c r="V1848" s="15"/>
      <c r="W1848" s="15"/>
      <c r="X1848" s="15"/>
      <c r="Y1848" s="15"/>
      <c r="Z1848" s="15"/>
      <c r="AA1848" s="15"/>
      <c r="AB1848" s="15"/>
      <c r="AC1848" s="15"/>
      <c r="AD1848" s="15"/>
      <c r="AE1848" s="15"/>
    </row>
    <row r="1849" spans="22:31" x14ac:dyDescent="0.65">
      <c r="V1849" s="15"/>
      <c r="W1849" s="15"/>
      <c r="X1849" s="15"/>
      <c r="Y1849" s="15"/>
      <c r="Z1849" s="15"/>
      <c r="AA1849" s="15"/>
      <c r="AB1849" s="15"/>
      <c r="AC1849" s="15"/>
      <c r="AD1849" s="15"/>
      <c r="AE1849" s="15"/>
    </row>
    <row r="1850" spans="22:31" x14ac:dyDescent="0.65">
      <c r="V1850" s="15"/>
      <c r="W1850" s="15"/>
      <c r="X1850" s="15"/>
      <c r="Y1850" s="15"/>
      <c r="Z1850" s="15"/>
      <c r="AA1850" s="15"/>
      <c r="AB1850" s="15"/>
      <c r="AC1850" s="15"/>
      <c r="AD1850" s="15"/>
      <c r="AE1850" s="15"/>
    </row>
    <row r="1851" spans="22:31" x14ac:dyDescent="0.65">
      <c r="V1851" s="15"/>
      <c r="W1851" s="15"/>
      <c r="X1851" s="15"/>
      <c r="Y1851" s="15"/>
      <c r="Z1851" s="15"/>
      <c r="AA1851" s="15"/>
      <c r="AB1851" s="15"/>
      <c r="AC1851" s="15"/>
      <c r="AD1851" s="15"/>
      <c r="AE1851" s="15"/>
    </row>
    <row r="1852" spans="22:31" x14ac:dyDescent="0.65">
      <c r="V1852" s="15"/>
      <c r="W1852" s="15"/>
      <c r="X1852" s="15"/>
      <c r="Y1852" s="15"/>
      <c r="Z1852" s="15"/>
      <c r="AA1852" s="15"/>
      <c r="AB1852" s="15"/>
      <c r="AC1852" s="15"/>
      <c r="AD1852" s="15"/>
      <c r="AE1852" s="15"/>
    </row>
    <row r="1853" spans="22:31" x14ac:dyDescent="0.65">
      <c r="V1853" s="15"/>
      <c r="W1853" s="15"/>
      <c r="X1853" s="15"/>
      <c r="Y1853" s="15"/>
      <c r="Z1853" s="15"/>
      <c r="AA1853" s="15"/>
      <c r="AB1853" s="15"/>
      <c r="AC1853" s="15"/>
      <c r="AD1853" s="15"/>
      <c r="AE1853" s="15"/>
    </row>
    <row r="1854" spans="22:31" x14ac:dyDescent="0.65">
      <c r="V1854" s="15"/>
      <c r="W1854" s="15"/>
      <c r="X1854" s="15"/>
      <c r="Y1854" s="15"/>
      <c r="Z1854" s="15"/>
      <c r="AA1854" s="15"/>
      <c r="AB1854" s="15"/>
      <c r="AC1854" s="15"/>
      <c r="AD1854" s="15"/>
      <c r="AE1854" s="15"/>
    </row>
    <row r="1855" spans="22:31" x14ac:dyDescent="0.65">
      <c r="V1855" s="15"/>
      <c r="W1855" s="15"/>
      <c r="X1855" s="15"/>
      <c r="Y1855" s="15"/>
      <c r="Z1855" s="15"/>
      <c r="AA1855" s="15"/>
      <c r="AB1855" s="15"/>
      <c r="AC1855" s="15"/>
      <c r="AD1855" s="15"/>
      <c r="AE1855" s="15"/>
    </row>
    <row r="1856" spans="22:31" x14ac:dyDescent="0.65">
      <c r="V1856" s="15"/>
      <c r="W1856" s="15"/>
      <c r="X1856" s="15"/>
      <c r="Y1856" s="15"/>
      <c r="Z1856" s="15"/>
      <c r="AA1856" s="15"/>
      <c r="AB1856" s="15"/>
      <c r="AC1856" s="15"/>
      <c r="AD1856" s="15"/>
      <c r="AE1856" s="15"/>
    </row>
    <row r="1857" spans="22:31" x14ac:dyDescent="0.65">
      <c r="V1857" s="15"/>
      <c r="W1857" s="15"/>
      <c r="X1857" s="15"/>
      <c r="Y1857" s="15"/>
      <c r="Z1857" s="15"/>
      <c r="AA1857" s="15"/>
      <c r="AB1857" s="15"/>
      <c r="AC1857" s="15"/>
      <c r="AD1857" s="15"/>
      <c r="AE1857" s="15"/>
    </row>
    <row r="1858" spans="22:31" x14ac:dyDescent="0.65">
      <c r="V1858" s="15"/>
      <c r="W1858" s="15"/>
      <c r="X1858" s="15"/>
      <c r="Y1858" s="15"/>
      <c r="Z1858" s="15"/>
      <c r="AA1858" s="15"/>
      <c r="AB1858" s="15"/>
      <c r="AC1858" s="15"/>
      <c r="AD1858" s="15"/>
      <c r="AE1858" s="15"/>
    </row>
    <row r="1859" spans="22:31" x14ac:dyDescent="0.65">
      <c r="V1859" s="15"/>
      <c r="W1859" s="15"/>
      <c r="X1859" s="15"/>
      <c r="Y1859" s="15"/>
      <c r="Z1859" s="15"/>
      <c r="AA1859" s="15"/>
      <c r="AB1859" s="15"/>
      <c r="AC1859" s="15"/>
      <c r="AD1859" s="15"/>
      <c r="AE1859" s="15"/>
    </row>
    <row r="1860" spans="22:31" x14ac:dyDescent="0.65">
      <c r="V1860" s="15"/>
      <c r="W1860" s="15"/>
      <c r="X1860" s="15"/>
      <c r="Y1860" s="15"/>
      <c r="Z1860" s="15"/>
      <c r="AA1860" s="15"/>
      <c r="AB1860" s="15"/>
      <c r="AC1860" s="15"/>
      <c r="AD1860" s="15"/>
      <c r="AE1860" s="15"/>
    </row>
    <row r="1861" spans="22:31" x14ac:dyDescent="0.65">
      <c r="V1861" s="15"/>
      <c r="W1861" s="15"/>
      <c r="X1861" s="15"/>
      <c r="Y1861" s="15"/>
      <c r="Z1861" s="15"/>
      <c r="AA1861" s="15"/>
      <c r="AB1861" s="15"/>
      <c r="AC1861" s="15"/>
      <c r="AD1861" s="15"/>
      <c r="AE1861" s="15"/>
    </row>
    <row r="1862" spans="22:31" x14ac:dyDescent="0.65">
      <c r="V1862" s="15"/>
      <c r="W1862" s="15"/>
      <c r="X1862" s="15"/>
      <c r="Y1862" s="15"/>
      <c r="Z1862" s="15"/>
      <c r="AA1862" s="15"/>
      <c r="AB1862" s="15"/>
      <c r="AC1862" s="15"/>
      <c r="AD1862" s="15"/>
      <c r="AE1862" s="15"/>
    </row>
    <row r="1863" spans="22:31" x14ac:dyDescent="0.65">
      <c r="V1863" s="15"/>
      <c r="W1863" s="15"/>
      <c r="X1863" s="15"/>
      <c r="Y1863" s="15"/>
      <c r="Z1863" s="15"/>
      <c r="AA1863" s="15"/>
      <c r="AB1863" s="15"/>
      <c r="AC1863" s="15"/>
      <c r="AD1863" s="15"/>
      <c r="AE1863" s="15"/>
    </row>
    <row r="1864" spans="22:31" x14ac:dyDescent="0.65">
      <c r="V1864" s="15"/>
      <c r="W1864" s="15"/>
      <c r="X1864" s="15"/>
      <c r="Y1864" s="15"/>
      <c r="Z1864" s="15"/>
      <c r="AA1864" s="15"/>
      <c r="AB1864" s="15"/>
      <c r="AC1864" s="15"/>
      <c r="AD1864" s="15"/>
      <c r="AE1864" s="15"/>
    </row>
    <row r="1865" spans="22:31" x14ac:dyDescent="0.65">
      <c r="V1865" s="15"/>
      <c r="W1865" s="15"/>
      <c r="X1865" s="15"/>
      <c r="Y1865" s="15"/>
      <c r="Z1865" s="15"/>
      <c r="AA1865" s="15"/>
      <c r="AB1865" s="15"/>
      <c r="AC1865" s="15"/>
      <c r="AD1865" s="15"/>
      <c r="AE1865" s="15"/>
    </row>
    <row r="1866" spans="22:31" x14ac:dyDescent="0.65">
      <c r="V1866" s="15"/>
      <c r="W1866" s="15"/>
      <c r="X1866" s="15"/>
      <c r="Y1866" s="15"/>
      <c r="Z1866" s="15"/>
      <c r="AA1866" s="15"/>
      <c r="AB1866" s="15"/>
      <c r="AC1866" s="15"/>
      <c r="AD1866" s="15"/>
      <c r="AE1866" s="15"/>
    </row>
    <row r="1867" spans="22:31" x14ac:dyDescent="0.65">
      <c r="V1867" s="15"/>
      <c r="W1867" s="15"/>
      <c r="X1867" s="15"/>
      <c r="Y1867" s="15"/>
      <c r="Z1867" s="15"/>
      <c r="AA1867" s="15"/>
      <c r="AB1867" s="15"/>
      <c r="AC1867" s="15"/>
      <c r="AD1867" s="15"/>
      <c r="AE1867" s="15"/>
    </row>
    <row r="1868" spans="22:31" x14ac:dyDescent="0.65">
      <c r="V1868" s="15"/>
      <c r="W1868" s="15"/>
      <c r="X1868" s="15"/>
      <c r="Y1868" s="15"/>
      <c r="Z1868" s="15"/>
      <c r="AA1868" s="15"/>
      <c r="AB1868" s="15"/>
      <c r="AC1868" s="15"/>
      <c r="AD1868" s="15"/>
      <c r="AE1868" s="15"/>
    </row>
    <row r="1869" spans="22:31" x14ac:dyDescent="0.65">
      <c r="V1869" s="15"/>
      <c r="W1869" s="15"/>
      <c r="X1869" s="15"/>
      <c r="Y1869" s="15"/>
      <c r="Z1869" s="15"/>
      <c r="AA1869" s="15"/>
      <c r="AB1869" s="15"/>
      <c r="AC1869" s="15"/>
      <c r="AD1869" s="15"/>
      <c r="AE1869" s="15"/>
    </row>
    <row r="1870" spans="22:31" x14ac:dyDescent="0.65">
      <c r="V1870" s="15"/>
      <c r="W1870" s="15"/>
      <c r="X1870" s="15"/>
      <c r="Y1870" s="15"/>
      <c r="Z1870" s="15"/>
      <c r="AA1870" s="15"/>
      <c r="AB1870" s="15"/>
      <c r="AC1870" s="15"/>
      <c r="AD1870" s="15"/>
      <c r="AE1870" s="15"/>
    </row>
    <row r="1871" spans="22:31" x14ac:dyDescent="0.65">
      <c r="V1871" s="15"/>
      <c r="W1871" s="15"/>
      <c r="X1871" s="15"/>
      <c r="Y1871" s="15"/>
      <c r="Z1871" s="15"/>
      <c r="AA1871" s="15"/>
      <c r="AB1871" s="15"/>
      <c r="AC1871" s="15"/>
      <c r="AD1871" s="15"/>
      <c r="AE1871" s="15"/>
    </row>
    <row r="1872" spans="22:31" x14ac:dyDescent="0.65">
      <c r="V1872" s="15"/>
      <c r="W1872" s="15"/>
      <c r="X1872" s="15"/>
      <c r="Y1872" s="15"/>
      <c r="Z1872" s="15"/>
      <c r="AA1872" s="15"/>
      <c r="AB1872" s="15"/>
      <c r="AC1872" s="15"/>
      <c r="AD1872" s="15"/>
      <c r="AE1872" s="15"/>
    </row>
    <row r="1873" spans="22:31" x14ac:dyDescent="0.65">
      <c r="V1873" s="15"/>
      <c r="W1873" s="15"/>
      <c r="X1873" s="15"/>
      <c r="Y1873" s="15"/>
      <c r="Z1873" s="15"/>
      <c r="AA1873" s="15"/>
      <c r="AB1873" s="15"/>
      <c r="AC1873" s="15"/>
      <c r="AD1873" s="15"/>
      <c r="AE1873" s="15"/>
    </row>
    <row r="1874" spans="22:31" x14ac:dyDescent="0.65">
      <c r="V1874" s="15"/>
      <c r="W1874" s="15"/>
      <c r="X1874" s="15"/>
      <c r="Y1874" s="15"/>
      <c r="Z1874" s="15"/>
      <c r="AA1874" s="15"/>
      <c r="AB1874" s="15"/>
      <c r="AC1874" s="15"/>
      <c r="AD1874" s="15"/>
      <c r="AE1874" s="15"/>
    </row>
    <row r="1875" spans="22:31" x14ac:dyDescent="0.65">
      <c r="V1875" s="15"/>
      <c r="W1875" s="15"/>
      <c r="X1875" s="15"/>
      <c r="Y1875" s="15"/>
      <c r="Z1875" s="15"/>
      <c r="AA1875" s="15"/>
      <c r="AB1875" s="15"/>
      <c r="AC1875" s="15"/>
      <c r="AD1875" s="15"/>
      <c r="AE1875" s="15"/>
    </row>
    <row r="1876" spans="22:31" x14ac:dyDescent="0.65">
      <c r="V1876" s="15"/>
      <c r="W1876" s="15"/>
      <c r="X1876" s="15"/>
      <c r="Y1876" s="15"/>
      <c r="Z1876" s="15"/>
      <c r="AA1876" s="15"/>
      <c r="AB1876" s="15"/>
      <c r="AC1876" s="15"/>
      <c r="AD1876" s="15"/>
      <c r="AE1876" s="15"/>
    </row>
    <row r="1877" spans="22:31" x14ac:dyDescent="0.65">
      <c r="V1877" s="15"/>
      <c r="W1877" s="15"/>
      <c r="X1877" s="15"/>
      <c r="Y1877" s="15"/>
      <c r="Z1877" s="15"/>
      <c r="AA1877" s="15"/>
      <c r="AB1877" s="15"/>
      <c r="AC1877" s="15"/>
      <c r="AD1877" s="15"/>
      <c r="AE1877" s="15"/>
    </row>
    <row r="1878" spans="22:31" x14ac:dyDescent="0.65">
      <c r="V1878" s="15"/>
      <c r="W1878" s="15"/>
      <c r="X1878" s="15"/>
      <c r="Y1878" s="15"/>
      <c r="Z1878" s="15"/>
      <c r="AA1878" s="15"/>
      <c r="AB1878" s="15"/>
      <c r="AC1878" s="15"/>
      <c r="AD1878" s="15"/>
      <c r="AE1878" s="15"/>
    </row>
    <row r="1879" spans="22:31" x14ac:dyDescent="0.65">
      <c r="V1879" s="15"/>
      <c r="W1879" s="15"/>
      <c r="X1879" s="15"/>
      <c r="Y1879" s="15"/>
      <c r="Z1879" s="15"/>
      <c r="AA1879" s="15"/>
      <c r="AB1879" s="15"/>
      <c r="AC1879" s="15"/>
      <c r="AD1879" s="15"/>
      <c r="AE1879" s="15"/>
    </row>
    <row r="1880" spans="22:31" x14ac:dyDescent="0.65">
      <c r="V1880" s="15"/>
      <c r="W1880" s="15"/>
      <c r="X1880" s="15"/>
      <c r="Y1880" s="15"/>
      <c r="Z1880" s="15"/>
      <c r="AA1880" s="15"/>
      <c r="AB1880" s="15"/>
      <c r="AC1880" s="15"/>
      <c r="AD1880" s="15"/>
      <c r="AE1880" s="15"/>
    </row>
    <row r="1881" spans="22:31" x14ac:dyDescent="0.65">
      <c r="V1881" s="15"/>
      <c r="W1881" s="15"/>
      <c r="X1881" s="15"/>
      <c r="Y1881" s="15"/>
      <c r="Z1881" s="15"/>
      <c r="AA1881" s="15"/>
      <c r="AB1881" s="15"/>
      <c r="AC1881" s="15"/>
      <c r="AD1881" s="15"/>
      <c r="AE1881" s="15"/>
    </row>
    <row r="1882" spans="22:31" x14ac:dyDescent="0.65">
      <c r="V1882" s="15"/>
      <c r="W1882" s="15"/>
      <c r="X1882" s="15"/>
      <c r="Y1882" s="15"/>
      <c r="Z1882" s="15"/>
      <c r="AA1882" s="15"/>
      <c r="AB1882" s="15"/>
      <c r="AC1882" s="15"/>
      <c r="AD1882" s="15"/>
      <c r="AE1882" s="15"/>
    </row>
    <row r="1883" spans="22:31" x14ac:dyDescent="0.65">
      <c r="V1883" s="15"/>
      <c r="W1883" s="15"/>
      <c r="X1883" s="15"/>
      <c r="Y1883" s="15"/>
      <c r="Z1883" s="15"/>
      <c r="AA1883" s="15"/>
      <c r="AB1883" s="15"/>
      <c r="AC1883" s="15"/>
      <c r="AD1883" s="15"/>
      <c r="AE1883" s="15"/>
    </row>
    <row r="1884" spans="22:31" x14ac:dyDescent="0.65">
      <c r="V1884" s="15"/>
      <c r="W1884" s="15"/>
      <c r="X1884" s="15"/>
      <c r="Y1884" s="15"/>
      <c r="Z1884" s="15"/>
      <c r="AA1884" s="15"/>
      <c r="AB1884" s="15"/>
      <c r="AC1884" s="15"/>
      <c r="AD1884" s="15"/>
      <c r="AE1884" s="15"/>
    </row>
    <row r="1885" spans="22:31" x14ac:dyDescent="0.65">
      <c r="V1885" s="15"/>
      <c r="W1885" s="15"/>
      <c r="X1885" s="15"/>
      <c r="Y1885" s="15"/>
      <c r="Z1885" s="15"/>
      <c r="AA1885" s="15"/>
      <c r="AB1885" s="15"/>
      <c r="AC1885" s="15"/>
      <c r="AD1885" s="15"/>
      <c r="AE1885" s="15"/>
    </row>
    <row r="1886" spans="22:31" x14ac:dyDescent="0.65">
      <c r="V1886" s="15"/>
      <c r="W1886" s="15"/>
      <c r="X1886" s="15"/>
      <c r="Y1886" s="15"/>
      <c r="Z1886" s="15"/>
      <c r="AA1886" s="15"/>
      <c r="AB1886" s="15"/>
      <c r="AC1886" s="15"/>
      <c r="AD1886" s="15"/>
      <c r="AE1886" s="15"/>
    </row>
    <row r="1887" spans="22:31" x14ac:dyDescent="0.65">
      <c r="V1887" s="15"/>
      <c r="W1887" s="15"/>
      <c r="X1887" s="15"/>
      <c r="Y1887" s="15"/>
      <c r="Z1887" s="15"/>
      <c r="AA1887" s="15"/>
      <c r="AB1887" s="15"/>
      <c r="AC1887" s="15"/>
      <c r="AD1887" s="15"/>
      <c r="AE1887" s="15"/>
    </row>
    <row r="1888" spans="22:31" x14ac:dyDescent="0.65">
      <c r="V1888" s="15"/>
      <c r="W1888" s="15"/>
      <c r="X1888" s="15"/>
      <c r="Y1888" s="15"/>
      <c r="Z1888" s="15"/>
      <c r="AA1888" s="15"/>
      <c r="AB1888" s="15"/>
      <c r="AC1888" s="15"/>
      <c r="AD1888" s="15"/>
      <c r="AE1888" s="15"/>
    </row>
    <row r="1889" spans="22:31" x14ac:dyDescent="0.65">
      <c r="V1889" s="15"/>
      <c r="W1889" s="15"/>
      <c r="X1889" s="15"/>
      <c r="Y1889" s="15"/>
      <c r="Z1889" s="15"/>
      <c r="AA1889" s="15"/>
      <c r="AB1889" s="15"/>
      <c r="AC1889" s="15"/>
      <c r="AD1889" s="15"/>
      <c r="AE1889" s="15"/>
    </row>
    <row r="1890" spans="22:31" x14ac:dyDescent="0.65">
      <c r="V1890" s="15"/>
      <c r="W1890" s="15"/>
      <c r="X1890" s="15"/>
      <c r="Y1890" s="15"/>
      <c r="Z1890" s="15"/>
      <c r="AA1890" s="15"/>
      <c r="AB1890" s="15"/>
      <c r="AC1890" s="15"/>
      <c r="AD1890" s="15"/>
      <c r="AE1890" s="15"/>
    </row>
    <row r="1891" spans="22:31" x14ac:dyDescent="0.65">
      <c r="V1891" s="15"/>
      <c r="W1891" s="15"/>
      <c r="X1891" s="15"/>
      <c r="Y1891" s="15"/>
      <c r="Z1891" s="15"/>
      <c r="AA1891" s="15"/>
      <c r="AB1891" s="15"/>
      <c r="AC1891" s="15"/>
      <c r="AD1891" s="15"/>
      <c r="AE1891" s="15"/>
    </row>
    <row r="1892" spans="22:31" x14ac:dyDescent="0.65">
      <c r="V1892" s="15"/>
      <c r="W1892" s="15"/>
      <c r="X1892" s="15"/>
      <c r="Y1892" s="15"/>
      <c r="Z1892" s="15"/>
      <c r="AA1892" s="15"/>
      <c r="AB1892" s="15"/>
      <c r="AC1892" s="15"/>
      <c r="AD1892" s="15"/>
      <c r="AE1892" s="15"/>
    </row>
    <row r="1893" spans="22:31" x14ac:dyDescent="0.65">
      <c r="V1893" s="15"/>
      <c r="W1893" s="15"/>
      <c r="X1893" s="15"/>
      <c r="Y1893" s="15"/>
      <c r="Z1893" s="15"/>
      <c r="AA1893" s="15"/>
      <c r="AB1893" s="15"/>
      <c r="AC1893" s="15"/>
      <c r="AD1893" s="15"/>
      <c r="AE1893" s="15"/>
    </row>
    <row r="1894" spans="22:31" x14ac:dyDescent="0.65">
      <c r="V1894" s="15"/>
      <c r="W1894" s="15"/>
      <c r="X1894" s="15"/>
      <c r="Y1894" s="15"/>
      <c r="Z1894" s="15"/>
      <c r="AA1894" s="15"/>
      <c r="AB1894" s="15"/>
      <c r="AC1894" s="15"/>
      <c r="AD1894" s="15"/>
      <c r="AE1894" s="15"/>
    </row>
    <row r="1895" spans="22:31" x14ac:dyDescent="0.65">
      <c r="V1895" s="15"/>
      <c r="W1895" s="15"/>
      <c r="X1895" s="15"/>
      <c r="Y1895" s="15"/>
      <c r="Z1895" s="15"/>
      <c r="AA1895" s="15"/>
      <c r="AB1895" s="15"/>
      <c r="AC1895" s="15"/>
      <c r="AD1895" s="15"/>
      <c r="AE1895" s="15"/>
    </row>
    <row r="1896" spans="22:31" x14ac:dyDescent="0.65">
      <c r="V1896" s="15"/>
      <c r="W1896" s="15"/>
      <c r="X1896" s="15"/>
      <c r="Y1896" s="15"/>
      <c r="Z1896" s="15"/>
      <c r="AA1896" s="15"/>
      <c r="AB1896" s="15"/>
      <c r="AC1896" s="15"/>
      <c r="AD1896" s="15"/>
      <c r="AE1896" s="15"/>
    </row>
    <row r="1897" spans="22:31" x14ac:dyDescent="0.65">
      <c r="V1897" s="15"/>
      <c r="W1897" s="15"/>
      <c r="X1897" s="15"/>
      <c r="Y1897" s="15"/>
      <c r="Z1897" s="15"/>
      <c r="AA1897" s="15"/>
      <c r="AB1897" s="15"/>
      <c r="AC1897" s="15"/>
      <c r="AD1897" s="15"/>
      <c r="AE1897" s="15"/>
    </row>
    <row r="1898" spans="22:31" x14ac:dyDescent="0.65">
      <c r="V1898" s="15"/>
      <c r="W1898" s="15"/>
      <c r="X1898" s="15"/>
      <c r="Y1898" s="15"/>
      <c r="Z1898" s="15"/>
      <c r="AA1898" s="15"/>
      <c r="AB1898" s="15"/>
      <c r="AC1898" s="15"/>
      <c r="AD1898" s="15"/>
      <c r="AE1898" s="15"/>
    </row>
    <row r="1899" spans="22:31" x14ac:dyDescent="0.65">
      <c r="V1899" s="15"/>
      <c r="W1899" s="15"/>
      <c r="X1899" s="15"/>
      <c r="Y1899" s="15"/>
      <c r="Z1899" s="15"/>
      <c r="AA1899" s="15"/>
      <c r="AB1899" s="15"/>
      <c r="AC1899" s="15"/>
      <c r="AD1899" s="15"/>
      <c r="AE1899" s="15"/>
    </row>
    <row r="1900" spans="22:31" x14ac:dyDescent="0.65">
      <c r="V1900" s="15"/>
      <c r="W1900" s="15"/>
      <c r="X1900" s="15"/>
      <c r="Y1900" s="15"/>
      <c r="Z1900" s="15"/>
      <c r="AA1900" s="15"/>
      <c r="AB1900" s="15"/>
      <c r="AC1900" s="15"/>
      <c r="AD1900" s="15"/>
      <c r="AE1900" s="15"/>
    </row>
    <row r="1901" spans="22:31" x14ac:dyDescent="0.65">
      <c r="V1901" s="15"/>
      <c r="W1901" s="15"/>
      <c r="X1901" s="15"/>
      <c r="Y1901" s="15"/>
      <c r="Z1901" s="15"/>
      <c r="AA1901" s="15"/>
      <c r="AB1901" s="15"/>
      <c r="AC1901" s="15"/>
      <c r="AD1901" s="15"/>
      <c r="AE1901" s="15"/>
    </row>
    <row r="1902" spans="22:31" x14ac:dyDescent="0.65">
      <c r="V1902" s="15"/>
      <c r="W1902" s="15"/>
      <c r="X1902" s="15"/>
      <c r="Y1902" s="15"/>
      <c r="Z1902" s="15"/>
      <c r="AA1902" s="15"/>
      <c r="AB1902" s="15"/>
      <c r="AC1902" s="15"/>
      <c r="AD1902" s="15"/>
      <c r="AE1902" s="15"/>
    </row>
    <row r="1903" spans="22:31" x14ac:dyDescent="0.65">
      <c r="V1903" s="15"/>
      <c r="W1903" s="15"/>
      <c r="X1903" s="15"/>
      <c r="Y1903" s="15"/>
      <c r="Z1903" s="15"/>
      <c r="AA1903" s="15"/>
      <c r="AB1903" s="15"/>
      <c r="AC1903" s="15"/>
      <c r="AD1903" s="15"/>
      <c r="AE1903" s="15"/>
    </row>
    <row r="1904" spans="22:31" x14ac:dyDescent="0.65">
      <c r="V1904" s="15"/>
      <c r="W1904" s="15"/>
      <c r="X1904" s="15"/>
      <c r="Y1904" s="15"/>
      <c r="Z1904" s="15"/>
      <c r="AA1904" s="15"/>
      <c r="AB1904" s="15"/>
      <c r="AC1904" s="15"/>
      <c r="AD1904" s="15"/>
      <c r="AE1904" s="15"/>
    </row>
    <row r="1905" spans="22:31" x14ac:dyDescent="0.65">
      <c r="V1905" s="15"/>
      <c r="W1905" s="15"/>
      <c r="X1905" s="15"/>
      <c r="Y1905" s="15"/>
      <c r="Z1905" s="15"/>
      <c r="AA1905" s="15"/>
      <c r="AB1905" s="15"/>
      <c r="AC1905" s="15"/>
      <c r="AD1905" s="15"/>
      <c r="AE1905" s="15"/>
    </row>
    <row r="1906" spans="22:31" x14ac:dyDescent="0.65">
      <c r="V1906" s="15"/>
      <c r="W1906" s="15"/>
      <c r="X1906" s="15"/>
      <c r="Y1906" s="15"/>
      <c r="Z1906" s="15"/>
      <c r="AA1906" s="15"/>
      <c r="AB1906" s="15"/>
      <c r="AC1906" s="15"/>
      <c r="AD1906" s="15"/>
      <c r="AE1906" s="15"/>
    </row>
    <row r="1907" spans="22:31" x14ac:dyDescent="0.65">
      <c r="V1907" s="15"/>
      <c r="W1907" s="15"/>
      <c r="X1907" s="15"/>
      <c r="Y1907" s="15"/>
      <c r="Z1907" s="15"/>
      <c r="AA1907" s="15"/>
      <c r="AB1907" s="15"/>
      <c r="AC1907" s="15"/>
      <c r="AD1907" s="15"/>
      <c r="AE1907" s="15"/>
    </row>
    <row r="1908" spans="22:31" x14ac:dyDescent="0.65">
      <c r="V1908" s="15"/>
      <c r="W1908" s="15"/>
      <c r="X1908" s="15"/>
      <c r="Y1908" s="15"/>
      <c r="Z1908" s="15"/>
      <c r="AA1908" s="15"/>
      <c r="AB1908" s="15"/>
      <c r="AC1908" s="15"/>
      <c r="AD1908" s="15"/>
      <c r="AE1908" s="15"/>
    </row>
    <row r="1909" spans="22:31" x14ac:dyDescent="0.65">
      <c r="V1909" s="15"/>
      <c r="W1909" s="15"/>
      <c r="X1909" s="15"/>
      <c r="Y1909" s="15"/>
      <c r="Z1909" s="15"/>
      <c r="AA1909" s="15"/>
      <c r="AB1909" s="15"/>
      <c r="AC1909" s="15"/>
      <c r="AD1909" s="15"/>
      <c r="AE1909" s="15"/>
    </row>
    <row r="1910" spans="22:31" x14ac:dyDescent="0.65">
      <c r="V1910" s="15"/>
      <c r="W1910" s="15"/>
      <c r="X1910" s="15"/>
      <c r="Y1910" s="15"/>
      <c r="Z1910" s="15"/>
      <c r="AA1910" s="15"/>
      <c r="AB1910" s="15"/>
      <c r="AC1910" s="15"/>
      <c r="AD1910" s="15"/>
      <c r="AE1910" s="15"/>
    </row>
    <row r="1911" spans="22:31" x14ac:dyDescent="0.65">
      <c r="V1911" s="15"/>
      <c r="W1911" s="15"/>
      <c r="X1911" s="15"/>
      <c r="Y1911" s="15"/>
      <c r="Z1911" s="15"/>
      <c r="AA1911" s="15"/>
      <c r="AB1911" s="15"/>
      <c r="AC1911" s="15"/>
      <c r="AD1911" s="15"/>
      <c r="AE1911" s="15"/>
    </row>
    <row r="1912" spans="22:31" x14ac:dyDescent="0.65">
      <c r="V1912" s="15"/>
      <c r="W1912" s="15"/>
      <c r="X1912" s="15"/>
      <c r="Y1912" s="15"/>
      <c r="Z1912" s="15"/>
      <c r="AA1912" s="15"/>
      <c r="AB1912" s="15"/>
      <c r="AC1912" s="15"/>
      <c r="AD1912" s="15"/>
      <c r="AE1912" s="15"/>
    </row>
    <row r="1913" spans="22:31" x14ac:dyDescent="0.65">
      <c r="V1913" s="15"/>
      <c r="W1913" s="15"/>
      <c r="X1913" s="15"/>
      <c r="Y1913" s="15"/>
      <c r="Z1913" s="15"/>
      <c r="AA1913" s="15"/>
      <c r="AB1913" s="15"/>
      <c r="AC1913" s="15"/>
      <c r="AD1913" s="15"/>
      <c r="AE1913" s="15"/>
    </row>
    <row r="1914" spans="22:31" x14ac:dyDescent="0.65">
      <c r="V1914" s="15"/>
      <c r="W1914" s="15"/>
      <c r="X1914" s="15"/>
      <c r="Y1914" s="15"/>
      <c r="Z1914" s="15"/>
      <c r="AA1914" s="15"/>
      <c r="AB1914" s="15"/>
      <c r="AC1914" s="15"/>
      <c r="AD1914" s="15"/>
      <c r="AE1914" s="15"/>
    </row>
    <row r="1915" spans="22:31" x14ac:dyDescent="0.65">
      <c r="V1915" s="15"/>
      <c r="W1915" s="15"/>
      <c r="X1915" s="15"/>
      <c r="Y1915" s="15"/>
      <c r="Z1915" s="15"/>
      <c r="AA1915" s="15"/>
      <c r="AB1915" s="15"/>
      <c r="AC1915" s="15"/>
      <c r="AD1915" s="15"/>
      <c r="AE1915" s="15"/>
    </row>
    <row r="1916" spans="22:31" x14ac:dyDescent="0.65">
      <c r="V1916" s="15"/>
      <c r="W1916" s="15"/>
      <c r="X1916" s="15"/>
      <c r="Y1916" s="15"/>
      <c r="Z1916" s="15"/>
      <c r="AA1916" s="15"/>
      <c r="AB1916" s="15"/>
      <c r="AC1916" s="15"/>
      <c r="AD1916" s="15"/>
      <c r="AE1916" s="15"/>
    </row>
    <row r="1917" spans="22:31" x14ac:dyDescent="0.65">
      <c r="V1917" s="15"/>
      <c r="W1917" s="15"/>
      <c r="X1917" s="15"/>
      <c r="Y1917" s="15"/>
      <c r="Z1917" s="15"/>
      <c r="AA1917" s="15"/>
      <c r="AB1917" s="15"/>
      <c r="AC1917" s="15"/>
      <c r="AD1917" s="15"/>
      <c r="AE1917" s="15"/>
    </row>
    <row r="1918" spans="22:31" x14ac:dyDescent="0.65">
      <c r="V1918" s="15"/>
      <c r="W1918" s="15"/>
      <c r="X1918" s="15"/>
      <c r="Y1918" s="15"/>
      <c r="Z1918" s="15"/>
      <c r="AA1918" s="15"/>
      <c r="AB1918" s="15"/>
      <c r="AC1918" s="15"/>
      <c r="AD1918" s="15"/>
      <c r="AE1918" s="15"/>
    </row>
    <row r="1919" spans="22:31" x14ac:dyDescent="0.65">
      <c r="V1919" s="15"/>
      <c r="W1919" s="15"/>
      <c r="X1919" s="15"/>
      <c r="Y1919" s="15"/>
      <c r="Z1919" s="15"/>
      <c r="AA1919" s="15"/>
      <c r="AB1919" s="15"/>
      <c r="AC1919" s="15"/>
      <c r="AD1919" s="15"/>
      <c r="AE1919" s="15"/>
    </row>
    <row r="1920" spans="22:31" x14ac:dyDescent="0.65">
      <c r="V1920" s="15"/>
      <c r="W1920" s="15"/>
      <c r="X1920" s="15"/>
      <c r="Y1920" s="15"/>
      <c r="Z1920" s="15"/>
      <c r="AA1920" s="15"/>
      <c r="AB1920" s="15"/>
      <c r="AC1920" s="15"/>
      <c r="AD1920" s="15"/>
      <c r="AE1920" s="15"/>
    </row>
    <row r="1921" spans="22:31" x14ac:dyDescent="0.65">
      <c r="V1921" s="15"/>
      <c r="W1921" s="15"/>
      <c r="X1921" s="15"/>
      <c r="Y1921" s="15"/>
      <c r="Z1921" s="15"/>
      <c r="AA1921" s="15"/>
      <c r="AB1921" s="15"/>
      <c r="AC1921" s="15"/>
      <c r="AD1921" s="15"/>
      <c r="AE1921" s="15"/>
    </row>
    <row r="1922" spans="22:31" x14ac:dyDescent="0.65">
      <c r="V1922" s="15"/>
      <c r="W1922" s="15"/>
      <c r="X1922" s="15"/>
      <c r="Y1922" s="15"/>
      <c r="Z1922" s="15"/>
      <c r="AA1922" s="15"/>
      <c r="AB1922" s="15"/>
      <c r="AC1922" s="15"/>
      <c r="AD1922" s="15"/>
      <c r="AE1922" s="15"/>
    </row>
    <row r="1923" spans="22:31" x14ac:dyDescent="0.65">
      <c r="V1923" s="15"/>
      <c r="W1923" s="15"/>
      <c r="X1923" s="15"/>
      <c r="Y1923" s="15"/>
      <c r="Z1923" s="15"/>
      <c r="AA1923" s="15"/>
      <c r="AB1923" s="15"/>
      <c r="AC1923" s="15"/>
      <c r="AD1923" s="15"/>
      <c r="AE1923" s="15"/>
    </row>
    <row r="1924" spans="22:31" x14ac:dyDescent="0.65">
      <c r="V1924" s="15"/>
      <c r="W1924" s="15"/>
      <c r="X1924" s="15"/>
      <c r="Y1924" s="15"/>
      <c r="Z1924" s="15"/>
      <c r="AA1924" s="15"/>
      <c r="AB1924" s="15"/>
      <c r="AC1924" s="15"/>
      <c r="AD1924" s="15"/>
      <c r="AE1924" s="15"/>
    </row>
    <row r="1925" spans="22:31" x14ac:dyDescent="0.65">
      <c r="V1925" s="15"/>
      <c r="W1925" s="15"/>
      <c r="X1925" s="15"/>
      <c r="Y1925" s="15"/>
      <c r="Z1925" s="15"/>
      <c r="AA1925" s="15"/>
      <c r="AB1925" s="15"/>
      <c r="AC1925" s="15"/>
      <c r="AD1925" s="15"/>
      <c r="AE1925" s="15"/>
    </row>
    <row r="1926" spans="22:31" x14ac:dyDescent="0.65">
      <c r="V1926" s="15"/>
      <c r="W1926" s="15"/>
      <c r="X1926" s="15"/>
      <c r="Y1926" s="15"/>
      <c r="Z1926" s="15"/>
      <c r="AA1926" s="15"/>
      <c r="AB1926" s="15"/>
      <c r="AC1926" s="15"/>
      <c r="AD1926" s="15"/>
      <c r="AE1926" s="15"/>
    </row>
    <row r="1927" spans="22:31" x14ac:dyDescent="0.65">
      <c r="V1927" s="15"/>
      <c r="W1927" s="15"/>
      <c r="X1927" s="15"/>
      <c r="Y1927" s="15"/>
      <c r="Z1927" s="15"/>
      <c r="AA1927" s="15"/>
      <c r="AB1927" s="15"/>
      <c r="AC1927" s="15"/>
      <c r="AD1927" s="15"/>
      <c r="AE1927" s="15"/>
    </row>
    <row r="1928" spans="22:31" x14ac:dyDescent="0.65">
      <c r="V1928" s="15"/>
      <c r="W1928" s="15"/>
      <c r="X1928" s="15"/>
      <c r="Y1928" s="15"/>
      <c r="Z1928" s="15"/>
      <c r="AA1928" s="15"/>
      <c r="AB1928" s="15"/>
      <c r="AC1928" s="15"/>
      <c r="AD1928" s="15"/>
      <c r="AE1928" s="15"/>
    </row>
    <row r="1929" spans="22:31" x14ac:dyDescent="0.65">
      <c r="V1929" s="15"/>
      <c r="W1929" s="15"/>
      <c r="X1929" s="15"/>
      <c r="Y1929" s="15"/>
      <c r="Z1929" s="15"/>
      <c r="AA1929" s="15"/>
      <c r="AB1929" s="15"/>
      <c r="AC1929" s="15"/>
      <c r="AD1929" s="15"/>
      <c r="AE1929" s="15"/>
    </row>
    <row r="1930" spans="22:31" x14ac:dyDescent="0.65">
      <c r="V1930" s="15"/>
      <c r="W1930" s="15"/>
      <c r="X1930" s="15"/>
      <c r="Y1930" s="15"/>
      <c r="Z1930" s="15"/>
      <c r="AA1930" s="15"/>
      <c r="AB1930" s="15"/>
      <c r="AC1930" s="15"/>
      <c r="AD1930" s="15"/>
      <c r="AE1930" s="15"/>
    </row>
    <row r="1931" spans="22:31" x14ac:dyDescent="0.65">
      <c r="V1931" s="15"/>
      <c r="W1931" s="15"/>
      <c r="X1931" s="15"/>
      <c r="Y1931" s="15"/>
      <c r="Z1931" s="15"/>
      <c r="AA1931" s="15"/>
      <c r="AB1931" s="15"/>
      <c r="AC1931" s="15"/>
      <c r="AD1931" s="15"/>
      <c r="AE1931" s="15"/>
    </row>
    <row r="1932" spans="22:31" x14ac:dyDescent="0.65">
      <c r="V1932" s="15"/>
      <c r="W1932" s="15"/>
      <c r="X1932" s="15"/>
      <c r="Y1932" s="15"/>
      <c r="Z1932" s="15"/>
      <c r="AA1932" s="15"/>
      <c r="AB1932" s="15"/>
      <c r="AC1932" s="15"/>
      <c r="AD1932" s="15"/>
      <c r="AE1932" s="15"/>
    </row>
    <row r="1933" spans="22:31" x14ac:dyDescent="0.65">
      <c r="V1933" s="15"/>
      <c r="W1933" s="15"/>
      <c r="X1933" s="15"/>
      <c r="Y1933" s="15"/>
      <c r="Z1933" s="15"/>
      <c r="AA1933" s="15"/>
      <c r="AB1933" s="15"/>
      <c r="AC1933" s="15"/>
      <c r="AD1933" s="15"/>
      <c r="AE1933" s="15"/>
    </row>
    <row r="1934" spans="22:31" x14ac:dyDescent="0.65">
      <c r="V1934" s="15"/>
      <c r="W1934" s="15"/>
      <c r="X1934" s="15"/>
      <c r="Y1934" s="15"/>
      <c r="Z1934" s="15"/>
      <c r="AA1934" s="15"/>
      <c r="AB1934" s="15"/>
      <c r="AC1934" s="15"/>
      <c r="AD1934" s="15"/>
      <c r="AE1934" s="15"/>
    </row>
    <row r="1935" spans="22:31" x14ac:dyDescent="0.65">
      <c r="V1935" s="15"/>
      <c r="W1935" s="15"/>
      <c r="X1935" s="15"/>
      <c r="Y1935" s="15"/>
      <c r="Z1935" s="15"/>
      <c r="AA1935" s="15"/>
      <c r="AB1935" s="15"/>
      <c r="AC1935" s="15"/>
      <c r="AD1935" s="15"/>
      <c r="AE1935" s="15"/>
    </row>
    <row r="1936" spans="22:31" x14ac:dyDescent="0.65">
      <c r="V1936" s="15"/>
      <c r="W1936" s="15"/>
      <c r="X1936" s="15"/>
      <c r="Y1936" s="15"/>
      <c r="Z1936" s="15"/>
      <c r="AA1936" s="15"/>
      <c r="AB1936" s="15"/>
      <c r="AC1936" s="15"/>
      <c r="AD1936" s="15"/>
      <c r="AE1936" s="15"/>
    </row>
    <row r="1937" spans="22:31" x14ac:dyDescent="0.65">
      <c r="V1937" s="15"/>
      <c r="W1937" s="15"/>
      <c r="X1937" s="15"/>
      <c r="Y1937" s="15"/>
      <c r="Z1937" s="15"/>
      <c r="AA1937" s="15"/>
      <c r="AB1937" s="15"/>
      <c r="AC1937" s="15"/>
      <c r="AD1937" s="15"/>
      <c r="AE1937" s="15"/>
    </row>
    <row r="1938" spans="22:31" x14ac:dyDescent="0.65">
      <c r="V1938" s="15"/>
      <c r="W1938" s="15"/>
      <c r="X1938" s="15"/>
      <c r="Y1938" s="15"/>
      <c r="Z1938" s="15"/>
      <c r="AA1938" s="15"/>
      <c r="AB1938" s="15"/>
      <c r="AC1938" s="15"/>
      <c r="AD1938" s="15"/>
      <c r="AE1938" s="15"/>
    </row>
    <row r="1939" spans="22:31" x14ac:dyDescent="0.65">
      <c r="V1939" s="15"/>
      <c r="W1939" s="15"/>
      <c r="X1939" s="15"/>
      <c r="Y1939" s="15"/>
      <c r="Z1939" s="15"/>
      <c r="AA1939" s="15"/>
      <c r="AB1939" s="15"/>
      <c r="AC1939" s="15"/>
      <c r="AD1939" s="15"/>
      <c r="AE1939" s="15"/>
    </row>
    <row r="1940" spans="22:31" x14ac:dyDescent="0.65">
      <c r="V1940" s="15"/>
      <c r="W1940" s="15"/>
      <c r="X1940" s="15"/>
      <c r="Y1940" s="15"/>
      <c r="Z1940" s="15"/>
      <c r="AA1940" s="15"/>
      <c r="AB1940" s="15"/>
      <c r="AC1940" s="15"/>
      <c r="AD1940" s="15"/>
      <c r="AE1940" s="15"/>
    </row>
    <row r="1941" spans="22:31" x14ac:dyDescent="0.65">
      <c r="V1941" s="15"/>
      <c r="W1941" s="15"/>
      <c r="X1941" s="15"/>
      <c r="Y1941" s="15"/>
      <c r="Z1941" s="15"/>
      <c r="AA1941" s="15"/>
      <c r="AB1941" s="15"/>
      <c r="AC1941" s="15"/>
      <c r="AD1941" s="15"/>
      <c r="AE1941" s="15"/>
    </row>
    <row r="1942" spans="22:31" x14ac:dyDescent="0.65">
      <c r="V1942" s="15"/>
      <c r="W1942" s="15"/>
      <c r="X1942" s="15"/>
      <c r="Y1942" s="15"/>
      <c r="Z1942" s="15"/>
      <c r="AA1942" s="15"/>
      <c r="AB1942" s="15"/>
      <c r="AC1942" s="15"/>
      <c r="AD1942" s="15"/>
      <c r="AE1942" s="15"/>
    </row>
    <row r="1943" spans="22:31" x14ac:dyDescent="0.65">
      <c r="V1943" s="15"/>
      <c r="W1943" s="15"/>
      <c r="X1943" s="15"/>
      <c r="Y1943" s="15"/>
      <c r="Z1943" s="15"/>
      <c r="AA1943" s="15"/>
      <c r="AB1943" s="15"/>
      <c r="AC1943" s="15"/>
      <c r="AD1943" s="15"/>
      <c r="AE1943" s="15"/>
    </row>
    <row r="1944" spans="22:31" x14ac:dyDescent="0.65">
      <c r="V1944" s="15"/>
      <c r="W1944" s="15"/>
      <c r="X1944" s="15"/>
      <c r="Y1944" s="15"/>
      <c r="Z1944" s="15"/>
      <c r="AA1944" s="15"/>
      <c r="AB1944" s="15"/>
      <c r="AC1944" s="15"/>
      <c r="AD1944" s="15"/>
      <c r="AE1944" s="15"/>
    </row>
    <row r="1945" spans="22:31" x14ac:dyDescent="0.65">
      <c r="V1945" s="15"/>
      <c r="W1945" s="15"/>
      <c r="X1945" s="15"/>
      <c r="Y1945" s="15"/>
      <c r="Z1945" s="15"/>
      <c r="AA1945" s="15"/>
      <c r="AB1945" s="15"/>
      <c r="AC1945" s="15"/>
      <c r="AD1945" s="15"/>
      <c r="AE1945" s="15"/>
    </row>
    <row r="1946" spans="22:31" x14ac:dyDescent="0.65">
      <c r="V1946" s="15"/>
      <c r="W1946" s="15"/>
      <c r="X1946" s="15"/>
      <c r="Y1946" s="15"/>
      <c r="Z1946" s="15"/>
      <c r="AA1946" s="15"/>
      <c r="AB1946" s="15"/>
      <c r="AC1946" s="15"/>
      <c r="AD1946" s="15"/>
      <c r="AE1946" s="15"/>
    </row>
    <row r="1947" spans="22:31" x14ac:dyDescent="0.65">
      <c r="V1947" s="15"/>
      <c r="W1947" s="15"/>
      <c r="X1947" s="15"/>
      <c r="Y1947" s="15"/>
      <c r="Z1947" s="15"/>
      <c r="AA1947" s="15"/>
      <c r="AB1947" s="15"/>
      <c r="AC1947" s="15"/>
      <c r="AD1947" s="15"/>
      <c r="AE1947" s="15"/>
    </row>
    <row r="1948" spans="22:31" x14ac:dyDescent="0.65">
      <c r="V1948" s="15"/>
      <c r="W1948" s="15"/>
      <c r="X1948" s="15"/>
      <c r="Y1948" s="15"/>
      <c r="Z1948" s="15"/>
      <c r="AA1948" s="15"/>
      <c r="AB1948" s="15"/>
      <c r="AC1948" s="15"/>
      <c r="AD1948" s="15"/>
      <c r="AE1948" s="15"/>
    </row>
    <row r="1949" spans="22:31" x14ac:dyDescent="0.65">
      <c r="V1949" s="15"/>
      <c r="W1949" s="15"/>
      <c r="X1949" s="15"/>
      <c r="Y1949" s="15"/>
      <c r="Z1949" s="15"/>
      <c r="AA1949" s="15"/>
      <c r="AB1949" s="15"/>
      <c r="AC1949" s="15"/>
      <c r="AD1949" s="15"/>
      <c r="AE1949" s="15"/>
    </row>
    <row r="1950" spans="22:31" x14ac:dyDescent="0.65">
      <c r="V1950" s="15"/>
      <c r="W1950" s="15"/>
      <c r="X1950" s="15"/>
      <c r="Y1950" s="15"/>
      <c r="Z1950" s="15"/>
      <c r="AA1950" s="15"/>
      <c r="AB1950" s="15"/>
      <c r="AC1950" s="15"/>
      <c r="AD1950" s="15"/>
      <c r="AE1950" s="15"/>
    </row>
    <row r="1951" spans="22:31" x14ac:dyDescent="0.65">
      <c r="V1951" s="15"/>
      <c r="W1951" s="15"/>
      <c r="X1951" s="15"/>
      <c r="Y1951" s="15"/>
      <c r="Z1951" s="15"/>
      <c r="AA1951" s="15"/>
      <c r="AB1951" s="15"/>
      <c r="AC1951" s="15"/>
      <c r="AD1951" s="15"/>
      <c r="AE1951" s="15"/>
    </row>
    <row r="1952" spans="22:31" x14ac:dyDescent="0.65">
      <c r="V1952" s="15"/>
      <c r="W1952" s="15"/>
      <c r="X1952" s="15"/>
      <c r="Y1952" s="15"/>
      <c r="Z1952" s="15"/>
      <c r="AA1952" s="15"/>
      <c r="AB1952" s="15"/>
      <c r="AC1952" s="15"/>
      <c r="AD1952" s="15"/>
      <c r="AE1952" s="15"/>
    </row>
    <row r="1953" spans="22:31" x14ac:dyDescent="0.65">
      <c r="V1953" s="15"/>
      <c r="W1953" s="15"/>
      <c r="X1953" s="15"/>
      <c r="Y1953" s="15"/>
      <c r="Z1953" s="15"/>
      <c r="AA1953" s="15"/>
      <c r="AB1953" s="15"/>
      <c r="AC1953" s="15"/>
      <c r="AD1953" s="15"/>
      <c r="AE1953" s="15"/>
    </row>
    <row r="1954" spans="22:31" x14ac:dyDescent="0.65">
      <c r="V1954" s="15"/>
      <c r="W1954" s="15"/>
      <c r="X1954" s="15"/>
      <c r="Y1954" s="15"/>
      <c r="Z1954" s="15"/>
      <c r="AA1954" s="15"/>
      <c r="AB1954" s="15"/>
      <c r="AC1954" s="15"/>
      <c r="AD1954" s="15"/>
      <c r="AE1954" s="15"/>
    </row>
    <row r="1955" spans="22:31" x14ac:dyDescent="0.65">
      <c r="V1955" s="15"/>
      <c r="W1955" s="15"/>
      <c r="X1955" s="15"/>
      <c r="Y1955" s="15"/>
      <c r="Z1955" s="15"/>
      <c r="AA1955" s="15"/>
      <c r="AB1955" s="15"/>
      <c r="AC1955" s="15"/>
      <c r="AD1955" s="15"/>
      <c r="AE1955" s="15"/>
    </row>
    <row r="1956" spans="22:31" x14ac:dyDescent="0.65">
      <c r="V1956" s="15"/>
      <c r="W1956" s="15"/>
      <c r="X1956" s="15"/>
      <c r="Y1956" s="15"/>
      <c r="Z1956" s="15"/>
      <c r="AA1956" s="15"/>
      <c r="AB1956" s="15"/>
      <c r="AC1956" s="15"/>
      <c r="AD1956" s="15"/>
      <c r="AE1956" s="15"/>
    </row>
    <row r="1957" spans="22:31" x14ac:dyDescent="0.65">
      <c r="V1957" s="15"/>
      <c r="W1957" s="15"/>
      <c r="X1957" s="15"/>
      <c r="Y1957" s="15"/>
      <c r="Z1957" s="15"/>
      <c r="AA1957" s="15"/>
      <c r="AB1957" s="15"/>
      <c r="AC1957" s="15"/>
      <c r="AD1957" s="15"/>
      <c r="AE1957" s="15"/>
    </row>
    <row r="1958" spans="22:31" x14ac:dyDescent="0.65">
      <c r="V1958" s="15"/>
      <c r="W1958" s="15"/>
      <c r="X1958" s="15"/>
      <c r="Y1958" s="15"/>
      <c r="Z1958" s="15"/>
      <c r="AA1958" s="15"/>
      <c r="AB1958" s="15"/>
      <c r="AC1958" s="15"/>
      <c r="AD1958" s="15"/>
      <c r="AE1958" s="15"/>
    </row>
    <row r="1959" spans="22:31" x14ac:dyDescent="0.65">
      <c r="V1959" s="15"/>
      <c r="W1959" s="15"/>
      <c r="X1959" s="15"/>
      <c r="Y1959" s="15"/>
      <c r="Z1959" s="15"/>
      <c r="AA1959" s="15"/>
      <c r="AB1959" s="15"/>
      <c r="AC1959" s="15"/>
      <c r="AD1959" s="15"/>
      <c r="AE1959" s="15"/>
    </row>
    <row r="1960" spans="22:31" x14ac:dyDescent="0.65">
      <c r="V1960" s="15"/>
      <c r="W1960" s="15"/>
      <c r="X1960" s="15"/>
      <c r="Y1960" s="15"/>
      <c r="Z1960" s="15"/>
      <c r="AA1960" s="15"/>
      <c r="AB1960" s="15"/>
      <c r="AC1960" s="15"/>
      <c r="AD1960" s="15"/>
      <c r="AE1960" s="15"/>
    </row>
    <row r="1961" spans="22:31" x14ac:dyDescent="0.65">
      <c r="V1961" s="15"/>
      <c r="W1961" s="15"/>
      <c r="X1961" s="15"/>
      <c r="Y1961" s="15"/>
      <c r="Z1961" s="15"/>
      <c r="AA1961" s="15"/>
      <c r="AB1961" s="15"/>
      <c r="AC1961" s="15"/>
      <c r="AD1961" s="15"/>
      <c r="AE1961" s="15"/>
    </row>
    <row r="1962" spans="22:31" x14ac:dyDescent="0.65">
      <c r="V1962" s="15"/>
      <c r="W1962" s="15"/>
      <c r="X1962" s="15"/>
      <c r="Y1962" s="15"/>
      <c r="Z1962" s="15"/>
      <c r="AA1962" s="15"/>
      <c r="AB1962" s="15"/>
      <c r="AC1962" s="15"/>
      <c r="AD1962" s="15"/>
      <c r="AE1962" s="15"/>
    </row>
    <row r="1963" spans="22:31" x14ac:dyDescent="0.65">
      <c r="V1963" s="15"/>
      <c r="W1963" s="15"/>
      <c r="X1963" s="15"/>
      <c r="Y1963" s="15"/>
      <c r="Z1963" s="15"/>
      <c r="AA1963" s="15"/>
      <c r="AB1963" s="15"/>
      <c r="AC1963" s="15"/>
      <c r="AD1963" s="15"/>
      <c r="AE1963" s="15"/>
    </row>
    <row r="1964" spans="22:31" x14ac:dyDescent="0.65">
      <c r="V1964" s="15"/>
      <c r="W1964" s="15"/>
      <c r="X1964" s="15"/>
      <c r="Y1964" s="15"/>
      <c r="Z1964" s="15"/>
      <c r="AA1964" s="15"/>
      <c r="AB1964" s="15"/>
      <c r="AC1964" s="15"/>
      <c r="AD1964" s="15"/>
      <c r="AE1964" s="15"/>
    </row>
    <row r="1965" spans="22:31" x14ac:dyDescent="0.65">
      <c r="V1965" s="15"/>
      <c r="W1965" s="15"/>
      <c r="X1965" s="15"/>
      <c r="Y1965" s="15"/>
      <c r="Z1965" s="15"/>
      <c r="AA1965" s="15"/>
      <c r="AB1965" s="15"/>
      <c r="AC1965" s="15"/>
      <c r="AD1965" s="15"/>
      <c r="AE1965" s="15"/>
    </row>
    <row r="1966" spans="22:31" x14ac:dyDescent="0.65">
      <c r="V1966" s="15"/>
      <c r="W1966" s="15"/>
      <c r="X1966" s="15"/>
      <c r="Y1966" s="15"/>
      <c r="Z1966" s="15"/>
      <c r="AA1966" s="15"/>
      <c r="AB1966" s="15"/>
      <c r="AC1966" s="15"/>
      <c r="AD1966" s="15"/>
      <c r="AE1966" s="15"/>
    </row>
    <row r="1967" spans="22:31" x14ac:dyDescent="0.65">
      <c r="V1967" s="15"/>
      <c r="W1967" s="15"/>
      <c r="X1967" s="15"/>
      <c r="Y1967" s="15"/>
      <c r="Z1967" s="15"/>
      <c r="AA1967" s="15"/>
      <c r="AB1967" s="15"/>
      <c r="AC1967" s="15"/>
      <c r="AD1967" s="15"/>
      <c r="AE1967" s="15"/>
    </row>
    <row r="1968" spans="22:31" x14ac:dyDescent="0.65">
      <c r="V1968" s="15"/>
      <c r="W1968" s="15"/>
      <c r="X1968" s="15"/>
      <c r="Y1968" s="15"/>
      <c r="Z1968" s="15"/>
      <c r="AA1968" s="15"/>
      <c r="AB1968" s="15"/>
      <c r="AC1968" s="15"/>
      <c r="AD1968" s="15"/>
      <c r="AE1968" s="15"/>
    </row>
    <row r="1969" spans="22:31" x14ac:dyDescent="0.65">
      <c r="V1969" s="15"/>
      <c r="W1969" s="15"/>
      <c r="X1969" s="15"/>
      <c r="Y1969" s="15"/>
      <c r="Z1969" s="15"/>
      <c r="AA1969" s="15"/>
      <c r="AB1969" s="15"/>
      <c r="AC1969" s="15"/>
      <c r="AD1969" s="15"/>
      <c r="AE1969" s="15"/>
    </row>
    <row r="1970" spans="22:31" x14ac:dyDescent="0.65">
      <c r="V1970" s="15"/>
      <c r="W1970" s="15"/>
      <c r="X1970" s="15"/>
      <c r="Y1970" s="15"/>
      <c r="Z1970" s="15"/>
      <c r="AA1970" s="15"/>
      <c r="AB1970" s="15"/>
      <c r="AC1970" s="15"/>
      <c r="AD1970" s="15"/>
      <c r="AE1970" s="15"/>
    </row>
    <row r="1971" spans="22:31" x14ac:dyDescent="0.65">
      <c r="V1971" s="15"/>
      <c r="W1971" s="15"/>
      <c r="X1971" s="15"/>
      <c r="Y1971" s="15"/>
      <c r="Z1971" s="15"/>
      <c r="AA1971" s="15"/>
      <c r="AB1971" s="15"/>
      <c r="AC1971" s="15"/>
      <c r="AD1971" s="15"/>
      <c r="AE1971" s="15"/>
    </row>
    <row r="1972" spans="22:31" x14ac:dyDescent="0.65">
      <c r="V1972" s="15"/>
      <c r="W1972" s="15"/>
      <c r="X1972" s="15"/>
      <c r="Y1972" s="15"/>
      <c r="Z1972" s="15"/>
      <c r="AA1972" s="15"/>
      <c r="AB1972" s="15"/>
      <c r="AC1972" s="15"/>
      <c r="AD1972" s="15"/>
      <c r="AE1972" s="15"/>
    </row>
    <row r="1973" spans="22:31" x14ac:dyDescent="0.65">
      <c r="V1973" s="15"/>
      <c r="W1973" s="15"/>
      <c r="X1973" s="15"/>
      <c r="Y1973" s="15"/>
      <c r="Z1973" s="15"/>
      <c r="AA1973" s="15"/>
      <c r="AB1973" s="15"/>
      <c r="AC1973" s="15"/>
      <c r="AD1973" s="15"/>
      <c r="AE1973" s="15"/>
    </row>
    <row r="1974" spans="22:31" x14ac:dyDescent="0.65">
      <c r="V1974" s="15"/>
      <c r="W1974" s="15"/>
      <c r="X1974" s="15"/>
      <c r="Y1974" s="15"/>
      <c r="Z1974" s="15"/>
      <c r="AA1974" s="15"/>
      <c r="AB1974" s="15"/>
      <c r="AC1974" s="15"/>
      <c r="AD1974" s="15"/>
      <c r="AE1974" s="15"/>
    </row>
    <row r="1975" spans="22:31" x14ac:dyDescent="0.65">
      <c r="V1975" s="15"/>
      <c r="W1975" s="15"/>
      <c r="X1975" s="15"/>
      <c r="Y1975" s="15"/>
      <c r="Z1975" s="15"/>
      <c r="AA1975" s="15"/>
      <c r="AB1975" s="15"/>
      <c r="AC1975" s="15"/>
      <c r="AD1975" s="15"/>
      <c r="AE1975" s="15"/>
    </row>
    <row r="1976" spans="22:31" x14ac:dyDescent="0.65">
      <c r="V1976" s="15"/>
      <c r="W1976" s="15"/>
      <c r="X1976" s="15"/>
      <c r="Y1976" s="15"/>
      <c r="Z1976" s="15"/>
      <c r="AA1976" s="15"/>
      <c r="AB1976" s="15"/>
      <c r="AC1976" s="15"/>
      <c r="AD1976" s="15"/>
      <c r="AE1976" s="15"/>
    </row>
    <row r="1977" spans="22:31" x14ac:dyDescent="0.65">
      <c r="V1977" s="15"/>
      <c r="W1977" s="15"/>
      <c r="X1977" s="15"/>
      <c r="Y1977" s="15"/>
      <c r="Z1977" s="15"/>
      <c r="AA1977" s="15"/>
      <c r="AB1977" s="15"/>
      <c r="AC1977" s="15"/>
      <c r="AD1977" s="15"/>
      <c r="AE1977" s="15"/>
    </row>
    <row r="1978" spans="22:31" x14ac:dyDescent="0.65">
      <c r="V1978" s="15"/>
      <c r="W1978" s="15"/>
      <c r="X1978" s="15"/>
      <c r="Y1978" s="15"/>
      <c r="Z1978" s="15"/>
      <c r="AA1978" s="15"/>
      <c r="AB1978" s="15"/>
      <c r="AC1978" s="15"/>
      <c r="AD1978" s="15"/>
      <c r="AE1978" s="15"/>
    </row>
    <row r="1979" spans="22:31" x14ac:dyDescent="0.65">
      <c r="V1979" s="15"/>
      <c r="W1979" s="15"/>
      <c r="X1979" s="15"/>
      <c r="Y1979" s="15"/>
      <c r="Z1979" s="15"/>
      <c r="AA1979" s="15"/>
      <c r="AB1979" s="15"/>
      <c r="AC1979" s="15"/>
      <c r="AD1979" s="15"/>
      <c r="AE1979" s="15"/>
    </row>
    <row r="1980" spans="22:31" x14ac:dyDescent="0.65">
      <c r="V1980" s="15"/>
      <c r="W1980" s="15"/>
      <c r="X1980" s="15"/>
      <c r="Y1980" s="15"/>
      <c r="Z1980" s="15"/>
      <c r="AA1980" s="15"/>
      <c r="AB1980" s="15"/>
      <c r="AC1980" s="15"/>
      <c r="AD1980" s="15"/>
      <c r="AE1980" s="15"/>
    </row>
    <row r="1981" spans="22:31" x14ac:dyDescent="0.65">
      <c r="V1981" s="15"/>
      <c r="W1981" s="15"/>
      <c r="X1981" s="15"/>
      <c r="Y1981" s="15"/>
      <c r="Z1981" s="15"/>
      <c r="AA1981" s="15"/>
      <c r="AB1981" s="15"/>
      <c r="AC1981" s="15"/>
      <c r="AD1981" s="15"/>
      <c r="AE1981" s="15"/>
    </row>
    <row r="1982" spans="22:31" x14ac:dyDescent="0.65">
      <c r="V1982" s="15"/>
      <c r="W1982" s="15"/>
      <c r="X1982" s="15"/>
      <c r="Y1982" s="15"/>
      <c r="Z1982" s="15"/>
      <c r="AA1982" s="15"/>
      <c r="AB1982" s="15"/>
      <c r="AC1982" s="15"/>
      <c r="AD1982" s="15"/>
      <c r="AE1982" s="15"/>
    </row>
    <row r="1983" spans="22:31" x14ac:dyDescent="0.65">
      <c r="V1983" s="15"/>
      <c r="W1983" s="15"/>
      <c r="X1983" s="15"/>
      <c r="Y1983" s="15"/>
      <c r="Z1983" s="15"/>
      <c r="AA1983" s="15"/>
      <c r="AB1983" s="15"/>
      <c r="AC1983" s="15"/>
      <c r="AD1983" s="15"/>
      <c r="AE1983" s="15"/>
    </row>
    <row r="1984" spans="22:31" x14ac:dyDescent="0.65">
      <c r="V1984" s="15"/>
      <c r="W1984" s="15"/>
      <c r="X1984" s="15"/>
      <c r="Y1984" s="15"/>
      <c r="Z1984" s="15"/>
      <c r="AA1984" s="15"/>
      <c r="AB1984" s="15"/>
      <c r="AC1984" s="15"/>
      <c r="AD1984" s="15"/>
      <c r="AE1984" s="15"/>
    </row>
    <row r="1985" spans="22:31" x14ac:dyDescent="0.65">
      <c r="V1985" s="15"/>
      <c r="W1985" s="15"/>
      <c r="X1985" s="15"/>
      <c r="Y1985" s="15"/>
      <c r="Z1985" s="15"/>
      <c r="AA1985" s="15"/>
      <c r="AB1985" s="15"/>
      <c r="AC1985" s="15"/>
      <c r="AD1985" s="15"/>
      <c r="AE1985" s="15"/>
    </row>
    <row r="1986" spans="22:31" x14ac:dyDescent="0.65">
      <c r="V1986" s="15"/>
      <c r="W1986" s="15"/>
      <c r="X1986" s="15"/>
      <c r="Y1986" s="15"/>
      <c r="Z1986" s="15"/>
      <c r="AA1986" s="15"/>
      <c r="AB1986" s="15"/>
      <c r="AC1986" s="15"/>
      <c r="AD1986" s="15"/>
      <c r="AE1986" s="15"/>
    </row>
    <row r="1987" spans="22:31" x14ac:dyDescent="0.65">
      <c r="V1987" s="15"/>
      <c r="W1987" s="15"/>
      <c r="X1987" s="15"/>
      <c r="Y1987" s="15"/>
      <c r="Z1987" s="15"/>
      <c r="AA1987" s="15"/>
      <c r="AB1987" s="15"/>
      <c r="AC1987" s="15"/>
      <c r="AD1987" s="15"/>
      <c r="AE1987" s="15"/>
    </row>
    <row r="1988" spans="22:31" x14ac:dyDescent="0.65">
      <c r="V1988" s="15"/>
      <c r="W1988" s="15"/>
      <c r="X1988" s="15"/>
      <c r="Y1988" s="15"/>
      <c r="Z1988" s="15"/>
      <c r="AA1988" s="15"/>
      <c r="AB1988" s="15"/>
      <c r="AC1988" s="15"/>
      <c r="AD1988" s="15"/>
      <c r="AE1988" s="15"/>
    </row>
    <row r="1989" spans="22:31" x14ac:dyDescent="0.65">
      <c r="V1989" s="15"/>
      <c r="W1989" s="15"/>
      <c r="X1989" s="15"/>
      <c r="Y1989" s="15"/>
      <c r="Z1989" s="15"/>
      <c r="AA1989" s="15"/>
      <c r="AB1989" s="15"/>
      <c r="AC1989" s="15"/>
      <c r="AD1989" s="15"/>
      <c r="AE1989" s="15"/>
    </row>
    <row r="1990" spans="22:31" x14ac:dyDescent="0.65">
      <c r="V1990" s="15"/>
      <c r="W1990" s="15"/>
      <c r="X1990" s="15"/>
      <c r="Y1990" s="15"/>
      <c r="Z1990" s="15"/>
      <c r="AA1990" s="15"/>
      <c r="AB1990" s="15"/>
      <c r="AC1990" s="15"/>
      <c r="AD1990" s="15"/>
      <c r="AE1990" s="15"/>
    </row>
    <row r="1991" spans="22:31" x14ac:dyDescent="0.65">
      <c r="V1991" s="15"/>
      <c r="W1991" s="15"/>
      <c r="X1991" s="15"/>
      <c r="Y1991" s="15"/>
      <c r="Z1991" s="15"/>
      <c r="AA1991" s="15"/>
      <c r="AB1991" s="15"/>
      <c r="AC1991" s="15"/>
      <c r="AD1991" s="15"/>
      <c r="AE1991" s="15"/>
    </row>
    <row r="1992" spans="22:31" x14ac:dyDescent="0.65">
      <c r="V1992" s="15"/>
      <c r="W1992" s="15"/>
      <c r="X1992" s="15"/>
      <c r="Y1992" s="15"/>
      <c r="Z1992" s="15"/>
      <c r="AA1992" s="15"/>
      <c r="AB1992" s="15"/>
      <c r="AC1992" s="15"/>
      <c r="AD1992" s="15"/>
      <c r="AE1992" s="15"/>
    </row>
    <row r="1993" spans="22:31" x14ac:dyDescent="0.65">
      <c r="V1993" s="15"/>
      <c r="W1993" s="15"/>
      <c r="X1993" s="15"/>
      <c r="Y1993" s="15"/>
      <c r="Z1993" s="15"/>
      <c r="AA1993" s="15"/>
      <c r="AB1993" s="15"/>
      <c r="AC1993" s="15"/>
      <c r="AD1993" s="15"/>
      <c r="AE1993" s="15"/>
    </row>
    <row r="1994" spans="22:31" x14ac:dyDescent="0.65">
      <c r="V1994" s="15"/>
      <c r="W1994" s="15"/>
      <c r="X1994" s="15"/>
      <c r="Y1994" s="15"/>
      <c r="Z1994" s="15"/>
      <c r="AA1994" s="15"/>
      <c r="AB1994" s="15"/>
      <c r="AC1994" s="15"/>
      <c r="AD1994" s="15"/>
      <c r="AE1994" s="15"/>
    </row>
    <row r="1995" spans="22:31" x14ac:dyDescent="0.65">
      <c r="V1995" s="15"/>
      <c r="W1995" s="15"/>
      <c r="X1995" s="15"/>
      <c r="Y1995" s="15"/>
      <c r="Z1995" s="15"/>
      <c r="AA1995" s="15"/>
      <c r="AB1995" s="15"/>
      <c r="AC1995" s="15"/>
      <c r="AD1995" s="15"/>
      <c r="AE1995" s="15"/>
    </row>
    <row r="1996" spans="22:31" x14ac:dyDescent="0.65">
      <c r="V1996" s="15"/>
      <c r="W1996" s="15"/>
      <c r="X1996" s="15"/>
      <c r="Y1996" s="15"/>
      <c r="Z1996" s="15"/>
      <c r="AA1996" s="15"/>
      <c r="AB1996" s="15"/>
      <c r="AC1996" s="15"/>
      <c r="AD1996" s="15"/>
      <c r="AE1996" s="15"/>
    </row>
    <row r="1997" spans="22:31" x14ac:dyDescent="0.65">
      <c r="V1997" s="15"/>
      <c r="W1997" s="15"/>
      <c r="X1997" s="15"/>
      <c r="Y1997" s="15"/>
      <c r="Z1997" s="15"/>
      <c r="AA1997" s="15"/>
      <c r="AB1997" s="15"/>
      <c r="AC1997" s="15"/>
      <c r="AD1997" s="15"/>
      <c r="AE1997" s="15"/>
    </row>
    <row r="1998" spans="22:31" x14ac:dyDescent="0.65">
      <c r="V1998" s="15"/>
      <c r="W1998" s="15"/>
      <c r="X1998" s="15"/>
      <c r="Y1998" s="15"/>
      <c r="Z1998" s="15"/>
      <c r="AA1998" s="15"/>
      <c r="AB1998" s="15"/>
      <c r="AC1998" s="15"/>
      <c r="AD1998" s="15"/>
      <c r="AE1998" s="15"/>
    </row>
    <row r="1999" spans="22:31" x14ac:dyDescent="0.65">
      <c r="V1999" s="15"/>
      <c r="W1999" s="15"/>
      <c r="X1999" s="15"/>
      <c r="Y1999" s="15"/>
      <c r="Z1999" s="15"/>
      <c r="AA1999" s="15"/>
      <c r="AB1999" s="15"/>
      <c r="AC1999" s="15"/>
      <c r="AD1999" s="15"/>
      <c r="AE1999" s="15"/>
    </row>
    <row r="2000" spans="22:31" x14ac:dyDescent="0.65">
      <c r="V2000" s="15"/>
      <c r="W2000" s="15"/>
      <c r="X2000" s="15"/>
      <c r="Y2000" s="15"/>
      <c r="Z2000" s="15"/>
      <c r="AA2000" s="15"/>
      <c r="AB2000" s="15"/>
      <c r="AC2000" s="15"/>
      <c r="AD2000" s="15"/>
      <c r="AE2000" s="15"/>
    </row>
    <row r="2001" spans="22:31" x14ac:dyDescent="0.65">
      <c r="V2001" s="15"/>
      <c r="W2001" s="15"/>
      <c r="X2001" s="15"/>
      <c r="Y2001" s="15"/>
      <c r="Z2001" s="15"/>
      <c r="AA2001" s="15"/>
      <c r="AB2001" s="15"/>
      <c r="AC2001" s="15"/>
      <c r="AD2001" s="15"/>
      <c r="AE2001" s="15"/>
    </row>
    <row r="2002" spans="22:31" x14ac:dyDescent="0.65">
      <c r="V2002" s="15"/>
      <c r="W2002" s="15"/>
      <c r="X2002" s="15"/>
      <c r="Y2002" s="15"/>
      <c r="Z2002" s="15"/>
      <c r="AA2002" s="15"/>
      <c r="AB2002" s="15"/>
      <c r="AC2002" s="15"/>
      <c r="AD2002" s="15"/>
      <c r="AE2002" s="15"/>
    </row>
    <row r="2003" spans="22:31" x14ac:dyDescent="0.65">
      <c r="V2003" s="15"/>
      <c r="W2003" s="15"/>
      <c r="X2003" s="15"/>
      <c r="Y2003" s="15"/>
      <c r="Z2003" s="15"/>
      <c r="AA2003" s="15"/>
      <c r="AB2003" s="15"/>
      <c r="AC2003" s="15"/>
      <c r="AD2003" s="15"/>
      <c r="AE2003" s="15"/>
    </row>
    <row r="2004" spans="22:31" x14ac:dyDescent="0.65">
      <c r="V2004" s="15"/>
      <c r="W2004" s="15"/>
      <c r="X2004" s="15"/>
      <c r="Y2004" s="15"/>
      <c r="Z2004" s="15"/>
      <c r="AA2004" s="15"/>
      <c r="AB2004" s="15"/>
      <c r="AC2004" s="15"/>
      <c r="AD2004" s="15"/>
      <c r="AE2004" s="15"/>
    </row>
    <row r="2005" spans="22:31" x14ac:dyDescent="0.65">
      <c r="V2005" s="15"/>
      <c r="W2005" s="15"/>
      <c r="X2005" s="15"/>
      <c r="Y2005" s="15"/>
      <c r="Z2005" s="15"/>
      <c r="AA2005" s="15"/>
      <c r="AB2005" s="15"/>
      <c r="AC2005" s="15"/>
      <c r="AD2005" s="15"/>
      <c r="AE2005" s="15"/>
    </row>
    <row r="2006" spans="22:31" x14ac:dyDescent="0.65">
      <c r="V2006" s="15"/>
      <c r="W2006" s="15"/>
      <c r="X2006" s="15"/>
      <c r="Y2006" s="15"/>
      <c r="Z2006" s="15"/>
      <c r="AA2006" s="15"/>
      <c r="AB2006" s="15"/>
      <c r="AC2006" s="15"/>
      <c r="AD2006" s="15"/>
      <c r="AE2006" s="15"/>
    </row>
    <row r="2007" spans="22:31" x14ac:dyDescent="0.65">
      <c r="V2007" s="15"/>
      <c r="W2007" s="15"/>
      <c r="X2007" s="15"/>
      <c r="Y2007" s="15"/>
      <c r="Z2007" s="15"/>
      <c r="AA2007" s="15"/>
      <c r="AB2007" s="15"/>
      <c r="AC2007" s="15"/>
      <c r="AD2007" s="15"/>
      <c r="AE2007" s="15"/>
    </row>
    <row r="2008" spans="22:31" x14ac:dyDescent="0.65">
      <c r="V2008" s="15"/>
      <c r="W2008" s="15"/>
      <c r="X2008" s="15"/>
      <c r="Y2008" s="15"/>
      <c r="Z2008" s="15"/>
      <c r="AA2008" s="15"/>
      <c r="AB2008" s="15"/>
      <c r="AC2008" s="15"/>
      <c r="AD2008" s="15"/>
      <c r="AE2008" s="15"/>
    </row>
    <row r="2009" spans="22:31" x14ac:dyDescent="0.65">
      <c r="V2009" s="15"/>
      <c r="W2009" s="15"/>
      <c r="X2009" s="15"/>
      <c r="Y2009" s="15"/>
      <c r="Z2009" s="15"/>
      <c r="AA2009" s="15"/>
      <c r="AB2009" s="15"/>
      <c r="AC2009" s="15"/>
      <c r="AD2009" s="15"/>
      <c r="AE2009" s="15"/>
    </row>
    <row r="2010" spans="22:31" x14ac:dyDescent="0.65">
      <c r="V2010" s="15"/>
      <c r="W2010" s="15"/>
      <c r="X2010" s="15"/>
      <c r="Y2010" s="15"/>
      <c r="Z2010" s="15"/>
      <c r="AA2010" s="15"/>
      <c r="AB2010" s="15"/>
      <c r="AC2010" s="15"/>
      <c r="AD2010" s="15"/>
      <c r="AE2010" s="15"/>
    </row>
    <row r="2011" spans="22:31" x14ac:dyDescent="0.65">
      <c r="V2011" s="15"/>
      <c r="W2011" s="15"/>
      <c r="X2011" s="15"/>
      <c r="Y2011" s="15"/>
      <c r="Z2011" s="15"/>
      <c r="AA2011" s="15"/>
      <c r="AB2011" s="15"/>
      <c r="AC2011" s="15"/>
      <c r="AD2011" s="15"/>
      <c r="AE2011" s="15"/>
    </row>
    <row r="2012" spans="22:31" x14ac:dyDescent="0.65">
      <c r="V2012" s="15"/>
      <c r="W2012" s="15"/>
      <c r="X2012" s="15"/>
      <c r="Y2012" s="15"/>
      <c r="Z2012" s="15"/>
      <c r="AA2012" s="15"/>
      <c r="AB2012" s="15"/>
      <c r="AC2012" s="15"/>
      <c r="AD2012" s="15"/>
      <c r="AE2012" s="15"/>
    </row>
    <row r="2013" spans="22:31" x14ac:dyDescent="0.65">
      <c r="V2013" s="15"/>
      <c r="W2013" s="15"/>
      <c r="X2013" s="15"/>
      <c r="Y2013" s="15"/>
      <c r="Z2013" s="15"/>
      <c r="AA2013" s="15"/>
      <c r="AB2013" s="15"/>
      <c r="AC2013" s="15"/>
      <c r="AD2013" s="15"/>
      <c r="AE2013" s="15"/>
    </row>
    <row r="2014" spans="22:31" x14ac:dyDescent="0.65">
      <c r="V2014" s="15"/>
      <c r="W2014" s="15"/>
      <c r="X2014" s="15"/>
      <c r="Y2014" s="15"/>
      <c r="Z2014" s="15"/>
      <c r="AA2014" s="15"/>
      <c r="AB2014" s="15"/>
      <c r="AC2014" s="15"/>
      <c r="AD2014" s="15"/>
      <c r="AE2014" s="15"/>
    </row>
    <row r="2015" spans="22:31" x14ac:dyDescent="0.65">
      <c r="V2015" s="15"/>
      <c r="W2015" s="15"/>
      <c r="X2015" s="15"/>
      <c r="Y2015" s="15"/>
      <c r="Z2015" s="15"/>
      <c r="AA2015" s="15"/>
      <c r="AB2015" s="15"/>
      <c r="AC2015" s="15"/>
      <c r="AD2015" s="15"/>
      <c r="AE2015" s="15"/>
    </row>
    <row r="2016" spans="22:31" x14ac:dyDescent="0.65">
      <c r="V2016" s="15"/>
      <c r="W2016" s="15"/>
      <c r="X2016" s="15"/>
      <c r="Y2016" s="15"/>
      <c r="Z2016" s="15"/>
      <c r="AA2016" s="15"/>
      <c r="AB2016" s="15"/>
      <c r="AC2016" s="15"/>
      <c r="AD2016" s="15"/>
      <c r="AE2016" s="15"/>
    </row>
    <row r="2017" spans="22:31" x14ac:dyDescent="0.65">
      <c r="V2017" s="15"/>
      <c r="W2017" s="15"/>
      <c r="X2017" s="15"/>
      <c r="Y2017" s="15"/>
      <c r="Z2017" s="15"/>
      <c r="AA2017" s="15"/>
      <c r="AB2017" s="15"/>
      <c r="AC2017" s="15"/>
      <c r="AD2017" s="15"/>
      <c r="AE2017" s="15"/>
    </row>
    <row r="2018" spans="22:31" x14ac:dyDescent="0.65">
      <c r="V2018" s="15"/>
      <c r="W2018" s="15"/>
      <c r="X2018" s="15"/>
      <c r="Y2018" s="15"/>
      <c r="Z2018" s="15"/>
      <c r="AA2018" s="15"/>
      <c r="AB2018" s="15"/>
      <c r="AC2018" s="15"/>
      <c r="AD2018" s="15"/>
      <c r="AE2018" s="15"/>
    </row>
    <row r="2019" spans="22:31" x14ac:dyDescent="0.65">
      <c r="V2019" s="15"/>
      <c r="W2019" s="15"/>
      <c r="X2019" s="15"/>
      <c r="Y2019" s="15"/>
      <c r="Z2019" s="15"/>
      <c r="AA2019" s="15"/>
      <c r="AB2019" s="15"/>
      <c r="AC2019" s="15"/>
      <c r="AD2019" s="15"/>
      <c r="AE2019" s="15"/>
    </row>
    <row r="2020" spans="22:31" x14ac:dyDescent="0.65">
      <c r="V2020" s="15"/>
      <c r="W2020" s="15"/>
      <c r="X2020" s="15"/>
      <c r="Y2020" s="15"/>
      <c r="Z2020" s="15"/>
      <c r="AA2020" s="15"/>
      <c r="AB2020" s="15"/>
      <c r="AC2020" s="15"/>
      <c r="AD2020" s="15"/>
      <c r="AE2020" s="15"/>
    </row>
    <row r="2021" spans="22:31" x14ac:dyDescent="0.65">
      <c r="V2021" s="15"/>
      <c r="W2021" s="15"/>
      <c r="X2021" s="15"/>
      <c r="Y2021" s="15"/>
      <c r="Z2021" s="15"/>
      <c r="AA2021" s="15"/>
      <c r="AB2021" s="15"/>
      <c r="AC2021" s="15"/>
      <c r="AD2021" s="15"/>
      <c r="AE2021" s="15"/>
    </row>
    <row r="2022" spans="22:31" x14ac:dyDescent="0.65">
      <c r="V2022" s="15"/>
      <c r="W2022" s="15"/>
      <c r="X2022" s="15"/>
      <c r="Y2022" s="15"/>
      <c r="Z2022" s="15"/>
      <c r="AA2022" s="15"/>
      <c r="AB2022" s="15"/>
      <c r="AC2022" s="15"/>
      <c r="AD2022" s="15"/>
      <c r="AE2022" s="15"/>
    </row>
    <row r="2023" spans="22:31" x14ac:dyDescent="0.65">
      <c r="V2023" s="15"/>
      <c r="W2023" s="15"/>
      <c r="X2023" s="15"/>
      <c r="Y2023" s="15"/>
      <c r="Z2023" s="15"/>
      <c r="AA2023" s="15"/>
      <c r="AB2023" s="15"/>
      <c r="AC2023" s="15"/>
      <c r="AD2023" s="15"/>
      <c r="AE2023" s="15"/>
    </row>
    <row r="2024" spans="22:31" x14ac:dyDescent="0.65">
      <c r="V2024" s="15"/>
      <c r="W2024" s="15"/>
      <c r="X2024" s="15"/>
      <c r="Y2024" s="15"/>
      <c r="Z2024" s="15"/>
      <c r="AA2024" s="15"/>
      <c r="AB2024" s="15"/>
      <c r="AC2024" s="15"/>
      <c r="AD2024" s="15"/>
      <c r="AE2024" s="15"/>
    </row>
    <row r="2025" spans="22:31" x14ac:dyDescent="0.65">
      <c r="V2025" s="15"/>
      <c r="W2025" s="15"/>
      <c r="X2025" s="15"/>
      <c r="Y2025" s="15"/>
      <c r="Z2025" s="15"/>
      <c r="AA2025" s="15"/>
      <c r="AB2025" s="15"/>
      <c r="AC2025" s="15"/>
      <c r="AD2025" s="15"/>
      <c r="AE2025" s="15"/>
    </row>
    <row r="2026" spans="22:31" x14ac:dyDescent="0.65">
      <c r="V2026" s="15"/>
      <c r="W2026" s="15"/>
      <c r="X2026" s="15"/>
      <c r="Y2026" s="15"/>
      <c r="Z2026" s="15"/>
      <c r="AA2026" s="15"/>
      <c r="AB2026" s="15"/>
      <c r="AC2026" s="15"/>
      <c r="AD2026" s="15"/>
      <c r="AE2026" s="15"/>
    </row>
    <row r="2027" spans="22:31" x14ac:dyDescent="0.65">
      <c r="V2027" s="15"/>
      <c r="W2027" s="15"/>
      <c r="X2027" s="15"/>
      <c r="Y2027" s="15"/>
      <c r="Z2027" s="15"/>
      <c r="AA2027" s="15"/>
      <c r="AB2027" s="15"/>
      <c r="AC2027" s="15"/>
      <c r="AD2027" s="15"/>
      <c r="AE2027" s="15"/>
    </row>
    <row r="2028" spans="22:31" x14ac:dyDescent="0.65">
      <c r="V2028" s="15"/>
      <c r="W2028" s="15"/>
      <c r="X2028" s="15"/>
      <c r="Y2028" s="15"/>
      <c r="Z2028" s="15"/>
      <c r="AA2028" s="15"/>
      <c r="AB2028" s="15"/>
      <c r="AC2028" s="15"/>
      <c r="AD2028" s="15"/>
      <c r="AE2028" s="15"/>
    </row>
    <row r="2029" spans="22:31" x14ac:dyDescent="0.65">
      <c r="V2029" s="15"/>
      <c r="W2029" s="15"/>
      <c r="X2029" s="15"/>
      <c r="Y2029" s="15"/>
      <c r="Z2029" s="15"/>
      <c r="AA2029" s="15"/>
      <c r="AB2029" s="15"/>
      <c r="AC2029" s="15"/>
      <c r="AD2029" s="15"/>
      <c r="AE2029" s="15"/>
    </row>
    <row r="2030" spans="22:31" x14ac:dyDescent="0.65">
      <c r="V2030" s="15"/>
      <c r="W2030" s="15"/>
      <c r="X2030" s="15"/>
      <c r="Y2030" s="15"/>
      <c r="Z2030" s="15"/>
      <c r="AA2030" s="15"/>
      <c r="AB2030" s="15"/>
      <c r="AC2030" s="15"/>
      <c r="AD2030" s="15"/>
      <c r="AE2030" s="15"/>
    </row>
    <row r="2031" spans="22:31" x14ac:dyDescent="0.65">
      <c r="V2031" s="15"/>
      <c r="W2031" s="15"/>
      <c r="X2031" s="15"/>
      <c r="Y2031" s="15"/>
      <c r="Z2031" s="15"/>
      <c r="AA2031" s="15"/>
      <c r="AB2031" s="15"/>
      <c r="AC2031" s="15"/>
      <c r="AD2031" s="15"/>
      <c r="AE2031" s="15"/>
    </row>
    <row r="2032" spans="22:31" x14ac:dyDescent="0.65">
      <c r="V2032" s="15"/>
      <c r="W2032" s="15"/>
      <c r="X2032" s="15"/>
      <c r="Y2032" s="15"/>
      <c r="Z2032" s="15"/>
      <c r="AA2032" s="15"/>
      <c r="AB2032" s="15"/>
      <c r="AC2032" s="15"/>
      <c r="AD2032" s="15"/>
      <c r="AE2032" s="15"/>
    </row>
    <row r="2033" spans="22:31" x14ac:dyDescent="0.65">
      <c r="V2033" s="15"/>
      <c r="W2033" s="15"/>
      <c r="X2033" s="15"/>
      <c r="Y2033" s="15"/>
      <c r="Z2033" s="15"/>
      <c r="AA2033" s="15"/>
      <c r="AB2033" s="15"/>
      <c r="AC2033" s="15"/>
      <c r="AD2033" s="15"/>
      <c r="AE2033" s="15"/>
    </row>
    <row r="2034" spans="22:31" x14ac:dyDescent="0.65">
      <c r="V2034" s="15"/>
      <c r="W2034" s="15"/>
      <c r="X2034" s="15"/>
      <c r="Y2034" s="15"/>
      <c r="Z2034" s="15"/>
      <c r="AA2034" s="15"/>
      <c r="AB2034" s="15"/>
      <c r="AC2034" s="15"/>
      <c r="AD2034" s="15"/>
      <c r="AE2034" s="15"/>
    </row>
    <row r="2035" spans="22:31" x14ac:dyDescent="0.65">
      <c r="V2035" s="15"/>
      <c r="W2035" s="15"/>
      <c r="X2035" s="15"/>
      <c r="Y2035" s="15"/>
      <c r="Z2035" s="15"/>
      <c r="AA2035" s="15"/>
      <c r="AB2035" s="15"/>
      <c r="AC2035" s="15"/>
      <c r="AD2035" s="15"/>
      <c r="AE2035" s="15"/>
    </row>
    <row r="2036" spans="22:31" x14ac:dyDescent="0.65">
      <c r="V2036" s="15"/>
      <c r="W2036" s="15"/>
      <c r="X2036" s="15"/>
      <c r="Y2036" s="15"/>
      <c r="Z2036" s="15"/>
      <c r="AA2036" s="15"/>
      <c r="AB2036" s="15"/>
      <c r="AC2036" s="15"/>
      <c r="AD2036" s="15"/>
      <c r="AE2036" s="15"/>
    </row>
    <row r="2037" spans="22:31" x14ac:dyDescent="0.65">
      <c r="V2037" s="15"/>
      <c r="W2037" s="15"/>
      <c r="X2037" s="15"/>
      <c r="Y2037" s="15"/>
      <c r="Z2037" s="15"/>
      <c r="AA2037" s="15"/>
      <c r="AB2037" s="15"/>
      <c r="AC2037" s="15"/>
      <c r="AD2037" s="15"/>
      <c r="AE2037" s="15"/>
    </row>
    <row r="2038" spans="22:31" x14ac:dyDescent="0.65">
      <c r="V2038" s="15"/>
      <c r="W2038" s="15"/>
      <c r="X2038" s="15"/>
      <c r="Y2038" s="15"/>
      <c r="Z2038" s="15"/>
      <c r="AA2038" s="15"/>
      <c r="AB2038" s="15"/>
      <c r="AC2038" s="15"/>
      <c r="AD2038" s="15"/>
      <c r="AE2038" s="15"/>
    </row>
    <row r="2039" spans="22:31" x14ac:dyDescent="0.65">
      <c r="V2039" s="15"/>
      <c r="W2039" s="15"/>
      <c r="X2039" s="15"/>
      <c r="Y2039" s="15"/>
      <c r="Z2039" s="15"/>
      <c r="AA2039" s="15"/>
      <c r="AB2039" s="15"/>
      <c r="AC2039" s="15"/>
      <c r="AD2039" s="15"/>
      <c r="AE2039" s="15"/>
    </row>
    <row r="2040" spans="22:31" x14ac:dyDescent="0.65">
      <c r="V2040" s="15"/>
      <c r="W2040" s="15"/>
      <c r="X2040" s="15"/>
      <c r="Y2040" s="15"/>
      <c r="Z2040" s="15"/>
      <c r="AA2040" s="15"/>
      <c r="AB2040" s="15"/>
      <c r="AC2040" s="15"/>
      <c r="AD2040" s="15"/>
      <c r="AE2040" s="15"/>
    </row>
    <row r="2041" spans="22:31" x14ac:dyDescent="0.65">
      <c r="V2041" s="15"/>
      <c r="W2041" s="15"/>
      <c r="X2041" s="15"/>
      <c r="Y2041" s="15"/>
      <c r="Z2041" s="15"/>
      <c r="AA2041" s="15"/>
      <c r="AB2041" s="15"/>
      <c r="AC2041" s="15"/>
      <c r="AD2041" s="15"/>
      <c r="AE2041" s="15"/>
    </row>
    <row r="2042" spans="22:31" x14ac:dyDescent="0.65">
      <c r="V2042" s="15"/>
      <c r="W2042" s="15"/>
      <c r="X2042" s="15"/>
      <c r="Y2042" s="15"/>
      <c r="Z2042" s="15"/>
      <c r="AA2042" s="15"/>
      <c r="AB2042" s="15"/>
      <c r="AC2042" s="15"/>
      <c r="AD2042" s="15"/>
      <c r="AE2042" s="15"/>
    </row>
    <row r="2043" spans="22:31" x14ac:dyDescent="0.65">
      <c r="V2043" s="15"/>
      <c r="W2043" s="15"/>
      <c r="X2043" s="15"/>
      <c r="Y2043" s="15"/>
      <c r="Z2043" s="15"/>
      <c r="AA2043" s="15"/>
      <c r="AB2043" s="15"/>
      <c r="AC2043" s="15"/>
      <c r="AD2043" s="15"/>
      <c r="AE2043" s="15"/>
    </row>
    <row r="2044" spans="22:31" x14ac:dyDescent="0.65">
      <c r="V2044" s="15"/>
      <c r="W2044" s="15"/>
      <c r="X2044" s="15"/>
      <c r="Y2044" s="15"/>
      <c r="Z2044" s="15"/>
      <c r="AA2044" s="15"/>
      <c r="AB2044" s="15"/>
      <c r="AC2044" s="15"/>
      <c r="AD2044" s="15"/>
      <c r="AE2044" s="15"/>
    </row>
    <row r="2045" spans="22:31" x14ac:dyDescent="0.65">
      <c r="V2045" s="15"/>
      <c r="W2045" s="15"/>
      <c r="X2045" s="15"/>
      <c r="Y2045" s="15"/>
      <c r="Z2045" s="15"/>
      <c r="AA2045" s="15"/>
      <c r="AB2045" s="15"/>
      <c r="AC2045" s="15"/>
      <c r="AD2045" s="15"/>
      <c r="AE2045" s="15"/>
    </row>
    <row r="2046" spans="22:31" x14ac:dyDescent="0.65">
      <c r="V2046" s="15"/>
      <c r="W2046" s="15"/>
      <c r="X2046" s="15"/>
      <c r="Y2046" s="15"/>
      <c r="Z2046" s="15"/>
      <c r="AA2046" s="15"/>
      <c r="AB2046" s="15"/>
      <c r="AC2046" s="15"/>
      <c r="AD2046" s="15"/>
      <c r="AE2046" s="15"/>
    </row>
    <row r="2047" spans="22:31" x14ac:dyDescent="0.65">
      <c r="V2047" s="15"/>
      <c r="W2047" s="15"/>
      <c r="X2047" s="15"/>
      <c r="Y2047" s="15"/>
      <c r="Z2047" s="15"/>
      <c r="AA2047" s="15"/>
      <c r="AB2047" s="15"/>
      <c r="AC2047" s="15"/>
      <c r="AD2047" s="15"/>
      <c r="AE2047" s="15"/>
    </row>
    <row r="2048" spans="22:31" x14ac:dyDescent="0.65">
      <c r="V2048" s="15"/>
      <c r="W2048" s="15"/>
      <c r="X2048" s="15"/>
      <c r="Y2048" s="15"/>
      <c r="Z2048" s="15"/>
      <c r="AA2048" s="15"/>
      <c r="AB2048" s="15"/>
      <c r="AC2048" s="15"/>
      <c r="AD2048" s="15"/>
      <c r="AE2048" s="15"/>
    </row>
    <row r="2049" spans="22:31" x14ac:dyDescent="0.65">
      <c r="V2049" s="15"/>
      <c r="W2049" s="15"/>
      <c r="X2049" s="15"/>
      <c r="Y2049" s="15"/>
      <c r="Z2049" s="15"/>
      <c r="AA2049" s="15"/>
      <c r="AB2049" s="15"/>
      <c r="AC2049" s="15"/>
      <c r="AD2049" s="15"/>
      <c r="AE2049" s="15"/>
    </row>
    <row r="2050" spans="22:31" x14ac:dyDescent="0.65">
      <c r="V2050" s="15"/>
      <c r="W2050" s="15"/>
      <c r="X2050" s="15"/>
      <c r="Y2050" s="15"/>
      <c r="Z2050" s="15"/>
      <c r="AA2050" s="15"/>
      <c r="AB2050" s="15"/>
      <c r="AC2050" s="15"/>
      <c r="AD2050" s="15"/>
      <c r="AE2050" s="15"/>
    </row>
    <row r="2051" spans="22:31" x14ac:dyDescent="0.65">
      <c r="V2051" s="15"/>
      <c r="W2051" s="15"/>
      <c r="X2051" s="15"/>
      <c r="Y2051" s="15"/>
      <c r="Z2051" s="15"/>
      <c r="AA2051" s="15"/>
      <c r="AB2051" s="15"/>
      <c r="AC2051" s="15"/>
      <c r="AD2051" s="15"/>
      <c r="AE2051" s="15"/>
    </row>
    <row r="2052" spans="22:31" x14ac:dyDescent="0.65">
      <c r="V2052" s="15"/>
      <c r="W2052" s="15"/>
      <c r="X2052" s="15"/>
      <c r="Y2052" s="15"/>
      <c r="Z2052" s="15"/>
      <c r="AA2052" s="15"/>
      <c r="AB2052" s="15"/>
      <c r="AC2052" s="15"/>
      <c r="AD2052" s="15"/>
      <c r="AE2052" s="15"/>
    </row>
    <row r="2053" spans="22:31" x14ac:dyDescent="0.65">
      <c r="V2053" s="15"/>
      <c r="W2053" s="15"/>
      <c r="X2053" s="15"/>
      <c r="Y2053" s="15"/>
      <c r="Z2053" s="15"/>
      <c r="AA2053" s="15"/>
      <c r="AB2053" s="15"/>
      <c r="AC2053" s="15"/>
      <c r="AD2053" s="15"/>
      <c r="AE2053" s="15"/>
    </row>
    <row r="2054" spans="22:31" x14ac:dyDescent="0.65">
      <c r="V2054" s="15"/>
      <c r="W2054" s="15"/>
      <c r="X2054" s="15"/>
      <c r="Y2054" s="15"/>
      <c r="Z2054" s="15"/>
      <c r="AA2054" s="15"/>
      <c r="AB2054" s="15"/>
      <c r="AC2054" s="15"/>
      <c r="AD2054" s="15"/>
      <c r="AE2054" s="15"/>
    </row>
    <row r="2055" spans="22:31" x14ac:dyDescent="0.65">
      <c r="V2055" s="15"/>
      <c r="W2055" s="15"/>
      <c r="X2055" s="15"/>
      <c r="Y2055" s="15"/>
      <c r="Z2055" s="15"/>
      <c r="AA2055" s="15"/>
      <c r="AB2055" s="15"/>
      <c r="AC2055" s="15"/>
      <c r="AD2055" s="15"/>
      <c r="AE2055" s="15"/>
    </row>
    <row r="2056" spans="22:31" x14ac:dyDescent="0.65">
      <c r="V2056" s="15"/>
      <c r="W2056" s="15"/>
      <c r="X2056" s="15"/>
      <c r="Y2056" s="15"/>
      <c r="Z2056" s="15"/>
      <c r="AA2056" s="15"/>
      <c r="AB2056" s="15"/>
      <c r="AC2056" s="15"/>
      <c r="AD2056" s="15"/>
      <c r="AE2056" s="15"/>
    </row>
    <row r="2057" spans="22:31" x14ac:dyDescent="0.65">
      <c r="V2057" s="15"/>
      <c r="W2057" s="15"/>
      <c r="X2057" s="15"/>
      <c r="Y2057" s="15"/>
      <c r="Z2057" s="15"/>
      <c r="AA2057" s="15"/>
      <c r="AB2057" s="15"/>
      <c r="AC2057" s="15"/>
      <c r="AD2057" s="15"/>
      <c r="AE2057" s="15"/>
    </row>
    <row r="2058" spans="22:31" x14ac:dyDescent="0.65">
      <c r="V2058" s="15"/>
      <c r="W2058" s="15"/>
      <c r="X2058" s="15"/>
      <c r="Y2058" s="15"/>
      <c r="Z2058" s="15"/>
      <c r="AA2058" s="15"/>
      <c r="AB2058" s="15"/>
      <c r="AC2058" s="15"/>
      <c r="AD2058" s="15"/>
      <c r="AE2058" s="15"/>
    </row>
    <row r="2059" spans="22:31" x14ac:dyDescent="0.65">
      <c r="V2059" s="15"/>
      <c r="W2059" s="15"/>
      <c r="X2059" s="15"/>
      <c r="Y2059" s="15"/>
      <c r="Z2059" s="15"/>
      <c r="AA2059" s="15"/>
      <c r="AB2059" s="15"/>
      <c r="AC2059" s="15"/>
      <c r="AD2059" s="15"/>
      <c r="AE2059" s="15"/>
    </row>
    <row r="2060" spans="22:31" x14ac:dyDescent="0.65">
      <c r="V2060" s="15"/>
      <c r="W2060" s="15"/>
      <c r="X2060" s="15"/>
      <c r="Y2060" s="15"/>
      <c r="Z2060" s="15"/>
      <c r="AA2060" s="15"/>
      <c r="AB2060" s="15"/>
      <c r="AC2060" s="15"/>
      <c r="AD2060" s="15"/>
      <c r="AE2060" s="15"/>
    </row>
    <row r="2061" spans="22:31" x14ac:dyDescent="0.65">
      <c r="V2061" s="15"/>
      <c r="W2061" s="15"/>
      <c r="X2061" s="15"/>
      <c r="Y2061" s="15"/>
      <c r="Z2061" s="15"/>
      <c r="AA2061" s="15"/>
      <c r="AB2061" s="15"/>
      <c r="AC2061" s="15"/>
      <c r="AD2061" s="15"/>
      <c r="AE2061" s="15"/>
    </row>
    <row r="2062" spans="22:31" x14ac:dyDescent="0.65">
      <c r="V2062" s="15"/>
      <c r="W2062" s="15"/>
      <c r="X2062" s="15"/>
      <c r="Y2062" s="15"/>
      <c r="Z2062" s="15"/>
      <c r="AA2062" s="15"/>
      <c r="AB2062" s="15"/>
      <c r="AC2062" s="15"/>
      <c r="AD2062" s="15"/>
      <c r="AE2062" s="15"/>
    </row>
    <row r="2063" spans="22:31" x14ac:dyDescent="0.65">
      <c r="V2063" s="15"/>
      <c r="W2063" s="15"/>
      <c r="X2063" s="15"/>
      <c r="Y2063" s="15"/>
      <c r="Z2063" s="15"/>
      <c r="AA2063" s="15"/>
      <c r="AB2063" s="15"/>
      <c r="AC2063" s="15"/>
      <c r="AD2063" s="15"/>
      <c r="AE2063" s="15"/>
    </row>
    <row r="2064" spans="22:31" x14ac:dyDescent="0.65">
      <c r="V2064" s="15"/>
      <c r="W2064" s="15"/>
      <c r="X2064" s="15"/>
      <c r="Y2064" s="15"/>
      <c r="Z2064" s="15"/>
      <c r="AA2064" s="15"/>
      <c r="AB2064" s="15"/>
      <c r="AC2064" s="15"/>
      <c r="AD2064" s="15"/>
      <c r="AE2064" s="15"/>
    </row>
    <row r="2065" spans="22:31" x14ac:dyDescent="0.65">
      <c r="V2065" s="15"/>
      <c r="W2065" s="15"/>
      <c r="X2065" s="15"/>
      <c r="Y2065" s="15"/>
      <c r="Z2065" s="15"/>
      <c r="AA2065" s="15"/>
      <c r="AB2065" s="15"/>
      <c r="AC2065" s="15"/>
      <c r="AD2065" s="15"/>
      <c r="AE2065" s="15"/>
    </row>
    <row r="2066" spans="22:31" x14ac:dyDescent="0.65">
      <c r="V2066" s="15"/>
      <c r="W2066" s="15"/>
      <c r="X2066" s="15"/>
      <c r="Y2066" s="15"/>
      <c r="Z2066" s="15"/>
      <c r="AA2066" s="15"/>
      <c r="AB2066" s="15"/>
      <c r="AC2066" s="15"/>
      <c r="AD2066" s="15"/>
      <c r="AE2066" s="15"/>
    </row>
    <row r="2067" spans="22:31" x14ac:dyDescent="0.65">
      <c r="V2067" s="15"/>
      <c r="W2067" s="15"/>
      <c r="X2067" s="15"/>
      <c r="Y2067" s="15"/>
      <c r="Z2067" s="15"/>
      <c r="AA2067" s="15"/>
      <c r="AB2067" s="15"/>
      <c r="AC2067" s="15"/>
      <c r="AD2067" s="15"/>
      <c r="AE2067" s="15"/>
    </row>
    <row r="2068" spans="22:31" x14ac:dyDescent="0.65">
      <c r="V2068" s="15"/>
      <c r="W2068" s="15"/>
      <c r="X2068" s="15"/>
      <c r="Y2068" s="15"/>
      <c r="Z2068" s="15"/>
      <c r="AA2068" s="15"/>
      <c r="AB2068" s="15"/>
      <c r="AC2068" s="15"/>
      <c r="AD2068" s="15"/>
      <c r="AE2068" s="15"/>
    </row>
    <row r="2069" spans="22:31" x14ac:dyDescent="0.65">
      <c r="V2069" s="15"/>
      <c r="W2069" s="15"/>
      <c r="X2069" s="15"/>
      <c r="Y2069" s="15"/>
      <c r="Z2069" s="15"/>
      <c r="AA2069" s="15"/>
      <c r="AB2069" s="15"/>
      <c r="AC2069" s="15"/>
      <c r="AD2069" s="15"/>
      <c r="AE2069" s="15"/>
    </row>
    <row r="2070" spans="22:31" x14ac:dyDescent="0.65">
      <c r="V2070" s="15"/>
      <c r="W2070" s="15"/>
      <c r="X2070" s="15"/>
      <c r="Y2070" s="15"/>
      <c r="Z2070" s="15"/>
      <c r="AA2070" s="15"/>
      <c r="AB2070" s="15"/>
      <c r="AC2070" s="15"/>
      <c r="AD2070" s="15"/>
      <c r="AE2070" s="15"/>
    </row>
    <row r="2071" spans="22:31" x14ac:dyDescent="0.65">
      <c r="V2071" s="15"/>
      <c r="W2071" s="15"/>
      <c r="X2071" s="15"/>
      <c r="Y2071" s="15"/>
      <c r="Z2071" s="15"/>
      <c r="AA2071" s="15"/>
      <c r="AB2071" s="15"/>
      <c r="AC2071" s="15"/>
      <c r="AD2071" s="15"/>
      <c r="AE2071" s="15"/>
    </row>
    <row r="2072" spans="22:31" x14ac:dyDescent="0.65">
      <c r="V2072" s="15"/>
      <c r="W2072" s="15"/>
      <c r="X2072" s="15"/>
      <c r="Y2072" s="15"/>
      <c r="Z2072" s="15"/>
      <c r="AA2072" s="15"/>
      <c r="AB2072" s="15"/>
      <c r="AC2072" s="15"/>
      <c r="AD2072" s="15"/>
      <c r="AE2072" s="15"/>
    </row>
    <row r="2073" spans="22:31" x14ac:dyDescent="0.65">
      <c r="V2073" s="15"/>
      <c r="W2073" s="15"/>
      <c r="X2073" s="15"/>
      <c r="Y2073" s="15"/>
      <c r="Z2073" s="15"/>
      <c r="AA2073" s="15"/>
      <c r="AB2073" s="15"/>
      <c r="AC2073" s="15"/>
      <c r="AD2073" s="15"/>
      <c r="AE2073" s="15"/>
    </row>
    <row r="2074" spans="22:31" x14ac:dyDescent="0.65">
      <c r="V2074" s="15"/>
      <c r="W2074" s="15"/>
      <c r="X2074" s="15"/>
      <c r="Y2074" s="15"/>
      <c r="Z2074" s="15"/>
      <c r="AA2074" s="15"/>
      <c r="AB2074" s="15"/>
      <c r="AC2074" s="15"/>
      <c r="AD2074" s="15"/>
      <c r="AE2074" s="15"/>
    </row>
    <row r="2075" spans="22:31" x14ac:dyDescent="0.65">
      <c r="V2075" s="15"/>
      <c r="W2075" s="15"/>
      <c r="X2075" s="15"/>
      <c r="Y2075" s="15"/>
      <c r="Z2075" s="15"/>
      <c r="AA2075" s="15"/>
      <c r="AB2075" s="15"/>
      <c r="AC2075" s="15"/>
      <c r="AD2075" s="15"/>
      <c r="AE2075" s="15"/>
    </row>
    <row r="2076" spans="22:31" x14ac:dyDescent="0.65">
      <c r="V2076" s="15"/>
      <c r="W2076" s="15"/>
      <c r="X2076" s="15"/>
      <c r="Y2076" s="15"/>
      <c r="Z2076" s="15"/>
      <c r="AA2076" s="15"/>
      <c r="AB2076" s="15"/>
      <c r="AC2076" s="15"/>
      <c r="AD2076" s="15"/>
      <c r="AE2076" s="15"/>
    </row>
    <row r="2077" spans="22:31" x14ac:dyDescent="0.65">
      <c r="V2077" s="15"/>
      <c r="W2077" s="15"/>
      <c r="X2077" s="15"/>
      <c r="Y2077" s="15"/>
      <c r="Z2077" s="15"/>
      <c r="AA2077" s="15"/>
      <c r="AB2077" s="15"/>
      <c r="AC2077" s="15"/>
      <c r="AD2077" s="15"/>
      <c r="AE2077" s="15"/>
    </row>
    <row r="2078" spans="22:31" x14ac:dyDescent="0.65">
      <c r="V2078" s="15"/>
      <c r="W2078" s="15"/>
      <c r="X2078" s="15"/>
      <c r="Y2078" s="15"/>
      <c r="Z2078" s="15"/>
      <c r="AA2078" s="15"/>
      <c r="AB2078" s="15"/>
      <c r="AC2078" s="15"/>
      <c r="AD2078" s="15"/>
      <c r="AE2078" s="15"/>
    </row>
    <row r="2079" spans="22:31" x14ac:dyDescent="0.65">
      <c r="V2079" s="15"/>
      <c r="W2079" s="15"/>
      <c r="X2079" s="15"/>
      <c r="Y2079" s="15"/>
      <c r="Z2079" s="15"/>
      <c r="AA2079" s="15"/>
      <c r="AB2079" s="15"/>
      <c r="AC2079" s="15"/>
      <c r="AD2079" s="15"/>
      <c r="AE2079" s="15"/>
    </row>
    <row r="2080" spans="22:31" x14ac:dyDescent="0.65">
      <c r="V2080" s="15"/>
      <c r="W2080" s="15"/>
      <c r="X2080" s="15"/>
      <c r="Y2080" s="15"/>
      <c r="Z2080" s="15"/>
      <c r="AA2080" s="15"/>
      <c r="AB2080" s="15"/>
      <c r="AC2080" s="15"/>
      <c r="AD2080" s="15"/>
      <c r="AE2080" s="15"/>
    </row>
    <row r="2081" spans="22:31" x14ac:dyDescent="0.65">
      <c r="V2081" s="15"/>
      <c r="W2081" s="15"/>
      <c r="X2081" s="15"/>
      <c r="Y2081" s="15"/>
      <c r="Z2081" s="15"/>
      <c r="AA2081" s="15"/>
      <c r="AB2081" s="15"/>
      <c r="AC2081" s="15"/>
      <c r="AD2081" s="15"/>
      <c r="AE2081" s="15"/>
    </row>
    <row r="2082" spans="22:31" x14ac:dyDescent="0.65">
      <c r="V2082" s="15"/>
      <c r="W2082" s="15"/>
      <c r="X2082" s="15"/>
      <c r="Y2082" s="15"/>
      <c r="Z2082" s="15"/>
      <c r="AA2082" s="15"/>
      <c r="AB2082" s="15"/>
      <c r="AC2082" s="15"/>
      <c r="AD2082" s="15"/>
      <c r="AE2082" s="15"/>
    </row>
    <row r="2083" spans="22:31" x14ac:dyDescent="0.65">
      <c r="V2083" s="15"/>
      <c r="W2083" s="15"/>
      <c r="X2083" s="15"/>
      <c r="Y2083" s="15"/>
      <c r="Z2083" s="15"/>
      <c r="AA2083" s="15"/>
      <c r="AB2083" s="15"/>
      <c r="AC2083" s="15"/>
      <c r="AD2083" s="15"/>
      <c r="AE2083" s="15"/>
    </row>
    <row r="2084" spans="22:31" x14ac:dyDescent="0.65">
      <c r="V2084" s="15"/>
      <c r="W2084" s="15"/>
      <c r="X2084" s="15"/>
      <c r="Y2084" s="15"/>
      <c r="Z2084" s="15"/>
      <c r="AA2084" s="15"/>
      <c r="AB2084" s="15"/>
      <c r="AC2084" s="15"/>
      <c r="AD2084" s="15"/>
      <c r="AE2084" s="15"/>
    </row>
    <row r="2085" spans="22:31" x14ac:dyDescent="0.65">
      <c r="V2085" s="15"/>
      <c r="W2085" s="15"/>
      <c r="X2085" s="15"/>
      <c r="Y2085" s="15"/>
      <c r="Z2085" s="15"/>
      <c r="AA2085" s="15"/>
      <c r="AB2085" s="15"/>
      <c r="AC2085" s="15"/>
      <c r="AD2085" s="15"/>
      <c r="AE2085" s="15"/>
    </row>
    <row r="2086" spans="22:31" x14ac:dyDescent="0.65">
      <c r="V2086" s="15"/>
      <c r="W2086" s="15"/>
      <c r="X2086" s="15"/>
      <c r="Y2086" s="15"/>
      <c r="Z2086" s="15"/>
      <c r="AA2086" s="15"/>
      <c r="AB2086" s="15"/>
      <c r="AC2086" s="15"/>
      <c r="AD2086" s="15"/>
      <c r="AE2086" s="15"/>
    </row>
    <row r="2087" spans="22:31" x14ac:dyDescent="0.65">
      <c r="V2087" s="15"/>
      <c r="W2087" s="15"/>
      <c r="X2087" s="15"/>
      <c r="Y2087" s="15"/>
      <c r="Z2087" s="15"/>
      <c r="AA2087" s="15"/>
      <c r="AB2087" s="15"/>
      <c r="AC2087" s="15"/>
      <c r="AD2087" s="15"/>
      <c r="AE2087" s="15"/>
    </row>
    <row r="2088" spans="22:31" x14ac:dyDescent="0.65">
      <c r="V2088" s="15"/>
      <c r="W2088" s="15"/>
      <c r="X2088" s="15"/>
      <c r="Y2088" s="15"/>
      <c r="Z2088" s="15"/>
      <c r="AA2088" s="15"/>
      <c r="AB2088" s="15"/>
      <c r="AC2088" s="15"/>
      <c r="AD2088" s="15"/>
      <c r="AE2088" s="15"/>
    </row>
    <row r="2089" spans="22:31" x14ac:dyDescent="0.65">
      <c r="V2089" s="15"/>
      <c r="W2089" s="15"/>
      <c r="X2089" s="15"/>
      <c r="Y2089" s="15"/>
      <c r="Z2089" s="15"/>
      <c r="AA2089" s="15"/>
      <c r="AB2089" s="15"/>
      <c r="AC2089" s="15"/>
      <c r="AD2089" s="15"/>
      <c r="AE2089" s="15"/>
    </row>
    <row r="2090" spans="22:31" x14ac:dyDescent="0.65">
      <c r="V2090" s="15"/>
      <c r="W2090" s="15"/>
      <c r="X2090" s="15"/>
      <c r="Y2090" s="15"/>
      <c r="Z2090" s="15"/>
      <c r="AA2090" s="15"/>
      <c r="AB2090" s="15"/>
      <c r="AC2090" s="15"/>
      <c r="AD2090" s="15"/>
      <c r="AE2090" s="15"/>
    </row>
    <row r="2091" spans="22:31" x14ac:dyDescent="0.65">
      <c r="V2091" s="15"/>
      <c r="W2091" s="15"/>
      <c r="X2091" s="15"/>
      <c r="Y2091" s="15"/>
      <c r="Z2091" s="15"/>
      <c r="AA2091" s="15"/>
      <c r="AB2091" s="15"/>
      <c r="AC2091" s="15"/>
      <c r="AD2091" s="15"/>
      <c r="AE2091" s="15"/>
    </row>
    <row r="2092" spans="22:31" x14ac:dyDescent="0.65">
      <c r="V2092" s="15"/>
      <c r="W2092" s="15"/>
      <c r="X2092" s="15"/>
      <c r="Y2092" s="15"/>
      <c r="Z2092" s="15"/>
      <c r="AA2092" s="15"/>
      <c r="AB2092" s="15"/>
      <c r="AC2092" s="15"/>
      <c r="AD2092" s="15"/>
      <c r="AE2092" s="15"/>
    </row>
    <row r="2093" spans="22:31" x14ac:dyDescent="0.65">
      <c r="V2093" s="15"/>
      <c r="W2093" s="15"/>
      <c r="X2093" s="15"/>
      <c r="Y2093" s="15"/>
      <c r="Z2093" s="15"/>
      <c r="AA2093" s="15"/>
      <c r="AB2093" s="15"/>
      <c r="AC2093" s="15"/>
      <c r="AD2093" s="15"/>
      <c r="AE2093" s="15"/>
    </row>
    <row r="2094" spans="22:31" x14ac:dyDescent="0.65">
      <c r="V2094" s="15"/>
      <c r="W2094" s="15"/>
      <c r="X2094" s="15"/>
      <c r="Y2094" s="15"/>
      <c r="Z2094" s="15"/>
      <c r="AA2094" s="15"/>
      <c r="AB2094" s="15"/>
      <c r="AC2094" s="15"/>
      <c r="AD2094" s="15"/>
      <c r="AE2094" s="15"/>
    </row>
    <row r="2095" spans="22:31" x14ac:dyDescent="0.65">
      <c r="V2095" s="15"/>
      <c r="W2095" s="15"/>
      <c r="X2095" s="15"/>
      <c r="Y2095" s="15"/>
      <c r="Z2095" s="15"/>
      <c r="AA2095" s="15"/>
      <c r="AB2095" s="15"/>
      <c r="AC2095" s="15"/>
      <c r="AD2095" s="15"/>
      <c r="AE2095" s="15"/>
    </row>
    <row r="2096" spans="22:31" x14ac:dyDescent="0.65">
      <c r="V2096" s="15"/>
      <c r="W2096" s="15"/>
      <c r="X2096" s="15"/>
      <c r="Y2096" s="15"/>
      <c r="Z2096" s="15"/>
      <c r="AA2096" s="15"/>
      <c r="AB2096" s="15"/>
      <c r="AC2096" s="15"/>
      <c r="AD2096" s="15"/>
      <c r="AE2096" s="15"/>
    </row>
    <row r="2097" spans="22:31" x14ac:dyDescent="0.65">
      <c r="V2097" s="15"/>
      <c r="W2097" s="15"/>
      <c r="X2097" s="15"/>
      <c r="Y2097" s="15"/>
      <c r="Z2097" s="15"/>
      <c r="AA2097" s="15"/>
      <c r="AB2097" s="15"/>
      <c r="AC2097" s="15"/>
      <c r="AD2097" s="15"/>
      <c r="AE2097" s="15"/>
    </row>
    <row r="2098" spans="22:31" x14ac:dyDescent="0.65">
      <c r="V2098" s="15"/>
      <c r="W2098" s="15"/>
      <c r="X2098" s="15"/>
      <c r="Y2098" s="15"/>
      <c r="Z2098" s="15"/>
      <c r="AA2098" s="15"/>
      <c r="AB2098" s="15"/>
      <c r="AC2098" s="15"/>
      <c r="AD2098" s="15"/>
      <c r="AE2098" s="15"/>
    </row>
    <row r="2099" spans="22:31" x14ac:dyDescent="0.65">
      <c r="V2099" s="15"/>
      <c r="W2099" s="15"/>
      <c r="X2099" s="15"/>
      <c r="Y2099" s="15"/>
      <c r="Z2099" s="15"/>
      <c r="AA2099" s="15"/>
      <c r="AB2099" s="15"/>
      <c r="AC2099" s="15"/>
      <c r="AD2099" s="15"/>
      <c r="AE2099" s="15"/>
    </row>
    <row r="2100" spans="22:31" x14ac:dyDescent="0.65">
      <c r="V2100" s="15"/>
      <c r="W2100" s="15"/>
      <c r="X2100" s="15"/>
      <c r="Y2100" s="15"/>
      <c r="Z2100" s="15"/>
      <c r="AA2100" s="15"/>
      <c r="AB2100" s="15"/>
      <c r="AC2100" s="15"/>
      <c r="AD2100" s="15"/>
      <c r="AE2100" s="15"/>
    </row>
    <row r="2101" spans="22:31" x14ac:dyDescent="0.65">
      <c r="V2101" s="15"/>
      <c r="W2101" s="15"/>
      <c r="X2101" s="15"/>
      <c r="Y2101" s="15"/>
      <c r="Z2101" s="15"/>
      <c r="AA2101" s="15"/>
      <c r="AB2101" s="15"/>
      <c r="AC2101" s="15"/>
      <c r="AD2101" s="15"/>
      <c r="AE2101" s="15"/>
    </row>
    <row r="2102" spans="22:31" x14ac:dyDescent="0.65">
      <c r="V2102" s="15"/>
      <c r="W2102" s="15"/>
      <c r="X2102" s="15"/>
      <c r="Y2102" s="15"/>
      <c r="Z2102" s="15"/>
      <c r="AA2102" s="15"/>
      <c r="AB2102" s="15"/>
      <c r="AC2102" s="15"/>
      <c r="AD2102" s="15"/>
      <c r="AE2102" s="15"/>
    </row>
    <row r="2103" spans="22:31" x14ac:dyDescent="0.65">
      <c r="V2103" s="15"/>
      <c r="W2103" s="15"/>
      <c r="X2103" s="15"/>
      <c r="Y2103" s="15"/>
      <c r="Z2103" s="15"/>
      <c r="AA2103" s="15"/>
      <c r="AB2103" s="15"/>
      <c r="AC2103" s="15"/>
      <c r="AD2103" s="15"/>
      <c r="AE2103" s="15"/>
    </row>
    <row r="2104" spans="22:31" x14ac:dyDescent="0.65">
      <c r="V2104" s="15"/>
      <c r="W2104" s="15"/>
      <c r="X2104" s="15"/>
      <c r="Y2104" s="15"/>
      <c r="Z2104" s="15"/>
      <c r="AA2104" s="15"/>
      <c r="AB2104" s="15"/>
      <c r="AC2104" s="15"/>
      <c r="AD2104" s="15"/>
      <c r="AE2104" s="15"/>
    </row>
    <row r="2105" spans="22:31" x14ac:dyDescent="0.65">
      <c r="V2105" s="15"/>
      <c r="W2105" s="15"/>
      <c r="X2105" s="15"/>
      <c r="Y2105" s="15"/>
      <c r="Z2105" s="15"/>
      <c r="AA2105" s="15"/>
      <c r="AB2105" s="15"/>
      <c r="AC2105" s="15"/>
      <c r="AD2105" s="15"/>
      <c r="AE2105" s="15"/>
    </row>
    <row r="2106" spans="22:31" x14ac:dyDescent="0.65">
      <c r="V2106" s="15"/>
      <c r="W2106" s="15"/>
      <c r="X2106" s="15"/>
      <c r="Y2106" s="15"/>
      <c r="Z2106" s="15"/>
      <c r="AA2106" s="15"/>
      <c r="AB2106" s="15"/>
      <c r="AC2106" s="15"/>
      <c r="AD2106" s="15"/>
      <c r="AE2106" s="15"/>
    </row>
    <row r="2107" spans="22:31" x14ac:dyDescent="0.65">
      <c r="V2107" s="15"/>
      <c r="W2107" s="15"/>
      <c r="X2107" s="15"/>
      <c r="Y2107" s="15"/>
      <c r="Z2107" s="15"/>
      <c r="AA2107" s="15"/>
      <c r="AB2107" s="15"/>
      <c r="AC2107" s="15"/>
      <c r="AD2107" s="15"/>
      <c r="AE2107" s="15"/>
    </row>
    <row r="2108" spans="22:31" x14ac:dyDescent="0.65">
      <c r="V2108" s="15"/>
      <c r="W2108" s="15"/>
      <c r="X2108" s="15"/>
      <c r="Y2108" s="15"/>
      <c r="Z2108" s="15"/>
      <c r="AA2108" s="15"/>
      <c r="AB2108" s="15"/>
      <c r="AC2108" s="15"/>
      <c r="AD2108" s="15"/>
      <c r="AE2108" s="15"/>
    </row>
    <row r="2109" spans="22:31" x14ac:dyDescent="0.65">
      <c r="V2109" s="15"/>
      <c r="W2109" s="15"/>
      <c r="X2109" s="15"/>
      <c r="Y2109" s="15"/>
      <c r="Z2109" s="15"/>
      <c r="AA2109" s="15"/>
      <c r="AB2109" s="15"/>
      <c r="AC2109" s="15"/>
      <c r="AD2109" s="15"/>
      <c r="AE2109" s="15"/>
    </row>
    <row r="2110" spans="22:31" x14ac:dyDescent="0.65">
      <c r="V2110" s="15"/>
      <c r="W2110" s="15"/>
      <c r="X2110" s="15"/>
      <c r="Y2110" s="15"/>
      <c r="Z2110" s="15"/>
      <c r="AA2110" s="15"/>
      <c r="AB2110" s="15"/>
      <c r="AC2110" s="15"/>
      <c r="AD2110" s="15"/>
      <c r="AE2110" s="15"/>
    </row>
    <row r="2111" spans="22:31" x14ac:dyDescent="0.65">
      <c r="V2111" s="15"/>
      <c r="W2111" s="15"/>
      <c r="X2111" s="15"/>
      <c r="Y2111" s="15"/>
      <c r="Z2111" s="15"/>
      <c r="AA2111" s="15"/>
      <c r="AB2111" s="15"/>
      <c r="AC2111" s="15"/>
      <c r="AD2111" s="15"/>
      <c r="AE2111" s="15"/>
    </row>
    <row r="2112" spans="22:31" x14ac:dyDescent="0.65">
      <c r="V2112" s="15"/>
      <c r="W2112" s="15"/>
      <c r="X2112" s="15"/>
      <c r="Y2112" s="15"/>
      <c r="Z2112" s="15"/>
      <c r="AA2112" s="15"/>
      <c r="AB2112" s="15"/>
      <c r="AC2112" s="15"/>
      <c r="AD2112" s="15"/>
      <c r="AE2112" s="15"/>
    </row>
    <row r="2113" spans="22:31" x14ac:dyDescent="0.65">
      <c r="V2113" s="15"/>
      <c r="W2113" s="15"/>
      <c r="X2113" s="15"/>
      <c r="Y2113" s="15"/>
      <c r="Z2113" s="15"/>
      <c r="AA2113" s="15"/>
      <c r="AB2113" s="15"/>
      <c r="AC2113" s="15"/>
      <c r="AD2113" s="15"/>
      <c r="AE2113" s="15"/>
    </row>
    <row r="2114" spans="22:31" x14ac:dyDescent="0.65">
      <c r="V2114" s="15"/>
      <c r="W2114" s="15"/>
      <c r="X2114" s="15"/>
      <c r="Y2114" s="15"/>
      <c r="Z2114" s="15"/>
      <c r="AA2114" s="15"/>
      <c r="AB2114" s="15"/>
      <c r="AC2114" s="15"/>
      <c r="AD2114" s="15"/>
      <c r="AE2114" s="15"/>
    </row>
    <row r="2115" spans="22:31" x14ac:dyDescent="0.65">
      <c r="V2115" s="15"/>
      <c r="W2115" s="15"/>
      <c r="X2115" s="15"/>
      <c r="Y2115" s="15"/>
      <c r="Z2115" s="15"/>
      <c r="AA2115" s="15"/>
      <c r="AB2115" s="15"/>
      <c r="AC2115" s="15"/>
      <c r="AD2115" s="15"/>
      <c r="AE2115" s="15"/>
    </row>
    <row r="2116" spans="22:31" x14ac:dyDescent="0.65">
      <c r="V2116" s="15"/>
      <c r="W2116" s="15"/>
      <c r="X2116" s="15"/>
      <c r="Y2116" s="15"/>
      <c r="Z2116" s="15"/>
      <c r="AA2116" s="15"/>
      <c r="AB2116" s="15"/>
      <c r="AC2116" s="15"/>
      <c r="AD2116" s="15"/>
      <c r="AE2116" s="15"/>
    </row>
    <row r="2117" spans="22:31" x14ac:dyDescent="0.65">
      <c r="V2117" s="15"/>
      <c r="W2117" s="15"/>
      <c r="X2117" s="15"/>
      <c r="Y2117" s="15"/>
      <c r="Z2117" s="15"/>
      <c r="AA2117" s="15"/>
      <c r="AB2117" s="15"/>
      <c r="AC2117" s="15"/>
      <c r="AD2117" s="15"/>
      <c r="AE2117" s="15"/>
    </row>
    <row r="2118" spans="22:31" x14ac:dyDescent="0.65">
      <c r="V2118" s="15"/>
      <c r="W2118" s="15"/>
      <c r="X2118" s="15"/>
      <c r="Y2118" s="15"/>
      <c r="Z2118" s="15"/>
      <c r="AA2118" s="15"/>
      <c r="AB2118" s="15"/>
      <c r="AC2118" s="15"/>
      <c r="AD2118" s="15"/>
      <c r="AE2118" s="15"/>
    </row>
    <row r="2119" spans="22:31" x14ac:dyDescent="0.65">
      <c r="V2119" s="15"/>
      <c r="W2119" s="15"/>
      <c r="X2119" s="15"/>
      <c r="Y2119" s="15"/>
      <c r="Z2119" s="15"/>
      <c r="AA2119" s="15"/>
      <c r="AB2119" s="15"/>
      <c r="AC2119" s="15"/>
      <c r="AD2119" s="15"/>
      <c r="AE2119" s="15"/>
    </row>
    <row r="2120" spans="22:31" x14ac:dyDescent="0.65">
      <c r="V2120" s="15"/>
      <c r="W2120" s="15"/>
      <c r="X2120" s="15"/>
      <c r="Y2120" s="15"/>
      <c r="Z2120" s="15"/>
      <c r="AA2120" s="15"/>
      <c r="AB2120" s="15"/>
      <c r="AC2120" s="15"/>
      <c r="AD2120" s="15"/>
      <c r="AE2120" s="15"/>
    </row>
    <row r="2121" spans="22:31" x14ac:dyDescent="0.65">
      <c r="V2121" s="15"/>
      <c r="W2121" s="15"/>
      <c r="X2121" s="15"/>
      <c r="Y2121" s="15"/>
      <c r="Z2121" s="15"/>
      <c r="AA2121" s="15"/>
      <c r="AB2121" s="15"/>
      <c r="AC2121" s="15"/>
      <c r="AD2121" s="15"/>
      <c r="AE2121" s="15"/>
    </row>
    <row r="2122" spans="22:31" x14ac:dyDescent="0.65">
      <c r="V2122" s="15"/>
      <c r="W2122" s="15"/>
      <c r="X2122" s="15"/>
      <c r="Y2122" s="15"/>
      <c r="Z2122" s="15"/>
      <c r="AA2122" s="15"/>
      <c r="AB2122" s="15"/>
      <c r="AC2122" s="15"/>
      <c r="AD2122" s="15"/>
      <c r="AE2122" s="15"/>
    </row>
    <row r="2123" spans="22:31" x14ac:dyDescent="0.65">
      <c r="V2123" s="15"/>
      <c r="W2123" s="15"/>
      <c r="X2123" s="15"/>
      <c r="Y2123" s="15"/>
      <c r="Z2123" s="15"/>
      <c r="AA2123" s="15"/>
      <c r="AB2123" s="15"/>
      <c r="AC2123" s="15"/>
      <c r="AD2123" s="15"/>
      <c r="AE2123" s="15"/>
    </row>
    <row r="2124" spans="22:31" x14ac:dyDescent="0.65">
      <c r="V2124" s="15"/>
      <c r="W2124" s="15"/>
      <c r="X2124" s="15"/>
      <c r="Y2124" s="15"/>
      <c r="Z2124" s="15"/>
      <c r="AA2124" s="15"/>
      <c r="AB2124" s="15"/>
      <c r="AC2124" s="15"/>
      <c r="AD2124" s="15"/>
      <c r="AE2124" s="15"/>
    </row>
    <row r="2125" spans="22:31" x14ac:dyDescent="0.65">
      <c r="V2125" s="15"/>
      <c r="W2125" s="15"/>
      <c r="X2125" s="15"/>
      <c r="Y2125" s="15"/>
      <c r="Z2125" s="15"/>
      <c r="AA2125" s="15"/>
      <c r="AB2125" s="15"/>
      <c r="AC2125" s="15"/>
      <c r="AD2125" s="15"/>
      <c r="AE2125" s="15"/>
    </row>
    <row r="2126" spans="22:31" x14ac:dyDescent="0.65">
      <c r="V2126" s="15"/>
      <c r="W2126" s="15"/>
      <c r="X2126" s="15"/>
      <c r="Y2126" s="15"/>
      <c r="Z2126" s="15"/>
      <c r="AA2126" s="15"/>
      <c r="AB2126" s="15"/>
      <c r="AC2126" s="15"/>
      <c r="AD2126" s="15"/>
      <c r="AE2126" s="15"/>
    </row>
    <row r="2127" spans="22:31" x14ac:dyDescent="0.65">
      <c r="V2127" s="15"/>
      <c r="W2127" s="15"/>
      <c r="X2127" s="15"/>
      <c r="Y2127" s="15"/>
      <c r="Z2127" s="15"/>
      <c r="AA2127" s="15"/>
      <c r="AB2127" s="15"/>
      <c r="AC2127" s="15"/>
      <c r="AD2127" s="15"/>
      <c r="AE2127" s="15"/>
    </row>
    <row r="2128" spans="22:31" x14ac:dyDescent="0.65">
      <c r="V2128" s="15"/>
      <c r="W2128" s="15"/>
      <c r="X2128" s="15"/>
      <c r="Y2128" s="15"/>
      <c r="Z2128" s="15"/>
      <c r="AA2128" s="15"/>
      <c r="AB2128" s="15"/>
      <c r="AC2128" s="15"/>
      <c r="AD2128" s="15"/>
      <c r="AE2128" s="15"/>
    </row>
    <row r="2129" spans="22:31" x14ac:dyDescent="0.65">
      <c r="V2129" s="15"/>
      <c r="W2129" s="15"/>
      <c r="X2129" s="15"/>
      <c r="Y2129" s="15"/>
      <c r="Z2129" s="15"/>
      <c r="AA2129" s="15"/>
      <c r="AB2129" s="15"/>
      <c r="AC2129" s="15"/>
      <c r="AD2129" s="15"/>
      <c r="AE2129" s="15"/>
    </row>
    <row r="2130" spans="22:31" x14ac:dyDescent="0.65">
      <c r="V2130" s="15"/>
      <c r="W2130" s="15"/>
      <c r="X2130" s="15"/>
      <c r="Y2130" s="15"/>
      <c r="Z2130" s="15"/>
      <c r="AA2130" s="15"/>
      <c r="AB2130" s="15"/>
      <c r="AC2130" s="15"/>
      <c r="AD2130" s="15"/>
      <c r="AE2130" s="15"/>
    </row>
    <row r="2131" spans="22:31" x14ac:dyDescent="0.65">
      <c r="V2131" s="15"/>
      <c r="W2131" s="15"/>
      <c r="X2131" s="15"/>
      <c r="Y2131" s="15"/>
      <c r="Z2131" s="15"/>
      <c r="AA2131" s="15"/>
      <c r="AB2131" s="15"/>
      <c r="AC2131" s="15"/>
      <c r="AD2131" s="15"/>
      <c r="AE2131" s="15"/>
    </row>
    <row r="2132" spans="22:31" x14ac:dyDescent="0.65">
      <c r="V2132" s="15"/>
      <c r="W2132" s="15"/>
      <c r="X2132" s="15"/>
      <c r="Y2132" s="15"/>
      <c r="Z2132" s="15"/>
      <c r="AA2132" s="15"/>
      <c r="AB2132" s="15"/>
      <c r="AC2132" s="15"/>
      <c r="AD2132" s="15"/>
      <c r="AE2132" s="15"/>
    </row>
    <row r="2133" spans="22:31" x14ac:dyDescent="0.65">
      <c r="V2133" s="15"/>
      <c r="W2133" s="15"/>
      <c r="X2133" s="15"/>
      <c r="Y2133" s="15"/>
      <c r="Z2133" s="15"/>
      <c r="AA2133" s="15"/>
      <c r="AB2133" s="15"/>
      <c r="AC2133" s="15"/>
      <c r="AD2133" s="15"/>
      <c r="AE2133" s="15"/>
    </row>
    <row r="2134" spans="22:31" x14ac:dyDescent="0.65">
      <c r="V2134" s="15"/>
      <c r="W2134" s="15"/>
      <c r="X2134" s="15"/>
      <c r="Y2134" s="15"/>
      <c r="Z2134" s="15"/>
      <c r="AA2134" s="15"/>
      <c r="AB2134" s="15"/>
      <c r="AC2134" s="15"/>
      <c r="AD2134" s="15"/>
      <c r="AE2134" s="15"/>
    </row>
    <row r="2135" spans="22:31" x14ac:dyDescent="0.65">
      <c r="V2135" s="15"/>
      <c r="W2135" s="15"/>
      <c r="X2135" s="15"/>
      <c r="Y2135" s="15"/>
      <c r="Z2135" s="15"/>
      <c r="AA2135" s="15"/>
      <c r="AB2135" s="15"/>
      <c r="AC2135" s="15"/>
      <c r="AD2135" s="15"/>
      <c r="AE2135" s="15"/>
    </row>
    <row r="2136" spans="22:31" x14ac:dyDescent="0.65">
      <c r="V2136" s="15"/>
      <c r="W2136" s="15"/>
      <c r="X2136" s="15"/>
      <c r="Y2136" s="15"/>
      <c r="Z2136" s="15"/>
      <c r="AA2136" s="15"/>
      <c r="AB2136" s="15"/>
      <c r="AC2136" s="15"/>
      <c r="AD2136" s="15"/>
      <c r="AE2136" s="15"/>
    </row>
    <row r="2137" spans="22:31" x14ac:dyDescent="0.65">
      <c r="V2137" s="15"/>
      <c r="W2137" s="15"/>
      <c r="X2137" s="15"/>
      <c r="Y2137" s="15"/>
      <c r="Z2137" s="15"/>
      <c r="AA2137" s="15"/>
      <c r="AB2137" s="15"/>
      <c r="AC2137" s="15"/>
      <c r="AD2137" s="15"/>
      <c r="AE2137" s="15"/>
    </row>
    <row r="2138" spans="22:31" x14ac:dyDescent="0.65">
      <c r="V2138" s="15"/>
      <c r="W2138" s="15"/>
      <c r="X2138" s="15"/>
      <c r="Y2138" s="15"/>
      <c r="Z2138" s="15"/>
      <c r="AA2138" s="15"/>
      <c r="AB2138" s="15"/>
      <c r="AC2138" s="15"/>
      <c r="AD2138" s="15"/>
      <c r="AE2138" s="15"/>
    </row>
    <row r="2139" spans="22:31" x14ac:dyDescent="0.65">
      <c r="V2139" s="15"/>
      <c r="W2139" s="15"/>
      <c r="X2139" s="15"/>
      <c r="Y2139" s="15"/>
      <c r="Z2139" s="15"/>
      <c r="AA2139" s="15"/>
      <c r="AB2139" s="15"/>
      <c r="AC2139" s="15"/>
      <c r="AD2139" s="15"/>
      <c r="AE2139" s="15"/>
    </row>
    <row r="2140" spans="22:31" x14ac:dyDescent="0.65">
      <c r="V2140" s="15"/>
      <c r="W2140" s="15"/>
      <c r="X2140" s="15"/>
      <c r="Y2140" s="15"/>
      <c r="Z2140" s="15"/>
      <c r="AA2140" s="15"/>
      <c r="AB2140" s="15"/>
      <c r="AC2140" s="15"/>
      <c r="AD2140" s="15"/>
      <c r="AE2140" s="15"/>
    </row>
    <row r="2141" spans="22:31" x14ac:dyDescent="0.65">
      <c r="V2141" s="15"/>
      <c r="W2141" s="15"/>
      <c r="X2141" s="15"/>
      <c r="Y2141" s="15"/>
      <c r="Z2141" s="15"/>
      <c r="AA2141" s="15"/>
      <c r="AB2141" s="15"/>
      <c r="AC2141" s="15"/>
      <c r="AD2141" s="15"/>
      <c r="AE2141" s="15"/>
    </row>
    <row r="2142" spans="22:31" x14ac:dyDescent="0.65">
      <c r="V2142" s="15"/>
      <c r="W2142" s="15"/>
      <c r="X2142" s="15"/>
      <c r="Y2142" s="15"/>
      <c r="Z2142" s="15"/>
      <c r="AA2142" s="15"/>
      <c r="AB2142" s="15"/>
      <c r="AC2142" s="15"/>
      <c r="AD2142" s="15"/>
      <c r="AE2142" s="15"/>
    </row>
    <row r="2143" spans="22:31" x14ac:dyDescent="0.65">
      <c r="V2143" s="15"/>
      <c r="W2143" s="15"/>
      <c r="X2143" s="15"/>
      <c r="Y2143" s="15"/>
      <c r="Z2143" s="15"/>
      <c r="AA2143" s="15"/>
      <c r="AB2143" s="15"/>
      <c r="AC2143" s="15"/>
      <c r="AD2143" s="15"/>
      <c r="AE2143" s="15"/>
    </row>
    <row r="2144" spans="22:31" x14ac:dyDescent="0.65">
      <c r="V2144" s="15"/>
      <c r="W2144" s="15"/>
      <c r="X2144" s="15"/>
      <c r="Y2144" s="15"/>
      <c r="Z2144" s="15"/>
      <c r="AA2144" s="15"/>
      <c r="AB2144" s="15"/>
      <c r="AC2144" s="15"/>
      <c r="AD2144" s="15"/>
      <c r="AE2144" s="15"/>
    </row>
    <row r="2145" spans="22:32" x14ac:dyDescent="0.65">
      <c r="V2145" s="15"/>
      <c r="W2145" s="15"/>
      <c r="X2145" s="15"/>
      <c r="Y2145" s="15"/>
      <c r="Z2145" s="15"/>
      <c r="AA2145" s="15"/>
      <c r="AB2145" s="15"/>
      <c r="AC2145" s="15"/>
      <c r="AD2145" s="15"/>
      <c r="AE2145" s="15"/>
    </row>
    <row r="2146" spans="22:32" x14ac:dyDescent="0.65">
      <c r="V2146" s="15"/>
      <c r="W2146" s="15"/>
      <c r="X2146" s="15"/>
      <c r="Y2146" s="15"/>
      <c r="Z2146" s="15"/>
      <c r="AA2146" s="15"/>
      <c r="AB2146" s="15"/>
      <c r="AC2146" s="15"/>
      <c r="AD2146" s="15"/>
      <c r="AE2146" s="15"/>
    </row>
    <row r="2147" spans="22:32" x14ac:dyDescent="0.65">
      <c r="V2147" s="15"/>
      <c r="W2147" s="15"/>
      <c r="X2147" s="15"/>
      <c r="Y2147" s="15"/>
      <c r="Z2147" s="15"/>
      <c r="AA2147" s="15"/>
      <c r="AB2147" s="15"/>
      <c r="AC2147" s="15"/>
      <c r="AD2147" s="15"/>
      <c r="AE2147" s="15"/>
    </row>
    <row r="2148" spans="22:32" x14ac:dyDescent="0.65">
      <c r="V2148" s="15"/>
      <c r="W2148" s="15"/>
      <c r="X2148" s="15"/>
      <c r="Y2148" s="15"/>
      <c r="Z2148" s="15"/>
      <c r="AA2148" s="15"/>
      <c r="AB2148" s="15"/>
      <c r="AC2148" s="15"/>
      <c r="AD2148" s="15"/>
      <c r="AE2148" s="15"/>
    </row>
    <row r="2149" spans="22:32" x14ac:dyDescent="0.65">
      <c r="V2149" s="15"/>
      <c r="W2149" s="15"/>
      <c r="X2149" s="15"/>
      <c r="Y2149" s="15"/>
      <c r="Z2149" s="15"/>
      <c r="AA2149" s="15"/>
      <c r="AB2149" s="15"/>
      <c r="AC2149" s="15"/>
      <c r="AD2149" s="15"/>
      <c r="AE2149" s="15"/>
    </row>
    <row r="2150" spans="22:32" x14ac:dyDescent="0.65">
      <c r="V2150" s="15"/>
      <c r="W2150" s="15"/>
      <c r="X2150" s="15"/>
      <c r="Y2150" s="15"/>
      <c r="Z2150" s="15"/>
      <c r="AA2150" s="15"/>
      <c r="AB2150" s="15"/>
      <c r="AC2150" s="15"/>
      <c r="AD2150" s="15"/>
      <c r="AE2150" s="15"/>
    </row>
    <row r="2151" spans="22:32" x14ac:dyDescent="0.65">
      <c r="W2151" s="22"/>
      <c r="X2151" s="22"/>
      <c r="Y2151" s="22"/>
      <c r="Z2151" s="23"/>
      <c r="AA2151" s="22"/>
      <c r="AB2151" s="22"/>
      <c r="AC2151" s="23"/>
      <c r="AD2151" s="22"/>
      <c r="AE2151" s="22"/>
      <c r="AF2151" s="22"/>
    </row>
    <row r="2152" spans="22:32" x14ac:dyDescent="0.65">
      <c r="Z2152" s="23"/>
      <c r="AC2152" s="23"/>
    </row>
    <row r="2153" spans="22:32" x14ac:dyDescent="0.65">
      <c r="Z2153" s="23"/>
      <c r="AC2153" s="23"/>
    </row>
    <row r="2154" spans="22:32" x14ac:dyDescent="0.65">
      <c r="Z2154" s="23"/>
      <c r="AC2154" s="23"/>
    </row>
    <row r="2155" spans="22:32" x14ac:dyDescent="0.65">
      <c r="Z2155" s="23"/>
      <c r="AC2155" s="23"/>
    </row>
    <row r="2156" spans="22:32" x14ac:dyDescent="0.65">
      <c r="Z2156" s="23"/>
      <c r="AC2156" s="23"/>
    </row>
    <row r="2157" spans="22:32" x14ac:dyDescent="0.65">
      <c r="Z2157" s="23"/>
      <c r="AC2157" s="23"/>
    </row>
    <row r="2158" spans="22:32" x14ac:dyDescent="0.65">
      <c r="Z2158" s="23"/>
      <c r="AC2158" s="23"/>
    </row>
    <row r="2159" spans="22:32" x14ac:dyDescent="0.65">
      <c r="Z2159" s="23"/>
      <c r="AC2159" s="23"/>
    </row>
    <row r="2160" spans="22:32" x14ac:dyDescent="0.65">
      <c r="Z2160" s="23"/>
      <c r="AC2160" s="23"/>
    </row>
    <row r="2161" spans="26:29" x14ac:dyDescent="0.65">
      <c r="Z2161" s="23"/>
      <c r="AC2161" s="23"/>
    </row>
    <row r="2162" spans="26:29" x14ac:dyDescent="0.65">
      <c r="Z2162" s="23"/>
      <c r="AC2162" s="23"/>
    </row>
    <row r="2163" spans="26:29" x14ac:dyDescent="0.65">
      <c r="Z2163" s="23"/>
      <c r="AC2163" s="23"/>
    </row>
    <row r="2164" spans="26:29" x14ac:dyDescent="0.65">
      <c r="Z2164" s="23"/>
      <c r="AC2164" s="23"/>
    </row>
    <row r="2165" spans="26:29" x14ac:dyDescent="0.65">
      <c r="Z2165" s="23"/>
      <c r="AC2165" s="23"/>
    </row>
    <row r="2166" spans="26:29" x14ac:dyDescent="0.65">
      <c r="Z2166" s="23"/>
      <c r="AC2166" s="23"/>
    </row>
    <row r="2167" spans="26:29" x14ac:dyDescent="0.65">
      <c r="Z2167" s="23"/>
      <c r="AC2167" s="23"/>
    </row>
    <row r="2168" spans="26:29" x14ac:dyDescent="0.65">
      <c r="Z2168" s="23"/>
      <c r="AC2168" s="23"/>
    </row>
    <row r="2169" spans="26:29" x14ac:dyDescent="0.65">
      <c r="Z2169" s="23"/>
      <c r="AC2169" s="23"/>
    </row>
    <row r="2170" spans="26:29" x14ac:dyDescent="0.65">
      <c r="Z2170" s="23"/>
      <c r="AC2170" s="23"/>
    </row>
    <row r="2171" spans="26:29" x14ac:dyDescent="0.65">
      <c r="Z2171" s="23"/>
      <c r="AC2171" s="23"/>
    </row>
    <row r="2172" spans="26:29" x14ac:dyDescent="0.65">
      <c r="Z2172" s="23"/>
      <c r="AC2172" s="23"/>
    </row>
    <row r="2173" spans="26:29" x14ac:dyDescent="0.65">
      <c r="Z2173" s="23"/>
      <c r="AC2173" s="23"/>
    </row>
    <row r="2174" spans="26:29" x14ac:dyDescent="0.65">
      <c r="Z2174" s="23"/>
      <c r="AC2174" s="23"/>
    </row>
    <row r="2175" spans="26:29" x14ac:dyDescent="0.65">
      <c r="Z2175" s="23"/>
      <c r="AC2175" s="23"/>
    </row>
    <row r="2176" spans="26:29" x14ac:dyDescent="0.65">
      <c r="Z2176" s="23"/>
      <c r="AC2176" s="23"/>
    </row>
    <row r="2177" spans="26:29" x14ac:dyDescent="0.65">
      <c r="Z2177" s="23"/>
      <c r="AC2177" s="23"/>
    </row>
    <row r="2178" spans="26:29" x14ac:dyDescent="0.65">
      <c r="Z2178" s="23"/>
      <c r="AC2178" s="23"/>
    </row>
    <row r="2179" spans="26:29" x14ac:dyDescent="0.65">
      <c r="Z2179" s="23"/>
      <c r="AC2179" s="23"/>
    </row>
    <row r="2180" spans="26:29" x14ac:dyDescent="0.65">
      <c r="Z2180" s="23"/>
      <c r="AC2180" s="23"/>
    </row>
    <row r="2181" spans="26:29" x14ac:dyDescent="0.65">
      <c r="Z2181" s="23"/>
      <c r="AC2181" s="23"/>
    </row>
    <row r="2182" spans="26:29" x14ac:dyDescent="0.65">
      <c r="Z2182" s="23"/>
      <c r="AC2182" s="23"/>
    </row>
    <row r="2183" spans="26:29" x14ac:dyDescent="0.65">
      <c r="Z2183" s="23"/>
      <c r="AC2183" s="23"/>
    </row>
    <row r="2184" spans="26:29" x14ac:dyDescent="0.65">
      <c r="Z2184" s="23"/>
      <c r="AC2184" s="23"/>
    </row>
    <row r="2185" spans="26:29" x14ac:dyDescent="0.65">
      <c r="Z2185" s="23"/>
      <c r="AC2185" s="23"/>
    </row>
    <row r="2186" spans="26:29" x14ac:dyDescent="0.65">
      <c r="Z2186" s="23"/>
      <c r="AC2186" s="23"/>
    </row>
    <row r="2187" spans="26:29" x14ac:dyDescent="0.65">
      <c r="Z2187" s="23"/>
      <c r="AC2187" s="23"/>
    </row>
    <row r="2188" spans="26:29" x14ac:dyDescent="0.65">
      <c r="Z2188" s="23"/>
      <c r="AC2188" s="23"/>
    </row>
    <row r="2189" spans="26:29" x14ac:dyDescent="0.65">
      <c r="Z2189" s="23"/>
      <c r="AC2189" s="23"/>
    </row>
    <row r="2190" spans="26:29" x14ac:dyDescent="0.65">
      <c r="Z2190" s="23"/>
      <c r="AC2190" s="23"/>
    </row>
    <row r="2191" spans="26:29" x14ac:dyDescent="0.65">
      <c r="Z2191" s="23"/>
      <c r="AC2191" s="23"/>
    </row>
    <row r="2192" spans="26:29" x14ac:dyDescent="0.65">
      <c r="Z2192" s="23"/>
      <c r="AC2192" s="23"/>
    </row>
    <row r="2193" spans="26:29" x14ac:dyDescent="0.65">
      <c r="Z2193" s="23"/>
      <c r="AC2193" s="23"/>
    </row>
    <row r="2194" spans="26:29" x14ac:dyDescent="0.65">
      <c r="Z2194" s="23"/>
      <c r="AC2194" s="23"/>
    </row>
    <row r="2195" spans="26:29" x14ac:dyDescent="0.65">
      <c r="Z2195" s="23"/>
      <c r="AC2195" s="23"/>
    </row>
    <row r="2196" spans="26:29" x14ac:dyDescent="0.65">
      <c r="Z2196" s="23"/>
      <c r="AC2196" s="23"/>
    </row>
    <row r="2197" spans="26:29" x14ac:dyDescent="0.65">
      <c r="Z2197" s="23"/>
      <c r="AC2197" s="23"/>
    </row>
    <row r="2198" spans="26:29" x14ac:dyDescent="0.65">
      <c r="Z2198" s="23"/>
      <c r="AC2198" s="23"/>
    </row>
    <row r="2199" spans="26:29" x14ac:dyDescent="0.65">
      <c r="Z2199" s="25"/>
      <c r="AC2199" s="25"/>
    </row>
    <row r="2200" spans="26:29" x14ac:dyDescent="0.65">
      <c r="Z2200" s="25"/>
      <c r="AC2200" s="25"/>
    </row>
    <row r="2201" spans="26:29" x14ac:dyDescent="0.65">
      <c r="Z2201" s="25"/>
      <c r="AC2201" s="25"/>
    </row>
    <row r="2202" spans="26:29" x14ac:dyDescent="0.65">
      <c r="Z2202" s="25"/>
      <c r="AC2202" s="25"/>
    </row>
    <row r="2203" spans="26:29" x14ac:dyDescent="0.65">
      <c r="Z2203" s="25"/>
      <c r="AC2203" s="25"/>
    </row>
    <row r="2204" spans="26:29" x14ac:dyDescent="0.65">
      <c r="Z2204" s="25"/>
      <c r="AC2204" s="25"/>
    </row>
    <row r="2205" spans="26:29" x14ac:dyDescent="0.65">
      <c r="Z2205" s="25"/>
      <c r="AC2205" s="25"/>
    </row>
    <row r="2206" spans="26:29" x14ac:dyDescent="0.65">
      <c r="Z2206" s="25"/>
      <c r="AC2206" s="25"/>
    </row>
    <row r="2207" spans="26:29" x14ac:dyDescent="0.65">
      <c r="Z2207" s="25"/>
      <c r="AC2207" s="25"/>
    </row>
    <row r="2208" spans="26:29" x14ac:dyDescent="0.65">
      <c r="Z2208" s="25"/>
      <c r="AC2208" s="25"/>
    </row>
    <row r="2209" spans="26:29" x14ac:dyDescent="0.65">
      <c r="Z2209" s="25"/>
      <c r="AC2209" s="25"/>
    </row>
    <row r="2210" spans="26:29" x14ac:dyDescent="0.65">
      <c r="Z2210" s="25"/>
      <c r="AC2210" s="25"/>
    </row>
    <row r="2211" spans="26:29" x14ac:dyDescent="0.65">
      <c r="Z2211" s="25"/>
      <c r="AC2211" s="25"/>
    </row>
    <row r="2212" spans="26:29" x14ac:dyDescent="0.65">
      <c r="Z2212" s="25"/>
      <c r="AC2212" s="25"/>
    </row>
    <row r="2213" spans="26:29" x14ac:dyDescent="0.65">
      <c r="Z2213" s="25"/>
      <c r="AC2213" s="25"/>
    </row>
    <row r="2214" spans="26:29" x14ac:dyDescent="0.65">
      <c r="Z2214" s="25"/>
      <c r="AC2214" s="25"/>
    </row>
    <row r="2215" spans="26:29" x14ac:dyDescent="0.65">
      <c r="Z2215" s="25"/>
      <c r="AC2215" s="25"/>
    </row>
    <row r="2216" spans="26:29" x14ac:dyDescent="0.65">
      <c r="Z2216" s="25"/>
      <c r="AC2216" s="25"/>
    </row>
    <row r="2217" spans="26:29" x14ac:dyDescent="0.65">
      <c r="Z2217" s="25"/>
      <c r="AC2217" s="25"/>
    </row>
    <row r="2218" spans="26:29" x14ac:dyDescent="0.65">
      <c r="Z2218" s="25"/>
      <c r="AC2218" s="25"/>
    </row>
    <row r="2219" spans="26:29" x14ac:dyDescent="0.65">
      <c r="Z2219" s="25"/>
      <c r="AC2219" s="25"/>
    </row>
    <row r="2220" spans="26:29" x14ac:dyDescent="0.65">
      <c r="Z2220" s="25"/>
      <c r="AC2220" s="25"/>
    </row>
    <row r="2221" spans="26:29" x14ac:dyDescent="0.65">
      <c r="Z2221" s="25"/>
      <c r="AC2221" s="25"/>
    </row>
    <row r="2222" spans="26:29" x14ac:dyDescent="0.65">
      <c r="Z2222" s="25"/>
      <c r="AC2222" s="25"/>
    </row>
    <row r="2223" spans="26:29" x14ac:dyDescent="0.65">
      <c r="Z2223" s="25"/>
      <c r="AC2223" s="25"/>
    </row>
    <row r="2224" spans="26:29" x14ac:dyDescent="0.65">
      <c r="Z2224" s="25"/>
      <c r="AC2224" s="25"/>
    </row>
    <row r="2225" spans="26:29" x14ac:dyDescent="0.65">
      <c r="Z2225" s="25"/>
      <c r="AC2225" s="25"/>
    </row>
    <row r="2226" spans="26:29" x14ac:dyDescent="0.65">
      <c r="Z2226" s="25"/>
      <c r="AC2226" s="25"/>
    </row>
    <row r="2227" spans="26:29" x14ac:dyDescent="0.65">
      <c r="Z2227" s="25"/>
      <c r="AC2227" s="25"/>
    </row>
    <row r="2228" spans="26:29" x14ac:dyDescent="0.65">
      <c r="Z2228" s="25"/>
      <c r="AC2228" s="25"/>
    </row>
    <row r="2229" spans="26:29" x14ac:dyDescent="0.65">
      <c r="Z2229" s="25"/>
      <c r="AC2229" s="25"/>
    </row>
    <row r="2230" spans="26:29" x14ac:dyDescent="0.65">
      <c r="Z2230" s="25"/>
      <c r="AC2230" s="25"/>
    </row>
    <row r="2231" spans="26:29" x14ac:dyDescent="0.65">
      <c r="Z2231" s="25"/>
      <c r="AC2231" s="25"/>
    </row>
    <row r="2232" spans="26:29" x14ac:dyDescent="0.65">
      <c r="Z2232" s="25"/>
      <c r="AC2232" s="25"/>
    </row>
    <row r="2233" spans="26:29" x14ac:dyDescent="0.65">
      <c r="Z2233" s="25"/>
      <c r="AC2233" s="25"/>
    </row>
    <row r="2234" spans="26:29" x14ac:dyDescent="0.65">
      <c r="Z2234" s="25"/>
      <c r="AC2234" s="25"/>
    </row>
    <row r="2235" spans="26:29" x14ac:dyDescent="0.65">
      <c r="Z2235" s="26"/>
      <c r="AC2235" s="26"/>
    </row>
    <row r="2236" spans="26:29" x14ac:dyDescent="0.65">
      <c r="Z2236" s="26"/>
      <c r="AC2236" s="26"/>
    </row>
    <row r="2237" spans="26:29" x14ac:dyDescent="0.65">
      <c r="Z2237" s="26"/>
      <c r="AC2237" s="26"/>
    </row>
    <row r="2238" spans="26:29" x14ac:dyDescent="0.65">
      <c r="Z2238" s="26"/>
      <c r="AC2238" s="26"/>
    </row>
    <row r="2239" spans="26:29" x14ac:dyDescent="0.65">
      <c r="Z2239" s="26"/>
      <c r="AC2239" s="26"/>
    </row>
    <row r="2240" spans="26:29" x14ac:dyDescent="0.65">
      <c r="Z2240" s="26"/>
      <c r="AC2240" s="26"/>
    </row>
    <row r="2241" spans="26:29" x14ac:dyDescent="0.65">
      <c r="Z2241" s="26"/>
      <c r="AC2241" s="26"/>
    </row>
    <row r="2242" spans="26:29" x14ac:dyDescent="0.65">
      <c r="Z2242" s="26"/>
      <c r="AC2242" s="26"/>
    </row>
    <row r="2243" spans="26:29" x14ac:dyDescent="0.65">
      <c r="Z2243" s="26"/>
      <c r="AC2243" s="26"/>
    </row>
    <row r="2244" spans="26:29" x14ac:dyDescent="0.65">
      <c r="Z2244" s="26"/>
      <c r="AC2244" s="26"/>
    </row>
    <row r="2245" spans="26:29" x14ac:dyDescent="0.65">
      <c r="Z2245" s="26"/>
      <c r="AC2245" s="26"/>
    </row>
    <row r="2246" spans="26:29" x14ac:dyDescent="0.65">
      <c r="Z2246" s="26"/>
      <c r="AC2246" s="26"/>
    </row>
    <row r="2247" spans="26:29" x14ac:dyDescent="0.65">
      <c r="Z2247" s="26"/>
      <c r="AC2247" s="26"/>
    </row>
    <row r="2248" spans="26:29" x14ac:dyDescent="0.65">
      <c r="Z2248" s="26"/>
      <c r="AC2248" s="26"/>
    </row>
    <row r="2249" spans="26:29" x14ac:dyDescent="0.65">
      <c r="Z2249" s="26"/>
      <c r="AC2249" s="26"/>
    </row>
    <row r="2250" spans="26:29" x14ac:dyDescent="0.65">
      <c r="Z2250" s="26"/>
      <c r="AC2250" s="26"/>
    </row>
    <row r="2251" spans="26:29" x14ac:dyDescent="0.65">
      <c r="Z2251" s="26"/>
      <c r="AC2251" s="26"/>
    </row>
    <row r="2252" spans="26:29" x14ac:dyDescent="0.65">
      <c r="Z2252" s="26"/>
      <c r="AC2252" s="26"/>
    </row>
    <row r="2253" spans="26:29" x14ac:dyDescent="0.65">
      <c r="Z2253" s="26"/>
      <c r="AC2253" s="26"/>
    </row>
    <row r="2254" spans="26:29" x14ac:dyDescent="0.65">
      <c r="Z2254" s="26"/>
      <c r="AC2254" s="26"/>
    </row>
    <row r="2255" spans="26:29" x14ac:dyDescent="0.65">
      <c r="Z2255" s="26"/>
      <c r="AC2255" s="26"/>
    </row>
    <row r="2256" spans="26:29" x14ac:dyDescent="0.65">
      <c r="Z2256" s="26"/>
      <c r="AC2256" s="26"/>
    </row>
    <row r="2257" spans="26:29" x14ac:dyDescent="0.65">
      <c r="Z2257" s="26"/>
      <c r="AC2257" s="26"/>
    </row>
    <row r="2258" spans="26:29" x14ac:dyDescent="0.65">
      <c r="Z2258" s="26"/>
      <c r="AC2258" s="26"/>
    </row>
    <row r="2259" spans="26:29" x14ac:dyDescent="0.65">
      <c r="Z2259" s="26"/>
      <c r="AC2259" s="26"/>
    </row>
    <row r="2260" spans="26:29" x14ac:dyDescent="0.65">
      <c r="Z2260" s="26"/>
      <c r="AC2260" s="26"/>
    </row>
    <row r="2261" spans="26:29" x14ac:dyDescent="0.65">
      <c r="Z2261" s="26"/>
      <c r="AC2261" s="26"/>
    </row>
    <row r="2262" spans="26:29" x14ac:dyDescent="0.65">
      <c r="Z2262" s="26"/>
      <c r="AC2262" s="26"/>
    </row>
    <row r="2263" spans="26:29" x14ac:dyDescent="0.65">
      <c r="Z2263" s="26"/>
      <c r="AC2263" s="26"/>
    </row>
    <row r="2264" spans="26:29" x14ac:dyDescent="0.65">
      <c r="Z2264" s="26"/>
      <c r="AC2264" s="26"/>
    </row>
    <row r="2265" spans="26:29" x14ac:dyDescent="0.65">
      <c r="Z2265" s="26"/>
      <c r="AC2265" s="26"/>
    </row>
    <row r="2266" spans="26:29" x14ac:dyDescent="0.65">
      <c r="Z2266" s="26"/>
      <c r="AC2266" s="26"/>
    </row>
    <row r="2267" spans="26:29" x14ac:dyDescent="0.65">
      <c r="Z2267" s="26"/>
      <c r="AC2267" s="26"/>
    </row>
    <row r="2268" spans="26:29" x14ac:dyDescent="0.65">
      <c r="Z2268" s="26"/>
      <c r="AC2268" s="26"/>
    </row>
    <row r="2269" spans="26:29" x14ac:dyDescent="0.65">
      <c r="Z2269" s="26"/>
      <c r="AC2269" s="26"/>
    </row>
    <row r="2270" spans="26:29" x14ac:dyDescent="0.65">
      <c r="Z2270" s="26"/>
      <c r="AC2270" s="26"/>
    </row>
    <row r="2271" spans="26:29" x14ac:dyDescent="0.65">
      <c r="Z2271" s="26"/>
      <c r="AC2271" s="26"/>
    </row>
    <row r="2272" spans="26:29" x14ac:dyDescent="0.65">
      <c r="Z2272" s="26"/>
      <c r="AC2272" s="26"/>
    </row>
    <row r="2273" spans="26:29" x14ac:dyDescent="0.65">
      <c r="Z2273" s="26"/>
      <c r="AC2273" s="26"/>
    </row>
    <row r="2274" spans="26:29" x14ac:dyDescent="0.65">
      <c r="Z2274" s="26"/>
      <c r="AC2274" s="26"/>
    </row>
    <row r="2275" spans="26:29" x14ac:dyDescent="0.65">
      <c r="Z2275" s="26"/>
      <c r="AC2275" s="26"/>
    </row>
    <row r="2276" spans="26:29" x14ac:dyDescent="0.65">
      <c r="Z2276" s="26"/>
      <c r="AC2276" s="26"/>
    </row>
    <row r="2277" spans="26:29" x14ac:dyDescent="0.65">
      <c r="Z2277" s="26"/>
      <c r="AC2277" s="26"/>
    </row>
    <row r="2278" spans="26:29" x14ac:dyDescent="0.65">
      <c r="Z2278" s="26"/>
      <c r="AC2278" s="26"/>
    </row>
    <row r="2279" spans="26:29" x14ac:dyDescent="0.65">
      <c r="Z2279" s="26"/>
      <c r="AC2279" s="26"/>
    </row>
    <row r="2280" spans="26:29" x14ac:dyDescent="0.65">
      <c r="Z2280" s="26"/>
      <c r="AC2280" s="26"/>
    </row>
    <row r="2281" spans="26:29" x14ac:dyDescent="0.65">
      <c r="Z2281" s="26"/>
      <c r="AC2281" s="26"/>
    </row>
    <row r="2282" spans="26:29" x14ac:dyDescent="0.65">
      <c r="Z2282" s="26"/>
      <c r="AC2282" s="26"/>
    </row>
    <row r="2283" spans="26:29" x14ac:dyDescent="0.65">
      <c r="Z2283" s="26"/>
      <c r="AC2283" s="26"/>
    </row>
    <row r="2284" spans="26:29" x14ac:dyDescent="0.65">
      <c r="Z2284" s="26"/>
      <c r="AC2284" s="26"/>
    </row>
    <row r="2285" spans="26:29" x14ac:dyDescent="0.65">
      <c r="Z2285" s="26"/>
      <c r="AC2285" s="26"/>
    </row>
    <row r="2286" spans="26:29" x14ac:dyDescent="0.65">
      <c r="Z2286" s="26"/>
      <c r="AC2286" s="26"/>
    </row>
    <row r="2287" spans="26:29" x14ac:dyDescent="0.65">
      <c r="Z2287" s="26"/>
      <c r="AC2287" s="26"/>
    </row>
    <row r="2288" spans="26:29" x14ac:dyDescent="0.65">
      <c r="Z2288" s="26"/>
      <c r="AC2288" s="26"/>
    </row>
    <row r="2289" spans="26:29" x14ac:dyDescent="0.65">
      <c r="Z2289" s="26"/>
      <c r="AC2289" s="26"/>
    </row>
    <row r="2290" spans="26:29" x14ac:dyDescent="0.65">
      <c r="Z2290" s="26"/>
      <c r="AC2290" s="26"/>
    </row>
    <row r="2291" spans="26:29" x14ac:dyDescent="0.65">
      <c r="Z2291" s="26"/>
      <c r="AC2291" s="26"/>
    </row>
    <row r="2292" spans="26:29" x14ac:dyDescent="0.65">
      <c r="Z2292" s="26"/>
      <c r="AC2292" s="26"/>
    </row>
    <row r="2293" spans="26:29" x14ac:dyDescent="0.65">
      <c r="Z2293" s="26"/>
      <c r="AC2293" s="26"/>
    </row>
    <row r="2294" spans="26:29" x14ac:dyDescent="0.65">
      <c r="Z2294" s="26"/>
      <c r="AC2294" s="26"/>
    </row>
    <row r="2295" spans="26:29" x14ac:dyDescent="0.65">
      <c r="Z2295" s="26"/>
      <c r="AC2295" s="26"/>
    </row>
    <row r="2296" spans="26:29" x14ac:dyDescent="0.65">
      <c r="Z2296" s="26"/>
      <c r="AC2296" s="26"/>
    </row>
    <row r="2297" spans="26:29" x14ac:dyDescent="0.65">
      <c r="Z2297" s="26"/>
      <c r="AC2297" s="26"/>
    </row>
    <row r="2298" spans="26:29" x14ac:dyDescent="0.65">
      <c r="Z2298" s="26"/>
      <c r="AC2298" s="26"/>
    </row>
    <row r="2299" spans="26:29" x14ac:dyDescent="0.65">
      <c r="Z2299" s="26"/>
      <c r="AC2299" s="26"/>
    </row>
    <row r="2300" spans="26:29" x14ac:dyDescent="0.65">
      <c r="Z2300" s="26"/>
      <c r="AC2300" s="26"/>
    </row>
    <row r="2301" spans="26:29" x14ac:dyDescent="0.65">
      <c r="Z2301" s="26"/>
      <c r="AC2301" s="26"/>
    </row>
    <row r="2302" spans="26:29" x14ac:dyDescent="0.65">
      <c r="Z2302" s="26"/>
      <c r="AC2302" s="26"/>
    </row>
    <row r="2303" spans="26:29" x14ac:dyDescent="0.65">
      <c r="Z2303" s="26"/>
      <c r="AC2303" s="26"/>
    </row>
    <row r="2304" spans="26:29" x14ac:dyDescent="0.65">
      <c r="Z2304" s="26"/>
      <c r="AC2304" s="26"/>
    </row>
    <row r="2305" spans="26:29" x14ac:dyDescent="0.65">
      <c r="Z2305" s="26"/>
      <c r="AC2305" s="26"/>
    </row>
    <row r="2306" spans="26:29" x14ac:dyDescent="0.65">
      <c r="Z2306" s="26"/>
      <c r="AC2306" s="26"/>
    </row>
    <row r="2307" spans="26:29" x14ac:dyDescent="0.65">
      <c r="Z2307" s="26"/>
      <c r="AC2307" s="26"/>
    </row>
    <row r="2308" spans="26:29" x14ac:dyDescent="0.65">
      <c r="Z2308" s="26"/>
      <c r="AC2308" s="26"/>
    </row>
    <row r="2309" spans="26:29" x14ac:dyDescent="0.65">
      <c r="Z2309" s="26"/>
      <c r="AC2309" s="26"/>
    </row>
    <row r="2310" spans="26:29" x14ac:dyDescent="0.65">
      <c r="Z2310" s="26"/>
      <c r="AC2310" s="26"/>
    </row>
    <row r="2311" spans="26:29" x14ac:dyDescent="0.65">
      <c r="Z2311" s="26"/>
      <c r="AC2311" s="26"/>
    </row>
    <row r="2312" spans="26:29" x14ac:dyDescent="0.65">
      <c r="Z2312" s="26"/>
      <c r="AC2312" s="26"/>
    </row>
    <row r="2313" spans="26:29" x14ac:dyDescent="0.65">
      <c r="Z2313" s="26"/>
      <c r="AC2313" s="26"/>
    </row>
    <row r="2314" spans="26:29" x14ac:dyDescent="0.65">
      <c r="Z2314" s="26"/>
      <c r="AC2314" s="26"/>
    </row>
    <row r="2315" spans="26:29" x14ac:dyDescent="0.65">
      <c r="Z2315" s="26"/>
      <c r="AC2315" s="26"/>
    </row>
    <row r="2316" spans="26:29" x14ac:dyDescent="0.65">
      <c r="Z2316" s="26"/>
      <c r="AC2316" s="26"/>
    </row>
    <row r="2317" spans="26:29" x14ac:dyDescent="0.65">
      <c r="Z2317" s="26"/>
      <c r="AC2317" s="26"/>
    </row>
    <row r="2318" spans="26:29" x14ac:dyDescent="0.65">
      <c r="Z2318" s="26"/>
      <c r="AC2318" s="26"/>
    </row>
    <row r="2319" spans="26:29" x14ac:dyDescent="0.65">
      <c r="Z2319" s="26"/>
      <c r="AC2319" s="26"/>
    </row>
    <row r="2320" spans="26:29" x14ac:dyDescent="0.65">
      <c r="Z2320" s="26"/>
      <c r="AC2320" s="26"/>
    </row>
    <row r="2321" spans="26:29" x14ac:dyDescent="0.65">
      <c r="Z2321" s="26"/>
      <c r="AC2321" s="26"/>
    </row>
    <row r="2322" spans="26:29" x14ac:dyDescent="0.65">
      <c r="Z2322" s="26"/>
      <c r="AC2322" s="26"/>
    </row>
    <row r="2323" spans="26:29" x14ac:dyDescent="0.65">
      <c r="Z2323" s="26"/>
      <c r="AC2323" s="26"/>
    </row>
    <row r="2324" spans="26:29" x14ac:dyDescent="0.65">
      <c r="Z2324" s="26"/>
      <c r="AC2324" s="26"/>
    </row>
    <row r="2325" spans="26:29" x14ac:dyDescent="0.65">
      <c r="Z2325" s="26"/>
      <c r="AC2325" s="26"/>
    </row>
    <row r="2326" spans="26:29" x14ac:dyDescent="0.65">
      <c r="Z2326" s="26"/>
      <c r="AC2326" s="26"/>
    </row>
    <row r="2327" spans="26:29" x14ac:dyDescent="0.65">
      <c r="Z2327" s="26"/>
      <c r="AC2327" s="26"/>
    </row>
    <row r="2328" spans="26:29" x14ac:dyDescent="0.65">
      <c r="Z2328" s="26"/>
      <c r="AC2328" s="26"/>
    </row>
    <row r="2329" spans="26:29" x14ac:dyDescent="0.65">
      <c r="Z2329" s="26"/>
      <c r="AC2329" s="26"/>
    </row>
    <row r="2330" spans="26:29" x14ac:dyDescent="0.65">
      <c r="Z2330" s="26"/>
      <c r="AC2330" s="26"/>
    </row>
    <row r="2331" spans="26:29" x14ac:dyDescent="0.65">
      <c r="Z2331" s="26"/>
      <c r="AC2331" s="26"/>
    </row>
    <row r="2332" spans="26:29" x14ac:dyDescent="0.65">
      <c r="Z2332" s="26"/>
      <c r="AC2332" s="26"/>
    </row>
    <row r="2333" spans="26:29" x14ac:dyDescent="0.65">
      <c r="Z2333" s="26"/>
      <c r="AC2333" s="26"/>
    </row>
    <row r="2334" spans="26:29" x14ac:dyDescent="0.65">
      <c r="Z2334" s="26"/>
      <c r="AC2334" s="26"/>
    </row>
    <row r="2335" spans="26:29" x14ac:dyDescent="0.65">
      <c r="Z2335" s="26"/>
      <c r="AC2335" s="26"/>
    </row>
    <row r="2336" spans="26:29" x14ac:dyDescent="0.65">
      <c r="Z2336" s="26"/>
      <c r="AC2336" s="26"/>
    </row>
    <row r="2337" spans="26:29" x14ac:dyDescent="0.65">
      <c r="Z2337" s="26"/>
      <c r="AC2337" s="26"/>
    </row>
    <row r="2338" spans="26:29" x14ac:dyDescent="0.65">
      <c r="Z2338" s="26"/>
      <c r="AC2338" s="26"/>
    </row>
    <row r="2339" spans="26:29" x14ac:dyDescent="0.65">
      <c r="Z2339" s="26"/>
      <c r="AC2339" s="26"/>
    </row>
    <row r="2340" spans="26:29" x14ac:dyDescent="0.65">
      <c r="Z2340" s="26"/>
      <c r="AC2340" s="26"/>
    </row>
    <row r="2341" spans="26:29" x14ac:dyDescent="0.65">
      <c r="Z2341" s="26"/>
      <c r="AC2341" s="26"/>
    </row>
    <row r="2342" spans="26:29" x14ac:dyDescent="0.65">
      <c r="Z2342" s="26"/>
      <c r="AC2342" s="26"/>
    </row>
    <row r="2343" spans="26:29" x14ac:dyDescent="0.65">
      <c r="Z2343" s="26"/>
      <c r="AC2343" s="26"/>
    </row>
    <row r="2344" spans="26:29" x14ac:dyDescent="0.65">
      <c r="Z2344" s="26"/>
      <c r="AC2344" s="26"/>
    </row>
    <row r="2345" spans="26:29" x14ac:dyDescent="0.65">
      <c r="Z2345" s="26"/>
      <c r="AC2345" s="26"/>
    </row>
    <row r="2346" spans="26:29" x14ac:dyDescent="0.65">
      <c r="Z2346" s="26"/>
      <c r="AC2346" s="26"/>
    </row>
    <row r="2347" spans="26:29" x14ac:dyDescent="0.65">
      <c r="Z2347" s="26"/>
      <c r="AC2347" s="26"/>
    </row>
    <row r="2348" spans="26:29" x14ac:dyDescent="0.65">
      <c r="Z2348" s="26"/>
      <c r="AC2348" s="26"/>
    </row>
    <row r="2349" spans="26:29" x14ac:dyDescent="0.65">
      <c r="Z2349" s="26"/>
      <c r="AC2349" s="26"/>
    </row>
    <row r="2350" spans="26:29" x14ac:dyDescent="0.65">
      <c r="Z2350" s="26"/>
      <c r="AC2350" s="26"/>
    </row>
    <row r="2351" spans="26:29" x14ac:dyDescent="0.65">
      <c r="Z2351" s="26"/>
      <c r="AC2351" s="26"/>
    </row>
    <row r="2352" spans="26:29" x14ac:dyDescent="0.65">
      <c r="Z2352" s="26"/>
      <c r="AC2352" s="26"/>
    </row>
    <row r="2353" spans="26:29" x14ac:dyDescent="0.65">
      <c r="Z2353" s="26"/>
      <c r="AC2353" s="26"/>
    </row>
    <row r="2354" spans="26:29" x14ac:dyDescent="0.65">
      <c r="Z2354" s="26"/>
      <c r="AC2354" s="26"/>
    </row>
    <row r="2355" spans="26:29" x14ac:dyDescent="0.65">
      <c r="Z2355" s="26"/>
      <c r="AC2355" s="26"/>
    </row>
    <row r="2356" spans="26:29" x14ac:dyDescent="0.65">
      <c r="Z2356" s="26"/>
      <c r="AC2356" s="26"/>
    </row>
    <row r="2357" spans="26:29" x14ac:dyDescent="0.65">
      <c r="Z2357" s="26"/>
      <c r="AC2357" s="26"/>
    </row>
    <row r="2358" spans="26:29" x14ac:dyDescent="0.65">
      <c r="Z2358" s="26"/>
      <c r="AC2358" s="26"/>
    </row>
    <row r="2359" spans="26:29" x14ac:dyDescent="0.65">
      <c r="Z2359" s="26"/>
      <c r="AC2359" s="26"/>
    </row>
    <row r="2360" spans="26:29" x14ac:dyDescent="0.65">
      <c r="Z2360" s="26"/>
      <c r="AC2360" s="26"/>
    </row>
    <row r="2361" spans="26:29" x14ac:dyDescent="0.65">
      <c r="Z2361" s="26"/>
      <c r="AC2361" s="26"/>
    </row>
    <row r="2362" spans="26:29" x14ac:dyDescent="0.65">
      <c r="Z2362" s="26"/>
      <c r="AC2362" s="26"/>
    </row>
    <row r="2363" spans="26:29" x14ac:dyDescent="0.65">
      <c r="Z2363" s="26"/>
      <c r="AC2363" s="26"/>
    </row>
    <row r="2364" spans="26:29" x14ac:dyDescent="0.65">
      <c r="Z2364" s="26"/>
      <c r="AC2364" s="26"/>
    </row>
    <row r="2365" spans="26:29" x14ac:dyDescent="0.65">
      <c r="Z2365" s="26"/>
      <c r="AC2365" s="26"/>
    </row>
    <row r="2366" spans="26:29" x14ac:dyDescent="0.65">
      <c r="Z2366" s="26"/>
      <c r="AC2366" s="26"/>
    </row>
    <row r="2367" spans="26:29" x14ac:dyDescent="0.65">
      <c r="Z2367" s="26"/>
      <c r="AC2367" s="26"/>
    </row>
    <row r="2368" spans="26:29" x14ac:dyDescent="0.65">
      <c r="Z2368" s="26"/>
      <c r="AC2368" s="26"/>
    </row>
    <row r="2369" spans="26:29" x14ac:dyDescent="0.65">
      <c r="Z2369" s="26"/>
      <c r="AC2369" s="26"/>
    </row>
    <row r="2370" spans="26:29" x14ac:dyDescent="0.65">
      <c r="Z2370" s="26"/>
      <c r="AC2370" s="26"/>
    </row>
    <row r="2371" spans="26:29" x14ac:dyDescent="0.65">
      <c r="Z2371" s="26"/>
      <c r="AC2371" s="26"/>
    </row>
    <row r="2372" spans="26:29" x14ac:dyDescent="0.65">
      <c r="Z2372" s="26"/>
      <c r="AC2372" s="26"/>
    </row>
    <row r="2373" spans="26:29" x14ac:dyDescent="0.65">
      <c r="Z2373" s="26"/>
      <c r="AC2373" s="26"/>
    </row>
    <row r="2374" spans="26:29" x14ac:dyDescent="0.65">
      <c r="Z2374" s="26"/>
      <c r="AC2374" s="26"/>
    </row>
    <row r="2375" spans="26:29" x14ac:dyDescent="0.65">
      <c r="Z2375" s="26"/>
      <c r="AC2375" s="26"/>
    </row>
    <row r="2376" spans="26:29" x14ac:dyDescent="0.65">
      <c r="Z2376" s="26"/>
      <c r="AC2376" s="26"/>
    </row>
    <row r="2377" spans="26:29" x14ac:dyDescent="0.65">
      <c r="Z2377" s="26"/>
      <c r="AC2377" s="26"/>
    </row>
    <row r="2378" spans="26:29" x14ac:dyDescent="0.65">
      <c r="Z2378" s="26"/>
      <c r="AC2378" s="26"/>
    </row>
    <row r="2379" spans="26:29" x14ac:dyDescent="0.65">
      <c r="Z2379" s="26"/>
      <c r="AC2379" s="26"/>
    </row>
    <row r="2380" spans="26:29" x14ac:dyDescent="0.65">
      <c r="Z2380" s="26"/>
      <c r="AC2380" s="26"/>
    </row>
    <row r="2381" spans="26:29" x14ac:dyDescent="0.65">
      <c r="Z2381" s="26"/>
      <c r="AC2381" s="26"/>
    </row>
    <row r="2382" spans="26:29" x14ac:dyDescent="0.65">
      <c r="Z2382" s="26"/>
      <c r="AC2382" s="26"/>
    </row>
    <row r="2383" spans="26:29" x14ac:dyDescent="0.65">
      <c r="Z2383" s="26"/>
      <c r="AC2383" s="26"/>
    </row>
    <row r="2384" spans="26:29" x14ac:dyDescent="0.65">
      <c r="Z2384" s="26"/>
      <c r="AC2384" s="26"/>
    </row>
    <row r="2385" spans="26:29" x14ac:dyDescent="0.65">
      <c r="Z2385" s="26"/>
      <c r="AC2385" s="26"/>
    </row>
    <row r="2386" spans="26:29" x14ac:dyDescent="0.65">
      <c r="Z2386" s="26"/>
      <c r="AC2386" s="26"/>
    </row>
    <row r="2387" spans="26:29" x14ac:dyDescent="0.65">
      <c r="Z2387" s="26"/>
      <c r="AC2387" s="26"/>
    </row>
    <row r="2388" spans="26:29" x14ac:dyDescent="0.65">
      <c r="Z2388" s="26"/>
      <c r="AC2388" s="26"/>
    </row>
    <row r="2389" spans="26:29" x14ac:dyDescent="0.65">
      <c r="Z2389" s="26"/>
      <c r="AC2389" s="26"/>
    </row>
    <row r="2390" spans="26:29" x14ac:dyDescent="0.65">
      <c r="Z2390" s="26"/>
      <c r="AC2390" s="26"/>
    </row>
    <row r="2391" spans="26:29" x14ac:dyDescent="0.65">
      <c r="Z2391" s="26"/>
      <c r="AC2391" s="26"/>
    </row>
    <row r="2392" spans="26:29" x14ac:dyDescent="0.65">
      <c r="Z2392" s="26"/>
      <c r="AC2392" s="26"/>
    </row>
    <row r="2393" spans="26:29" x14ac:dyDescent="0.65">
      <c r="Z2393" s="26"/>
      <c r="AC2393" s="26"/>
    </row>
    <row r="2394" spans="26:29" x14ac:dyDescent="0.65">
      <c r="Z2394" s="26"/>
      <c r="AC2394" s="26"/>
    </row>
    <row r="2395" spans="26:29" x14ac:dyDescent="0.65">
      <c r="Z2395" s="26"/>
      <c r="AC2395" s="26"/>
    </row>
    <row r="2396" spans="26:29" x14ac:dyDescent="0.65">
      <c r="Z2396" s="26"/>
      <c r="AC2396" s="26"/>
    </row>
    <row r="2397" spans="26:29" x14ac:dyDescent="0.65">
      <c r="Z2397" s="26"/>
      <c r="AC2397" s="26"/>
    </row>
    <row r="2398" spans="26:29" x14ac:dyDescent="0.65">
      <c r="Z2398" s="26"/>
      <c r="AC2398" s="26"/>
    </row>
    <row r="2399" spans="26:29" x14ac:dyDescent="0.65">
      <c r="Z2399" s="26"/>
      <c r="AC2399" s="26"/>
    </row>
    <row r="2400" spans="26:29" x14ac:dyDescent="0.65">
      <c r="Z2400" s="26"/>
      <c r="AC2400" s="26"/>
    </row>
    <row r="2401" spans="26:29" x14ac:dyDescent="0.65">
      <c r="Z2401" s="26"/>
      <c r="AC2401" s="26"/>
    </row>
    <row r="2402" spans="26:29" x14ac:dyDescent="0.65">
      <c r="Z2402" s="26"/>
      <c r="AC2402" s="26"/>
    </row>
    <row r="2403" spans="26:29" x14ac:dyDescent="0.65">
      <c r="Z2403" s="26"/>
      <c r="AC2403" s="26"/>
    </row>
    <row r="2404" spans="26:29" x14ac:dyDescent="0.65">
      <c r="Z2404" s="26"/>
      <c r="AC2404" s="26"/>
    </row>
    <row r="2405" spans="26:29" x14ac:dyDescent="0.65">
      <c r="Z2405" s="26"/>
      <c r="AC2405" s="26"/>
    </row>
    <row r="2406" spans="26:29" x14ac:dyDescent="0.65">
      <c r="Z2406" s="26"/>
      <c r="AC2406" s="26"/>
    </row>
    <row r="2407" spans="26:29" x14ac:dyDescent="0.65">
      <c r="Z2407" s="26"/>
      <c r="AC2407" s="26"/>
    </row>
    <row r="2408" spans="26:29" x14ac:dyDescent="0.65">
      <c r="Z2408" s="26"/>
      <c r="AC2408" s="26"/>
    </row>
    <row r="2409" spans="26:29" x14ac:dyDescent="0.65">
      <c r="Z2409" s="26"/>
      <c r="AC2409" s="26"/>
    </row>
    <row r="2410" spans="26:29" x14ac:dyDescent="0.65">
      <c r="Z2410" s="26"/>
      <c r="AC2410" s="26"/>
    </row>
    <row r="2411" spans="26:29" x14ac:dyDescent="0.65">
      <c r="Z2411" s="26"/>
      <c r="AC2411" s="26"/>
    </row>
    <row r="2412" spans="26:29" x14ac:dyDescent="0.65">
      <c r="Z2412" s="26"/>
      <c r="AC2412" s="26"/>
    </row>
    <row r="2413" spans="26:29" x14ac:dyDescent="0.65">
      <c r="Z2413" s="26"/>
      <c r="AC2413" s="26"/>
    </row>
    <row r="2414" spans="26:29" x14ac:dyDescent="0.65">
      <c r="Z2414" s="26"/>
      <c r="AC2414" s="26"/>
    </row>
    <row r="2415" spans="26:29" x14ac:dyDescent="0.65">
      <c r="Z2415" s="26"/>
      <c r="AC2415" s="26"/>
    </row>
    <row r="2416" spans="26:29" x14ac:dyDescent="0.65">
      <c r="Z2416" s="26"/>
      <c r="AC2416" s="26"/>
    </row>
    <row r="2417" spans="26:29" x14ac:dyDescent="0.65">
      <c r="Z2417" s="26"/>
      <c r="AC2417" s="26"/>
    </row>
    <row r="2418" spans="26:29" x14ac:dyDescent="0.65">
      <c r="Z2418" s="26"/>
      <c r="AC2418" s="26"/>
    </row>
    <row r="2419" spans="26:29" x14ac:dyDescent="0.65">
      <c r="Z2419" s="26"/>
      <c r="AC2419" s="26"/>
    </row>
    <row r="2420" spans="26:29" x14ac:dyDescent="0.65">
      <c r="Z2420" s="26"/>
      <c r="AC2420" s="26"/>
    </row>
    <row r="2421" spans="26:29" x14ac:dyDescent="0.65">
      <c r="Z2421" s="26"/>
      <c r="AC2421" s="26"/>
    </row>
    <row r="2422" spans="26:29" x14ac:dyDescent="0.65">
      <c r="Z2422" s="26"/>
      <c r="AC2422" s="26"/>
    </row>
    <row r="2423" spans="26:29" x14ac:dyDescent="0.65">
      <c r="Z2423" s="26"/>
      <c r="AC2423" s="26"/>
    </row>
    <row r="2424" spans="26:29" x14ac:dyDescent="0.65">
      <c r="Z2424" s="26"/>
      <c r="AC2424" s="26"/>
    </row>
    <row r="2425" spans="26:29" x14ac:dyDescent="0.65">
      <c r="Z2425" s="26"/>
      <c r="AC2425" s="26"/>
    </row>
    <row r="2426" spans="26:29" x14ac:dyDescent="0.65">
      <c r="Z2426" s="26"/>
      <c r="AC2426" s="26"/>
    </row>
    <row r="2427" spans="26:29" x14ac:dyDescent="0.65">
      <c r="Z2427" s="26"/>
      <c r="AC2427" s="26"/>
    </row>
    <row r="2428" spans="26:29" x14ac:dyDescent="0.65">
      <c r="Z2428" s="26"/>
      <c r="AC2428" s="26"/>
    </row>
    <row r="2429" spans="26:29" x14ac:dyDescent="0.65">
      <c r="Z2429" s="26"/>
      <c r="AC2429" s="26"/>
    </row>
    <row r="2430" spans="26:29" x14ac:dyDescent="0.65">
      <c r="Z2430" s="26"/>
      <c r="AC2430" s="26"/>
    </row>
    <row r="2431" spans="26:29" x14ac:dyDescent="0.65">
      <c r="Z2431" s="26"/>
      <c r="AC2431" s="26"/>
    </row>
    <row r="2432" spans="26:29" x14ac:dyDescent="0.65">
      <c r="Z2432" s="26"/>
      <c r="AC2432" s="26"/>
    </row>
    <row r="2433" spans="26:29" x14ac:dyDescent="0.65">
      <c r="Z2433" s="26"/>
      <c r="AC2433" s="26"/>
    </row>
    <row r="2434" spans="26:29" x14ac:dyDescent="0.65">
      <c r="Z2434" s="26"/>
      <c r="AC2434" s="26"/>
    </row>
    <row r="2435" spans="26:29" x14ac:dyDescent="0.65">
      <c r="Z2435" s="26"/>
      <c r="AC2435" s="26"/>
    </row>
    <row r="2436" spans="26:29" x14ac:dyDescent="0.65">
      <c r="Z2436" s="26"/>
      <c r="AC2436" s="26"/>
    </row>
    <row r="2437" spans="26:29" x14ac:dyDescent="0.65">
      <c r="Z2437" s="26"/>
      <c r="AC2437" s="26"/>
    </row>
    <row r="2438" spans="26:29" x14ac:dyDescent="0.65">
      <c r="Z2438" s="26"/>
      <c r="AC2438" s="26"/>
    </row>
    <row r="2439" spans="26:29" x14ac:dyDescent="0.65">
      <c r="Z2439" s="26"/>
      <c r="AC2439" s="26"/>
    </row>
    <row r="2440" spans="26:29" x14ac:dyDescent="0.65">
      <c r="Z2440" s="26"/>
      <c r="AC2440" s="26"/>
    </row>
    <row r="2441" spans="26:29" x14ac:dyDescent="0.65">
      <c r="Z2441" s="26"/>
      <c r="AC2441" s="26"/>
    </row>
    <row r="2442" spans="26:29" x14ac:dyDescent="0.65">
      <c r="Z2442" s="26"/>
      <c r="AC2442" s="26"/>
    </row>
    <row r="2443" spans="26:29" x14ac:dyDescent="0.65">
      <c r="Z2443" s="26"/>
      <c r="AC2443" s="26"/>
    </row>
    <row r="2444" spans="26:29" x14ac:dyDescent="0.65">
      <c r="Z2444" s="26"/>
      <c r="AC2444" s="26"/>
    </row>
    <row r="2445" spans="26:29" x14ac:dyDescent="0.65">
      <c r="Z2445" s="26"/>
      <c r="AC2445" s="26"/>
    </row>
    <row r="2446" spans="26:29" x14ac:dyDescent="0.65">
      <c r="Z2446" s="26"/>
      <c r="AC2446" s="26"/>
    </row>
    <row r="2447" spans="26:29" x14ac:dyDescent="0.65">
      <c r="Z2447" s="26"/>
      <c r="AC2447" s="26"/>
    </row>
    <row r="2448" spans="26:29" x14ac:dyDescent="0.65">
      <c r="Z2448" s="26"/>
      <c r="AC2448" s="26"/>
    </row>
    <row r="2449" spans="26:29" x14ac:dyDescent="0.65">
      <c r="Z2449" s="26"/>
      <c r="AC2449" s="26"/>
    </row>
    <row r="2450" spans="26:29" x14ac:dyDescent="0.65">
      <c r="Z2450" s="26"/>
      <c r="AC2450" s="26"/>
    </row>
    <row r="2451" spans="26:29" x14ac:dyDescent="0.65">
      <c r="Z2451" s="26"/>
      <c r="AC2451" s="26"/>
    </row>
    <row r="2452" spans="26:29" x14ac:dyDescent="0.65">
      <c r="Z2452" s="26"/>
      <c r="AC2452" s="26"/>
    </row>
    <row r="2453" spans="26:29" x14ac:dyDescent="0.65">
      <c r="Z2453" s="26"/>
      <c r="AC2453" s="26"/>
    </row>
    <row r="2454" spans="26:29" x14ac:dyDescent="0.65">
      <c r="Z2454" s="26"/>
      <c r="AC2454" s="26"/>
    </row>
    <row r="2455" spans="26:29" x14ac:dyDescent="0.65">
      <c r="Z2455" s="26"/>
      <c r="AC2455" s="26"/>
    </row>
    <row r="2456" spans="26:29" x14ac:dyDescent="0.65">
      <c r="Z2456" s="26"/>
      <c r="AC2456" s="26"/>
    </row>
    <row r="2457" spans="26:29" x14ac:dyDescent="0.65">
      <c r="Z2457" s="26"/>
      <c r="AC2457" s="26"/>
    </row>
    <row r="2458" spans="26:29" x14ac:dyDescent="0.65">
      <c r="Z2458" s="26"/>
      <c r="AC2458" s="26"/>
    </row>
    <row r="2459" spans="26:29" x14ac:dyDescent="0.65">
      <c r="Z2459" s="26"/>
      <c r="AC2459" s="26"/>
    </row>
    <row r="2460" spans="26:29" x14ac:dyDescent="0.65">
      <c r="Z2460" s="26"/>
      <c r="AC2460" s="26"/>
    </row>
    <row r="2461" spans="26:29" x14ac:dyDescent="0.65">
      <c r="Z2461" s="26"/>
      <c r="AC2461" s="26"/>
    </row>
    <row r="2462" spans="26:29" x14ac:dyDescent="0.65">
      <c r="Z2462" s="26"/>
      <c r="AC2462" s="26"/>
    </row>
    <row r="2463" spans="26:29" x14ac:dyDescent="0.65">
      <c r="Z2463" s="26"/>
      <c r="AC2463" s="26"/>
    </row>
    <row r="2464" spans="26:29" x14ac:dyDescent="0.65">
      <c r="Z2464" s="26"/>
      <c r="AC2464" s="26"/>
    </row>
    <row r="2465" spans="26:29" x14ac:dyDescent="0.65">
      <c r="Z2465" s="26"/>
      <c r="AC2465" s="26"/>
    </row>
    <row r="2466" spans="26:29" x14ac:dyDescent="0.65">
      <c r="Z2466" s="26"/>
      <c r="AC2466" s="26"/>
    </row>
    <row r="2467" spans="26:29" x14ac:dyDescent="0.65">
      <c r="Z2467" s="26"/>
      <c r="AC2467" s="26"/>
    </row>
    <row r="2468" spans="26:29" x14ac:dyDescent="0.65">
      <c r="Z2468" s="26"/>
      <c r="AC2468" s="26"/>
    </row>
    <row r="2469" spans="26:29" x14ac:dyDescent="0.65">
      <c r="Z2469" s="26"/>
      <c r="AC2469" s="26"/>
    </row>
    <row r="2470" spans="26:29" x14ac:dyDescent="0.65">
      <c r="Z2470" s="26"/>
      <c r="AC2470" s="26"/>
    </row>
    <row r="2471" spans="26:29" x14ac:dyDescent="0.65">
      <c r="Z2471" s="26"/>
      <c r="AC2471" s="26"/>
    </row>
    <row r="2472" spans="26:29" x14ac:dyDescent="0.65">
      <c r="Z2472" s="26"/>
      <c r="AC2472" s="26"/>
    </row>
    <row r="2473" spans="26:29" x14ac:dyDescent="0.65">
      <c r="Z2473" s="26"/>
      <c r="AC2473" s="26"/>
    </row>
    <row r="2474" spans="26:29" x14ac:dyDescent="0.65">
      <c r="Z2474" s="26"/>
      <c r="AC2474" s="26"/>
    </row>
    <row r="2475" spans="26:29" x14ac:dyDescent="0.65">
      <c r="Z2475" s="26"/>
      <c r="AC2475" s="26"/>
    </row>
    <row r="2476" spans="26:29" x14ac:dyDescent="0.65">
      <c r="Z2476" s="26"/>
      <c r="AC2476" s="26"/>
    </row>
    <row r="2477" spans="26:29" x14ac:dyDescent="0.65">
      <c r="Z2477" s="26"/>
      <c r="AC2477" s="26"/>
    </row>
    <row r="2478" spans="26:29" x14ac:dyDescent="0.65">
      <c r="Z2478" s="26"/>
      <c r="AC2478" s="26"/>
    </row>
    <row r="2479" spans="26:29" x14ac:dyDescent="0.65">
      <c r="Z2479" s="26"/>
      <c r="AC2479" s="26"/>
    </row>
    <row r="2480" spans="26:29" x14ac:dyDescent="0.65">
      <c r="Z2480" s="26"/>
      <c r="AC2480" s="26"/>
    </row>
    <row r="2481" spans="26:29" x14ac:dyDescent="0.65">
      <c r="Z2481" s="26"/>
      <c r="AC2481" s="26"/>
    </row>
    <row r="2482" spans="26:29" x14ac:dyDescent="0.65">
      <c r="Z2482" s="26"/>
      <c r="AC2482" s="26"/>
    </row>
    <row r="2483" spans="26:29" x14ac:dyDescent="0.65">
      <c r="Z2483" s="26"/>
      <c r="AC2483" s="26"/>
    </row>
    <row r="2484" spans="26:29" x14ac:dyDescent="0.65">
      <c r="Z2484" s="26"/>
      <c r="AC2484" s="26"/>
    </row>
    <row r="2485" spans="26:29" x14ac:dyDescent="0.65">
      <c r="Z2485" s="26"/>
      <c r="AC2485" s="26"/>
    </row>
    <row r="2486" spans="26:29" x14ac:dyDescent="0.65">
      <c r="Z2486" s="26"/>
      <c r="AC2486" s="26"/>
    </row>
    <row r="2487" spans="26:29" x14ac:dyDescent="0.65">
      <c r="Z2487" s="26"/>
      <c r="AC2487" s="26"/>
    </row>
    <row r="2488" spans="26:29" x14ac:dyDescent="0.65">
      <c r="Z2488" s="26"/>
      <c r="AC2488" s="26"/>
    </row>
    <row r="2489" spans="26:29" x14ac:dyDescent="0.65">
      <c r="Z2489" s="26"/>
      <c r="AC2489" s="26"/>
    </row>
    <row r="2490" spans="26:29" x14ac:dyDescent="0.65">
      <c r="Z2490" s="26"/>
      <c r="AC2490" s="26"/>
    </row>
    <row r="2491" spans="26:29" x14ac:dyDescent="0.65">
      <c r="Z2491" s="26"/>
      <c r="AC2491" s="26"/>
    </row>
    <row r="2492" spans="26:29" x14ac:dyDescent="0.65">
      <c r="Z2492" s="26"/>
      <c r="AC2492" s="26"/>
    </row>
    <row r="2493" spans="26:29" x14ac:dyDescent="0.65">
      <c r="Z2493" s="26"/>
      <c r="AC2493" s="26"/>
    </row>
    <row r="2494" spans="26:29" x14ac:dyDescent="0.65">
      <c r="Z2494" s="26"/>
      <c r="AC2494" s="26"/>
    </row>
    <row r="2495" spans="26:29" x14ac:dyDescent="0.65">
      <c r="Z2495" s="26"/>
      <c r="AC2495" s="26"/>
    </row>
    <row r="2496" spans="26:29" x14ac:dyDescent="0.65">
      <c r="Z2496" s="26"/>
      <c r="AC2496" s="26"/>
    </row>
    <row r="2497" spans="26:29" x14ac:dyDescent="0.65">
      <c r="Z2497" s="26"/>
      <c r="AC2497" s="26"/>
    </row>
    <row r="2498" spans="26:29" x14ac:dyDescent="0.65">
      <c r="Z2498" s="26"/>
      <c r="AC2498" s="26"/>
    </row>
    <row r="2499" spans="26:29" x14ac:dyDescent="0.65">
      <c r="Z2499" s="26"/>
      <c r="AC2499" s="26"/>
    </row>
    <row r="2500" spans="26:29" x14ac:dyDescent="0.65">
      <c r="Z2500" s="26"/>
      <c r="AC2500" s="26"/>
    </row>
    <row r="2501" spans="26:29" x14ac:dyDescent="0.65">
      <c r="Z2501" s="26"/>
      <c r="AC2501" s="26"/>
    </row>
    <row r="2502" spans="26:29" x14ac:dyDescent="0.65">
      <c r="Z2502" s="26"/>
      <c r="AC2502" s="26"/>
    </row>
    <row r="2503" spans="26:29" x14ac:dyDescent="0.65">
      <c r="Z2503" s="26"/>
      <c r="AC2503" s="26"/>
    </row>
    <row r="2504" spans="26:29" x14ac:dyDescent="0.65">
      <c r="Z2504" s="26"/>
      <c r="AC2504" s="26"/>
    </row>
    <row r="2505" spans="26:29" x14ac:dyDescent="0.65">
      <c r="Z2505" s="26"/>
      <c r="AC2505" s="26"/>
    </row>
    <row r="2506" spans="26:29" x14ac:dyDescent="0.65">
      <c r="Z2506" s="26"/>
      <c r="AC2506" s="26"/>
    </row>
    <row r="2507" spans="26:29" x14ac:dyDescent="0.65">
      <c r="Z2507" s="26"/>
      <c r="AC2507" s="26"/>
    </row>
    <row r="2508" spans="26:29" x14ac:dyDescent="0.65">
      <c r="Z2508" s="26"/>
      <c r="AC2508" s="26"/>
    </row>
    <row r="2509" spans="26:29" x14ac:dyDescent="0.65">
      <c r="Z2509" s="26"/>
      <c r="AC2509" s="26"/>
    </row>
    <row r="2510" spans="26:29" x14ac:dyDescent="0.65">
      <c r="Z2510" s="26"/>
      <c r="AC2510" s="26"/>
    </row>
    <row r="2511" spans="26:29" x14ac:dyDescent="0.65">
      <c r="Z2511" s="26"/>
      <c r="AC2511" s="26"/>
    </row>
    <row r="2512" spans="26:29" x14ac:dyDescent="0.65">
      <c r="Z2512" s="26"/>
      <c r="AC2512" s="26"/>
    </row>
    <row r="2513" spans="26:29" x14ac:dyDescent="0.65">
      <c r="Z2513" s="26"/>
      <c r="AC2513" s="26"/>
    </row>
    <row r="2514" spans="26:29" x14ac:dyDescent="0.65">
      <c r="Z2514" s="26"/>
      <c r="AC2514" s="26"/>
    </row>
    <row r="2515" spans="26:29" x14ac:dyDescent="0.65">
      <c r="Z2515" s="26"/>
      <c r="AC2515" s="26"/>
    </row>
    <row r="2516" spans="26:29" x14ac:dyDescent="0.65">
      <c r="Z2516" s="26"/>
      <c r="AC2516" s="26"/>
    </row>
    <row r="2517" spans="26:29" x14ac:dyDescent="0.65">
      <c r="Z2517" s="26"/>
      <c r="AC2517" s="26"/>
    </row>
    <row r="2518" spans="26:29" x14ac:dyDescent="0.65">
      <c r="Z2518" s="26"/>
      <c r="AC2518" s="26"/>
    </row>
    <row r="2519" spans="26:29" x14ac:dyDescent="0.65">
      <c r="Z2519" s="26"/>
      <c r="AC2519" s="26"/>
    </row>
    <row r="2520" spans="26:29" x14ac:dyDescent="0.65">
      <c r="Z2520" s="26"/>
      <c r="AC2520" s="26"/>
    </row>
    <row r="2521" spans="26:29" x14ac:dyDescent="0.65">
      <c r="Z2521" s="26"/>
      <c r="AC2521" s="26"/>
    </row>
    <row r="2522" spans="26:29" x14ac:dyDescent="0.65">
      <c r="Z2522" s="26"/>
      <c r="AC2522" s="26"/>
    </row>
    <row r="2523" spans="26:29" x14ac:dyDescent="0.65">
      <c r="Z2523" s="26"/>
      <c r="AC2523" s="26"/>
    </row>
    <row r="2524" spans="26:29" x14ac:dyDescent="0.65">
      <c r="Z2524" s="26"/>
      <c r="AC2524" s="26"/>
    </row>
    <row r="2525" spans="26:29" x14ac:dyDescent="0.65">
      <c r="Z2525" s="26"/>
      <c r="AC2525" s="26"/>
    </row>
    <row r="2526" spans="26:29" x14ac:dyDescent="0.65">
      <c r="Z2526" s="26"/>
      <c r="AC2526" s="26"/>
    </row>
    <row r="2527" spans="26:29" x14ac:dyDescent="0.65">
      <c r="Z2527" s="26"/>
      <c r="AC2527" s="26"/>
    </row>
    <row r="2528" spans="26:29" x14ac:dyDescent="0.65">
      <c r="Z2528" s="26"/>
      <c r="AC2528" s="26"/>
    </row>
    <row r="2529" spans="26:29" x14ac:dyDescent="0.65">
      <c r="Z2529" s="26"/>
      <c r="AC2529" s="26"/>
    </row>
    <row r="2530" spans="26:29" x14ac:dyDescent="0.65">
      <c r="Z2530" s="26"/>
      <c r="AC2530" s="26"/>
    </row>
    <row r="2531" spans="26:29" x14ac:dyDescent="0.65">
      <c r="Z2531" s="26"/>
      <c r="AC2531" s="26"/>
    </row>
    <row r="2532" spans="26:29" x14ac:dyDescent="0.65">
      <c r="Z2532" s="26"/>
      <c r="AC2532" s="26"/>
    </row>
    <row r="2533" spans="26:29" x14ac:dyDescent="0.65">
      <c r="Z2533" s="26"/>
      <c r="AC2533" s="26"/>
    </row>
    <row r="2534" spans="26:29" x14ac:dyDescent="0.65">
      <c r="Z2534" s="26"/>
      <c r="AC2534" s="26"/>
    </row>
    <row r="2535" spans="26:29" x14ac:dyDescent="0.65">
      <c r="Z2535" s="26"/>
      <c r="AC2535" s="26"/>
    </row>
    <row r="2536" spans="26:29" x14ac:dyDescent="0.65">
      <c r="Z2536" s="26"/>
      <c r="AC2536" s="26"/>
    </row>
    <row r="2537" spans="26:29" x14ac:dyDescent="0.65">
      <c r="Z2537" s="26"/>
      <c r="AC2537" s="26"/>
    </row>
    <row r="2538" spans="26:29" x14ac:dyDescent="0.65">
      <c r="Z2538" s="26"/>
      <c r="AC2538" s="26"/>
    </row>
    <row r="2539" spans="26:29" x14ac:dyDescent="0.65">
      <c r="Z2539" s="26"/>
      <c r="AC2539" s="26"/>
    </row>
    <row r="2540" spans="26:29" x14ac:dyDescent="0.65">
      <c r="Z2540" s="26"/>
      <c r="AC2540" s="26"/>
    </row>
    <row r="2541" spans="26:29" x14ac:dyDescent="0.65">
      <c r="Z2541" s="26"/>
      <c r="AC2541" s="26"/>
    </row>
    <row r="2542" spans="26:29" x14ac:dyDescent="0.65">
      <c r="Z2542" s="26"/>
      <c r="AC2542" s="26"/>
    </row>
    <row r="2543" spans="26:29" x14ac:dyDescent="0.65">
      <c r="Z2543" s="26"/>
      <c r="AC2543" s="26"/>
    </row>
    <row r="2544" spans="26:29" x14ac:dyDescent="0.65">
      <c r="Z2544" s="26"/>
      <c r="AC2544" s="26"/>
    </row>
    <row r="2545" spans="26:29" x14ac:dyDescent="0.65">
      <c r="Z2545" s="26"/>
      <c r="AC2545" s="26"/>
    </row>
    <row r="2546" spans="26:29" x14ac:dyDescent="0.65">
      <c r="Z2546" s="26"/>
      <c r="AC2546" s="26"/>
    </row>
    <row r="2547" spans="26:29" x14ac:dyDescent="0.65">
      <c r="Z2547" s="26"/>
      <c r="AC2547" s="26"/>
    </row>
    <row r="2548" spans="26:29" x14ac:dyDescent="0.65">
      <c r="Z2548" s="26"/>
      <c r="AC2548" s="26"/>
    </row>
    <row r="2549" spans="26:29" x14ac:dyDescent="0.65">
      <c r="Z2549" s="26"/>
      <c r="AC2549" s="26"/>
    </row>
    <row r="2550" spans="26:29" x14ac:dyDescent="0.65">
      <c r="Z2550" s="26"/>
      <c r="AC2550" s="26"/>
    </row>
    <row r="2551" spans="26:29" x14ac:dyDescent="0.65">
      <c r="Z2551" s="26"/>
      <c r="AC2551" s="26"/>
    </row>
    <row r="2552" spans="26:29" x14ac:dyDescent="0.65">
      <c r="Z2552" s="26"/>
      <c r="AC2552" s="26"/>
    </row>
    <row r="2553" spans="26:29" x14ac:dyDescent="0.65">
      <c r="Z2553" s="26"/>
      <c r="AC2553" s="26"/>
    </row>
    <row r="2554" spans="26:29" x14ac:dyDescent="0.65">
      <c r="Z2554" s="26"/>
      <c r="AC2554" s="26"/>
    </row>
    <row r="2555" spans="26:29" x14ac:dyDescent="0.65">
      <c r="Z2555" s="26"/>
      <c r="AC2555" s="26"/>
    </row>
    <row r="2556" spans="26:29" x14ac:dyDescent="0.65">
      <c r="Z2556" s="26"/>
      <c r="AC2556" s="26"/>
    </row>
    <row r="2557" spans="26:29" x14ac:dyDescent="0.65">
      <c r="Z2557" s="26"/>
      <c r="AC2557" s="26"/>
    </row>
    <row r="2558" spans="26:29" x14ac:dyDescent="0.65">
      <c r="Z2558" s="26"/>
      <c r="AC2558" s="26"/>
    </row>
    <row r="2559" spans="26:29" x14ac:dyDescent="0.65">
      <c r="Z2559" s="26"/>
      <c r="AC2559" s="26"/>
    </row>
    <row r="2560" spans="26:29" x14ac:dyDescent="0.65">
      <c r="Z2560" s="26"/>
      <c r="AC2560" s="26"/>
    </row>
    <row r="2561" spans="26:29" x14ac:dyDescent="0.65">
      <c r="Z2561" s="26"/>
      <c r="AC2561" s="26"/>
    </row>
    <row r="2562" spans="26:29" x14ac:dyDescent="0.65">
      <c r="Z2562" s="26"/>
      <c r="AC2562" s="26"/>
    </row>
    <row r="2563" spans="26:29" x14ac:dyDescent="0.65">
      <c r="Z2563" s="26"/>
      <c r="AC2563" s="26"/>
    </row>
    <row r="2564" spans="26:29" x14ac:dyDescent="0.65">
      <c r="Z2564" s="26"/>
      <c r="AC2564" s="26"/>
    </row>
    <row r="2565" spans="26:29" x14ac:dyDescent="0.65">
      <c r="Z2565" s="26"/>
      <c r="AC2565" s="26"/>
    </row>
    <row r="2566" spans="26:29" x14ac:dyDescent="0.65">
      <c r="Z2566" s="26"/>
      <c r="AC2566" s="26"/>
    </row>
    <row r="2567" spans="26:29" x14ac:dyDescent="0.65">
      <c r="Z2567" s="26"/>
      <c r="AC2567" s="26"/>
    </row>
    <row r="2568" spans="26:29" x14ac:dyDescent="0.65">
      <c r="Z2568" s="26"/>
      <c r="AC2568" s="26"/>
    </row>
    <row r="2569" spans="26:29" x14ac:dyDescent="0.65">
      <c r="Z2569" s="26"/>
      <c r="AC2569" s="26"/>
    </row>
    <row r="2570" spans="26:29" x14ac:dyDescent="0.65">
      <c r="Z2570" s="26"/>
      <c r="AC2570" s="26"/>
    </row>
    <row r="2571" spans="26:29" x14ac:dyDescent="0.65">
      <c r="Z2571" s="26"/>
      <c r="AC2571" s="26"/>
    </row>
    <row r="2572" spans="26:29" x14ac:dyDescent="0.65">
      <c r="Z2572" s="26"/>
      <c r="AC2572" s="26"/>
    </row>
    <row r="2573" spans="26:29" x14ac:dyDescent="0.65">
      <c r="Z2573" s="26"/>
      <c r="AC2573" s="26"/>
    </row>
    <row r="2574" spans="26:29" x14ac:dyDescent="0.65">
      <c r="Z2574" s="26"/>
      <c r="AC2574" s="26"/>
    </row>
    <row r="2575" spans="26:29" x14ac:dyDescent="0.65">
      <c r="Z2575" s="26"/>
      <c r="AC2575" s="26"/>
    </row>
    <row r="2576" spans="26:29" x14ac:dyDescent="0.65">
      <c r="Z2576" s="26"/>
      <c r="AC2576" s="26"/>
    </row>
    <row r="2577" spans="26:29" x14ac:dyDescent="0.65">
      <c r="Z2577" s="26"/>
      <c r="AC2577" s="26"/>
    </row>
    <row r="2578" spans="26:29" x14ac:dyDescent="0.65">
      <c r="Z2578" s="26"/>
      <c r="AC2578" s="26"/>
    </row>
    <row r="2579" spans="26:29" x14ac:dyDescent="0.65">
      <c r="Z2579" s="26"/>
      <c r="AC2579" s="26"/>
    </row>
    <row r="2580" spans="26:29" x14ac:dyDescent="0.65">
      <c r="Z2580" s="26"/>
      <c r="AC2580" s="26"/>
    </row>
    <row r="2581" spans="26:29" x14ac:dyDescent="0.65">
      <c r="Z2581" s="26"/>
      <c r="AC2581" s="26"/>
    </row>
    <row r="2582" spans="26:29" x14ac:dyDescent="0.65">
      <c r="Z2582" s="26"/>
      <c r="AC2582" s="26"/>
    </row>
    <row r="2583" spans="26:29" x14ac:dyDescent="0.65">
      <c r="Z2583" s="26"/>
      <c r="AC2583" s="26"/>
    </row>
    <row r="2584" spans="26:29" x14ac:dyDescent="0.65">
      <c r="Z2584" s="26"/>
      <c r="AC2584" s="26"/>
    </row>
    <row r="2585" spans="26:29" x14ac:dyDescent="0.65">
      <c r="Z2585" s="26"/>
      <c r="AC2585" s="26"/>
    </row>
    <row r="2586" spans="26:29" x14ac:dyDescent="0.65">
      <c r="Z2586" s="26"/>
      <c r="AC2586" s="26"/>
    </row>
    <row r="2587" spans="26:29" x14ac:dyDescent="0.65">
      <c r="Z2587" s="26"/>
      <c r="AC2587" s="26"/>
    </row>
    <row r="2588" spans="26:29" x14ac:dyDescent="0.65">
      <c r="Z2588" s="26"/>
      <c r="AC2588" s="26"/>
    </row>
    <row r="2589" spans="26:29" x14ac:dyDescent="0.65">
      <c r="Z2589" s="26"/>
      <c r="AC2589" s="26"/>
    </row>
    <row r="2590" spans="26:29" x14ac:dyDescent="0.65">
      <c r="Z2590" s="26"/>
      <c r="AC2590" s="26"/>
    </row>
    <row r="2591" spans="26:29" x14ac:dyDescent="0.65">
      <c r="Z2591" s="26"/>
      <c r="AC2591" s="26"/>
    </row>
    <row r="2592" spans="26:29" x14ac:dyDescent="0.65">
      <c r="Z2592" s="26"/>
      <c r="AC2592" s="26"/>
    </row>
    <row r="2593" spans="26:29" x14ac:dyDescent="0.65">
      <c r="Z2593" s="26"/>
      <c r="AC2593" s="26"/>
    </row>
    <row r="2594" spans="26:29" x14ac:dyDescent="0.65">
      <c r="Z2594" s="26"/>
      <c r="AC2594" s="26"/>
    </row>
    <row r="2595" spans="26:29" x14ac:dyDescent="0.65">
      <c r="Z2595" s="26"/>
      <c r="AC2595" s="26"/>
    </row>
    <row r="2596" spans="26:29" x14ac:dyDescent="0.65">
      <c r="Z2596" s="26"/>
      <c r="AC2596" s="26"/>
    </row>
    <row r="2597" spans="26:29" x14ac:dyDescent="0.65">
      <c r="Z2597" s="26"/>
      <c r="AC2597" s="26"/>
    </row>
    <row r="2598" spans="26:29" x14ac:dyDescent="0.65">
      <c r="Z2598" s="26"/>
      <c r="AC2598" s="26"/>
    </row>
    <row r="2599" spans="26:29" x14ac:dyDescent="0.65">
      <c r="Z2599" s="26"/>
      <c r="AC2599" s="26"/>
    </row>
    <row r="2600" spans="26:29" x14ac:dyDescent="0.65">
      <c r="Z2600" s="26"/>
      <c r="AC2600" s="26"/>
    </row>
    <row r="2601" spans="26:29" x14ac:dyDescent="0.65">
      <c r="Z2601" s="26"/>
      <c r="AC2601" s="26"/>
    </row>
    <row r="2602" spans="26:29" x14ac:dyDescent="0.65">
      <c r="Z2602" s="26"/>
      <c r="AC2602" s="26"/>
    </row>
    <row r="2603" spans="26:29" x14ac:dyDescent="0.65">
      <c r="Z2603" s="26"/>
      <c r="AC2603" s="26"/>
    </row>
    <row r="2604" spans="26:29" x14ac:dyDescent="0.65">
      <c r="Z2604" s="26"/>
      <c r="AC2604" s="26"/>
    </row>
    <row r="2605" spans="26:29" x14ac:dyDescent="0.65">
      <c r="Z2605" s="26"/>
      <c r="AC2605" s="26"/>
    </row>
    <row r="2606" spans="26:29" x14ac:dyDescent="0.65">
      <c r="Z2606" s="26"/>
      <c r="AC2606" s="26"/>
    </row>
    <row r="2607" spans="26:29" x14ac:dyDescent="0.65">
      <c r="Z2607" s="26"/>
      <c r="AC2607" s="26"/>
    </row>
    <row r="2608" spans="26:29" x14ac:dyDescent="0.65">
      <c r="Z2608" s="26"/>
      <c r="AC2608" s="26"/>
    </row>
    <row r="2609" spans="26:29" x14ac:dyDescent="0.65">
      <c r="Z2609" s="26"/>
      <c r="AC2609" s="26"/>
    </row>
    <row r="2610" spans="26:29" x14ac:dyDescent="0.65">
      <c r="Z2610" s="26"/>
      <c r="AC2610" s="26"/>
    </row>
    <row r="2611" spans="26:29" x14ac:dyDescent="0.65">
      <c r="Z2611" s="26"/>
      <c r="AC2611" s="26"/>
    </row>
    <row r="2612" spans="26:29" x14ac:dyDescent="0.65">
      <c r="Z2612" s="26"/>
      <c r="AC2612" s="26"/>
    </row>
    <row r="2613" spans="26:29" x14ac:dyDescent="0.65">
      <c r="Z2613" s="26"/>
      <c r="AC2613" s="26"/>
    </row>
    <row r="2614" spans="26:29" x14ac:dyDescent="0.65">
      <c r="Z2614" s="26"/>
      <c r="AC2614" s="26"/>
    </row>
    <row r="2615" spans="26:29" x14ac:dyDescent="0.65">
      <c r="Z2615" s="26"/>
      <c r="AC2615" s="26"/>
    </row>
    <row r="2616" spans="26:29" x14ac:dyDescent="0.65">
      <c r="Z2616" s="26"/>
      <c r="AC2616" s="26"/>
    </row>
    <row r="2617" spans="26:29" x14ac:dyDescent="0.65">
      <c r="Z2617" s="26"/>
      <c r="AC2617" s="26"/>
    </row>
    <row r="2618" spans="26:29" x14ac:dyDescent="0.65">
      <c r="Z2618" s="26"/>
      <c r="AC2618" s="26"/>
    </row>
    <row r="2619" spans="26:29" x14ac:dyDescent="0.65">
      <c r="Z2619" s="26"/>
      <c r="AC2619" s="26"/>
    </row>
    <row r="2620" spans="26:29" x14ac:dyDescent="0.65">
      <c r="Z2620" s="26"/>
      <c r="AC2620" s="26"/>
    </row>
    <row r="2621" spans="26:29" x14ac:dyDescent="0.65">
      <c r="Z2621" s="26"/>
      <c r="AC2621" s="26"/>
    </row>
    <row r="2622" spans="26:29" x14ac:dyDescent="0.65">
      <c r="Z2622" s="26"/>
      <c r="AC2622" s="26"/>
    </row>
    <row r="2623" spans="26:29" x14ac:dyDescent="0.65">
      <c r="Z2623" s="26"/>
      <c r="AC2623" s="26"/>
    </row>
    <row r="2624" spans="26:29" x14ac:dyDescent="0.65">
      <c r="Z2624" s="26"/>
      <c r="AC2624" s="26"/>
    </row>
    <row r="2625" spans="26:29" x14ac:dyDescent="0.65">
      <c r="Z2625" s="26"/>
      <c r="AC2625" s="26"/>
    </row>
    <row r="2626" spans="26:29" x14ac:dyDescent="0.65">
      <c r="Z2626" s="26"/>
      <c r="AC2626" s="26"/>
    </row>
    <row r="2627" spans="26:29" x14ac:dyDescent="0.65">
      <c r="Z2627" s="26"/>
      <c r="AC2627" s="26"/>
    </row>
    <row r="2628" spans="26:29" x14ac:dyDescent="0.65">
      <c r="Z2628" s="26"/>
      <c r="AC2628" s="26"/>
    </row>
    <row r="2629" spans="26:29" x14ac:dyDescent="0.65">
      <c r="Z2629" s="26"/>
      <c r="AC2629" s="26"/>
    </row>
    <row r="2630" spans="26:29" x14ac:dyDescent="0.65">
      <c r="Z2630" s="26"/>
      <c r="AC2630" s="26"/>
    </row>
    <row r="2631" spans="26:29" x14ac:dyDescent="0.65">
      <c r="Z2631" s="26"/>
      <c r="AC2631" s="26"/>
    </row>
    <row r="2632" spans="26:29" x14ac:dyDescent="0.65">
      <c r="Z2632" s="26"/>
      <c r="AC2632" s="26"/>
    </row>
    <row r="2633" spans="26:29" x14ac:dyDescent="0.65">
      <c r="Z2633" s="26"/>
      <c r="AC2633" s="26"/>
    </row>
    <row r="2634" spans="26:29" x14ac:dyDescent="0.65">
      <c r="Z2634" s="26"/>
      <c r="AC2634" s="26"/>
    </row>
    <row r="2635" spans="26:29" x14ac:dyDescent="0.65">
      <c r="Z2635" s="26"/>
      <c r="AC2635" s="26"/>
    </row>
    <row r="2636" spans="26:29" x14ac:dyDescent="0.65">
      <c r="Z2636" s="26"/>
      <c r="AC2636" s="26"/>
    </row>
    <row r="2637" spans="26:29" x14ac:dyDescent="0.65">
      <c r="Z2637" s="26"/>
      <c r="AC2637" s="26"/>
    </row>
    <row r="2638" spans="26:29" x14ac:dyDescent="0.65">
      <c r="Z2638" s="26"/>
      <c r="AC2638" s="26"/>
    </row>
    <row r="2639" spans="26:29" x14ac:dyDescent="0.65">
      <c r="Z2639" s="26"/>
      <c r="AC2639" s="26"/>
    </row>
    <row r="2640" spans="26:29" x14ac:dyDescent="0.65">
      <c r="Z2640" s="26"/>
      <c r="AC2640" s="26"/>
    </row>
    <row r="2641" spans="26:29" x14ac:dyDescent="0.65">
      <c r="Z2641" s="26"/>
      <c r="AC2641" s="26"/>
    </row>
    <row r="2642" spans="26:29" x14ac:dyDescent="0.65">
      <c r="Z2642" s="26"/>
      <c r="AC2642" s="26"/>
    </row>
    <row r="2643" spans="26:29" x14ac:dyDescent="0.65">
      <c r="Z2643" s="26"/>
      <c r="AC2643" s="26"/>
    </row>
    <row r="2644" spans="26:29" x14ac:dyDescent="0.65">
      <c r="Z2644" s="26"/>
      <c r="AC2644" s="26"/>
    </row>
    <row r="2645" spans="26:29" x14ac:dyDescent="0.65">
      <c r="Z2645" s="26"/>
      <c r="AC2645" s="26"/>
    </row>
    <row r="2646" spans="26:29" x14ac:dyDescent="0.65">
      <c r="Z2646" s="26"/>
      <c r="AC2646" s="26"/>
    </row>
    <row r="2647" spans="26:29" x14ac:dyDescent="0.65">
      <c r="Z2647" s="26"/>
      <c r="AC2647" s="26"/>
    </row>
    <row r="2648" spans="26:29" x14ac:dyDescent="0.65">
      <c r="Z2648" s="26"/>
      <c r="AC2648" s="26"/>
    </row>
    <row r="2649" spans="26:29" x14ac:dyDescent="0.65">
      <c r="Z2649" s="26"/>
      <c r="AC2649" s="26"/>
    </row>
    <row r="2650" spans="26:29" x14ac:dyDescent="0.65">
      <c r="Z2650" s="26"/>
      <c r="AC2650" s="26"/>
    </row>
    <row r="2651" spans="26:29" x14ac:dyDescent="0.65">
      <c r="Z2651" s="26"/>
      <c r="AC2651" s="26"/>
    </row>
    <row r="2652" spans="26:29" x14ac:dyDescent="0.65">
      <c r="Z2652" s="26"/>
      <c r="AC2652" s="26"/>
    </row>
    <row r="2653" spans="26:29" x14ac:dyDescent="0.65">
      <c r="Z2653" s="26"/>
      <c r="AC2653" s="26"/>
    </row>
    <row r="2654" spans="26:29" x14ac:dyDescent="0.65">
      <c r="Z2654" s="26"/>
      <c r="AC2654" s="26"/>
    </row>
    <row r="2655" spans="26:29" x14ac:dyDescent="0.65">
      <c r="Z2655" s="26"/>
      <c r="AC2655" s="26"/>
    </row>
    <row r="2656" spans="26:29" x14ac:dyDescent="0.65">
      <c r="Z2656" s="26"/>
      <c r="AC2656" s="26"/>
    </row>
    <row r="2657" spans="26:29" x14ac:dyDescent="0.65">
      <c r="Z2657" s="26"/>
      <c r="AC2657" s="26"/>
    </row>
    <row r="2658" spans="26:29" x14ac:dyDescent="0.65">
      <c r="Z2658" s="26"/>
      <c r="AC2658" s="26"/>
    </row>
    <row r="2659" spans="26:29" x14ac:dyDescent="0.65">
      <c r="Z2659" s="26"/>
      <c r="AC2659" s="26"/>
    </row>
    <row r="2660" spans="26:29" x14ac:dyDescent="0.65">
      <c r="Z2660" s="26"/>
      <c r="AC2660" s="26"/>
    </row>
    <row r="2661" spans="26:29" x14ac:dyDescent="0.65">
      <c r="Z2661" s="26"/>
      <c r="AC2661" s="26"/>
    </row>
    <row r="2662" spans="26:29" x14ac:dyDescent="0.65">
      <c r="Z2662" s="26"/>
      <c r="AC2662" s="26"/>
    </row>
    <row r="2663" spans="26:29" x14ac:dyDescent="0.65">
      <c r="Z2663" s="26"/>
      <c r="AC2663" s="26"/>
    </row>
    <row r="2664" spans="26:29" x14ac:dyDescent="0.65">
      <c r="Z2664" s="26"/>
      <c r="AC2664" s="26"/>
    </row>
    <row r="2665" spans="26:29" x14ac:dyDescent="0.65">
      <c r="Z2665" s="26"/>
      <c r="AC2665" s="26"/>
    </row>
    <row r="2666" spans="26:29" x14ac:dyDescent="0.65">
      <c r="Z2666" s="26"/>
      <c r="AC2666" s="26"/>
    </row>
    <row r="2667" spans="26:29" x14ac:dyDescent="0.65">
      <c r="Z2667" s="26"/>
      <c r="AC2667" s="26"/>
    </row>
    <row r="2668" spans="26:29" x14ac:dyDescent="0.65">
      <c r="Z2668" s="26"/>
      <c r="AC2668" s="26"/>
    </row>
    <row r="2669" spans="26:29" x14ac:dyDescent="0.65">
      <c r="Z2669" s="26"/>
      <c r="AC2669" s="26"/>
    </row>
    <row r="2670" spans="26:29" x14ac:dyDescent="0.65">
      <c r="Z2670" s="26"/>
      <c r="AC2670" s="26"/>
    </row>
    <row r="2671" spans="26:29" x14ac:dyDescent="0.65">
      <c r="Z2671" s="26"/>
      <c r="AC2671" s="26"/>
    </row>
    <row r="2672" spans="26:29" x14ac:dyDescent="0.65">
      <c r="Z2672" s="26"/>
      <c r="AC2672" s="26"/>
    </row>
    <row r="2673" spans="26:29" x14ac:dyDescent="0.65">
      <c r="Z2673" s="26"/>
      <c r="AC2673" s="26"/>
    </row>
    <row r="2674" spans="26:29" x14ac:dyDescent="0.65">
      <c r="Z2674" s="26"/>
      <c r="AC2674" s="26"/>
    </row>
    <row r="2675" spans="26:29" x14ac:dyDescent="0.65">
      <c r="Z2675" s="26"/>
      <c r="AC2675" s="26"/>
    </row>
    <row r="2676" spans="26:29" x14ac:dyDescent="0.65">
      <c r="Z2676" s="26"/>
      <c r="AC2676" s="26"/>
    </row>
    <row r="2677" spans="26:29" x14ac:dyDescent="0.65">
      <c r="Z2677" s="26"/>
      <c r="AC2677" s="26"/>
    </row>
    <row r="2678" spans="26:29" x14ac:dyDescent="0.65">
      <c r="Z2678" s="26"/>
      <c r="AC2678" s="26"/>
    </row>
    <row r="2679" spans="26:29" x14ac:dyDescent="0.65">
      <c r="Z2679" s="26"/>
      <c r="AC2679" s="26"/>
    </row>
    <row r="2680" spans="26:29" x14ac:dyDescent="0.65">
      <c r="Z2680" s="26"/>
      <c r="AC2680" s="26"/>
    </row>
    <row r="2681" spans="26:29" x14ac:dyDescent="0.65">
      <c r="Z2681" s="26"/>
      <c r="AC2681" s="26"/>
    </row>
    <row r="2682" spans="26:29" x14ac:dyDescent="0.65">
      <c r="Z2682" s="26"/>
      <c r="AC2682" s="26"/>
    </row>
    <row r="2683" spans="26:29" x14ac:dyDescent="0.65">
      <c r="Z2683" s="26"/>
      <c r="AC2683" s="26"/>
    </row>
    <row r="2684" spans="26:29" x14ac:dyDescent="0.65">
      <c r="Z2684" s="26"/>
      <c r="AC2684" s="26"/>
    </row>
    <row r="2685" spans="26:29" x14ac:dyDescent="0.65">
      <c r="Z2685" s="26"/>
      <c r="AC2685" s="26"/>
    </row>
    <row r="2686" spans="26:29" x14ac:dyDescent="0.65">
      <c r="Z2686" s="26"/>
      <c r="AC2686" s="26"/>
    </row>
    <row r="2687" spans="26:29" x14ac:dyDescent="0.65">
      <c r="Z2687" s="26"/>
      <c r="AC2687" s="26"/>
    </row>
    <row r="2688" spans="26:29" x14ac:dyDescent="0.65">
      <c r="Z2688" s="26"/>
      <c r="AC2688" s="26"/>
    </row>
    <row r="2689" spans="26:29" x14ac:dyDescent="0.65">
      <c r="Z2689" s="26"/>
      <c r="AC2689" s="26"/>
    </row>
    <row r="2690" spans="26:29" x14ac:dyDescent="0.65">
      <c r="Z2690" s="26"/>
      <c r="AC2690" s="26"/>
    </row>
    <row r="2691" spans="26:29" x14ac:dyDescent="0.65">
      <c r="Z2691" s="26"/>
      <c r="AC2691" s="26"/>
    </row>
    <row r="2692" spans="26:29" x14ac:dyDescent="0.65">
      <c r="Z2692" s="26"/>
      <c r="AC2692" s="26"/>
    </row>
    <row r="2693" spans="26:29" x14ac:dyDescent="0.65">
      <c r="Z2693" s="26"/>
      <c r="AC2693" s="26"/>
    </row>
    <row r="2694" spans="26:29" x14ac:dyDescent="0.65">
      <c r="Z2694" s="26"/>
      <c r="AC2694" s="26"/>
    </row>
    <row r="2695" spans="26:29" x14ac:dyDescent="0.65">
      <c r="Z2695" s="26"/>
      <c r="AC2695" s="26"/>
    </row>
    <row r="2696" spans="26:29" x14ac:dyDescent="0.65">
      <c r="Z2696" s="26"/>
      <c r="AC2696" s="26"/>
    </row>
    <row r="2697" spans="26:29" x14ac:dyDescent="0.65">
      <c r="Z2697" s="26"/>
      <c r="AC2697" s="26"/>
    </row>
    <row r="2698" spans="26:29" x14ac:dyDescent="0.65">
      <c r="Z2698" s="26"/>
      <c r="AC2698" s="26"/>
    </row>
    <row r="2699" spans="26:29" x14ac:dyDescent="0.65">
      <c r="Z2699" s="26"/>
      <c r="AC2699" s="26"/>
    </row>
    <row r="2700" spans="26:29" x14ac:dyDescent="0.65">
      <c r="Z2700" s="26"/>
      <c r="AC2700" s="26"/>
    </row>
    <row r="2701" spans="26:29" x14ac:dyDescent="0.65">
      <c r="Z2701" s="26"/>
      <c r="AC2701" s="26"/>
    </row>
    <row r="2702" spans="26:29" x14ac:dyDescent="0.65">
      <c r="Z2702" s="26"/>
      <c r="AC2702" s="26"/>
    </row>
    <row r="2703" spans="26:29" x14ac:dyDescent="0.65">
      <c r="Z2703" s="26"/>
      <c r="AC2703" s="26"/>
    </row>
    <row r="2704" spans="26:29" x14ac:dyDescent="0.65">
      <c r="Z2704" s="26"/>
      <c r="AC2704" s="26"/>
    </row>
    <row r="2705" spans="26:29" x14ac:dyDescent="0.65">
      <c r="Z2705" s="26"/>
      <c r="AC2705" s="26"/>
    </row>
    <row r="2706" spans="26:29" x14ac:dyDescent="0.65">
      <c r="Z2706" s="26"/>
      <c r="AC2706" s="26"/>
    </row>
    <row r="2707" spans="26:29" x14ac:dyDescent="0.65">
      <c r="Z2707" s="26"/>
      <c r="AC2707" s="26"/>
    </row>
    <row r="2708" spans="26:29" x14ac:dyDescent="0.65">
      <c r="Z2708" s="26"/>
      <c r="AC2708" s="26"/>
    </row>
    <row r="2709" spans="26:29" x14ac:dyDescent="0.65">
      <c r="Z2709" s="26"/>
      <c r="AC2709" s="26"/>
    </row>
    <row r="2710" spans="26:29" x14ac:dyDescent="0.65">
      <c r="Z2710" s="26"/>
      <c r="AC2710" s="26"/>
    </row>
    <row r="2711" spans="26:29" x14ac:dyDescent="0.65">
      <c r="Z2711" s="26"/>
      <c r="AC2711" s="26"/>
    </row>
    <row r="2712" spans="26:29" x14ac:dyDescent="0.65">
      <c r="Z2712" s="26"/>
      <c r="AC2712" s="26"/>
    </row>
    <row r="2713" spans="26:29" x14ac:dyDescent="0.65">
      <c r="Z2713" s="26"/>
      <c r="AC2713" s="26"/>
    </row>
    <row r="2714" spans="26:29" x14ac:dyDescent="0.65">
      <c r="Z2714" s="26"/>
      <c r="AC2714" s="26"/>
    </row>
    <row r="2715" spans="26:29" x14ac:dyDescent="0.65">
      <c r="Z2715" s="26"/>
      <c r="AC2715" s="26"/>
    </row>
    <row r="2716" spans="26:29" x14ac:dyDescent="0.65">
      <c r="Z2716" s="26"/>
      <c r="AC2716" s="26"/>
    </row>
    <row r="2717" spans="26:29" x14ac:dyDescent="0.65">
      <c r="Z2717" s="26"/>
      <c r="AC2717" s="26"/>
    </row>
    <row r="2718" spans="26:29" x14ac:dyDescent="0.65">
      <c r="Z2718" s="26"/>
      <c r="AC2718" s="26"/>
    </row>
    <row r="2719" spans="26:29" x14ac:dyDescent="0.65">
      <c r="Z2719" s="26"/>
      <c r="AC2719" s="26"/>
    </row>
    <row r="2720" spans="26:29" x14ac:dyDescent="0.65">
      <c r="Z2720" s="26"/>
      <c r="AC2720" s="26"/>
    </row>
    <row r="2721" spans="26:29" x14ac:dyDescent="0.65">
      <c r="Z2721" s="26"/>
      <c r="AC2721" s="26"/>
    </row>
    <row r="2722" spans="26:29" x14ac:dyDescent="0.65">
      <c r="Z2722" s="26"/>
      <c r="AC2722" s="26"/>
    </row>
    <row r="2723" spans="26:29" x14ac:dyDescent="0.65">
      <c r="Z2723" s="26"/>
      <c r="AC2723" s="26"/>
    </row>
    <row r="2724" spans="26:29" x14ac:dyDescent="0.65">
      <c r="Z2724" s="26"/>
      <c r="AC2724" s="26"/>
    </row>
    <row r="2725" spans="26:29" x14ac:dyDescent="0.65">
      <c r="Z2725" s="26"/>
      <c r="AC2725" s="26"/>
    </row>
    <row r="2726" spans="26:29" x14ac:dyDescent="0.65">
      <c r="Z2726" s="26"/>
      <c r="AC2726" s="26"/>
    </row>
    <row r="2727" spans="26:29" x14ac:dyDescent="0.65">
      <c r="Z2727" s="26"/>
      <c r="AC2727" s="26"/>
    </row>
    <row r="2728" spans="26:29" x14ac:dyDescent="0.65">
      <c r="Z2728" s="26"/>
      <c r="AC2728" s="26"/>
    </row>
    <row r="2729" spans="26:29" x14ac:dyDescent="0.65">
      <c r="Z2729" s="26"/>
      <c r="AC2729" s="26"/>
    </row>
    <row r="2730" spans="26:29" x14ac:dyDescent="0.65">
      <c r="Z2730" s="26"/>
      <c r="AC2730" s="26"/>
    </row>
    <row r="2731" spans="26:29" x14ac:dyDescent="0.65">
      <c r="Z2731" s="26"/>
      <c r="AC2731" s="26"/>
    </row>
    <row r="2732" spans="26:29" x14ac:dyDescent="0.65">
      <c r="Z2732" s="26"/>
      <c r="AC2732" s="26"/>
    </row>
    <row r="2733" spans="26:29" x14ac:dyDescent="0.65">
      <c r="Z2733" s="26"/>
      <c r="AC2733" s="26"/>
    </row>
    <row r="2734" spans="26:29" x14ac:dyDescent="0.65">
      <c r="Z2734" s="26"/>
      <c r="AC2734" s="26"/>
    </row>
    <row r="2735" spans="26:29" x14ac:dyDescent="0.65">
      <c r="Z2735" s="26"/>
      <c r="AC2735" s="26"/>
    </row>
    <row r="2736" spans="26:29" x14ac:dyDescent="0.65">
      <c r="Z2736" s="26"/>
      <c r="AC2736" s="26"/>
    </row>
    <row r="2737" spans="26:29" x14ac:dyDescent="0.65">
      <c r="Z2737" s="26"/>
      <c r="AC2737" s="26"/>
    </row>
    <row r="2738" spans="26:29" x14ac:dyDescent="0.65">
      <c r="Z2738" s="26"/>
      <c r="AC2738" s="26"/>
    </row>
    <row r="2739" spans="26:29" x14ac:dyDescent="0.65">
      <c r="Z2739" s="26"/>
      <c r="AC2739" s="26"/>
    </row>
    <row r="2740" spans="26:29" x14ac:dyDescent="0.65">
      <c r="Z2740" s="26"/>
      <c r="AC2740" s="26"/>
    </row>
    <row r="2741" spans="26:29" x14ac:dyDescent="0.65">
      <c r="Z2741" s="26"/>
      <c r="AC2741" s="26"/>
    </row>
    <row r="2742" spans="26:29" x14ac:dyDescent="0.65">
      <c r="Z2742" s="26"/>
      <c r="AC2742" s="26"/>
    </row>
    <row r="2743" spans="26:29" x14ac:dyDescent="0.65">
      <c r="Z2743" s="26"/>
      <c r="AC2743" s="26"/>
    </row>
    <row r="2744" spans="26:29" x14ac:dyDescent="0.65">
      <c r="Z2744" s="26"/>
      <c r="AC2744" s="26"/>
    </row>
    <row r="2745" spans="26:29" x14ac:dyDescent="0.65">
      <c r="Z2745" s="26"/>
      <c r="AC2745" s="26"/>
    </row>
    <row r="2746" spans="26:29" x14ac:dyDescent="0.65">
      <c r="Z2746" s="26"/>
      <c r="AC2746" s="26"/>
    </row>
    <row r="2747" spans="26:29" x14ac:dyDescent="0.65">
      <c r="Z2747" s="26"/>
      <c r="AC2747" s="26"/>
    </row>
    <row r="2748" spans="26:29" x14ac:dyDescent="0.65">
      <c r="Z2748" s="26"/>
      <c r="AC2748" s="26"/>
    </row>
    <row r="2749" spans="26:29" x14ac:dyDescent="0.65">
      <c r="Z2749" s="26"/>
      <c r="AC2749" s="26"/>
    </row>
    <row r="2750" spans="26:29" x14ac:dyDescent="0.65">
      <c r="Z2750" s="26"/>
      <c r="AC2750" s="26"/>
    </row>
    <row r="2751" spans="26:29" x14ac:dyDescent="0.65">
      <c r="Z2751" s="26"/>
      <c r="AC2751" s="26"/>
    </row>
    <row r="2752" spans="26:29" x14ac:dyDescent="0.65">
      <c r="Z2752" s="26"/>
      <c r="AC2752" s="26"/>
    </row>
    <row r="2753" spans="26:29" x14ac:dyDescent="0.65">
      <c r="Z2753" s="26"/>
      <c r="AC2753" s="26"/>
    </row>
    <row r="2754" spans="26:29" x14ac:dyDescent="0.65">
      <c r="Z2754" s="26"/>
      <c r="AC2754" s="26"/>
    </row>
    <row r="2755" spans="26:29" x14ac:dyDescent="0.65">
      <c r="Z2755" s="26"/>
      <c r="AC2755" s="26"/>
    </row>
    <row r="2756" spans="26:29" x14ac:dyDescent="0.65">
      <c r="Z2756" s="26"/>
      <c r="AC2756" s="26"/>
    </row>
    <row r="2757" spans="26:29" x14ac:dyDescent="0.65">
      <c r="Z2757" s="26"/>
      <c r="AC2757" s="26"/>
    </row>
    <row r="2758" spans="26:29" x14ac:dyDescent="0.65">
      <c r="Z2758" s="26"/>
      <c r="AC2758" s="26"/>
    </row>
    <row r="2759" spans="26:29" x14ac:dyDescent="0.65">
      <c r="Z2759" s="26"/>
      <c r="AC2759" s="26"/>
    </row>
    <row r="2760" spans="26:29" x14ac:dyDescent="0.65">
      <c r="Z2760" s="26"/>
      <c r="AC2760" s="26"/>
    </row>
    <row r="2761" spans="26:29" x14ac:dyDescent="0.65">
      <c r="Z2761" s="26"/>
      <c r="AC2761" s="26"/>
    </row>
    <row r="2762" spans="26:29" x14ac:dyDescent="0.65">
      <c r="Z2762" s="26"/>
      <c r="AC2762" s="26"/>
    </row>
    <row r="2763" spans="26:29" x14ac:dyDescent="0.65">
      <c r="Z2763" s="26"/>
      <c r="AC2763" s="26"/>
    </row>
    <row r="2764" spans="26:29" x14ac:dyDescent="0.65">
      <c r="Z2764" s="26"/>
      <c r="AC2764" s="26"/>
    </row>
    <row r="2765" spans="26:29" x14ac:dyDescent="0.65">
      <c r="Z2765" s="26"/>
      <c r="AC2765" s="26"/>
    </row>
    <row r="2766" spans="26:29" x14ac:dyDescent="0.65">
      <c r="Z2766" s="26"/>
      <c r="AC2766" s="26"/>
    </row>
    <row r="2767" spans="26:29" x14ac:dyDescent="0.65">
      <c r="Z2767" s="26"/>
      <c r="AC2767" s="26"/>
    </row>
    <row r="2768" spans="26:29" x14ac:dyDescent="0.65">
      <c r="Z2768" s="26"/>
      <c r="AC2768" s="26"/>
    </row>
    <row r="2769" spans="26:29" x14ac:dyDescent="0.65">
      <c r="Z2769" s="26"/>
      <c r="AC2769" s="26"/>
    </row>
    <row r="2770" spans="26:29" x14ac:dyDescent="0.65">
      <c r="Z2770" s="26"/>
      <c r="AC2770" s="26"/>
    </row>
    <row r="2771" spans="26:29" x14ac:dyDescent="0.65">
      <c r="Z2771" s="26"/>
      <c r="AC2771" s="26"/>
    </row>
    <row r="2772" spans="26:29" x14ac:dyDescent="0.65">
      <c r="Z2772" s="26"/>
      <c r="AC2772" s="26"/>
    </row>
    <row r="2773" spans="26:29" x14ac:dyDescent="0.65">
      <c r="Z2773" s="26"/>
      <c r="AC2773" s="26"/>
    </row>
    <row r="2774" spans="26:29" x14ac:dyDescent="0.65">
      <c r="Z2774" s="26"/>
      <c r="AC2774" s="26"/>
    </row>
    <row r="2775" spans="26:29" x14ac:dyDescent="0.65">
      <c r="Z2775" s="26"/>
      <c r="AC2775" s="26"/>
    </row>
    <row r="2776" spans="26:29" x14ac:dyDescent="0.65">
      <c r="Z2776" s="26"/>
      <c r="AC2776" s="26"/>
    </row>
    <row r="2777" spans="26:29" x14ac:dyDescent="0.65">
      <c r="Z2777" s="26"/>
      <c r="AC2777" s="26"/>
    </row>
    <row r="2778" spans="26:29" x14ac:dyDescent="0.65">
      <c r="Z2778" s="26"/>
      <c r="AC2778" s="26"/>
    </row>
    <row r="2779" spans="26:29" x14ac:dyDescent="0.65">
      <c r="Z2779" s="26"/>
      <c r="AC2779" s="26"/>
    </row>
    <row r="2780" spans="26:29" x14ac:dyDescent="0.65">
      <c r="Z2780" s="26"/>
      <c r="AC2780" s="26"/>
    </row>
    <row r="2781" spans="26:29" x14ac:dyDescent="0.65">
      <c r="Z2781" s="26"/>
      <c r="AC2781" s="26"/>
    </row>
    <row r="2782" spans="26:29" x14ac:dyDescent="0.65">
      <c r="Z2782" s="26"/>
      <c r="AC2782" s="26"/>
    </row>
    <row r="2783" spans="26:29" x14ac:dyDescent="0.65">
      <c r="Z2783" s="26"/>
      <c r="AC2783" s="26"/>
    </row>
    <row r="2784" spans="26:29" x14ac:dyDescent="0.65">
      <c r="Z2784" s="26"/>
      <c r="AC2784" s="26"/>
    </row>
    <row r="2785" spans="26:29" x14ac:dyDescent="0.65">
      <c r="Z2785" s="26"/>
      <c r="AC2785" s="26"/>
    </row>
    <row r="2786" spans="26:29" x14ac:dyDescent="0.65">
      <c r="Z2786" s="26"/>
      <c r="AC2786" s="26"/>
    </row>
    <row r="2787" spans="26:29" x14ac:dyDescent="0.65">
      <c r="Z2787" s="26"/>
      <c r="AC2787" s="26"/>
    </row>
    <row r="2788" spans="26:29" x14ac:dyDescent="0.65">
      <c r="Z2788" s="26"/>
      <c r="AC2788" s="26"/>
    </row>
    <row r="2789" spans="26:29" x14ac:dyDescent="0.65">
      <c r="Z2789" s="26"/>
      <c r="AC2789" s="26"/>
    </row>
    <row r="2790" spans="26:29" x14ac:dyDescent="0.65">
      <c r="Z2790" s="26"/>
      <c r="AC2790" s="26"/>
    </row>
    <row r="2791" spans="26:29" x14ac:dyDescent="0.65">
      <c r="Z2791" s="26"/>
      <c r="AC2791" s="26"/>
    </row>
    <row r="2792" spans="26:29" x14ac:dyDescent="0.65">
      <c r="Z2792" s="26"/>
      <c r="AC2792" s="26"/>
    </row>
    <row r="2793" spans="26:29" x14ac:dyDescent="0.65">
      <c r="Z2793" s="26"/>
      <c r="AC2793" s="26"/>
    </row>
    <row r="2794" spans="26:29" x14ac:dyDescent="0.65">
      <c r="Z2794" s="26"/>
      <c r="AC2794" s="26"/>
    </row>
    <row r="2795" spans="26:29" x14ac:dyDescent="0.65">
      <c r="Z2795" s="26"/>
      <c r="AC2795" s="26"/>
    </row>
    <row r="2796" spans="26:29" x14ac:dyDescent="0.65">
      <c r="Z2796" s="26"/>
      <c r="AC2796" s="26"/>
    </row>
    <row r="2797" spans="26:29" x14ac:dyDescent="0.65">
      <c r="Z2797" s="26"/>
      <c r="AC2797" s="26"/>
    </row>
    <row r="2798" spans="26:29" x14ac:dyDescent="0.65">
      <c r="Z2798" s="26"/>
      <c r="AC2798" s="26"/>
    </row>
    <row r="2799" spans="26:29" x14ac:dyDescent="0.65">
      <c r="Z2799" s="26"/>
      <c r="AC2799" s="26"/>
    </row>
    <row r="2800" spans="26:29" x14ac:dyDescent="0.65">
      <c r="Z2800" s="26"/>
      <c r="AC2800" s="26"/>
    </row>
    <row r="2801" spans="26:29" x14ac:dyDescent="0.65">
      <c r="Z2801" s="26"/>
      <c r="AC2801" s="26"/>
    </row>
    <row r="2802" spans="26:29" x14ac:dyDescent="0.65">
      <c r="Z2802" s="26"/>
      <c r="AC2802" s="26"/>
    </row>
    <row r="2803" spans="26:29" x14ac:dyDescent="0.65">
      <c r="Z2803" s="26"/>
      <c r="AC2803" s="26"/>
    </row>
    <row r="2804" spans="26:29" x14ac:dyDescent="0.65">
      <c r="Z2804" s="26"/>
      <c r="AC2804" s="26"/>
    </row>
    <row r="2805" spans="26:29" x14ac:dyDescent="0.65">
      <c r="Z2805" s="26"/>
      <c r="AC2805" s="26"/>
    </row>
    <row r="2806" spans="26:29" x14ac:dyDescent="0.65">
      <c r="Z2806" s="26"/>
      <c r="AC2806" s="26"/>
    </row>
    <row r="2807" spans="26:29" x14ac:dyDescent="0.65">
      <c r="Z2807" s="26"/>
      <c r="AC2807" s="26"/>
    </row>
    <row r="2808" spans="26:29" x14ac:dyDescent="0.65">
      <c r="Z2808" s="26"/>
      <c r="AC2808" s="26"/>
    </row>
    <row r="2809" spans="26:29" x14ac:dyDescent="0.65">
      <c r="Z2809" s="26"/>
      <c r="AC2809" s="26"/>
    </row>
    <row r="2810" spans="26:29" x14ac:dyDescent="0.65">
      <c r="Z2810" s="26"/>
      <c r="AC2810" s="26"/>
    </row>
    <row r="2811" spans="26:29" x14ac:dyDescent="0.65">
      <c r="Z2811" s="26"/>
      <c r="AC2811" s="26"/>
    </row>
    <row r="2812" spans="26:29" x14ac:dyDescent="0.65">
      <c r="Z2812" s="26"/>
      <c r="AC2812" s="26"/>
    </row>
    <row r="2813" spans="26:29" x14ac:dyDescent="0.65">
      <c r="Z2813" s="26"/>
      <c r="AC2813" s="26"/>
    </row>
    <row r="2814" spans="26:29" x14ac:dyDescent="0.65">
      <c r="Z2814" s="26"/>
      <c r="AC2814" s="26"/>
    </row>
    <row r="2815" spans="26:29" x14ac:dyDescent="0.65">
      <c r="Z2815" s="26"/>
      <c r="AC2815" s="26"/>
    </row>
    <row r="2816" spans="26:29" x14ac:dyDescent="0.65">
      <c r="Z2816" s="26"/>
      <c r="AC2816" s="26"/>
    </row>
    <row r="2817" spans="26:29" x14ac:dyDescent="0.65">
      <c r="Z2817" s="26"/>
      <c r="AC2817" s="26"/>
    </row>
    <row r="2818" spans="26:29" x14ac:dyDescent="0.65">
      <c r="Z2818" s="26"/>
      <c r="AC2818" s="26"/>
    </row>
    <row r="2819" spans="26:29" x14ac:dyDescent="0.65">
      <c r="Z2819" s="26"/>
      <c r="AC2819" s="26"/>
    </row>
    <row r="2820" spans="26:29" x14ac:dyDescent="0.65">
      <c r="Z2820" s="26"/>
      <c r="AC2820" s="26"/>
    </row>
    <row r="2821" spans="26:29" x14ac:dyDescent="0.65">
      <c r="Z2821" s="26"/>
      <c r="AC2821" s="26"/>
    </row>
    <row r="2822" spans="26:29" x14ac:dyDescent="0.65">
      <c r="Z2822" s="26"/>
      <c r="AC2822" s="26"/>
    </row>
    <row r="2823" spans="26:29" x14ac:dyDescent="0.65">
      <c r="Z2823" s="26"/>
      <c r="AC2823" s="26"/>
    </row>
    <row r="2824" spans="26:29" x14ac:dyDescent="0.65">
      <c r="Z2824" s="26"/>
      <c r="AC2824" s="26"/>
    </row>
    <row r="2825" spans="26:29" x14ac:dyDescent="0.65">
      <c r="Z2825" s="26"/>
      <c r="AC2825" s="26"/>
    </row>
    <row r="2826" spans="26:29" x14ac:dyDescent="0.65">
      <c r="Z2826" s="26"/>
      <c r="AC2826" s="26"/>
    </row>
    <row r="2827" spans="26:29" x14ac:dyDescent="0.65">
      <c r="Z2827" s="26"/>
      <c r="AC2827" s="26"/>
    </row>
    <row r="2828" spans="26:29" x14ac:dyDescent="0.65">
      <c r="Z2828" s="26"/>
      <c r="AC2828" s="26"/>
    </row>
    <row r="2829" spans="26:29" x14ac:dyDescent="0.65">
      <c r="Z2829" s="26"/>
      <c r="AC2829" s="26"/>
    </row>
    <row r="2830" spans="26:29" x14ac:dyDescent="0.65">
      <c r="Z2830" s="26"/>
      <c r="AC2830" s="26"/>
    </row>
    <row r="2831" spans="26:29" x14ac:dyDescent="0.65">
      <c r="Z2831" s="26"/>
      <c r="AC2831" s="26"/>
    </row>
    <row r="2832" spans="26:29" x14ac:dyDescent="0.65">
      <c r="Z2832" s="26"/>
      <c r="AC2832" s="26"/>
    </row>
    <row r="2833" spans="26:29" x14ac:dyDescent="0.65">
      <c r="Z2833" s="26"/>
      <c r="AC2833" s="26"/>
    </row>
    <row r="2834" spans="26:29" x14ac:dyDescent="0.65">
      <c r="Z2834" s="26"/>
      <c r="AC2834" s="26"/>
    </row>
    <row r="2835" spans="26:29" x14ac:dyDescent="0.65">
      <c r="Z2835" s="26"/>
      <c r="AC2835" s="26"/>
    </row>
    <row r="2836" spans="26:29" x14ac:dyDescent="0.65">
      <c r="Z2836" s="26"/>
      <c r="AC2836" s="26"/>
    </row>
    <row r="2837" spans="26:29" x14ac:dyDescent="0.65">
      <c r="Z2837" s="26"/>
      <c r="AC2837" s="26"/>
    </row>
    <row r="2838" spans="26:29" x14ac:dyDescent="0.65">
      <c r="Z2838" s="26"/>
      <c r="AC2838" s="26"/>
    </row>
    <row r="2839" spans="26:29" x14ac:dyDescent="0.65">
      <c r="Z2839" s="26"/>
      <c r="AC2839" s="26"/>
    </row>
    <row r="2840" spans="26:29" x14ac:dyDescent="0.65">
      <c r="Z2840" s="26"/>
      <c r="AC2840" s="26"/>
    </row>
    <row r="2841" spans="26:29" x14ac:dyDescent="0.65">
      <c r="Z2841" s="26"/>
      <c r="AC2841" s="26"/>
    </row>
    <row r="2842" spans="26:29" x14ac:dyDescent="0.65">
      <c r="Z2842" s="26"/>
      <c r="AC2842" s="26"/>
    </row>
    <row r="2843" spans="26:29" x14ac:dyDescent="0.65">
      <c r="Z2843" s="26"/>
      <c r="AC2843" s="26"/>
    </row>
    <row r="2844" spans="26:29" x14ac:dyDescent="0.65">
      <c r="Z2844" s="26"/>
      <c r="AC2844" s="26"/>
    </row>
    <row r="2845" spans="26:29" x14ac:dyDescent="0.65">
      <c r="Z2845" s="26"/>
      <c r="AC2845" s="26"/>
    </row>
    <row r="2846" spans="26:29" x14ac:dyDescent="0.65">
      <c r="Z2846" s="26"/>
      <c r="AC2846" s="26"/>
    </row>
    <row r="2847" spans="26:29" x14ac:dyDescent="0.65">
      <c r="Z2847" s="26"/>
      <c r="AC2847" s="26"/>
    </row>
    <row r="2848" spans="26:29" x14ac:dyDescent="0.65">
      <c r="Z2848" s="26"/>
      <c r="AC2848" s="26"/>
    </row>
    <row r="2849" spans="26:29" x14ac:dyDescent="0.65">
      <c r="Z2849" s="26"/>
      <c r="AC2849" s="26"/>
    </row>
    <row r="2850" spans="26:29" x14ac:dyDescent="0.65">
      <c r="Z2850" s="26"/>
      <c r="AC2850" s="26"/>
    </row>
    <row r="2851" spans="26:29" x14ac:dyDescent="0.65">
      <c r="Z2851" s="26"/>
      <c r="AC2851" s="26"/>
    </row>
    <row r="2852" spans="26:29" x14ac:dyDescent="0.65">
      <c r="Z2852" s="26"/>
      <c r="AC2852" s="26"/>
    </row>
    <row r="2853" spans="26:29" x14ac:dyDescent="0.65">
      <c r="Z2853" s="26"/>
      <c r="AC2853" s="26"/>
    </row>
    <row r="2854" spans="26:29" x14ac:dyDescent="0.65">
      <c r="Z2854" s="26"/>
      <c r="AC2854" s="26"/>
    </row>
    <row r="2855" spans="26:29" x14ac:dyDescent="0.65">
      <c r="Z2855" s="26"/>
      <c r="AC2855" s="26"/>
    </row>
    <row r="2856" spans="26:29" x14ac:dyDescent="0.65">
      <c r="Z2856" s="26"/>
      <c r="AC2856" s="26"/>
    </row>
    <row r="2857" spans="26:29" x14ac:dyDescent="0.65">
      <c r="Z2857" s="26"/>
      <c r="AC2857" s="26"/>
    </row>
    <row r="2858" spans="26:29" x14ac:dyDescent="0.65">
      <c r="Z2858" s="26"/>
      <c r="AC2858" s="26"/>
    </row>
    <row r="2859" spans="26:29" x14ac:dyDescent="0.65">
      <c r="Z2859" s="26"/>
      <c r="AC2859" s="26"/>
    </row>
    <row r="2860" spans="26:29" x14ac:dyDescent="0.65">
      <c r="Z2860" s="26"/>
      <c r="AC2860" s="26"/>
    </row>
    <row r="2861" spans="26:29" x14ac:dyDescent="0.65">
      <c r="Z2861" s="26"/>
      <c r="AC2861" s="26"/>
    </row>
    <row r="2862" spans="26:29" x14ac:dyDescent="0.65">
      <c r="Z2862" s="26"/>
      <c r="AC2862" s="26"/>
    </row>
    <row r="2863" spans="26:29" x14ac:dyDescent="0.65">
      <c r="Z2863" s="26"/>
      <c r="AC2863" s="26"/>
    </row>
    <row r="2864" spans="26:29" x14ac:dyDescent="0.65">
      <c r="Z2864" s="26"/>
      <c r="AC2864" s="26"/>
    </row>
    <row r="2865" spans="26:29" x14ac:dyDescent="0.65">
      <c r="Z2865" s="26"/>
      <c r="AC2865" s="26"/>
    </row>
    <row r="2866" spans="26:29" x14ac:dyDescent="0.65">
      <c r="Z2866" s="26"/>
      <c r="AC2866" s="26"/>
    </row>
    <row r="2867" spans="26:29" x14ac:dyDescent="0.65">
      <c r="Z2867" s="26"/>
      <c r="AC2867" s="26"/>
    </row>
    <row r="2868" spans="26:29" x14ac:dyDescent="0.65">
      <c r="Z2868" s="26"/>
      <c r="AC2868" s="26"/>
    </row>
    <row r="2869" spans="26:29" x14ac:dyDescent="0.65">
      <c r="Z2869" s="26"/>
      <c r="AC2869" s="26"/>
    </row>
    <row r="2870" spans="26:29" x14ac:dyDescent="0.65">
      <c r="Z2870" s="26"/>
      <c r="AC2870" s="26"/>
    </row>
    <row r="2871" spans="26:29" x14ac:dyDescent="0.65">
      <c r="Z2871" s="26"/>
      <c r="AC2871" s="26"/>
    </row>
    <row r="2872" spans="26:29" x14ac:dyDescent="0.65">
      <c r="Z2872" s="26"/>
      <c r="AC2872" s="26"/>
    </row>
    <row r="2873" spans="26:29" x14ac:dyDescent="0.65">
      <c r="Z2873" s="26"/>
      <c r="AC2873" s="26"/>
    </row>
    <row r="2874" spans="26:29" x14ac:dyDescent="0.65">
      <c r="Z2874" s="26"/>
      <c r="AC2874" s="26"/>
    </row>
    <row r="2875" spans="26:29" x14ac:dyDescent="0.65">
      <c r="Z2875" s="26"/>
      <c r="AC2875" s="26"/>
    </row>
    <row r="2876" spans="26:29" x14ac:dyDescent="0.65">
      <c r="Z2876" s="26"/>
      <c r="AC2876" s="26"/>
    </row>
    <row r="2877" spans="26:29" x14ac:dyDescent="0.65">
      <c r="Z2877" s="26"/>
      <c r="AC2877" s="26"/>
    </row>
    <row r="2878" spans="26:29" x14ac:dyDescent="0.65">
      <c r="Z2878" s="26"/>
      <c r="AC2878" s="26"/>
    </row>
    <row r="2879" spans="26:29" x14ac:dyDescent="0.65">
      <c r="Z2879" s="26"/>
      <c r="AC2879" s="26"/>
    </row>
    <row r="2880" spans="26:29" x14ac:dyDescent="0.65">
      <c r="Z2880" s="26"/>
      <c r="AC2880" s="26"/>
    </row>
    <row r="2881" spans="26:29" x14ac:dyDescent="0.65">
      <c r="Z2881" s="26"/>
      <c r="AC2881" s="26"/>
    </row>
    <row r="2882" spans="26:29" x14ac:dyDescent="0.65">
      <c r="Z2882" s="26"/>
      <c r="AC2882" s="26"/>
    </row>
    <row r="2883" spans="26:29" x14ac:dyDescent="0.65">
      <c r="Z2883" s="26"/>
      <c r="AC2883" s="26"/>
    </row>
    <row r="2884" spans="26:29" x14ac:dyDescent="0.65">
      <c r="Z2884" s="26"/>
      <c r="AC2884" s="26"/>
    </row>
    <row r="2885" spans="26:29" x14ac:dyDescent="0.65">
      <c r="Z2885" s="26"/>
      <c r="AC2885" s="26"/>
    </row>
    <row r="2886" spans="26:29" x14ac:dyDescent="0.65">
      <c r="Z2886" s="26"/>
      <c r="AC2886" s="26"/>
    </row>
    <row r="2887" spans="26:29" x14ac:dyDescent="0.65">
      <c r="Z2887" s="26"/>
      <c r="AC2887" s="26"/>
    </row>
    <row r="2888" spans="26:29" x14ac:dyDescent="0.65">
      <c r="Z2888" s="26"/>
      <c r="AC2888" s="26"/>
    </row>
    <row r="2889" spans="26:29" x14ac:dyDescent="0.65">
      <c r="Z2889" s="26"/>
      <c r="AC2889" s="26"/>
    </row>
    <row r="2890" spans="26:29" x14ac:dyDescent="0.65">
      <c r="Z2890" s="26"/>
      <c r="AC2890" s="26"/>
    </row>
    <row r="2891" spans="26:29" x14ac:dyDescent="0.65">
      <c r="Z2891" s="26"/>
      <c r="AC2891" s="26"/>
    </row>
    <row r="2892" spans="26:29" x14ac:dyDescent="0.65">
      <c r="Z2892" s="26"/>
      <c r="AC2892" s="26"/>
    </row>
    <row r="2893" spans="26:29" x14ac:dyDescent="0.65">
      <c r="Z2893" s="26"/>
      <c r="AC2893" s="26"/>
    </row>
    <row r="2894" spans="26:29" x14ac:dyDescent="0.65">
      <c r="Z2894" s="26"/>
      <c r="AC2894" s="26"/>
    </row>
    <row r="2895" spans="26:29" x14ac:dyDescent="0.65">
      <c r="Z2895" s="26"/>
      <c r="AC2895" s="26"/>
    </row>
    <row r="2896" spans="26:29" x14ac:dyDescent="0.65">
      <c r="Z2896" s="26"/>
      <c r="AC2896" s="26"/>
    </row>
    <row r="2897" spans="26:29" x14ac:dyDescent="0.65">
      <c r="Z2897" s="26"/>
      <c r="AC2897" s="26"/>
    </row>
    <row r="2898" spans="26:29" x14ac:dyDescent="0.65">
      <c r="Z2898" s="26"/>
      <c r="AC2898" s="26"/>
    </row>
    <row r="2899" spans="26:29" x14ac:dyDescent="0.65">
      <c r="Z2899" s="26"/>
      <c r="AC2899" s="26"/>
    </row>
    <row r="2900" spans="26:29" x14ac:dyDescent="0.65">
      <c r="Z2900" s="26"/>
      <c r="AC2900" s="26"/>
    </row>
    <row r="2901" spans="26:29" x14ac:dyDescent="0.65">
      <c r="Z2901" s="26"/>
      <c r="AC2901" s="26"/>
    </row>
    <row r="2902" spans="26:29" x14ac:dyDescent="0.65">
      <c r="Z2902" s="26"/>
      <c r="AC2902" s="26"/>
    </row>
    <row r="2903" spans="26:29" x14ac:dyDescent="0.65">
      <c r="Z2903" s="26"/>
      <c r="AC2903" s="26"/>
    </row>
    <row r="2904" spans="26:29" x14ac:dyDescent="0.65">
      <c r="Z2904" s="26"/>
      <c r="AC2904" s="26"/>
    </row>
    <row r="2905" spans="26:29" x14ac:dyDescent="0.65">
      <c r="Z2905" s="26"/>
      <c r="AC2905" s="26"/>
    </row>
    <row r="2906" spans="26:29" x14ac:dyDescent="0.65">
      <c r="Z2906" s="26"/>
      <c r="AC2906" s="26"/>
    </row>
    <row r="2907" spans="26:29" x14ac:dyDescent="0.65">
      <c r="Z2907" s="26"/>
      <c r="AC2907" s="26"/>
    </row>
    <row r="2908" spans="26:29" x14ac:dyDescent="0.65">
      <c r="Z2908" s="26"/>
      <c r="AC2908" s="26"/>
    </row>
    <row r="2909" spans="26:29" x14ac:dyDescent="0.65">
      <c r="Z2909" s="26"/>
      <c r="AC2909" s="26"/>
    </row>
    <row r="2910" spans="26:29" x14ac:dyDescent="0.65">
      <c r="Z2910" s="26"/>
      <c r="AC2910" s="26"/>
    </row>
    <row r="2911" spans="26:29" x14ac:dyDescent="0.65">
      <c r="Z2911" s="26"/>
      <c r="AC2911" s="26"/>
    </row>
    <row r="2912" spans="26:29" x14ac:dyDescent="0.65">
      <c r="Z2912" s="26"/>
      <c r="AC2912" s="26"/>
    </row>
    <row r="2913" spans="26:29" x14ac:dyDescent="0.65">
      <c r="Z2913" s="26"/>
      <c r="AC2913" s="26"/>
    </row>
    <row r="2914" spans="26:29" x14ac:dyDescent="0.65">
      <c r="Z2914" s="26"/>
      <c r="AC2914" s="26"/>
    </row>
    <row r="2915" spans="26:29" x14ac:dyDescent="0.65">
      <c r="Z2915" s="26"/>
      <c r="AC2915" s="26"/>
    </row>
    <row r="2916" spans="26:29" x14ac:dyDescent="0.65">
      <c r="Z2916" s="26"/>
      <c r="AC2916" s="26"/>
    </row>
    <row r="2917" spans="26:29" x14ac:dyDescent="0.65">
      <c r="Z2917" s="26"/>
      <c r="AC2917" s="26"/>
    </row>
    <row r="2918" spans="26:29" x14ac:dyDescent="0.65">
      <c r="Z2918" s="26"/>
      <c r="AC2918" s="26"/>
    </row>
    <row r="2919" spans="26:29" x14ac:dyDescent="0.65">
      <c r="Z2919" s="26"/>
      <c r="AC2919" s="26"/>
    </row>
    <row r="2920" spans="26:29" x14ac:dyDescent="0.65">
      <c r="Z2920" s="26"/>
      <c r="AC2920" s="26"/>
    </row>
    <row r="2921" spans="26:29" x14ac:dyDescent="0.65">
      <c r="Z2921" s="26"/>
      <c r="AC2921" s="26"/>
    </row>
    <row r="2922" spans="26:29" x14ac:dyDescent="0.65">
      <c r="Z2922" s="26"/>
      <c r="AC2922" s="26"/>
    </row>
    <row r="2923" spans="26:29" x14ac:dyDescent="0.65">
      <c r="Z2923" s="26"/>
      <c r="AC2923" s="26"/>
    </row>
    <row r="2924" spans="26:29" x14ac:dyDescent="0.65">
      <c r="Z2924" s="26"/>
      <c r="AC2924" s="26"/>
    </row>
    <row r="2925" spans="26:29" x14ac:dyDescent="0.65">
      <c r="Z2925" s="26"/>
      <c r="AC2925" s="26"/>
    </row>
    <row r="2926" spans="26:29" x14ac:dyDescent="0.65">
      <c r="Z2926" s="26"/>
      <c r="AC2926" s="26"/>
    </row>
    <row r="2927" spans="26:29" x14ac:dyDescent="0.65">
      <c r="Z2927" s="26"/>
      <c r="AC2927" s="26"/>
    </row>
    <row r="2928" spans="26:29" x14ac:dyDescent="0.65">
      <c r="Z2928" s="26"/>
      <c r="AC2928" s="26"/>
    </row>
    <row r="2929" spans="26:29" x14ac:dyDescent="0.65">
      <c r="Z2929" s="26"/>
      <c r="AC2929" s="26"/>
    </row>
    <row r="2930" spans="26:29" x14ac:dyDescent="0.65">
      <c r="Z2930" s="26"/>
      <c r="AC2930" s="26"/>
    </row>
    <row r="2931" spans="26:29" x14ac:dyDescent="0.65">
      <c r="Z2931" s="26"/>
      <c r="AC2931" s="26"/>
    </row>
    <row r="2932" spans="26:29" x14ac:dyDescent="0.65">
      <c r="Z2932" s="26"/>
      <c r="AC2932" s="26"/>
    </row>
    <row r="2933" spans="26:29" x14ac:dyDescent="0.65">
      <c r="Z2933" s="26"/>
      <c r="AC2933" s="26"/>
    </row>
    <row r="2934" spans="26:29" x14ac:dyDescent="0.65">
      <c r="Z2934" s="26"/>
      <c r="AC2934" s="26"/>
    </row>
    <row r="2935" spans="26:29" x14ac:dyDescent="0.65">
      <c r="Z2935" s="26"/>
      <c r="AC2935" s="26"/>
    </row>
    <row r="2936" spans="26:29" x14ac:dyDescent="0.65">
      <c r="Z2936" s="26"/>
      <c r="AC2936" s="26"/>
    </row>
    <row r="2937" spans="26:29" x14ac:dyDescent="0.65">
      <c r="Z2937" s="26"/>
      <c r="AC2937" s="26"/>
    </row>
    <row r="2938" spans="26:29" x14ac:dyDescent="0.65">
      <c r="Z2938" s="26"/>
      <c r="AC2938" s="26"/>
    </row>
    <row r="2939" spans="26:29" x14ac:dyDescent="0.65">
      <c r="Z2939" s="26"/>
      <c r="AC2939" s="26"/>
    </row>
    <row r="2940" spans="26:29" x14ac:dyDescent="0.65">
      <c r="Z2940" s="26"/>
      <c r="AC2940" s="26"/>
    </row>
    <row r="2941" spans="26:29" x14ac:dyDescent="0.65">
      <c r="Z2941" s="26"/>
      <c r="AC2941" s="26"/>
    </row>
    <row r="2942" spans="26:29" x14ac:dyDescent="0.65">
      <c r="Z2942" s="26"/>
      <c r="AC2942" s="26"/>
    </row>
    <row r="2943" spans="26:29" x14ac:dyDescent="0.65">
      <c r="Z2943" s="26"/>
      <c r="AC2943" s="26"/>
    </row>
    <row r="2944" spans="26:29" x14ac:dyDescent="0.65">
      <c r="Z2944" s="26"/>
      <c r="AC2944" s="26"/>
    </row>
    <row r="2945" spans="26:29" x14ac:dyDescent="0.65">
      <c r="Z2945" s="26"/>
      <c r="AC2945" s="26"/>
    </row>
    <row r="2946" spans="26:29" x14ac:dyDescent="0.65">
      <c r="Z2946" s="26"/>
      <c r="AC2946" s="26"/>
    </row>
    <row r="2947" spans="26:29" x14ac:dyDescent="0.65">
      <c r="Z2947" s="26"/>
      <c r="AC2947" s="26"/>
    </row>
    <row r="2948" spans="26:29" x14ac:dyDescent="0.65">
      <c r="Z2948" s="26"/>
      <c r="AC2948" s="26"/>
    </row>
    <row r="2949" spans="26:29" x14ac:dyDescent="0.65">
      <c r="Z2949" s="26"/>
      <c r="AC2949" s="26"/>
    </row>
    <row r="2950" spans="26:29" x14ac:dyDescent="0.65">
      <c r="Z2950" s="26"/>
      <c r="AC2950" s="26"/>
    </row>
    <row r="2951" spans="26:29" x14ac:dyDescent="0.65">
      <c r="Z2951" s="26"/>
      <c r="AC2951" s="26"/>
    </row>
    <row r="2952" spans="26:29" x14ac:dyDescent="0.65">
      <c r="Z2952" s="26"/>
      <c r="AC2952" s="26"/>
    </row>
    <row r="2953" spans="26:29" x14ac:dyDescent="0.65">
      <c r="Z2953" s="26"/>
      <c r="AC2953" s="26"/>
    </row>
    <row r="2954" spans="26:29" x14ac:dyDescent="0.65">
      <c r="Z2954" s="26"/>
      <c r="AC2954" s="26"/>
    </row>
    <row r="2955" spans="26:29" x14ac:dyDescent="0.65">
      <c r="Z2955" s="26"/>
      <c r="AC2955" s="26"/>
    </row>
    <row r="2956" spans="26:29" x14ac:dyDescent="0.65">
      <c r="Z2956" s="26"/>
      <c r="AC2956" s="26"/>
    </row>
    <row r="2957" spans="26:29" x14ac:dyDescent="0.65">
      <c r="Z2957" s="26"/>
      <c r="AC2957" s="26"/>
    </row>
    <row r="2958" spans="26:29" x14ac:dyDescent="0.65">
      <c r="Z2958" s="26"/>
      <c r="AC2958" s="26"/>
    </row>
    <row r="2959" spans="26:29" x14ac:dyDescent="0.65">
      <c r="Z2959" s="26"/>
      <c r="AC2959" s="26"/>
    </row>
    <row r="2960" spans="26:29" x14ac:dyDescent="0.65">
      <c r="Z2960" s="26"/>
      <c r="AC2960" s="26"/>
    </row>
    <row r="2961" spans="26:29" x14ac:dyDescent="0.65">
      <c r="Z2961" s="26"/>
      <c r="AC2961" s="26"/>
    </row>
    <row r="2962" spans="26:29" x14ac:dyDescent="0.65">
      <c r="Z2962" s="26"/>
      <c r="AC2962" s="26"/>
    </row>
    <row r="2963" spans="26:29" x14ac:dyDescent="0.65">
      <c r="Z2963" s="26"/>
      <c r="AC2963" s="26"/>
    </row>
    <row r="2964" spans="26:29" x14ac:dyDescent="0.65">
      <c r="Z2964" s="26"/>
      <c r="AC2964" s="26"/>
    </row>
    <row r="2965" spans="26:29" x14ac:dyDescent="0.65">
      <c r="Z2965" s="26"/>
      <c r="AC2965" s="26"/>
    </row>
    <row r="2966" spans="26:29" x14ac:dyDescent="0.65">
      <c r="Z2966" s="26"/>
      <c r="AC2966" s="26"/>
    </row>
    <row r="2967" spans="26:29" x14ac:dyDescent="0.65">
      <c r="Z2967" s="26"/>
      <c r="AC2967" s="26"/>
    </row>
    <row r="2968" spans="26:29" x14ac:dyDescent="0.65">
      <c r="Z2968" s="26"/>
      <c r="AC2968" s="26"/>
    </row>
    <row r="2969" spans="26:29" x14ac:dyDescent="0.65">
      <c r="Z2969" s="26"/>
      <c r="AC2969" s="26"/>
    </row>
    <row r="2970" spans="26:29" x14ac:dyDescent="0.65">
      <c r="Z2970" s="26"/>
      <c r="AC2970" s="26"/>
    </row>
    <row r="2971" spans="26:29" x14ac:dyDescent="0.65">
      <c r="Z2971" s="26"/>
      <c r="AC2971" s="26"/>
    </row>
    <row r="2972" spans="26:29" x14ac:dyDescent="0.65">
      <c r="Z2972" s="26"/>
      <c r="AC2972" s="26"/>
    </row>
    <row r="2973" spans="26:29" x14ac:dyDescent="0.65">
      <c r="Z2973" s="26"/>
      <c r="AC2973" s="26"/>
    </row>
    <row r="2974" spans="26:29" x14ac:dyDescent="0.65">
      <c r="Z2974" s="26"/>
      <c r="AC2974" s="26"/>
    </row>
    <row r="2975" spans="26:29" x14ac:dyDescent="0.65">
      <c r="Z2975" s="26"/>
      <c r="AC2975" s="26"/>
    </row>
    <row r="2976" spans="26:29" x14ac:dyDescent="0.65">
      <c r="Z2976" s="26"/>
      <c r="AC2976" s="26"/>
    </row>
    <row r="2977" spans="26:29" x14ac:dyDescent="0.65">
      <c r="Z2977" s="26"/>
      <c r="AC2977" s="26"/>
    </row>
    <row r="2978" spans="26:29" x14ac:dyDescent="0.65">
      <c r="Z2978" s="26"/>
      <c r="AC2978" s="26"/>
    </row>
    <row r="2979" spans="26:29" x14ac:dyDescent="0.65">
      <c r="Z2979" s="26"/>
      <c r="AC2979" s="26"/>
    </row>
    <row r="2980" spans="26:29" x14ac:dyDescent="0.65">
      <c r="Z2980" s="26"/>
      <c r="AC2980" s="26"/>
    </row>
    <row r="2981" spans="26:29" x14ac:dyDescent="0.65">
      <c r="Z2981" s="26"/>
      <c r="AC2981" s="26"/>
    </row>
    <row r="2982" spans="26:29" x14ac:dyDescent="0.65">
      <c r="Z2982" s="26"/>
      <c r="AC2982" s="26"/>
    </row>
    <row r="2983" spans="26:29" x14ac:dyDescent="0.65">
      <c r="Z2983" s="26"/>
      <c r="AC2983" s="26"/>
    </row>
    <row r="2984" spans="26:29" x14ac:dyDescent="0.65">
      <c r="Z2984" s="26"/>
      <c r="AC2984" s="26"/>
    </row>
    <row r="2985" spans="26:29" x14ac:dyDescent="0.65">
      <c r="Z2985" s="26"/>
      <c r="AC2985" s="26"/>
    </row>
    <row r="2986" spans="26:29" x14ac:dyDescent="0.65">
      <c r="Z2986" s="26"/>
      <c r="AC2986" s="26"/>
    </row>
    <row r="2987" spans="26:29" x14ac:dyDescent="0.65">
      <c r="Z2987" s="26"/>
      <c r="AC2987" s="26"/>
    </row>
    <row r="2988" spans="26:29" x14ac:dyDescent="0.65">
      <c r="Z2988" s="26"/>
      <c r="AC2988" s="26"/>
    </row>
    <row r="2989" spans="26:29" x14ac:dyDescent="0.65">
      <c r="Z2989" s="26"/>
      <c r="AC2989" s="26"/>
    </row>
    <row r="2990" spans="26:29" x14ac:dyDescent="0.65">
      <c r="Z2990" s="26"/>
      <c r="AC2990" s="26"/>
    </row>
    <row r="2991" spans="26:29" x14ac:dyDescent="0.65">
      <c r="Z2991" s="26"/>
      <c r="AC2991" s="26"/>
    </row>
    <row r="2992" spans="26:29" x14ac:dyDescent="0.65">
      <c r="Z2992" s="26"/>
      <c r="AC2992" s="26"/>
    </row>
    <row r="2993" spans="26:29" x14ac:dyDescent="0.65">
      <c r="Z2993" s="26"/>
      <c r="AC2993" s="26"/>
    </row>
    <row r="2994" spans="26:29" x14ac:dyDescent="0.65">
      <c r="Z2994" s="26"/>
      <c r="AC2994" s="26"/>
    </row>
    <row r="2995" spans="26:29" x14ac:dyDescent="0.65">
      <c r="Z2995" s="26"/>
      <c r="AC2995" s="26"/>
    </row>
    <row r="2996" spans="26:29" x14ac:dyDescent="0.65">
      <c r="Z2996" s="26"/>
      <c r="AC2996" s="26"/>
    </row>
    <row r="2997" spans="26:29" x14ac:dyDescent="0.65">
      <c r="Z2997" s="26"/>
      <c r="AC2997" s="26"/>
    </row>
    <row r="2998" spans="26:29" x14ac:dyDescent="0.65">
      <c r="Z2998" s="26"/>
      <c r="AC2998" s="26"/>
    </row>
    <row r="2999" spans="26:29" x14ac:dyDescent="0.65">
      <c r="Z2999" s="26"/>
      <c r="AC2999" s="26"/>
    </row>
    <row r="3000" spans="26:29" x14ac:dyDescent="0.65">
      <c r="Z3000" s="26"/>
      <c r="AC3000" s="26"/>
    </row>
    <row r="3001" spans="26:29" x14ac:dyDescent="0.65">
      <c r="Z3001" s="26"/>
      <c r="AC3001" s="26"/>
    </row>
    <row r="3002" spans="26:29" x14ac:dyDescent="0.65">
      <c r="Z3002" s="26"/>
      <c r="AC3002" s="26"/>
    </row>
    <row r="3003" spans="26:29" x14ac:dyDescent="0.65">
      <c r="Z3003" s="26"/>
      <c r="AC3003" s="26"/>
    </row>
    <row r="3004" spans="26:29" x14ac:dyDescent="0.65">
      <c r="Z3004" s="26"/>
      <c r="AC3004" s="26"/>
    </row>
    <row r="3005" spans="26:29" x14ac:dyDescent="0.65">
      <c r="Z3005" s="26"/>
      <c r="AC3005" s="26"/>
    </row>
    <row r="3006" spans="26:29" x14ac:dyDescent="0.65">
      <c r="Z3006" s="26"/>
      <c r="AC3006" s="26"/>
    </row>
    <row r="3007" spans="26:29" x14ac:dyDescent="0.65">
      <c r="Z3007" s="26"/>
      <c r="AC3007" s="26"/>
    </row>
    <row r="3008" spans="26:29" x14ac:dyDescent="0.65">
      <c r="Z3008" s="26"/>
      <c r="AC3008" s="26"/>
    </row>
    <row r="3009" spans="26:29" x14ac:dyDescent="0.65">
      <c r="Z3009" s="26"/>
      <c r="AC3009" s="26"/>
    </row>
    <row r="3010" spans="26:29" x14ac:dyDescent="0.65">
      <c r="Z3010" s="26"/>
      <c r="AC3010" s="26"/>
    </row>
    <row r="3011" spans="26:29" x14ac:dyDescent="0.65">
      <c r="Z3011" s="26"/>
      <c r="AC3011" s="26"/>
    </row>
    <row r="3012" spans="26:29" x14ac:dyDescent="0.65">
      <c r="Z3012" s="26"/>
      <c r="AC3012" s="26"/>
    </row>
    <row r="3013" spans="26:29" x14ac:dyDescent="0.65">
      <c r="Z3013" s="26"/>
      <c r="AC3013" s="26"/>
    </row>
    <row r="3014" spans="26:29" x14ac:dyDescent="0.65">
      <c r="Z3014" s="26"/>
      <c r="AC3014" s="26"/>
    </row>
    <row r="3015" spans="26:29" x14ac:dyDescent="0.65">
      <c r="Z3015" s="26"/>
      <c r="AC3015" s="26"/>
    </row>
    <row r="3016" spans="26:29" x14ac:dyDescent="0.65">
      <c r="Z3016" s="26"/>
      <c r="AC3016" s="26"/>
    </row>
    <row r="3017" spans="26:29" x14ac:dyDescent="0.65">
      <c r="Z3017" s="26"/>
      <c r="AC3017" s="26"/>
    </row>
    <row r="3018" spans="26:29" x14ac:dyDescent="0.65">
      <c r="Z3018" s="26"/>
      <c r="AC3018" s="26"/>
    </row>
    <row r="3019" spans="26:29" x14ac:dyDescent="0.65">
      <c r="Z3019" s="26"/>
      <c r="AC3019" s="26"/>
    </row>
    <row r="3020" spans="26:29" x14ac:dyDescent="0.65">
      <c r="Z3020" s="26"/>
      <c r="AC3020" s="26"/>
    </row>
    <row r="3021" spans="26:29" x14ac:dyDescent="0.65">
      <c r="Z3021" s="26"/>
      <c r="AC3021" s="26"/>
    </row>
    <row r="3022" spans="26:29" x14ac:dyDescent="0.65">
      <c r="Z3022" s="26"/>
      <c r="AC3022" s="26"/>
    </row>
    <row r="3023" spans="26:29" x14ac:dyDescent="0.65">
      <c r="Z3023" s="26"/>
      <c r="AC3023" s="26"/>
    </row>
    <row r="3024" spans="26:29" x14ac:dyDescent="0.65">
      <c r="Z3024" s="26"/>
      <c r="AC3024" s="26"/>
    </row>
    <row r="3025" spans="26:29" x14ac:dyDescent="0.65">
      <c r="Z3025" s="26"/>
      <c r="AC3025" s="26"/>
    </row>
    <row r="3026" spans="26:29" x14ac:dyDescent="0.65">
      <c r="Z3026" s="26"/>
      <c r="AC3026" s="26"/>
    </row>
    <row r="3027" spans="26:29" x14ac:dyDescent="0.65">
      <c r="Z3027" s="26"/>
      <c r="AC3027" s="26"/>
    </row>
    <row r="3028" spans="26:29" x14ac:dyDescent="0.65">
      <c r="Z3028" s="26"/>
      <c r="AC3028" s="26"/>
    </row>
    <row r="3029" spans="26:29" x14ac:dyDescent="0.65">
      <c r="Z3029" s="26"/>
      <c r="AC3029" s="26"/>
    </row>
    <row r="3030" spans="26:29" x14ac:dyDescent="0.65">
      <c r="Z3030" s="26"/>
      <c r="AC3030" s="26"/>
    </row>
    <row r="3031" spans="26:29" x14ac:dyDescent="0.65">
      <c r="Z3031" s="26"/>
      <c r="AC3031" s="26"/>
    </row>
    <row r="3032" spans="26:29" x14ac:dyDescent="0.65">
      <c r="Z3032" s="26"/>
      <c r="AC3032" s="26"/>
    </row>
    <row r="3033" spans="26:29" x14ac:dyDescent="0.65">
      <c r="Z3033" s="26"/>
      <c r="AC3033" s="26"/>
    </row>
    <row r="3034" spans="26:29" x14ac:dyDescent="0.65">
      <c r="Z3034" s="26"/>
      <c r="AC3034" s="26"/>
    </row>
    <row r="3035" spans="26:29" x14ac:dyDescent="0.65">
      <c r="Z3035" s="26"/>
      <c r="AC3035" s="26"/>
    </row>
    <row r="3036" spans="26:29" x14ac:dyDescent="0.65">
      <c r="Z3036" s="26"/>
      <c r="AC3036" s="26"/>
    </row>
    <row r="3037" spans="26:29" x14ac:dyDescent="0.65">
      <c r="Z3037" s="26"/>
      <c r="AC3037" s="26"/>
    </row>
    <row r="3038" spans="26:29" x14ac:dyDescent="0.65">
      <c r="Z3038" s="26"/>
      <c r="AC3038" s="26"/>
    </row>
    <row r="3039" spans="26:29" x14ac:dyDescent="0.65">
      <c r="Z3039" s="26"/>
      <c r="AC3039" s="26"/>
    </row>
    <row r="3040" spans="26:29" x14ac:dyDescent="0.65">
      <c r="Z3040" s="26"/>
      <c r="AC3040" s="26"/>
    </row>
    <row r="3041" spans="26:29" x14ac:dyDescent="0.65">
      <c r="Z3041" s="26"/>
      <c r="AC3041" s="26"/>
    </row>
    <row r="3042" spans="26:29" x14ac:dyDescent="0.65">
      <c r="Z3042" s="26"/>
      <c r="AC3042" s="26"/>
    </row>
    <row r="3043" spans="26:29" x14ac:dyDescent="0.65">
      <c r="Z3043" s="26"/>
      <c r="AC3043" s="26"/>
    </row>
    <row r="3044" spans="26:29" x14ac:dyDescent="0.65">
      <c r="Z3044" s="26"/>
      <c r="AC3044" s="26"/>
    </row>
    <row r="3045" spans="26:29" x14ac:dyDescent="0.65">
      <c r="Z3045" s="26"/>
      <c r="AC3045" s="26"/>
    </row>
    <row r="3046" spans="26:29" x14ac:dyDescent="0.65">
      <c r="Z3046" s="26"/>
      <c r="AC3046" s="26"/>
    </row>
    <row r="3047" spans="26:29" x14ac:dyDescent="0.65">
      <c r="Z3047" s="26"/>
      <c r="AC3047" s="26"/>
    </row>
    <row r="3048" spans="26:29" x14ac:dyDescent="0.65">
      <c r="Z3048" s="26"/>
      <c r="AC3048" s="26"/>
    </row>
    <row r="3049" spans="26:29" x14ac:dyDescent="0.65">
      <c r="Z3049" s="26"/>
      <c r="AC3049" s="26"/>
    </row>
    <row r="3050" spans="26:29" x14ac:dyDescent="0.65">
      <c r="Z3050" s="26"/>
      <c r="AC3050" s="26"/>
    </row>
    <row r="3051" spans="26:29" x14ac:dyDescent="0.65">
      <c r="Z3051" s="26"/>
      <c r="AC3051" s="26"/>
    </row>
    <row r="3052" spans="26:29" x14ac:dyDescent="0.65">
      <c r="Z3052" s="26"/>
      <c r="AC3052" s="26"/>
    </row>
    <row r="3053" spans="26:29" x14ac:dyDescent="0.65">
      <c r="Z3053" s="26"/>
      <c r="AC3053" s="26"/>
    </row>
    <row r="3054" spans="26:29" x14ac:dyDescent="0.65">
      <c r="Z3054" s="26"/>
      <c r="AC3054" s="26"/>
    </row>
    <row r="3055" spans="26:29" x14ac:dyDescent="0.65">
      <c r="Z3055" s="26"/>
      <c r="AC3055" s="26"/>
    </row>
    <row r="3056" spans="26:29" x14ac:dyDescent="0.65">
      <c r="Z3056" s="26"/>
      <c r="AC3056" s="26"/>
    </row>
    <row r="3057" spans="26:29" x14ac:dyDescent="0.65">
      <c r="Z3057" s="26"/>
      <c r="AC3057" s="26"/>
    </row>
    <row r="3058" spans="26:29" x14ac:dyDescent="0.65">
      <c r="Z3058" s="26"/>
      <c r="AC3058" s="26"/>
    </row>
    <row r="3059" spans="26:29" x14ac:dyDescent="0.65">
      <c r="Z3059" s="26"/>
      <c r="AC3059" s="26"/>
    </row>
    <row r="3060" spans="26:29" x14ac:dyDescent="0.65">
      <c r="Z3060" s="26"/>
      <c r="AC3060" s="26"/>
    </row>
    <row r="3061" spans="26:29" x14ac:dyDescent="0.65">
      <c r="Z3061" s="26"/>
      <c r="AC3061" s="26"/>
    </row>
    <row r="3062" spans="26:29" x14ac:dyDescent="0.65">
      <c r="Z3062" s="26"/>
      <c r="AC3062" s="26"/>
    </row>
    <row r="3063" spans="26:29" x14ac:dyDescent="0.65">
      <c r="Z3063" s="26"/>
      <c r="AC3063" s="26"/>
    </row>
    <row r="3064" spans="26:29" x14ac:dyDescent="0.65">
      <c r="Z3064" s="26"/>
      <c r="AC3064" s="26"/>
    </row>
    <row r="3065" spans="26:29" x14ac:dyDescent="0.65">
      <c r="Z3065" s="26"/>
      <c r="AC3065" s="26"/>
    </row>
    <row r="3066" spans="26:29" x14ac:dyDescent="0.65">
      <c r="Z3066" s="26"/>
      <c r="AC3066" s="26"/>
    </row>
    <row r="3067" spans="26:29" x14ac:dyDescent="0.65">
      <c r="Z3067" s="26"/>
      <c r="AC3067" s="26"/>
    </row>
    <row r="3068" spans="26:29" x14ac:dyDescent="0.65">
      <c r="Z3068" s="26"/>
      <c r="AC3068" s="26"/>
    </row>
    <row r="3069" spans="26:29" x14ac:dyDescent="0.65">
      <c r="Z3069" s="26"/>
      <c r="AC3069" s="26"/>
    </row>
    <row r="3070" spans="26:29" x14ac:dyDescent="0.65">
      <c r="Z3070" s="26"/>
      <c r="AC3070" s="26"/>
    </row>
    <row r="3071" spans="26:29" x14ac:dyDescent="0.65">
      <c r="Z3071" s="26"/>
      <c r="AC3071" s="26"/>
    </row>
    <row r="3072" spans="26:29" x14ac:dyDescent="0.65">
      <c r="Z3072" s="26"/>
      <c r="AC3072" s="26"/>
    </row>
    <row r="3073" spans="26:29" x14ac:dyDescent="0.65">
      <c r="Z3073" s="26"/>
      <c r="AC3073" s="26"/>
    </row>
    <row r="3074" spans="26:29" x14ac:dyDescent="0.65">
      <c r="Z3074" s="26"/>
      <c r="AC3074" s="26"/>
    </row>
    <row r="3075" spans="26:29" x14ac:dyDescent="0.65">
      <c r="Z3075" s="26"/>
      <c r="AC3075" s="26"/>
    </row>
    <row r="3076" spans="26:29" x14ac:dyDescent="0.65">
      <c r="Z3076" s="26"/>
      <c r="AC3076" s="26"/>
    </row>
    <row r="3077" spans="26:29" x14ac:dyDescent="0.65">
      <c r="Z3077" s="26"/>
      <c r="AC3077" s="26"/>
    </row>
    <row r="3078" spans="26:29" x14ac:dyDescent="0.65">
      <c r="Z3078" s="26"/>
      <c r="AC3078" s="26"/>
    </row>
    <row r="3079" spans="26:29" x14ac:dyDescent="0.65">
      <c r="Z3079" s="26"/>
      <c r="AC3079" s="26"/>
    </row>
    <row r="3080" spans="26:29" x14ac:dyDescent="0.65">
      <c r="Z3080" s="26"/>
      <c r="AC3080" s="26"/>
    </row>
    <row r="3081" spans="26:29" x14ac:dyDescent="0.65">
      <c r="Z3081" s="26"/>
      <c r="AC3081" s="26"/>
    </row>
    <row r="3082" spans="26:29" x14ac:dyDescent="0.65">
      <c r="Z3082" s="26"/>
      <c r="AC3082" s="26"/>
    </row>
    <row r="3083" spans="26:29" x14ac:dyDescent="0.65">
      <c r="Z3083" s="26"/>
      <c r="AC3083" s="26"/>
    </row>
    <row r="3084" spans="26:29" x14ac:dyDescent="0.65">
      <c r="Z3084" s="26"/>
      <c r="AC3084" s="26"/>
    </row>
    <row r="3085" spans="26:29" x14ac:dyDescent="0.65">
      <c r="Z3085" s="26"/>
      <c r="AC3085" s="26"/>
    </row>
    <row r="3086" spans="26:29" x14ac:dyDescent="0.65">
      <c r="Z3086" s="26"/>
      <c r="AC3086" s="26"/>
    </row>
    <row r="3087" spans="26:29" x14ac:dyDescent="0.65">
      <c r="Z3087" s="26"/>
      <c r="AC3087" s="26"/>
    </row>
    <row r="3088" spans="26:29" x14ac:dyDescent="0.65">
      <c r="Z3088" s="26"/>
      <c r="AC3088" s="26"/>
    </row>
    <row r="3089" spans="26:29" x14ac:dyDescent="0.65">
      <c r="Z3089" s="26"/>
      <c r="AC3089" s="26"/>
    </row>
    <row r="3090" spans="26:29" x14ac:dyDescent="0.65">
      <c r="Z3090" s="26"/>
      <c r="AC3090" s="26"/>
    </row>
    <row r="3091" spans="26:29" x14ac:dyDescent="0.65">
      <c r="Z3091" s="26"/>
      <c r="AC3091" s="26"/>
    </row>
    <row r="3092" spans="26:29" x14ac:dyDescent="0.65">
      <c r="Z3092" s="26"/>
      <c r="AC3092" s="26"/>
    </row>
    <row r="3093" spans="26:29" x14ac:dyDescent="0.65">
      <c r="Z3093" s="26"/>
      <c r="AC3093" s="26"/>
    </row>
    <row r="3094" spans="26:29" x14ac:dyDescent="0.65">
      <c r="Z3094" s="26"/>
      <c r="AC3094" s="26"/>
    </row>
    <row r="3095" spans="26:29" x14ac:dyDescent="0.65">
      <c r="Z3095" s="26"/>
      <c r="AC3095" s="26"/>
    </row>
    <row r="3096" spans="26:29" x14ac:dyDescent="0.65">
      <c r="Z3096" s="26"/>
      <c r="AC3096" s="26"/>
    </row>
    <row r="3097" spans="26:29" x14ac:dyDescent="0.65">
      <c r="Z3097" s="26"/>
      <c r="AC3097" s="26"/>
    </row>
    <row r="3098" spans="26:29" x14ac:dyDescent="0.65">
      <c r="Z3098" s="26"/>
      <c r="AC3098" s="26"/>
    </row>
    <row r="3099" spans="26:29" x14ac:dyDescent="0.65">
      <c r="Z3099" s="26"/>
      <c r="AC3099" s="26"/>
    </row>
    <row r="3100" spans="26:29" x14ac:dyDescent="0.65">
      <c r="Z3100" s="26"/>
      <c r="AC3100" s="26"/>
    </row>
    <row r="3101" spans="26:29" x14ac:dyDescent="0.65">
      <c r="Z3101" s="26"/>
      <c r="AC3101" s="26"/>
    </row>
    <row r="3102" spans="26:29" x14ac:dyDescent="0.65">
      <c r="Z3102" s="26"/>
      <c r="AC3102" s="26"/>
    </row>
    <row r="3103" spans="26:29" x14ac:dyDescent="0.65">
      <c r="Z3103" s="26"/>
      <c r="AC3103" s="26"/>
    </row>
    <row r="3104" spans="26:29" x14ac:dyDescent="0.65">
      <c r="Z3104" s="26"/>
      <c r="AC3104" s="26"/>
    </row>
    <row r="3105" spans="26:29" x14ac:dyDescent="0.65">
      <c r="Z3105" s="26"/>
      <c r="AC3105" s="26"/>
    </row>
    <row r="3106" spans="26:29" x14ac:dyDescent="0.65">
      <c r="Z3106" s="26"/>
      <c r="AC3106" s="26"/>
    </row>
    <row r="3107" spans="26:29" x14ac:dyDescent="0.65">
      <c r="Z3107" s="26"/>
      <c r="AC3107" s="26"/>
    </row>
    <row r="3108" spans="26:29" x14ac:dyDescent="0.65">
      <c r="Z3108" s="26"/>
      <c r="AC3108" s="26"/>
    </row>
    <row r="3109" spans="26:29" x14ac:dyDescent="0.65">
      <c r="Z3109" s="26"/>
      <c r="AC3109" s="26"/>
    </row>
    <row r="3110" spans="26:29" x14ac:dyDescent="0.65">
      <c r="Z3110" s="26"/>
      <c r="AC3110" s="26"/>
    </row>
    <row r="3111" spans="26:29" x14ac:dyDescent="0.65">
      <c r="Z3111" s="26"/>
      <c r="AC3111" s="26"/>
    </row>
    <row r="3112" spans="26:29" x14ac:dyDescent="0.65">
      <c r="Z3112" s="26"/>
      <c r="AC3112" s="26"/>
    </row>
    <row r="3113" spans="26:29" x14ac:dyDescent="0.65">
      <c r="Z3113" s="26"/>
      <c r="AC3113" s="26"/>
    </row>
    <row r="3114" spans="26:29" x14ac:dyDescent="0.65">
      <c r="Z3114" s="26"/>
      <c r="AC3114" s="26"/>
    </row>
    <row r="3115" spans="26:29" x14ac:dyDescent="0.65">
      <c r="Z3115" s="26"/>
      <c r="AC3115" s="26"/>
    </row>
    <row r="3116" spans="26:29" x14ac:dyDescent="0.65">
      <c r="Z3116" s="26"/>
      <c r="AC3116" s="26"/>
    </row>
    <row r="3117" spans="26:29" x14ac:dyDescent="0.65">
      <c r="Z3117" s="26"/>
      <c r="AC3117" s="26"/>
    </row>
    <row r="3118" spans="26:29" x14ac:dyDescent="0.65">
      <c r="Z3118" s="26"/>
      <c r="AC3118" s="26"/>
    </row>
    <row r="3119" spans="26:29" x14ac:dyDescent="0.65">
      <c r="Z3119" s="26"/>
      <c r="AC3119" s="26"/>
    </row>
    <row r="3120" spans="26:29" x14ac:dyDescent="0.65">
      <c r="Z3120" s="26"/>
      <c r="AC3120" s="26"/>
    </row>
    <row r="3121" spans="26:29" x14ac:dyDescent="0.65">
      <c r="Z3121" s="26"/>
      <c r="AC3121" s="26"/>
    </row>
    <row r="3122" spans="26:29" x14ac:dyDescent="0.65">
      <c r="Z3122" s="26"/>
      <c r="AC3122" s="26"/>
    </row>
    <row r="3123" spans="26:29" x14ac:dyDescent="0.65">
      <c r="Z3123" s="26"/>
      <c r="AC3123" s="26"/>
    </row>
    <row r="3124" spans="26:29" x14ac:dyDescent="0.65">
      <c r="Z3124" s="26"/>
      <c r="AC3124" s="26"/>
    </row>
    <row r="3125" spans="26:29" x14ac:dyDescent="0.65">
      <c r="Z3125" s="26"/>
      <c r="AC3125" s="26"/>
    </row>
    <row r="3126" spans="26:29" x14ac:dyDescent="0.65">
      <c r="Z3126" s="26"/>
      <c r="AC3126" s="26"/>
    </row>
    <row r="3127" spans="26:29" x14ac:dyDescent="0.65">
      <c r="Z3127" s="26"/>
      <c r="AC3127" s="26"/>
    </row>
    <row r="3128" spans="26:29" x14ac:dyDescent="0.65">
      <c r="Z3128" s="26"/>
      <c r="AC3128" s="26"/>
    </row>
    <row r="3129" spans="26:29" x14ac:dyDescent="0.65">
      <c r="Z3129" s="26"/>
      <c r="AC3129" s="26"/>
    </row>
    <row r="3130" spans="26:29" x14ac:dyDescent="0.65">
      <c r="Z3130" s="26"/>
      <c r="AC3130" s="26"/>
    </row>
    <row r="3131" spans="26:29" x14ac:dyDescent="0.65">
      <c r="Z3131" s="26"/>
      <c r="AC3131" s="26"/>
    </row>
    <row r="3132" spans="26:29" x14ac:dyDescent="0.65">
      <c r="Z3132" s="26"/>
      <c r="AC3132" s="26"/>
    </row>
    <row r="3133" spans="26:29" x14ac:dyDescent="0.65">
      <c r="Z3133" s="26"/>
      <c r="AC3133" s="26"/>
    </row>
    <row r="3134" spans="26:29" x14ac:dyDescent="0.65">
      <c r="Z3134" s="26"/>
      <c r="AC3134" s="26"/>
    </row>
    <row r="3135" spans="26:29" x14ac:dyDescent="0.65">
      <c r="Z3135" s="26"/>
      <c r="AC3135" s="26"/>
    </row>
    <row r="3136" spans="26:29" x14ac:dyDescent="0.65">
      <c r="Z3136" s="26"/>
      <c r="AC3136" s="26"/>
    </row>
    <row r="3137" spans="26:29" x14ac:dyDescent="0.65">
      <c r="Z3137" s="26"/>
      <c r="AC3137" s="26"/>
    </row>
    <row r="3138" spans="26:29" x14ac:dyDescent="0.65">
      <c r="Z3138" s="26"/>
      <c r="AC3138" s="26"/>
    </row>
    <row r="3139" spans="26:29" x14ac:dyDescent="0.65">
      <c r="Z3139" s="26"/>
      <c r="AC3139" s="26"/>
    </row>
    <row r="3140" spans="26:29" x14ac:dyDescent="0.65">
      <c r="Z3140" s="26"/>
      <c r="AC3140" s="26"/>
    </row>
    <row r="3141" spans="26:29" x14ac:dyDescent="0.65">
      <c r="Z3141" s="26"/>
      <c r="AC3141" s="26"/>
    </row>
    <row r="3142" spans="26:29" x14ac:dyDescent="0.65">
      <c r="Z3142" s="26"/>
      <c r="AC3142" s="26"/>
    </row>
    <row r="3143" spans="26:29" x14ac:dyDescent="0.65">
      <c r="Z3143" s="26"/>
      <c r="AC3143" s="26"/>
    </row>
    <row r="3144" spans="26:29" x14ac:dyDescent="0.65">
      <c r="Z3144" s="26"/>
      <c r="AC3144" s="26"/>
    </row>
    <row r="3145" spans="26:29" x14ac:dyDescent="0.65">
      <c r="Z3145" s="26"/>
      <c r="AC3145" s="26"/>
    </row>
    <row r="3146" spans="26:29" x14ac:dyDescent="0.65">
      <c r="Z3146" s="26"/>
      <c r="AC3146" s="26"/>
    </row>
    <row r="3147" spans="26:29" x14ac:dyDescent="0.65">
      <c r="Z3147" s="26"/>
      <c r="AC3147" s="26"/>
    </row>
    <row r="3148" spans="26:29" x14ac:dyDescent="0.65">
      <c r="Z3148" s="26"/>
      <c r="AC3148" s="26"/>
    </row>
    <row r="3149" spans="26:29" x14ac:dyDescent="0.65">
      <c r="Z3149" s="26"/>
      <c r="AC3149" s="26"/>
    </row>
    <row r="3150" spans="26:29" x14ac:dyDescent="0.65">
      <c r="Z3150" s="26"/>
      <c r="AC3150" s="26"/>
    </row>
    <row r="3151" spans="26:29" x14ac:dyDescent="0.65">
      <c r="Z3151" s="26"/>
      <c r="AC3151" s="26"/>
    </row>
    <row r="3152" spans="26:29" x14ac:dyDescent="0.65">
      <c r="Z3152" s="26"/>
      <c r="AC3152" s="26"/>
    </row>
    <row r="3153" spans="26:29" x14ac:dyDescent="0.65">
      <c r="Z3153" s="26"/>
      <c r="AC3153" s="26"/>
    </row>
    <row r="3154" spans="26:29" x14ac:dyDescent="0.65">
      <c r="Z3154" s="26"/>
      <c r="AC3154" s="26"/>
    </row>
    <row r="3155" spans="26:29" x14ac:dyDescent="0.65">
      <c r="Z3155" s="26"/>
      <c r="AC3155" s="26"/>
    </row>
    <row r="3156" spans="26:29" x14ac:dyDescent="0.65">
      <c r="Z3156" s="26"/>
      <c r="AC3156" s="26"/>
    </row>
    <row r="3157" spans="26:29" x14ac:dyDescent="0.65">
      <c r="Z3157" s="26"/>
      <c r="AC3157" s="26"/>
    </row>
    <row r="3158" spans="26:29" x14ac:dyDescent="0.65">
      <c r="Z3158" s="26"/>
      <c r="AC3158" s="26"/>
    </row>
    <row r="3159" spans="26:29" x14ac:dyDescent="0.65">
      <c r="Z3159" s="26"/>
      <c r="AC3159" s="26"/>
    </row>
    <row r="3160" spans="26:29" x14ac:dyDescent="0.65">
      <c r="Z3160" s="26"/>
      <c r="AC3160" s="26"/>
    </row>
    <row r="3161" spans="26:29" x14ac:dyDescent="0.65">
      <c r="Z3161" s="26"/>
      <c r="AC3161" s="26"/>
    </row>
    <row r="3162" spans="26:29" x14ac:dyDescent="0.65">
      <c r="Z3162" s="26"/>
      <c r="AC3162" s="26"/>
    </row>
    <row r="3163" spans="26:29" x14ac:dyDescent="0.65">
      <c r="Z3163" s="26"/>
      <c r="AC3163" s="26"/>
    </row>
    <row r="3164" spans="26:29" x14ac:dyDescent="0.65">
      <c r="Z3164" s="26"/>
      <c r="AC3164" s="26"/>
    </row>
    <row r="3165" spans="26:29" x14ac:dyDescent="0.65">
      <c r="Z3165" s="26"/>
      <c r="AC3165" s="26"/>
    </row>
    <row r="3166" spans="26:29" x14ac:dyDescent="0.65">
      <c r="Z3166" s="26"/>
      <c r="AC3166" s="26"/>
    </row>
    <row r="3167" spans="26:29" x14ac:dyDescent="0.65">
      <c r="Z3167" s="26"/>
      <c r="AC3167" s="26"/>
    </row>
    <row r="3168" spans="26:29" x14ac:dyDescent="0.65">
      <c r="Z3168" s="26"/>
      <c r="AC3168" s="26"/>
    </row>
    <row r="3169" spans="26:29" x14ac:dyDescent="0.65">
      <c r="Z3169" s="26"/>
      <c r="AC3169" s="26"/>
    </row>
    <row r="3170" spans="26:29" x14ac:dyDescent="0.65">
      <c r="Z3170" s="26"/>
      <c r="AC3170" s="26"/>
    </row>
    <row r="3171" spans="26:29" x14ac:dyDescent="0.65">
      <c r="Z3171" s="26"/>
      <c r="AC3171" s="26"/>
    </row>
    <row r="3172" spans="26:29" x14ac:dyDescent="0.65">
      <c r="Z3172" s="26"/>
      <c r="AC3172" s="26"/>
    </row>
    <row r="3173" spans="26:29" x14ac:dyDescent="0.65">
      <c r="Z3173" s="26"/>
      <c r="AC3173" s="26"/>
    </row>
    <row r="3174" spans="26:29" x14ac:dyDescent="0.65">
      <c r="Z3174" s="26"/>
      <c r="AC3174" s="26"/>
    </row>
    <row r="3175" spans="26:29" x14ac:dyDescent="0.65">
      <c r="Z3175" s="26"/>
      <c r="AC3175" s="26"/>
    </row>
    <row r="3176" spans="26:29" x14ac:dyDescent="0.65">
      <c r="Z3176" s="26"/>
      <c r="AC3176" s="26"/>
    </row>
    <row r="3177" spans="26:29" x14ac:dyDescent="0.65">
      <c r="Z3177" s="26"/>
      <c r="AC3177" s="26"/>
    </row>
    <row r="3178" spans="26:29" x14ac:dyDescent="0.65">
      <c r="Z3178" s="26"/>
      <c r="AC3178" s="26"/>
    </row>
    <row r="3179" spans="26:29" x14ac:dyDescent="0.65">
      <c r="Z3179" s="26"/>
      <c r="AC3179" s="26"/>
    </row>
    <row r="3180" spans="26:29" x14ac:dyDescent="0.65">
      <c r="Z3180" s="26"/>
      <c r="AC3180" s="26"/>
    </row>
    <row r="3181" spans="26:29" x14ac:dyDescent="0.65">
      <c r="Z3181" s="26"/>
      <c r="AC3181" s="26"/>
    </row>
    <row r="3182" spans="26:29" x14ac:dyDescent="0.65">
      <c r="Z3182" s="26"/>
      <c r="AC3182" s="26"/>
    </row>
    <row r="3183" spans="26:29" x14ac:dyDescent="0.65">
      <c r="Z3183" s="26"/>
      <c r="AC3183" s="26"/>
    </row>
    <row r="3184" spans="26:29" x14ac:dyDescent="0.65">
      <c r="Z3184" s="26"/>
      <c r="AC3184" s="26"/>
    </row>
    <row r="3185" spans="26:29" x14ac:dyDescent="0.65">
      <c r="Z3185" s="26"/>
      <c r="AC3185" s="26"/>
    </row>
    <row r="3186" spans="26:29" x14ac:dyDescent="0.65">
      <c r="Z3186" s="26"/>
      <c r="AC3186" s="26"/>
    </row>
    <row r="3187" spans="26:29" x14ac:dyDescent="0.65">
      <c r="Z3187" s="26"/>
      <c r="AC3187" s="26"/>
    </row>
    <row r="3188" spans="26:29" x14ac:dyDescent="0.65">
      <c r="Z3188" s="26"/>
      <c r="AC3188" s="26"/>
    </row>
    <row r="3189" spans="26:29" x14ac:dyDescent="0.65">
      <c r="Z3189" s="26"/>
      <c r="AC3189" s="26"/>
    </row>
    <row r="3190" spans="26:29" x14ac:dyDescent="0.65">
      <c r="Z3190" s="26"/>
      <c r="AC3190" s="26"/>
    </row>
    <row r="3191" spans="26:29" x14ac:dyDescent="0.65">
      <c r="Z3191" s="26"/>
      <c r="AC3191" s="26"/>
    </row>
    <row r="3192" spans="26:29" x14ac:dyDescent="0.65">
      <c r="Z3192" s="26"/>
      <c r="AC3192" s="26"/>
    </row>
    <row r="3193" spans="26:29" x14ac:dyDescent="0.65">
      <c r="Z3193" s="26"/>
      <c r="AC3193" s="26"/>
    </row>
    <row r="3194" spans="26:29" x14ac:dyDescent="0.65">
      <c r="Z3194" s="26"/>
      <c r="AC3194" s="26"/>
    </row>
    <row r="3195" spans="26:29" x14ac:dyDescent="0.65">
      <c r="Z3195" s="26"/>
      <c r="AC3195" s="26"/>
    </row>
    <row r="3196" spans="26:29" x14ac:dyDescent="0.65">
      <c r="Z3196" s="26"/>
      <c r="AC3196" s="26"/>
    </row>
    <row r="3197" spans="26:29" x14ac:dyDescent="0.65">
      <c r="Z3197" s="26"/>
      <c r="AC3197" s="26"/>
    </row>
    <row r="3198" spans="26:29" x14ac:dyDescent="0.65">
      <c r="Z3198" s="26"/>
      <c r="AC3198" s="26"/>
    </row>
    <row r="3199" spans="26:29" x14ac:dyDescent="0.65">
      <c r="Z3199" s="26"/>
      <c r="AC3199" s="26"/>
    </row>
    <row r="3200" spans="26:29" x14ac:dyDescent="0.65">
      <c r="Z3200" s="26"/>
      <c r="AC3200" s="26"/>
    </row>
    <row r="3201" spans="26:29" x14ac:dyDescent="0.65">
      <c r="Z3201" s="26"/>
      <c r="AC3201" s="26"/>
    </row>
    <row r="3202" spans="26:29" x14ac:dyDescent="0.65">
      <c r="Z3202" s="26"/>
      <c r="AC3202" s="26"/>
    </row>
    <row r="3203" spans="26:29" x14ac:dyDescent="0.65">
      <c r="Z3203" s="26"/>
      <c r="AC3203" s="26"/>
    </row>
    <row r="3204" spans="26:29" x14ac:dyDescent="0.65">
      <c r="Z3204" s="26"/>
      <c r="AC3204" s="26"/>
    </row>
    <row r="3205" spans="26:29" x14ac:dyDescent="0.65">
      <c r="Z3205" s="26"/>
      <c r="AC3205" s="26"/>
    </row>
    <row r="3206" spans="26:29" x14ac:dyDescent="0.65">
      <c r="Z3206" s="26"/>
      <c r="AC3206" s="26"/>
    </row>
    <row r="3207" spans="26:29" x14ac:dyDescent="0.65">
      <c r="Z3207" s="26"/>
      <c r="AC3207" s="26"/>
    </row>
    <row r="3208" spans="26:29" x14ac:dyDescent="0.65">
      <c r="Z3208" s="26"/>
      <c r="AC3208" s="26"/>
    </row>
    <row r="3209" spans="26:29" x14ac:dyDescent="0.65">
      <c r="Z3209" s="26"/>
      <c r="AC3209" s="26"/>
    </row>
    <row r="3210" spans="26:29" x14ac:dyDescent="0.65">
      <c r="Z3210" s="26"/>
      <c r="AC3210" s="26"/>
    </row>
    <row r="3211" spans="26:29" x14ac:dyDescent="0.65">
      <c r="Z3211" s="26"/>
      <c r="AC3211" s="26"/>
    </row>
    <row r="3212" spans="26:29" x14ac:dyDescent="0.65">
      <c r="Z3212" s="26"/>
      <c r="AC3212" s="26"/>
    </row>
    <row r="3213" spans="26:29" x14ac:dyDescent="0.65">
      <c r="Z3213" s="26"/>
      <c r="AC3213" s="26"/>
    </row>
    <row r="3214" spans="26:29" x14ac:dyDescent="0.65">
      <c r="Z3214" s="26"/>
      <c r="AC3214" s="26"/>
    </row>
    <row r="3215" spans="26:29" x14ac:dyDescent="0.65">
      <c r="Z3215" s="26"/>
      <c r="AC3215" s="26"/>
    </row>
    <row r="3216" spans="26:29" x14ac:dyDescent="0.65">
      <c r="Z3216" s="26"/>
      <c r="AC3216" s="26"/>
    </row>
    <row r="3217" spans="26:29" x14ac:dyDescent="0.65">
      <c r="Z3217" s="26"/>
      <c r="AC3217" s="26"/>
    </row>
    <row r="3218" spans="26:29" x14ac:dyDescent="0.65">
      <c r="Z3218" s="26"/>
      <c r="AC3218" s="26"/>
    </row>
    <row r="3219" spans="26:29" x14ac:dyDescent="0.65">
      <c r="Z3219" s="26"/>
      <c r="AC3219" s="26"/>
    </row>
    <row r="3220" spans="26:29" x14ac:dyDescent="0.65">
      <c r="Z3220" s="26"/>
      <c r="AC3220" s="26"/>
    </row>
    <row r="3221" spans="26:29" x14ac:dyDescent="0.65">
      <c r="Z3221" s="26"/>
      <c r="AC3221" s="26"/>
    </row>
    <row r="3222" spans="26:29" x14ac:dyDescent="0.65">
      <c r="Z3222" s="26"/>
      <c r="AC3222" s="26"/>
    </row>
    <row r="3223" spans="26:29" x14ac:dyDescent="0.65">
      <c r="Z3223" s="26"/>
      <c r="AC3223" s="26"/>
    </row>
    <row r="3224" spans="26:29" x14ac:dyDescent="0.65">
      <c r="Z3224" s="26"/>
      <c r="AC3224" s="26"/>
    </row>
    <row r="3225" spans="26:29" x14ac:dyDescent="0.65">
      <c r="Z3225" s="26"/>
      <c r="AC3225" s="26"/>
    </row>
    <row r="3226" spans="26:29" x14ac:dyDescent="0.65">
      <c r="Z3226" s="26"/>
      <c r="AC3226" s="26"/>
    </row>
    <row r="3227" spans="26:29" x14ac:dyDescent="0.65">
      <c r="Z3227" s="26"/>
      <c r="AC3227" s="26"/>
    </row>
    <row r="3228" spans="26:29" x14ac:dyDescent="0.65">
      <c r="Z3228" s="26"/>
      <c r="AC3228" s="26"/>
    </row>
    <row r="3229" spans="26:29" x14ac:dyDescent="0.65">
      <c r="Z3229" s="26"/>
      <c r="AC3229" s="26"/>
    </row>
    <row r="3230" spans="26:29" x14ac:dyDescent="0.65">
      <c r="Z3230" s="26"/>
      <c r="AC3230" s="26"/>
    </row>
    <row r="3231" spans="26:29" x14ac:dyDescent="0.65">
      <c r="Z3231" s="26"/>
      <c r="AC3231" s="26"/>
    </row>
    <row r="3232" spans="26:29" x14ac:dyDescent="0.65">
      <c r="Z3232" s="26"/>
      <c r="AC3232" s="26"/>
    </row>
    <row r="3233" spans="26:29" x14ac:dyDescent="0.65">
      <c r="Z3233" s="26"/>
      <c r="AC3233" s="26"/>
    </row>
    <row r="3234" spans="26:29" x14ac:dyDescent="0.65">
      <c r="Z3234" s="26"/>
      <c r="AC3234" s="26"/>
    </row>
    <row r="3235" spans="26:29" x14ac:dyDescent="0.65">
      <c r="Z3235" s="26"/>
      <c r="AC3235" s="26"/>
    </row>
    <row r="3236" spans="26:29" x14ac:dyDescent="0.65">
      <c r="Z3236" s="26"/>
      <c r="AC3236" s="26"/>
    </row>
    <row r="3237" spans="26:29" x14ac:dyDescent="0.65">
      <c r="Z3237" s="26"/>
      <c r="AC3237" s="26"/>
    </row>
    <row r="3238" spans="26:29" x14ac:dyDescent="0.65">
      <c r="Z3238" s="26"/>
      <c r="AC3238" s="26"/>
    </row>
    <row r="3239" spans="26:29" x14ac:dyDescent="0.65">
      <c r="Z3239" s="26"/>
      <c r="AC3239" s="26"/>
    </row>
    <row r="3240" spans="26:29" x14ac:dyDescent="0.65">
      <c r="Z3240" s="26"/>
      <c r="AC3240" s="26"/>
    </row>
    <row r="3241" spans="26:29" x14ac:dyDescent="0.65">
      <c r="Z3241" s="26"/>
      <c r="AC3241" s="26"/>
    </row>
    <row r="3242" spans="26:29" x14ac:dyDescent="0.65">
      <c r="Z3242" s="26"/>
      <c r="AC3242" s="26"/>
    </row>
    <row r="3243" spans="26:29" x14ac:dyDescent="0.65">
      <c r="Z3243" s="26"/>
      <c r="AC3243" s="26"/>
    </row>
    <row r="3244" spans="26:29" x14ac:dyDescent="0.65">
      <c r="Z3244" s="26"/>
      <c r="AC3244" s="26"/>
    </row>
    <row r="3245" spans="26:29" x14ac:dyDescent="0.65">
      <c r="Z3245" s="26"/>
      <c r="AC3245" s="26"/>
    </row>
    <row r="3246" spans="26:29" x14ac:dyDescent="0.65">
      <c r="Z3246" s="26"/>
      <c r="AC3246" s="26"/>
    </row>
    <row r="3247" spans="26:29" x14ac:dyDescent="0.65">
      <c r="Z3247" s="26"/>
      <c r="AC3247" s="26"/>
    </row>
    <row r="3248" spans="26:29" x14ac:dyDescent="0.65">
      <c r="Z3248" s="26"/>
      <c r="AC3248" s="26"/>
    </row>
    <row r="3249" spans="26:29" x14ac:dyDescent="0.65">
      <c r="Z3249" s="26"/>
      <c r="AC3249" s="26"/>
    </row>
    <row r="3250" spans="26:29" x14ac:dyDescent="0.65">
      <c r="Z3250" s="26"/>
      <c r="AC3250" s="26"/>
    </row>
    <row r="3251" spans="26:29" x14ac:dyDescent="0.65">
      <c r="Z3251" s="26"/>
      <c r="AC3251" s="26"/>
    </row>
    <row r="3252" spans="26:29" x14ac:dyDescent="0.65">
      <c r="Z3252" s="26"/>
      <c r="AC3252" s="26"/>
    </row>
    <row r="3253" spans="26:29" x14ac:dyDescent="0.65">
      <c r="Z3253" s="26"/>
      <c r="AC3253" s="26"/>
    </row>
    <row r="3254" spans="26:29" x14ac:dyDescent="0.65">
      <c r="Z3254" s="26"/>
      <c r="AC3254" s="26"/>
    </row>
    <row r="3255" spans="26:29" x14ac:dyDescent="0.65">
      <c r="Z3255" s="26"/>
      <c r="AC3255" s="26"/>
    </row>
    <row r="3256" spans="26:29" x14ac:dyDescent="0.65">
      <c r="Z3256" s="26"/>
      <c r="AC3256" s="26"/>
    </row>
    <row r="3257" spans="26:29" x14ac:dyDescent="0.65">
      <c r="Z3257" s="26"/>
      <c r="AC3257" s="26"/>
    </row>
    <row r="3258" spans="26:29" x14ac:dyDescent="0.65">
      <c r="Z3258" s="26"/>
      <c r="AC3258" s="26"/>
    </row>
    <row r="3259" spans="26:29" x14ac:dyDescent="0.65">
      <c r="Z3259" s="26"/>
      <c r="AC3259" s="26"/>
    </row>
    <row r="3260" spans="26:29" x14ac:dyDescent="0.65">
      <c r="Z3260" s="26"/>
      <c r="AC3260" s="26"/>
    </row>
    <row r="3261" spans="26:29" x14ac:dyDescent="0.65">
      <c r="Z3261" s="26"/>
      <c r="AC3261" s="26"/>
    </row>
    <row r="3262" spans="26:29" x14ac:dyDescent="0.65">
      <c r="Z3262" s="26"/>
      <c r="AC3262" s="26"/>
    </row>
    <row r="3263" spans="26:29" x14ac:dyDescent="0.65">
      <c r="Z3263" s="26"/>
      <c r="AC3263" s="26"/>
    </row>
    <row r="3264" spans="26:29" x14ac:dyDescent="0.65">
      <c r="Z3264" s="26"/>
      <c r="AC3264" s="26"/>
    </row>
    <row r="3265" spans="26:29" x14ac:dyDescent="0.65">
      <c r="Z3265" s="26"/>
      <c r="AC3265" s="26"/>
    </row>
    <row r="3266" spans="26:29" x14ac:dyDescent="0.65">
      <c r="Z3266" s="26"/>
      <c r="AC3266" s="26"/>
    </row>
    <row r="3267" spans="26:29" x14ac:dyDescent="0.65">
      <c r="Z3267" s="26"/>
      <c r="AC3267" s="26"/>
    </row>
    <row r="3268" spans="26:29" x14ac:dyDescent="0.65">
      <c r="Z3268" s="26"/>
      <c r="AC3268" s="26"/>
    </row>
    <row r="3269" spans="26:29" x14ac:dyDescent="0.65">
      <c r="Z3269" s="26"/>
      <c r="AC3269" s="26"/>
    </row>
    <row r="3270" spans="26:29" x14ac:dyDescent="0.65">
      <c r="Z3270" s="26"/>
      <c r="AC3270" s="26"/>
    </row>
    <row r="3271" spans="26:29" x14ac:dyDescent="0.65">
      <c r="Z3271" s="26"/>
      <c r="AC3271" s="26"/>
    </row>
    <row r="3272" spans="26:29" x14ac:dyDescent="0.65">
      <c r="Z3272" s="26"/>
      <c r="AC3272" s="26"/>
    </row>
    <row r="3273" spans="26:29" x14ac:dyDescent="0.65">
      <c r="Z3273" s="26"/>
      <c r="AC3273" s="26"/>
    </row>
    <row r="3274" spans="26:29" x14ac:dyDescent="0.65">
      <c r="Z3274" s="26"/>
      <c r="AC3274" s="26"/>
    </row>
    <row r="3275" spans="26:29" x14ac:dyDescent="0.65">
      <c r="Z3275" s="26"/>
      <c r="AC3275" s="26"/>
    </row>
    <row r="3276" spans="26:29" x14ac:dyDescent="0.65">
      <c r="Z3276" s="26"/>
      <c r="AC3276" s="26"/>
    </row>
    <row r="3277" spans="26:29" x14ac:dyDescent="0.65">
      <c r="Z3277" s="26"/>
      <c r="AC3277" s="26"/>
    </row>
    <row r="3278" spans="26:29" x14ac:dyDescent="0.65">
      <c r="Z3278" s="26"/>
      <c r="AC3278" s="26"/>
    </row>
    <row r="3279" spans="26:29" x14ac:dyDescent="0.65">
      <c r="Z3279" s="26"/>
      <c r="AC3279" s="26"/>
    </row>
    <row r="3280" spans="26:29" x14ac:dyDescent="0.65">
      <c r="Z3280" s="26"/>
      <c r="AC3280" s="26"/>
    </row>
    <row r="3281" spans="26:29" x14ac:dyDescent="0.65">
      <c r="Z3281" s="26"/>
      <c r="AC3281" s="26"/>
    </row>
    <row r="3282" spans="26:29" x14ac:dyDescent="0.65">
      <c r="Z3282" s="26"/>
      <c r="AC3282" s="26"/>
    </row>
    <row r="3283" spans="26:29" x14ac:dyDescent="0.65">
      <c r="Z3283" s="26"/>
      <c r="AC3283" s="26"/>
    </row>
    <row r="3284" spans="26:29" x14ac:dyDescent="0.65">
      <c r="Z3284" s="26"/>
      <c r="AC3284" s="26"/>
    </row>
    <row r="3285" spans="26:29" x14ac:dyDescent="0.65">
      <c r="Z3285" s="26"/>
      <c r="AC3285" s="26"/>
    </row>
    <row r="3286" spans="26:29" x14ac:dyDescent="0.65">
      <c r="Z3286" s="26"/>
      <c r="AC3286" s="26"/>
    </row>
    <row r="3287" spans="26:29" x14ac:dyDescent="0.65">
      <c r="Z3287" s="26"/>
      <c r="AC3287" s="26"/>
    </row>
    <row r="3288" spans="26:29" x14ac:dyDescent="0.65">
      <c r="Z3288" s="26"/>
      <c r="AC3288" s="26"/>
    </row>
    <row r="3289" spans="26:29" x14ac:dyDescent="0.65">
      <c r="Z3289" s="26"/>
      <c r="AC3289" s="26"/>
    </row>
    <row r="3290" spans="26:29" x14ac:dyDescent="0.65">
      <c r="Z3290" s="26"/>
      <c r="AC3290" s="26"/>
    </row>
    <row r="3291" spans="26:29" x14ac:dyDescent="0.65">
      <c r="Z3291" s="26"/>
      <c r="AC3291" s="26"/>
    </row>
    <row r="3292" spans="26:29" x14ac:dyDescent="0.65">
      <c r="Z3292" s="26"/>
      <c r="AC3292" s="26"/>
    </row>
    <row r="3293" spans="26:29" x14ac:dyDescent="0.65">
      <c r="Z3293" s="26"/>
      <c r="AC3293" s="26"/>
    </row>
    <row r="3294" spans="26:29" x14ac:dyDescent="0.65">
      <c r="Z3294" s="26"/>
      <c r="AC3294" s="26"/>
    </row>
    <row r="3295" spans="26:29" x14ac:dyDescent="0.65">
      <c r="Z3295" s="26"/>
      <c r="AC3295" s="26"/>
    </row>
    <row r="3296" spans="26:29" x14ac:dyDescent="0.65">
      <c r="Z3296" s="26"/>
      <c r="AC3296" s="26"/>
    </row>
    <row r="3297" spans="26:29" x14ac:dyDescent="0.65">
      <c r="Z3297" s="26"/>
      <c r="AC3297" s="26"/>
    </row>
    <row r="3298" spans="26:29" x14ac:dyDescent="0.65">
      <c r="Z3298" s="26"/>
      <c r="AC3298" s="26"/>
    </row>
    <row r="3299" spans="26:29" x14ac:dyDescent="0.65">
      <c r="Z3299" s="26"/>
      <c r="AC3299" s="26"/>
    </row>
    <row r="3300" spans="26:29" x14ac:dyDescent="0.65">
      <c r="Z3300" s="26"/>
      <c r="AC3300" s="26"/>
    </row>
    <row r="3301" spans="26:29" x14ac:dyDescent="0.65">
      <c r="Z3301" s="26"/>
      <c r="AC3301" s="26"/>
    </row>
    <row r="3302" spans="26:29" x14ac:dyDescent="0.65">
      <c r="Z3302" s="26"/>
      <c r="AC3302" s="26"/>
    </row>
    <row r="3303" spans="26:29" x14ac:dyDescent="0.65">
      <c r="Z3303" s="26"/>
      <c r="AC3303" s="26"/>
    </row>
    <row r="3304" spans="26:29" x14ac:dyDescent="0.65">
      <c r="Z3304" s="26"/>
      <c r="AC3304" s="26"/>
    </row>
    <row r="3305" spans="26:29" x14ac:dyDescent="0.65">
      <c r="Z3305" s="26"/>
      <c r="AC3305" s="26"/>
    </row>
    <row r="3306" spans="26:29" x14ac:dyDescent="0.65">
      <c r="Z3306" s="26"/>
      <c r="AC3306" s="26"/>
    </row>
    <row r="3307" spans="26:29" x14ac:dyDescent="0.65">
      <c r="Z3307" s="26"/>
      <c r="AC3307" s="26"/>
    </row>
    <row r="3308" spans="26:29" x14ac:dyDescent="0.65">
      <c r="Z3308" s="26"/>
      <c r="AC3308" s="26"/>
    </row>
    <row r="3309" spans="26:29" x14ac:dyDescent="0.65">
      <c r="Z3309" s="26"/>
      <c r="AC3309" s="26"/>
    </row>
    <row r="3310" spans="26:29" x14ac:dyDescent="0.65">
      <c r="Z3310" s="26"/>
      <c r="AC3310" s="26"/>
    </row>
    <row r="3311" spans="26:29" x14ac:dyDescent="0.65">
      <c r="Z3311" s="26"/>
      <c r="AC3311" s="26"/>
    </row>
    <row r="3312" spans="26:29" x14ac:dyDescent="0.65">
      <c r="Z3312" s="26"/>
      <c r="AC3312" s="26"/>
    </row>
    <row r="3313" spans="26:29" x14ac:dyDescent="0.65">
      <c r="Z3313" s="26"/>
      <c r="AC3313" s="26"/>
    </row>
    <row r="3314" spans="26:29" x14ac:dyDescent="0.65">
      <c r="Z3314" s="26"/>
      <c r="AC3314" s="26"/>
    </row>
    <row r="3315" spans="26:29" x14ac:dyDescent="0.65">
      <c r="Z3315" s="26"/>
      <c r="AC3315" s="26"/>
    </row>
    <row r="3316" spans="26:29" x14ac:dyDescent="0.65">
      <c r="Z3316" s="26"/>
      <c r="AC3316" s="26"/>
    </row>
    <row r="3317" spans="26:29" x14ac:dyDescent="0.65">
      <c r="Z3317" s="26"/>
      <c r="AC3317" s="26"/>
    </row>
    <row r="3318" spans="26:29" x14ac:dyDescent="0.65">
      <c r="Z3318" s="26"/>
      <c r="AC3318" s="26"/>
    </row>
    <row r="3319" spans="26:29" x14ac:dyDescent="0.65">
      <c r="Z3319" s="26"/>
      <c r="AC3319" s="26"/>
    </row>
    <row r="3320" spans="26:29" x14ac:dyDescent="0.65">
      <c r="Z3320" s="26"/>
      <c r="AC3320" s="26"/>
    </row>
    <row r="3321" spans="26:29" x14ac:dyDescent="0.65">
      <c r="Z3321" s="26"/>
      <c r="AC3321" s="26"/>
    </row>
    <row r="3322" spans="26:29" x14ac:dyDescent="0.65">
      <c r="Z3322" s="26"/>
      <c r="AC3322" s="26"/>
    </row>
    <row r="3323" spans="26:29" x14ac:dyDescent="0.65">
      <c r="Z3323" s="26"/>
      <c r="AC3323" s="26"/>
    </row>
    <row r="3324" spans="26:29" x14ac:dyDescent="0.65">
      <c r="Z3324" s="26"/>
      <c r="AC3324" s="26"/>
    </row>
    <row r="3325" spans="26:29" x14ac:dyDescent="0.65">
      <c r="Z3325" s="26"/>
      <c r="AC3325" s="26"/>
    </row>
    <row r="3326" spans="26:29" x14ac:dyDescent="0.65">
      <c r="Z3326" s="26"/>
      <c r="AC3326" s="26"/>
    </row>
    <row r="3327" spans="26:29" x14ac:dyDescent="0.65">
      <c r="Z3327" s="26"/>
      <c r="AC3327" s="26"/>
    </row>
    <row r="3328" spans="26:29" x14ac:dyDescent="0.65">
      <c r="Z3328" s="26"/>
      <c r="AC3328" s="26"/>
    </row>
    <row r="3329" spans="26:29" x14ac:dyDescent="0.65">
      <c r="Z3329" s="26"/>
      <c r="AC3329" s="26"/>
    </row>
    <row r="3330" spans="26:29" x14ac:dyDescent="0.65">
      <c r="Z3330" s="26"/>
      <c r="AC3330" s="26"/>
    </row>
    <row r="3331" spans="26:29" x14ac:dyDescent="0.65">
      <c r="Z3331" s="26"/>
      <c r="AC3331" s="26"/>
    </row>
    <row r="3332" spans="26:29" x14ac:dyDescent="0.65">
      <c r="Z3332" s="26"/>
      <c r="AC3332" s="26"/>
    </row>
    <row r="3333" spans="26:29" x14ac:dyDescent="0.65">
      <c r="Z3333" s="26"/>
      <c r="AC3333" s="26"/>
    </row>
    <row r="3334" spans="26:29" x14ac:dyDescent="0.65">
      <c r="Z3334" s="26"/>
      <c r="AC3334" s="26"/>
    </row>
    <row r="3335" spans="26:29" x14ac:dyDescent="0.65">
      <c r="Z3335" s="26"/>
      <c r="AC3335" s="26"/>
    </row>
    <row r="3336" spans="26:29" x14ac:dyDescent="0.65">
      <c r="Z3336" s="26"/>
      <c r="AC3336" s="26"/>
    </row>
    <row r="3337" spans="26:29" x14ac:dyDescent="0.65">
      <c r="Z3337" s="26"/>
      <c r="AC3337" s="26"/>
    </row>
    <row r="3338" spans="26:29" x14ac:dyDescent="0.65">
      <c r="Z3338" s="26"/>
      <c r="AC3338" s="26"/>
    </row>
    <row r="3339" spans="26:29" x14ac:dyDescent="0.65">
      <c r="Z3339" s="26"/>
      <c r="AC3339" s="26"/>
    </row>
    <row r="3340" spans="26:29" x14ac:dyDescent="0.65">
      <c r="Z3340" s="26"/>
      <c r="AC3340" s="26"/>
    </row>
    <row r="3341" spans="26:29" x14ac:dyDescent="0.65">
      <c r="Z3341" s="26"/>
      <c r="AC3341" s="26"/>
    </row>
    <row r="3342" spans="26:29" x14ac:dyDescent="0.65">
      <c r="Z3342" s="26"/>
      <c r="AC3342" s="26"/>
    </row>
    <row r="3343" spans="26:29" x14ac:dyDescent="0.65">
      <c r="Z3343" s="26"/>
      <c r="AC3343" s="26"/>
    </row>
    <row r="3344" spans="26:29" x14ac:dyDescent="0.65">
      <c r="Z3344" s="26"/>
      <c r="AC3344" s="26"/>
    </row>
    <row r="3345" spans="26:29" x14ac:dyDescent="0.65">
      <c r="Z3345" s="26"/>
      <c r="AC3345" s="26"/>
    </row>
    <row r="3346" spans="26:29" x14ac:dyDescent="0.65">
      <c r="Z3346" s="26"/>
      <c r="AC3346" s="26"/>
    </row>
    <row r="3347" spans="26:29" x14ac:dyDescent="0.65">
      <c r="Z3347" s="26"/>
      <c r="AC3347" s="26"/>
    </row>
    <row r="3348" spans="26:29" x14ac:dyDescent="0.65">
      <c r="Z3348" s="26"/>
      <c r="AC3348" s="26"/>
    </row>
    <row r="3349" spans="26:29" x14ac:dyDescent="0.65">
      <c r="Z3349" s="26"/>
      <c r="AC3349" s="26"/>
    </row>
    <row r="3350" spans="26:29" x14ac:dyDescent="0.65">
      <c r="Z3350" s="26"/>
      <c r="AC3350" s="26"/>
    </row>
    <row r="3351" spans="26:29" x14ac:dyDescent="0.65">
      <c r="Z3351" s="26"/>
      <c r="AC3351" s="26"/>
    </row>
    <row r="3352" spans="26:29" x14ac:dyDescent="0.65">
      <c r="Z3352" s="26"/>
      <c r="AC3352" s="26"/>
    </row>
    <row r="3353" spans="26:29" x14ac:dyDescent="0.65">
      <c r="Z3353" s="26"/>
      <c r="AC3353" s="26"/>
    </row>
    <row r="3354" spans="26:29" x14ac:dyDescent="0.65">
      <c r="Z3354" s="26"/>
      <c r="AC3354" s="26"/>
    </row>
    <row r="3355" spans="26:29" x14ac:dyDescent="0.65">
      <c r="Z3355" s="26"/>
      <c r="AC3355" s="26"/>
    </row>
    <row r="3356" spans="26:29" x14ac:dyDescent="0.65">
      <c r="Z3356" s="26"/>
      <c r="AC3356" s="26"/>
    </row>
    <row r="3357" spans="26:29" x14ac:dyDescent="0.65">
      <c r="Z3357" s="26"/>
      <c r="AC3357" s="26"/>
    </row>
    <row r="3358" spans="26:29" x14ac:dyDescent="0.65">
      <c r="Z3358" s="26"/>
      <c r="AC3358" s="26"/>
    </row>
    <row r="3359" spans="26:29" x14ac:dyDescent="0.65">
      <c r="Z3359" s="26"/>
      <c r="AC3359" s="26"/>
    </row>
    <row r="3360" spans="26:29" x14ac:dyDescent="0.65">
      <c r="Z3360" s="26"/>
      <c r="AC3360" s="26"/>
    </row>
    <row r="3361" spans="26:29" x14ac:dyDescent="0.65">
      <c r="Z3361" s="26"/>
      <c r="AC3361" s="26"/>
    </row>
    <row r="3362" spans="26:29" x14ac:dyDescent="0.65">
      <c r="Z3362" s="26"/>
      <c r="AC3362" s="26"/>
    </row>
    <row r="3363" spans="26:29" x14ac:dyDescent="0.65">
      <c r="Z3363" s="26"/>
      <c r="AC3363" s="26"/>
    </row>
    <row r="3364" spans="26:29" x14ac:dyDescent="0.65">
      <c r="Z3364" s="26"/>
      <c r="AC3364" s="26"/>
    </row>
    <row r="3365" spans="26:29" x14ac:dyDescent="0.65">
      <c r="Z3365" s="26"/>
      <c r="AC3365" s="26"/>
    </row>
    <row r="3366" spans="26:29" x14ac:dyDescent="0.65">
      <c r="Z3366" s="26"/>
      <c r="AC3366" s="26"/>
    </row>
    <row r="3367" spans="26:29" x14ac:dyDescent="0.65">
      <c r="Z3367" s="26"/>
      <c r="AC3367" s="26"/>
    </row>
    <row r="3368" spans="26:29" x14ac:dyDescent="0.65">
      <c r="Z3368" s="26"/>
      <c r="AC3368" s="26"/>
    </row>
    <row r="3369" spans="26:29" x14ac:dyDescent="0.65">
      <c r="Z3369" s="26"/>
      <c r="AC3369" s="26"/>
    </row>
    <row r="3370" spans="26:29" x14ac:dyDescent="0.65">
      <c r="Z3370" s="26"/>
      <c r="AC3370" s="26"/>
    </row>
    <row r="3371" spans="26:29" x14ac:dyDescent="0.65">
      <c r="Z3371" s="26"/>
      <c r="AC3371" s="26"/>
    </row>
    <row r="3372" spans="26:29" x14ac:dyDescent="0.65">
      <c r="Z3372" s="26"/>
      <c r="AC3372" s="26"/>
    </row>
    <row r="3373" spans="26:29" x14ac:dyDescent="0.65">
      <c r="Z3373" s="26"/>
      <c r="AC3373" s="26"/>
    </row>
    <row r="3374" spans="26:29" x14ac:dyDescent="0.65">
      <c r="Z3374" s="26"/>
      <c r="AC3374" s="26"/>
    </row>
    <row r="3375" spans="26:29" x14ac:dyDescent="0.65">
      <c r="Z3375" s="26"/>
      <c r="AC3375" s="26"/>
    </row>
    <row r="3376" spans="26:29" x14ac:dyDescent="0.65">
      <c r="Z3376" s="26"/>
      <c r="AC3376" s="26"/>
    </row>
    <row r="3377" spans="26:29" x14ac:dyDescent="0.65">
      <c r="Z3377" s="26"/>
      <c r="AC3377" s="26"/>
    </row>
    <row r="3378" spans="26:29" x14ac:dyDescent="0.65">
      <c r="Z3378" s="26"/>
      <c r="AC3378" s="26"/>
    </row>
    <row r="3379" spans="26:29" x14ac:dyDescent="0.65">
      <c r="Z3379" s="26"/>
      <c r="AC3379" s="26"/>
    </row>
    <row r="3380" spans="26:29" x14ac:dyDescent="0.65">
      <c r="Z3380" s="26"/>
      <c r="AC3380" s="26"/>
    </row>
    <row r="3381" spans="26:29" x14ac:dyDescent="0.65">
      <c r="Z3381" s="26"/>
      <c r="AC3381" s="26"/>
    </row>
    <row r="3382" spans="26:29" x14ac:dyDescent="0.65">
      <c r="Z3382" s="26"/>
      <c r="AC3382" s="26"/>
    </row>
    <row r="3383" spans="26:29" x14ac:dyDescent="0.65">
      <c r="Z3383" s="26"/>
      <c r="AC3383" s="26"/>
    </row>
    <row r="3384" spans="26:29" x14ac:dyDescent="0.65">
      <c r="Z3384" s="26"/>
      <c r="AC3384" s="26"/>
    </row>
    <row r="3385" spans="26:29" x14ac:dyDescent="0.65">
      <c r="Z3385" s="26"/>
      <c r="AC3385" s="26"/>
    </row>
    <row r="3386" spans="26:29" x14ac:dyDescent="0.65">
      <c r="Z3386" s="26"/>
      <c r="AC3386" s="26"/>
    </row>
    <row r="3387" spans="26:29" x14ac:dyDescent="0.65">
      <c r="Z3387" s="26"/>
      <c r="AC3387" s="26"/>
    </row>
    <row r="3388" spans="26:29" x14ac:dyDescent="0.65">
      <c r="Z3388" s="26"/>
      <c r="AC3388" s="26"/>
    </row>
    <row r="3389" spans="26:29" x14ac:dyDescent="0.65">
      <c r="Z3389" s="26"/>
      <c r="AC3389" s="26"/>
    </row>
    <row r="3390" spans="26:29" x14ac:dyDescent="0.65">
      <c r="Z3390" s="26"/>
      <c r="AC3390" s="26"/>
    </row>
    <row r="3391" spans="26:29" x14ac:dyDescent="0.65">
      <c r="Z3391" s="26"/>
      <c r="AC3391" s="26"/>
    </row>
    <row r="3392" spans="26:29" x14ac:dyDescent="0.65">
      <c r="Z3392" s="26"/>
      <c r="AC3392" s="26"/>
    </row>
    <row r="3393" spans="26:29" x14ac:dyDescent="0.65">
      <c r="Z3393" s="26"/>
      <c r="AC3393" s="26"/>
    </row>
    <row r="3394" spans="26:29" x14ac:dyDescent="0.65">
      <c r="Z3394" s="26"/>
      <c r="AC3394" s="26"/>
    </row>
    <row r="3395" spans="26:29" x14ac:dyDescent="0.65">
      <c r="Z3395" s="26"/>
      <c r="AC3395" s="26"/>
    </row>
    <row r="3396" spans="26:29" x14ac:dyDescent="0.65">
      <c r="Z3396" s="26"/>
      <c r="AC3396" s="26"/>
    </row>
    <row r="3397" spans="26:29" x14ac:dyDescent="0.65">
      <c r="Z3397" s="26"/>
      <c r="AC3397" s="26"/>
    </row>
    <row r="3398" spans="26:29" x14ac:dyDescent="0.65">
      <c r="Z3398" s="26"/>
      <c r="AC3398" s="26"/>
    </row>
    <row r="3399" spans="26:29" x14ac:dyDescent="0.65">
      <c r="Z3399" s="26"/>
      <c r="AC3399" s="26"/>
    </row>
    <row r="3400" spans="26:29" x14ac:dyDescent="0.65">
      <c r="Z3400" s="26"/>
      <c r="AC3400" s="26"/>
    </row>
    <row r="3401" spans="26:29" x14ac:dyDescent="0.65">
      <c r="Z3401" s="26"/>
      <c r="AC3401" s="26"/>
    </row>
    <row r="3402" spans="26:29" x14ac:dyDescent="0.65">
      <c r="Z3402" s="26"/>
      <c r="AC3402" s="26"/>
    </row>
    <row r="3403" spans="26:29" x14ac:dyDescent="0.65">
      <c r="Z3403" s="26"/>
      <c r="AC3403" s="26"/>
    </row>
    <row r="3404" spans="26:29" x14ac:dyDescent="0.65">
      <c r="Z3404" s="26"/>
      <c r="AC3404" s="26"/>
    </row>
    <row r="3405" spans="26:29" x14ac:dyDescent="0.65">
      <c r="Z3405" s="26"/>
      <c r="AC3405" s="26"/>
    </row>
    <row r="3406" spans="26:29" x14ac:dyDescent="0.65">
      <c r="Z3406" s="26"/>
      <c r="AC3406" s="26"/>
    </row>
    <row r="3407" spans="26:29" x14ac:dyDescent="0.65">
      <c r="Z3407" s="26"/>
      <c r="AC3407" s="26"/>
    </row>
    <row r="3408" spans="26:29" x14ac:dyDescent="0.65">
      <c r="Z3408" s="26"/>
      <c r="AC3408" s="26"/>
    </row>
    <row r="3409" spans="26:29" x14ac:dyDescent="0.65">
      <c r="Z3409" s="26"/>
      <c r="AC3409" s="26"/>
    </row>
    <row r="3410" spans="26:29" x14ac:dyDescent="0.65">
      <c r="Z3410" s="26"/>
      <c r="AC3410" s="26"/>
    </row>
    <row r="3411" spans="26:29" x14ac:dyDescent="0.65">
      <c r="Z3411" s="26"/>
      <c r="AC3411" s="26"/>
    </row>
    <row r="3412" spans="26:29" x14ac:dyDescent="0.65">
      <c r="Z3412" s="26"/>
      <c r="AC3412" s="26"/>
    </row>
    <row r="3413" spans="26:29" x14ac:dyDescent="0.65">
      <c r="Z3413" s="26"/>
      <c r="AC3413" s="26"/>
    </row>
    <row r="3414" spans="26:29" x14ac:dyDescent="0.65">
      <c r="Z3414" s="26"/>
      <c r="AC3414" s="26"/>
    </row>
    <row r="3415" spans="26:29" x14ac:dyDescent="0.65">
      <c r="Z3415" s="26"/>
      <c r="AC3415" s="26"/>
    </row>
    <row r="3416" spans="26:29" x14ac:dyDescent="0.65">
      <c r="Z3416" s="26"/>
      <c r="AC3416" s="26"/>
    </row>
    <row r="3417" spans="26:29" x14ac:dyDescent="0.65">
      <c r="Z3417" s="26"/>
      <c r="AC3417" s="26"/>
    </row>
    <row r="3418" spans="26:29" x14ac:dyDescent="0.65">
      <c r="Z3418" s="26"/>
      <c r="AC3418" s="26"/>
    </row>
    <row r="3419" spans="26:29" x14ac:dyDescent="0.65">
      <c r="Z3419" s="26"/>
      <c r="AC3419" s="26"/>
    </row>
    <row r="3420" spans="26:29" x14ac:dyDescent="0.65">
      <c r="Z3420" s="26"/>
      <c r="AC3420" s="26"/>
    </row>
    <row r="3421" spans="26:29" x14ac:dyDescent="0.65">
      <c r="Z3421" s="26"/>
      <c r="AC3421" s="26"/>
    </row>
    <row r="3422" spans="26:29" x14ac:dyDescent="0.65">
      <c r="Z3422" s="26"/>
      <c r="AC3422" s="26"/>
    </row>
    <row r="3423" spans="26:29" x14ac:dyDescent="0.65">
      <c r="Z3423" s="26"/>
      <c r="AC3423" s="26"/>
    </row>
    <row r="3424" spans="26:29" x14ac:dyDescent="0.65">
      <c r="Z3424" s="26"/>
      <c r="AC3424" s="26"/>
    </row>
    <row r="3425" spans="26:29" x14ac:dyDescent="0.65">
      <c r="Z3425" s="26"/>
      <c r="AC3425" s="26"/>
    </row>
    <row r="3426" spans="26:29" x14ac:dyDescent="0.65">
      <c r="Z3426" s="26"/>
      <c r="AC3426" s="26"/>
    </row>
    <row r="3427" spans="26:29" x14ac:dyDescent="0.65">
      <c r="Z3427" s="26"/>
      <c r="AC3427" s="26"/>
    </row>
    <row r="3428" spans="26:29" x14ac:dyDescent="0.65">
      <c r="Z3428" s="26"/>
      <c r="AC3428" s="26"/>
    </row>
    <row r="3429" spans="26:29" x14ac:dyDescent="0.65">
      <c r="Z3429" s="26"/>
      <c r="AC3429" s="26"/>
    </row>
    <row r="3430" spans="26:29" x14ac:dyDescent="0.65">
      <c r="Z3430" s="26"/>
      <c r="AC3430" s="26"/>
    </row>
    <row r="3431" spans="26:29" x14ac:dyDescent="0.65">
      <c r="Z3431" s="26"/>
      <c r="AC3431" s="26"/>
    </row>
    <row r="3432" spans="26:29" x14ac:dyDescent="0.65">
      <c r="Z3432" s="26"/>
      <c r="AC3432" s="26"/>
    </row>
    <row r="3433" spans="26:29" x14ac:dyDescent="0.65">
      <c r="Z3433" s="26"/>
      <c r="AC3433" s="26"/>
    </row>
    <row r="3434" spans="26:29" x14ac:dyDescent="0.65">
      <c r="Z3434" s="26"/>
      <c r="AC3434" s="26"/>
    </row>
    <row r="3435" spans="26:29" x14ac:dyDescent="0.65">
      <c r="Z3435" s="26"/>
      <c r="AC3435" s="26"/>
    </row>
    <row r="3436" spans="26:29" x14ac:dyDescent="0.65">
      <c r="Z3436" s="26"/>
      <c r="AC3436" s="26"/>
    </row>
    <row r="3437" spans="26:29" x14ac:dyDescent="0.65">
      <c r="Z3437" s="26"/>
      <c r="AC3437" s="26"/>
    </row>
    <row r="3438" spans="26:29" x14ac:dyDescent="0.65">
      <c r="Z3438" s="26"/>
      <c r="AC3438" s="26"/>
    </row>
    <row r="3439" spans="26:29" x14ac:dyDescent="0.65">
      <c r="Z3439" s="26"/>
      <c r="AC3439" s="26"/>
    </row>
    <row r="3440" spans="26:29" x14ac:dyDescent="0.65">
      <c r="Z3440" s="26"/>
      <c r="AC3440" s="26"/>
    </row>
    <row r="3441" spans="26:29" x14ac:dyDescent="0.65">
      <c r="Z3441" s="26"/>
      <c r="AC3441" s="26"/>
    </row>
    <row r="3442" spans="26:29" x14ac:dyDescent="0.65">
      <c r="Z3442" s="26"/>
      <c r="AC3442" s="26"/>
    </row>
    <row r="3443" spans="26:29" x14ac:dyDescent="0.65">
      <c r="Z3443" s="26"/>
      <c r="AC3443" s="26"/>
    </row>
    <row r="3444" spans="26:29" x14ac:dyDescent="0.65">
      <c r="Z3444" s="26"/>
      <c r="AC3444" s="26"/>
    </row>
    <row r="3445" spans="26:29" x14ac:dyDescent="0.65">
      <c r="Z3445" s="26"/>
      <c r="AC3445" s="26"/>
    </row>
    <row r="3446" spans="26:29" x14ac:dyDescent="0.65">
      <c r="Z3446" s="26"/>
      <c r="AC3446" s="26"/>
    </row>
    <row r="3447" spans="26:29" x14ac:dyDescent="0.65">
      <c r="Z3447" s="26"/>
      <c r="AC3447" s="26"/>
    </row>
    <row r="3448" spans="26:29" x14ac:dyDescent="0.65">
      <c r="Z3448" s="26"/>
      <c r="AC3448" s="26"/>
    </row>
    <row r="3449" spans="26:29" x14ac:dyDescent="0.65">
      <c r="Z3449" s="26"/>
      <c r="AC3449" s="26"/>
    </row>
    <row r="3450" spans="26:29" x14ac:dyDescent="0.65">
      <c r="Z3450" s="26"/>
      <c r="AC3450" s="26"/>
    </row>
    <row r="3451" spans="26:29" x14ac:dyDescent="0.65">
      <c r="Z3451" s="26"/>
      <c r="AC3451" s="26"/>
    </row>
    <row r="3452" spans="26:29" x14ac:dyDescent="0.65">
      <c r="Z3452" s="26"/>
      <c r="AC3452" s="26"/>
    </row>
    <row r="3453" spans="26:29" x14ac:dyDescent="0.65">
      <c r="Z3453" s="26"/>
      <c r="AC3453" s="26"/>
    </row>
    <row r="3454" spans="26:29" x14ac:dyDescent="0.65">
      <c r="Z3454" s="26"/>
      <c r="AC3454" s="26"/>
    </row>
    <row r="3455" spans="26:29" x14ac:dyDescent="0.65">
      <c r="Z3455" s="26"/>
      <c r="AC3455" s="26"/>
    </row>
    <row r="3456" spans="26:29" x14ac:dyDescent="0.65">
      <c r="Z3456" s="26"/>
      <c r="AC3456" s="26"/>
    </row>
    <row r="3457" spans="26:29" x14ac:dyDescent="0.65">
      <c r="Z3457" s="26"/>
      <c r="AC3457" s="26"/>
    </row>
    <row r="3458" spans="26:29" x14ac:dyDescent="0.65">
      <c r="Z3458" s="26"/>
      <c r="AC3458" s="26"/>
    </row>
    <row r="3459" spans="26:29" x14ac:dyDescent="0.65">
      <c r="Z3459" s="26"/>
      <c r="AC3459" s="26"/>
    </row>
    <row r="3460" spans="26:29" x14ac:dyDescent="0.65">
      <c r="Z3460" s="26"/>
      <c r="AC3460" s="26"/>
    </row>
    <row r="3461" spans="26:29" x14ac:dyDescent="0.65">
      <c r="Z3461" s="26"/>
      <c r="AC3461" s="26"/>
    </row>
    <row r="3462" spans="26:29" x14ac:dyDescent="0.65">
      <c r="Z3462" s="26"/>
      <c r="AC3462" s="26"/>
    </row>
    <row r="3463" spans="26:29" x14ac:dyDescent="0.65">
      <c r="Z3463" s="26"/>
      <c r="AC3463" s="26"/>
    </row>
    <row r="3464" spans="26:29" x14ac:dyDescent="0.65">
      <c r="Z3464" s="26"/>
      <c r="AC3464" s="26"/>
    </row>
    <row r="3465" spans="26:29" x14ac:dyDescent="0.65">
      <c r="Z3465" s="26"/>
      <c r="AC3465" s="26"/>
    </row>
    <row r="3466" spans="26:29" x14ac:dyDescent="0.65">
      <c r="Z3466" s="26"/>
      <c r="AC3466" s="26"/>
    </row>
    <row r="3467" spans="26:29" x14ac:dyDescent="0.65">
      <c r="Z3467" s="26"/>
      <c r="AC3467" s="26"/>
    </row>
    <row r="3468" spans="26:29" x14ac:dyDescent="0.65">
      <c r="Z3468" s="26"/>
      <c r="AC3468" s="26"/>
    </row>
    <row r="3469" spans="26:29" x14ac:dyDescent="0.65">
      <c r="Z3469" s="26"/>
      <c r="AC3469" s="26"/>
    </row>
    <row r="3470" spans="26:29" x14ac:dyDescent="0.65">
      <c r="Z3470" s="26"/>
      <c r="AC3470" s="26"/>
    </row>
    <row r="3471" spans="26:29" x14ac:dyDescent="0.65">
      <c r="Z3471" s="26"/>
      <c r="AC3471" s="26"/>
    </row>
    <row r="3472" spans="26:29" x14ac:dyDescent="0.65">
      <c r="Z3472" s="26"/>
      <c r="AC3472" s="26"/>
    </row>
    <row r="3473" spans="26:29" x14ac:dyDescent="0.65">
      <c r="Z3473" s="26"/>
      <c r="AC3473" s="26"/>
    </row>
    <row r="3474" spans="26:29" x14ac:dyDescent="0.65">
      <c r="Z3474" s="26"/>
      <c r="AC3474" s="26"/>
    </row>
    <row r="3475" spans="26:29" x14ac:dyDescent="0.65">
      <c r="Z3475" s="26"/>
      <c r="AC3475" s="26"/>
    </row>
    <row r="3476" spans="26:29" x14ac:dyDescent="0.65">
      <c r="Z3476" s="26"/>
      <c r="AC3476" s="26"/>
    </row>
    <row r="3477" spans="26:29" x14ac:dyDescent="0.65">
      <c r="Z3477" s="26"/>
      <c r="AC3477" s="26"/>
    </row>
    <row r="3478" spans="26:29" x14ac:dyDescent="0.65">
      <c r="Z3478" s="26"/>
      <c r="AC3478" s="26"/>
    </row>
    <row r="3479" spans="26:29" x14ac:dyDescent="0.65">
      <c r="Z3479" s="26"/>
      <c r="AC3479" s="26"/>
    </row>
    <row r="3480" spans="26:29" x14ac:dyDescent="0.65">
      <c r="Z3480" s="26"/>
      <c r="AC3480" s="26"/>
    </row>
    <row r="3481" spans="26:29" x14ac:dyDescent="0.65">
      <c r="Z3481" s="26"/>
      <c r="AC3481" s="26"/>
    </row>
    <row r="3482" spans="26:29" x14ac:dyDescent="0.65">
      <c r="Z3482" s="26"/>
      <c r="AC3482" s="26"/>
    </row>
    <row r="3483" spans="26:29" x14ac:dyDescent="0.65">
      <c r="Z3483" s="26"/>
      <c r="AC3483" s="26"/>
    </row>
    <row r="3484" spans="26:29" x14ac:dyDescent="0.65">
      <c r="Z3484" s="26"/>
      <c r="AC3484" s="26"/>
    </row>
    <row r="3485" spans="26:29" x14ac:dyDescent="0.65">
      <c r="Z3485" s="26"/>
      <c r="AC3485" s="26"/>
    </row>
    <row r="3486" spans="26:29" x14ac:dyDescent="0.65">
      <c r="Z3486" s="26"/>
      <c r="AC3486" s="26"/>
    </row>
    <row r="3487" spans="26:29" x14ac:dyDescent="0.65">
      <c r="Z3487" s="26"/>
      <c r="AC3487" s="26"/>
    </row>
    <row r="3488" spans="26:29" x14ac:dyDescent="0.65">
      <c r="Z3488" s="26"/>
      <c r="AC3488" s="26"/>
    </row>
    <row r="3489" spans="26:29" x14ac:dyDescent="0.65">
      <c r="Z3489" s="26"/>
      <c r="AC3489" s="26"/>
    </row>
    <row r="3490" spans="26:29" x14ac:dyDescent="0.65">
      <c r="Z3490" s="26"/>
      <c r="AC3490" s="26"/>
    </row>
    <row r="3491" spans="26:29" x14ac:dyDescent="0.65">
      <c r="Z3491" s="26"/>
      <c r="AC3491" s="26"/>
    </row>
    <row r="3492" spans="26:29" x14ac:dyDescent="0.65">
      <c r="Z3492" s="26"/>
      <c r="AC3492" s="26"/>
    </row>
    <row r="3493" spans="26:29" x14ac:dyDescent="0.65">
      <c r="Z3493" s="26"/>
      <c r="AC3493" s="26"/>
    </row>
    <row r="3494" spans="26:29" x14ac:dyDescent="0.65">
      <c r="Z3494" s="26"/>
      <c r="AC3494" s="26"/>
    </row>
    <row r="3495" spans="26:29" x14ac:dyDescent="0.65">
      <c r="Z3495" s="26"/>
      <c r="AC3495" s="26"/>
    </row>
    <row r="3496" spans="26:29" x14ac:dyDescent="0.65">
      <c r="Z3496" s="26"/>
      <c r="AC3496" s="26"/>
    </row>
    <row r="3497" spans="26:29" x14ac:dyDescent="0.65">
      <c r="Z3497" s="26"/>
      <c r="AC3497" s="26"/>
    </row>
    <row r="3498" spans="26:29" x14ac:dyDescent="0.65">
      <c r="Z3498" s="26"/>
      <c r="AC3498" s="26"/>
    </row>
    <row r="3499" spans="26:29" x14ac:dyDescent="0.65">
      <c r="Z3499" s="26"/>
      <c r="AC3499" s="26"/>
    </row>
    <row r="3500" spans="26:29" x14ac:dyDescent="0.65">
      <c r="Z3500" s="26"/>
      <c r="AC3500" s="26"/>
    </row>
    <row r="3501" spans="26:29" x14ac:dyDescent="0.65">
      <c r="Z3501" s="26"/>
      <c r="AC3501" s="26"/>
    </row>
    <row r="3502" spans="26:29" x14ac:dyDescent="0.65">
      <c r="Z3502" s="26"/>
      <c r="AC3502" s="26"/>
    </row>
    <row r="3503" spans="26:29" x14ac:dyDescent="0.65">
      <c r="Z3503" s="26"/>
      <c r="AC3503" s="26"/>
    </row>
    <row r="3504" spans="26:29" x14ac:dyDescent="0.65">
      <c r="Z3504" s="26"/>
      <c r="AC3504" s="26"/>
    </row>
    <row r="3505" spans="26:29" x14ac:dyDescent="0.65">
      <c r="Z3505" s="26"/>
      <c r="AC3505" s="26"/>
    </row>
    <row r="3506" spans="26:29" x14ac:dyDescent="0.65">
      <c r="Z3506" s="26"/>
      <c r="AC3506" s="26"/>
    </row>
    <row r="3507" spans="26:29" x14ac:dyDescent="0.65">
      <c r="Z3507" s="26"/>
      <c r="AC3507" s="26"/>
    </row>
    <row r="3508" spans="26:29" x14ac:dyDescent="0.65">
      <c r="Z3508" s="26"/>
      <c r="AC3508" s="26"/>
    </row>
    <row r="3509" spans="26:29" x14ac:dyDescent="0.65">
      <c r="Z3509" s="26"/>
      <c r="AC3509" s="26"/>
    </row>
    <row r="3510" spans="26:29" x14ac:dyDescent="0.65">
      <c r="Z3510" s="26"/>
      <c r="AC3510" s="26"/>
    </row>
    <row r="3511" spans="26:29" x14ac:dyDescent="0.65">
      <c r="Z3511" s="26"/>
      <c r="AC3511" s="26"/>
    </row>
    <row r="3512" spans="26:29" x14ac:dyDescent="0.65">
      <c r="Z3512" s="26"/>
      <c r="AC3512" s="26"/>
    </row>
    <row r="3513" spans="26:29" x14ac:dyDescent="0.65">
      <c r="Z3513" s="26"/>
      <c r="AC3513" s="26"/>
    </row>
    <row r="3514" spans="26:29" x14ac:dyDescent="0.65">
      <c r="Z3514" s="26"/>
      <c r="AC3514" s="26"/>
    </row>
    <row r="3515" spans="26:29" x14ac:dyDescent="0.65">
      <c r="Z3515" s="26"/>
      <c r="AC3515" s="26"/>
    </row>
    <row r="3516" spans="26:29" x14ac:dyDescent="0.65">
      <c r="Z3516" s="26"/>
      <c r="AC3516" s="26"/>
    </row>
    <row r="3517" spans="26:29" x14ac:dyDescent="0.65">
      <c r="Z3517" s="26"/>
      <c r="AC3517" s="26"/>
    </row>
    <row r="3518" spans="26:29" x14ac:dyDescent="0.65">
      <c r="Z3518" s="26"/>
      <c r="AC3518" s="26"/>
    </row>
    <row r="3519" spans="26:29" x14ac:dyDescent="0.65">
      <c r="Z3519" s="26"/>
      <c r="AC3519" s="26"/>
    </row>
    <row r="3520" spans="26:29" x14ac:dyDescent="0.65">
      <c r="Z3520" s="26"/>
      <c r="AC3520" s="26"/>
    </row>
    <row r="3521" spans="26:29" x14ac:dyDescent="0.65">
      <c r="Z3521" s="26"/>
      <c r="AC3521" s="26"/>
    </row>
    <row r="3522" spans="26:29" x14ac:dyDescent="0.65">
      <c r="Z3522" s="26"/>
      <c r="AC3522" s="26"/>
    </row>
    <row r="3523" spans="26:29" x14ac:dyDescent="0.65">
      <c r="Z3523" s="26"/>
      <c r="AC3523" s="26"/>
    </row>
    <row r="3524" spans="26:29" x14ac:dyDescent="0.65">
      <c r="Z3524" s="26"/>
      <c r="AC3524" s="26"/>
    </row>
    <row r="3525" spans="26:29" x14ac:dyDescent="0.65">
      <c r="Z3525" s="26"/>
      <c r="AC3525" s="26"/>
    </row>
    <row r="3526" spans="26:29" x14ac:dyDescent="0.65">
      <c r="Z3526" s="26"/>
      <c r="AC3526" s="26"/>
    </row>
    <row r="3527" spans="26:29" x14ac:dyDescent="0.65">
      <c r="Z3527" s="26"/>
      <c r="AC3527" s="26"/>
    </row>
    <row r="3528" spans="26:29" x14ac:dyDescent="0.65">
      <c r="Z3528" s="26"/>
      <c r="AC3528" s="26"/>
    </row>
    <row r="3529" spans="26:29" x14ac:dyDescent="0.65">
      <c r="Z3529" s="26"/>
      <c r="AC3529" s="26"/>
    </row>
    <row r="3530" spans="26:29" x14ac:dyDescent="0.65">
      <c r="Z3530" s="26"/>
      <c r="AC3530" s="26"/>
    </row>
    <row r="3531" spans="26:29" x14ac:dyDescent="0.65">
      <c r="Z3531" s="26"/>
      <c r="AC3531" s="26"/>
    </row>
    <row r="3532" spans="26:29" x14ac:dyDescent="0.65">
      <c r="Z3532" s="26"/>
      <c r="AC3532" s="26"/>
    </row>
    <row r="3533" spans="26:29" x14ac:dyDescent="0.65">
      <c r="Z3533" s="26"/>
      <c r="AC3533" s="26"/>
    </row>
    <row r="3534" spans="26:29" x14ac:dyDescent="0.65">
      <c r="Z3534" s="26"/>
      <c r="AC3534" s="26"/>
    </row>
    <row r="3535" spans="26:29" x14ac:dyDescent="0.65">
      <c r="Z3535" s="26"/>
      <c r="AC3535" s="26"/>
    </row>
    <row r="3536" spans="26:29" x14ac:dyDescent="0.65">
      <c r="Z3536" s="26"/>
      <c r="AC3536" s="26"/>
    </row>
    <row r="3537" spans="26:29" x14ac:dyDescent="0.65">
      <c r="Z3537" s="26"/>
      <c r="AC3537" s="26"/>
    </row>
    <row r="3538" spans="26:29" x14ac:dyDescent="0.65">
      <c r="Z3538" s="26"/>
      <c r="AC3538" s="26"/>
    </row>
    <row r="3539" spans="26:29" x14ac:dyDescent="0.65">
      <c r="Z3539" s="26"/>
      <c r="AC3539" s="26"/>
    </row>
    <row r="3540" spans="26:29" x14ac:dyDescent="0.65">
      <c r="Z3540" s="26"/>
      <c r="AC3540" s="26"/>
    </row>
    <row r="3541" spans="26:29" x14ac:dyDescent="0.65">
      <c r="Z3541" s="26"/>
      <c r="AC3541" s="26"/>
    </row>
    <row r="3542" spans="26:29" x14ac:dyDescent="0.65">
      <c r="Z3542" s="26"/>
      <c r="AC3542" s="26"/>
    </row>
    <row r="3543" spans="26:29" x14ac:dyDescent="0.65">
      <c r="Z3543" s="26"/>
      <c r="AC3543" s="26"/>
    </row>
    <row r="3544" spans="26:29" x14ac:dyDescent="0.65">
      <c r="Z3544" s="26"/>
      <c r="AC3544" s="26"/>
    </row>
    <row r="3545" spans="26:29" x14ac:dyDescent="0.65">
      <c r="Z3545" s="26"/>
      <c r="AC3545" s="26"/>
    </row>
    <row r="3546" spans="26:29" x14ac:dyDescent="0.65">
      <c r="Z3546" s="26"/>
      <c r="AC3546" s="26"/>
    </row>
    <row r="3547" spans="26:29" x14ac:dyDescent="0.65">
      <c r="Z3547" s="26"/>
      <c r="AC3547" s="26"/>
    </row>
    <row r="3548" spans="26:29" x14ac:dyDescent="0.65">
      <c r="Z3548" s="26"/>
      <c r="AC3548" s="26"/>
    </row>
    <row r="3549" spans="26:29" x14ac:dyDescent="0.65">
      <c r="Z3549" s="26"/>
      <c r="AC3549" s="26"/>
    </row>
    <row r="3550" spans="26:29" x14ac:dyDescent="0.65">
      <c r="Z3550" s="26"/>
      <c r="AC3550" s="26"/>
    </row>
    <row r="3551" spans="26:29" x14ac:dyDescent="0.65">
      <c r="Z3551" s="26"/>
      <c r="AC3551" s="26"/>
    </row>
    <row r="3552" spans="26:29" x14ac:dyDescent="0.65">
      <c r="Z3552" s="26"/>
      <c r="AC3552" s="26"/>
    </row>
    <row r="3553" spans="26:29" x14ac:dyDescent="0.65">
      <c r="Z3553" s="26"/>
      <c r="AC3553" s="26"/>
    </row>
    <row r="3554" spans="26:29" x14ac:dyDescent="0.65">
      <c r="Z3554" s="26"/>
      <c r="AC3554" s="26"/>
    </row>
    <row r="3555" spans="26:29" x14ac:dyDescent="0.65">
      <c r="Z3555" s="26"/>
      <c r="AC3555" s="26"/>
    </row>
    <row r="3556" spans="26:29" x14ac:dyDescent="0.65">
      <c r="Z3556" s="26"/>
      <c r="AC3556" s="26"/>
    </row>
    <row r="3557" spans="26:29" x14ac:dyDescent="0.65">
      <c r="Z3557" s="26"/>
      <c r="AC3557" s="26"/>
    </row>
    <row r="3558" spans="26:29" x14ac:dyDescent="0.65">
      <c r="Z3558" s="26"/>
      <c r="AC3558" s="26"/>
    </row>
    <row r="3559" spans="26:29" x14ac:dyDescent="0.65">
      <c r="Z3559" s="26"/>
      <c r="AC3559" s="26"/>
    </row>
    <row r="3560" spans="26:29" x14ac:dyDescent="0.65">
      <c r="Z3560" s="26"/>
      <c r="AC3560" s="26"/>
    </row>
    <row r="3561" spans="26:29" x14ac:dyDescent="0.65">
      <c r="Z3561" s="26"/>
      <c r="AC3561" s="26"/>
    </row>
    <row r="3562" spans="26:29" x14ac:dyDescent="0.65">
      <c r="Z3562" s="26"/>
      <c r="AC3562" s="26"/>
    </row>
    <row r="3563" spans="26:29" x14ac:dyDescent="0.65">
      <c r="Z3563" s="26"/>
      <c r="AC3563" s="26"/>
    </row>
    <row r="3564" spans="26:29" x14ac:dyDescent="0.65">
      <c r="Z3564" s="26"/>
      <c r="AC3564" s="26"/>
    </row>
    <row r="3565" spans="26:29" x14ac:dyDescent="0.65">
      <c r="Z3565" s="26"/>
      <c r="AC3565" s="26"/>
    </row>
    <row r="3566" spans="26:29" x14ac:dyDescent="0.65">
      <c r="Z3566" s="26"/>
      <c r="AC3566" s="26"/>
    </row>
    <row r="3567" spans="26:29" x14ac:dyDescent="0.65">
      <c r="Z3567" s="26"/>
      <c r="AC3567" s="26"/>
    </row>
    <row r="3568" spans="26:29" x14ac:dyDescent="0.65">
      <c r="Z3568" s="26"/>
      <c r="AC3568" s="26"/>
    </row>
    <row r="3569" spans="26:29" x14ac:dyDescent="0.65">
      <c r="Z3569" s="26"/>
      <c r="AC3569" s="26"/>
    </row>
    <row r="3570" spans="26:29" x14ac:dyDescent="0.65">
      <c r="Z3570" s="26"/>
      <c r="AC3570" s="26"/>
    </row>
    <row r="3571" spans="26:29" x14ac:dyDescent="0.65">
      <c r="Z3571" s="26"/>
      <c r="AC3571" s="26"/>
    </row>
    <row r="3572" spans="26:29" x14ac:dyDescent="0.65">
      <c r="Z3572" s="26"/>
      <c r="AC3572" s="26"/>
    </row>
    <row r="3573" spans="26:29" x14ac:dyDescent="0.65">
      <c r="Z3573" s="26"/>
      <c r="AC3573" s="26"/>
    </row>
    <row r="3574" spans="26:29" x14ac:dyDescent="0.65">
      <c r="Z3574" s="26"/>
      <c r="AC3574" s="26"/>
    </row>
    <row r="3575" spans="26:29" x14ac:dyDescent="0.65">
      <c r="Z3575" s="26"/>
      <c r="AC3575" s="26"/>
    </row>
    <row r="3576" spans="26:29" x14ac:dyDescent="0.65">
      <c r="Z3576" s="26"/>
      <c r="AC3576" s="26"/>
    </row>
    <row r="3577" spans="26:29" x14ac:dyDescent="0.65">
      <c r="Z3577" s="26"/>
      <c r="AC3577" s="26"/>
    </row>
    <row r="3578" spans="26:29" x14ac:dyDescent="0.65">
      <c r="Z3578" s="26"/>
      <c r="AC3578" s="26"/>
    </row>
    <row r="3579" spans="26:29" x14ac:dyDescent="0.65">
      <c r="Z3579" s="26"/>
      <c r="AC3579" s="26"/>
    </row>
    <row r="3580" spans="26:29" x14ac:dyDescent="0.65">
      <c r="Z3580" s="26"/>
      <c r="AC3580" s="26"/>
    </row>
    <row r="3581" spans="26:29" x14ac:dyDescent="0.65">
      <c r="Z3581" s="26"/>
      <c r="AC3581" s="26"/>
    </row>
    <row r="3582" spans="26:29" x14ac:dyDescent="0.65">
      <c r="Z3582" s="26"/>
      <c r="AC3582" s="26"/>
    </row>
    <row r="3583" spans="26:29" x14ac:dyDescent="0.65">
      <c r="Z3583" s="26"/>
      <c r="AC3583" s="26"/>
    </row>
    <row r="3584" spans="26:29" x14ac:dyDescent="0.65">
      <c r="Z3584" s="26"/>
      <c r="AC3584" s="26"/>
    </row>
    <row r="3585" spans="26:29" x14ac:dyDescent="0.65">
      <c r="Z3585" s="26"/>
      <c r="AC3585" s="26"/>
    </row>
    <row r="3586" spans="26:29" x14ac:dyDescent="0.65">
      <c r="Z3586" s="26"/>
      <c r="AC3586" s="26"/>
    </row>
    <row r="3587" spans="26:29" x14ac:dyDescent="0.65">
      <c r="Z3587" s="26"/>
      <c r="AC3587" s="26"/>
    </row>
    <row r="3588" spans="26:29" x14ac:dyDescent="0.65">
      <c r="Z3588" s="26"/>
      <c r="AC3588" s="26"/>
    </row>
    <row r="3589" spans="26:29" x14ac:dyDescent="0.65">
      <c r="Z3589" s="26"/>
      <c r="AC3589" s="26"/>
    </row>
    <row r="3590" spans="26:29" x14ac:dyDescent="0.65">
      <c r="Z3590" s="26"/>
      <c r="AC3590" s="26"/>
    </row>
    <row r="3591" spans="26:29" x14ac:dyDescent="0.65">
      <c r="Z3591" s="26"/>
      <c r="AC3591" s="26"/>
    </row>
    <row r="3592" spans="26:29" x14ac:dyDescent="0.65">
      <c r="Z3592" s="26"/>
      <c r="AC3592" s="26"/>
    </row>
    <row r="3593" spans="26:29" x14ac:dyDescent="0.65">
      <c r="Z3593" s="26"/>
      <c r="AC3593" s="26"/>
    </row>
    <row r="3594" spans="26:29" x14ac:dyDescent="0.65">
      <c r="Z3594" s="26"/>
      <c r="AC3594" s="26"/>
    </row>
    <row r="3595" spans="26:29" x14ac:dyDescent="0.65">
      <c r="Z3595" s="26"/>
      <c r="AC3595" s="26"/>
    </row>
    <row r="3596" spans="26:29" x14ac:dyDescent="0.65">
      <c r="Z3596" s="26"/>
      <c r="AC3596" s="26"/>
    </row>
    <row r="3597" spans="26:29" x14ac:dyDescent="0.65">
      <c r="Z3597" s="26"/>
      <c r="AC3597" s="26"/>
    </row>
    <row r="3598" spans="26:29" x14ac:dyDescent="0.65">
      <c r="Z3598" s="26"/>
      <c r="AC3598" s="26"/>
    </row>
    <row r="3599" spans="26:29" x14ac:dyDescent="0.65">
      <c r="Z3599" s="26"/>
      <c r="AC3599" s="26"/>
    </row>
    <row r="3600" spans="26:29" x14ac:dyDescent="0.65">
      <c r="Z3600" s="26"/>
      <c r="AC3600" s="26"/>
    </row>
    <row r="3601" spans="26:29" x14ac:dyDescent="0.65">
      <c r="Z3601" s="26"/>
      <c r="AC3601" s="26"/>
    </row>
    <row r="3602" spans="26:29" x14ac:dyDescent="0.65">
      <c r="Z3602" s="26"/>
      <c r="AC3602" s="26"/>
    </row>
    <row r="3603" spans="26:29" x14ac:dyDescent="0.65">
      <c r="Z3603" s="26"/>
      <c r="AC3603" s="26"/>
    </row>
    <row r="3604" spans="26:29" x14ac:dyDescent="0.65">
      <c r="Z3604" s="26"/>
      <c r="AC3604" s="26"/>
    </row>
    <row r="3605" spans="26:29" x14ac:dyDescent="0.65">
      <c r="Z3605" s="26"/>
      <c r="AC3605" s="26"/>
    </row>
    <row r="3606" spans="26:29" x14ac:dyDescent="0.65">
      <c r="Z3606" s="26"/>
      <c r="AC3606" s="26"/>
    </row>
    <row r="3607" spans="26:29" x14ac:dyDescent="0.65">
      <c r="Z3607" s="26"/>
      <c r="AC3607" s="26"/>
    </row>
    <row r="3608" spans="26:29" x14ac:dyDescent="0.65">
      <c r="Z3608" s="26"/>
      <c r="AC3608" s="26"/>
    </row>
    <row r="3609" spans="26:29" x14ac:dyDescent="0.65">
      <c r="Z3609" s="26"/>
      <c r="AC3609" s="26"/>
    </row>
    <row r="3610" spans="26:29" x14ac:dyDescent="0.65">
      <c r="Z3610" s="26"/>
      <c r="AC3610" s="26"/>
    </row>
    <row r="3611" spans="26:29" x14ac:dyDescent="0.65">
      <c r="Z3611" s="26"/>
      <c r="AC3611" s="26"/>
    </row>
    <row r="3612" spans="26:29" x14ac:dyDescent="0.65">
      <c r="Z3612" s="26"/>
      <c r="AC3612" s="26"/>
    </row>
    <row r="3613" spans="26:29" x14ac:dyDescent="0.65">
      <c r="Z3613" s="26"/>
      <c r="AC3613" s="26"/>
    </row>
    <row r="3614" spans="26:29" x14ac:dyDescent="0.65">
      <c r="Z3614" s="26"/>
      <c r="AC3614" s="26"/>
    </row>
    <row r="3615" spans="26:29" x14ac:dyDescent="0.65">
      <c r="Z3615" s="26"/>
      <c r="AC3615" s="26"/>
    </row>
    <row r="3616" spans="26:29" x14ac:dyDescent="0.65">
      <c r="Z3616" s="26"/>
      <c r="AC3616" s="26"/>
    </row>
    <row r="3617" spans="26:29" x14ac:dyDescent="0.65">
      <c r="Z3617" s="26"/>
      <c r="AC3617" s="26"/>
    </row>
    <row r="3618" spans="26:29" x14ac:dyDescent="0.65">
      <c r="Z3618" s="26"/>
      <c r="AC3618" s="26"/>
    </row>
    <row r="3619" spans="26:29" x14ac:dyDescent="0.65">
      <c r="Z3619" s="26"/>
      <c r="AC3619" s="26"/>
    </row>
    <row r="3620" spans="26:29" x14ac:dyDescent="0.65">
      <c r="Z3620" s="26"/>
      <c r="AC3620" s="26"/>
    </row>
    <row r="3621" spans="26:29" x14ac:dyDescent="0.65">
      <c r="Z3621" s="26"/>
      <c r="AC3621" s="26"/>
    </row>
    <row r="3622" spans="26:29" x14ac:dyDescent="0.65">
      <c r="Z3622" s="26"/>
      <c r="AC3622" s="26"/>
    </row>
    <row r="3623" spans="26:29" x14ac:dyDescent="0.65">
      <c r="Z3623" s="26"/>
      <c r="AC3623" s="26"/>
    </row>
    <row r="3624" spans="26:29" x14ac:dyDescent="0.65">
      <c r="Z3624" s="26"/>
      <c r="AC3624" s="26"/>
    </row>
    <row r="3625" spans="26:29" x14ac:dyDescent="0.65">
      <c r="Z3625" s="26"/>
      <c r="AC3625" s="26"/>
    </row>
    <row r="3626" spans="26:29" x14ac:dyDescent="0.65">
      <c r="Z3626" s="26"/>
      <c r="AC3626" s="26"/>
    </row>
    <row r="3627" spans="26:29" x14ac:dyDescent="0.65">
      <c r="Z3627" s="26"/>
      <c r="AC3627" s="26"/>
    </row>
    <row r="3628" spans="26:29" x14ac:dyDescent="0.65">
      <c r="Z3628" s="26"/>
      <c r="AC3628" s="26"/>
    </row>
    <row r="3629" spans="26:29" x14ac:dyDescent="0.65">
      <c r="Z3629" s="26"/>
      <c r="AC3629" s="26"/>
    </row>
    <row r="3630" spans="26:29" x14ac:dyDescent="0.65">
      <c r="Z3630" s="26"/>
      <c r="AC3630" s="26"/>
    </row>
    <row r="3631" spans="26:29" x14ac:dyDescent="0.65">
      <c r="Z3631" s="26"/>
      <c r="AC3631" s="26"/>
    </row>
    <row r="3632" spans="26:29" x14ac:dyDescent="0.65">
      <c r="Z3632" s="26"/>
      <c r="AC3632" s="26"/>
    </row>
    <row r="3633" spans="26:29" x14ac:dyDescent="0.65">
      <c r="Z3633" s="26"/>
      <c r="AC3633" s="26"/>
    </row>
    <row r="3634" spans="26:29" x14ac:dyDescent="0.65">
      <c r="Z3634" s="26"/>
      <c r="AC3634" s="26"/>
    </row>
    <row r="3635" spans="26:29" x14ac:dyDescent="0.65">
      <c r="Z3635" s="26"/>
      <c r="AC3635" s="26"/>
    </row>
    <row r="3636" spans="26:29" x14ac:dyDescent="0.65">
      <c r="Z3636" s="26"/>
      <c r="AC3636" s="26"/>
    </row>
    <row r="3637" spans="26:29" x14ac:dyDescent="0.65">
      <c r="Z3637" s="26"/>
      <c r="AC3637" s="26"/>
    </row>
    <row r="3638" spans="26:29" x14ac:dyDescent="0.65">
      <c r="Z3638" s="26"/>
      <c r="AC3638" s="26"/>
    </row>
    <row r="3639" spans="26:29" x14ac:dyDescent="0.65">
      <c r="Z3639" s="26"/>
      <c r="AC3639" s="26"/>
    </row>
    <row r="3640" spans="26:29" x14ac:dyDescent="0.65">
      <c r="Z3640" s="26"/>
      <c r="AC3640" s="26"/>
    </row>
    <row r="3641" spans="26:29" x14ac:dyDescent="0.65">
      <c r="Z3641" s="26"/>
      <c r="AC3641" s="26"/>
    </row>
    <row r="3642" spans="26:29" x14ac:dyDescent="0.65">
      <c r="Z3642" s="26"/>
      <c r="AC3642" s="26"/>
    </row>
    <row r="3643" spans="26:29" x14ac:dyDescent="0.65">
      <c r="Z3643" s="26"/>
      <c r="AC3643" s="26"/>
    </row>
    <row r="3644" spans="26:29" x14ac:dyDescent="0.65">
      <c r="Z3644" s="26"/>
      <c r="AC3644" s="26"/>
    </row>
    <row r="3645" spans="26:29" x14ac:dyDescent="0.65">
      <c r="Z3645" s="26"/>
      <c r="AC3645" s="26"/>
    </row>
    <row r="3646" spans="26:29" x14ac:dyDescent="0.65">
      <c r="Z3646" s="26"/>
      <c r="AC3646" s="26"/>
    </row>
    <row r="3647" spans="26:29" x14ac:dyDescent="0.65">
      <c r="Z3647" s="26"/>
      <c r="AC3647" s="26"/>
    </row>
    <row r="3648" spans="26:29" x14ac:dyDescent="0.65">
      <c r="Z3648" s="26"/>
      <c r="AC3648" s="26"/>
    </row>
    <row r="3649" spans="26:29" x14ac:dyDescent="0.65">
      <c r="Z3649" s="26"/>
      <c r="AC3649" s="26"/>
    </row>
    <row r="3650" spans="26:29" x14ac:dyDescent="0.65">
      <c r="Z3650" s="26"/>
      <c r="AC3650" s="26"/>
    </row>
    <row r="3651" spans="26:29" x14ac:dyDescent="0.65">
      <c r="Z3651" s="26"/>
      <c r="AC3651" s="26"/>
    </row>
    <row r="3652" spans="26:29" x14ac:dyDescent="0.65">
      <c r="Z3652" s="26"/>
      <c r="AC3652" s="26"/>
    </row>
    <row r="3653" spans="26:29" x14ac:dyDescent="0.65">
      <c r="Z3653" s="26"/>
      <c r="AC3653" s="26"/>
    </row>
    <row r="3654" spans="26:29" x14ac:dyDescent="0.65">
      <c r="Z3654" s="26"/>
      <c r="AC3654" s="26"/>
    </row>
    <row r="3655" spans="26:29" x14ac:dyDescent="0.65">
      <c r="Z3655" s="26"/>
      <c r="AC3655" s="26"/>
    </row>
    <row r="3656" spans="26:29" x14ac:dyDescent="0.65">
      <c r="Z3656" s="26"/>
      <c r="AC3656" s="26"/>
    </row>
    <row r="3657" spans="26:29" x14ac:dyDescent="0.65">
      <c r="Z3657" s="26"/>
      <c r="AC3657" s="26"/>
    </row>
    <row r="3658" spans="26:29" x14ac:dyDescent="0.65">
      <c r="Z3658" s="26"/>
      <c r="AC3658" s="26"/>
    </row>
    <row r="3659" spans="26:29" x14ac:dyDescent="0.65">
      <c r="Z3659" s="26"/>
      <c r="AC3659" s="26"/>
    </row>
    <row r="3660" spans="26:29" x14ac:dyDescent="0.65">
      <c r="Z3660" s="26"/>
      <c r="AC3660" s="26"/>
    </row>
    <row r="3661" spans="26:29" x14ac:dyDescent="0.65">
      <c r="Z3661" s="26"/>
      <c r="AC3661" s="26"/>
    </row>
    <row r="3662" spans="26:29" x14ac:dyDescent="0.65">
      <c r="Z3662" s="26"/>
      <c r="AC3662" s="26"/>
    </row>
    <row r="3663" spans="26:29" x14ac:dyDescent="0.65">
      <c r="Z3663" s="26"/>
      <c r="AC3663" s="26"/>
    </row>
    <row r="3664" spans="26:29" x14ac:dyDescent="0.65">
      <c r="Z3664" s="26"/>
      <c r="AC3664" s="26"/>
    </row>
    <row r="3665" spans="26:29" x14ac:dyDescent="0.65">
      <c r="Z3665" s="26"/>
      <c r="AC3665" s="26"/>
    </row>
    <row r="3666" spans="26:29" x14ac:dyDescent="0.65">
      <c r="Z3666" s="26"/>
      <c r="AC3666" s="26"/>
    </row>
    <row r="3667" spans="26:29" x14ac:dyDescent="0.65">
      <c r="Z3667" s="26"/>
      <c r="AC3667" s="26"/>
    </row>
    <row r="3668" spans="26:29" x14ac:dyDescent="0.65">
      <c r="Z3668" s="26"/>
      <c r="AC3668" s="26"/>
    </row>
    <row r="3669" spans="26:29" x14ac:dyDescent="0.65">
      <c r="Z3669" s="26"/>
      <c r="AC3669" s="26"/>
    </row>
    <row r="3670" spans="26:29" x14ac:dyDescent="0.65">
      <c r="Z3670" s="26"/>
      <c r="AC3670" s="26"/>
    </row>
    <row r="3671" spans="26:29" x14ac:dyDescent="0.65">
      <c r="Z3671" s="26"/>
      <c r="AC3671" s="26"/>
    </row>
    <row r="3672" spans="26:29" x14ac:dyDescent="0.65">
      <c r="Z3672" s="26"/>
      <c r="AC3672" s="26"/>
    </row>
    <row r="3673" spans="26:29" x14ac:dyDescent="0.65">
      <c r="Z3673" s="26"/>
      <c r="AC3673" s="26"/>
    </row>
    <row r="3674" spans="26:29" x14ac:dyDescent="0.65">
      <c r="Z3674" s="26"/>
      <c r="AC3674" s="26"/>
    </row>
    <row r="3675" spans="26:29" x14ac:dyDescent="0.65">
      <c r="Z3675" s="26"/>
      <c r="AC3675" s="26"/>
    </row>
    <row r="3676" spans="26:29" x14ac:dyDescent="0.65">
      <c r="Z3676" s="26"/>
      <c r="AC3676" s="26"/>
    </row>
    <row r="3677" spans="26:29" x14ac:dyDescent="0.65">
      <c r="Z3677" s="26"/>
      <c r="AC3677" s="26"/>
    </row>
    <row r="3678" spans="26:29" x14ac:dyDescent="0.65">
      <c r="Z3678" s="26"/>
      <c r="AC3678" s="26"/>
    </row>
    <row r="3679" spans="26:29" x14ac:dyDescent="0.65">
      <c r="Z3679" s="26"/>
      <c r="AC3679" s="26"/>
    </row>
    <row r="3680" spans="26:29" x14ac:dyDescent="0.65">
      <c r="Z3680" s="26"/>
      <c r="AC3680" s="26"/>
    </row>
    <row r="3681" spans="26:29" x14ac:dyDescent="0.65">
      <c r="Z3681" s="26"/>
      <c r="AC3681" s="26"/>
    </row>
    <row r="3682" spans="26:29" x14ac:dyDescent="0.65">
      <c r="Z3682" s="26"/>
      <c r="AC3682" s="26"/>
    </row>
    <row r="3683" spans="26:29" x14ac:dyDescent="0.65">
      <c r="Z3683" s="26"/>
      <c r="AC3683" s="26"/>
    </row>
    <row r="3684" spans="26:29" x14ac:dyDescent="0.65">
      <c r="Z3684" s="26"/>
      <c r="AC3684" s="26"/>
    </row>
    <row r="3685" spans="26:29" x14ac:dyDescent="0.65">
      <c r="Z3685" s="26"/>
      <c r="AC3685" s="26"/>
    </row>
    <row r="3686" spans="26:29" x14ac:dyDescent="0.65">
      <c r="Z3686" s="26"/>
      <c r="AC3686" s="26"/>
    </row>
    <row r="3687" spans="26:29" x14ac:dyDescent="0.65">
      <c r="Z3687" s="26"/>
      <c r="AC3687" s="26"/>
    </row>
    <row r="3688" spans="26:29" x14ac:dyDescent="0.65">
      <c r="Z3688" s="26"/>
      <c r="AC3688" s="26"/>
    </row>
    <row r="3689" spans="26:29" x14ac:dyDescent="0.65">
      <c r="Z3689" s="26"/>
      <c r="AC3689" s="26"/>
    </row>
    <row r="3690" spans="26:29" x14ac:dyDescent="0.65">
      <c r="Z3690" s="26"/>
      <c r="AC3690" s="26"/>
    </row>
    <row r="3691" spans="26:29" x14ac:dyDescent="0.65">
      <c r="Z3691" s="26"/>
      <c r="AC3691" s="26"/>
    </row>
    <row r="3692" spans="26:29" x14ac:dyDescent="0.65">
      <c r="Z3692" s="26"/>
      <c r="AC3692" s="26"/>
    </row>
    <row r="3693" spans="26:29" x14ac:dyDescent="0.65">
      <c r="Z3693" s="26"/>
      <c r="AC3693" s="26"/>
    </row>
    <row r="3694" spans="26:29" x14ac:dyDescent="0.65">
      <c r="Z3694" s="26"/>
      <c r="AC3694" s="26"/>
    </row>
    <row r="3695" spans="26:29" x14ac:dyDescent="0.65">
      <c r="Z3695" s="26"/>
      <c r="AC3695" s="26"/>
    </row>
    <row r="3696" spans="26:29" x14ac:dyDescent="0.65">
      <c r="Z3696" s="26"/>
      <c r="AC3696" s="26"/>
    </row>
    <row r="3697" spans="26:29" x14ac:dyDescent="0.65">
      <c r="Z3697" s="26"/>
      <c r="AC3697" s="26"/>
    </row>
    <row r="3698" spans="26:29" x14ac:dyDescent="0.65">
      <c r="Z3698" s="26"/>
      <c r="AC3698" s="26"/>
    </row>
    <row r="3699" spans="26:29" x14ac:dyDescent="0.65">
      <c r="Z3699" s="26"/>
      <c r="AC3699" s="26"/>
    </row>
    <row r="3700" spans="26:29" x14ac:dyDescent="0.65">
      <c r="Z3700" s="26"/>
      <c r="AC3700" s="26"/>
    </row>
    <row r="3701" spans="26:29" x14ac:dyDescent="0.65">
      <c r="Z3701" s="26"/>
      <c r="AC3701" s="26"/>
    </row>
    <row r="3702" spans="26:29" x14ac:dyDescent="0.65">
      <c r="Z3702" s="26"/>
      <c r="AC3702" s="26"/>
    </row>
    <row r="3703" spans="26:29" x14ac:dyDescent="0.65">
      <c r="Z3703" s="26"/>
      <c r="AC3703" s="26"/>
    </row>
    <row r="3704" spans="26:29" x14ac:dyDescent="0.65">
      <c r="Z3704" s="26"/>
      <c r="AC3704" s="26"/>
    </row>
    <row r="3705" spans="26:29" x14ac:dyDescent="0.65">
      <c r="Z3705" s="26"/>
      <c r="AC3705" s="26"/>
    </row>
    <row r="3706" spans="26:29" x14ac:dyDescent="0.65">
      <c r="Z3706" s="26"/>
      <c r="AC3706" s="26"/>
    </row>
    <row r="3707" spans="26:29" x14ac:dyDescent="0.65">
      <c r="Z3707" s="26"/>
      <c r="AC3707" s="26"/>
    </row>
    <row r="3708" spans="26:29" x14ac:dyDescent="0.65">
      <c r="Z3708" s="26"/>
      <c r="AC3708" s="26"/>
    </row>
    <row r="3709" spans="26:29" x14ac:dyDescent="0.65">
      <c r="Z3709" s="26"/>
      <c r="AC3709" s="26"/>
    </row>
    <row r="3710" spans="26:29" x14ac:dyDescent="0.65">
      <c r="Z3710" s="26"/>
      <c r="AC3710" s="26"/>
    </row>
    <row r="3711" spans="26:29" x14ac:dyDescent="0.65">
      <c r="Z3711" s="26"/>
      <c r="AC3711" s="26"/>
    </row>
    <row r="3712" spans="26:29" x14ac:dyDescent="0.65">
      <c r="Z3712" s="26"/>
      <c r="AC3712" s="26"/>
    </row>
    <row r="3713" spans="26:29" x14ac:dyDescent="0.65">
      <c r="Z3713" s="26"/>
      <c r="AC3713" s="26"/>
    </row>
    <row r="3714" spans="26:29" x14ac:dyDescent="0.65">
      <c r="Z3714" s="26"/>
      <c r="AC3714" s="26"/>
    </row>
    <row r="3715" spans="26:29" x14ac:dyDescent="0.65">
      <c r="Z3715" s="26"/>
      <c r="AC3715" s="26"/>
    </row>
    <row r="3716" spans="26:29" x14ac:dyDescent="0.65">
      <c r="Z3716" s="26"/>
      <c r="AC3716" s="26"/>
    </row>
    <row r="3717" spans="26:29" x14ac:dyDescent="0.65">
      <c r="Z3717" s="26"/>
      <c r="AC3717" s="26"/>
    </row>
    <row r="3718" spans="26:29" x14ac:dyDescent="0.65">
      <c r="Z3718" s="26"/>
      <c r="AC3718" s="26"/>
    </row>
    <row r="3719" spans="26:29" x14ac:dyDescent="0.65">
      <c r="Z3719" s="26"/>
      <c r="AC3719" s="26"/>
    </row>
    <row r="3720" spans="26:29" x14ac:dyDescent="0.65">
      <c r="Z3720" s="26"/>
      <c r="AC3720" s="26"/>
    </row>
    <row r="3721" spans="26:29" x14ac:dyDescent="0.65">
      <c r="Z3721" s="26"/>
      <c r="AC3721" s="26"/>
    </row>
    <row r="3722" spans="26:29" x14ac:dyDescent="0.65">
      <c r="Z3722" s="26"/>
      <c r="AC3722" s="26"/>
    </row>
    <row r="3723" spans="26:29" x14ac:dyDescent="0.65">
      <c r="Z3723" s="26"/>
      <c r="AC3723" s="26"/>
    </row>
    <row r="3724" spans="26:29" x14ac:dyDescent="0.65">
      <c r="Z3724" s="26"/>
      <c r="AC3724" s="26"/>
    </row>
    <row r="3725" spans="26:29" x14ac:dyDescent="0.65">
      <c r="Z3725" s="26"/>
      <c r="AC3725" s="26"/>
    </row>
    <row r="3726" spans="26:29" x14ac:dyDescent="0.65">
      <c r="Z3726" s="26"/>
      <c r="AC3726" s="26"/>
    </row>
    <row r="3727" spans="26:29" x14ac:dyDescent="0.65">
      <c r="Z3727" s="26"/>
      <c r="AC3727" s="26"/>
    </row>
    <row r="3728" spans="26:29" x14ac:dyDescent="0.65">
      <c r="Z3728" s="26"/>
      <c r="AC3728" s="26"/>
    </row>
    <row r="3729" spans="26:29" x14ac:dyDescent="0.65">
      <c r="Z3729" s="26"/>
      <c r="AC3729" s="26"/>
    </row>
    <row r="3730" spans="26:29" x14ac:dyDescent="0.65">
      <c r="Z3730" s="26"/>
      <c r="AC3730" s="26"/>
    </row>
    <row r="3731" spans="26:29" x14ac:dyDescent="0.65">
      <c r="Z3731" s="26"/>
      <c r="AC3731" s="26"/>
    </row>
    <row r="3732" spans="26:29" x14ac:dyDescent="0.65">
      <c r="Z3732" s="26"/>
      <c r="AC3732" s="26"/>
    </row>
    <row r="3733" spans="26:29" x14ac:dyDescent="0.65">
      <c r="Z3733" s="26"/>
      <c r="AC3733" s="26"/>
    </row>
    <row r="3734" spans="26:29" x14ac:dyDescent="0.65">
      <c r="Z3734" s="26"/>
      <c r="AC3734" s="26"/>
    </row>
    <row r="3735" spans="26:29" x14ac:dyDescent="0.65">
      <c r="Z3735" s="26"/>
      <c r="AC3735" s="26"/>
    </row>
    <row r="3736" spans="26:29" x14ac:dyDescent="0.65">
      <c r="Z3736" s="26"/>
      <c r="AC3736" s="26"/>
    </row>
    <row r="3737" spans="26:29" x14ac:dyDescent="0.65">
      <c r="Z3737" s="26"/>
      <c r="AC3737" s="26"/>
    </row>
    <row r="3738" spans="26:29" x14ac:dyDescent="0.65">
      <c r="Z3738" s="26"/>
      <c r="AC3738" s="26"/>
    </row>
    <row r="3739" spans="26:29" x14ac:dyDescent="0.65">
      <c r="Z3739" s="26"/>
      <c r="AC3739" s="26"/>
    </row>
    <row r="3740" spans="26:29" x14ac:dyDescent="0.65">
      <c r="Z3740" s="26"/>
      <c r="AC3740" s="26"/>
    </row>
    <row r="3741" spans="26:29" x14ac:dyDescent="0.65">
      <c r="Z3741" s="26"/>
      <c r="AC3741" s="26"/>
    </row>
    <row r="3742" spans="26:29" x14ac:dyDescent="0.65">
      <c r="Z3742" s="26"/>
      <c r="AC3742" s="26"/>
    </row>
    <row r="3743" spans="26:29" x14ac:dyDescent="0.65">
      <c r="Z3743" s="26"/>
      <c r="AC3743" s="26"/>
    </row>
    <row r="3744" spans="26:29" x14ac:dyDescent="0.65">
      <c r="Z3744" s="26"/>
      <c r="AC3744" s="26"/>
    </row>
    <row r="3745" spans="26:29" x14ac:dyDescent="0.65">
      <c r="Z3745" s="26"/>
      <c r="AC3745" s="26"/>
    </row>
    <row r="3746" spans="26:29" x14ac:dyDescent="0.65">
      <c r="Z3746" s="26"/>
      <c r="AC3746" s="26"/>
    </row>
    <row r="3747" spans="26:29" x14ac:dyDescent="0.65">
      <c r="Z3747" s="26"/>
      <c r="AC3747" s="26"/>
    </row>
    <row r="3748" spans="26:29" x14ac:dyDescent="0.65">
      <c r="Z3748" s="26"/>
      <c r="AC3748" s="26"/>
    </row>
    <row r="3749" spans="26:29" x14ac:dyDescent="0.65">
      <c r="Z3749" s="26"/>
      <c r="AC3749" s="26"/>
    </row>
    <row r="3750" spans="26:29" x14ac:dyDescent="0.65">
      <c r="Z3750" s="26"/>
      <c r="AC3750" s="26"/>
    </row>
    <row r="3751" spans="26:29" x14ac:dyDescent="0.65">
      <c r="Z3751" s="26"/>
      <c r="AC3751" s="26"/>
    </row>
    <row r="3752" spans="26:29" x14ac:dyDescent="0.65">
      <c r="Z3752" s="26"/>
      <c r="AC3752" s="26"/>
    </row>
    <row r="3753" spans="26:29" x14ac:dyDescent="0.65">
      <c r="Z3753" s="26"/>
      <c r="AC3753" s="26"/>
    </row>
    <row r="3754" spans="26:29" x14ac:dyDescent="0.65">
      <c r="Z3754" s="26"/>
      <c r="AC3754" s="26"/>
    </row>
    <row r="3755" spans="26:29" x14ac:dyDescent="0.65">
      <c r="Z3755" s="26"/>
      <c r="AC3755" s="26"/>
    </row>
    <row r="3756" spans="26:29" x14ac:dyDescent="0.65">
      <c r="Z3756" s="26"/>
      <c r="AC3756" s="26"/>
    </row>
    <row r="3757" spans="26:29" x14ac:dyDescent="0.65">
      <c r="Z3757" s="26"/>
      <c r="AC3757" s="26"/>
    </row>
    <row r="3758" spans="26:29" x14ac:dyDescent="0.65">
      <c r="Z3758" s="26"/>
      <c r="AC3758" s="26"/>
    </row>
    <row r="3759" spans="26:29" x14ac:dyDescent="0.65">
      <c r="Z3759" s="26"/>
      <c r="AC3759" s="26"/>
    </row>
    <row r="3760" spans="26:29" x14ac:dyDescent="0.65">
      <c r="Z3760" s="26"/>
      <c r="AC3760" s="26"/>
    </row>
    <row r="3761" spans="26:29" x14ac:dyDescent="0.65">
      <c r="Z3761" s="26"/>
      <c r="AC3761" s="26"/>
    </row>
    <row r="3762" spans="26:29" x14ac:dyDescent="0.65">
      <c r="Z3762" s="26"/>
      <c r="AC3762" s="26"/>
    </row>
    <row r="3763" spans="26:29" x14ac:dyDescent="0.65">
      <c r="Z3763" s="26"/>
      <c r="AC3763" s="26"/>
    </row>
    <row r="3764" spans="26:29" x14ac:dyDescent="0.65">
      <c r="Z3764" s="26"/>
      <c r="AC3764" s="26"/>
    </row>
    <row r="3765" spans="26:29" x14ac:dyDescent="0.65">
      <c r="Z3765" s="26"/>
      <c r="AC3765" s="26"/>
    </row>
    <row r="3766" spans="26:29" x14ac:dyDescent="0.65">
      <c r="Z3766" s="26"/>
      <c r="AC3766" s="26"/>
    </row>
    <row r="3767" spans="26:29" x14ac:dyDescent="0.65">
      <c r="Z3767" s="26"/>
      <c r="AC3767" s="26"/>
    </row>
    <row r="3768" spans="26:29" x14ac:dyDescent="0.65">
      <c r="Z3768" s="26"/>
      <c r="AC3768" s="26"/>
    </row>
    <row r="3769" spans="26:29" x14ac:dyDescent="0.65">
      <c r="Z3769" s="26"/>
      <c r="AC3769" s="26"/>
    </row>
    <row r="3770" spans="26:29" x14ac:dyDescent="0.65">
      <c r="Z3770" s="26"/>
      <c r="AC3770" s="26"/>
    </row>
    <row r="3771" spans="26:29" x14ac:dyDescent="0.65">
      <c r="Z3771" s="26"/>
      <c r="AC3771" s="26"/>
    </row>
    <row r="3772" spans="26:29" x14ac:dyDescent="0.65">
      <c r="Z3772" s="26"/>
      <c r="AC3772" s="26"/>
    </row>
    <row r="3773" spans="26:29" x14ac:dyDescent="0.65">
      <c r="Z3773" s="26"/>
      <c r="AC3773" s="26"/>
    </row>
    <row r="3774" spans="26:29" x14ac:dyDescent="0.65">
      <c r="Z3774" s="26"/>
      <c r="AC3774" s="26"/>
    </row>
    <row r="3775" spans="26:29" x14ac:dyDescent="0.65">
      <c r="Z3775" s="26"/>
      <c r="AC3775" s="26"/>
    </row>
    <row r="3776" spans="26:29" x14ac:dyDescent="0.65">
      <c r="Z3776" s="26"/>
      <c r="AC3776" s="26"/>
    </row>
    <row r="3777" spans="26:29" x14ac:dyDescent="0.65">
      <c r="Z3777" s="26"/>
      <c r="AC3777" s="26"/>
    </row>
    <row r="3778" spans="26:29" x14ac:dyDescent="0.65">
      <c r="Z3778" s="26"/>
      <c r="AC3778" s="26"/>
    </row>
    <row r="3779" spans="26:29" x14ac:dyDescent="0.65">
      <c r="Z3779" s="26"/>
      <c r="AC3779" s="26"/>
    </row>
    <row r="3780" spans="26:29" x14ac:dyDescent="0.65">
      <c r="Z3780" s="26"/>
      <c r="AC3780" s="26"/>
    </row>
    <row r="3781" spans="26:29" x14ac:dyDescent="0.65">
      <c r="Z3781" s="26"/>
      <c r="AC3781" s="26"/>
    </row>
    <row r="3782" spans="26:29" x14ac:dyDescent="0.65">
      <c r="Z3782" s="26"/>
      <c r="AC3782" s="26"/>
    </row>
    <row r="3783" spans="26:29" x14ac:dyDescent="0.65">
      <c r="Z3783" s="26"/>
      <c r="AC3783" s="26"/>
    </row>
    <row r="3784" spans="26:29" x14ac:dyDescent="0.65">
      <c r="Z3784" s="26"/>
      <c r="AC3784" s="26"/>
    </row>
    <row r="3785" spans="26:29" x14ac:dyDescent="0.65">
      <c r="Z3785" s="26"/>
      <c r="AC3785" s="26"/>
    </row>
    <row r="3786" spans="26:29" x14ac:dyDescent="0.65">
      <c r="Z3786" s="26"/>
      <c r="AC3786" s="26"/>
    </row>
    <row r="3787" spans="26:29" x14ac:dyDescent="0.65">
      <c r="Z3787" s="26"/>
      <c r="AC3787" s="26"/>
    </row>
    <row r="3788" spans="26:29" x14ac:dyDescent="0.65">
      <c r="Z3788" s="26"/>
      <c r="AC3788" s="26"/>
    </row>
    <row r="3789" spans="26:29" x14ac:dyDescent="0.65">
      <c r="Z3789" s="26"/>
      <c r="AC3789" s="26"/>
    </row>
    <row r="3790" spans="26:29" x14ac:dyDescent="0.65">
      <c r="Z3790" s="26"/>
      <c r="AC3790" s="26"/>
    </row>
    <row r="3791" spans="26:29" x14ac:dyDescent="0.65">
      <c r="Z3791" s="26"/>
      <c r="AC3791" s="26"/>
    </row>
    <row r="3792" spans="26:29" x14ac:dyDescent="0.65">
      <c r="Z3792" s="26"/>
      <c r="AC3792" s="26"/>
    </row>
    <row r="3793" spans="26:29" x14ac:dyDescent="0.65">
      <c r="Z3793" s="26"/>
      <c r="AC3793" s="26"/>
    </row>
    <row r="3794" spans="26:29" x14ac:dyDescent="0.65">
      <c r="Z3794" s="26"/>
      <c r="AC3794" s="26"/>
    </row>
    <row r="3795" spans="26:29" x14ac:dyDescent="0.65">
      <c r="Z3795" s="26"/>
      <c r="AC3795" s="26"/>
    </row>
    <row r="3796" spans="26:29" x14ac:dyDescent="0.65">
      <c r="Z3796" s="26"/>
      <c r="AC3796" s="26"/>
    </row>
    <row r="3797" spans="26:29" x14ac:dyDescent="0.65">
      <c r="Z3797" s="26"/>
      <c r="AC3797" s="26"/>
    </row>
    <row r="3798" spans="26:29" x14ac:dyDescent="0.65">
      <c r="Z3798" s="26"/>
      <c r="AC3798" s="26"/>
    </row>
    <row r="3799" spans="26:29" x14ac:dyDescent="0.65">
      <c r="Z3799" s="26"/>
      <c r="AC3799" s="26"/>
    </row>
    <row r="3800" spans="26:29" x14ac:dyDescent="0.65">
      <c r="Z3800" s="26"/>
      <c r="AC3800" s="26"/>
    </row>
    <row r="3801" spans="26:29" x14ac:dyDescent="0.65">
      <c r="Z3801" s="26"/>
      <c r="AC3801" s="26"/>
    </row>
    <row r="3802" spans="26:29" x14ac:dyDescent="0.65">
      <c r="Z3802" s="26"/>
      <c r="AC3802" s="26"/>
    </row>
    <row r="3803" spans="26:29" x14ac:dyDescent="0.65">
      <c r="Z3803" s="26"/>
      <c r="AC3803" s="26"/>
    </row>
    <row r="3804" spans="26:29" x14ac:dyDescent="0.65">
      <c r="Z3804" s="26"/>
      <c r="AC3804" s="26"/>
    </row>
    <row r="3805" spans="26:29" x14ac:dyDescent="0.65">
      <c r="Z3805" s="26"/>
      <c r="AC3805" s="26"/>
    </row>
    <row r="3806" spans="26:29" x14ac:dyDescent="0.65">
      <c r="Z3806" s="26"/>
      <c r="AC3806" s="26"/>
    </row>
    <row r="3807" spans="26:29" x14ac:dyDescent="0.65">
      <c r="Z3807" s="26"/>
      <c r="AC3807" s="26"/>
    </row>
    <row r="3808" spans="26:29" x14ac:dyDescent="0.65">
      <c r="Z3808" s="26"/>
      <c r="AC3808" s="26"/>
    </row>
    <row r="3809" spans="26:29" x14ac:dyDescent="0.65">
      <c r="Z3809" s="26"/>
      <c r="AC3809" s="26"/>
    </row>
    <row r="3810" spans="26:29" x14ac:dyDescent="0.65">
      <c r="Z3810" s="26"/>
      <c r="AC3810" s="26"/>
    </row>
    <row r="3811" spans="26:29" x14ac:dyDescent="0.65">
      <c r="Z3811" s="26"/>
      <c r="AC3811" s="26"/>
    </row>
    <row r="3812" spans="26:29" x14ac:dyDescent="0.65">
      <c r="Z3812" s="26"/>
      <c r="AC3812" s="26"/>
    </row>
    <row r="3813" spans="26:29" x14ac:dyDescent="0.65">
      <c r="Z3813" s="26"/>
      <c r="AC3813" s="26"/>
    </row>
    <row r="3814" spans="26:29" x14ac:dyDescent="0.65">
      <c r="Z3814" s="26"/>
      <c r="AC3814" s="26"/>
    </row>
    <row r="3815" spans="26:29" x14ac:dyDescent="0.65">
      <c r="Z3815" s="26"/>
      <c r="AC3815" s="26"/>
    </row>
    <row r="3816" spans="26:29" x14ac:dyDescent="0.65">
      <c r="Z3816" s="26"/>
      <c r="AC3816" s="26"/>
    </row>
    <row r="3817" spans="26:29" x14ac:dyDescent="0.65">
      <c r="Z3817" s="26"/>
      <c r="AC3817" s="26"/>
    </row>
    <row r="3818" spans="26:29" x14ac:dyDescent="0.65">
      <c r="Z3818" s="26"/>
      <c r="AC3818" s="26"/>
    </row>
    <row r="3819" spans="26:29" x14ac:dyDescent="0.65">
      <c r="Z3819" s="26"/>
      <c r="AC3819" s="26"/>
    </row>
    <row r="3820" spans="26:29" x14ac:dyDescent="0.65">
      <c r="Z3820" s="26"/>
      <c r="AC3820" s="26"/>
    </row>
    <row r="3821" spans="26:29" x14ac:dyDescent="0.65">
      <c r="Z3821" s="26"/>
      <c r="AC3821" s="26"/>
    </row>
    <row r="3822" spans="26:29" x14ac:dyDescent="0.65">
      <c r="Z3822" s="26"/>
      <c r="AC3822" s="26"/>
    </row>
    <row r="3823" spans="26:29" x14ac:dyDescent="0.65">
      <c r="Z3823" s="26"/>
      <c r="AC3823" s="26"/>
    </row>
    <row r="3824" spans="26:29" x14ac:dyDescent="0.65">
      <c r="Z3824" s="26"/>
      <c r="AC3824" s="26"/>
    </row>
    <row r="3825" spans="26:29" x14ac:dyDescent="0.65">
      <c r="Z3825" s="26"/>
      <c r="AC3825" s="26"/>
    </row>
    <row r="3826" spans="26:29" x14ac:dyDescent="0.65">
      <c r="Z3826" s="26"/>
      <c r="AC3826" s="26"/>
    </row>
    <row r="3827" spans="26:29" x14ac:dyDescent="0.65">
      <c r="Z3827" s="26"/>
      <c r="AC3827" s="26"/>
    </row>
    <row r="3828" spans="26:29" x14ac:dyDescent="0.65">
      <c r="Z3828" s="26"/>
      <c r="AC3828" s="26"/>
    </row>
    <row r="3829" spans="26:29" x14ac:dyDescent="0.65">
      <c r="Z3829" s="26"/>
      <c r="AC3829" s="26"/>
    </row>
    <row r="3830" spans="26:29" x14ac:dyDescent="0.65">
      <c r="Z3830" s="26"/>
      <c r="AC3830" s="26"/>
    </row>
    <row r="3831" spans="26:29" x14ac:dyDescent="0.65">
      <c r="Z3831" s="26"/>
      <c r="AC3831" s="26"/>
    </row>
    <row r="3832" spans="26:29" x14ac:dyDescent="0.65">
      <c r="Z3832" s="26"/>
      <c r="AC3832" s="26"/>
    </row>
    <row r="3833" spans="26:29" x14ac:dyDescent="0.65">
      <c r="Z3833" s="26"/>
      <c r="AC3833" s="26"/>
    </row>
    <row r="3834" spans="26:29" x14ac:dyDescent="0.65">
      <c r="Z3834" s="26"/>
      <c r="AC3834" s="26"/>
    </row>
    <row r="3835" spans="26:29" x14ac:dyDescent="0.65">
      <c r="Z3835" s="26"/>
      <c r="AC3835" s="26"/>
    </row>
    <row r="3836" spans="26:29" x14ac:dyDescent="0.65">
      <c r="Z3836" s="26"/>
      <c r="AC3836" s="26"/>
    </row>
    <row r="3837" spans="26:29" x14ac:dyDescent="0.65">
      <c r="Z3837" s="26"/>
      <c r="AC3837" s="26"/>
    </row>
    <row r="3838" spans="26:29" x14ac:dyDescent="0.65">
      <c r="Z3838" s="26"/>
      <c r="AC3838" s="26"/>
    </row>
    <row r="3839" spans="26:29" x14ac:dyDescent="0.65">
      <c r="Z3839" s="26"/>
      <c r="AC3839" s="26"/>
    </row>
    <row r="3840" spans="26:29" x14ac:dyDescent="0.65">
      <c r="Z3840" s="26"/>
      <c r="AC3840" s="26"/>
    </row>
    <row r="3841" spans="26:29" x14ac:dyDescent="0.65">
      <c r="Z3841" s="26"/>
      <c r="AC3841" s="26"/>
    </row>
    <row r="3842" spans="26:29" x14ac:dyDescent="0.65">
      <c r="Z3842" s="26"/>
      <c r="AC3842" s="26"/>
    </row>
    <row r="3843" spans="26:29" x14ac:dyDescent="0.65">
      <c r="Z3843" s="26"/>
      <c r="AC3843" s="26"/>
    </row>
    <row r="3844" spans="26:29" x14ac:dyDescent="0.65">
      <c r="Z3844" s="26"/>
      <c r="AC3844" s="26"/>
    </row>
    <row r="3845" spans="26:29" x14ac:dyDescent="0.65">
      <c r="Z3845" s="26"/>
      <c r="AC3845" s="26"/>
    </row>
    <row r="3846" spans="26:29" x14ac:dyDescent="0.65">
      <c r="Z3846" s="26"/>
      <c r="AC3846" s="26"/>
    </row>
    <row r="3847" spans="26:29" x14ac:dyDescent="0.65">
      <c r="Z3847" s="26"/>
      <c r="AC3847" s="26"/>
    </row>
    <row r="3848" spans="26:29" x14ac:dyDescent="0.65">
      <c r="Z3848" s="26"/>
      <c r="AC3848" s="26"/>
    </row>
    <row r="3849" spans="26:29" x14ac:dyDescent="0.65">
      <c r="Z3849" s="26"/>
      <c r="AC3849" s="26"/>
    </row>
    <row r="3850" spans="26:29" x14ac:dyDescent="0.65">
      <c r="Z3850" s="26"/>
      <c r="AC3850" s="26"/>
    </row>
    <row r="3851" spans="26:29" x14ac:dyDescent="0.65">
      <c r="Z3851" s="26"/>
      <c r="AC3851" s="26"/>
    </row>
    <row r="3852" spans="26:29" x14ac:dyDescent="0.65">
      <c r="Z3852" s="26"/>
      <c r="AC3852" s="26"/>
    </row>
    <row r="3853" spans="26:29" x14ac:dyDescent="0.65">
      <c r="Z3853" s="26"/>
      <c r="AC3853" s="26"/>
    </row>
    <row r="3854" spans="26:29" x14ac:dyDescent="0.65">
      <c r="Z3854" s="26"/>
      <c r="AC3854" s="26"/>
    </row>
    <row r="3855" spans="26:29" x14ac:dyDescent="0.65">
      <c r="Z3855" s="26"/>
      <c r="AC3855" s="26"/>
    </row>
    <row r="3856" spans="26:29" x14ac:dyDescent="0.65">
      <c r="Z3856" s="26"/>
      <c r="AC3856" s="26"/>
    </row>
    <row r="3857" spans="26:29" x14ac:dyDescent="0.65">
      <c r="Z3857" s="26"/>
      <c r="AC3857" s="26"/>
    </row>
    <row r="3858" spans="26:29" x14ac:dyDescent="0.65">
      <c r="Z3858" s="26"/>
      <c r="AC3858" s="26"/>
    </row>
    <row r="3859" spans="26:29" x14ac:dyDescent="0.65">
      <c r="Z3859" s="26"/>
      <c r="AC3859" s="26"/>
    </row>
    <row r="3860" spans="26:29" x14ac:dyDescent="0.65">
      <c r="Z3860" s="26"/>
      <c r="AC3860" s="26"/>
    </row>
    <row r="3861" spans="26:29" x14ac:dyDescent="0.65">
      <c r="Z3861" s="26"/>
      <c r="AC3861" s="26"/>
    </row>
    <row r="3862" spans="26:29" x14ac:dyDescent="0.65">
      <c r="Z3862" s="26"/>
      <c r="AC3862" s="26"/>
    </row>
    <row r="3863" spans="26:29" x14ac:dyDescent="0.65">
      <c r="Z3863" s="26"/>
      <c r="AC3863" s="26"/>
    </row>
    <row r="3864" spans="26:29" x14ac:dyDescent="0.65">
      <c r="Z3864" s="26"/>
      <c r="AC3864" s="26"/>
    </row>
    <row r="3865" spans="26:29" x14ac:dyDescent="0.65">
      <c r="Z3865" s="26"/>
      <c r="AC3865" s="26"/>
    </row>
    <row r="3866" spans="26:29" x14ac:dyDescent="0.65">
      <c r="Z3866" s="26"/>
      <c r="AC3866" s="26"/>
    </row>
    <row r="3867" spans="26:29" x14ac:dyDescent="0.65">
      <c r="Z3867" s="26"/>
      <c r="AC3867" s="26"/>
    </row>
    <row r="3868" spans="26:29" x14ac:dyDescent="0.65">
      <c r="Z3868" s="26"/>
      <c r="AC3868" s="26"/>
    </row>
    <row r="3869" spans="26:29" x14ac:dyDescent="0.65">
      <c r="Z3869" s="26"/>
      <c r="AC3869" s="26"/>
    </row>
    <row r="3870" spans="26:29" x14ac:dyDescent="0.65">
      <c r="Z3870" s="26"/>
      <c r="AC3870" s="26"/>
    </row>
    <row r="3871" spans="26:29" x14ac:dyDescent="0.65">
      <c r="Z3871" s="26"/>
      <c r="AC3871" s="26"/>
    </row>
    <row r="3872" spans="26:29" x14ac:dyDescent="0.65">
      <c r="Z3872" s="26"/>
      <c r="AC3872" s="26"/>
    </row>
    <row r="3873" spans="26:29" x14ac:dyDescent="0.65">
      <c r="Z3873" s="26"/>
      <c r="AC3873" s="26"/>
    </row>
    <row r="3874" spans="26:29" x14ac:dyDescent="0.65">
      <c r="Z3874" s="26"/>
      <c r="AC3874" s="26"/>
    </row>
    <row r="3875" spans="26:29" x14ac:dyDescent="0.65">
      <c r="Z3875" s="26"/>
      <c r="AC3875" s="26"/>
    </row>
    <row r="3876" spans="26:29" x14ac:dyDescent="0.65">
      <c r="Z3876" s="26"/>
      <c r="AC3876" s="26"/>
    </row>
    <row r="3877" spans="26:29" x14ac:dyDescent="0.65">
      <c r="Z3877" s="26"/>
      <c r="AC3877" s="26"/>
    </row>
    <row r="3878" spans="26:29" x14ac:dyDescent="0.65">
      <c r="Z3878" s="26"/>
      <c r="AC3878" s="26"/>
    </row>
    <row r="3879" spans="26:29" x14ac:dyDescent="0.65">
      <c r="Z3879" s="26"/>
      <c r="AC3879" s="26"/>
    </row>
    <row r="3880" spans="26:29" x14ac:dyDescent="0.65">
      <c r="Z3880" s="26"/>
      <c r="AC3880" s="26"/>
    </row>
    <row r="3881" spans="26:29" x14ac:dyDescent="0.65">
      <c r="Z3881" s="26"/>
      <c r="AC3881" s="26"/>
    </row>
    <row r="3882" spans="26:29" x14ac:dyDescent="0.65">
      <c r="Z3882" s="26"/>
      <c r="AC3882" s="26"/>
    </row>
    <row r="3883" spans="26:29" x14ac:dyDescent="0.65">
      <c r="Z3883" s="26"/>
      <c r="AC3883" s="26"/>
    </row>
    <row r="3884" spans="26:29" x14ac:dyDescent="0.65">
      <c r="Z3884" s="26"/>
      <c r="AC3884" s="26"/>
    </row>
    <row r="3885" spans="26:29" x14ac:dyDescent="0.65">
      <c r="Z3885" s="26"/>
      <c r="AC3885" s="26"/>
    </row>
    <row r="3886" spans="26:29" x14ac:dyDescent="0.65">
      <c r="Z3886" s="26"/>
      <c r="AC3886" s="26"/>
    </row>
    <row r="3887" spans="26:29" x14ac:dyDescent="0.65">
      <c r="Z3887" s="26"/>
      <c r="AC3887" s="26"/>
    </row>
    <row r="3888" spans="26:29" x14ac:dyDescent="0.65">
      <c r="Z3888" s="26"/>
      <c r="AC3888" s="26"/>
    </row>
    <row r="3889" spans="26:29" x14ac:dyDescent="0.65">
      <c r="Z3889" s="26"/>
      <c r="AC3889" s="26"/>
    </row>
    <row r="3890" spans="26:29" x14ac:dyDescent="0.65">
      <c r="Z3890" s="26"/>
      <c r="AC3890" s="26"/>
    </row>
    <row r="3891" spans="26:29" x14ac:dyDescent="0.65">
      <c r="Z3891" s="26"/>
      <c r="AC3891" s="26"/>
    </row>
    <row r="3892" spans="26:29" x14ac:dyDescent="0.65">
      <c r="Z3892" s="26"/>
      <c r="AC3892" s="26"/>
    </row>
    <row r="3893" spans="26:29" x14ac:dyDescent="0.65">
      <c r="Z3893" s="26"/>
      <c r="AC3893" s="26"/>
    </row>
    <row r="3894" spans="26:29" x14ac:dyDescent="0.65">
      <c r="Z3894" s="26"/>
      <c r="AC3894" s="26"/>
    </row>
    <row r="3895" spans="26:29" x14ac:dyDescent="0.65">
      <c r="Z3895" s="26"/>
      <c r="AC3895" s="26"/>
    </row>
    <row r="3896" spans="26:29" x14ac:dyDescent="0.65">
      <c r="Z3896" s="26"/>
      <c r="AC3896" s="26"/>
    </row>
    <row r="3897" spans="26:29" x14ac:dyDescent="0.65">
      <c r="Z3897" s="26"/>
      <c r="AC3897" s="26"/>
    </row>
    <row r="3898" spans="26:29" x14ac:dyDescent="0.65">
      <c r="Z3898" s="26"/>
      <c r="AC3898" s="26"/>
    </row>
    <row r="3899" spans="26:29" x14ac:dyDescent="0.65">
      <c r="Z3899" s="26"/>
      <c r="AC3899" s="26"/>
    </row>
    <row r="3900" spans="26:29" x14ac:dyDescent="0.65">
      <c r="Z3900" s="26"/>
      <c r="AC3900" s="26"/>
    </row>
    <row r="3901" spans="26:29" x14ac:dyDescent="0.65">
      <c r="Z3901" s="26"/>
      <c r="AC3901" s="26"/>
    </row>
    <row r="3902" spans="26:29" x14ac:dyDescent="0.65">
      <c r="Z3902" s="26"/>
      <c r="AC3902" s="26"/>
    </row>
    <row r="3903" spans="26:29" x14ac:dyDescent="0.65">
      <c r="Z3903" s="26"/>
      <c r="AC3903" s="26"/>
    </row>
    <row r="3904" spans="26:29" x14ac:dyDescent="0.65">
      <c r="Z3904" s="26"/>
      <c r="AC3904" s="26"/>
    </row>
    <row r="3905" spans="26:29" x14ac:dyDescent="0.65">
      <c r="Z3905" s="26"/>
      <c r="AC3905" s="26"/>
    </row>
    <row r="3906" spans="26:29" x14ac:dyDescent="0.65">
      <c r="Z3906" s="26"/>
      <c r="AC3906" s="26"/>
    </row>
    <row r="3907" spans="26:29" x14ac:dyDescent="0.65">
      <c r="Z3907" s="26"/>
      <c r="AC3907" s="26"/>
    </row>
    <row r="3908" spans="26:29" x14ac:dyDescent="0.65">
      <c r="Z3908" s="26"/>
      <c r="AC3908" s="26"/>
    </row>
    <row r="3909" spans="26:29" x14ac:dyDescent="0.65">
      <c r="Z3909" s="26"/>
      <c r="AC3909" s="26"/>
    </row>
    <row r="3910" spans="26:29" x14ac:dyDescent="0.65">
      <c r="Z3910" s="26"/>
      <c r="AC3910" s="26"/>
    </row>
    <row r="3911" spans="26:29" x14ac:dyDescent="0.65">
      <c r="Z3911" s="26"/>
      <c r="AC3911" s="26"/>
    </row>
    <row r="3912" spans="26:29" x14ac:dyDescent="0.65">
      <c r="Z3912" s="26"/>
      <c r="AC3912" s="26"/>
    </row>
    <row r="3913" spans="26:29" x14ac:dyDescent="0.65">
      <c r="Z3913" s="26"/>
      <c r="AC3913" s="26"/>
    </row>
    <row r="3914" spans="26:29" x14ac:dyDescent="0.65">
      <c r="Z3914" s="26"/>
      <c r="AC3914" s="26"/>
    </row>
    <row r="3915" spans="26:29" x14ac:dyDescent="0.65">
      <c r="Z3915" s="26"/>
      <c r="AC3915" s="26"/>
    </row>
    <row r="3916" spans="26:29" x14ac:dyDescent="0.65">
      <c r="Z3916" s="26"/>
      <c r="AC3916" s="26"/>
    </row>
    <row r="3917" spans="26:29" x14ac:dyDescent="0.65">
      <c r="Z3917" s="26"/>
      <c r="AC3917" s="26"/>
    </row>
    <row r="3918" spans="26:29" x14ac:dyDescent="0.65">
      <c r="Z3918" s="26"/>
      <c r="AC3918" s="26"/>
    </row>
    <row r="3919" spans="26:29" x14ac:dyDescent="0.65">
      <c r="Z3919" s="26"/>
      <c r="AC3919" s="26"/>
    </row>
    <row r="3920" spans="26:29" x14ac:dyDescent="0.65">
      <c r="Z3920" s="26"/>
      <c r="AC3920" s="26"/>
    </row>
    <row r="3921" spans="26:29" x14ac:dyDescent="0.65">
      <c r="Z3921" s="26"/>
      <c r="AC3921" s="26"/>
    </row>
    <row r="3922" spans="26:29" x14ac:dyDescent="0.65">
      <c r="Z3922" s="26"/>
      <c r="AC3922" s="26"/>
    </row>
    <row r="3923" spans="26:29" x14ac:dyDescent="0.65">
      <c r="Z3923" s="26"/>
      <c r="AC3923" s="26"/>
    </row>
    <row r="3924" spans="26:29" x14ac:dyDescent="0.65">
      <c r="Z3924" s="26"/>
      <c r="AC3924" s="26"/>
    </row>
    <row r="3925" spans="26:29" x14ac:dyDescent="0.65">
      <c r="Z3925" s="26"/>
      <c r="AC3925" s="26"/>
    </row>
    <row r="3926" spans="26:29" x14ac:dyDescent="0.65">
      <c r="Z3926" s="26"/>
      <c r="AC3926" s="26"/>
    </row>
    <row r="3927" spans="26:29" x14ac:dyDescent="0.65">
      <c r="Z3927" s="26"/>
      <c r="AC3927" s="26"/>
    </row>
    <row r="3928" spans="26:29" x14ac:dyDescent="0.65">
      <c r="Z3928" s="26"/>
      <c r="AC3928" s="26"/>
    </row>
    <row r="3929" spans="26:29" x14ac:dyDescent="0.65">
      <c r="Z3929" s="26"/>
      <c r="AC3929" s="26"/>
    </row>
    <row r="3930" spans="26:29" x14ac:dyDescent="0.65">
      <c r="Z3930" s="26"/>
      <c r="AC3930" s="26"/>
    </row>
    <row r="3931" spans="26:29" x14ac:dyDescent="0.65">
      <c r="Z3931" s="26"/>
      <c r="AC3931" s="26"/>
    </row>
    <row r="3932" spans="26:29" x14ac:dyDescent="0.65">
      <c r="Z3932" s="26"/>
      <c r="AC3932" s="26"/>
    </row>
    <row r="3933" spans="26:29" x14ac:dyDescent="0.65">
      <c r="Z3933" s="26"/>
      <c r="AC3933" s="26"/>
    </row>
    <row r="3934" spans="26:29" x14ac:dyDescent="0.65">
      <c r="Z3934" s="26"/>
      <c r="AC3934" s="26"/>
    </row>
    <row r="3935" spans="26:29" x14ac:dyDescent="0.65">
      <c r="Z3935" s="26"/>
      <c r="AC3935" s="26"/>
    </row>
    <row r="3936" spans="26:29" x14ac:dyDescent="0.65">
      <c r="Z3936" s="26"/>
      <c r="AC3936" s="26"/>
    </row>
    <row r="3937" spans="26:29" x14ac:dyDescent="0.65">
      <c r="Z3937" s="26"/>
      <c r="AC3937" s="26"/>
    </row>
    <row r="3938" spans="26:29" x14ac:dyDescent="0.65">
      <c r="Z3938" s="26"/>
      <c r="AC3938" s="26"/>
    </row>
    <row r="3939" spans="26:29" x14ac:dyDescent="0.65">
      <c r="Z3939" s="26"/>
      <c r="AC3939" s="26"/>
    </row>
    <row r="3940" spans="26:29" x14ac:dyDescent="0.65">
      <c r="Z3940" s="26"/>
      <c r="AC3940" s="26"/>
    </row>
    <row r="3941" spans="26:29" x14ac:dyDescent="0.65">
      <c r="Z3941" s="26"/>
      <c r="AC3941" s="26"/>
    </row>
    <row r="3942" spans="26:29" x14ac:dyDescent="0.65">
      <c r="Z3942" s="26"/>
      <c r="AC3942" s="26"/>
    </row>
    <row r="3943" spans="26:29" x14ac:dyDescent="0.65">
      <c r="Z3943" s="26"/>
      <c r="AC3943" s="26"/>
    </row>
    <row r="3944" spans="26:29" x14ac:dyDescent="0.65">
      <c r="Z3944" s="26"/>
      <c r="AC3944" s="26"/>
    </row>
    <row r="3945" spans="26:29" x14ac:dyDescent="0.65">
      <c r="Z3945" s="26"/>
      <c r="AC3945" s="26"/>
    </row>
    <row r="3946" spans="26:29" x14ac:dyDescent="0.65">
      <c r="Z3946" s="26"/>
      <c r="AC3946" s="26"/>
    </row>
    <row r="3947" spans="26:29" x14ac:dyDescent="0.65">
      <c r="Z3947" s="26"/>
      <c r="AC3947" s="26"/>
    </row>
    <row r="3948" spans="26:29" x14ac:dyDescent="0.65">
      <c r="Z3948" s="26"/>
      <c r="AC3948" s="26"/>
    </row>
    <row r="3949" spans="26:29" x14ac:dyDescent="0.65">
      <c r="Z3949" s="26"/>
      <c r="AC3949" s="26"/>
    </row>
    <row r="3950" spans="26:29" x14ac:dyDescent="0.65">
      <c r="Z3950" s="26"/>
      <c r="AC3950" s="26"/>
    </row>
    <row r="3951" spans="26:29" x14ac:dyDescent="0.65">
      <c r="Z3951" s="26"/>
      <c r="AC3951" s="26"/>
    </row>
    <row r="3952" spans="26:29" x14ac:dyDescent="0.65">
      <c r="Z3952" s="26"/>
      <c r="AC3952" s="26"/>
    </row>
    <row r="3953" spans="26:29" x14ac:dyDescent="0.65">
      <c r="Z3953" s="26"/>
      <c r="AC3953" s="26"/>
    </row>
    <row r="3954" spans="26:29" x14ac:dyDescent="0.65">
      <c r="Z3954" s="26"/>
      <c r="AC3954" s="26"/>
    </row>
    <row r="3955" spans="26:29" x14ac:dyDescent="0.65">
      <c r="Z3955" s="26"/>
      <c r="AC3955" s="26"/>
    </row>
    <row r="3956" spans="26:29" x14ac:dyDescent="0.65">
      <c r="Z3956" s="26"/>
      <c r="AC3956" s="26"/>
    </row>
    <row r="3957" spans="26:29" x14ac:dyDescent="0.65">
      <c r="Z3957" s="26"/>
      <c r="AC3957" s="26"/>
    </row>
    <row r="3958" spans="26:29" x14ac:dyDescent="0.65">
      <c r="Z3958" s="26"/>
      <c r="AC3958" s="26"/>
    </row>
    <row r="3959" spans="26:29" x14ac:dyDescent="0.65">
      <c r="Z3959" s="26"/>
      <c r="AC3959" s="26"/>
    </row>
    <row r="3960" spans="26:29" x14ac:dyDescent="0.65">
      <c r="Z3960" s="26"/>
      <c r="AC3960" s="26"/>
    </row>
    <row r="3961" spans="26:29" x14ac:dyDescent="0.65">
      <c r="Z3961" s="26"/>
      <c r="AC3961" s="26"/>
    </row>
    <row r="3962" spans="26:29" x14ac:dyDescent="0.65">
      <c r="Z3962" s="26"/>
      <c r="AC3962" s="26"/>
    </row>
    <row r="3963" spans="26:29" x14ac:dyDescent="0.65">
      <c r="Z3963" s="26"/>
      <c r="AC3963" s="26"/>
    </row>
    <row r="3964" spans="26:29" x14ac:dyDescent="0.65">
      <c r="Z3964" s="26"/>
      <c r="AC3964" s="26"/>
    </row>
    <row r="3965" spans="26:29" x14ac:dyDescent="0.65">
      <c r="Z3965" s="26"/>
      <c r="AC3965" s="26"/>
    </row>
    <row r="3966" spans="26:29" x14ac:dyDescent="0.65">
      <c r="Z3966" s="26"/>
      <c r="AC3966" s="26"/>
    </row>
    <row r="3967" spans="26:29" x14ac:dyDescent="0.65">
      <c r="Z3967" s="26"/>
      <c r="AC3967" s="26"/>
    </row>
    <row r="3968" spans="26:29" x14ac:dyDescent="0.65">
      <c r="Z3968" s="26"/>
      <c r="AC3968" s="26"/>
    </row>
    <row r="3969" spans="26:29" x14ac:dyDescent="0.65">
      <c r="Z3969" s="26"/>
      <c r="AC3969" s="26"/>
    </row>
    <row r="3970" spans="26:29" x14ac:dyDescent="0.65">
      <c r="Z3970" s="26"/>
      <c r="AC3970" s="26"/>
    </row>
    <row r="3971" spans="26:29" x14ac:dyDescent="0.65">
      <c r="Z3971" s="26"/>
      <c r="AC3971" s="26"/>
    </row>
    <row r="3972" spans="26:29" x14ac:dyDescent="0.65">
      <c r="Z3972" s="26"/>
      <c r="AC3972" s="26"/>
    </row>
    <row r="3973" spans="26:29" x14ac:dyDescent="0.65">
      <c r="Z3973" s="26"/>
      <c r="AC3973" s="26"/>
    </row>
    <row r="3974" spans="26:29" x14ac:dyDescent="0.65">
      <c r="Z3974" s="26"/>
      <c r="AC3974" s="26"/>
    </row>
    <row r="3975" spans="26:29" x14ac:dyDescent="0.65">
      <c r="Z3975" s="26"/>
      <c r="AC3975" s="26"/>
    </row>
    <row r="3976" spans="26:29" x14ac:dyDescent="0.65">
      <c r="Z3976" s="26"/>
      <c r="AC3976" s="26"/>
    </row>
    <row r="3977" spans="26:29" x14ac:dyDescent="0.65">
      <c r="Z3977" s="26"/>
      <c r="AC3977" s="26"/>
    </row>
    <row r="3978" spans="26:29" x14ac:dyDescent="0.65">
      <c r="Z3978" s="26"/>
      <c r="AC3978" s="26"/>
    </row>
    <row r="3979" spans="26:29" x14ac:dyDescent="0.65">
      <c r="Z3979" s="26"/>
      <c r="AC3979" s="26"/>
    </row>
    <row r="3980" spans="26:29" x14ac:dyDescent="0.65">
      <c r="Z3980" s="26"/>
      <c r="AC3980" s="26"/>
    </row>
    <row r="3981" spans="26:29" x14ac:dyDescent="0.65">
      <c r="Z3981" s="26"/>
      <c r="AC3981" s="26"/>
    </row>
    <row r="3982" spans="26:29" x14ac:dyDescent="0.65">
      <c r="Z3982" s="26"/>
      <c r="AC3982" s="26"/>
    </row>
    <row r="3983" spans="26:29" x14ac:dyDescent="0.65">
      <c r="Z3983" s="26"/>
      <c r="AC3983" s="26"/>
    </row>
    <row r="3984" spans="26:29" x14ac:dyDescent="0.65">
      <c r="Z3984" s="26"/>
      <c r="AC3984" s="26"/>
    </row>
    <row r="3985" spans="26:29" x14ac:dyDescent="0.65">
      <c r="Z3985" s="26"/>
      <c r="AC3985" s="26"/>
    </row>
    <row r="3986" spans="26:29" x14ac:dyDescent="0.65">
      <c r="Z3986" s="26"/>
      <c r="AC3986" s="26"/>
    </row>
    <row r="3987" spans="26:29" x14ac:dyDescent="0.65">
      <c r="Z3987" s="26"/>
      <c r="AC3987" s="26"/>
    </row>
    <row r="3988" spans="26:29" x14ac:dyDescent="0.65">
      <c r="Z3988" s="26"/>
      <c r="AC3988" s="26"/>
    </row>
    <row r="3989" spans="26:29" x14ac:dyDescent="0.65">
      <c r="Z3989" s="26"/>
      <c r="AC3989" s="26"/>
    </row>
    <row r="3990" spans="26:29" x14ac:dyDescent="0.65">
      <c r="Z3990" s="26"/>
      <c r="AC3990" s="26"/>
    </row>
    <row r="3991" spans="26:29" x14ac:dyDescent="0.65">
      <c r="Z3991" s="26"/>
      <c r="AC3991" s="26"/>
    </row>
    <row r="3992" spans="26:29" x14ac:dyDescent="0.65">
      <c r="Z3992" s="26"/>
      <c r="AC3992" s="26"/>
    </row>
    <row r="3993" spans="26:29" x14ac:dyDescent="0.65">
      <c r="Z3993" s="26"/>
      <c r="AC3993" s="26"/>
    </row>
    <row r="3994" spans="26:29" x14ac:dyDescent="0.65">
      <c r="Z3994" s="26"/>
      <c r="AC3994" s="26"/>
    </row>
    <row r="3995" spans="26:29" x14ac:dyDescent="0.65">
      <c r="Z3995" s="26"/>
      <c r="AC3995" s="26"/>
    </row>
    <row r="3996" spans="26:29" x14ac:dyDescent="0.65">
      <c r="Z3996" s="26"/>
      <c r="AC3996" s="26"/>
    </row>
    <row r="3997" spans="26:29" x14ac:dyDescent="0.65">
      <c r="Z3997" s="26"/>
      <c r="AC3997" s="26"/>
    </row>
    <row r="3998" spans="26:29" x14ac:dyDescent="0.65">
      <c r="Z3998" s="26"/>
      <c r="AC3998" s="26"/>
    </row>
    <row r="3999" spans="26:29" x14ac:dyDescent="0.65">
      <c r="Z3999" s="26"/>
      <c r="AC3999" s="26"/>
    </row>
    <row r="4000" spans="26:29" x14ac:dyDescent="0.65">
      <c r="Z4000" s="26"/>
      <c r="AC4000" s="26"/>
    </row>
    <row r="4001" spans="26:29" x14ac:dyDescent="0.65">
      <c r="Z4001" s="26"/>
      <c r="AC4001" s="26"/>
    </row>
    <row r="4002" spans="26:29" x14ac:dyDescent="0.65">
      <c r="Z4002" s="26"/>
      <c r="AC4002" s="26"/>
    </row>
    <row r="4003" spans="26:29" x14ac:dyDescent="0.65">
      <c r="Z4003" s="26"/>
      <c r="AC4003" s="26"/>
    </row>
    <row r="4004" spans="26:29" x14ac:dyDescent="0.65">
      <c r="Z4004" s="26"/>
      <c r="AC4004" s="26"/>
    </row>
    <row r="4005" spans="26:29" x14ac:dyDescent="0.65">
      <c r="Z4005" s="26"/>
      <c r="AC4005" s="26"/>
    </row>
    <row r="4006" spans="26:29" x14ac:dyDescent="0.65">
      <c r="Z4006" s="26"/>
      <c r="AC4006" s="26"/>
    </row>
    <row r="4007" spans="26:29" x14ac:dyDescent="0.65">
      <c r="Z4007" s="26"/>
      <c r="AC4007" s="26"/>
    </row>
    <row r="4008" spans="26:29" x14ac:dyDescent="0.65">
      <c r="Z4008" s="26"/>
      <c r="AC4008" s="26"/>
    </row>
    <row r="4009" spans="26:29" x14ac:dyDescent="0.65">
      <c r="Z4009" s="26"/>
      <c r="AC4009" s="26"/>
    </row>
    <row r="4010" spans="26:29" x14ac:dyDescent="0.65">
      <c r="Z4010" s="26"/>
      <c r="AC4010" s="26"/>
    </row>
    <row r="4011" spans="26:29" x14ac:dyDescent="0.65">
      <c r="Z4011" s="26"/>
      <c r="AC4011" s="26"/>
    </row>
    <row r="4012" spans="26:29" x14ac:dyDescent="0.65">
      <c r="Z4012" s="26"/>
      <c r="AC4012" s="26"/>
    </row>
    <row r="4013" spans="26:29" x14ac:dyDescent="0.65">
      <c r="Z4013" s="26"/>
      <c r="AC4013" s="26"/>
    </row>
    <row r="4014" spans="26:29" x14ac:dyDescent="0.65">
      <c r="Z4014" s="26"/>
      <c r="AC4014" s="26"/>
    </row>
    <row r="4015" spans="26:29" x14ac:dyDescent="0.65">
      <c r="Z4015" s="26"/>
      <c r="AC4015" s="26"/>
    </row>
    <row r="4016" spans="26:29" x14ac:dyDescent="0.65">
      <c r="Z4016" s="26"/>
      <c r="AC4016" s="26"/>
    </row>
    <row r="4017" spans="26:29" x14ac:dyDescent="0.65">
      <c r="Z4017" s="26"/>
      <c r="AC4017" s="26"/>
    </row>
    <row r="4018" spans="26:29" x14ac:dyDescent="0.65">
      <c r="Z4018" s="26"/>
      <c r="AC4018" s="26"/>
    </row>
    <row r="4019" spans="26:29" x14ac:dyDescent="0.65">
      <c r="Z4019" s="26"/>
      <c r="AC4019" s="26"/>
    </row>
    <row r="4020" spans="26:29" x14ac:dyDescent="0.65">
      <c r="Z4020" s="26"/>
      <c r="AC4020" s="26"/>
    </row>
    <row r="4021" spans="26:29" x14ac:dyDescent="0.65">
      <c r="Z4021" s="26"/>
      <c r="AC4021" s="26"/>
    </row>
    <row r="4022" spans="26:29" x14ac:dyDescent="0.65">
      <c r="Z4022" s="26"/>
      <c r="AC4022" s="26"/>
    </row>
    <row r="4023" spans="26:29" x14ac:dyDescent="0.65">
      <c r="Z4023" s="26"/>
      <c r="AC4023" s="26"/>
    </row>
    <row r="4024" spans="26:29" x14ac:dyDescent="0.65">
      <c r="Z4024" s="26"/>
      <c r="AC4024" s="26"/>
    </row>
    <row r="4025" spans="26:29" x14ac:dyDescent="0.65">
      <c r="Z4025" s="26"/>
      <c r="AC4025" s="26"/>
    </row>
    <row r="4026" spans="26:29" x14ac:dyDescent="0.65">
      <c r="Z4026" s="26"/>
      <c r="AC4026" s="26"/>
    </row>
    <row r="4027" spans="26:29" x14ac:dyDescent="0.65">
      <c r="Z4027" s="26"/>
      <c r="AC4027" s="26"/>
    </row>
    <row r="4028" spans="26:29" x14ac:dyDescent="0.65">
      <c r="Z4028" s="26"/>
      <c r="AC4028" s="26"/>
    </row>
    <row r="4029" spans="26:29" x14ac:dyDescent="0.65">
      <c r="Z4029" s="26"/>
      <c r="AC4029" s="26"/>
    </row>
    <row r="4030" spans="26:29" x14ac:dyDescent="0.65">
      <c r="Z4030" s="26"/>
      <c r="AC4030" s="26"/>
    </row>
    <row r="4031" spans="26:29" x14ac:dyDescent="0.65">
      <c r="Z4031" s="26"/>
      <c r="AC4031" s="26"/>
    </row>
    <row r="4032" spans="26:29" x14ac:dyDescent="0.65">
      <c r="Z4032" s="26"/>
      <c r="AC4032" s="26"/>
    </row>
    <row r="4033" spans="26:29" x14ac:dyDescent="0.65">
      <c r="Z4033" s="26"/>
      <c r="AC4033" s="26"/>
    </row>
    <row r="4034" spans="26:29" x14ac:dyDescent="0.65">
      <c r="Z4034" s="26"/>
      <c r="AC4034" s="26"/>
    </row>
    <row r="4035" spans="26:29" x14ac:dyDescent="0.65">
      <c r="Z4035" s="26"/>
      <c r="AC4035" s="26"/>
    </row>
    <row r="4036" spans="26:29" x14ac:dyDescent="0.65">
      <c r="Z4036" s="26"/>
      <c r="AC4036" s="26"/>
    </row>
    <row r="4037" spans="26:29" x14ac:dyDescent="0.65">
      <c r="Z4037" s="26"/>
      <c r="AC4037" s="26"/>
    </row>
    <row r="4038" spans="26:29" x14ac:dyDescent="0.65">
      <c r="Z4038" s="26"/>
      <c r="AC4038" s="26"/>
    </row>
    <row r="4039" spans="26:29" x14ac:dyDescent="0.65">
      <c r="Z4039" s="26"/>
      <c r="AC4039" s="26"/>
    </row>
    <row r="4040" spans="26:29" x14ac:dyDescent="0.65">
      <c r="Z4040" s="26"/>
      <c r="AC4040" s="26"/>
    </row>
    <row r="4041" spans="26:29" x14ac:dyDescent="0.65">
      <c r="Z4041" s="26"/>
      <c r="AC4041" s="26"/>
    </row>
    <row r="4042" spans="26:29" x14ac:dyDescent="0.65">
      <c r="Z4042" s="26"/>
      <c r="AC4042" s="26"/>
    </row>
    <row r="4043" spans="26:29" x14ac:dyDescent="0.65">
      <c r="Z4043" s="26"/>
      <c r="AC4043" s="26"/>
    </row>
    <row r="4044" spans="26:29" x14ac:dyDescent="0.65">
      <c r="Z4044" s="26"/>
      <c r="AC4044" s="26"/>
    </row>
    <row r="4045" spans="26:29" x14ac:dyDescent="0.65">
      <c r="Z4045" s="26"/>
      <c r="AC4045" s="26"/>
    </row>
    <row r="4046" spans="26:29" x14ac:dyDescent="0.65">
      <c r="Z4046" s="26"/>
      <c r="AC4046" s="26"/>
    </row>
    <row r="4047" spans="26:29" x14ac:dyDescent="0.65">
      <c r="Z4047" s="26"/>
      <c r="AC4047" s="26"/>
    </row>
    <row r="4048" spans="26:29" x14ac:dyDescent="0.65">
      <c r="Z4048" s="26"/>
      <c r="AC4048" s="26"/>
    </row>
    <row r="4049" spans="26:29" x14ac:dyDescent="0.65">
      <c r="Z4049" s="26"/>
      <c r="AC4049" s="26"/>
    </row>
    <row r="4050" spans="26:29" x14ac:dyDescent="0.65">
      <c r="Z4050" s="26"/>
      <c r="AC4050" s="26"/>
    </row>
    <row r="4051" spans="26:29" x14ac:dyDescent="0.65">
      <c r="Z4051" s="26"/>
      <c r="AC4051" s="26"/>
    </row>
    <row r="4052" spans="26:29" x14ac:dyDescent="0.65">
      <c r="Z4052" s="26"/>
      <c r="AC4052" s="26"/>
    </row>
    <row r="4053" spans="26:29" x14ac:dyDescent="0.65">
      <c r="Z4053" s="26"/>
      <c r="AC4053" s="26"/>
    </row>
    <row r="4054" spans="26:29" x14ac:dyDescent="0.65">
      <c r="Z4054" s="26"/>
      <c r="AC4054" s="26"/>
    </row>
    <row r="4055" spans="26:29" x14ac:dyDescent="0.65">
      <c r="Z4055" s="26"/>
      <c r="AC4055" s="26"/>
    </row>
    <row r="4056" spans="26:29" x14ac:dyDescent="0.65">
      <c r="Z4056" s="26"/>
      <c r="AC4056" s="26"/>
    </row>
    <row r="4057" spans="26:29" x14ac:dyDescent="0.65">
      <c r="Z4057" s="26"/>
      <c r="AC4057" s="26"/>
    </row>
    <row r="4058" spans="26:29" x14ac:dyDescent="0.65">
      <c r="Z4058" s="26"/>
      <c r="AC4058" s="26"/>
    </row>
    <row r="4059" spans="26:29" x14ac:dyDescent="0.65">
      <c r="Z4059" s="26"/>
      <c r="AC4059" s="26"/>
    </row>
    <row r="4060" spans="26:29" x14ac:dyDescent="0.65">
      <c r="Z4060" s="26"/>
      <c r="AC4060" s="26"/>
    </row>
    <row r="4061" spans="26:29" x14ac:dyDescent="0.65">
      <c r="Z4061" s="26"/>
      <c r="AC4061" s="26"/>
    </row>
    <row r="4062" spans="26:29" x14ac:dyDescent="0.65">
      <c r="Z4062" s="26"/>
      <c r="AC4062" s="26"/>
    </row>
    <row r="4063" spans="26:29" x14ac:dyDescent="0.65">
      <c r="Z4063" s="26"/>
      <c r="AC4063" s="26"/>
    </row>
    <row r="4064" spans="26:29" x14ac:dyDescent="0.65">
      <c r="Z4064" s="26"/>
      <c r="AC4064" s="26"/>
    </row>
    <row r="4065" spans="26:29" x14ac:dyDescent="0.65">
      <c r="Z4065" s="26"/>
      <c r="AC4065" s="26"/>
    </row>
    <row r="4066" spans="26:29" x14ac:dyDescent="0.65">
      <c r="Z4066" s="26"/>
      <c r="AC4066" s="26"/>
    </row>
    <row r="4067" spans="26:29" x14ac:dyDescent="0.65">
      <c r="Z4067" s="26"/>
      <c r="AC4067" s="26"/>
    </row>
    <row r="4068" spans="26:29" x14ac:dyDescent="0.65">
      <c r="Z4068" s="26"/>
      <c r="AC4068" s="26"/>
    </row>
    <row r="4069" spans="26:29" x14ac:dyDescent="0.65">
      <c r="Z4069" s="26"/>
      <c r="AC4069" s="26"/>
    </row>
    <row r="4070" spans="26:29" x14ac:dyDescent="0.65">
      <c r="Z4070" s="26"/>
      <c r="AC4070" s="26"/>
    </row>
    <row r="4071" spans="26:29" x14ac:dyDescent="0.65">
      <c r="Z4071" s="26"/>
      <c r="AC4071" s="26"/>
    </row>
    <row r="4072" spans="26:29" x14ac:dyDescent="0.65">
      <c r="Z4072" s="26"/>
      <c r="AC4072" s="26"/>
    </row>
    <row r="4073" spans="26:29" x14ac:dyDescent="0.65">
      <c r="Z4073" s="26"/>
      <c r="AC4073" s="26"/>
    </row>
    <row r="4074" spans="26:29" x14ac:dyDescent="0.65">
      <c r="Z4074" s="26"/>
      <c r="AC4074" s="26"/>
    </row>
    <row r="4075" spans="26:29" x14ac:dyDescent="0.65">
      <c r="Z4075" s="26"/>
      <c r="AC4075" s="26"/>
    </row>
    <row r="4076" spans="26:29" x14ac:dyDescent="0.65">
      <c r="Z4076" s="26"/>
      <c r="AC4076" s="26"/>
    </row>
    <row r="4077" spans="26:29" x14ac:dyDescent="0.65">
      <c r="Z4077" s="26"/>
      <c r="AC4077" s="26"/>
    </row>
    <row r="4078" spans="26:29" x14ac:dyDescent="0.65">
      <c r="Z4078" s="26"/>
      <c r="AC4078" s="26"/>
    </row>
    <row r="4079" spans="26:29" x14ac:dyDescent="0.65">
      <c r="Z4079" s="26"/>
      <c r="AC4079" s="26"/>
    </row>
    <row r="4080" spans="26:29" x14ac:dyDescent="0.65">
      <c r="Z4080" s="26"/>
      <c r="AC4080" s="26"/>
    </row>
    <row r="4081" spans="26:29" x14ac:dyDescent="0.65">
      <c r="Z4081" s="26"/>
      <c r="AC4081" s="26"/>
    </row>
    <row r="4082" spans="26:29" x14ac:dyDescent="0.65">
      <c r="Z4082" s="26"/>
      <c r="AC4082" s="26"/>
    </row>
    <row r="4083" spans="26:29" x14ac:dyDescent="0.65">
      <c r="Z4083" s="26"/>
      <c r="AC4083" s="26"/>
    </row>
    <row r="4084" spans="26:29" x14ac:dyDescent="0.65">
      <c r="Z4084" s="26"/>
      <c r="AC4084" s="26"/>
    </row>
    <row r="4085" spans="26:29" x14ac:dyDescent="0.65">
      <c r="Z4085" s="26"/>
      <c r="AC4085" s="26"/>
    </row>
    <row r="4086" spans="26:29" x14ac:dyDescent="0.65">
      <c r="Z4086" s="26"/>
      <c r="AC4086" s="26"/>
    </row>
    <row r="4087" spans="26:29" x14ac:dyDescent="0.65">
      <c r="Z4087" s="26"/>
      <c r="AC4087" s="26"/>
    </row>
    <row r="4088" spans="26:29" x14ac:dyDescent="0.65">
      <c r="Z4088" s="26"/>
      <c r="AC4088" s="26"/>
    </row>
    <row r="4089" spans="26:29" x14ac:dyDescent="0.65">
      <c r="Z4089" s="26"/>
      <c r="AC4089" s="26"/>
    </row>
    <row r="4090" spans="26:29" x14ac:dyDescent="0.65">
      <c r="Z4090" s="26"/>
      <c r="AC4090" s="26"/>
    </row>
    <row r="4091" spans="26:29" x14ac:dyDescent="0.65">
      <c r="Z4091" s="26"/>
      <c r="AC4091" s="26"/>
    </row>
    <row r="4092" spans="26:29" x14ac:dyDescent="0.65">
      <c r="Z4092" s="26"/>
      <c r="AC4092" s="26"/>
    </row>
    <row r="4093" spans="26:29" x14ac:dyDescent="0.65">
      <c r="Z4093" s="26"/>
      <c r="AC4093" s="26"/>
    </row>
    <row r="4094" spans="26:29" x14ac:dyDescent="0.65">
      <c r="Z4094" s="26"/>
      <c r="AC4094" s="26"/>
    </row>
    <row r="4095" spans="26:29" x14ac:dyDescent="0.65">
      <c r="Z4095" s="26"/>
      <c r="AC4095" s="26"/>
    </row>
    <row r="4096" spans="26:29" x14ac:dyDescent="0.65">
      <c r="Z4096" s="26"/>
      <c r="AC4096" s="26"/>
    </row>
    <row r="4097" spans="26:29" x14ac:dyDescent="0.65">
      <c r="Z4097" s="26"/>
      <c r="AC4097" s="26"/>
    </row>
    <row r="4098" spans="26:29" x14ac:dyDescent="0.65">
      <c r="Z4098" s="26"/>
      <c r="AC4098" s="26"/>
    </row>
    <row r="4099" spans="26:29" x14ac:dyDescent="0.65">
      <c r="Z4099" s="26"/>
      <c r="AC4099" s="26"/>
    </row>
    <row r="4100" spans="26:29" x14ac:dyDescent="0.65">
      <c r="Z4100" s="26"/>
      <c r="AC4100" s="26"/>
    </row>
    <row r="4101" spans="26:29" x14ac:dyDescent="0.65">
      <c r="Z4101" s="26"/>
      <c r="AC4101" s="26"/>
    </row>
    <row r="4102" spans="26:29" x14ac:dyDescent="0.65">
      <c r="Z4102" s="26"/>
      <c r="AC4102" s="26"/>
    </row>
    <row r="4103" spans="26:29" x14ac:dyDescent="0.65">
      <c r="Z4103" s="26"/>
      <c r="AC4103" s="26"/>
    </row>
    <row r="4104" spans="26:29" x14ac:dyDescent="0.65">
      <c r="Z4104" s="26"/>
      <c r="AC4104" s="26"/>
    </row>
    <row r="4105" spans="26:29" x14ac:dyDescent="0.65">
      <c r="Z4105" s="26"/>
      <c r="AC4105" s="26"/>
    </row>
    <row r="4106" spans="26:29" x14ac:dyDescent="0.65">
      <c r="Z4106" s="26"/>
      <c r="AC4106" s="26"/>
    </row>
    <row r="4107" spans="26:29" x14ac:dyDescent="0.65">
      <c r="Z4107" s="26"/>
      <c r="AC4107" s="26"/>
    </row>
    <row r="4108" spans="26:29" x14ac:dyDescent="0.65">
      <c r="Z4108" s="26"/>
      <c r="AC4108" s="26"/>
    </row>
    <row r="4109" spans="26:29" x14ac:dyDescent="0.65">
      <c r="Z4109" s="26"/>
      <c r="AC4109" s="26"/>
    </row>
    <row r="4110" spans="26:29" x14ac:dyDescent="0.65">
      <c r="Z4110" s="26"/>
      <c r="AC4110" s="26"/>
    </row>
    <row r="4111" spans="26:29" x14ac:dyDescent="0.65">
      <c r="Z4111" s="26"/>
      <c r="AC4111" s="26"/>
    </row>
    <row r="4112" spans="26:29" x14ac:dyDescent="0.65">
      <c r="Z4112" s="26"/>
      <c r="AC4112" s="26"/>
    </row>
    <row r="4113" spans="26:29" x14ac:dyDescent="0.65">
      <c r="Z4113" s="26"/>
      <c r="AC4113" s="26"/>
    </row>
    <row r="4114" spans="26:29" x14ac:dyDescent="0.65">
      <c r="Z4114" s="26"/>
      <c r="AC4114" s="26"/>
    </row>
    <row r="4115" spans="26:29" x14ac:dyDescent="0.65">
      <c r="Z4115" s="26"/>
      <c r="AC4115" s="26"/>
    </row>
    <row r="4116" spans="26:29" x14ac:dyDescent="0.65">
      <c r="Z4116" s="26"/>
      <c r="AC4116" s="26"/>
    </row>
    <row r="4117" spans="26:29" x14ac:dyDescent="0.65">
      <c r="Z4117" s="26"/>
      <c r="AC4117" s="26"/>
    </row>
    <row r="4118" spans="26:29" x14ac:dyDescent="0.65">
      <c r="Z4118" s="26"/>
      <c r="AC4118" s="26"/>
    </row>
    <row r="4119" spans="26:29" x14ac:dyDescent="0.65">
      <c r="Z4119" s="26"/>
      <c r="AC4119" s="26"/>
    </row>
    <row r="4120" spans="26:29" x14ac:dyDescent="0.65">
      <c r="Z4120" s="26"/>
      <c r="AC4120" s="26"/>
    </row>
    <row r="4121" spans="26:29" x14ac:dyDescent="0.65">
      <c r="Z4121" s="26"/>
      <c r="AC4121" s="26"/>
    </row>
    <row r="4122" spans="26:29" x14ac:dyDescent="0.65">
      <c r="Z4122" s="26"/>
      <c r="AC4122" s="26"/>
    </row>
    <row r="4123" spans="26:29" x14ac:dyDescent="0.65">
      <c r="Z4123" s="26"/>
      <c r="AC4123" s="26"/>
    </row>
    <row r="4124" spans="26:29" x14ac:dyDescent="0.65">
      <c r="Z4124" s="26"/>
      <c r="AC4124" s="26"/>
    </row>
    <row r="4125" spans="26:29" x14ac:dyDescent="0.65">
      <c r="Z4125" s="26"/>
      <c r="AC4125" s="26"/>
    </row>
    <row r="4126" spans="26:29" x14ac:dyDescent="0.65">
      <c r="Z4126" s="26"/>
      <c r="AC4126" s="26"/>
    </row>
    <row r="4127" spans="26:29" x14ac:dyDescent="0.65">
      <c r="Z4127" s="26"/>
      <c r="AC4127" s="26"/>
    </row>
    <row r="4128" spans="26:29" x14ac:dyDescent="0.65">
      <c r="Z4128" s="26"/>
      <c r="AC4128" s="26"/>
    </row>
    <row r="4129" spans="26:29" x14ac:dyDescent="0.65">
      <c r="Z4129" s="26"/>
      <c r="AC4129" s="26"/>
    </row>
    <row r="4130" spans="26:29" x14ac:dyDescent="0.65">
      <c r="Z4130" s="26"/>
      <c r="AC4130" s="26"/>
    </row>
    <row r="4131" spans="26:29" x14ac:dyDescent="0.65">
      <c r="Z4131" s="26"/>
      <c r="AC4131" s="26"/>
    </row>
    <row r="4132" spans="26:29" x14ac:dyDescent="0.65">
      <c r="Z4132" s="26"/>
      <c r="AC4132" s="26"/>
    </row>
    <row r="4133" spans="26:29" x14ac:dyDescent="0.65">
      <c r="Z4133" s="26"/>
      <c r="AC4133" s="26"/>
    </row>
    <row r="4134" spans="26:29" x14ac:dyDescent="0.65">
      <c r="Z4134" s="26"/>
      <c r="AC4134" s="26"/>
    </row>
    <row r="4135" spans="26:29" x14ac:dyDescent="0.65">
      <c r="Z4135" s="26"/>
      <c r="AC4135" s="26"/>
    </row>
    <row r="4136" spans="26:29" x14ac:dyDescent="0.65">
      <c r="Z4136" s="26"/>
      <c r="AC4136" s="26"/>
    </row>
    <row r="4137" spans="26:29" x14ac:dyDescent="0.65">
      <c r="Z4137" s="26"/>
      <c r="AC4137" s="26"/>
    </row>
    <row r="4138" spans="26:29" x14ac:dyDescent="0.65">
      <c r="Z4138" s="26"/>
      <c r="AC4138" s="26"/>
    </row>
    <row r="4139" spans="26:29" x14ac:dyDescent="0.65">
      <c r="Z4139" s="26"/>
      <c r="AC4139" s="26"/>
    </row>
    <row r="4140" spans="26:29" x14ac:dyDescent="0.65">
      <c r="Z4140" s="26"/>
      <c r="AC4140" s="26"/>
    </row>
    <row r="4141" spans="26:29" x14ac:dyDescent="0.65">
      <c r="Z4141" s="26"/>
      <c r="AC4141" s="26"/>
    </row>
    <row r="4142" spans="26:29" x14ac:dyDescent="0.65">
      <c r="Z4142" s="26"/>
      <c r="AC4142" s="26"/>
    </row>
    <row r="4143" spans="26:29" x14ac:dyDescent="0.65">
      <c r="Z4143" s="26"/>
      <c r="AC4143" s="26"/>
    </row>
    <row r="4144" spans="26:29" x14ac:dyDescent="0.65">
      <c r="Z4144" s="26"/>
      <c r="AC4144" s="26"/>
    </row>
    <row r="4145" spans="26:29" x14ac:dyDescent="0.65">
      <c r="Z4145" s="26"/>
      <c r="AC4145" s="26"/>
    </row>
    <row r="4146" spans="26:29" x14ac:dyDescent="0.65">
      <c r="Z4146" s="26"/>
      <c r="AC4146" s="26"/>
    </row>
    <row r="4147" spans="26:29" x14ac:dyDescent="0.65">
      <c r="Z4147" s="26"/>
      <c r="AC4147" s="26"/>
    </row>
    <row r="4148" spans="26:29" x14ac:dyDescent="0.65">
      <c r="Z4148" s="26"/>
      <c r="AC4148" s="26"/>
    </row>
    <row r="4149" spans="26:29" x14ac:dyDescent="0.65">
      <c r="Z4149" s="26"/>
      <c r="AC4149" s="26"/>
    </row>
    <row r="4150" spans="26:29" x14ac:dyDescent="0.65">
      <c r="Z4150" s="26"/>
      <c r="AC4150" s="26"/>
    </row>
    <row r="4151" spans="26:29" x14ac:dyDescent="0.65">
      <c r="Z4151" s="26"/>
      <c r="AC4151" s="26"/>
    </row>
    <row r="4152" spans="26:29" x14ac:dyDescent="0.65">
      <c r="Z4152" s="26"/>
      <c r="AC4152" s="26"/>
    </row>
    <row r="4153" spans="26:29" x14ac:dyDescent="0.65">
      <c r="Z4153" s="26"/>
      <c r="AC4153" s="26"/>
    </row>
    <row r="4154" spans="26:29" x14ac:dyDescent="0.65">
      <c r="Z4154" s="26"/>
      <c r="AC4154" s="26"/>
    </row>
    <row r="4155" spans="26:29" x14ac:dyDescent="0.65">
      <c r="Z4155" s="26"/>
      <c r="AC4155" s="26"/>
    </row>
    <row r="4156" spans="26:29" x14ac:dyDescent="0.65">
      <c r="Z4156" s="26"/>
      <c r="AC4156" s="26"/>
    </row>
    <row r="4157" spans="26:29" x14ac:dyDescent="0.65">
      <c r="Z4157" s="26"/>
      <c r="AC4157" s="26"/>
    </row>
    <row r="4158" spans="26:29" x14ac:dyDescent="0.65">
      <c r="Z4158" s="26"/>
      <c r="AC4158" s="26"/>
    </row>
    <row r="4159" spans="26:29" x14ac:dyDescent="0.65">
      <c r="Z4159" s="26"/>
      <c r="AC4159" s="26"/>
    </row>
    <row r="4160" spans="26:29" x14ac:dyDescent="0.65">
      <c r="Z4160" s="26"/>
      <c r="AC4160" s="26"/>
    </row>
    <row r="4161" spans="26:29" x14ac:dyDescent="0.65">
      <c r="Z4161" s="26"/>
      <c r="AC4161" s="26"/>
    </row>
    <row r="4162" spans="26:29" x14ac:dyDescent="0.65">
      <c r="Z4162" s="26"/>
      <c r="AC4162" s="26"/>
    </row>
    <row r="4163" spans="26:29" x14ac:dyDescent="0.65">
      <c r="Z4163" s="26"/>
      <c r="AC4163" s="26"/>
    </row>
    <row r="4164" spans="26:29" x14ac:dyDescent="0.65">
      <c r="Z4164" s="26"/>
      <c r="AC4164" s="26"/>
    </row>
    <row r="4165" spans="26:29" x14ac:dyDescent="0.65">
      <c r="Z4165" s="26"/>
      <c r="AC4165" s="26"/>
    </row>
    <row r="4166" spans="26:29" x14ac:dyDescent="0.65">
      <c r="Z4166" s="26"/>
      <c r="AC4166" s="26"/>
    </row>
    <row r="4167" spans="26:29" x14ac:dyDescent="0.65">
      <c r="Z4167" s="26"/>
      <c r="AC4167" s="26"/>
    </row>
    <row r="4168" spans="26:29" x14ac:dyDescent="0.65">
      <c r="Z4168" s="26"/>
      <c r="AC4168" s="26"/>
    </row>
    <row r="4169" spans="26:29" x14ac:dyDescent="0.65">
      <c r="Z4169" s="26"/>
      <c r="AC4169" s="26"/>
    </row>
    <row r="4170" spans="26:29" x14ac:dyDescent="0.65">
      <c r="Z4170" s="26"/>
      <c r="AC4170" s="26"/>
    </row>
    <row r="4171" spans="26:29" x14ac:dyDescent="0.65">
      <c r="Z4171" s="26"/>
      <c r="AC4171" s="26"/>
    </row>
    <row r="4172" spans="26:29" x14ac:dyDescent="0.65">
      <c r="Z4172" s="26"/>
      <c r="AC4172" s="26"/>
    </row>
    <row r="4173" spans="26:29" x14ac:dyDescent="0.65">
      <c r="Z4173" s="26"/>
      <c r="AC4173" s="26"/>
    </row>
    <row r="4174" spans="26:29" x14ac:dyDescent="0.65">
      <c r="Z4174" s="26"/>
      <c r="AC4174" s="26"/>
    </row>
    <row r="4175" spans="26:29" x14ac:dyDescent="0.65">
      <c r="Z4175" s="26"/>
      <c r="AC4175" s="26"/>
    </row>
    <row r="4176" spans="26:29" x14ac:dyDescent="0.65">
      <c r="Z4176" s="26"/>
      <c r="AC4176" s="26"/>
    </row>
    <row r="4177" spans="26:29" x14ac:dyDescent="0.65">
      <c r="Z4177" s="26"/>
      <c r="AC4177" s="26"/>
    </row>
    <row r="4178" spans="26:29" x14ac:dyDescent="0.65">
      <c r="Z4178" s="26"/>
      <c r="AC4178" s="26"/>
    </row>
    <row r="4179" spans="26:29" x14ac:dyDescent="0.65">
      <c r="Z4179" s="26"/>
      <c r="AC4179" s="26"/>
    </row>
    <row r="4180" spans="26:29" x14ac:dyDescent="0.65">
      <c r="Z4180" s="26"/>
      <c r="AC4180" s="26"/>
    </row>
    <row r="4181" spans="26:29" x14ac:dyDescent="0.65">
      <c r="Z4181" s="26"/>
      <c r="AC4181" s="26"/>
    </row>
    <row r="4182" spans="26:29" x14ac:dyDescent="0.65">
      <c r="Z4182" s="26"/>
      <c r="AC4182" s="26"/>
    </row>
    <row r="4183" spans="26:29" x14ac:dyDescent="0.65">
      <c r="Z4183" s="26"/>
      <c r="AC4183" s="26"/>
    </row>
    <row r="4184" spans="26:29" x14ac:dyDescent="0.65">
      <c r="Z4184" s="26"/>
      <c r="AC4184" s="26"/>
    </row>
    <row r="4185" spans="26:29" x14ac:dyDescent="0.65">
      <c r="Z4185" s="26"/>
      <c r="AC4185" s="26"/>
    </row>
    <row r="4186" spans="26:29" x14ac:dyDescent="0.65">
      <c r="Z4186" s="26"/>
      <c r="AC4186" s="26"/>
    </row>
    <row r="4187" spans="26:29" x14ac:dyDescent="0.65">
      <c r="Z4187" s="26"/>
      <c r="AC4187" s="26"/>
    </row>
    <row r="4188" spans="26:29" x14ac:dyDescent="0.65">
      <c r="Z4188" s="26"/>
      <c r="AC4188" s="26"/>
    </row>
    <row r="4189" spans="26:29" x14ac:dyDescent="0.65">
      <c r="Z4189" s="26"/>
      <c r="AC4189" s="26"/>
    </row>
    <row r="4190" spans="26:29" x14ac:dyDescent="0.65">
      <c r="Z4190" s="26"/>
      <c r="AC4190" s="26"/>
    </row>
    <row r="4191" spans="26:29" x14ac:dyDescent="0.65">
      <c r="Z4191" s="26"/>
      <c r="AC4191" s="26"/>
    </row>
    <row r="4192" spans="26:29" x14ac:dyDescent="0.65">
      <c r="Z4192" s="26"/>
      <c r="AC4192" s="26"/>
    </row>
    <row r="4193" spans="26:29" x14ac:dyDescent="0.65">
      <c r="Z4193" s="26"/>
      <c r="AC4193" s="26"/>
    </row>
    <row r="4194" spans="26:29" x14ac:dyDescent="0.65">
      <c r="Z4194" s="26"/>
      <c r="AC4194" s="26"/>
    </row>
    <row r="4195" spans="26:29" x14ac:dyDescent="0.65">
      <c r="Z4195" s="26"/>
      <c r="AC4195" s="26"/>
    </row>
    <row r="4196" spans="26:29" x14ac:dyDescent="0.65">
      <c r="Z4196" s="26"/>
      <c r="AC4196" s="26"/>
    </row>
    <row r="4197" spans="26:29" x14ac:dyDescent="0.65">
      <c r="Z4197" s="26"/>
      <c r="AC4197" s="26"/>
    </row>
    <row r="4198" spans="26:29" x14ac:dyDescent="0.65">
      <c r="Z4198" s="26"/>
      <c r="AC4198" s="26"/>
    </row>
    <row r="4199" spans="26:29" x14ac:dyDescent="0.65">
      <c r="Z4199" s="26"/>
      <c r="AC4199" s="26"/>
    </row>
    <row r="4200" spans="26:29" x14ac:dyDescent="0.65">
      <c r="Z4200" s="26"/>
      <c r="AC4200" s="26"/>
    </row>
    <row r="4201" spans="26:29" x14ac:dyDescent="0.65">
      <c r="Z4201" s="26"/>
      <c r="AC4201" s="26"/>
    </row>
    <row r="4202" spans="26:29" x14ac:dyDescent="0.65">
      <c r="Z4202" s="26"/>
      <c r="AC4202" s="26"/>
    </row>
    <row r="4203" spans="26:29" x14ac:dyDescent="0.65">
      <c r="Z4203" s="26"/>
      <c r="AC4203" s="26"/>
    </row>
    <row r="4204" spans="26:29" x14ac:dyDescent="0.65">
      <c r="Z4204" s="26"/>
      <c r="AC4204" s="26"/>
    </row>
    <row r="4205" spans="26:29" x14ac:dyDescent="0.65">
      <c r="Z4205" s="26"/>
      <c r="AC4205" s="26"/>
    </row>
    <row r="4206" spans="26:29" x14ac:dyDescent="0.65">
      <c r="Z4206" s="26"/>
      <c r="AC4206" s="26"/>
    </row>
    <row r="4207" spans="26:29" x14ac:dyDescent="0.65">
      <c r="Z4207" s="26"/>
      <c r="AC4207" s="26"/>
    </row>
    <row r="4208" spans="26:29" x14ac:dyDescent="0.65">
      <c r="Z4208" s="26"/>
      <c r="AC4208" s="26"/>
    </row>
    <row r="4209" spans="26:29" x14ac:dyDescent="0.65">
      <c r="Z4209" s="26"/>
      <c r="AC4209" s="26"/>
    </row>
    <row r="4210" spans="26:29" x14ac:dyDescent="0.65">
      <c r="Z4210" s="26"/>
      <c r="AC4210" s="26"/>
    </row>
    <row r="4211" spans="26:29" x14ac:dyDescent="0.65">
      <c r="Z4211" s="26"/>
      <c r="AC4211" s="26"/>
    </row>
    <row r="4212" spans="26:29" x14ac:dyDescent="0.65">
      <c r="Z4212" s="26"/>
      <c r="AC4212" s="26"/>
    </row>
    <row r="4213" spans="26:29" x14ac:dyDescent="0.65">
      <c r="Z4213" s="26"/>
      <c r="AC4213" s="26"/>
    </row>
    <row r="4214" spans="26:29" x14ac:dyDescent="0.65">
      <c r="Z4214" s="26"/>
      <c r="AC4214" s="26"/>
    </row>
    <row r="4215" spans="26:29" x14ac:dyDescent="0.65">
      <c r="Z4215" s="26"/>
      <c r="AC4215" s="26"/>
    </row>
    <row r="4216" spans="26:29" x14ac:dyDescent="0.65">
      <c r="Z4216" s="26"/>
      <c r="AC4216" s="26"/>
    </row>
    <row r="4217" spans="26:29" x14ac:dyDescent="0.65">
      <c r="Z4217" s="26"/>
      <c r="AC4217" s="26"/>
    </row>
    <row r="4218" spans="26:29" x14ac:dyDescent="0.65">
      <c r="Z4218" s="26"/>
      <c r="AC4218" s="26"/>
    </row>
    <row r="4219" spans="26:29" x14ac:dyDescent="0.65">
      <c r="Z4219" s="26"/>
      <c r="AC4219" s="26"/>
    </row>
    <row r="4220" spans="26:29" x14ac:dyDescent="0.65">
      <c r="Z4220" s="26"/>
      <c r="AC4220" s="26"/>
    </row>
    <row r="4221" spans="26:29" x14ac:dyDescent="0.65">
      <c r="Z4221" s="26"/>
      <c r="AC4221" s="26"/>
    </row>
    <row r="4222" spans="26:29" x14ac:dyDescent="0.65">
      <c r="Z4222" s="26"/>
      <c r="AC4222" s="26"/>
    </row>
    <row r="4223" spans="26:29" x14ac:dyDescent="0.65">
      <c r="Z4223" s="26"/>
      <c r="AC4223" s="26"/>
    </row>
    <row r="4224" spans="26:29" x14ac:dyDescent="0.65">
      <c r="Z4224" s="26"/>
      <c r="AC4224" s="26"/>
    </row>
    <row r="4225" spans="26:29" x14ac:dyDescent="0.65">
      <c r="Z4225" s="26"/>
      <c r="AC4225" s="26"/>
    </row>
    <row r="4226" spans="26:29" x14ac:dyDescent="0.65">
      <c r="Z4226" s="26"/>
      <c r="AC4226" s="26"/>
    </row>
    <row r="4227" spans="26:29" x14ac:dyDescent="0.65">
      <c r="Z4227" s="26"/>
      <c r="AC4227" s="26"/>
    </row>
    <row r="4228" spans="26:29" x14ac:dyDescent="0.65">
      <c r="Z4228" s="26"/>
      <c r="AC4228" s="26"/>
    </row>
    <row r="4229" spans="26:29" x14ac:dyDescent="0.65">
      <c r="Z4229" s="26"/>
      <c r="AC4229" s="26"/>
    </row>
    <row r="4230" spans="26:29" x14ac:dyDescent="0.65">
      <c r="Z4230" s="26"/>
      <c r="AC4230" s="26"/>
    </row>
    <row r="4231" spans="26:29" x14ac:dyDescent="0.65">
      <c r="Z4231" s="26"/>
      <c r="AC4231" s="26"/>
    </row>
    <row r="4232" spans="26:29" x14ac:dyDescent="0.65">
      <c r="Z4232" s="26"/>
      <c r="AC4232" s="26"/>
    </row>
    <row r="4233" spans="26:29" x14ac:dyDescent="0.65">
      <c r="Z4233" s="26"/>
      <c r="AC4233" s="26"/>
    </row>
    <row r="4234" spans="26:29" x14ac:dyDescent="0.65">
      <c r="Z4234" s="26"/>
      <c r="AC4234" s="26"/>
    </row>
    <row r="4235" spans="26:29" x14ac:dyDescent="0.65">
      <c r="Z4235" s="26"/>
      <c r="AC4235" s="26"/>
    </row>
    <row r="4236" spans="26:29" x14ac:dyDescent="0.65">
      <c r="Z4236" s="26"/>
      <c r="AC4236" s="26"/>
    </row>
    <row r="4237" spans="26:29" x14ac:dyDescent="0.65">
      <c r="Z4237" s="26"/>
      <c r="AC4237" s="26"/>
    </row>
    <row r="4238" spans="26:29" x14ac:dyDescent="0.65">
      <c r="Z4238" s="26"/>
      <c r="AC4238" s="26"/>
    </row>
    <row r="4239" spans="26:29" x14ac:dyDescent="0.65">
      <c r="Z4239" s="26"/>
      <c r="AC4239" s="26"/>
    </row>
    <row r="4240" spans="26:29" x14ac:dyDescent="0.65">
      <c r="Z4240" s="26"/>
      <c r="AC4240" s="26"/>
    </row>
    <row r="4241" spans="26:29" x14ac:dyDescent="0.65">
      <c r="Z4241" s="26"/>
      <c r="AC4241" s="26"/>
    </row>
    <row r="4242" spans="26:29" x14ac:dyDescent="0.65">
      <c r="Z4242" s="26"/>
      <c r="AC4242" s="26"/>
    </row>
    <row r="4243" spans="26:29" x14ac:dyDescent="0.65">
      <c r="Z4243" s="26"/>
      <c r="AC4243" s="26"/>
    </row>
    <row r="4244" spans="26:29" x14ac:dyDescent="0.65">
      <c r="Z4244" s="26"/>
      <c r="AC4244" s="26"/>
    </row>
    <row r="4245" spans="26:29" x14ac:dyDescent="0.65">
      <c r="Z4245" s="26"/>
      <c r="AC4245" s="26"/>
    </row>
    <row r="4246" spans="26:29" x14ac:dyDescent="0.65">
      <c r="Z4246" s="26"/>
      <c r="AC4246" s="26"/>
    </row>
    <row r="4247" spans="26:29" x14ac:dyDescent="0.65">
      <c r="Z4247" s="26"/>
      <c r="AC4247" s="26"/>
    </row>
    <row r="4248" spans="26:29" x14ac:dyDescent="0.65">
      <c r="Z4248" s="26"/>
      <c r="AC4248" s="26"/>
    </row>
    <row r="4249" spans="26:29" x14ac:dyDescent="0.65">
      <c r="Z4249" s="26"/>
      <c r="AC4249" s="26"/>
    </row>
    <row r="4250" spans="26:29" x14ac:dyDescent="0.65">
      <c r="Z4250" s="26"/>
      <c r="AC4250" s="26"/>
    </row>
    <row r="4251" spans="26:29" x14ac:dyDescent="0.65">
      <c r="Z4251" s="26"/>
      <c r="AC4251" s="26"/>
    </row>
    <row r="4252" spans="26:29" x14ac:dyDescent="0.65">
      <c r="Z4252" s="26"/>
      <c r="AC4252" s="26"/>
    </row>
    <row r="4253" spans="26:29" x14ac:dyDescent="0.65">
      <c r="Z4253" s="26"/>
      <c r="AC4253" s="26"/>
    </row>
    <row r="4254" spans="26:29" x14ac:dyDescent="0.65">
      <c r="Z4254" s="26"/>
      <c r="AC4254" s="26"/>
    </row>
    <row r="4255" spans="26:29" x14ac:dyDescent="0.65">
      <c r="Z4255" s="26"/>
      <c r="AC4255" s="26"/>
    </row>
    <row r="4256" spans="26:29" x14ac:dyDescent="0.65">
      <c r="Z4256" s="26"/>
      <c r="AC4256" s="26"/>
    </row>
    <row r="4257" spans="26:29" x14ac:dyDescent="0.65">
      <c r="Z4257" s="26"/>
      <c r="AC4257" s="26"/>
    </row>
    <row r="4258" spans="26:29" x14ac:dyDescent="0.65">
      <c r="Z4258" s="26"/>
      <c r="AC4258" s="26"/>
    </row>
    <row r="4259" spans="26:29" x14ac:dyDescent="0.65">
      <c r="Z4259" s="26"/>
      <c r="AC4259" s="26"/>
    </row>
    <row r="4260" spans="26:29" x14ac:dyDescent="0.65">
      <c r="Z4260" s="26"/>
      <c r="AC4260" s="26"/>
    </row>
    <row r="4261" spans="26:29" x14ac:dyDescent="0.65">
      <c r="Z4261" s="26"/>
      <c r="AC4261" s="26"/>
    </row>
    <row r="4262" spans="26:29" x14ac:dyDescent="0.65">
      <c r="Z4262" s="26"/>
      <c r="AC4262" s="26"/>
    </row>
    <row r="4263" spans="26:29" x14ac:dyDescent="0.65">
      <c r="Z4263" s="26"/>
      <c r="AC4263" s="26"/>
    </row>
    <row r="4264" spans="26:29" x14ac:dyDescent="0.65">
      <c r="Z4264" s="26"/>
      <c r="AC4264" s="26"/>
    </row>
    <row r="4265" spans="26:29" x14ac:dyDescent="0.65">
      <c r="Z4265" s="26"/>
      <c r="AC4265" s="26"/>
    </row>
    <row r="4266" spans="26:29" x14ac:dyDescent="0.65">
      <c r="Z4266" s="26"/>
      <c r="AC4266" s="26"/>
    </row>
    <row r="4267" spans="26:29" x14ac:dyDescent="0.65">
      <c r="Z4267" s="26"/>
      <c r="AC4267" s="26"/>
    </row>
    <row r="4268" spans="26:29" x14ac:dyDescent="0.65">
      <c r="Z4268" s="26"/>
      <c r="AC4268" s="26"/>
    </row>
    <row r="4269" spans="26:29" x14ac:dyDescent="0.65">
      <c r="Z4269" s="26"/>
      <c r="AC4269" s="26"/>
    </row>
    <row r="4270" spans="26:29" x14ac:dyDescent="0.65">
      <c r="Z4270" s="26"/>
      <c r="AC4270" s="26"/>
    </row>
    <row r="4271" spans="26:29" x14ac:dyDescent="0.65">
      <c r="Z4271" s="26"/>
      <c r="AC4271" s="26"/>
    </row>
    <row r="4272" spans="26:29" x14ac:dyDescent="0.65">
      <c r="Z4272" s="26"/>
      <c r="AC4272" s="26"/>
    </row>
    <row r="4273" spans="26:29" x14ac:dyDescent="0.65">
      <c r="Z4273" s="26"/>
      <c r="AC4273" s="26"/>
    </row>
    <row r="4274" spans="26:29" x14ac:dyDescent="0.65">
      <c r="Z4274" s="26"/>
      <c r="AC4274" s="26"/>
    </row>
    <row r="4275" spans="26:29" x14ac:dyDescent="0.65">
      <c r="Z4275" s="26"/>
      <c r="AC4275" s="26"/>
    </row>
    <row r="4276" spans="26:29" x14ac:dyDescent="0.65">
      <c r="Z4276" s="26"/>
      <c r="AC4276" s="26"/>
    </row>
    <row r="4277" spans="26:29" x14ac:dyDescent="0.65">
      <c r="Z4277" s="26"/>
      <c r="AC4277" s="26"/>
    </row>
    <row r="4278" spans="26:29" x14ac:dyDescent="0.65">
      <c r="Z4278" s="26"/>
      <c r="AC4278" s="26"/>
    </row>
    <row r="4279" spans="26:29" x14ac:dyDescent="0.65">
      <c r="Z4279" s="26"/>
      <c r="AC4279" s="26"/>
    </row>
    <row r="4280" spans="26:29" x14ac:dyDescent="0.65">
      <c r="Z4280" s="26"/>
      <c r="AC4280" s="26"/>
    </row>
    <row r="4281" spans="26:29" x14ac:dyDescent="0.65">
      <c r="Z4281" s="26"/>
      <c r="AC4281" s="26"/>
    </row>
    <row r="4282" spans="26:29" x14ac:dyDescent="0.65">
      <c r="Z4282" s="26"/>
      <c r="AC4282" s="26"/>
    </row>
    <row r="4283" spans="26:29" x14ac:dyDescent="0.65">
      <c r="Z4283" s="26"/>
      <c r="AC4283" s="26"/>
    </row>
    <row r="4284" spans="26:29" x14ac:dyDescent="0.65">
      <c r="Z4284" s="26"/>
      <c r="AC4284" s="26"/>
    </row>
    <row r="4285" spans="26:29" x14ac:dyDescent="0.65">
      <c r="Z4285" s="26"/>
      <c r="AC4285" s="26"/>
    </row>
    <row r="4286" spans="26:29" x14ac:dyDescent="0.65">
      <c r="Z4286" s="26"/>
      <c r="AC4286" s="26"/>
    </row>
    <row r="4287" spans="26:29" x14ac:dyDescent="0.65">
      <c r="Z4287" s="26"/>
      <c r="AC4287" s="26"/>
    </row>
    <row r="4288" spans="26:29" x14ac:dyDescent="0.65">
      <c r="Z4288" s="26"/>
      <c r="AC4288" s="26"/>
    </row>
    <row r="4289" spans="26:29" x14ac:dyDescent="0.65">
      <c r="Z4289" s="26"/>
      <c r="AC4289" s="26"/>
    </row>
    <row r="4290" spans="26:29" x14ac:dyDescent="0.65">
      <c r="Z4290" s="26"/>
      <c r="AC4290" s="26"/>
    </row>
    <row r="4291" spans="26:29" x14ac:dyDescent="0.65">
      <c r="Z4291" s="26"/>
      <c r="AC4291" s="26"/>
    </row>
    <row r="4292" spans="26:29" x14ac:dyDescent="0.65">
      <c r="Z4292" s="26"/>
      <c r="AC4292" s="26"/>
    </row>
    <row r="4293" spans="26:29" x14ac:dyDescent="0.65">
      <c r="Z4293" s="26"/>
      <c r="AC4293" s="26"/>
    </row>
    <row r="4294" spans="26:29" x14ac:dyDescent="0.65">
      <c r="Z4294" s="26"/>
      <c r="AC4294" s="26"/>
    </row>
    <row r="4295" spans="26:29" x14ac:dyDescent="0.65">
      <c r="Z4295" s="26"/>
      <c r="AC4295" s="26"/>
    </row>
    <row r="4296" spans="26:29" x14ac:dyDescent="0.65">
      <c r="Z4296" s="26"/>
      <c r="AC4296" s="26"/>
    </row>
    <row r="4297" spans="26:29" x14ac:dyDescent="0.65">
      <c r="Z4297" s="26"/>
      <c r="AC4297" s="26"/>
    </row>
    <row r="4298" spans="26:29" x14ac:dyDescent="0.65">
      <c r="Z4298" s="26"/>
      <c r="AC4298" s="26"/>
    </row>
    <row r="4299" spans="26:29" x14ac:dyDescent="0.65">
      <c r="Z4299" s="26"/>
      <c r="AC4299" s="26"/>
    </row>
    <row r="4300" spans="26:29" x14ac:dyDescent="0.65">
      <c r="Z4300" s="26"/>
      <c r="AC4300" s="26"/>
    </row>
    <row r="4301" spans="26:29" x14ac:dyDescent="0.65">
      <c r="Z4301" s="26"/>
      <c r="AC4301" s="26"/>
    </row>
    <row r="4302" spans="26:29" x14ac:dyDescent="0.65">
      <c r="Z4302" s="26"/>
      <c r="AC4302" s="26"/>
    </row>
    <row r="4303" spans="26:29" x14ac:dyDescent="0.65">
      <c r="Z4303" s="26"/>
      <c r="AC4303" s="26"/>
    </row>
    <row r="4304" spans="26:29" x14ac:dyDescent="0.65">
      <c r="Z4304" s="26"/>
      <c r="AC4304" s="26"/>
    </row>
    <row r="4305" spans="26:29" x14ac:dyDescent="0.65">
      <c r="Z4305" s="26"/>
      <c r="AC4305" s="26"/>
    </row>
    <row r="4306" spans="26:29" x14ac:dyDescent="0.65">
      <c r="Z4306" s="26"/>
      <c r="AC4306" s="26"/>
    </row>
    <row r="4307" spans="26:29" x14ac:dyDescent="0.65">
      <c r="Z4307" s="26"/>
      <c r="AC4307" s="26"/>
    </row>
    <row r="4308" spans="26:29" x14ac:dyDescent="0.65">
      <c r="Z4308" s="26"/>
      <c r="AC4308" s="26"/>
    </row>
    <row r="4309" spans="26:29" x14ac:dyDescent="0.65">
      <c r="Z4309" s="26"/>
      <c r="AC4309" s="26"/>
    </row>
    <row r="4310" spans="26:29" x14ac:dyDescent="0.65">
      <c r="Z4310" s="26"/>
      <c r="AC4310" s="26"/>
    </row>
    <row r="4311" spans="26:29" x14ac:dyDescent="0.65">
      <c r="Z4311" s="26"/>
      <c r="AC4311" s="26"/>
    </row>
    <row r="4312" spans="26:29" x14ac:dyDescent="0.65">
      <c r="Z4312" s="26"/>
      <c r="AC4312" s="26"/>
    </row>
    <row r="4313" spans="26:29" x14ac:dyDescent="0.65">
      <c r="Z4313" s="26"/>
      <c r="AC4313" s="26"/>
    </row>
    <row r="4314" spans="26:29" x14ac:dyDescent="0.65">
      <c r="Z4314" s="26"/>
      <c r="AC4314" s="26"/>
    </row>
    <row r="4315" spans="26:29" x14ac:dyDescent="0.65">
      <c r="Z4315" s="26"/>
      <c r="AC4315" s="26"/>
    </row>
    <row r="4316" spans="26:29" x14ac:dyDescent="0.65">
      <c r="Z4316" s="26"/>
      <c r="AC4316" s="26"/>
    </row>
    <row r="4317" spans="26:29" x14ac:dyDescent="0.65">
      <c r="Z4317" s="26"/>
      <c r="AC4317" s="26"/>
    </row>
    <row r="4318" spans="26:29" x14ac:dyDescent="0.65">
      <c r="Z4318" s="26"/>
      <c r="AC4318" s="26"/>
    </row>
    <row r="4319" spans="26:29" x14ac:dyDescent="0.65">
      <c r="Z4319" s="26"/>
      <c r="AC4319" s="26"/>
    </row>
    <row r="4320" spans="26:29" x14ac:dyDescent="0.65">
      <c r="Z4320" s="26"/>
      <c r="AC4320" s="26"/>
    </row>
    <row r="4321" spans="26:29" x14ac:dyDescent="0.65">
      <c r="Z4321" s="26"/>
      <c r="AC4321" s="26"/>
    </row>
    <row r="4322" spans="26:29" x14ac:dyDescent="0.65">
      <c r="Z4322" s="26"/>
      <c r="AC4322" s="26"/>
    </row>
    <row r="4323" spans="26:29" x14ac:dyDescent="0.65">
      <c r="Z4323" s="26"/>
      <c r="AC4323" s="26"/>
    </row>
    <row r="4324" spans="26:29" x14ac:dyDescent="0.65">
      <c r="Z4324" s="26"/>
      <c r="AC4324" s="26"/>
    </row>
    <row r="4325" spans="26:29" x14ac:dyDescent="0.65">
      <c r="Z4325" s="26"/>
      <c r="AC4325" s="26"/>
    </row>
    <row r="4326" spans="26:29" x14ac:dyDescent="0.65">
      <c r="Z4326" s="26"/>
      <c r="AC4326" s="26"/>
    </row>
    <row r="4327" spans="26:29" x14ac:dyDescent="0.65">
      <c r="Z4327" s="26"/>
      <c r="AC4327" s="26"/>
    </row>
    <row r="4328" spans="26:29" x14ac:dyDescent="0.65">
      <c r="Z4328" s="26"/>
      <c r="AC4328" s="26"/>
    </row>
    <row r="4329" spans="26:29" x14ac:dyDescent="0.65">
      <c r="Z4329" s="26"/>
      <c r="AC4329" s="26"/>
    </row>
    <row r="4330" spans="26:29" x14ac:dyDescent="0.65">
      <c r="Z4330" s="26"/>
      <c r="AC4330" s="26"/>
    </row>
    <row r="4331" spans="26:29" x14ac:dyDescent="0.65">
      <c r="Z4331" s="26"/>
      <c r="AC4331" s="26"/>
    </row>
    <row r="4332" spans="26:29" x14ac:dyDescent="0.65">
      <c r="Z4332" s="26"/>
      <c r="AC4332" s="26"/>
    </row>
    <row r="4333" spans="26:29" x14ac:dyDescent="0.65">
      <c r="Z4333" s="26"/>
      <c r="AC4333" s="26"/>
    </row>
    <row r="4334" spans="26:29" x14ac:dyDescent="0.65">
      <c r="Z4334" s="26"/>
      <c r="AC4334" s="26"/>
    </row>
    <row r="4335" spans="26:29" x14ac:dyDescent="0.65">
      <c r="Z4335" s="26"/>
      <c r="AC4335" s="26"/>
    </row>
    <row r="4336" spans="26:29" x14ac:dyDescent="0.65">
      <c r="Z4336" s="26"/>
      <c r="AC4336" s="26"/>
    </row>
    <row r="4337" spans="26:29" x14ac:dyDescent="0.65">
      <c r="Z4337" s="26"/>
      <c r="AC4337" s="26"/>
    </row>
    <row r="4338" spans="26:29" x14ac:dyDescent="0.65">
      <c r="Z4338" s="26"/>
      <c r="AC4338" s="26"/>
    </row>
    <row r="4339" spans="26:29" x14ac:dyDescent="0.65">
      <c r="Z4339" s="26"/>
      <c r="AC4339" s="26"/>
    </row>
    <row r="4340" spans="26:29" x14ac:dyDescent="0.65">
      <c r="Z4340" s="26"/>
      <c r="AC4340" s="26"/>
    </row>
    <row r="4341" spans="26:29" x14ac:dyDescent="0.65">
      <c r="Z4341" s="26"/>
      <c r="AC4341" s="26"/>
    </row>
    <row r="4342" spans="26:29" x14ac:dyDescent="0.65">
      <c r="Z4342" s="26"/>
      <c r="AC4342" s="26"/>
    </row>
    <row r="4343" spans="26:29" x14ac:dyDescent="0.65">
      <c r="Z4343" s="26"/>
      <c r="AC4343" s="26"/>
    </row>
    <row r="4344" spans="26:29" x14ac:dyDescent="0.65">
      <c r="Z4344" s="26"/>
      <c r="AC4344" s="26"/>
    </row>
    <row r="4345" spans="26:29" x14ac:dyDescent="0.65">
      <c r="Z4345" s="26"/>
      <c r="AC4345" s="26"/>
    </row>
    <row r="4346" spans="26:29" x14ac:dyDescent="0.65">
      <c r="Z4346" s="26"/>
      <c r="AC4346" s="26"/>
    </row>
    <row r="4347" spans="26:29" x14ac:dyDescent="0.65">
      <c r="Z4347" s="26"/>
      <c r="AC4347" s="26"/>
    </row>
    <row r="4348" spans="26:29" x14ac:dyDescent="0.65">
      <c r="Z4348" s="26"/>
      <c r="AC4348" s="26"/>
    </row>
    <row r="4349" spans="26:29" x14ac:dyDescent="0.65">
      <c r="Z4349" s="26"/>
      <c r="AC4349" s="26"/>
    </row>
    <row r="4350" spans="26:29" x14ac:dyDescent="0.65">
      <c r="Z4350" s="26"/>
      <c r="AC4350" s="26"/>
    </row>
    <row r="4351" spans="26:29" x14ac:dyDescent="0.65">
      <c r="Z4351" s="26"/>
      <c r="AC4351" s="26"/>
    </row>
    <row r="4352" spans="26:29" x14ac:dyDescent="0.65">
      <c r="Z4352" s="26"/>
      <c r="AC4352" s="26"/>
    </row>
    <row r="4353" spans="26:29" x14ac:dyDescent="0.65">
      <c r="Z4353" s="26"/>
      <c r="AC4353" s="26"/>
    </row>
    <row r="4354" spans="26:29" x14ac:dyDescent="0.65">
      <c r="Z4354" s="26"/>
      <c r="AC4354" s="26"/>
    </row>
    <row r="4355" spans="26:29" x14ac:dyDescent="0.65">
      <c r="Z4355" s="26"/>
      <c r="AC4355" s="26"/>
    </row>
    <row r="4356" spans="26:29" x14ac:dyDescent="0.65">
      <c r="Z4356" s="26"/>
      <c r="AC4356" s="26"/>
    </row>
    <row r="4357" spans="26:29" x14ac:dyDescent="0.65">
      <c r="Z4357" s="26"/>
      <c r="AC4357" s="26"/>
    </row>
    <row r="4358" spans="26:29" x14ac:dyDescent="0.65">
      <c r="Z4358" s="26"/>
      <c r="AC4358" s="26"/>
    </row>
    <row r="4359" spans="26:29" x14ac:dyDescent="0.65">
      <c r="Z4359" s="26"/>
      <c r="AC4359" s="26"/>
    </row>
    <row r="4360" spans="26:29" x14ac:dyDescent="0.65">
      <c r="Z4360" s="26"/>
      <c r="AC4360" s="26"/>
    </row>
    <row r="4361" spans="26:29" x14ac:dyDescent="0.65">
      <c r="Z4361" s="26"/>
      <c r="AC4361" s="26"/>
    </row>
    <row r="4362" spans="26:29" x14ac:dyDescent="0.65">
      <c r="Z4362" s="26"/>
      <c r="AC4362" s="26"/>
    </row>
    <row r="4363" spans="26:29" x14ac:dyDescent="0.65">
      <c r="Z4363" s="26"/>
      <c r="AC4363" s="26"/>
    </row>
    <row r="4364" spans="26:29" x14ac:dyDescent="0.65">
      <c r="Z4364" s="26"/>
      <c r="AC4364" s="26"/>
    </row>
    <row r="4365" spans="26:29" x14ac:dyDescent="0.65">
      <c r="Z4365" s="26"/>
      <c r="AC4365" s="26"/>
    </row>
    <row r="4366" spans="26:29" x14ac:dyDescent="0.65">
      <c r="Z4366" s="26"/>
      <c r="AC4366" s="26"/>
    </row>
    <row r="4367" spans="26:29" x14ac:dyDescent="0.65">
      <c r="Z4367" s="26"/>
      <c r="AC4367" s="26"/>
    </row>
    <row r="4368" spans="26:29" x14ac:dyDescent="0.65">
      <c r="Z4368" s="26"/>
      <c r="AC4368" s="26"/>
    </row>
    <row r="4369" spans="26:29" x14ac:dyDescent="0.65">
      <c r="Z4369" s="26"/>
      <c r="AC4369" s="26"/>
    </row>
    <row r="4370" spans="26:29" x14ac:dyDescent="0.65">
      <c r="Z4370" s="26"/>
      <c r="AC4370" s="26"/>
    </row>
    <row r="4371" spans="26:29" x14ac:dyDescent="0.65">
      <c r="Z4371" s="26"/>
      <c r="AC4371" s="26"/>
    </row>
    <row r="4372" spans="26:29" x14ac:dyDescent="0.65">
      <c r="Z4372" s="26"/>
      <c r="AC4372" s="26"/>
    </row>
    <row r="4373" spans="26:29" x14ac:dyDescent="0.65">
      <c r="Z4373" s="26"/>
      <c r="AC4373" s="26"/>
    </row>
    <row r="4374" spans="26:29" x14ac:dyDescent="0.65">
      <c r="Z4374" s="26"/>
      <c r="AC4374" s="26"/>
    </row>
    <row r="4375" spans="26:29" x14ac:dyDescent="0.65">
      <c r="Z4375" s="26"/>
      <c r="AC4375" s="26"/>
    </row>
    <row r="4376" spans="26:29" x14ac:dyDescent="0.65">
      <c r="Z4376" s="26"/>
      <c r="AC4376" s="26"/>
    </row>
    <row r="4377" spans="26:29" x14ac:dyDescent="0.65">
      <c r="Z4377" s="26"/>
      <c r="AC4377" s="26"/>
    </row>
    <row r="4378" spans="26:29" x14ac:dyDescent="0.65">
      <c r="Z4378" s="26"/>
      <c r="AC4378" s="26"/>
    </row>
    <row r="4379" spans="26:29" x14ac:dyDescent="0.65">
      <c r="Z4379" s="26"/>
      <c r="AC4379" s="26"/>
    </row>
    <row r="4380" spans="26:29" x14ac:dyDescent="0.65">
      <c r="Z4380" s="26"/>
      <c r="AC4380" s="26"/>
    </row>
    <row r="4381" spans="26:29" x14ac:dyDescent="0.65">
      <c r="Z4381" s="26"/>
      <c r="AC4381" s="26"/>
    </row>
    <row r="4382" spans="26:29" x14ac:dyDescent="0.65">
      <c r="Z4382" s="26"/>
      <c r="AC4382" s="26"/>
    </row>
    <row r="4383" spans="26:29" x14ac:dyDescent="0.65">
      <c r="Z4383" s="26"/>
      <c r="AC4383" s="26"/>
    </row>
    <row r="4384" spans="26:29" x14ac:dyDescent="0.65">
      <c r="Z4384" s="26"/>
      <c r="AC4384" s="26"/>
    </row>
    <row r="4385" spans="26:29" x14ac:dyDescent="0.65">
      <c r="Z4385" s="26"/>
      <c r="AC4385" s="26"/>
    </row>
    <row r="4386" spans="26:29" x14ac:dyDescent="0.65">
      <c r="Z4386" s="26"/>
      <c r="AC4386" s="26"/>
    </row>
    <row r="4387" spans="26:29" x14ac:dyDescent="0.65">
      <c r="Z4387" s="26"/>
      <c r="AC4387" s="26"/>
    </row>
    <row r="4388" spans="26:29" x14ac:dyDescent="0.65">
      <c r="Z4388" s="26"/>
      <c r="AC4388" s="26"/>
    </row>
    <row r="4389" spans="26:29" x14ac:dyDescent="0.65">
      <c r="Z4389" s="26"/>
      <c r="AC4389" s="26"/>
    </row>
    <row r="4390" spans="26:29" x14ac:dyDescent="0.65">
      <c r="Z4390" s="26"/>
      <c r="AC4390" s="26"/>
    </row>
    <row r="4391" spans="26:29" x14ac:dyDescent="0.65">
      <c r="Z4391" s="26"/>
      <c r="AC4391" s="26"/>
    </row>
    <row r="4392" spans="26:29" x14ac:dyDescent="0.65">
      <c r="Z4392" s="26"/>
      <c r="AC4392" s="26"/>
    </row>
    <row r="4393" spans="26:29" x14ac:dyDescent="0.65">
      <c r="Z4393" s="26"/>
      <c r="AC4393" s="26"/>
    </row>
    <row r="4394" spans="26:29" x14ac:dyDescent="0.65">
      <c r="Z4394" s="26"/>
      <c r="AC4394" s="26"/>
    </row>
  </sheetData>
  <protectedRanges>
    <protectedRange sqref="I4" name="Range1"/>
  </protectedRanges>
  <mergeCells count="5">
    <mergeCell ref="AU7:AY7"/>
    <mergeCell ref="AU2:AY2"/>
    <mergeCell ref="E3:F9"/>
    <mergeCell ref="AU10:AY10"/>
    <mergeCell ref="AU16:AY16"/>
  </mergeCells>
  <conditionalFormatting sqref="G8 G10 G14 G12 G16">
    <cfRule type="cellIs" dxfId="11" priority="16" operator="lessThan">
      <formula>0</formula>
    </cfRule>
  </conditionalFormatting>
  <conditionalFormatting sqref="C3:C9">
    <cfRule type="expression" dxfId="10" priority="12">
      <formula>B3&lt;&gt;C3</formula>
    </cfRule>
  </conditionalFormatting>
  <conditionalFormatting sqref="B13">
    <cfRule type="expression" dxfId="9" priority="10">
      <formula>$B$13&lt;&gt;48</formula>
    </cfRule>
  </conditionalFormatting>
  <conditionalFormatting sqref="C13">
    <cfRule type="expression" dxfId="8" priority="9">
      <formula>$C$13&lt;&gt;48</formula>
    </cfRule>
  </conditionalFormatting>
  <conditionalFormatting sqref="N6">
    <cfRule type="expression" dxfId="7" priority="8">
      <formula>M6&lt;&gt;N6</formula>
    </cfRule>
  </conditionalFormatting>
  <conditionalFormatting sqref="C11">
    <cfRule type="expression" dxfId="6" priority="6">
      <formula>B11&lt;&gt;C11</formula>
    </cfRule>
  </conditionalFormatting>
  <conditionalFormatting sqref="C12">
    <cfRule type="expression" dxfId="5" priority="5">
      <formula>B12&lt;&gt;C12</formula>
    </cfRule>
  </conditionalFormatting>
  <conditionalFormatting sqref="AJ2:AJ2196">
    <cfRule type="colorScale" priority="23">
      <colorScale>
        <cfvo type="min"/>
        <cfvo type="max"/>
        <color rgb="FFFCFCFF"/>
        <color rgb="FFF8696B"/>
      </colorScale>
    </cfRule>
  </conditionalFormatting>
  <conditionalFormatting sqref="J4">
    <cfRule type="expression" dxfId="4" priority="4">
      <formula>$H$4="Mixed-use Building"</formula>
    </cfRule>
  </conditionalFormatting>
  <conditionalFormatting sqref="I4">
    <cfRule type="expression" dxfId="3" priority="3">
      <formula>$H$4="Mixed-use Building"</formula>
    </cfRule>
  </conditionalFormatting>
  <conditionalFormatting sqref="D3:D9">
    <cfRule type="expression" dxfId="2" priority="2">
      <formula>AND($D3&lt;&gt;$B3, $D$3&lt;&gt;$C$3)</formula>
    </cfRule>
    <cfRule type="expression" dxfId="1" priority="1">
      <formula>AND($D3&lt;&gt;$B3, $D3=$C3)</formula>
    </cfRule>
  </conditionalFormatting>
  <dataValidations count="1">
    <dataValidation type="decimal" allowBlank="1" showInputMessage="1" showErrorMessage="1" errorTitle="Invalid % value" error="Please enter a value between 0 and 100" sqref="I4" xr:uid="{5A99F297-6A0A-425A-84FC-B07DC692FFAA}">
      <formula1>0</formula1>
      <formula2>100</formula2>
    </dataValidation>
  </dataValidations>
  <hyperlinks>
    <hyperlink ref="AL81" r:id="rId1" xr:uid="{00000000-0004-0000-0200-000000000000}"/>
  </hyperlinks>
  <pageMargins left="0.70866141732283472" right="0.70866141732283472" top="0.74803149606299213" bottom="0.74803149606299213" header="0.31496062992125984" footer="0.31496062992125984"/>
  <pageSetup paperSize="8" scale="90" orientation="landscape" r:id="rId2"/>
  <ignoredErrors>
    <ignoredError sqref="M10" unlockedFormula="1"/>
    <ignoredError sqref="I5" formulaRange="1" unlockedFormula="1"/>
    <ignoredError sqref="D15 D18" formulaRange="1"/>
  </ignoredErrors>
  <drawing r:id="rId3"/>
  <legacyDrawing r:id="rId4"/>
  <mc:AlternateContent xmlns:mc="http://schemas.openxmlformats.org/markup-compatibility/2006">
    <mc:Choice Requires="x14">
      <controls>
        <mc:AlternateContent xmlns:mc="http://schemas.openxmlformats.org/markup-compatibility/2006">
          <mc:Choice Requires="x14">
            <control shapeId="1026" r:id="rId5" name="Button 2">
              <controlPr defaultSize="0" print="0" autoFill="0" autoPict="0" macro="[0]!Main.Main">
                <anchor moveWithCells="1" sizeWithCells="1">
                  <from>
                    <xdr:col>7</xdr:col>
                    <xdr:colOff>19050</xdr:colOff>
                    <xdr:row>4</xdr:row>
                    <xdr:rowOff>222250</xdr:rowOff>
                  </from>
                  <to>
                    <xdr:col>8</xdr:col>
                    <xdr:colOff>31750</xdr:colOff>
                    <xdr:row>5</xdr:row>
                    <xdr:rowOff>266700</xdr:rowOff>
                  </to>
                </anchor>
              </controlPr>
            </control>
          </mc:Choice>
        </mc:AlternateContent>
        <mc:AlternateContent xmlns:mc="http://schemas.openxmlformats.org/markup-compatibility/2006">
          <mc:Choice Requires="x14">
            <control shapeId="1027" r:id="rId6" name="Button 3">
              <controlPr defaultSize="0" print="0" autoFill="0" autoPict="0" macro="[0]!Adjust">
                <anchor moveWithCells="1" sizeWithCells="1">
                  <from>
                    <xdr:col>4</xdr:col>
                    <xdr:colOff>88900</xdr:colOff>
                    <xdr:row>9</xdr:row>
                    <xdr:rowOff>38100</xdr:rowOff>
                  </from>
                  <to>
                    <xdr:col>5</xdr:col>
                    <xdr:colOff>755650</xdr:colOff>
                    <xdr:row>9</xdr:row>
                    <xdr:rowOff>317500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'Commute Data'!$B$2:$B$2151</xm:f>
          </x14:formula1>
          <xm:sqref>H7</xm:sqref>
        </x14:dataValidation>
        <x14:dataValidation type="list" allowBlank="1" showInputMessage="1" showErrorMessage="1" xr:uid="{00000000-0002-0000-0200-000001000000}">
          <x14:formula1>
            <xm:f>'Working Values'!$E$2:$E$9</xm:f>
          </x14:formula1>
          <xm:sqref>H4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sheetPr>
  <dimension ref="B1:D18"/>
  <sheetViews>
    <sheetView showGridLines="0" zoomScale="73" zoomScaleNormal="70" workbookViewId="0">
      <selection activeCell="D22" sqref="D22"/>
    </sheetView>
  </sheetViews>
  <sheetFormatPr defaultColWidth="9.1484375" defaultRowHeight="14.75" x14ac:dyDescent="0.75"/>
  <cols>
    <col min="1" max="1" width="5.296875" style="8" customWidth="1"/>
    <col min="2" max="2" width="27.1484375" style="8" customWidth="1"/>
    <col min="3" max="3" width="26.84765625" style="8" customWidth="1"/>
    <col min="4" max="4" width="93.3984375" style="8" customWidth="1"/>
    <col min="5" max="16384" width="9.1484375" style="8"/>
  </cols>
  <sheetData>
    <row r="1" spans="2:4" s="43" customFormat="1" x14ac:dyDescent="0.75"/>
    <row r="2" spans="2:4" s="43" customFormat="1" ht="18" customHeight="1" x14ac:dyDescent="0.75"/>
    <row r="3" spans="2:4" s="43" customFormat="1" x14ac:dyDescent="0.75"/>
    <row r="4" spans="2:4" s="43" customFormat="1" x14ac:dyDescent="0.75"/>
    <row r="5" spans="2:4" s="43" customFormat="1" x14ac:dyDescent="0.75"/>
    <row r="6" spans="2:4" s="43" customFormat="1" x14ac:dyDescent="0.75"/>
    <row r="7" spans="2:4" s="43" customFormat="1" x14ac:dyDescent="0.75"/>
    <row r="8" spans="2:4" s="43" customFormat="1" x14ac:dyDescent="0.75"/>
    <row r="9" spans="2:4" s="43" customFormat="1" x14ac:dyDescent="0.75"/>
    <row r="10" spans="2:4" s="43" customFormat="1" x14ac:dyDescent="0.75"/>
    <row r="11" spans="2:4" s="43" customFormat="1" ht="15.95" customHeight="1" x14ac:dyDescent="0.75"/>
    <row r="12" spans="2:4" s="43" customFormat="1" x14ac:dyDescent="0.75"/>
    <row r="14" spans="2:4" ht="33.75" customHeight="1" x14ac:dyDescent="0.8">
      <c r="B14" s="11" t="s">
        <v>59</v>
      </c>
      <c r="C14" s="9"/>
      <c r="D14" s="9"/>
    </row>
    <row r="16" spans="2:4" ht="26.25" customHeight="1" x14ac:dyDescent="0.75">
      <c r="B16" s="27"/>
      <c r="C16" s="28" t="s">
        <v>60</v>
      </c>
      <c r="D16" s="29" t="s">
        <v>61</v>
      </c>
    </row>
    <row r="17" spans="2:4" ht="36.75" customHeight="1" x14ac:dyDescent="0.75">
      <c r="B17" s="32" t="s">
        <v>62</v>
      </c>
      <c r="C17" s="33" t="s">
        <v>63</v>
      </c>
      <c r="D17" s="34" t="s">
        <v>64</v>
      </c>
    </row>
    <row r="18" spans="2:4" ht="31.5" customHeight="1" x14ac:dyDescent="0.75">
      <c r="B18" s="32" t="s">
        <v>62</v>
      </c>
      <c r="C18" s="33" t="s">
        <v>65</v>
      </c>
      <c r="D18" s="34" t="s">
        <v>66</v>
      </c>
    </row>
  </sheetData>
  <sheetProtection algorithmName="SHA-512" hashValue="82ZXt3DbbSMqscoArRC9u6mmaYPeOcfKl80ZcA3eFWOi2jrGgNPkanJS5stpZRSkzcYVQ7SVmq8/r4N7Z5zOxA==" saltValue="gzH2wPJTnNstwZysUJNwPw==" spinCount="100000" sheet="1" objects="1" scenarios="1" selectLockedCells="1" selectUnlockedCells="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89B73-166C-4BD1-B13C-FEF0534381AE}">
  <sheetPr codeName="Sheet4"/>
  <dimension ref="A1:C10"/>
  <sheetViews>
    <sheetView workbookViewId="0">
      <selection activeCell="E27" sqref="E27"/>
    </sheetView>
  </sheetViews>
  <sheetFormatPr defaultRowHeight="11.75" x14ac:dyDescent="0.55000000000000004"/>
  <sheetData>
    <row r="1" spans="1:3" ht="12" x14ac:dyDescent="0.6">
      <c r="B1" s="13" t="s">
        <v>67</v>
      </c>
      <c r="C1" s="13" t="s">
        <v>68</v>
      </c>
    </row>
    <row r="2" spans="1:3" ht="12" x14ac:dyDescent="0.6">
      <c r="A2" s="13" t="s">
        <v>69</v>
      </c>
      <c r="B2">
        <v>0.26500000000000001</v>
      </c>
      <c r="C2">
        <f>B2*1000</f>
        <v>265</v>
      </c>
    </row>
    <row r="3" spans="1:3" ht="12" x14ac:dyDescent="0.6">
      <c r="A3" s="13" t="s">
        <v>70</v>
      </c>
      <c r="B3">
        <v>0</v>
      </c>
      <c r="C3">
        <f t="shared" ref="C3:C6" si="0">B3*1000</f>
        <v>0</v>
      </c>
    </row>
    <row r="4" spans="1:3" ht="12" x14ac:dyDescent="0.6">
      <c r="A4" s="13" t="s">
        <v>18</v>
      </c>
      <c r="B4">
        <v>0.13600000000000001</v>
      </c>
      <c r="C4">
        <f t="shared" si="0"/>
        <v>136</v>
      </c>
    </row>
    <row r="5" spans="1:3" ht="12" x14ac:dyDescent="0.6">
      <c r="A5" s="13" t="s">
        <v>71</v>
      </c>
      <c r="B5">
        <v>0</v>
      </c>
      <c r="C5">
        <f t="shared" si="0"/>
        <v>0</v>
      </c>
    </row>
    <row r="6" spans="1:3" ht="12" x14ac:dyDescent="0.6">
      <c r="A6" s="13" t="s">
        <v>15</v>
      </c>
      <c r="B6">
        <v>1.4E-2</v>
      </c>
      <c r="C6">
        <f t="shared" si="0"/>
        <v>14</v>
      </c>
    </row>
    <row r="7" spans="1:3" ht="12" x14ac:dyDescent="0.6">
      <c r="A7" s="13" t="s">
        <v>21</v>
      </c>
      <c r="B7">
        <v>1.9E-2</v>
      </c>
      <c r="C7">
        <f>B7*1000</f>
        <v>19</v>
      </c>
    </row>
    <row r="8" spans="1:3" x14ac:dyDescent="0.55000000000000004">
      <c r="B8" s="31"/>
    </row>
    <row r="9" spans="1:3" x14ac:dyDescent="0.55000000000000004">
      <c r="A9" s="31" t="s">
        <v>72</v>
      </c>
      <c r="B9" s="31" t="s">
        <v>73</v>
      </c>
    </row>
    <row r="10" spans="1:3" x14ac:dyDescent="0.55000000000000004">
      <c r="A10" s="30"/>
      <c r="B10" s="31" t="s">
        <v>74</v>
      </c>
    </row>
  </sheetData>
  <sheetProtection algorithmName="SHA-512" hashValue="9skpmmY6/6BXRmtVb94RMn1/SPRo+zY+tUvx1mcgUZr6gwgK7V0vXTUqbzrCIqPrVXZn8bpSKXBryIME69wCDg==" saltValue="d7u21TbyrsBA+Lcg6UDZOQ==" spinCount="100000" sheet="1" objects="1" scenarios="1"/>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4DD6E-D17D-4517-A70D-5E1929787282}">
  <sheetPr codeName="Sheet9"/>
  <dimension ref="A1:AX2152"/>
  <sheetViews>
    <sheetView topLeftCell="A6" workbookViewId="0">
      <selection activeCell="J11" sqref="J11"/>
    </sheetView>
  </sheetViews>
  <sheetFormatPr defaultRowHeight="11.75" x14ac:dyDescent="0.55000000000000004"/>
  <sheetData>
    <row r="1" spans="1:50" x14ac:dyDescent="0.55000000000000004">
      <c r="A1" t="s">
        <v>75</v>
      </c>
      <c r="R1" t="s">
        <v>76</v>
      </c>
      <c r="AI1" t="s">
        <v>77</v>
      </c>
    </row>
    <row r="2" spans="1:50" ht="12" x14ac:dyDescent="0.6">
      <c r="A2" s="13" t="s">
        <v>78</v>
      </c>
      <c r="B2" s="13" t="s">
        <v>79</v>
      </c>
      <c r="C2" s="13" t="s">
        <v>80</v>
      </c>
      <c r="D2" s="13" t="s">
        <v>81</v>
      </c>
      <c r="E2" s="13" t="s">
        <v>82</v>
      </c>
      <c r="F2" s="13" t="s">
        <v>83</v>
      </c>
      <c r="G2" s="13" t="s">
        <v>84</v>
      </c>
      <c r="H2" s="13" t="s">
        <v>85</v>
      </c>
      <c r="I2" s="13" t="s">
        <v>86</v>
      </c>
      <c r="J2" s="13" t="s">
        <v>87</v>
      </c>
      <c r="K2" s="13" t="s">
        <v>88</v>
      </c>
      <c r="L2" s="13" t="s">
        <v>89</v>
      </c>
      <c r="M2" s="13" t="s">
        <v>90</v>
      </c>
      <c r="N2" s="13" t="s">
        <v>91</v>
      </c>
      <c r="O2" s="13"/>
      <c r="P2" s="13"/>
      <c r="R2" s="13" t="s">
        <v>92</v>
      </c>
      <c r="S2" s="13" t="s">
        <v>25</v>
      </c>
      <c r="T2" s="13" t="s">
        <v>80</v>
      </c>
      <c r="U2" s="13" t="s">
        <v>81</v>
      </c>
      <c r="V2" s="13" t="s">
        <v>82</v>
      </c>
      <c r="W2" s="13" t="s">
        <v>83</v>
      </c>
      <c r="X2" s="13" t="s">
        <v>84</v>
      </c>
      <c r="Y2" s="13" t="s">
        <v>85</v>
      </c>
      <c r="Z2" s="13" t="s">
        <v>86</v>
      </c>
      <c r="AA2" s="13" t="s">
        <v>87</v>
      </c>
      <c r="AB2" s="13" t="s">
        <v>88</v>
      </c>
      <c r="AC2" s="13" t="s">
        <v>89</v>
      </c>
      <c r="AD2" s="13" t="s">
        <v>90</v>
      </c>
      <c r="AE2" s="13" t="s">
        <v>91</v>
      </c>
      <c r="AF2" s="13" t="s">
        <v>93</v>
      </c>
      <c r="AG2" s="13" t="s">
        <v>94</v>
      </c>
      <c r="AI2" s="13" t="s">
        <v>92</v>
      </c>
      <c r="AJ2" s="13" t="s">
        <v>25</v>
      </c>
      <c r="AK2" s="13" t="s">
        <v>80</v>
      </c>
      <c r="AL2" s="13" t="s">
        <v>81</v>
      </c>
      <c r="AM2" s="13" t="s">
        <v>82</v>
      </c>
      <c r="AN2" s="13" t="s">
        <v>83</v>
      </c>
      <c r="AO2" s="13" t="s">
        <v>84</v>
      </c>
      <c r="AP2" s="13" t="s">
        <v>85</v>
      </c>
      <c r="AQ2" s="13" t="s">
        <v>86</v>
      </c>
      <c r="AR2" s="13" t="s">
        <v>87</v>
      </c>
      <c r="AS2" s="13" t="s">
        <v>88</v>
      </c>
      <c r="AT2" s="13" t="s">
        <v>89</v>
      </c>
      <c r="AU2" s="13" t="s">
        <v>90</v>
      </c>
      <c r="AV2" s="13" t="s">
        <v>91</v>
      </c>
      <c r="AW2" s="13" t="s">
        <v>93</v>
      </c>
      <c r="AX2" s="13" t="s">
        <v>94</v>
      </c>
    </row>
    <row r="3" spans="1:50" x14ac:dyDescent="0.55000000000000004">
      <c r="A3">
        <v>100100</v>
      </c>
      <c r="B3" t="s">
        <v>95</v>
      </c>
      <c r="C3" t="s">
        <v>96</v>
      </c>
      <c r="D3">
        <v>0</v>
      </c>
      <c r="E3">
        <v>0</v>
      </c>
      <c r="F3">
        <v>0</v>
      </c>
      <c r="G3">
        <v>0</v>
      </c>
      <c r="H3">
        <v>0.9</v>
      </c>
      <c r="I3">
        <v>0.03</v>
      </c>
      <c r="J3">
        <v>0</v>
      </c>
      <c r="K3">
        <v>0</v>
      </c>
      <c r="L3">
        <v>7.0000000000000007E-2</v>
      </c>
      <c r="M3">
        <v>0.02</v>
      </c>
      <c r="N3">
        <v>24.2034597640424</v>
      </c>
      <c r="O3">
        <f>VLOOKUP($A3,$R$2:$AG$2152, 15)</f>
        <v>172.92989800000001</v>
      </c>
      <c r="P3">
        <f>VLOOKUP($A3,$R$2:$AG$2152, 16)</f>
        <v>-34.61007635</v>
      </c>
      <c r="R3">
        <v>100100</v>
      </c>
      <c r="S3" t="s">
        <v>95</v>
      </c>
      <c r="T3" t="s">
        <v>96</v>
      </c>
      <c r="U3">
        <v>0</v>
      </c>
      <c r="V3">
        <v>0</v>
      </c>
      <c r="W3">
        <v>0</v>
      </c>
      <c r="X3">
        <v>0</v>
      </c>
      <c r="Y3">
        <v>0.84</v>
      </c>
      <c r="Z3">
        <v>0.05</v>
      </c>
      <c r="AA3">
        <v>0</v>
      </c>
      <c r="AB3">
        <v>0</v>
      </c>
      <c r="AC3">
        <v>0.11</v>
      </c>
      <c r="AD3">
        <v>0.02</v>
      </c>
      <c r="AE3">
        <v>5.0001805313865404</v>
      </c>
      <c r="AF3">
        <v>172.92989800000001</v>
      </c>
      <c r="AG3">
        <v>-34.61007635</v>
      </c>
      <c r="AI3">
        <v>100100</v>
      </c>
      <c r="AJ3" t="s">
        <v>95</v>
      </c>
      <c r="AK3" t="s">
        <v>96</v>
      </c>
      <c r="AL3">
        <v>0</v>
      </c>
      <c r="AM3">
        <v>0.51</v>
      </c>
      <c r="AN3">
        <v>0</v>
      </c>
      <c r="AO3">
        <v>0</v>
      </c>
      <c r="AP3">
        <v>0.01</v>
      </c>
      <c r="AQ3">
        <v>0.38</v>
      </c>
      <c r="AR3">
        <v>0</v>
      </c>
      <c r="AS3">
        <v>0</v>
      </c>
      <c r="AT3">
        <v>0.1</v>
      </c>
      <c r="AU3">
        <v>0</v>
      </c>
      <c r="AV3" t="s">
        <v>97</v>
      </c>
      <c r="AW3">
        <v>172.92989800000001</v>
      </c>
      <c r="AX3">
        <v>-34.61007635</v>
      </c>
    </row>
    <row r="4" spans="1:50" x14ac:dyDescent="0.55000000000000004">
      <c r="A4">
        <v>100200</v>
      </c>
      <c r="B4" t="s">
        <v>98</v>
      </c>
      <c r="C4" t="s">
        <v>96</v>
      </c>
      <c r="D4">
        <v>0</v>
      </c>
      <c r="E4">
        <v>0</v>
      </c>
      <c r="F4">
        <v>0</v>
      </c>
      <c r="G4">
        <v>0</v>
      </c>
      <c r="H4">
        <v>0.93</v>
      </c>
      <c r="I4">
        <v>0.05</v>
      </c>
      <c r="J4">
        <v>0</v>
      </c>
      <c r="K4">
        <v>0</v>
      </c>
      <c r="L4">
        <v>0.02</v>
      </c>
      <c r="M4">
        <v>0.02</v>
      </c>
      <c r="N4">
        <v>15.806576464048099</v>
      </c>
      <c r="O4">
        <f t="shared" ref="O4:O67" si="0">VLOOKUP($A4,$R$2:$AG$2152, 15)</f>
        <v>173.19979719999901</v>
      </c>
      <c r="P4">
        <f t="shared" ref="P4:P67" si="1">VLOOKUP($A4,$R$2:$AG$2152, 16)</f>
        <v>-34.96086021</v>
      </c>
      <c r="R4">
        <v>100200</v>
      </c>
      <c r="S4" t="s">
        <v>98</v>
      </c>
      <c r="T4" t="s">
        <v>96</v>
      </c>
      <c r="U4">
        <v>0</v>
      </c>
      <c r="V4">
        <v>0</v>
      </c>
      <c r="W4">
        <v>0</v>
      </c>
      <c r="X4">
        <v>0</v>
      </c>
      <c r="Y4">
        <v>0.89</v>
      </c>
      <c r="Z4">
        <v>7.0000000000000007E-2</v>
      </c>
      <c r="AA4">
        <v>0</v>
      </c>
      <c r="AB4">
        <v>0</v>
      </c>
      <c r="AC4">
        <v>0.04</v>
      </c>
      <c r="AD4">
        <v>0.02</v>
      </c>
      <c r="AE4">
        <v>14.7674458143838</v>
      </c>
      <c r="AF4">
        <v>173.19979719999901</v>
      </c>
      <c r="AG4">
        <v>-34.96086021</v>
      </c>
      <c r="AI4">
        <v>100200</v>
      </c>
      <c r="AJ4" t="s">
        <v>98</v>
      </c>
      <c r="AK4" t="s">
        <v>96</v>
      </c>
      <c r="AL4">
        <v>0</v>
      </c>
      <c r="AM4">
        <v>0.51</v>
      </c>
      <c r="AN4">
        <v>0</v>
      </c>
      <c r="AO4">
        <v>0</v>
      </c>
      <c r="AP4">
        <v>0</v>
      </c>
      <c r="AQ4">
        <v>0.49</v>
      </c>
      <c r="AR4">
        <v>0</v>
      </c>
      <c r="AS4">
        <v>0</v>
      </c>
      <c r="AT4">
        <v>0</v>
      </c>
      <c r="AU4">
        <v>0</v>
      </c>
      <c r="AV4">
        <v>6.5824496667583601</v>
      </c>
      <c r="AW4">
        <v>173.19979719999901</v>
      </c>
      <c r="AX4">
        <v>-34.96086021</v>
      </c>
    </row>
    <row r="5" spans="1:50" x14ac:dyDescent="0.55000000000000004">
      <c r="A5">
        <v>100400</v>
      </c>
      <c r="B5" t="s">
        <v>99</v>
      </c>
      <c r="C5" t="s">
        <v>96</v>
      </c>
      <c r="D5">
        <v>0</v>
      </c>
      <c r="E5">
        <v>0</v>
      </c>
      <c r="F5">
        <v>0</v>
      </c>
      <c r="G5">
        <v>0</v>
      </c>
      <c r="H5">
        <v>0.97</v>
      </c>
      <c r="I5">
        <v>0.03</v>
      </c>
      <c r="J5">
        <v>0</v>
      </c>
      <c r="K5">
        <v>0</v>
      </c>
      <c r="L5">
        <v>0</v>
      </c>
      <c r="M5">
        <v>0.02</v>
      </c>
      <c r="N5">
        <v>15.801449594783101</v>
      </c>
      <c r="O5">
        <f t="shared" si="0"/>
        <v>173.36587539999999</v>
      </c>
      <c r="P5">
        <f t="shared" si="1"/>
        <v>-34.928851780000002</v>
      </c>
      <c r="R5">
        <v>100300</v>
      </c>
      <c r="S5" t="s">
        <v>100</v>
      </c>
      <c r="T5" t="s">
        <v>96</v>
      </c>
      <c r="U5" t="s">
        <v>97</v>
      </c>
      <c r="V5" t="s">
        <v>97</v>
      </c>
      <c r="W5" t="s">
        <v>97</v>
      </c>
      <c r="X5">
        <v>0</v>
      </c>
      <c r="Y5" t="s">
        <v>97</v>
      </c>
      <c r="Z5" t="s">
        <v>97</v>
      </c>
      <c r="AA5">
        <v>0</v>
      </c>
      <c r="AB5" t="s">
        <v>97</v>
      </c>
      <c r="AC5" t="s">
        <v>97</v>
      </c>
      <c r="AD5">
        <v>0.02</v>
      </c>
      <c r="AE5" t="s">
        <v>97</v>
      </c>
      <c r="AF5">
        <v>173.7015399</v>
      </c>
      <c r="AG5">
        <v>-35.126104669999997</v>
      </c>
      <c r="AI5">
        <v>100400</v>
      </c>
      <c r="AJ5" t="s">
        <v>99</v>
      </c>
      <c r="AK5" t="s">
        <v>96</v>
      </c>
      <c r="AL5">
        <v>0</v>
      </c>
      <c r="AM5">
        <v>0.73</v>
      </c>
      <c r="AN5">
        <v>0</v>
      </c>
      <c r="AO5">
        <v>0</v>
      </c>
      <c r="AP5">
        <v>0</v>
      </c>
      <c r="AQ5">
        <v>0.27</v>
      </c>
      <c r="AR5">
        <v>0</v>
      </c>
      <c r="AS5">
        <v>0</v>
      </c>
      <c r="AT5">
        <v>0</v>
      </c>
      <c r="AU5">
        <v>0</v>
      </c>
      <c r="AV5">
        <v>6.7289832943107504</v>
      </c>
      <c r="AW5">
        <v>173.36587539999999</v>
      </c>
      <c r="AX5">
        <v>-34.928851780000002</v>
      </c>
    </row>
    <row r="6" spans="1:50" x14ac:dyDescent="0.55000000000000004">
      <c r="A6">
        <v>100500</v>
      </c>
      <c r="B6" t="s">
        <v>101</v>
      </c>
      <c r="C6" t="s">
        <v>96</v>
      </c>
      <c r="D6">
        <v>0</v>
      </c>
      <c r="E6">
        <v>0</v>
      </c>
      <c r="F6">
        <v>0</v>
      </c>
      <c r="G6">
        <v>0</v>
      </c>
      <c r="H6">
        <v>1</v>
      </c>
      <c r="I6">
        <v>0</v>
      </c>
      <c r="J6">
        <v>0</v>
      </c>
      <c r="K6">
        <v>0</v>
      </c>
      <c r="L6">
        <v>0</v>
      </c>
      <c r="M6">
        <v>0.02</v>
      </c>
      <c r="N6">
        <v>7.83052379572917</v>
      </c>
      <c r="O6">
        <f t="shared" si="0"/>
        <v>173.1830909</v>
      </c>
      <c r="P6">
        <f t="shared" si="1"/>
        <v>-35.155045129999998</v>
      </c>
      <c r="R6">
        <v>100400</v>
      </c>
      <c r="S6" t="s">
        <v>99</v>
      </c>
      <c r="T6" t="s">
        <v>96</v>
      </c>
      <c r="U6">
        <v>0</v>
      </c>
      <c r="V6">
        <v>0</v>
      </c>
      <c r="W6">
        <v>0</v>
      </c>
      <c r="X6">
        <v>0</v>
      </c>
      <c r="Y6">
        <v>0.93</v>
      </c>
      <c r="Z6">
        <v>7.0000000000000007E-2</v>
      </c>
      <c r="AA6">
        <v>0</v>
      </c>
      <c r="AB6">
        <v>0</v>
      </c>
      <c r="AC6">
        <v>0</v>
      </c>
      <c r="AD6">
        <v>0.02</v>
      </c>
      <c r="AE6">
        <v>4.0785218358811797</v>
      </c>
      <c r="AF6">
        <v>173.36587539999999</v>
      </c>
      <c r="AG6">
        <v>-34.928851780000002</v>
      </c>
      <c r="AI6">
        <v>100500</v>
      </c>
      <c r="AJ6" t="s">
        <v>101</v>
      </c>
      <c r="AK6" t="s">
        <v>96</v>
      </c>
      <c r="AL6">
        <v>0</v>
      </c>
      <c r="AM6">
        <v>0.28999999999999998</v>
      </c>
      <c r="AN6">
        <v>0</v>
      </c>
      <c r="AO6">
        <v>0</v>
      </c>
      <c r="AP6">
        <v>0</v>
      </c>
      <c r="AQ6">
        <v>0.61</v>
      </c>
      <c r="AR6">
        <v>0</v>
      </c>
      <c r="AS6">
        <v>0.04</v>
      </c>
      <c r="AT6">
        <v>0.06</v>
      </c>
      <c r="AU6">
        <v>0</v>
      </c>
      <c r="AV6">
        <v>5.0851499045453599</v>
      </c>
      <c r="AW6">
        <v>173.1830909</v>
      </c>
      <c r="AX6">
        <v>-35.155045129999998</v>
      </c>
    </row>
    <row r="7" spans="1:50" x14ac:dyDescent="0.55000000000000004">
      <c r="A7">
        <v>100600</v>
      </c>
      <c r="B7" t="s">
        <v>102</v>
      </c>
      <c r="C7" t="s">
        <v>96</v>
      </c>
      <c r="D7">
        <v>0</v>
      </c>
      <c r="E7">
        <v>0</v>
      </c>
      <c r="F7">
        <v>0</v>
      </c>
      <c r="G7">
        <v>0</v>
      </c>
      <c r="H7">
        <v>0.98</v>
      </c>
      <c r="I7">
        <v>0.02</v>
      </c>
      <c r="J7">
        <v>0</v>
      </c>
      <c r="K7">
        <v>0</v>
      </c>
      <c r="L7">
        <v>0</v>
      </c>
      <c r="M7">
        <v>0.02</v>
      </c>
      <c r="N7">
        <v>10.874596006589901</v>
      </c>
      <c r="O7">
        <f t="shared" si="0"/>
        <v>173.15207519999899</v>
      </c>
      <c r="P7">
        <f t="shared" si="1"/>
        <v>-35.166754160000004</v>
      </c>
      <c r="R7">
        <v>100500</v>
      </c>
      <c r="S7" t="s">
        <v>101</v>
      </c>
      <c r="T7" t="s">
        <v>96</v>
      </c>
      <c r="U7">
        <v>0</v>
      </c>
      <c r="V7">
        <v>0</v>
      </c>
      <c r="W7">
        <v>0</v>
      </c>
      <c r="X7">
        <v>0</v>
      </c>
      <c r="Y7">
        <v>1</v>
      </c>
      <c r="Z7">
        <v>0</v>
      </c>
      <c r="AA7">
        <v>0</v>
      </c>
      <c r="AB7">
        <v>0</v>
      </c>
      <c r="AC7">
        <v>0</v>
      </c>
      <c r="AD7">
        <v>0.02</v>
      </c>
      <c r="AE7">
        <v>7.3180028813007496</v>
      </c>
      <c r="AF7">
        <v>173.1830909</v>
      </c>
      <c r="AG7">
        <v>-35.155045129999998</v>
      </c>
      <c r="AI7">
        <v>100600</v>
      </c>
      <c r="AJ7" t="s">
        <v>102</v>
      </c>
      <c r="AK7" t="s">
        <v>96</v>
      </c>
      <c r="AL7">
        <v>0</v>
      </c>
      <c r="AM7">
        <v>0</v>
      </c>
      <c r="AN7">
        <v>0</v>
      </c>
      <c r="AO7">
        <v>0</v>
      </c>
      <c r="AP7">
        <v>0</v>
      </c>
      <c r="AQ7">
        <v>1</v>
      </c>
      <c r="AR7">
        <v>0</v>
      </c>
      <c r="AS7">
        <v>0</v>
      </c>
      <c r="AT7">
        <v>0</v>
      </c>
      <c r="AU7">
        <v>0</v>
      </c>
      <c r="AV7">
        <v>1.24263530165193</v>
      </c>
      <c r="AW7">
        <v>173.15207519999899</v>
      </c>
      <c r="AX7">
        <v>-35.166754160000004</v>
      </c>
    </row>
    <row r="8" spans="1:50" x14ac:dyDescent="0.55000000000000004">
      <c r="A8">
        <v>100700</v>
      </c>
      <c r="B8" t="s">
        <v>103</v>
      </c>
      <c r="C8" t="s">
        <v>96</v>
      </c>
      <c r="D8">
        <v>0</v>
      </c>
      <c r="E8">
        <v>0</v>
      </c>
      <c r="F8">
        <v>0</v>
      </c>
      <c r="G8">
        <v>0</v>
      </c>
      <c r="H8">
        <v>0.83</v>
      </c>
      <c r="I8">
        <v>7.0000000000000007E-2</v>
      </c>
      <c r="J8">
        <v>0</v>
      </c>
      <c r="K8">
        <v>0</v>
      </c>
      <c r="L8">
        <v>0.1</v>
      </c>
      <c r="M8">
        <v>0.02</v>
      </c>
      <c r="N8">
        <v>2.8826345544424101</v>
      </c>
      <c r="O8">
        <f t="shared" si="0"/>
        <v>173.26414299999999</v>
      </c>
      <c r="P8">
        <f t="shared" si="1"/>
        <v>-35.103834769999999</v>
      </c>
      <c r="R8">
        <v>100600</v>
      </c>
      <c r="S8" t="s">
        <v>102</v>
      </c>
      <c r="T8" t="s">
        <v>96</v>
      </c>
      <c r="U8">
        <v>0</v>
      </c>
      <c r="V8">
        <v>0</v>
      </c>
      <c r="W8">
        <v>0</v>
      </c>
      <c r="X8">
        <v>0</v>
      </c>
      <c r="Y8">
        <v>1</v>
      </c>
      <c r="Z8">
        <v>0</v>
      </c>
      <c r="AA8">
        <v>0</v>
      </c>
      <c r="AB8">
        <v>0</v>
      </c>
      <c r="AC8">
        <v>0</v>
      </c>
      <c r="AD8">
        <v>0.02</v>
      </c>
      <c r="AE8">
        <v>0.77664706353245905</v>
      </c>
      <c r="AF8">
        <v>173.15207519999899</v>
      </c>
      <c r="AG8">
        <v>-35.166754160000004</v>
      </c>
      <c r="AI8">
        <v>100700</v>
      </c>
      <c r="AJ8" t="s">
        <v>103</v>
      </c>
      <c r="AK8" t="s">
        <v>96</v>
      </c>
      <c r="AL8">
        <v>0</v>
      </c>
      <c r="AM8">
        <v>0.34</v>
      </c>
      <c r="AN8">
        <v>0</v>
      </c>
      <c r="AO8">
        <v>0</v>
      </c>
      <c r="AP8">
        <v>0.09</v>
      </c>
      <c r="AQ8">
        <v>0.44</v>
      </c>
      <c r="AR8">
        <v>0</v>
      </c>
      <c r="AS8">
        <v>0</v>
      </c>
      <c r="AT8">
        <v>0.13</v>
      </c>
      <c r="AU8">
        <v>0</v>
      </c>
      <c r="AV8">
        <v>4.7215434152881297</v>
      </c>
      <c r="AW8">
        <v>173.26414299999999</v>
      </c>
      <c r="AX8">
        <v>-35.103834769999999</v>
      </c>
    </row>
    <row r="9" spans="1:50" x14ac:dyDescent="0.55000000000000004">
      <c r="A9">
        <v>100800</v>
      </c>
      <c r="B9" t="s">
        <v>104</v>
      </c>
      <c r="C9" t="s">
        <v>96</v>
      </c>
      <c r="D9">
        <v>0</v>
      </c>
      <c r="E9">
        <v>0</v>
      </c>
      <c r="F9">
        <v>0</v>
      </c>
      <c r="G9">
        <v>0</v>
      </c>
      <c r="H9">
        <v>0.87</v>
      </c>
      <c r="I9">
        <v>0.05</v>
      </c>
      <c r="J9">
        <v>0</v>
      </c>
      <c r="K9">
        <v>0</v>
      </c>
      <c r="L9">
        <v>0.08</v>
      </c>
      <c r="M9">
        <v>0.02</v>
      </c>
      <c r="N9">
        <v>7.6130576284110898</v>
      </c>
      <c r="O9">
        <f t="shared" si="0"/>
        <v>173.2584142</v>
      </c>
      <c r="P9">
        <f t="shared" si="1"/>
        <v>-35.116879779999998</v>
      </c>
      <c r="R9">
        <v>100700</v>
      </c>
      <c r="S9" t="s">
        <v>103</v>
      </c>
      <c r="T9" t="s">
        <v>96</v>
      </c>
      <c r="U9">
        <v>0</v>
      </c>
      <c r="V9">
        <v>0</v>
      </c>
      <c r="W9">
        <v>0</v>
      </c>
      <c r="X9">
        <v>0</v>
      </c>
      <c r="Y9">
        <v>0.92</v>
      </c>
      <c r="Z9">
        <v>0.04</v>
      </c>
      <c r="AA9">
        <v>0</v>
      </c>
      <c r="AB9">
        <v>0</v>
      </c>
      <c r="AC9">
        <v>0.04</v>
      </c>
      <c r="AD9">
        <v>0.02</v>
      </c>
      <c r="AE9">
        <v>12.1842142228955</v>
      </c>
      <c r="AF9">
        <v>173.26414299999999</v>
      </c>
      <c r="AG9">
        <v>-35.103834769999999</v>
      </c>
      <c r="AI9">
        <v>100800</v>
      </c>
      <c r="AJ9" t="s">
        <v>104</v>
      </c>
      <c r="AK9" t="s">
        <v>96</v>
      </c>
      <c r="AL9">
        <v>0</v>
      </c>
      <c r="AM9">
        <v>0.4</v>
      </c>
      <c r="AN9">
        <v>0</v>
      </c>
      <c r="AO9">
        <v>0</v>
      </c>
      <c r="AP9">
        <v>0.04</v>
      </c>
      <c r="AQ9">
        <v>0.4</v>
      </c>
      <c r="AR9">
        <v>0</v>
      </c>
      <c r="AS9">
        <v>0</v>
      </c>
      <c r="AT9">
        <v>0.16</v>
      </c>
      <c r="AU9">
        <v>0</v>
      </c>
      <c r="AV9">
        <v>12.5474797146728</v>
      </c>
      <c r="AW9">
        <v>173.2584142</v>
      </c>
      <c r="AX9">
        <v>-35.116879779999998</v>
      </c>
    </row>
    <row r="10" spans="1:50" x14ac:dyDescent="0.55000000000000004">
      <c r="A10">
        <v>100900</v>
      </c>
      <c r="B10" t="s">
        <v>105</v>
      </c>
      <c r="C10" t="s">
        <v>96</v>
      </c>
      <c r="D10">
        <v>0</v>
      </c>
      <c r="E10">
        <v>0</v>
      </c>
      <c r="F10">
        <v>0</v>
      </c>
      <c r="G10">
        <v>0</v>
      </c>
      <c r="H10">
        <v>0.97</v>
      </c>
      <c r="I10">
        <v>0.03</v>
      </c>
      <c r="J10">
        <v>0</v>
      </c>
      <c r="K10">
        <v>0</v>
      </c>
      <c r="L10">
        <v>0</v>
      </c>
      <c r="M10">
        <v>0.02</v>
      </c>
      <c r="N10">
        <v>5.0659138837197704</v>
      </c>
      <c r="O10">
        <f t="shared" si="0"/>
        <v>173.30446649999999</v>
      </c>
      <c r="P10">
        <f t="shared" si="1"/>
        <v>-35.123517960000001</v>
      </c>
      <c r="R10">
        <v>100800</v>
      </c>
      <c r="S10" t="s">
        <v>104</v>
      </c>
      <c r="T10" t="s">
        <v>96</v>
      </c>
      <c r="U10">
        <v>0</v>
      </c>
      <c r="V10">
        <v>0</v>
      </c>
      <c r="W10">
        <v>0</v>
      </c>
      <c r="X10">
        <v>0</v>
      </c>
      <c r="Y10">
        <v>0.94</v>
      </c>
      <c r="Z10">
        <v>0.02</v>
      </c>
      <c r="AA10">
        <v>0</v>
      </c>
      <c r="AB10">
        <v>0</v>
      </c>
      <c r="AC10">
        <v>0.04</v>
      </c>
      <c r="AD10">
        <v>0.02</v>
      </c>
      <c r="AE10">
        <v>12.761501182430599</v>
      </c>
      <c r="AF10">
        <v>173.2584142</v>
      </c>
      <c r="AG10">
        <v>-35.116879779999998</v>
      </c>
      <c r="AI10">
        <v>100900</v>
      </c>
      <c r="AJ10" t="s">
        <v>105</v>
      </c>
      <c r="AK10" t="s">
        <v>96</v>
      </c>
      <c r="AL10">
        <v>0</v>
      </c>
      <c r="AM10">
        <v>0.82</v>
      </c>
      <c r="AN10">
        <v>0</v>
      </c>
      <c r="AO10">
        <v>0</v>
      </c>
      <c r="AP10">
        <v>0</v>
      </c>
      <c r="AQ10">
        <v>0.18</v>
      </c>
      <c r="AR10">
        <v>0</v>
      </c>
      <c r="AS10">
        <v>0</v>
      </c>
      <c r="AT10">
        <v>0</v>
      </c>
      <c r="AU10">
        <v>0</v>
      </c>
      <c r="AV10">
        <v>6.7220599873736404</v>
      </c>
      <c r="AW10">
        <v>173.30446649999999</v>
      </c>
      <c r="AX10">
        <v>-35.123517960000001</v>
      </c>
    </row>
    <row r="11" spans="1:50" x14ac:dyDescent="0.55000000000000004">
      <c r="A11">
        <v>101000</v>
      </c>
      <c r="B11" t="s">
        <v>106</v>
      </c>
      <c r="C11" t="s">
        <v>96</v>
      </c>
      <c r="D11">
        <v>0</v>
      </c>
      <c r="E11">
        <v>0</v>
      </c>
      <c r="F11">
        <v>0</v>
      </c>
      <c r="G11">
        <v>0</v>
      </c>
      <c r="H11">
        <v>1</v>
      </c>
      <c r="I11">
        <v>0</v>
      </c>
      <c r="J11">
        <v>0</v>
      </c>
      <c r="K11">
        <v>0</v>
      </c>
      <c r="L11">
        <v>0</v>
      </c>
      <c r="M11">
        <v>0.02</v>
      </c>
      <c r="N11">
        <v>10.1899159011744</v>
      </c>
      <c r="O11">
        <f t="shared" si="0"/>
        <v>173.46127129999999</v>
      </c>
      <c r="P11">
        <f t="shared" si="1"/>
        <v>-35.033307520000001</v>
      </c>
      <c r="R11">
        <v>100900</v>
      </c>
      <c r="S11" t="s">
        <v>105</v>
      </c>
      <c r="T11" t="s">
        <v>96</v>
      </c>
      <c r="U11">
        <v>0</v>
      </c>
      <c r="V11">
        <v>0</v>
      </c>
      <c r="W11">
        <v>0</v>
      </c>
      <c r="X11">
        <v>0</v>
      </c>
      <c r="Y11">
        <v>1</v>
      </c>
      <c r="Z11">
        <v>0</v>
      </c>
      <c r="AA11">
        <v>0</v>
      </c>
      <c r="AB11">
        <v>0</v>
      </c>
      <c r="AC11">
        <v>0</v>
      </c>
      <c r="AD11">
        <v>0.02</v>
      </c>
      <c r="AE11">
        <v>9.8793470764987301</v>
      </c>
      <c r="AF11">
        <v>173.30446649999999</v>
      </c>
      <c r="AG11">
        <v>-35.123517960000001</v>
      </c>
      <c r="AI11">
        <v>101000</v>
      </c>
      <c r="AJ11" t="s">
        <v>106</v>
      </c>
      <c r="AK11" t="s">
        <v>96</v>
      </c>
      <c r="AL11" t="s">
        <v>97</v>
      </c>
      <c r="AM11" t="s">
        <v>97</v>
      </c>
      <c r="AN11" t="s">
        <v>97</v>
      </c>
      <c r="AO11">
        <v>0</v>
      </c>
      <c r="AP11" t="s">
        <v>97</v>
      </c>
      <c r="AQ11" t="s">
        <v>97</v>
      </c>
      <c r="AR11">
        <v>0</v>
      </c>
      <c r="AS11" t="s">
        <v>97</v>
      </c>
      <c r="AT11" t="s">
        <v>97</v>
      </c>
      <c r="AU11">
        <v>0</v>
      </c>
      <c r="AV11" t="s">
        <v>97</v>
      </c>
      <c r="AW11">
        <v>173.46127129999999</v>
      </c>
      <c r="AX11">
        <v>-35.033307520000001</v>
      </c>
    </row>
    <row r="12" spans="1:50" x14ac:dyDescent="0.55000000000000004">
      <c r="A12">
        <v>101100</v>
      </c>
      <c r="B12" t="s">
        <v>107</v>
      </c>
      <c r="C12" t="s">
        <v>96</v>
      </c>
      <c r="D12">
        <v>0</v>
      </c>
      <c r="E12">
        <v>0</v>
      </c>
      <c r="F12">
        <v>0</v>
      </c>
      <c r="G12">
        <v>0</v>
      </c>
      <c r="H12">
        <v>0.89</v>
      </c>
      <c r="I12">
        <v>0.05</v>
      </c>
      <c r="J12">
        <v>0</v>
      </c>
      <c r="K12">
        <v>0</v>
      </c>
      <c r="L12">
        <v>0.06</v>
      </c>
      <c r="M12">
        <v>0.02</v>
      </c>
      <c r="N12">
        <v>12.577778308724801</v>
      </c>
      <c r="O12">
        <f t="shared" si="0"/>
        <v>173.507744</v>
      </c>
      <c r="P12">
        <f t="shared" si="1"/>
        <v>-34.996726819999999</v>
      </c>
      <c r="R12">
        <v>101000</v>
      </c>
      <c r="S12" t="s">
        <v>106</v>
      </c>
      <c r="T12" t="s">
        <v>96</v>
      </c>
      <c r="U12">
        <v>0</v>
      </c>
      <c r="V12">
        <v>0</v>
      </c>
      <c r="W12">
        <v>0</v>
      </c>
      <c r="X12">
        <v>0</v>
      </c>
      <c r="Y12">
        <v>1</v>
      </c>
      <c r="Z12">
        <v>0</v>
      </c>
      <c r="AA12">
        <v>0</v>
      </c>
      <c r="AB12">
        <v>0</v>
      </c>
      <c r="AC12">
        <v>0</v>
      </c>
      <c r="AD12">
        <v>0.02</v>
      </c>
      <c r="AE12">
        <v>5.8941055498389998</v>
      </c>
      <c r="AF12">
        <v>173.46127129999999</v>
      </c>
      <c r="AG12">
        <v>-35.033307520000001</v>
      </c>
      <c r="AI12">
        <v>101100</v>
      </c>
      <c r="AJ12" t="s">
        <v>107</v>
      </c>
      <c r="AK12" t="s">
        <v>96</v>
      </c>
      <c r="AL12">
        <v>0</v>
      </c>
      <c r="AM12">
        <v>0.49</v>
      </c>
      <c r="AN12">
        <v>0</v>
      </c>
      <c r="AO12">
        <v>0</v>
      </c>
      <c r="AP12">
        <v>0.01</v>
      </c>
      <c r="AQ12">
        <v>0.43</v>
      </c>
      <c r="AR12">
        <v>0</v>
      </c>
      <c r="AS12">
        <v>0</v>
      </c>
      <c r="AT12">
        <v>7.0000000000000007E-2</v>
      </c>
      <c r="AU12">
        <v>0</v>
      </c>
      <c r="AV12">
        <v>5.0176514773559102</v>
      </c>
      <c r="AW12">
        <v>173.507744</v>
      </c>
      <c r="AX12">
        <v>-34.996726819999999</v>
      </c>
    </row>
    <row r="13" spans="1:50" x14ac:dyDescent="0.55000000000000004">
      <c r="A13">
        <v>101200</v>
      </c>
      <c r="B13" t="s">
        <v>108</v>
      </c>
      <c r="C13" t="s">
        <v>96</v>
      </c>
      <c r="D13">
        <v>0</v>
      </c>
      <c r="E13">
        <v>0</v>
      </c>
      <c r="F13">
        <v>0</v>
      </c>
      <c r="G13">
        <v>0</v>
      </c>
      <c r="H13">
        <v>0.96</v>
      </c>
      <c r="I13">
        <v>0.04</v>
      </c>
      <c r="J13">
        <v>0</v>
      </c>
      <c r="K13">
        <v>0</v>
      </c>
      <c r="L13">
        <v>0</v>
      </c>
      <c r="M13">
        <v>0.02</v>
      </c>
      <c r="N13">
        <v>13.3747346545683</v>
      </c>
      <c r="O13">
        <f t="shared" si="0"/>
        <v>173.27784550000001</v>
      </c>
      <c r="P13">
        <f t="shared" si="1"/>
        <v>-35.233433660000003</v>
      </c>
      <c r="R13">
        <v>101100</v>
      </c>
      <c r="S13" t="s">
        <v>107</v>
      </c>
      <c r="T13" t="s">
        <v>96</v>
      </c>
      <c r="U13">
        <v>0</v>
      </c>
      <c r="V13">
        <v>0</v>
      </c>
      <c r="W13">
        <v>0</v>
      </c>
      <c r="X13">
        <v>0</v>
      </c>
      <c r="Y13">
        <v>0.89</v>
      </c>
      <c r="Z13">
        <v>0.06</v>
      </c>
      <c r="AA13">
        <v>0</v>
      </c>
      <c r="AB13">
        <v>0</v>
      </c>
      <c r="AC13">
        <v>0.05</v>
      </c>
      <c r="AD13">
        <v>0.02</v>
      </c>
      <c r="AE13">
        <v>5.13120849371467</v>
      </c>
      <c r="AF13">
        <v>173.507744</v>
      </c>
      <c r="AG13">
        <v>-34.996726819999999</v>
      </c>
      <c r="AI13">
        <v>101200</v>
      </c>
      <c r="AJ13" t="s">
        <v>108</v>
      </c>
      <c r="AK13" t="s">
        <v>96</v>
      </c>
      <c r="AL13">
        <v>0</v>
      </c>
      <c r="AM13">
        <v>1</v>
      </c>
      <c r="AN13">
        <v>0</v>
      </c>
      <c r="AO13">
        <v>0</v>
      </c>
      <c r="AP13">
        <v>0</v>
      </c>
      <c r="AQ13">
        <v>0</v>
      </c>
      <c r="AR13">
        <v>0</v>
      </c>
      <c r="AS13">
        <v>0</v>
      </c>
      <c r="AT13">
        <v>0</v>
      </c>
      <c r="AU13">
        <v>0</v>
      </c>
      <c r="AV13" t="s">
        <v>97</v>
      </c>
      <c r="AW13">
        <v>173.27784550000001</v>
      </c>
      <c r="AX13">
        <v>-35.233433660000003</v>
      </c>
    </row>
    <row r="14" spans="1:50" x14ac:dyDescent="0.55000000000000004">
      <c r="A14">
        <v>101300</v>
      </c>
      <c r="B14" t="s">
        <v>109</v>
      </c>
      <c r="C14" t="s">
        <v>96</v>
      </c>
      <c r="D14">
        <v>0</v>
      </c>
      <c r="E14">
        <v>0</v>
      </c>
      <c r="F14">
        <v>0</v>
      </c>
      <c r="G14">
        <v>0</v>
      </c>
      <c r="H14">
        <v>1</v>
      </c>
      <c r="I14">
        <v>0</v>
      </c>
      <c r="J14">
        <v>0</v>
      </c>
      <c r="K14">
        <v>0</v>
      </c>
      <c r="L14">
        <v>0</v>
      </c>
      <c r="M14">
        <v>0.02</v>
      </c>
      <c r="N14">
        <v>16.660528421616799</v>
      </c>
      <c r="O14">
        <f t="shared" si="0"/>
        <v>173.44374500000001</v>
      </c>
      <c r="P14">
        <f t="shared" si="1"/>
        <v>-35.110886479999998</v>
      </c>
      <c r="R14">
        <v>101200</v>
      </c>
      <c r="S14" t="s">
        <v>108</v>
      </c>
      <c r="T14" t="s">
        <v>96</v>
      </c>
      <c r="U14">
        <v>0</v>
      </c>
      <c r="V14">
        <v>0</v>
      </c>
      <c r="W14">
        <v>0</v>
      </c>
      <c r="X14">
        <v>0</v>
      </c>
      <c r="Y14">
        <v>1</v>
      </c>
      <c r="Z14">
        <v>0</v>
      </c>
      <c r="AA14">
        <v>0</v>
      </c>
      <c r="AB14">
        <v>0</v>
      </c>
      <c r="AC14">
        <v>0</v>
      </c>
      <c r="AD14">
        <v>0.02</v>
      </c>
      <c r="AE14" t="s">
        <v>97</v>
      </c>
      <c r="AF14">
        <v>173.27784550000001</v>
      </c>
      <c r="AG14">
        <v>-35.233433660000003</v>
      </c>
      <c r="AI14">
        <v>101300</v>
      </c>
      <c r="AJ14" t="s">
        <v>109</v>
      </c>
      <c r="AK14" t="s">
        <v>96</v>
      </c>
      <c r="AL14">
        <v>0</v>
      </c>
      <c r="AM14">
        <v>1</v>
      </c>
      <c r="AN14">
        <v>0</v>
      </c>
      <c r="AO14">
        <v>0</v>
      </c>
      <c r="AP14">
        <v>0</v>
      </c>
      <c r="AQ14">
        <v>0</v>
      </c>
      <c r="AR14">
        <v>0</v>
      </c>
      <c r="AS14">
        <v>0</v>
      </c>
      <c r="AT14">
        <v>0</v>
      </c>
      <c r="AU14">
        <v>0</v>
      </c>
      <c r="AV14" t="s">
        <v>97</v>
      </c>
      <c r="AW14">
        <v>173.44374500000001</v>
      </c>
      <c r="AX14">
        <v>-35.110886479999998</v>
      </c>
    </row>
    <row r="15" spans="1:50" x14ac:dyDescent="0.55000000000000004">
      <c r="A15">
        <v>101400</v>
      </c>
      <c r="B15" t="s">
        <v>110</v>
      </c>
      <c r="C15" t="s">
        <v>96</v>
      </c>
      <c r="D15">
        <v>0</v>
      </c>
      <c r="E15">
        <v>0</v>
      </c>
      <c r="F15">
        <v>0</v>
      </c>
      <c r="G15">
        <v>0</v>
      </c>
      <c r="H15">
        <v>0.93</v>
      </c>
      <c r="I15">
        <v>7.0000000000000007E-2</v>
      </c>
      <c r="J15">
        <v>0</v>
      </c>
      <c r="K15">
        <v>0</v>
      </c>
      <c r="L15">
        <v>0</v>
      </c>
      <c r="M15">
        <v>0.02</v>
      </c>
      <c r="N15">
        <v>15.769062907504001</v>
      </c>
      <c r="O15">
        <f t="shared" si="0"/>
        <v>173.57737309999999</v>
      </c>
      <c r="P15">
        <f t="shared" si="1"/>
        <v>-35.018189649999997</v>
      </c>
      <c r="R15">
        <v>101300</v>
      </c>
      <c r="S15" t="s">
        <v>109</v>
      </c>
      <c r="T15" t="s">
        <v>96</v>
      </c>
      <c r="U15" t="s">
        <v>97</v>
      </c>
      <c r="V15" t="s">
        <v>97</v>
      </c>
      <c r="W15" t="s">
        <v>97</v>
      </c>
      <c r="X15">
        <v>0</v>
      </c>
      <c r="Y15" t="s">
        <v>97</v>
      </c>
      <c r="Z15" t="s">
        <v>97</v>
      </c>
      <c r="AA15">
        <v>0</v>
      </c>
      <c r="AB15" t="s">
        <v>97</v>
      </c>
      <c r="AC15" t="s">
        <v>97</v>
      </c>
      <c r="AD15">
        <v>0.02</v>
      </c>
      <c r="AE15" t="s">
        <v>97</v>
      </c>
      <c r="AF15">
        <v>173.44374500000001</v>
      </c>
      <c r="AG15">
        <v>-35.110886479999998</v>
      </c>
      <c r="AI15">
        <v>101400</v>
      </c>
      <c r="AJ15" t="s">
        <v>110</v>
      </c>
      <c r="AK15" t="s">
        <v>96</v>
      </c>
      <c r="AL15">
        <v>0</v>
      </c>
      <c r="AM15">
        <v>0.85</v>
      </c>
      <c r="AN15">
        <v>0</v>
      </c>
      <c r="AO15">
        <v>0</v>
      </c>
      <c r="AP15">
        <v>0</v>
      </c>
      <c r="AQ15">
        <v>0.15</v>
      </c>
      <c r="AR15">
        <v>0</v>
      </c>
      <c r="AS15">
        <v>0</v>
      </c>
      <c r="AT15">
        <v>0</v>
      </c>
      <c r="AU15">
        <v>0</v>
      </c>
      <c r="AV15">
        <v>6.7521918533255798</v>
      </c>
      <c r="AW15">
        <v>173.57737309999999</v>
      </c>
      <c r="AX15">
        <v>-35.018189649999997</v>
      </c>
    </row>
    <row r="16" spans="1:50" x14ac:dyDescent="0.55000000000000004">
      <c r="A16">
        <v>101500</v>
      </c>
      <c r="B16" t="s">
        <v>111</v>
      </c>
      <c r="C16" t="s">
        <v>96</v>
      </c>
      <c r="D16">
        <v>0</v>
      </c>
      <c r="E16">
        <v>0</v>
      </c>
      <c r="F16">
        <v>0</v>
      </c>
      <c r="G16">
        <v>0</v>
      </c>
      <c r="H16">
        <v>1</v>
      </c>
      <c r="I16">
        <v>0</v>
      </c>
      <c r="J16">
        <v>0</v>
      </c>
      <c r="K16">
        <v>0</v>
      </c>
      <c r="L16">
        <v>0</v>
      </c>
      <c r="M16">
        <v>0.02</v>
      </c>
      <c r="N16">
        <v>15.487072126997401</v>
      </c>
      <c r="O16">
        <f t="shared" si="0"/>
        <v>173.65787959999901</v>
      </c>
      <c r="P16">
        <f t="shared" si="1"/>
        <v>-35.061471529999999</v>
      </c>
      <c r="R16">
        <v>101400</v>
      </c>
      <c r="S16" t="s">
        <v>110</v>
      </c>
      <c r="T16" t="s">
        <v>96</v>
      </c>
      <c r="U16" t="s">
        <v>97</v>
      </c>
      <c r="V16" t="s">
        <v>97</v>
      </c>
      <c r="W16" t="s">
        <v>97</v>
      </c>
      <c r="X16">
        <v>0</v>
      </c>
      <c r="Y16" t="s">
        <v>97</v>
      </c>
      <c r="Z16" t="s">
        <v>97</v>
      </c>
      <c r="AA16">
        <v>0</v>
      </c>
      <c r="AB16" t="s">
        <v>97</v>
      </c>
      <c r="AC16" t="s">
        <v>97</v>
      </c>
      <c r="AD16">
        <v>0.02</v>
      </c>
      <c r="AE16" t="s">
        <v>97</v>
      </c>
      <c r="AF16">
        <v>173.57737309999999</v>
      </c>
      <c r="AG16">
        <v>-35.018189649999997</v>
      </c>
      <c r="AI16">
        <v>101500</v>
      </c>
      <c r="AJ16" t="s">
        <v>111</v>
      </c>
      <c r="AK16" t="s">
        <v>96</v>
      </c>
      <c r="AL16">
        <v>0</v>
      </c>
      <c r="AM16">
        <v>0.42</v>
      </c>
      <c r="AN16">
        <v>0</v>
      </c>
      <c r="AO16">
        <v>0</v>
      </c>
      <c r="AP16">
        <v>0</v>
      </c>
      <c r="AQ16">
        <v>0.57999999999999996</v>
      </c>
      <c r="AR16">
        <v>0</v>
      </c>
      <c r="AS16">
        <v>0</v>
      </c>
      <c r="AT16">
        <v>0</v>
      </c>
      <c r="AU16">
        <v>0</v>
      </c>
      <c r="AV16">
        <v>7.5293709230541799</v>
      </c>
      <c r="AW16">
        <v>173.65787959999901</v>
      </c>
      <c r="AX16">
        <v>-35.061471529999999</v>
      </c>
    </row>
    <row r="17" spans="1:50" x14ac:dyDescent="0.55000000000000004">
      <c r="A17">
        <v>101600</v>
      </c>
      <c r="B17" t="s">
        <v>112</v>
      </c>
      <c r="C17" t="s">
        <v>96</v>
      </c>
      <c r="D17">
        <v>0</v>
      </c>
      <c r="E17">
        <v>0</v>
      </c>
      <c r="F17">
        <v>0</v>
      </c>
      <c r="G17">
        <v>0</v>
      </c>
      <c r="H17">
        <v>1</v>
      </c>
      <c r="I17">
        <v>0</v>
      </c>
      <c r="J17">
        <v>0</v>
      </c>
      <c r="K17">
        <v>0</v>
      </c>
      <c r="L17">
        <v>0</v>
      </c>
      <c r="M17">
        <v>0.02</v>
      </c>
      <c r="N17">
        <v>11.6165585889878</v>
      </c>
      <c r="O17">
        <f t="shared" si="0"/>
        <v>173.33840889999999</v>
      </c>
      <c r="P17">
        <f t="shared" si="1"/>
        <v>-35.368510100000002</v>
      </c>
      <c r="R17">
        <v>101500</v>
      </c>
      <c r="S17" t="s">
        <v>111</v>
      </c>
      <c r="T17" t="s">
        <v>96</v>
      </c>
      <c r="U17">
        <v>0</v>
      </c>
      <c r="V17">
        <v>0</v>
      </c>
      <c r="W17">
        <v>0</v>
      </c>
      <c r="X17">
        <v>0</v>
      </c>
      <c r="Y17">
        <v>1</v>
      </c>
      <c r="Z17">
        <v>0</v>
      </c>
      <c r="AA17">
        <v>0</v>
      </c>
      <c r="AB17">
        <v>0</v>
      </c>
      <c r="AC17">
        <v>0</v>
      </c>
      <c r="AD17">
        <v>0.02</v>
      </c>
      <c r="AE17">
        <v>7.0654856561996304</v>
      </c>
      <c r="AF17">
        <v>173.65787959999901</v>
      </c>
      <c r="AG17">
        <v>-35.061471529999999</v>
      </c>
      <c r="AI17">
        <v>101600</v>
      </c>
      <c r="AJ17" t="s">
        <v>112</v>
      </c>
      <c r="AK17" t="s">
        <v>96</v>
      </c>
      <c r="AL17">
        <v>0</v>
      </c>
      <c r="AM17">
        <v>0.83</v>
      </c>
      <c r="AN17">
        <v>0</v>
      </c>
      <c r="AO17">
        <v>0</v>
      </c>
      <c r="AP17">
        <v>0</v>
      </c>
      <c r="AQ17">
        <v>0.17</v>
      </c>
      <c r="AR17">
        <v>0</v>
      </c>
      <c r="AS17">
        <v>0</v>
      </c>
      <c r="AT17">
        <v>0</v>
      </c>
      <c r="AU17">
        <v>0</v>
      </c>
      <c r="AV17" t="s">
        <v>97</v>
      </c>
      <c r="AW17">
        <v>173.33840889999999</v>
      </c>
      <c r="AX17">
        <v>-35.368510100000002</v>
      </c>
    </row>
    <row r="18" spans="1:50" x14ac:dyDescent="0.55000000000000004">
      <c r="A18">
        <v>101700</v>
      </c>
      <c r="B18" t="s">
        <v>113</v>
      </c>
      <c r="C18" t="s">
        <v>96</v>
      </c>
      <c r="D18">
        <v>0</v>
      </c>
      <c r="E18">
        <v>0</v>
      </c>
      <c r="F18">
        <v>0</v>
      </c>
      <c r="G18">
        <v>0</v>
      </c>
      <c r="H18">
        <v>1</v>
      </c>
      <c r="I18">
        <v>0</v>
      </c>
      <c r="J18">
        <v>0</v>
      </c>
      <c r="K18">
        <v>0</v>
      </c>
      <c r="L18">
        <v>0</v>
      </c>
      <c r="M18">
        <v>0.02</v>
      </c>
      <c r="N18">
        <v>13.786700476575801</v>
      </c>
      <c r="O18">
        <f t="shared" si="0"/>
        <v>173.4636419</v>
      </c>
      <c r="P18">
        <f t="shared" si="1"/>
        <v>-35.290079370000001</v>
      </c>
      <c r="R18">
        <v>101600</v>
      </c>
      <c r="S18" t="s">
        <v>112</v>
      </c>
      <c r="T18" t="s">
        <v>96</v>
      </c>
      <c r="U18">
        <v>0</v>
      </c>
      <c r="V18">
        <v>0</v>
      </c>
      <c r="W18">
        <v>0</v>
      </c>
      <c r="X18">
        <v>0</v>
      </c>
      <c r="Y18">
        <v>1</v>
      </c>
      <c r="Z18">
        <v>0</v>
      </c>
      <c r="AA18">
        <v>0</v>
      </c>
      <c r="AB18">
        <v>0</v>
      </c>
      <c r="AC18">
        <v>0</v>
      </c>
      <c r="AD18">
        <v>0.02</v>
      </c>
      <c r="AE18" t="s">
        <v>97</v>
      </c>
      <c r="AF18">
        <v>173.33840889999999</v>
      </c>
      <c r="AG18">
        <v>-35.368510100000002</v>
      </c>
      <c r="AI18">
        <v>101700</v>
      </c>
      <c r="AJ18" t="s">
        <v>113</v>
      </c>
      <c r="AK18" t="s">
        <v>96</v>
      </c>
      <c r="AL18">
        <v>0</v>
      </c>
      <c r="AM18">
        <v>0.74</v>
      </c>
      <c r="AN18">
        <v>0</v>
      </c>
      <c r="AO18">
        <v>0</v>
      </c>
      <c r="AP18">
        <v>-0.01</v>
      </c>
      <c r="AQ18">
        <v>0.16</v>
      </c>
      <c r="AR18">
        <v>0</v>
      </c>
      <c r="AS18">
        <v>0</v>
      </c>
      <c r="AT18">
        <v>0.11</v>
      </c>
      <c r="AU18">
        <v>0</v>
      </c>
      <c r="AV18">
        <v>4.52422437829952</v>
      </c>
      <c r="AW18">
        <v>173.4636419</v>
      </c>
      <c r="AX18">
        <v>-35.290079370000001</v>
      </c>
    </row>
    <row r="19" spans="1:50" x14ac:dyDescent="0.55000000000000004">
      <c r="A19">
        <v>101800</v>
      </c>
      <c r="B19" t="s">
        <v>114</v>
      </c>
      <c r="C19" t="s">
        <v>96</v>
      </c>
      <c r="D19">
        <v>0</v>
      </c>
      <c r="E19">
        <v>0</v>
      </c>
      <c r="F19">
        <v>0</v>
      </c>
      <c r="G19">
        <v>0</v>
      </c>
      <c r="H19">
        <v>0.97</v>
      </c>
      <c r="I19">
        <v>0</v>
      </c>
      <c r="J19">
        <v>0</v>
      </c>
      <c r="K19">
        <v>0</v>
      </c>
      <c r="L19">
        <v>0.03</v>
      </c>
      <c r="M19">
        <v>0.02</v>
      </c>
      <c r="N19">
        <v>12.427305024004101</v>
      </c>
      <c r="O19">
        <f t="shared" si="0"/>
        <v>173.85239109999901</v>
      </c>
      <c r="P19">
        <f t="shared" si="1"/>
        <v>-35.060874130000002</v>
      </c>
      <c r="R19">
        <v>101700</v>
      </c>
      <c r="S19" t="s">
        <v>113</v>
      </c>
      <c r="T19" t="s">
        <v>96</v>
      </c>
      <c r="U19">
        <v>0</v>
      </c>
      <c r="V19">
        <v>0</v>
      </c>
      <c r="W19">
        <v>0</v>
      </c>
      <c r="X19">
        <v>0</v>
      </c>
      <c r="Y19">
        <v>1</v>
      </c>
      <c r="Z19">
        <v>0</v>
      </c>
      <c r="AA19">
        <v>0</v>
      </c>
      <c r="AB19">
        <v>0</v>
      </c>
      <c r="AC19">
        <v>0</v>
      </c>
      <c r="AD19">
        <v>0.02</v>
      </c>
      <c r="AE19" t="s">
        <v>97</v>
      </c>
      <c r="AF19">
        <v>173.4636419</v>
      </c>
      <c r="AG19">
        <v>-35.290079370000001</v>
      </c>
      <c r="AI19">
        <v>101800</v>
      </c>
      <c r="AJ19" t="s">
        <v>114</v>
      </c>
      <c r="AK19" t="s">
        <v>96</v>
      </c>
      <c r="AL19">
        <v>0</v>
      </c>
      <c r="AM19">
        <v>0.46</v>
      </c>
      <c r="AN19">
        <v>0</v>
      </c>
      <c r="AO19">
        <v>0</v>
      </c>
      <c r="AP19">
        <v>0</v>
      </c>
      <c r="AQ19">
        <v>0.23</v>
      </c>
      <c r="AR19">
        <v>0</v>
      </c>
      <c r="AS19">
        <v>0</v>
      </c>
      <c r="AT19">
        <v>0.31</v>
      </c>
      <c r="AU19">
        <v>0</v>
      </c>
      <c r="AV19" t="s">
        <v>97</v>
      </c>
      <c r="AW19">
        <v>173.85239109999901</v>
      </c>
      <c r="AX19">
        <v>-35.060874130000002</v>
      </c>
    </row>
    <row r="20" spans="1:50" x14ac:dyDescent="0.55000000000000004">
      <c r="A20">
        <v>101900</v>
      </c>
      <c r="B20" t="s">
        <v>115</v>
      </c>
      <c r="C20" t="s">
        <v>96</v>
      </c>
      <c r="D20">
        <v>0</v>
      </c>
      <c r="E20">
        <v>0</v>
      </c>
      <c r="F20">
        <v>0</v>
      </c>
      <c r="G20">
        <v>0</v>
      </c>
      <c r="H20">
        <v>0.95</v>
      </c>
      <c r="I20">
        <v>0.05</v>
      </c>
      <c r="J20">
        <v>0</v>
      </c>
      <c r="K20">
        <v>0</v>
      </c>
      <c r="L20">
        <v>0</v>
      </c>
      <c r="M20">
        <v>0.02</v>
      </c>
      <c r="N20">
        <v>11.1652131921383</v>
      </c>
      <c r="O20">
        <f t="shared" si="0"/>
        <v>173.7433197</v>
      </c>
      <c r="P20">
        <f t="shared" si="1"/>
        <v>-35.154103149999997</v>
      </c>
      <c r="R20">
        <v>101800</v>
      </c>
      <c r="S20" t="s">
        <v>114</v>
      </c>
      <c r="T20" t="s">
        <v>96</v>
      </c>
      <c r="U20">
        <v>0</v>
      </c>
      <c r="V20">
        <v>0</v>
      </c>
      <c r="W20">
        <v>0</v>
      </c>
      <c r="X20">
        <v>0</v>
      </c>
      <c r="Y20">
        <v>0.94</v>
      </c>
      <c r="Z20">
        <v>0</v>
      </c>
      <c r="AA20">
        <v>0</v>
      </c>
      <c r="AB20">
        <v>0</v>
      </c>
      <c r="AC20">
        <v>0.06</v>
      </c>
      <c r="AD20">
        <v>0.02</v>
      </c>
      <c r="AE20">
        <v>6.0127397583619597</v>
      </c>
      <c r="AF20">
        <v>173.85239109999901</v>
      </c>
      <c r="AG20">
        <v>-35.060874130000002</v>
      </c>
      <c r="AI20">
        <v>101900</v>
      </c>
      <c r="AJ20" t="s">
        <v>115</v>
      </c>
      <c r="AK20" t="s">
        <v>96</v>
      </c>
      <c r="AL20">
        <v>0</v>
      </c>
      <c r="AM20">
        <v>0.79</v>
      </c>
      <c r="AN20">
        <v>0</v>
      </c>
      <c r="AO20">
        <v>0</v>
      </c>
      <c r="AP20">
        <v>0</v>
      </c>
      <c r="AQ20">
        <v>0.21</v>
      </c>
      <c r="AR20">
        <v>0</v>
      </c>
      <c r="AS20">
        <v>0</v>
      </c>
      <c r="AT20">
        <v>0</v>
      </c>
      <c r="AU20">
        <v>0</v>
      </c>
      <c r="AV20">
        <v>9.0627547852288899</v>
      </c>
      <c r="AW20">
        <v>173.7433197</v>
      </c>
      <c r="AX20">
        <v>-35.154103149999997</v>
      </c>
    </row>
    <row r="21" spans="1:50" x14ac:dyDescent="0.55000000000000004">
      <c r="A21">
        <v>102000</v>
      </c>
      <c r="B21" t="s">
        <v>116</v>
      </c>
      <c r="C21" t="s">
        <v>96</v>
      </c>
      <c r="D21">
        <v>0</v>
      </c>
      <c r="E21">
        <v>0</v>
      </c>
      <c r="F21">
        <v>0</v>
      </c>
      <c r="G21">
        <v>0</v>
      </c>
      <c r="H21">
        <v>1</v>
      </c>
      <c r="I21">
        <v>0</v>
      </c>
      <c r="J21">
        <v>0</v>
      </c>
      <c r="K21">
        <v>0</v>
      </c>
      <c r="L21">
        <v>0</v>
      </c>
      <c r="M21">
        <v>0.02</v>
      </c>
      <c r="N21">
        <v>18.843445789207799</v>
      </c>
      <c r="O21">
        <f t="shared" si="0"/>
        <v>173.61778059999901</v>
      </c>
      <c r="P21">
        <f t="shared" si="1"/>
        <v>-35.288382980000002</v>
      </c>
      <c r="R21">
        <v>101900</v>
      </c>
      <c r="S21" t="s">
        <v>115</v>
      </c>
      <c r="T21" t="s">
        <v>96</v>
      </c>
      <c r="U21">
        <v>0</v>
      </c>
      <c r="V21">
        <v>0</v>
      </c>
      <c r="W21">
        <v>0</v>
      </c>
      <c r="X21">
        <v>0</v>
      </c>
      <c r="Y21">
        <v>0.92</v>
      </c>
      <c r="Z21">
        <v>0.08</v>
      </c>
      <c r="AA21">
        <v>0</v>
      </c>
      <c r="AB21">
        <v>0</v>
      </c>
      <c r="AC21">
        <v>0</v>
      </c>
      <c r="AD21">
        <v>0.02</v>
      </c>
      <c r="AE21">
        <v>3.6251019140915499</v>
      </c>
      <c r="AF21">
        <v>173.7433197</v>
      </c>
      <c r="AG21">
        <v>-35.154103149999997</v>
      </c>
      <c r="AI21">
        <v>102000</v>
      </c>
      <c r="AJ21" t="s">
        <v>116</v>
      </c>
      <c r="AK21" t="s">
        <v>96</v>
      </c>
      <c r="AL21">
        <v>0</v>
      </c>
      <c r="AM21">
        <v>0.67</v>
      </c>
      <c r="AN21">
        <v>0</v>
      </c>
      <c r="AO21">
        <v>0</v>
      </c>
      <c r="AP21">
        <v>0</v>
      </c>
      <c r="AQ21">
        <v>0.33</v>
      </c>
      <c r="AR21">
        <v>0</v>
      </c>
      <c r="AS21">
        <v>0</v>
      </c>
      <c r="AT21">
        <v>0</v>
      </c>
      <c r="AU21">
        <v>0</v>
      </c>
      <c r="AV21" t="s">
        <v>97</v>
      </c>
      <c r="AW21">
        <v>173.61778059999901</v>
      </c>
      <c r="AX21">
        <v>-35.288382980000002</v>
      </c>
    </row>
    <row r="22" spans="1:50" x14ac:dyDescent="0.55000000000000004">
      <c r="A22">
        <v>102100</v>
      </c>
      <c r="B22" t="s">
        <v>117</v>
      </c>
      <c r="C22" t="s">
        <v>96</v>
      </c>
      <c r="D22">
        <v>0</v>
      </c>
      <c r="E22">
        <v>0</v>
      </c>
      <c r="F22">
        <v>0</v>
      </c>
      <c r="G22">
        <v>0</v>
      </c>
      <c r="H22">
        <v>0.89</v>
      </c>
      <c r="I22">
        <v>0</v>
      </c>
      <c r="J22">
        <v>0</v>
      </c>
      <c r="K22">
        <v>0</v>
      </c>
      <c r="L22">
        <v>0.11</v>
      </c>
      <c r="M22">
        <v>0.02</v>
      </c>
      <c r="N22">
        <v>8.42837330484703</v>
      </c>
      <c r="O22">
        <f t="shared" si="0"/>
        <v>173.484387</v>
      </c>
      <c r="P22">
        <f t="shared" si="1"/>
        <v>-35.46801387</v>
      </c>
      <c r="R22">
        <v>102000</v>
      </c>
      <c r="S22" t="s">
        <v>116</v>
      </c>
      <c r="T22" t="s">
        <v>96</v>
      </c>
      <c r="U22">
        <v>0</v>
      </c>
      <c r="V22">
        <v>0</v>
      </c>
      <c r="W22">
        <v>0</v>
      </c>
      <c r="X22">
        <v>0</v>
      </c>
      <c r="Y22">
        <v>1</v>
      </c>
      <c r="Z22">
        <v>0</v>
      </c>
      <c r="AA22">
        <v>0</v>
      </c>
      <c r="AB22">
        <v>0</v>
      </c>
      <c r="AC22">
        <v>0</v>
      </c>
      <c r="AD22">
        <v>0.02</v>
      </c>
      <c r="AE22" t="s">
        <v>97</v>
      </c>
      <c r="AF22">
        <v>173.61778059999901</v>
      </c>
      <c r="AG22">
        <v>-35.288382980000002</v>
      </c>
      <c r="AI22">
        <v>102100</v>
      </c>
      <c r="AJ22" t="s">
        <v>117</v>
      </c>
      <c r="AK22" t="s">
        <v>96</v>
      </c>
      <c r="AL22">
        <v>0</v>
      </c>
      <c r="AM22">
        <v>0.39</v>
      </c>
      <c r="AN22">
        <v>0</v>
      </c>
      <c r="AO22">
        <v>0</v>
      </c>
      <c r="AP22">
        <v>0</v>
      </c>
      <c r="AQ22">
        <v>0.33</v>
      </c>
      <c r="AR22">
        <v>0</v>
      </c>
      <c r="AS22">
        <v>0</v>
      </c>
      <c r="AT22">
        <v>0.28000000000000003</v>
      </c>
      <c r="AU22">
        <v>0</v>
      </c>
      <c r="AV22">
        <v>3.5648052377506501</v>
      </c>
      <c r="AW22">
        <v>173.484387</v>
      </c>
      <c r="AX22">
        <v>-35.46801387</v>
      </c>
    </row>
    <row r="23" spans="1:50" x14ac:dyDescent="0.55000000000000004">
      <c r="A23">
        <v>102200</v>
      </c>
      <c r="B23" t="s">
        <v>118</v>
      </c>
      <c r="C23" t="s">
        <v>96</v>
      </c>
      <c r="D23">
        <v>0</v>
      </c>
      <c r="E23">
        <v>0</v>
      </c>
      <c r="F23">
        <v>0</v>
      </c>
      <c r="G23">
        <v>0</v>
      </c>
      <c r="H23">
        <v>0.96</v>
      </c>
      <c r="I23">
        <v>0.02</v>
      </c>
      <c r="J23">
        <v>0</v>
      </c>
      <c r="K23">
        <v>0</v>
      </c>
      <c r="L23">
        <v>0.02</v>
      </c>
      <c r="M23">
        <v>0.02</v>
      </c>
      <c r="N23">
        <v>8.2956599377630198</v>
      </c>
      <c r="O23">
        <f t="shared" si="0"/>
        <v>173.89034749999999</v>
      </c>
      <c r="P23">
        <f t="shared" si="1"/>
        <v>-35.178983150000001</v>
      </c>
      <c r="R23">
        <v>102100</v>
      </c>
      <c r="S23" t="s">
        <v>117</v>
      </c>
      <c r="T23" t="s">
        <v>96</v>
      </c>
      <c r="U23">
        <v>0</v>
      </c>
      <c r="V23">
        <v>0</v>
      </c>
      <c r="W23">
        <v>0</v>
      </c>
      <c r="X23">
        <v>0</v>
      </c>
      <c r="Y23">
        <v>0.91</v>
      </c>
      <c r="Z23">
        <v>0</v>
      </c>
      <c r="AA23">
        <v>0</v>
      </c>
      <c r="AB23">
        <v>0</v>
      </c>
      <c r="AC23">
        <v>0.09</v>
      </c>
      <c r="AD23">
        <v>0.02</v>
      </c>
      <c r="AE23">
        <v>7.6425059528173298</v>
      </c>
      <c r="AF23">
        <v>173.484387</v>
      </c>
      <c r="AG23">
        <v>-35.46801387</v>
      </c>
      <c r="AI23">
        <v>102200</v>
      </c>
      <c r="AJ23" t="s">
        <v>118</v>
      </c>
      <c r="AK23" t="s">
        <v>96</v>
      </c>
      <c r="AL23">
        <v>0</v>
      </c>
      <c r="AM23">
        <v>0</v>
      </c>
      <c r="AN23">
        <v>0</v>
      </c>
      <c r="AO23">
        <v>0</v>
      </c>
      <c r="AP23">
        <v>0</v>
      </c>
      <c r="AQ23">
        <v>1</v>
      </c>
      <c r="AR23">
        <v>0</v>
      </c>
      <c r="AS23">
        <v>0</v>
      </c>
      <c r="AT23">
        <v>0</v>
      </c>
      <c r="AU23">
        <v>0</v>
      </c>
      <c r="AV23">
        <v>4.9891949021192996</v>
      </c>
      <c r="AW23">
        <v>173.89034749999999</v>
      </c>
      <c r="AX23">
        <v>-35.178983150000001</v>
      </c>
    </row>
    <row r="24" spans="1:50" x14ac:dyDescent="0.55000000000000004">
      <c r="A24">
        <v>102300</v>
      </c>
      <c r="B24" t="s">
        <v>119</v>
      </c>
      <c r="C24" t="s">
        <v>96</v>
      </c>
      <c r="D24">
        <v>0</v>
      </c>
      <c r="E24">
        <v>0</v>
      </c>
      <c r="F24">
        <v>0</v>
      </c>
      <c r="G24">
        <v>0</v>
      </c>
      <c r="H24">
        <v>0.94</v>
      </c>
      <c r="I24">
        <v>0</v>
      </c>
      <c r="J24">
        <v>0</v>
      </c>
      <c r="K24">
        <v>0</v>
      </c>
      <c r="L24">
        <v>0.06</v>
      </c>
      <c r="M24">
        <v>0.02</v>
      </c>
      <c r="N24">
        <v>12.7768067741909</v>
      </c>
      <c r="O24">
        <f t="shared" si="0"/>
        <v>173.7908156</v>
      </c>
      <c r="P24">
        <f t="shared" si="1"/>
        <v>-35.28661159</v>
      </c>
      <c r="R24">
        <v>102200</v>
      </c>
      <c r="S24" t="s">
        <v>118</v>
      </c>
      <c r="T24" t="s">
        <v>96</v>
      </c>
      <c r="U24">
        <v>0</v>
      </c>
      <c r="V24">
        <v>0</v>
      </c>
      <c r="W24">
        <v>0</v>
      </c>
      <c r="X24">
        <v>0</v>
      </c>
      <c r="Y24">
        <v>0.95</v>
      </c>
      <c r="Z24">
        <v>0.02</v>
      </c>
      <c r="AA24">
        <v>0</v>
      </c>
      <c r="AB24">
        <v>0</v>
      </c>
      <c r="AC24">
        <v>0.03</v>
      </c>
      <c r="AD24">
        <v>0.02</v>
      </c>
      <c r="AE24">
        <v>8.9243508750318004</v>
      </c>
      <c r="AF24">
        <v>173.89034749999999</v>
      </c>
      <c r="AG24">
        <v>-35.178983150000001</v>
      </c>
      <c r="AI24">
        <v>102300</v>
      </c>
      <c r="AJ24" t="s">
        <v>119</v>
      </c>
      <c r="AK24" t="s">
        <v>96</v>
      </c>
      <c r="AL24">
        <v>0</v>
      </c>
      <c r="AM24">
        <v>0.72</v>
      </c>
      <c r="AN24">
        <v>0</v>
      </c>
      <c r="AO24">
        <v>0</v>
      </c>
      <c r="AP24">
        <v>1.0000000000000101E-2</v>
      </c>
      <c r="AQ24">
        <v>0.19</v>
      </c>
      <c r="AR24">
        <v>0</v>
      </c>
      <c r="AS24">
        <v>0</v>
      </c>
      <c r="AT24">
        <v>0.08</v>
      </c>
      <c r="AU24">
        <v>0</v>
      </c>
      <c r="AV24">
        <v>10.440306293512601</v>
      </c>
      <c r="AW24">
        <v>173.7908156</v>
      </c>
      <c r="AX24">
        <v>-35.28661159</v>
      </c>
    </row>
    <row r="25" spans="1:50" x14ac:dyDescent="0.55000000000000004">
      <c r="A25">
        <v>102400</v>
      </c>
      <c r="B25" t="s">
        <v>120</v>
      </c>
      <c r="C25" t="s">
        <v>96</v>
      </c>
      <c r="D25">
        <v>0</v>
      </c>
      <c r="E25">
        <v>0</v>
      </c>
      <c r="F25">
        <v>0</v>
      </c>
      <c r="G25">
        <v>0</v>
      </c>
      <c r="H25">
        <v>1</v>
      </c>
      <c r="I25">
        <v>0</v>
      </c>
      <c r="J25">
        <v>0</v>
      </c>
      <c r="K25">
        <v>0</v>
      </c>
      <c r="L25">
        <v>0</v>
      </c>
      <c r="M25">
        <v>0.02</v>
      </c>
      <c r="N25">
        <v>10.8027053111309</v>
      </c>
      <c r="O25">
        <f t="shared" si="0"/>
        <v>173.9940119</v>
      </c>
      <c r="P25">
        <f t="shared" si="1"/>
        <v>-35.146477259999998</v>
      </c>
      <c r="R25">
        <v>102300</v>
      </c>
      <c r="S25" t="s">
        <v>119</v>
      </c>
      <c r="T25" t="s">
        <v>96</v>
      </c>
      <c r="U25">
        <v>0</v>
      </c>
      <c r="V25">
        <v>0</v>
      </c>
      <c r="W25">
        <v>0</v>
      </c>
      <c r="X25">
        <v>0</v>
      </c>
      <c r="Y25">
        <v>0.81</v>
      </c>
      <c r="Z25">
        <v>0</v>
      </c>
      <c r="AA25">
        <v>0</v>
      </c>
      <c r="AB25">
        <v>0</v>
      </c>
      <c r="AC25">
        <v>0.19</v>
      </c>
      <c r="AD25">
        <v>0.02</v>
      </c>
      <c r="AE25">
        <v>5.8336651764101299</v>
      </c>
      <c r="AF25">
        <v>173.7908156</v>
      </c>
      <c r="AG25">
        <v>-35.28661159</v>
      </c>
      <c r="AI25">
        <v>102400</v>
      </c>
      <c r="AJ25" t="s">
        <v>120</v>
      </c>
      <c r="AK25" t="s">
        <v>96</v>
      </c>
      <c r="AL25">
        <v>0</v>
      </c>
      <c r="AM25">
        <v>0.56000000000000005</v>
      </c>
      <c r="AN25">
        <v>0</v>
      </c>
      <c r="AO25">
        <v>0</v>
      </c>
      <c r="AP25">
        <v>0</v>
      </c>
      <c r="AQ25">
        <v>0.44</v>
      </c>
      <c r="AR25">
        <v>0</v>
      </c>
      <c r="AS25">
        <v>0</v>
      </c>
      <c r="AT25">
        <v>0</v>
      </c>
      <c r="AU25">
        <v>0</v>
      </c>
      <c r="AV25">
        <v>5.1408785780001196</v>
      </c>
      <c r="AW25">
        <v>173.9940119</v>
      </c>
      <c r="AX25">
        <v>-35.146477259999998</v>
      </c>
    </row>
    <row r="26" spans="1:50" x14ac:dyDescent="0.55000000000000004">
      <c r="A26">
        <v>102500</v>
      </c>
      <c r="B26" t="s">
        <v>121</v>
      </c>
      <c r="C26" t="s">
        <v>96</v>
      </c>
      <c r="D26">
        <v>0</v>
      </c>
      <c r="E26">
        <v>0</v>
      </c>
      <c r="F26">
        <v>0</v>
      </c>
      <c r="G26">
        <v>0</v>
      </c>
      <c r="H26">
        <v>0.95</v>
      </c>
      <c r="I26">
        <v>0.05</v>
      </c>
      <c r="J26">
        <v>0</v>
      </c>
      <c r="K26">
        <v>0</v>
      </c>
      <c r="L26">
        <v>0</v>
      </c>
      <c r="M26">
        <v>0.02</v>
      </c>
      <c r="N26">
        <v>4.83112456741837</v>
      </c>
      <c r="O26">
        <f t="shared" si="0"/>
        <v>173.9158678</v>
      </c>
      <c r="P26">
        <f t="shared" si="1"/>
        <v>-35.204543729999997</v>
      </c>
      <c r="R26">
        <v>102400</v>
      </c>
      <c r="S26" t="s">
        <v>120</v>
      </c>
      <c r="T26" t="s">
        <v>96</v>
      </c>
      <c r="U26">
        <v>0</v>
      </c>
      <c r="V26">
        <v>0</v>
      </c>
      <c r="W26">
        <v>0</v>
      </c>
      <c r="X26">
        <v>0</v>
      </c>
      <c r="Y26">
        <v>1</v>
      </c>
      <c r="Z26">
        <v>0</v>
      </c>
      <c r="AA26">
        <v>0</v>
      </c>
      <c r="AB26">
        <v>0</v>
      </c>
      <c r="AC26">
        <v>0</v>
      </c>
      <c r="AD26">
        <v>0.02</v>
      </c>
      <c r="AE26">
        <v>4.6949327944499002</v>
      </c>
      <c r="AF26">
        <v>173.9940119</v>
      </c>
      <c r="AG26">
        <v>-35.146477259999998</v>
      </c>
      <c r="AI26">
        <v>102500</v>
      </c>
      <c r="AJ26" t="s">
        <v>121</v>
      </c>
      <c r="AK26" t="s">
        <v>96</v>
      </c>
      <c r="AL26" t="s">
        <v>97</v>
      </c>
      <c r="AM26" t="s">
        <v>97</v>
      </c>
      <c r="AN26" t="s">
        <v>97</v>
      </c>
      <c r="AO26">
        <v>0</v>
      </c>
      <c r="AP26" t="s">
        <v>97</v>
      </c>
      <c r="AQ26" t="s">
        <v>97</v>
      </c>
      <c r="AR26">
        <v>0</v>
      </c>
      <c r="AS26" t="s">
        <v>97</v>
      </c>
      <c r="AT26" t="s">
        <v>97</v>
      </c>
      <c r="AU26">
        <v>0</v>
      </c>
      <c r="AV26" t="s">
        <v>97</v>
      </c>
      <c r="AW26">
        <v>173.9158678</v>
      </c>
      <c r="AX26">
        <v>-35.204543729999997</v>
      </c>
    </row>
    <row r="27" spans="1:50" x14ac:dyDescent="0.55000000000000004">
      <c r="A27">
        <v>102600</v>
      </c>
      <c r="B27" t="s">
        <v>122</v>
      </c>
      <c r="C27" t="s">
        <v>96</v>
      </c>
      <c r="D27">
        <v>0</v>
      </c>
      <c r="E27">
        <v>0</v>
      </c>
      <c r="F27">
        <v>0</v>
      </c>
      <c r="G27">
        <v>0</v>
      </c>
      <c r="H27">
        <v>0.92999999999999905</v>
      </c>
      <c r="I27">
        <v>0.03</v>
      </c>
      <c r="J27">
        <v>0</v>
      </c>
      <c r="K27">
        <v>0</v>
      </c>
      <c r="L27">
        <v>0.04</v>
      </c>
      <c r="M27">
        <v>0.02</v>
      </c>
      <c r="N27">
        <v>6.40277452944704</v>
      </c>
      <c r="O27">
        <f t="shared" si="0"/>
        <v>173.90330749999899</v>
      </c>
      <c r="P27">
        <f t="shared" si="1"/>
        <v>-35.251762799999902</v>
      </c>
      <c r="R27">
        <v>102500</v>
      </c>
      <c r="S27" t="s">
        <v>121</v>
      </c>
      <c r="T27" t="s">
        <v>96</v>
      </c>
      <c r="U27">
        <v>0</v>
      </c>
      <c r="V27">
        <v>0</v>
      </c>
      <c r="W27">
        <v>0</v>
      </c>
      <c r="X27">
        <v>0</v>
      </c>
      <c r="Y27">
        <v>1</v>
      </c>
      <c r="Z27">
        <v>0</v>
      </c>
      <c r="AA27">
        <v>0</v>
      </c>
      <c r="AB27">
        <v>0</v>
      </c>
      <c r="AC27">
        <v>0</v>
      </c>
      <c r="AD27">
        <v>0.02</v>
      </c>
      <c r="AE27">
        <v>10.589067527204699</v>
      </c>
      <c r="AF27">
        <v>173.9158678</v>
      </c>
      <c r="AG27">
        <v>-35.204543729999997</v>
      </c>
      <c r="AI27">
        <v>102600</v>
      </c>
      <c r="AJ27" t="s">
        <v>122</v>
      </c>
      <c r="AK27" t="s">
        <v>96</v>
      </c>
      <c r="AL27">
        <v>0</v>
      </c>
      <c r="AM27">
        <v>0.03</v>
      </c>
      <c r="AN27">
        <v>0</v>
      </c>
      <c r="AO27">
        <v>0</v>
      </c>
      <c r="AP27">
        <v>0</v>
      </c>
      <c r="AQ27">
        <v>0.97</v>
      </c>
      <c r="AR27">
        <v>0</v>
      </c>
      <c r="AS27">
        <v>0</v>
      </c>
      <c r="AT27">
        <v>0</v>
      </c>
      <c r="AU27">
        <v>0</v>
      </c>
      <c r="AV27">
        <v>14.6782495884282</v>
      </c>
      <c r="AW27">
        <v>173.90330749999899</v>
      </c>
      <c r="AX27">
        <v>-35.251762799999902</v>
      </c>
    </row>
    <row r="28" spans="1:50" x14ac:dyDescent="0.55000000000000004">
      <c r="A28">
        <v>102700</v>
      </c>
      <c r="B28" t="s">
        <v>123</v>
      </c>
      <c r="C28" t="s">
        <v>96</v>
      </c>
      <c r="D28">
        <v>0</v>
      </c>
      <c r="E28">
        <v>0</v>
      </c>
      <c r="F28">
        <v>0</v>
      </c>
      <c r="G28">
        <v>0</v>
      </c>
      <c r="H28">
        <v>1</v>
      </c>
      <c r="I28">
        <v>0</v>
      </c>
      <c r="J28">
        <v>0</v>
      </c>
      <c r="K28">
        <v>0</v>
      </c>
      <c r="L28">
        <v>0</v>
      </c>
      <c r="M28">
        <v>0.02</v>
      </c>
      <c r="N28">
        <v>21.382134353687501</v>
      </c>
      <c r="O28">
        <f t="shared" si="0"/>
        <v>173.62952630000001</v>
      </c>
      <c r="P28">
        <f t="shared" si="1"/>
        <v>-35.487166379999998</v>
      </c>
      <c r="R28">
        <v>102600</v>
      </c>
      <c r="S28" t="s">
        <v>122</v>
      </c>
      <c r="T28" t="s">
        <v>96</v>
      </c>
      <c r="U28">
        <v>0</v>
      </c>
      <c r="V28">
        <v>0</v>
      </c>
      <c r="W28">
        <v>0</v>
      </c>
      <c r="X28">
        <v>0</v>
      </c>
      <c r="Y28">
        <v>0.95</v>
      </c>
      <c r="Z28">
        <v>0</v>
      </c>
      <c r="AA28">
        <v>0</v>
      </c>
      <c r="AB28">
        <v>0</v>
      </c>
      <c r="AC28">
        <v>0.05</v>
      </c>
      <c r="AD28">
        <v>0.02</v>
      </c>
      <c r="AE28">
        <v>8.8015272153811992</v>
      </c>
      <c r="AF28">
        <v>173.90330749999899</v>
      </c>
      <c r="AG28">
        <v>-35.251762799999902</v>
      </c>
      <c r="AI28">
        <v>102700</v>
      </c>
      <c r="AJ28" t="s">
        <v>123</v>
      </c>
      <c r="AK28" t="s">
        <v>96</v>
      </c>
      <c r="AL28" t="s">
        <v>97</v>
      </c>
      <c r="AM28" t="s">
        <v>97</v>
      </c>
      <c r="AN28" t="s">
        <v>97</v>
      </c>
      <c r="AO28">
        <v>0</v>
      </c>
      <c r="AP28" t="s">
        <v>97</v>
      </c>
      <c r="AQ28" t="s">
        <v>97</v>
      </c>
      <c r="AR28">
        <v>0</v>
      </c>
      <c r="AS28" t="s">
        <v>97</v>
      </c>
      <c r="AT28" t="s">
        <v>97</v>
      </c>
      <c r="AU28">
        <v>0</v>
      </c>
      <c r="AV28" t="s">
        <v>97</v>
      </c>
      <c r="AW28">
        <v>173.62952630000001</v>
      </c>
      <c r="AX28">
        <v>-35.487166379999998</v>
      </c>
    </row>
    <row r="29" spans="1:50" x14ac:dyDescent="0.55000000000000004">
      <c r="A29">
        <v>102800</v>
      </c>
      <c r="B29" t="s">
        <v>124</v>
      </c>
      <c r="C29" t="s">
        <v>96</v>
      </c>
      <c r="D29">
        <v>0</v>
      </c>
      <c r="E29">
        <v>0</v>
      </c>
      <c r="F29">
        <v>0</v>
      </c>
      <c r="G29">
        <v>0</v>
      </c>
      <c r="H29">
        <v>0.96</v>
      </c>
      <c r="I29">
        <v>0.02</v>
      </c>
      <c r="J29">
        <v>0</v>
      </c>
      <c r="K29">
        <v>0</v>
      </c>
      <c r="L29">
        <v>0.02</v>
      </c>
      <c r="M29">
        <v>0.02</v>
      </c>
      <c r="N29">
        <v>5.4311227481556896</v>
      </c>
      <c r="O29">
        <f t="shared" si="0"/>
        <v>173.96243419999999</v>
      </c>
      <c r="P29">
        <f t="shared" si="1"/>
        <v>-35.20805962</v>
      </c>
      <c r="R29">
        <v>102700</v>
      </c>
      <c r="S29" t="s">
        <v>123</v>
      </c>
      <c r="T29" t="s">
        <v>96</v>
      </c>
      <c r="U29">
        <v>0</v>
      </c>
      <c r="V29">
        <v>0</v>
      </c>
      <c r="W29">
        <v>0</v>
      </c>
      <c r="X29">
        <v>0</v>
      </c>
      <c r="Y29">
        <v>1</v>
      </c>
      <c r="Z29">
        <v>0</v>
      </c>
      <c r="AA29">
        <v>0</v>
      </c>
      <c r="AB29">
        <v>0</v>
      </c>
      <c r="AC29">
        <v>0</v>
      </c>
      <c r="AD29">
        <v>0.02</v>
      </c>
      <c r="AE29" t="s">
        <v>97</v>
      </c>
      <c r="AF29">
        <v>173.62952630000001</v>
      </c>
      <c r="AG29">
        <v>-35.487166379999998</v>
      </c>
      <c r="AI29">
        <v>102800</v>
      </c>
      <c r="AJ29" t="s">
        <v>124</v>
      </c>
      <c r="AK29" t="s">
        <v>96</v>
      </c>
      <c r="AL29">
        <v>0</v>
      </c>
      <c r="AM29">
        <v>0.25</v>
      </c>
      <c r="AN29">
        <v>0</v>
      </c>
      <c r="AO29">
        <v>0</v>
      </c>
      <c r="AP29">
        <v>0</v>
      </c>
      <c r="AQ29">
        <v>0.64</v>
      </c>
      <c r="AR29">
        <v>0</v>
      </c>
      <c r="AS29">
        <v>0.03</v>
      </c>
      <c r="AT29">
        <v>0.08</v>
      </c>
      <c r="AU29">
        <v>0</v>
      </c>
      <c r="AV29">
        <v>4.3866319933202798</v>
      </c>
      <c r="AW29">
        <v>173.96243419999999</v>
      </c>
      <c r="AX29">
        <v>-35.20805962</v>
      </c>
    </row>
    <row r="30" spans="1:50" x14ac:dyDescent="0.55000000000000004">
      <c r="A30">
        <v>102900</v>
      </c>
      <c r="B30" t="s">
        <v>125</v>
      </c>
      <c r="C30" t="s">
        <v>96</v>
      </c>
      <c r="D30">
        <v>0</v>
      </c>
      <c r="E30">
        <v>0</v>
      </c>
      <c r="F30">
        <v>0</v>
      </c>
      <c r="G30">
        <v>0</v>
      </c>
      <c r="H30">
        <v>0.89999999999999902</v>
      </c>
      <c r="I30">
        <v>0.05</v>
      </c>
      <c r="J30">
        <v>0</v>
      </c>
      <c r="K30">
        <v>0</v>
      </c>
      <c r="L30">
        <v>0.05</v>
      </c>
      <c r="M30">
        <v>0.02</v>
      </c>
      <c r="N30">
        <v>6.33087246588053</v>
      </c>
      <c r="O30">
        <f t="shared" si="0"/>
        <v>173.511349</v>
      </c>
      <c r="P30">
        <f t="shared" si="1"/>
        <v>-35.581284349999997</v>
      </c>
      <c r="R30">
        <v>102800</v>
      </c>
      <c r="S30" t="s">
        <v>124</v>
      </c>
      <c r="T30" t="s">
        <v>96</v>
      </c>
      <c r="U30">
        <v>0</v>
      </c>
      <c r="V30">
        <v>0</v>
      </c>
      <c r="W30">
        <v>0</v>
      </c>
      <c r="X30">
        <v>0</v>
      </c>
      <c r="Y30">
        <v>1</v>
      </c>
      <c r="Z30">
        <v>0</v>
      </c>
      <c r="AA30">
        <v>0</v>
      </c>
      <c r="AB30">
        <v>0</v>
      </c>
      <c r="AC30">
        <v>0</v>
      </c>
      <c r="AD30">
        <v>0.02</v>
      </c>
      <c r="AE30">
        <v>6.8266341823746597</v>
      </c>
      <c r="AF30">
        <v>173.96243419999999</v>
      </c>
      <c r="AG30">
        <v>-35.20805962</v>
      </c>
      <c r="AI30">
        <v>102900</v>
      </c>
      <c r="AJ30" t="s">
        <v>125</v>
      </c>
      <c r="AK30" t="s">
        <v>96</v>
      </c>
      <c r="AL30">
        <v>0</v>
      </c>
      <c r="AM30">
        <v>0.71</v>
      </c>
      <c r="AN30">
        <v>0</v>
      </c>
      <c r="AO30">
        <v>0</v>
      </c>
      <c r="AP30">
        <v>0</v>
      </c>
      <c r="AQ30">
        <v>0.28999999999999998</v>
      </c>
      <c r="AR30">
        <v>0</v>
      </c>
      <c r="AS30">
        <v>0</v>
      </c>
      <c r="AT30">
        <v>0</v>
      </c>
      <c r="AU30">
        <v>0</v>
      </c>
      <c r="AV30">
        <v>2.26469979810041</v>
      </c>
      <c r="AW30">
        <v>173.511349</v>
      </c>
      <c r="AX30">
        <v>-35.581284349999997</v>
      </c>
    </row>
    <row r="31" spans="1:50" x14ac:dyDescent="0.55000000000000004">
      <c r="A31">
        <v>103000</v>
      </c>
      <c r="B31" t="s">
        <v>126</v>
      </c>
      <c r="C31" t="s">
        <v>96</v>
      </c>
      <c r="D31">
        <v>0</v>
      </c>
      <c r="E31">
        <v>0</v>
      </c>
      <c r="F31">
        <v>0</v>
      </c>
      <c r="G31">
        <v>0</v>
      </c>
      <c r="H31">
        <v>0.81</v>
      </c>
      <c r="I31">
        <v>0.02</v>
      </c>
      <c r="J31">
        <v>0</v>
      </c>
      <c r="K31">
        <v>0</v>
      </c>
      <c r="L31">
        <v>0.17</v>
      </c>
      <c r="M31">
        <v>0.02</v>
      </c>
      <c r="N31">
        <v>3.7648875301892399</v>
      </c>
      <c r="O31">
        <f t="shared" si="0"/>
        <v>173.950963</v>
      </c>
      <c r="P31">
        <f t="shared" si="1"/>
        <v>-35.225073090000002</v>
      </c>
      <c r="R31">
        <v>102900</v>
      </c>
      <c r="S31" t="s">
        <v>125</v>
      </c>
      <c r="T31" t="s">
        <v>96</v>
      </c>
      <c r="U31">
        <v>0</v>
      </c>
      <c r="V31">
        <v>0</v>
      </c>
      <c r="W31">
        <v>0</v>
      </c>
      <c r="X31">
        <v>0</v>
      </c>
      <c r="Y31">
        <v>0.88</v>
      </c>
      <c r="Z31">
        <v>0.06</v>
      </c>
      <c r="AA31">
        <v>0</v>
      </c>
      <c r="AB31">
        <v>0</v>
      </c>
      <c r="AC31">
        <v>0.06</v>
      </c>
      <c r="AD31">
        <v>0.02</v>
      </c>
      <c r="AE31">
        <v>2.1843912946216699</v>
      </c>
      <c r="AF31">
        <v>173.511349</v>
      </c>
      <c r="AG31">
        <v>-35.581284349999997</v>
      </c>
      <c r="AI31">
        <v>103000</v>
      </c>
      <c r="AJ31" t="s">
        <v>126</v>
      </c>
      <c r="AK31" t="s">
        <v>96</v>
      </c>
      <c r="AL31">
        <v>0</v>
      </c>
      <c r="AM31">
        <v>0.39</v>
      </c>
      <c r="AN31">
        <v>0</v>
      </c>
      <c r="AO31">
        <v>0</v>
      </c>
      <c r="AP31">
        <v>0.02</v>
      </c>
      <c r="AQ31">
        <v>0.47</v>
      </c>
      <c r="AR31">
        <v>0</v>
      </c>
      <c r="AS31">
        <v>0.03</v>
      </c>
      <c r="AT31">
        <v>0.09</v>
      </c>
      <c r="AU31">
        <v>0</v>
      </c>
      <c r="AV31">
        <v>6.18581871056141</v>
      </c>
      <c r="AW31">
        <v>173.950963</v>
      </c>
      <c r="AX31">
        <v>-35.225073090000002</v>
      </c>
    </row>
    <row r="32" spans="1:50" x14ac:dyDescent="0.55000000000000004">
      <c r="A32">
        <v>103100</v>
      </c>
      <c r="B32" t="s">
        <v>127</v>
      </c>
      <c r="C32" t="s">
        <v>96</v>
      </c>
      <c r="D32">
        <v>0</v>
      </c>
      <c r="E32">
        <v>0</v>
      </c>
      <c r="F32">
        <v>0</v>
      </c>
      <c r="G32">
        <v>0</v>
      </c>
      <c r="H32">
        <v>0.91</v>
      </c>
      <c r="I32">
        <v>0.03</v>
      </c>
      <c r="J32">
        <v>0</v>
      </c>
      <c r="K32">
        <v>0.01</v>
      </c>
      <c r="L32">
        <v>0.05</v>
      </c>
      <c r="M32">
        <v>0.02</v>
      </c>
      <c r="N32">
        <v>5.2633408532346104</v>
      </c>
      <c r="O32">
        <f t="shared" si="0"/>
        <v>173.95854619999901</v>
      </c>
      <c r="P32">
        <f t="shared" si="1"/>
        <v>-35.23951186</v>
      </c>
      <c r="R32">
        <v>103000</v>
      </c>
      <c r="S32" t="s">
        <v>126</v>
      </c>
      <c r="T32" t="s">
        <v>96</v>
      </c>
      <c r="U32">
        <v>0</v>
      </c>
      <c r="V32">
        <v>0</v>
      </c>
      <c r="W32">
        <v>0</v>
      </c>
      <c r="X32">
        <v>0</v>
      </c>
      <c r="Y32">
        <v>0.91999999999999904</v>
      </c>
      <c r="Z32">
        <v>0.03</v>
      </c>
      <c r="AA32">
        <v>0</v>
      </c>
      <c r="AB32">
        <v>0</v>
      </c>
      <c r="AC32">
        <v>0.05</v>
      </c>
      <c r="AD32">
        <v>0.02</v>
      </c>
      <c r="AE32">
        <v>9.1574587795701792</v>
      </c>
      <c r="AF32">
        <v>173.950963</v>
      </c>
      <c r="AG32">
        <v>-35.225073090000002</v>
      </c>
      <c r="AI32">
        <v>103100</v>
      </c>
      <c r="AJ32" t="s">
        <v>127</v>
      </c>
      <c r="AK32" t="s">
        <v>96</v>
      </c>
      <c r="AL32" t="s">
        <v>97</v>
      </c>
      <c r="AM32" t="s">
        <v>97</v>
      </c>
      <c r="AN32" t="s">
        <v>97</v>
      </c>
      <c r="AO32">
        <v>0</v>
      </c>
      <c r="AP32" t="s">
        <v>97</v>
      </c>
      <c r="AQ32" t="s">
        <v>97</v>
      </c>
      <c r="AR32">
        <v>0</v>
      </c>
      <c r="AS32" t="s">
        <v>97</v>
      </c>
      <c r="AT32" t="s">
        <v>97</v>
      </c>
      <c r="AU32">
        <v>0</v>
      </c>
      <c r="AV32" t="s">
        <v>97</v>
      </c>
      <c r="AW32">
        <v>173.95854619999901</v>
      </c>
      <c r="AX32">
        <v>-35.23951186</v>
      </c>
    </row>
    <row r="33" spans="1:50" x14ac:dyDescent="0.55000000000000004">
      <c r="A33">
        <v>103200</v>
      </c>
      <c r="B33" t="s">
        <v>128</v>
      </c>
      <c r="C33" t="s">
        <v>96</v>
      </c>
      <c r="D33">
        <v>0</v>
      </c>
      <c r="E33">
        <v>0</v>
      </c>
      <c r="F33">
        <v>0</v>
      </c>
      <c r="G33">
        <v>0</v>
      </c>
      <c r="H33">
        <v>1</v>
      </c>
      <c r="I33">
        <v>0</v>
      </c>
      <c r="J33">
        <v>0</v>
      </c>
      <c r="K33">
        <v>0</v>
      </c>
      <c r="L33">
        <v>0</v>
      </c>
      <c r="M33">
        <v>0.02</v>
      </c>
      <c r="N33">
        <v>12.4243427950925</v>
      </c>
      <c r="O33">
        <f t="shared" si="0"/>
        <v>173.8599237</v>
      </c>
      <c r="P33">
        <f t="shared" si="1"/>
        <v>-35.335209040000002</v>
      </c>
      <c r="R33">
        <v>103100</v>
      </c>
      <c r="S33" t="s">
        <v>127</v>
      </c>
      <c r="T33" t="s">
        <v>96</v>
      </c>
      <c r="U33">
        <v>0</v>
      </c>
      <c r="V33">
        <v>0</v>
      </c>
      <c r="W33">
        <v>0</v>
      </c>
      <c r="X33">
        <v>0</v>
      </c>
      <c r="Y33">
        <v>0.93</v>
      </c>
      <c r="Z33">
        <v>0.02</v>
      </c>
      <c r="AA33">
        <v>0</v>
      </c>
      <c r="AB33">
        <v>0</v>
      </c>
      <c r="AC33">
        <v>0.05</v>
      </c>
      <c r="AD33">
        <v>0.02</v>
      </c>
      <c r="AE33">
        <v>6.4766384703283597</v>
      </c>
      <c r="AF33">
        <v>173.95854619999901</v>
      </c>
      <c r="AG33">
        <v>-35.23951186</v>
      </c>
      <c r="AI33">
        <v>103200</v>
      </c>
      <c r="AJ33" t="s">
        <v>128</v>
      </c>
      <c r="AK33" t="s">
        <v>96</v>
      </c>
      <c r="AL33">
        <v>0</v>
      </c>
      <c r="AM33">
        <v>0.16</v>
      </c>
      <c r="AN33">
        <v>0</v>
      </c>
      <c r="AO33">
        <v>0</v>
      </c>
      <c r="AP33">
        <v>0</v>
      </c>
      <c r="AQ33">
        <v>0.84</v>
      </c>
      <c r="AR33">
        <v>0</v>
      </c>
      <c r="AS33">
        <v>0</v>
      </c>
      <c r="AT33">
        <v>0</v>
      </c>
      <c r="AU33">
        <v>0</v>
      </c>
      <c r="AV33">
        <v>8.5572874582005607</v>
      </c>
      <c r="AW33">
        <v>173.8599237</v>
      </c>
      <c r="AX33">
        <v>-35.335209040000002</v>
      </c>
    </row>
    <row r="34" spans="1:50" x14ac:dyDescent="0.55000000000000004">
      <c r="A34">
        <v>103300</v>
      </c>
      <c r="B34" t="s">
        <v>129</v>
      </c>
      <c r="C34" t="s">
        <v>96</v>
      </c>
      <c r="D34">
        <v>0</v>
      </c>
      <c r="E34">
        <v>0</v>
      </c>
      <c r="F34">
        <v>0</v>
      </c>
      <c r="G34">
        <v>0</v>
      </c>
      <c r="H34">
        <v>0.94</v>
      </c>
      <c r="I34">
        <v>0.02</v>
      </c>
      <c r="J34">
        <v>0</v>
      </c>
      <c r="K34">
        <v>0</v>
      </c>
      <c r="L34">
        <v>0.04</v>
      </c>
      <c r="M34">
        <v>0.02</v>
      </c>
      <c r="N34">
        <v>8.6193963321153397</v>
      </c>
      <c r="O34">
        <f t="shared" si="0"/>
        <v>174.0019489</v>
      </c>
      <c r="P34">
        <f t="shared" si="1"/>
        <v>-35.279101820000001</v>
      </c>
      <c r="R34">
        <v>103200</v>
      </c>
      <c r="S34" t="s">
        <v>128</v>
      </c>
      <c r="T34" t="s">
        <v>96</v>
      </c>
      <c r="U34">
        <v>0</v>
      </c>
      <c r="V34">
        <v>0</v>
      </c>
      <c r="W34">
        <v>0</v>
      </c>
      <c r="X34">
        <v>0</v>
      </c>
      <c r="Y34">
        <v>1</v>
      </c>
      <c r="Z34">
        <v>0</v>
      </c>
      <c r="AA34">
        <v>0</v>
      </c>
      <c r="AB34">
        <v>0</v>
      </c>
      <c r="AC34">
        <v>0</v>
      </c>
      <c r="AD34">
        <v>0.02</v>
      </c>
      <c r="AE34">
        <v>4.4469552862590103</v>
      </c>
      <c r="AF34">
        <v>173.8599237</v>
      </c>
      <c r="AG34">
        <v>-35.335209040000002</v>
      </c>
      <c r="AI34">
        <v>103300</v>
      </c>
      <c r="AJ34" t="s">
        <v>129</v>
      </c>
      <c r="AK34" t="s">
        <v>96</v>
      </c>
      <c r="AL34">
        <v>0</v>
      </c>
      <c r="AM34">
        <v>0</v>
      </c>
      <c r="AN34">
        <v>0</v>
      </c>
      <c r="AO34">
        <v>0</v>
      </c>
      <c r="AP34">
        <v>0</v>
      </c>
      <c r="AQ34">
        <v>1</v>
      </c>
      <c r="AR34">
        <v>0</v>
      </c>
      <c r="AS34">
        <v>0</v>
      </c>
      <c r="AT34">
        <v>0</v>
      </c>
      <c r="AU34">
        <v>0</v>
      </c>
      <c r="AV34">
        <v>6.6946356174992196</v>
      </c>
      <c r="AW34">
        <v>174.0019489</v>
      </c>
      <c r="AX34">
        <v>-35.279101820000001</v>
      </c>
    </row>
    <row r="35" spans="1:50" x14ac:dyDescent="0.55000000000000004">
      <c r="A35">
        <v>103400</v>
      </c>
      <c r="B35" t="s">
        <v>130</v>
      </c>
      <c r="C35" t="s">
        <v>96</v>
      </c>
      <c r="D35">
        <v>0</v>
      </c>
      <c r="E35">
        <v>0</v>
      </c>
      <c r="F35">
        <v>0</v>
      </c>
      <c r="G35">
        <v>0</v>
      </c>
      <c r="H35">
        <v>0.94</v>
      </c>
      <c r="I35">
        <v>0.06</v>
      </c>
      <c r="J35">
        <v>0</v>
      </c>
      <c r="K35">
        <v>0</v>
      </c>
      <c r="L35">
        <v>0</v>
      </c>
      <c r="M35">
        <v>0.02</v>
      </c>
      <c r="N35">
        <v>9.7519128126333303</v>
      </c>
      <c r="O35">
        <f t="shared" si="0"/>
        <v>173.81078640000001</v>
      </c>
      <c r="P35">
        <f t="shared" si="1"/>
        <v>-35.419597619999998</v>
      </c>
      <c r="R35">
        <v>103300</v>
      </c>
      <c r="S35" t="s">
        <v>129</v>
      </c>
      <c r="T35" t="s">
        <v>96</v>
      </c>
      <c r="U35">
        <v>0</v>
      </c>
      <c r="V35">
        <v>0</v>
      </c>
      <c r="W35">
        <v>0</v>
      </c>
      <c r="X35">
        <v>0</v>
      </c>
      <c r="Y35">
        <v>0.9</v>
      </c>
      <c r="Z35">
        <v>0</v>
      </c>
      <c r="AA35">
        <v>0</v>
      </c>
      <c r="AB35">
        <v>0</v>
      </c>
      <c r="AC35">
        <v>0.1</v>
      </c>
      <c r="AD35">
        <v>0.02</v>
      </c>
      <c r="AE35">
        <v>8.8707002641383301</v>
      </c>
      <c r="AF35">
        <v>174.0019489</v>
      </c>
      <c r="AG35">
        <v>-35.279101820000001</v>
      </c>
      <c r="AI35">
        <v>103400</v>
      </c>
      <c r="AJ35" t="s">
        <v>130</v>
      </c>
      <c r="AK35" t="s">
        <v>96</v>
      </c>
      <c r="AL35" t="s">
        <v>97</v>
      </c>
      <c r="AM35" t="s">
        <v>97</v>
      </c>
      <c r="AN35" t="s">
        <v>97</v>
      </c>
      <c r="AO35">
        <v>0</v>
      </c>
      <c r="AP35" t="s">
        <v>97</v>
      </c>
      <c r="AQ35" t="s">
        <v>97</v>
      </c>
      <c r="AR35">
        <v>0</v>
      </c>
      <c r="AS35" t="s">
        <v>97</v>
      </c>
      <c r="AT35" t="s">
        <v>97</v>
      </c>
      <c r="AU35">
        <v>0</v>
      </c>
      <c r="AV35" t="s">
        <v>97</v>
      </c>
      <c r="AW35">
        <v>173.81078640000001</v>
      </c>
      <c r="AX35">
        <v>-35.419597619999998</v>
      </c>
    </row>
    <row r="36" spans="1:50" x14ac:dyDescent="0.55000000000000004">
      <c r="A36">
        <v>103500</v>
      </c>
      <c r="B36" t="s">
        <v>131</v>
      </c>
      <c r="C36" t="s">
        <v>96</v>
      </c>
      <c r="D36">
        <v>0</v>
      </c>
      <c r="E36">
        <v>0</v>
      </c>
      <c r="F36">
        <v>0</v>
      </c>
      <c r="G36">
        <v>0</v>
      </c>
      <c r="H36">
        <v>0.85</v>
      </c>
      <c r="I36">
        <v>0.05</v>
      </c>
      <c r="J36">
        <v>0</v>
      </c>
      <c r="K36">
        <v>0</v>
      </c>
      <c r="L36">
        <v>0.1</v>
      </c>
      <c r="M36">
        <v>0.02</v>
      </c>
      <c r="N36">
        <v>9.3637192474013204</v>
      </c>
      <c r="O36">
        <f t="shared" si="0"/>
        <v>173.79767519999999</v>
      </c>
      <c r="P36">
        <f t="shared" si="1"/>
        <v>-35.407924219999998</v>
      </c>
      <c r="R36">
        <v>103400</v>
      </c>
      <c r="S36" t="s">
        <v>130</v>
      </c>
      <c r="T36" t="s">
        <v>96</v>
      </c>
      <c r="U36">
        <v>0</v>
      </c>
      <c r="V36">
        <v>0</v>
      </c>
      <c r="W36">
        <v>0</v>
      </c>
      <c r="X36">
        <v>0</v>
      </c>
      <c r="Y36">
        <v>1</v>
      </c>
      <c r="Z36">
        <v>0</v>
      </c>
      <c r="AA36">
        <v>0</v>
      </c>
      <c r="AB36">
        <v>0</v>
      </c>
      <c r="AC36">
        <v>0</v>
      </c>
      <c r="AD36">
        <v>0.02</v>
      </c>
      <c r="AE36">
        <v>11.862583023133499</v>
      </c>
      <c r="AF36">
        <v>173.81078640000001</v>
      </c>
      <c r="AG36">
        <v>-35.419597619999998</v>
      </c>
      <c r="AI36">
        <v>103500</v>
      </c>
      <c r="AJ36" t="s">
        <v>131</v>
      </c>
      <c r="AK36" t="s">
        <v>96</v>
      </c>
      <c r="AL36">
        <v>0</v>
      </c>
      <c r="AM36">
        <v>0.16</v>
      </c>
      <c r="AN36">
        <v>0</v>
      </c>
      <c r="AO36">
        <v>0</v>
      </c>
      <c r="AP36">
        <v>0.06</v>
      </c>
      <c r="AQ36">
        <v>0.45</v>
      </c>
      <c r="AR36">
        <v>0</v>
      </c>
      <c r="AS36">
        <v>0</v>
      </c>
      <c r="AT36">
        <v>0.33</v>
      </c>
      <c r="AU36">
        <v>0</v>
      </c>
      <c r="AV36">
        <v>2.9502910512604901</v>
      </c>
      <c r="AW36">
        <v>173.79767519999999</v>
      </c>
      <c r="AX36">
        <v>-35.407924219999998</v>
      </c>
    </row>
    <row r="37" spans="1:50" x14ac:dyDescent="0.55000000000000004">
      <c r="A37">
        <v>103600</v>
      </c>
      <c r="B37" t="s">
        <v>132</v>
      </c>
      <c r="C37" t="s">
        <v>96</v>
      </c>
      <c r="D37">
        <v>0</v>
      </c>
      <c r="E37">
        <v>0</v>
      </c>
      <c r="F37">
        <v>0</v>
      </c>
      <c r="G37">
        <v>0</v>
      </c>
      <c r="H37">
        <v>1</v>
      </c>
      <c r="I37">
        <v>0</v>
      </c>
      <c r="J37">
        <v>0</v>
      </c>
      <c r="K37">
        <v>0</v>
      </c>
      <c r="L37">
        <v>0</v>
      </c>
      <c r="M37">
        <v>0.02</v>
      </c>
      <c r="N37">
        <v>12.8658362425337</v>
      </c>
      <c r="O37">
        <f t="shared" si="0"/>
        <v>173.98170999999999</v>
      </c>
      <c r="P37">
        <f t="shared" si="1"/>
        <v>-35.354466360000004</v>
      </c>
      <c r="R37">
        <v>103500</v>
      </c>
      <c r="S37" t="s">
        <v>131</v>
      </c>
      <c r="T37" t="s">
        <v>96</v>
      </c>
      <c r="U37">
        <v>0</v>
      </c>
      <c r="V37">
        <v>0</v>
      </c>
      <c r="W37">
        <v>0</v>
      </c>
      <c r="X37">
        <v>0</v>
      </c>
      <c r="Y37">
        <v>0.91</v>
      </c>
      <c r="Z37">
        <v>0.03</v>
      </c>
      <c r="AA37">
        <v>0</v>
      </c>
      <c r="AB37">
        <v>0</v>
      </c>
      <c r="AC37">
        <v>0.06</v>
      </c>
      <c r="AD37">
        <v>0.02</v>
      </c>
      <c r="AE37">
        <v>12.589155585614501</v>
      </c>
      <c r="AF37">
        <v>173.79767519999999</v>
      </c>
      <c r="AG37">
        <v>-35.407924219999998</v>
      </c>
      <c r="AI37">
        <v>103600</v>
      </c>
      <c r="AJ37" t="s">
        <v>132</v>
      </c>
      <c r="AK37" t="s">
        <v>96</v>
      </c>
      <c r="AL37">
        <v>0</v>
      </c>
      <c r="AM37">
        <v>1</v>
      </c>
      <c r="AN37">
        <v>0</v>
      </c>
      <c r="AO37">
        <v>0</v>
      </c>
      <c r="AP37">
        <v>0</v>
      </c>
      <c r="AQ37">
        <v>0</v>
      </c>
      <c r="AR37">
        <v>0</v>
      </c>
      <c r="AS37">
        <v>0</v>
      </c>
      <c r="AT37">
        <v>0</v>
      </c>
      <c r="AU37">
        <v>0</v>
      </c>
      <c r="AV37">
        <v>7.3631398354682096</v>
      </c>
      <c r="AW37">
        <v>173.98170999999999</v>
      </c>
      <c r="AX37">
        <v>-35.354466360000004</v>
      </c>
    </row>
    <row r="38" spans="1:50" x14ac:dyDescent="0.55000000000000004">
      <c r="A38">
        <v>103700</v>
      </c>
      <c r="B38" t="s">
        <v>133</v>
      </c>
      <c r="C38" t="s">
        <v>96</v>
      </c>
      <c r="D38">
        <v>0</v>
      </c>
      <c r="E38">
        <v>0</v>
      </c>
      <c r="F38">
        <v>0</v>
      </c>
      <c r="G38">
        <v>0</v>
      </c>
      <c r="H38">
        <v>0.96</v>
      </c>
      <c r="I38">
        <v>0.04</v>
      </c>
      <c r="J38">
        <v>0</v>
      </c>
      <c r="K38">
        <v>0</v>
      </c>
      <c r="L38">
        <v>0</v>
      </c>
      <c r="M38">
        <v>0.02</v>
      </c>
      <c r="N38">
        <v>7.7350303290536999</v>
      </c>
      <c r="O38">
        <f t="shared" si="0"/>
        <v>174.05443339999999</v>
      </c>
      <c r="P38">
        <f t="shared" si="1"/>
        <v>-35.279615249999999</v>
      </c>
      <c r="R38">
        <v>103600</v>
      </c>
      <c r="S38" t="s">
        <v>132</v>
      </c>
      <c r="T38" t="s">
        <v>96</v>
      </c>
      <c r="U38">
        <v>0</v>
      </c>
      <c r="V38">
        <v>0</v>
      </c>
      <c r="W38">
        <v>0</v>
      </c>
      <c r="X38">
        <v>0</v>
      </c>
      <c r="Y38">
        <v>1</v>
      </c>
      <c r="Z38">
        <v>0</v>
      </c>
      <c r="AA38">
        <v>0</v>
      </c>
      <c r="AB38">
        <v>0</v>
      </c>
      <c r="AC38">
        <v>0</v>
      </c>
      <c r="AD38">
        <v>0.02</v>
      </c>
      <c r="AE38" t="s">
        <v>97</v>
      </c>
      <c r="AF38">
        <v>173.98170999999999</v>
      </c>
      <c r="AG38">
        <v>-35.354466360000004</v>
      </c>
      <c r="AI38">
        <v>103700</v>
      </c>
      <c r="AJ38" t="s">
        <v>133</v>
      </c>
      <c r="AK38" t="s">
        <v>96</v>
      </c>
      <c r="AL38" t="s">
        <v>97</v>
      </c>
      <c r="AM38" t="s">
        <v>97</v>
      </c>
      <c r="AN38" t="s">
        <v>97</v>
      </c>
      <c r="AO38">
        <v>0</v>
      </c>
      <c r="AP38" t="s">
        <v>97</v>
      </c>
      <c r="AQ38" t="s">
        <v>97</v>
      </c>
      <c r="AR38">
        <v>0</v>
      </c>
      <c r="AS38" t="s">
        <v>97</v>
      </c>
      <c r="AT38" t="s">
        <v>97</v>
      </c>
      <c r="AU38">
        <v>0</v>
      </c>
      <c r="AV38" t="s">
        <v>97</v>
      </c>
      <c r="AW38">
        <v>174.05443339999999</v>
      </c>
      <c r="AX38">
        <v>-35.279615249999999</v>
      </c>
    </row>
    <row r="39" spans="1:50" x14ac:dyDescent="0.55000000000000004">
      <c r="A39">
        <v>103800</v>
      </c>
      <c r="B39" t="s">
        <v>134</v>
      </c>
      <c r="C39" t="s">
        <v>96</v>
      </c>
      <c r="D39">
        <v>0</v>
      </c>
      <c r="E39">
        <v>0</v>
      </c>
      <c r="F39">
        <v>0</v>
      </c>
      <c r="G39">
        <v>0</v>
      </c>
      <c r="H39">
        <v>0.67</v>
      </c>
      <c r="I39">
        <v>0.04</v>
      </c>
      <c r="J39">
        <v>0</v>
      </c>
      <c r="K39">
        <v>0</v>
      </c>
      <c r="L39">
        <v>0.28999999999999998</v>
      </c>
      <c r="M39">
        <v>0.02</v>
      </c>
      <c r="N39">
        <v>0.58879479070975405</v>
      </c>
      <c r="O39">
        <f t="shared" si="0"/>
        <v>174.12446609999901</v>
      </c>
      <c r="P39">
        <f t="shared" si="1"/>
        <v>-35.256537620000003</v>
      </c>
      <c r="R39">
        <v>103700</v>
      </c>
      <c r="S39" t="s">
        <v>133</v>
      </c>
      <c r="T39" t="s">
        <v>96</v>
      </c>
      <c r="U39">
        <v>0</v>
      </c>
      <c r="V39">
        <v>0</v>
      </c>
      <c r="W39">
        <v>0</v>
      </c>
      <c r="X39">
        <v>0</v>
      </c>
      <c r="Y39">
        <v>1</v>
      </c>
      <c r="Z39">
        <v>0</v>
      </c>
      <c r="AA39">
        <v>0</v>
      </c>
      <c r="AB39">
        <v>0</v>
      </c>
      <c r="AC39">
        <v>0</v>
      </c>
      <c r="AD39">
        <v>0.02</v>
      </c>
      <c r="AE39">
        <v>5.3852258158647501</v>
      </c>
      <c r="AF39">
        <v>174.05443339999999</v>
      </c>
      <c r="AG39">
        <v>-35.279615249999999</v>
      </c>
      <c r="AI39">
        <v>103800</v>
      </c>
      <c r="AJ39" t="s">
        <v>134</v>
      </c>
      <c r="AK39" t="s">
        <v>96</v>
      </c>
      <c r="AL39">
        <v>0</v>
      </c>
      <c r="AM39">
        <v>0.3</v>
      </c>
      <c r="AN39">
        <v>0</v>
      </c>
      <c r="AO39">
        <v>0</v>
      </c>
      <c r="AP39">
        <v>0</v>
      </c>
      <c r="AQ39">
        <v>0.4</v>
      </c>
      <c r="AR39">
        <v>0</v>
      </c>
      <c r="AS39">
        <v>0</v>
      </c>
      <c r="AT39">
        <v>0.3</v>
      </c>
      <c r="AU39">
        <v>0</v>
      </c>
      <c r="AV39">
        <v>3.4426858610139601</v>
      </c>
      <c r="AW39">
        <v>174.12446609999901</v>
      </c>
      <c r="AX39">
        <v>-35.256537620000003</v>
      </c>
    </row>
    <row r="40" spans="1:50" x14ac:dyDescent="0.55000000000000004">
      <c r="A40">
        <v>103900</v>
      </c>
      <c r="B40" t="s">
        <v>135</v>
      </c>
      <c r="C40" t="s">
        <v>96</v>
      </c>
      <c r="D40">
        <v>0</v>
      </c>
      <c r="E40">
        <v>0</v>
      </c>
      <c r="F40">
        <v>0</v>
      </c>
      <c r="G40">
        <v>0</v>
      </c>
      <c r="H40">
        <v>0.68</v>
      </c>
      <c r="I40">
        <v>0</v>
      </c>
      <c r="J40">
        <v>0</v>
      </c>
      <c r="K40">
        <v>0</v>
      </c>
      <c r="L40">
        <v>0.32</v>
      </c>
      <c r="M40">
        <v>0.02</v>
      </c>
      <c r="N40">
        <v>4.7392963219961404</v>
      </c>
      <c r="O40">
        <f t="shared" si="0"/>
        <v>174.08666389999999</v>
      </c>
      <c r="P40">
        <f t="shared" si="1"/>
        <v>-35.283301280000003</v>
      </c>
      <c r="R40">
        <v>103800</v>
      </c>
      <c r="S40" t="s">
        <v>134</v>
      </c>
      <c r="T40" t="s">
        <v>96</v>
      </c>
      <c r="U40">
        <v>0</v>
      </c>
      <c r="V40">
        <v>0</v>
      </c>
      <c r="W40">
        <v>0</v>
      </c>
      <c r="X40">
        <v>0</v>
      </c>
      <c r="Y40">
        <v>0.75</v>
      </c>
      <c r="Z40">
        <v>0.03</v>
      </c>
      <c r="AA40">
        <v>0</v>
      </c>
      <c r="AB40">
        <v>0</v>
      </c>
      <c r="AC40">
        <v>0.22</v>
      </c>
      <c r="AD40">
        <v>0.02</v>
      </c>
      <c r="AE40">
        <v>2.7651270890913402</v>
      </c>
      <c r="AF40">
        <v>174.12446609999901</v>
      </c>
      <c r="AG40">
        <v>-35.256537620000003</v>
      </c>
      <c r="AI40">
        <v>103900</v>
      </c>
      <c r="AJ40" t="s">
        <v>135</v>
      </c>
      <c r="AK40" t="s">
        <v>96</v>
      </c>
      <c r="AL40">
        <v>0</v>
      </c>
      <c r="AM40">
        <v>0.39</v>
      </c>
      <c r="AN40">
        <v>0</v>
      </c>
      <c r="AO40">
        <v>0</v>
      </c>
      <c r="AP40">
        <v>0</v>
      </c>
      <c r="AQ40">
        <v>0.47</v>
      </c>
      <c r="AR40">
        <v>0</v>
      </c>
      <c r="AS40">
        <v>0</v>
      </c>
      <c r="AT40">
        <v>0.14000000000000001</v>
      </c>
      <c r="AU40">
        <v>0</v>
      </c>
      <c r="AV40">
        <v>1.9169874302441601</v>
      </c>
      <c r="AW40">
        <v>174.08666389999999</v>
      </c>
      <c r="AX40">
        <v>-35.283301280000003</v>
      </c>
    </row>
    <row r="41" spans="1:50" x14ac:dyDescent="0.55000000000000004">
      <c r="A41">
        <v>104000</v>
      </c>
      <c r="B41" t="s">
        <v>136</v>
      </c>
      <c r="C41" t="s">
        <v>96</v>
      </c>
      <c r="D41">
        <v>0</v>
      </c>
      <c r="E41">
        <v>0</v>
      </c>
      <c r="F41">
        <v>0</v>
      </c>
      <c r="G41">
        <v>0</v>
      </c>
      <c r="H41">
        <v>1</v>
      </c>
      <c r="I41">
        <v>0</v>
      </c>
      <c r="J41">
        <v>0</v>
      </c>
      <c r="K41">
        <v>0</v>
      </c>
      <c r="L41">
        <v>0</v>
      </c>
      <c r="M41">
        <v>0.02</v>
      </c>
      <c r="N41">
        <v>11.409127708197801</v>
      </c>
      <c r="O41">
        <f t="shared" si="0"/>
        <v>173.80536519999899</v>
      </c>
      <c r="P41">
        <f t="shared" si="1"/>
        <v>-35.547155259999997</v>
      </c>
      <c r="R41">
        <v>103900</v>
      </c>
      <c r="S41" t="s">
        <v>135</v>
      </c>
      <c r="T41" t="s">
        <v>96</v>
      </c>
      <c r="U41">
        <v>0</v>
      </c>
      <c r="V41">
        <v>0</v>
      </c>
      <c r="W41">
        <v>0</v>
      </c>
      <c r="X41">
        <v>0</v>
      </c>
      <c r="Y41">
        <v>0.82</v>
      </c>
      <c r="Z41">
        <v>0.02</v>
      </c>
      <c r="AA41">
        <v>0</v>
      </c>
      <c r="AB41">
        <v>0</v>
      </c>
      <c r="AC41">
        <v>0.16</v>
      </c>
      <c r="AD41">
        <v>0.02</v>
      </c>
      <c r="AE41">
        <v>6.6505807877622498</v>
      </c>
      <c r="AF41">
        <v>174.08666389999999</v>
      </c>
      <c r="AG41">
        <v>-35.283301280000003</v>
      </c>
      <c r="AI41">
        <v>104000</v>
      </c>
      <c r="AJ41" t="s">
        <v>136</v>
      </c>
      <c r="AK41" t="s">
        <v>96</v>
      </c>
      <c r="AL41">
        <v>0</v>
      </c>
      <c r="AM41">
        <v>1</v>
      </c>
      <c r="AN41">
        <v>0</v>
      </c>
      <c r="AO41">
        <v>0</v>
      </c>
      <c r="AP41">
        <v>0</v>
      </c>
      <c r="AQ41">
        <v>0</v>
      </c>
      <c r="AR41">
        <v>0</v>
      </c>
      <c r="AS41">
        <v>0</v>
      </c>
      <c r="AT41">
        <v>0</v>
      </c>
      <c r="AU41">
        <v>0</v>
      </c>
      <c r="AV41">
        <v>6.2009208597647003</v>
      </c>
      <c r="AW41">
        <v>173.80536519999899</v>
      </c>
      <c r="AX41">
        <v>-35.547155259999997</v>
      </c>
    </row>
    <row r="42" spans="1:50" x14ac:dyDescent="0.55000000000000004">
      <c r="A42">
        <v>104100</v>
      </c>
      <c r="B42" t="s">
        <v>137</v>
      </c>
      <c r="C42" t="s">
        <v>96</v>
      </c>
      <c r="D42">
        <v>0</v>
      </c>
      <c r="E42">
        <v>0</v>
      </c>
      <c r="F42">
        <v>0</v>
      </c>
      <c r="G42">
        <v>0</v>
      </c>
      <c r="H42">
        <v>0.97</v>
      </c>
      <c r="I42">
        <v>0.03</v>
      </c>
      <c r="J42">
        <v>0</v>
      </c>
      <c r="K42">
        <v>0</v>
      </c>
      <c r="L42">
        <v>0</v>
      </c>
      <c r="M42">
        <v>0.02</v>
      </c>
      <c r="N42">
        <v>13.5105071868125</v>
      </c>
      <c r="O42">
        <f t="shared" si="0"/>
        <v>174.00351209999999</v>
      </c>
      <c r="P42">
        <f t="shared" si="1"/>
        <v>-35.46063564</v>
      </c>
      <c r="R42">
        <v>104000</v>
      </c>
      <c r="S42" t="s">
        <v>136</v>
      </c>
      <c r="T42" t="s">
        <v>96</v>
      </c>
      <c r="U42">
        <v>0</v>
      </c>
      <c r="V42">
        <v>0</v>
      </c>
      <c r="W42">
        <v>0</v>
      </c>
      <c r="X42">
        <v>0</v>
      </c>
      <c r="Y42">
        <v>1</v>
      </c>
      <c r="Z42">
        <v>0</v>
      </c>
      <c r="AA42">
        <v>0</v>
      </c>
      <c r="AB42">
        <v>0</v>
      </c>
      <c r="AC42">
        <v>0</v>
      </c>
      <c r="AD42">
        <v>0.02</v>
      </c>
      <c r="AE42" t="s">
        <v>97</v>
      </c>
      <c r="AF42">
        <v>173.80536519999899</v>
      </c>
      <c r="AG42">
        <v>-35.547155259999997</v>
      </c>
      <c r="AI42">
        <v>104100</v>
      </c>
      <c r="AJ42" t="s">
        <v>137</v>
      </c>
      <c r="AK42" t="s">
        <v>96</v>
      </c>
      <c r="AL42">
        <v>0</v>
      </c>
      <c r="AM42">
        <v>0</v>
      </c>
      <c r="AN42">
        <v>0</v>
      </c>
      <c r="AO42">
        <v>0</v>
      </c>
      <c r="AP42">
        <v>0</v>
      </c>
      <c r="AQ42">
        <v>1</v>
      </c>
      <c r="AR42">
        <v>0</v>
      </c>
      <c r="AS42">
        <v>0</v>
      </c>
      <c r="AT42">
        <v>0</v>
      </c>
      <c r="AU42">
        <v>0</v>
      </c>
      <c r="AV42">
        <v>26.293401775767499</v>
      </c>
      <c r="AW42">
        <v>174.00351209999999</v>
      </c>
      <c r="AX42">
        <v>-35.46063564</v>
      </c>
    </row>
    <row r="43" spans="1:50" x14ac:dyDescent="0.55000000000000004">
      <c r="A43">
        <v>104200</v>
      </c>
      <c r="B43" t="s">
        <v>138</v>
      </c>
      <c r="C43" t="s">
        <v>96</v>
      </c>
      <c r="D43">
        <v>0</v>
      </c>
      <c r="E43">
        <v>0</v>
      </c>
      <c r="F43">
        <v>0</v>
      </c>
      <c r="G43">
        <v>0</v>
      </c>
      <c r="H43">
        <v>1</v>
      </c>
      <c r="I43">
        <v>0</v>
      </c>
      <c r="J43">
        <v>0</v>
      </c>
      <c r="K43">
        <v>0</v>
      </c>
      <c r="L43">
        <v>0</v>
      </c>
      <c r="M43">
        <v>0.02</v>
      </c>
      <c r="N43">
        <v>4.4788053322401202</v>
      </c>
      <c r="O43">
        <f t="shared" si="0"/>
        <v>174.16208810000001</v>
      </c>
      <c r="P43">
        <f t="shared" si="1"/>
        <v>-35.28676755</v>
      </c>
      <c r="R43">
        <v>104100</v>
      </c>
      <c r="S43" t="s">
        <v>137</v>
      </c>
      <c r="T43" t="s">
        <v>96</v>
      </c>
      <c r="U43">
        <v>0</v>
      </c>
      <c r="V43">
        <v>0</v>
      </c>
      <c r="W43">
        <v>0</v>
      </c>
      <c r="X43">
        <v>0</v>
      </c>
      <c r="Y43">
        <v>1</v>
      </c>
      <c r="Z43">
        <v>0</v>
      </c>
      <c r="AA43">
        <v>0</v>
      </c>
      <c r="AB43">
        <v>0</v>
      </c>
      <c r="AC43">
        <v>0</v>
      </c>
      <c r="AD43">
        <v>0.02</v>
      </c>
      <c r="AE43">
        <v>3.19065598154857</v>
      </c>
      <c r="AF43">
        <v>174.00351209999999</v>
      </c>
      <c r="AG43">
        <v>-35.46063564</v>
      </c>
      <c r="AI43">
        <v>104200</v>
      </c>
      <c r="AJ43" t="s">
        <v>138</v>
      </c>
      <c r="AK43" t="s">
        <v>96</v>
      </c>
      <c r="AL43" t="s">
        <v>97</v>
      </c>
      <c r="AM43" t="s">
        <v>97</v>
      </c>
      <c r="AN43" t="s">
        <v>97</v>
      </c>
      <c r="AO43">
        <v>0</v>
      </c>
      <c r="AP43" t="s">
        <v>97</v>
      </c>
      <c r="AQ43" t="s">
        <v>97</v>
      </c>
      <c r="AR43">
        <v>0</v>
      </c>
      <c r="AS43" t="s">
        <v>97</v>
      </c>
      <c r="AT43" t="s">
        <v>97</v>
      </c>
      <c r="AU43">
        <v>0</v>
      </c>
      <c r="AV43" t="s">
        <v>97</v>
      </c>
      <c r="AW43">
        <v>174.16208810000001</v>
      </c>
      <c r="AX43">
        <v>-35.28676755</v>
      </c>
    </row>
    <row r="44" spans="1:50" x14ac:dyDescent="0.55000000000000004">
      <c r="A44">
        <v>104300</v>
      </c>
      <c r="B44" t="s">
        <v>139</v>
      </c>
      <c r="C44" t="s">
        <v>96</v>
      </c>
      <c r="D44">
        <v>0</v>
      </c>
      <c r="E44">
        <v>0</v>
      </c>
      <c r="F44">
        <v>0</v>
      </c>
      <c r="G44">
        <v>0</v>
      </c>
      <c r="H44">
        <v>0.98</v>
      </c>
      <c r="I44">
        <v>0</v>
      </c>
      <c r="J44">
        <v>0</v>
      </c>
      <c r="K44">
        <v>0</v>
      </c>
      <c r="L44">
        <v>0.02</v>
      </c>
      <c r="M44">
        <v>0.02</v>
      </c>
      <c r="N44">
        <v>7.7529063737199202</v>
      </c>
      <c r="O44">
        <f t="shared" si="0"/>
        <v>174.10207299999999</v>
      </c>
      <c r="P44">
        <f t="shared" si="1"/>
        <v>-35.308762549999997</v>
      </c>
      <c r="R44">
        <v>104200</v>
      </c>
      <c r="S44" t="s">
        <v>138</v>
      </c>
      <c r="T44" t="s">
        <v>96</v>
      </c>
      <c r="U44">
        <v>0</v>
      </c>
      <c r="V44">
        <v>0</v>
      </c>
      <c r="W44">
        <v>0</v>
      </c>
      <c r="X44">
        <v>0</v>
      </c>
      <c r="Y44">
        <v>1</v>
      </c>
      <c r="Z44">
        <v>0</v>
      </c>
      <c r="AA44">
        <v>0</v>
      </c>
      <c r="AB44">
        <v>0</v>
      </c>
      <c r="AC44">
        <v>0</v>
      </c>
      <c r="AD44">
        <v>0.02</v>
      </c>
      <c r="AE44">
        <v>2.7391954557648699</v>
      </c>
      <c r="AF44">
        <v>174.16208810000001</v>
      </c>
      <c r="AG44">
        <v>-35.28676755</v>
      </c>
      <c r="AI44">
        <v>104300</v>
      </c>
      <c r="AJ44" t="s">
        <v>139</v>
      </c>
      <c r="AK44" t="s">
        <v>96</v>
      </c>
      <c r="AL44">
        <v>0</v>
      </c>
      <c r="AM44">
        <v>0</v>
      </c>
      <c r="AN44">
        <v>0</v>
      </c>
      <c r="AO44">
        <v>0</v>
      </c>
      <c r="AP44">
        <v>0</v>
      </c>
      <c r="AQ44">
        <v>1</v>
      </c>
      <c r="AR44">
        <v>0</v>
      </c>
      <c r="AS44">
        <v>0</v>
      </c>
      <c r="AT44">
        <v>0</v>
      </c>
      <c r="AU44">
        <v>0</v>
      </c>
      <c r="AV44">
        <v>5.5351005571337399</v>
      </c>
      <c r="AW44">
        <v>174.10207299999999</v>
      </c>
      <c r="AX44">
        <v>-35.308762549999997</v>
      </c>
    </row>
    <row r="45" spans="1:50" x14ac:dyDescent="0.55000000000000004">
      <c r="A45">
        <v>104400</v>
      </c>
      <c r="B45" t="s">
        <v>140</v>
      </c>
      <c r="C45" t="s">
        <v>96</v>
      </c>
      <c r="D45">
        <v>0</v>
      </c>
      <c r="E45">
        <v>0</v>
      </c>
      <c r="F45">
        <v>0</v>
      </c>
      <c r="G45">
        <v>0</v>
      </c>
      <c r="H45">
        <v>1</v>
      </c>
      <c r="I45">
        <v>0</v>
      </c>
      <c r="J45">
        <v>0</v>
      </c>
      <c r="K45">
        <v>0</v>
      </c>
      <c r="L45">
        <v>0</v>
      </c>
      <c r="M45">
        <v>0.02</v>
      </c>
      <c r="N45">
        <v>11.583391851157799</v>
      </c>
      <c r="O45">
        <f t="shared" si="0"/>
        <v>174.23220939999999</v>
      </c>
      <c r="P45">
        <f t="shared" si="1"/>
        <v>-35.315317</v>
      </c>
      <c r="R45">
        <v>104300</v>
      </c>
      <c r="S45" t="s">
        <v>139</v>
      </c>
      <c r="T45" t="s">
        <v>96</v>
      </c>
      <c r="U45">
        <v>0</v>
      </c>
      <c r="V45">
        <v>0</v>
      </c>
      <c r="W45">
        <v>0</v>
      </c>
      <c r="X45">
        <v>0</v>
      </c>
      <c r="Y45">
        <v>1</v>
      </c>
      <c r="Z45">
        <v>0</v>
      </c>
      <c r="AA45">
        <v>0</v>
      </c>
      <c r="AB45">
        <v>0</v>
      </c>
      <c r="AC45">
        <v>0</v>
      </c>
      <c r="AD45">
        <v>0.02</v>
      </c>
      <c r="AE45">
        <v>6.5884214642769701</v>
      </c>
      <c r="AF45">
        <v>174.10207299999999</v>
      </c>
      <c r="AG45">
        <v>-35.308762549999997</v>
      </c>
      <c r="AI45">
        <v>104400</v>
      </c>
      <c r="AJ45" t="s">
        <v>140</v>
      </c>
      <c r="AK45" t="s">
        <v>96</v>
      </c>
      <c r="AL45">
        <v>0</v>
      </c>
      <c r="AM45">
        <v>0.71</v>
      </c>
      <c r="AN45">
        <v>0</v>
      </c>
      <c r="AO45">
        <v>0</v>
      </c>
      <c r="AP45">
        <v>0</v>
      </c>
      <c r="AQ45">
        <v>0.28999999999999998</v>
      </c>
      <c r="AR45">
        <v>0</v>
      </c>
      <c r="AS45">
        <v>0</v>
      </c>
      <c r="AT45">
        <v>0</v>
      </c>
      <c r="AU45">
        <v>0</v>
      </c>
      <c r="AV45">
        <v>16.370804961036701</v>
      </c>
      <c r="AW45">
        <v>174.23220939999999</v>
      </c>
      <c r="AX45">
        <v>-35.315317</v>
      </c>
    </row>
    <row r="46" spans="1:50" x14ac:dyDescent="0.55000000000000004">
      <c r="A46">
        <v>104500</v>
      </c>
      <c r="B46" t="s">
        <v>141</v>
      </c>
      <c r="C46" t="s">
        <v>96</v>
      </c>
      <c r="D46">
        <v>0</v>
      </c>
      <c r="E46">
        <v>0</v>
      </c>
      <c r="F46">
        <v>0</v>
      </c>
      <c r="G46">
        <v>0</v>
      </c>
      <c r="H46">
        <v>0.86</v>
      </c>
      <c r="I46">
        <v>7.0000000000000007E-2</v>
      </c>
      <c r="J46">
        <v>0</v>
      </c>
      <c r="K46">
        <v>0</v>
      </c>
      <c r="L46">
        <v>7.0000000000000007E-2</v>
      </c>
      <c r="M46">
        <v>0.02</v>
      </c>
      <c r="N46">
        <v>7.8109461757710497</v>
      </c>
      <c r="O46">
        <f t="shared" si="0"/>
        <v>174.02243229999999</v>
      </c>
      <c r="P46">
        <f t="shared" si="1"/>
        <v>-35.385533420000002</v>
      </c>
      <c r="R46">
        <v>104400</v>
      </c>
      <c r="S46" t="s">
        <v>140</v>
      </c>
      <c r="T46" t="s">
        <v>96</v>
      </c>
      <c r="U46">
        <v>0</v>
      </c>
      <c r="V46">
        <v>0</v>
      </c>
      <c r="W46">
        <v>0</v>
      </c>
      <c r="X46">
        <v>0</v>
      </c>
      <c r="Y46">
        <v>1</v>
      </c>
      <c r="Z46">
        <v>0</v>
      </c>
      <c r="AA46">
        <v>0</v>
      </c>
      <c r="AB46">
        <v>0</v>
      </c>
      <c r="AC46">
        <v>0</v>
      </c>
      <c r="AD46">
        <v>0.02</v>
      </c>
      <c r="AE46" t="s">
        <v>97</v>
      </c>
      <c r="AF46">
        <v>174.23220939999999</v>
      </c>
      <c r="AG46">
        <v>-35.315317</v>
      </c>
      <c r="AI46">
        <v>104500</v>
      </c>
      <c r="AJ46" t="s">
        <v>141</v>
      </c>
      <c r="AK46" t="s">
        <v>96</v>
      </c>
      <c r="AL46">
        <v>0</v>
      </c>
      <c r="AM46">
        <v>0.24</v>
      </c>
      <c r="AN46">
        <v>0</v>
      </c>
      <c r="AO46">
        <v>0</v>
      </c>
      <c r="AP46">
        <v>-0.01</v>
      </c>
      <c r="AQ46">
        <v>0.45</v>
      </c>
      <c r="AR46">
        <v>0</v>
      </c>
      <c r="AS46">
        <v>0</v>
      </c>
      <c r="AT46">
        <v>0.32</v>
      </c>
      <c r="AU46">
        <v>0</v>
      </c>
      <c r="AV46">
        <v>2.1371555800948898</v>
      </c>
      <c r="AW46">
        <v>174.02243229999999</v>
      </c>
      <c r="AX46">
        <v>-35.385533420000002</v>
      </c>
    </row>
    <row r="47" spans="1:50" x14ac:dyDescent="0.55000000000000004">
      <c r="A47">
        <v>104600</v>
      </c>
      <c r="B47" t="s">
        <v>142</v>
      </c>
      <c r="C47" t="s">
        <v>96</v>
      </c>
      <c r="D47">
        <v>0</v>
      </c>
      <c r="E47">
        <v>0</v>
      </c>
      <c r="F47">
        <v>0</v>
      </c>
      <c r="G47">
        <v>0</v>
      </c>
      <c r="H47">
        <v>0.86</v>
      </c>
      <c r="I47">
        <v>0.03</v>
      </c>
      <c r="J47">
        <v>0</v>
      </c>
      <c r="K47">
        <v>0</v>
      </c>
      <c r="L47">
        <v>0.11</v>
      </c>
      <c r="M47">
        <v>0.02</v>
      </c>
      <c r="N47">
        <v>8.95987665949818</v>
      </c>
      <c r="O47">
        <f t="shared" si="0"/>
        <v>174.06951340000001</v>
      </c>
      <c r="P47">
        <f t="shared" si="1"/>
        <v>-35.381579709999997</v>
      </c>
      <c r="R47">
        <v>104500</v>
      </c>
      <c r="S47" t="s">
        <v>141</v>
      </c>
      <c r="T47" t="s">
        <v>96</v>
      </c>
      <c r="U47">
        <v>0</v>
      </c>
      <c r="V47">
        <v>0</v>
      </c>
      <c r="W47">
        <v>0</v>
      </c>
      <c r="X47">
        <v>0</v>
      </c>
      <c r="Y47">
        <v>0.82</v>
      </c>
      <c r="Z47">
        <v>0.11</v>
      </c>
      <c r="AA47">
        <v>0</v>
      </c>
      <c r="AB47">
        <v>0</v>
      </c>
      <c r="AC47">
        <v>7.0000000000000007E-2</v>
      </c>
      <c r="AD47">
        <v>0.02</v>
      </c>
      <c r="AE47">
        <v>5.7182887105156901</v>
      </c>
      <c r="AF47">
        <v>174.02243229999999</v>
      </c>
      <c r="AG47">
        <v>-35.385533420000002</v>
      </c>
      <c r="AI47">
        <v>104600</v>
      </c>
      <c r="AJ47" t="s">
        <v>142</v>
      </c>
      <c r="AK47" t="s">
        <v>96</v>
      </c>
      <c r="AL47">
        <v>0</v>
      </c>
      <c r="AM47">
        <v>0.43</v>
      </c>
      <c r="AN47">
        <v>0</v>
      </c>
      <c r="AO47">
        <v>0</v>
      </c>
      <c r="AP47">
        <v>0</v>
      </c>
      <c r="AQ47">
        <v>0.36</v>
      </c>
      <c r="AR47">
        <v>0</v>
      </c>
      <c r="AS47">
        <v>0</v>
      </c>
      <c r="AT47">
        <v>0.21</v>
      </c>
      <c r="AU47">
        <v>0</v>
      </c>
      <c r="AV47">
        <v>5.4122434312580197</v>
      </c>
      <c r="AW47">
        <v>174.06951340000001</v>
      </c>
      <c r="AX47">
        <v>-35.381579709999997</v>
      </c>
    </row>
    <row r="48" spans="1:50" x14ac:dyDescent="0.55000000000000004">
      <c r="A48">
        <v>104700</v>
      </c>
      <c r="B48" t="s">
        <v>143</v>
      </c>
      <c r="C48" t="s">
        <v>96</v>
      </c>
      <c r="D48">
        <v>0</v>
      </c>
      <c r="E48">
        <v>0</v>
      </c>
      <c r="F48">
        <v>0</v>
      </c>
      <c r="G48">
        <v>0</v>
      </c>
      <c r="H48">
        <v>0.83</v>
      </c>
      <c r="I48">
        <v>0</v>
      </c>
      <c r="J48">
        <v>0</v>
      </c>
      <c r="K48">
        <v>0</v>
      </c>
      <c r="L48">
        <v>0.17</v>
      </c>
      <c r="M48">
        <v>0.02</v>
      </c>
      <c r="N48">
        <v>13.898415884921199</v>
      </c>
      <c r="O48">
        <f t="shared" si="0"/>
        <v>174.14132759999899</v>
      </c>
      <c r="P48">
        <f t="shared" si="1"/>
        <v>-35.478255349999998</v>
      </c>
      <c r="R48">
        <v>104600</v>
      </c>
      <c r="S48" t="s">
        <v>142</v>
      </c>
      <c r="T48" t="s">
        <v>96</v>
      </c>
      <c r="U48">
        <v>0</v>
      </c>
      <c r="V48">
        <v>0</v>
      </c>
      <c r="W48">
        <v>0</v>
      </c>
      <c r="X48">
        <v>0</v>
      </c>
      <c r="Y48">
        <v>0.92</v>
      </c>
      <c r="Z48">
        <v>0.01</v>
      </c>
      <c r="AA48">
        <v>0</v>
      </c>
      <c r="AB48">
        <v>0</v>
      </c>
      <c r="AC48">
        <v>7.0000000000000007E-2</v>
      </c>
      <c r="AD48">
        <v>0.02</v>
      </c>
      <c r="AE48">
        <v>12.602168856389399</v>
      </c>
      <c r="AF48">
        <v>174.06951340000001</v>
      </c>
      <c r="AG48">
        <v>-35.381579709999997</v>
      </c>
      <c r="AI48">
        <v>104700</v>
      </c>
      <c r="AJ48" t="s">
        <v>143</v>
      </c>
      <c r="AK48" t="s">
        <v>96</v>
      </c>
      <c r="AL48">
        <v>0</v>
      </c>
      <c r="AM48">
        <v>0.53</v>
      </c>
      <c r="AN48">
        <v>0</v>
      </c>
      <c r="AO48">
        <v>0</v>
      </c>
      <c r="AP48">
        <v>0</v>
      </c>
      <c r="AQ48">
        <v>0.47</v>
      </c>
      <c r="AR48">
        <v>0</v>
      </c>
      <c r="AS48">
        <v>0</v>
      </c>
      <c r="AT48">
        <v>0</v>
      </c>
      <c r="AU48">
        <v>0</v>
      </c>
      <c r="AV48">
        <v>7.1525429580499198</v>
      </c>
      <c r="AW48">
        <v>174.14132759999899</v>
      </c>
      <c r="AX48">
        <v>-35.478255349999998</v>
      </c>
    </row>
    <row r="49" spans="1:50" x14ac:dyDescent="0.55000000000000004">
      <c r="A49">
        <v>104800</v>
      </c>
      <c r="B49" t="s">
        <v>144</v>
      </c>
      <c r="C49" t="s">
        <v>96</v>
      </c>
      <c r="D49">
        <v>0</v>
      </c>
      <c r="E49">
        <v>0</v>
      </c>
      <c r="F49">
        <v>0</v>
      </c>
      <c r="G49">
        <v>0</v>
      </c>
      <c r="H49">
        <v>0.96</v>
      </c>
      <c r="I49">
        <v>0</v>
      </c>
      <c r="J49">
        <v>0</v>
      </c>
      <c r="K49">
        <v>0</v>
      </c>
      <c r="L49">
        <v>0.04</v>
      </c>
      <c r="M49">
        <v>0.02</v>
      </c>
      <c r="N49">
        <v>20.807776327658399</v>
      </c>
      <c r="O49">
        <f t="shared" si="0"/>
        <v>174.00231640000001</v>
      </c>
      <c r="P49">
        <f t="shared" si="1"/>
        <v>-35.653019550000003</v>
      </c>
      <c r="R49">
        <v>104700</v>
      </c>
      <c r="S49" t="s">
        <v>143</v>
      </c>
      <c r="T49" t="s">
        <v>96</v>
      </c>
      <c r="U49">
        <v>0</v>
      </c>
      <c r="V49">
        <v>0</v>
      </c>
      <c r="W49">
        <v>0</v>
      </c>
      <c r="X49">
        <v>0</v>
      </c>
      <c r="Y49">
        <v>0.75</v>
      </c>
      <c r="Z49">
        <v>0</v>
      </c>
      <c r="AA49">
        <v>0</v>
      </c>
      <c r="AB49">
        <v>0</v>
      </c>
      <c r="AC49">
        <v>0.25</v>
      </c>
      <c r="AD49">
        <v>0.02</v>
      </c>
      <c r="AE49">
        <v>492.46373680299502</v>
      </c>
      <c r="AF49">
        <v>174.14132759999899</v>
      </c>
      <c r="AG49">
        <v>-35.478255349999998</v>
      </c>
      <c r="AI49">
        <v>104800</v>
      </c>
      <c r="AJ49" t="s">
        <v>144</v>
      </c>
      <c r="AK49" t="s">
        <v>96</v>
      </c>
      <c r="AL49">
        <v>0</v>
      </c>
      <c r="AM49">
        <v>0.76</v>
      </c>
      <c r="AN49">
        <v>0</v>
      </c>
      <c r="AO49">
        <v>0</v>
      </c>
      <c r="AP49">
        <v>0</v>
      </c>
      <c r="AQ49">
        <v>0.2</v>
      </c>
      <c r="AR49">
        <v>0</v>
      </c>
      <c r="AS49">
        <v>0</v>
      </c>
      <c r="AT49">
        <v>0.04</v>
      </c>
      <c r="AU49">
        <v>0</v>
      </c>
      <c r="AV49">
        <v>13.2219695607162</v>
      </c>
      <c r="AW49">
        <v>174.00231640000001</v>
      </c>
      <c r="AX49">
        <v>-35.653019550000003</v>
      </c>
    </row>
    <row r="50" spans="1:50" x14ac:dyDescent="0.55000000000000004">
      <c r="A50">
        <v>104900</v>
      </c>
      <c r="B50" t="s">
        <v>145</v>
      </c>
      <c r="C50" t="s">
        <v>96</v>
      </c>
      <c r="D50">
        <v>0</v>
      </c>
      <c r="E50">
        <v>0</v>
      </c>
      <c r="F50">
        <v>0</v>
      </c>
      <c r="G50">
        <v>0</v>
      </c>
      <c r="H50">
        <v>0.97</v>
      </c>
      <c r="I50">
        <v>0</v>
      </c>
      <c r="J50">
        <v>0</v>
      </c>
      <c r="K50">
        <v>0</v>
      </c>
      <c r="L50">
        <v>0.03</v>
      </c>
      <c r="M50">
        <v>0.02</v>
      </c>
      <c r="N50">
        <v>18.982128194762701</v>
      </c>
      <c r="O50">
        <f t="shared" si="0"/>
        <v>174.33752100000001</v>
      </c>
      <c r="P50">
        <f t="shared" si="1"/>
        <v>-35.489684349999997</v>
      </c>
      <c r="R50">
        <v>104800</v>
      </c>
      <c r="S50" t="s">
        <v>144</v>
      </c>
      <c r="T50" t="s">
        <v>96</v>
      </c>
      <c r="U50">
        <v>0</v>
      </c>
      <c r="V50">
        <v>0</v>
      </c>
      <c r="W50">
        <v>0</v>
      </c>
      <c r="X50">
        <v>0</v>
      </c>
      <c r="Y50">
        <v>0.9</v>
      </c>
      <c r="Z50">
        <v>0</v>
      </c>
      <c r="AA50">
        <v>0</v>
      </c>
      <c r="AB50">
        <v>0</v>
      </c>
      <c r="AC50">
        <v>0.1</v>
      </c>
      <c r="AD50">
        <v>0.02</v>
      </c>
      <c r="AE50">
        <v>8.0498503444285792</v>
      </c>
      <c r="AF50">
        <v>174.00231640000001</v>
      </c>
      <c r="AG50">
        <v>-35.653019550000003</v>
      </c>
      <c r="AI50">
        <v>104900</v>
      </c>
      <c r="AJ50" t="s">
        <v>145</v>
      </c>
      <c r="AK50" t="s">
        <v>96</v>
      </c>
      <c r="AL50">
        <v>0</v>
      </c>
      <c r="AM50">
        <v>0.77</v>
      </c>
      <c r="AN50">
        <v>0</v>
      </c>
      <c r="AO50">
        <v>0</v>
      </c>
      <c r="AP50">
        <v>0</v>
      </c>
      <c r="AQ50">
        <v>0.09</v>
      </c>
      <c r="AR50">
        <v>0</v>
      </c>
      <c r="AS50">
        <v>0</v>
      </c>
      <c r="AT50">
        <v>0.14000000000000001</v>
      </c>
      <c r="AU50">
        <v>0</v>
      </c>
      <c r="AV50">
        <v>1.9652418690623701</v>
      </c>
      <c r="AW50">
        <v>174.33752100000001</v>
      </c>
      <c r="AX50">
        <v>-35.489684349999997</v>
      </c>
    </row>
    <row r="51" spans="1:50" x14ac:dyDescent="0.55000000000000004">
      <c r="A51">
        <v>105100</v>
      </c>
      <c r="B51" t="s">
        <v>146</v>
      </c>
      <c r="C51" t="s">
        <v>96</v>
      </c>
      <c r="D51">
        <v>0</v>
      </c>
      <c r="E51">
        <v>0</v>
      </c>
      <c r="F51">
        <v>0</v>
      </c>
      <c r="G51">
        <v>0</v>
      </c>
      <c r="H51">
        <v>0.98</v>
      </c>
      <c r="I51">
        <v>0.02</v>
      </c>
      <c r="J51">
        <v>0</v>
      </c>
      <c r="K51">
        <v>0</v>
      </c>
      <c r="L51">
        <v>0</v>
      </c>
      <c r="M51">
        <v>0.02</v>
      </c>
      <c r="N51">
        <v>10.2966087520968</v>
      </c>
      <c r="O51">
        <f t="shared" si="0"/>
        <v>174.21644040000001</v>
      </c>
      <c r="P51">
        <f t="shared" si="1"/>
        <v>-35.677044780000003</v>
      </c>
      <c r="R51">
        <v>104900</v>
      </c>
      <c r="S51" t="s">
        <v>145</v>
      </c>
      <c r="T51" t="s">
        <v>96</v>
      </c>
      <c r="U51">
        <v>0</v>
      </c>
      <c r="V51">
        <v>0</v>
      </c>
      <c r="W51">
        <v>0</v>
      </c>
      <c r="X51">
        <v>0</v>
      </c>
      <c r="Y51">
        <v>0.89</v>
      </c>
      <c r="Z51">
        <v>0</v>
      </c>
      <c r="AA51">
        <v>0</v>
      </c>
      <c r="AB51">
        <v>0</v>
      </c>
      <c r="AC51">
        <v>0.11</v>
      </c>
      <c r="AD51">
        <v>0.02</v>
      </c>
      <c r="AE51">
        <v>1.54388052892548</v>
      </c>
      <c r="AF51">
        <v>174.33752100000001</v>
      </c>
      <c r="AG51">
        <v>-35.489684349999997</v>
      </c>
      <c r="AI51">
        <v>105100</v>
      </c>
      <c r="AJ51" t="s">
        <v>146</v>
      </c>
      <c r="AK51" t="s">
        <v>96</v>
      </c>
      <c r="AL51">
        <v>0</v>
      </c>
      <c r="AM51">
        <v>0.25</v>
      </c>
      <c r="AN51">
        <v>0</v>
      </c>
      <c r="AO51">
        <v>0</v>
      </c>
      <c r="AP51">
        <v>0.01</v>
      </c>
      <c r="AQ51">
        <v>0.72</v>
      </c>
      <c r="AR51">
        <v>0</v>
      </c>
      <c r="AS51">
        <v>0</v>
      </c>
      <c r="AT51">
        <v>0.02</v>
      </c>
      <c r="AU51">
        <v>0</v>
      </c>
      <c r="AV51">
        <v>4.7888716466250703</v>
      </c>
      <c r="AW51">
        <v>174.21644040000001</v>
      </c>
      <c r="AX51">
        <v>-35.677044780000003</v>
      </c>
    </row>
    <row r="52" spans="1:50" x14ac:dyDescent="0.55000000000000004">
      <c r="A52">
        <v>105200</v>
      </c>
      <c r="B52" t="s">
        <v>147</v>
      </c>
      <c r="C52" t="s">
        <v>96</v>
      </c>
      <c r="D52">
        <v>0</v>
      </c>
      <c r="E52">
        <v>0</v>
      </c>
      <c r="F52">
        <v>0</v>
      </c>
      <c r="G52">
        <v>0</v>
      </c>
      <c r="H52">
        <v>0.97</v>
      </c>
      <c r="I52">
        <v>0</v>
      </c>
      <c r="J52">
        <v>0</v>
      </c>
      <c r="K52">
        <v>0</v>
      </c>
      <c r="L52">
        <v>0.03</v>
      </c>
      <c r="M52">
        <v>0.02</v>
      </c>
      <c r="N52">
        <v>12.6743538957168</v>
      </c>
      <c r="O52">
        <f t="shared" si="0"/>
        <v>174.28716180000001</v>
      </c>
      <c r="P52">
        <f t="shared" si="1"/>
        <v>-35.594482799999902</v>
      </c>
      <c r="R52">
        <v>105100</v>
      </c>
      <c r="S52" t="s">
        <v>146</v>
      </c>
      <c r="T52" t="s">
        <v>96</v>
      </c>
      <c r="U52">
        <v>0</v>
      </c>
      <c r="V52">
        <v>0</v>
      </c>
      <c r="W52">
        <v>0</v>
      </c>
      <c r="X52">
        <v>0</v>
      </c>
      <c r="Y52">
        <v>1</v>
      </c>
      <c r="Z52">
        <v>0</v>
      </c>
      <c r="AA52">
        <v>0</v>
      </c>
      <c r="AB52">
        <v>0</v>
      </c>
      <c r="AC52">
        <v>0</v>
      </c>
      <c r="AD52">
        <v>0.02</v>
      </c>
      <c r="AE52">
        <v>1.87353806125323</v>
      </c>
      <c r="AF52">
        <v>174.21644040000001</v>
      </c>
      <c r="AG52">
        <v>-35.677044780000003</v>
      </c>
      <c r="AI52">
        <v>105200</v>
      </c>
      <c r="AJ52" t="s">
        <v>147</v>
      </c>
      <c r="AK52" t="s">
        <v>96</v>
      </c>
      <c r="AL52">
        <v>0</v>
      </c>
      <c r="AM52">
        <v>0.09</v>
      </c>
      <c r="AN52">
        <v>0</v>
      </c>
      <c r="AO52">
        <v>0</v>
      </c>
      <c r="AP52">
        <v>-9.9999999999997799E-3</v>
      </c>
      <c r="AQ52">
        <v>0.47</v>
      </c>
      <c r="AR52">
        <v>0</v>
      </c>
      <c r="AS52">
        <v>0.09</v>
      </c>
      <c r="AT52">
        <v>0.36</v>
      </c>
      <c r="AU52">
        <v>0</v>
      </c>
      <c r="AV52">
        <v>2.3967004104392302</v>
      </c>
      <c r="AW52">
        <v>174.28716180000001</v>
      </c>
      <c r="AX52">
        <v>-35.594482799999902</v>
      </c>
    </row>
    <row r="53" spans="1:50" x14ac:dyDescent="0.55000000000000004">
      <c r="A53">
        <v>105300</v>
      </c>
      <c r="B53" t="s">
        <v>148</v>
      </c>
      <c r="C53" t="s">
        <v>96</v>
      </c>
      <c r="D53">
        <v>0</v>
      </c>
      <c r="E53">
        <v>0</v>
      </c>
      <c r="F53">
        <v>0</v>
      </c>
      <c r="G53">
        <v>0</v>
      </c>
      <c r="H53">
        <v>0.99</v>
      </c>
      <c r="I53">
        <v>0.01</v>
      </c>
      <c r="J53">
        <v>0</v>
      </c>
      <c r="K53">
        <v>0</v>
      </c>
      <c r="L53">
        <v>0</v>
      </c>
      <c r="M53">
        <v>0.02</v>
      </c>
      <c r="N53">
        <v>10.052142185643699</v>
      </c>
      <c r="O53">
        <f t="shared" si="0"/>
        <v>174.28665669999901</v>
      </c>
      <c r="P53">
        <f t="shared" si="1"/>
        <v>-35.629443670000001</v>
      </c>
      <c r="R53">
        <v>105200</v>
      </c>
      <c r="S53" t="s">
        <v>147</v>
      </c>
      <c r="T53" t="s">
        <v>96</v>
      </c>
      <c r="U53">
        <v>0</v>
      </c>
      <c r="V53">
        <v>0</v>
      </c>
      <c r="W53">
        <v>0</v>
      </c>
      <c r="X53">
        <v>0</v>
      </c>
      <c r="Y53">
        <v>0.86</v>
      </c>
      <c r="Z53">
        <v>0</v>
      </c>
      <c r="AA53">
        <v>0</v>
      </c>
      <c r="AB53">
        <v>0</v>
      </c>
      <c r="AC53">
        <v>0.14000000000000001</v>
      </c>
      <c r="AD53">
        <v>0.02</v>
      </c>
      <c r="AE53">
        <v>4.4307212298635301</v>
      </c>
      <c r="AF53">
        <v>174.28716180000001</v>
      </c>
      <c r="AG53">
        <v>-35.594482799999902</v>
      </c>
      <c r="AI53">
        <v>105300</v>
      </c>
      <c r="AJ53" t="s">
        <v>148</v>
      </c>
      <c r="AK53" t="s">
        <v>96</v>
      </c>
      <c r="AL53">
        <v>0</v>
      </c>
      <c r="AM53">
        <v>0</v>
      </c>
      <c r="AN53">
        <v>0</v>
      </c>
      <c r="AO53">
        <v>0</v>
      </c>
      <c r="AP53">
        <v>0</v>
      </c>
      <c r="AQ53">
        <v>0.96</v>
      </c>
      <c r="AR53">
        <v>0</v>
      </c>
      <c r="AS53">
        <v>0</v>
      </c>
      <c r="AT53">
        <v>0.04</v>
      </c>
      <c r="AU53">
        <v>0</v>
      </c>
      <c r="AV53">
        <v>4.3570122132869198</v>
      </c>
      <c r="AW53">
        <v>174.28665669999901</v>
      </c>
      <c r="AX53">
        <v>-35.629443670000001</v>
      </c>
    </row>
    <row r="54" spans="1:50" x14ac:dyDescent="0.55000000000000004">
      <c r="A54">
        <v>105400</v>
      </c>
      <c r="B54" t="s">
        <v>149</v>
      </c>
      <c r="C54" t="s">
        <v>96</v>
      </c>
      <c r="D54">
        <v>0</v>
      </c>
      <c r="E54">
        <v>0</v>
      </c>
      <c r="F54">
        <v>0</v>
      </c>
      <c r="G54">
        <v>0</v>
      </c>
      <c r="H54">
        <v>0.96</v>
      </c>
      <c r="I54">
        <v>0.01</v>
      </c>
      <c r="J54">
        <v>0</v>
      </c>
      <c r="K54">
        <v>0</v>
      </c>
      <c r="L54">
        <v>0.03</v>
      </c>
      <c r="M54">
        <v>0.02</v>
      </c>
      <c r="N54">
        <v>13.184656740237401</v>
      </c>
      <c r="O54">
        <f t="shared" si="0"/>
        <v>174.15473729999999</v>
      </c>
      <c r="P54">
        <f t="shared" si="1"/>
        <v>-35.76206371</v>
      </c>
      <c r="R54">
        <v>105300</v>
      </c>
      <c r="S54" t="s">
        <v>148</v>
      </c>
      <c r="T54" t="s">
        <v>96</v>
      </c>
      <c r="U54">
        <v>0</v>
      </c>
      <c r="V54">
        <v>0</v>
      </c>
      <c r="W54">
        <v>0</v>
      </c>
      <c r="X54">
        <v>0</v>
      </c>
      <c r="Y54">
        <v>1</v>
      </c>
      <c r="Z54">
        <v>0</v>
      </c>
      <c r="AA54">
        <v>0</v>
      </c>
      <c r="AB54">
        <v>0</v>
      </c>
      <c r="AC54">
        <v>0</v>
      </c>
      <c r="AD54">
        <v>0.02</v>
      </c>
      <c r="AE54">
        <v>10.7858312195444</v>
      </c>
      <c r="AF54">
        <v>174.28665669999901</v>
      </c>
      <c r="AG54">
        <v>-35.629443670000001</v>
      </c>
      <c r="AI54">
        <v>105400</v>
      </c>
      <c r="AJ54" t="s">
        <v>149</v>
      </c>
      <c r="AK54" t="s">
        <v>96</v>
      </c>
      <c r="AL54">
        <v>0</v>
      </c>
      <c r="AM54">
        <v>0.27</v>
      </c>
      <c r="AN54">
        <v>0</v>
      </c>
      <c r="AO54">
        <v>0</v>
      </c>
      <c r="AP54">
        <v>0</v>
      </c>
      <c r="AQ54">
        <v>0.66</v>
      </c>
      <c r="AR54">
        <v>0</v>
      </c>
      <c r="AS54">
        <v>0</v>
      </c>
      <c r="AT54">
        <v>7.0000000000000007E-2</v>
      </c>
      <c r="AU54">
        <v>0</v>
      </c>
      <c r="AV54">
        <v>3.1218520826538798</v>
      </c>
      <c r="AW54">
        <v>174.15473729999999</v>
      </c>
      <c r="AX54">
        <v>-35.76206371</v>
      </c>
    </row>
    <row r="55" spans="1:50" x14ac:dyDescent="0.55000000000000004">
      <c r="A55">
        <v>105500</v>
      </c>
      <c r="B55" t="s">
        <v>150</v>
      </c>
      <c r="C55" t="s">
        <v>96</v>
      </c>
      <c r="D55">
        <v>0</v>
      </c>
      <c r="E55">
        <v>0.02</v>
      </c>
      <c r="F55">
        <v>0</v>
      </c>
      <c r="G55">
        <v>0</v>
      </c>
      <c r="H55">
        <v>0.98</v>
      </c>
      <c r="I55">
        <v>0</v>
      </c>
      <c r="J55">
        <v>0</v>
      </c>
      <c r="K55">
        <v>0</v>
      </c>
      <c r="L55">
        <v>0</v>
      </c>
      <c r="M55">
        <v>0.02</v>
      </c>
      <c r="N55">
        <v>6.1970400329057798</v>
      </c>
      <c r="O55">
        <f t="shared" si="0"/>
        <v>174.2950745</v>
      </c>
      <c r="P55">
        <f t="shared" si="1"/>
        <v>-35.670064760000002</v>
      </c>
      <c r="R55">
        <v>105400</v>
      </c>
      <c r="S55" t="s">
        <v>149</v>
      </c>
      <c r="T55" t="s">
        <v>96</v>
      </c>
      <c r="U55">
        <v>0</v>
      </c>
      <c r="V55">
        <v>0</v>
      </c>
      <c r="W55">
        <v>0</v>
      </c>
      <c r="X55">
        <v>0</v>
      </c>
      <c r="Y55">
        <v>0.89</v>
      </c>
      <c r="Z55">
        <v>0.02</v>
      </c>
      <c r="AA55">
        <v>0</v>
      </c>
      <c r="AB55">
        <v>0</v>
      </c>
      <c r="AC55">
        <v>0.09</v>
      </c>
      <c r="AD55">
        <v>0.02</v>
      </c>
      <c r="AE55">
        <v>6.2412931477175002</v>
      </c>
      <c r="AF55">
        <v>174.15473729999999</v>
      </c>
      <c r="AG55">
        <v>-35.76206371</v>
      </c>
      <c r="AI55">
        <v>105500</v>
      </c>
      <c r="AJ55" t="s">
        <v>150</v>
      </c>
      <c r="AK55" t="s">
        <v>96</v>
      </c>
      <c r="AL55">
        <v>0</v>
      </c>
      <c r="AM55">
        <v>0.03</v>
      </c>
      <c r="AN55">
        <v>0</v>
      </c>
      <c r="AO55">
        <v>0</v>
      </c>
      <c r="AP55">
        <v>0</v>
      </c>
      <c r="AQ55">
        <v>0.81</v>
      </c>
      <c r="AR55">
        <v>0</v>
      </c>
      <c r="AS55">
        <v>0</v>
      </c>
      <c r="AT55">
        <v>0.16</v>
      </c>
      <c r="AU55">
        <v>0</v>
      </c>
      <c r="AV55">
        <v>3.2010915419062602</v>
      </c>
      <c r="AW55">
        <v>174.2950745</v>
      </c>
      <c r="AX55">
        <v>-35.670064760000002</v>
      </c>
    </row>
    <row r="56" spans="1:50" x14ac:dyDescent="0.55000000000000004">
      <c r="A56">
        <v>105600</v>
      </c>
      <c r="B56" t="s">
        <v>151</v>
      </c>
      <c r="C56" t="s">
        <v>96</v>
      </c>
      <c r="D56">
        <v>0</v>
      </c>
      <c r="E56">
        <v>0</v>
      </c>
      <c r="F56">
        <v>0</v>
      </c>
      <c r="G56">
        <v>0</v>
      </c>
      <c r="H56">
        <v>0.93</v>
      </c>
      <c r="I56">
        <v>0.02</v>
      </c>
      <c r="J56">
        <v>0</v>
      </c>
      <c r="K56">
        <v>0</v>
      </c>
      <c r="L56">
        <v>0.05</v>
      </c>
      <c r="M56">
        <v>0.02</v>
      </c>
      <c r="N56">
        <v>14.387993471602</v>
      </c>
      <c r="O56">
        <f t="shared" si="0"/>
        <v>174.4781074</v>
      </c>
      <c r="P56">
        <f t="shared" si="1"/>
        <v>-35.597946919999998</v>
      </c>
      <c r="R56">
        <v>105500</v>
      </c>
      <c r="S56" t="s">
        <v>150</v>
      </c>
      <c r="T56" t="s">
        <v>96</v>
      </c>
      <c r="U56">
        <v>0</v>
      </c>
      <c r="V56">
        <v>0</v>
      </c>
      <c r="W56">
        <v>0</v>
      </c>
      <c r="X56">
        <v>0</v>
      </c>
      <c r="Y56">
        <v>0.99</v>
      </c>
      <c r="Z56">
        <v>0</v>
      </c>
      <c r="AA56">
        <v>0</v>
      </c>
      <c r="AB56">
        <v>0</v>
      </c>
      <c r="AC56">
        <v>0.01</v>
      </c>
      <c r="AD56">
        <v>0.02</v>
      </c>
      <c r="AE56">
        <v>7.7780807585124698</v>
      </c>
      <c r="AF56">
        <v>174.2950745</v>
      </c>
      <c r="AG56">
        <v>-35.670064760000002</v>
      </c>
      <c r="AI56">
        <v>105600</v>
      </c>
      <c r="AJ56" t="s">
        <v>151</v>
      </c>
      <c r="AK56" t="s">
        <v>96</v>
      </c>
      <c r="AL56" t="s">
        <v>97</v>
      </c>
      <c r="AM56" t="s">
        <v>97</v>
      </c>
      <c r="AN56" t="s">
        <v>97</v>
      </c>
      <c r="AO56">
        <v>0</v>
      </c>
      <c r="AP56" t="s">
        <v>97</v>
      </c>
      <c r="AQ56" t="s">
        <v>97</v>
      </c>
      <c r="AR56">
        <v>0</v>
      </c>
      <c r="AS56" t="s">
        <v>97</v>
      </c>
      <c r="AT56" t="s">
        <v>97</v>
      </c>
      <c r="AU56">
        <v>0</v>
      </c>
      <c r="AV56" t="s">
        <v>97</v>
      </c>
      <c r="AW56">
        <v>174.4781074</v>
      </c>
      <c r="AX56">
        <v>-35.597946919999998</v>
      </c>
    </row>
    <row r="57" spans="1:50" x14ac:dyDescent="0.55000000000000004">
      <c r="A57">
        <v>105700</v>
      </c>
      <c r="B57" t="s">
        <v>152</v>
      </c>
      <c r="C57" t="s">
        <v>96</v>
      </c>
      <c r="D57">
        <v>0</v>
      </c>
      <c r="E57">
        <v>0</v>
      </c>
      <c r="F57">
        <v>0</v>
      </c>
      <c r="G57">
        <v>0</v>
      </c>
      <c r="H57">
        <v>1</v>
      </c>
      <c r="I57">
        <v>0</v>
      </c>
      <c r="J57">
        <v>0</v>
      </c>
      <c r="K57">
        <v>0</v>
      </c>
      <c r="L57">
        <v>0</v>
      </c>
      <c r="M57">
        <v>0.02</v>
      </c>
      <c r="N57">
        <v>11.4729028993025</v>
      </c>
      <c r="O57">
        <f t="shared" si="0"/>
        <v>174.40287419999899</v>
      </c>
      <c r="P57">
        <f t="shared" si="1"/>
        <v>-35.646749579999998</v>
      </c>
      <c r="R57">
        <v>105600</v>
      </c>
      <c r="S57" t="s">
        <v>151</v>
      </c>
      <c r="T57" t="s">
        <v>96</v>
      </c>
      <c r="U57">
        <v>0</v>
      </c>
      <c r="V57">
        <v>0</v>
      </c>
      <c r="W57">
        <v>0</v>
      </c>
      <c r="X57">
        <v>0</v>
      </c>
      <c r="Y57">
        <v>0.76</v>
      </c>
      <c r="Z57">
        <v>0.09</v>
      </c>
      <c r="AA57">
        <v>0</v>
      </c>
      <c r="AB57">
        <v>0</v>
      </c>
      <c r="AC57">
        <v>0.15</v>
      </c>
      <c r="AD57">
        <v>0.02</v>
      </c>
      <c r="AE57">
        <v>1.2819576059167901</v>
      </c>
      <c r="AF57">
        <v>174.4781074</v>
      </c>
      <c r="AG57">
        <v>-35.597946919999998</v>
      </c>
      <c r="AI57">
        <v>105700</v>
      </c>
      <c r="AJ57" t="s">
        <v>152</v>
      </c>
      <c r="AK57" t="s">
        <v>96</v>
      </c>
      <c r="AL57">
        <v>0</v>
      </c>
      <c r="AM57">
        <v>0.41</v>
      </c>
      <c r="AN57">
        <v>0</v>
      </c>
      <c r="AO57">
        <v>0</v>
      </c>
      <c r="AP57">
        <v>0</v>
      </c>
      <c r="AQ57">
        <v>0.59</v>
      </c>
      <c r="AR57">
        <v>0</v>
      </c>
      <c r="AS57">
        <v>0</v>
      </c>
      <c r="AT57">
        <v>0</v>
      </c>
      <c r="AU57">
        <v>0</v>
      </c>
      <c r="AV57">
        <v>12.5302279518716</v>
      </c>
      <c r="AW57">
        <v>174.40287419999899</v>
      </c>
      <c r="AX57">
        <v>-35.646749579999998</v>
      </c>
    </row>
    <row r="58" spans="1:50" x14ac:dyDescent="0.55000000000000004">
      <c r="A58">
        <v>105800</v>
      </c>
      <c r="B58" t="s">
        <v>153</v>
      </c>
      <c r="C58" t="s">
        <v>96</v>
      </c>
      <c r="D58">
        <v>0</v>
      </c>
      <c r="E58">
        <v>0</v>
      </c>
      <c r="F58">
        <v>0</v>
      </c>
      <c r="G58">
        <v>0</v>
      </c>
      <c r="H58">
        <v>0.98</v>
      </c>
      <c r="I58">
        <v>0.02</v>
      </c>
      <c r="J58">
        <v>0</v>
      </c>
      <c r="K58">
        <v>0</v>
      </c>
      <c r="L58">
        <v>0</v>
      </c>
      <c r="M58">
        <v>0.02</v>
      </c>
      <c r="N58">
        <v>6.0596297899026199</v>
      </c>
      <c r="O58">
        <f t="shared" si="0"/>
        <v>174.30980249999999</v>
      </c>
      <c r="P58">
        <f t="shared" si="1"/>
        <v>-35.677472719999997</v>
      </c>
      <c r="R58">
        <v>105700</v>
      </c>
      <c r="S58" t="s">
        <v>152</v>
      </c>
      <c r="T58" t="s">
        <v>96</v>
      </c>
      <c r="U58">
        <v>0</v>
      </c>
      <c r="V58">
        <v>0</v>
      </c>
      <c r="W58">
        <v>0</v>
      </c>
      <c r="X58">
        <v>0</v>
      </c>
      <c r="Y58">
        <v>1</v>
      </c>
      <c r="Z58">
        <v>0</v>
      </c>
      <c r="AA58">
        <v>0</v>
      </c>
      <c r="AB58">
        <v>0</v>
      </c>
      <c r="AC58">
        <v>0</v>
      </c>
      <c r="AD58">
        <v>0.02</v>
      </c>
      <c r="AE58">
        <v>4.7140590407202803</v>
      </c>
      <c r="AF58">
        <v>174.40287419999899</v>
      </c>
      <c r="AG58">
        <v>-35.646749579999998</v>
      </c>
      <c r="AI58">
        <v>105800</v>
      </c>
      <c r="AJ58" t="s">
        <v>153</v>
      </c>
      <c r="AK58" t="s">
        <v>96</v>
      </c>
      <c r="AL58">
        <v>0</v>
      </c>
      <c r="AM58">
        <v>0</v>
      </c>
      <c r="AN58">
        <v>0</v>
      </c>
      <c r="AO58">
        <v>0</v>
      </c>
      <c r="AP58">
        <v>0</v>
      </c>
      <c r="AQ58">
        <v>0.74</v>
      </c>
      <c r="AR58">
        <v>0</v>
      </c>
      <c r="AS58">
        <v>0</v>
      </c>
      <c r="AT58">
        <v>0.26</v>
      </c>
      <c r="AU58">
        <v>0</v>
      </c>
      <c r="AV58">
        <v>0.79799742289175302</v>
      </c>
      <c r="AW58">
        <v>174.30980249999999</v>
      </c>
      <c r="AX58">
        <v>-35.677472719999997</v>
      </c>
    </row>
    <row r="59" spans="1:50" x14ac:dyDescent="0.55000000000000004">
      <c r="A59">
        <v>105900</v>
      </c>
      <c r="B59" t="s">
        <v>154</v>
      </c>
      <c r="C59" t="s">
        <v>96</v>
      </c>
      <c r="D59">
        <v>0</v>
      </c>
      <c r="E59">
        <v>0.01</v>
      </c>
      <c r="F59">
        <v>0</v>
      </c>
      <c r="G59">
        <v>0</v>
      </c>
      <c r="H59">
        <v>0.91</v>
      </c>
      <c r="I59">
        <v>0.03</v>
      </c>
      <c r="J59">
        <v>0</v>
      </c>
      <c r="K59">
        <v>0</v>
      </c>
      <c r="L59">
        <v>0.05</v>
      </c>
      <c r="M59">
        <v>0.02</v>
      </c>
      <c r="N59">
        <v>5.1516691519358098</v>
      </c>
      <c r="O59">
        <f t="shared" si="0"/>
        <v>174.2950582</v>
      </c>
      <c r="P59">
        <f t="shared" si="1"/>
        <v>-35.69015065</v>
      </c>
      <c r="R59">
        <v>105800</v>
      </c>
      <c r="S59" t="s">
        <v>153</v>
      </c>
      <c r="T59" t="s">
        <v>96</v>
      </c>
      <c r="U59">
        <v>0</v>
      </c>
      <c r="V59">
        <v>0</v>
      </c>
      <c r="W59">
        <v>0</v>
      </c>
      <c r="X59">
        <v>0</v>
      </c>
      <c r="Y59">
        <v>1</v>
      </c>
      <c r="Z59">
        <v>0</v>
      </c>
      <c r="AA59">
        <v>0</v>
      </c>
      <c r="AB59">
        <v>0</v>
      </c>
      <c r="AC59">
        <v>0</v>
      </c>
      <c r="AD59">
        <v>0.02</v>
      </c>
      <c r="AE59">
        <v>6.13480519541221</v>
      </c>
      <c r="AF59">
        <v>174.30980249999999</v>
      </c>
      <c r="AG59">
        <v>-35.677472719999997</v>
      </c>
      <c r="AI59">
        <v>105900</v>
      </c>
      <c r="AJ59" t="s">
        <v>154</v>
      </c>
      <c r="AK59" t="s">
        <v>96</v>
      </c>
      <c r="AL59">
        <v>0</v>
      </c>
      <c r="AM59">
        <v>0</v>
      </c>
      <c r="AN59">
        <v>0</v>
      </c>
      <c r="AO59">
        <v>0</v>
      </c>
      <c r="AP59">
        <v>0</v>
      </c>
      <c r="AQ59">
        <v>0.91</v>
      </c>
      <c r="AR59">
        <v>0</v>
      </c>
      <c r="AS59">
        <v>0</v>
      </c>
      <c r="AT59">
        <v>0.09</v>
      </c>
      <c r="AU59">
        <v>0</v>
      </c>
      <c r="AV59">
        <v>2.7761948823495901</v>
      </c>
      <c r="AW59">
        <v>174.2950582</v>
      </c>
      <c r="AX59">
        <v>-35.69015065</v>
      </c>
    </row>
    <row r="60" spans="1:50" x14ac:dyDescent="0.55000000000000004">
      <c r="A60">
        <v>106000</v>
      </c>
      <c r="B60" t="s">
        <v>155</v>
      </c>
      <c r="C60" t="s">
        <v>96</v>
      </c>
      <c r="D60">
        <v>0</v>
      </c>
      <c r="E60">
        <v>0</v>
      </c>
      <c r="F60">
        <v>0</v>
      </c>
      <c r="G60">
        <v>0</v>
      </c>
      <c r="H60">
        <v>0.94</v>
      </c>
      <c r="I60">
        <v>0.04</v>
      </c>
      <c r="J60">
        <v>0</v>
      </c>
      <c r="K60">
        <v>0</v>
      </c>
      <c r="L60">
        <v>0.02</v>
      </c>
      <c r="M60">
        <v>0.02</v>
      </c>
      <c r="N60">
        <v>4.8926477890498896</v>
      </c>
      <c r="O60">
        <f t="shared" si="0"/>
        <v>174.3045812</v>
      </c>
      <c r="P60">
        <f t="shared" si="1"/>
        <v>-35.683394999999997</v>
      </c>
      <c r="R60">
        <v>105900</v>
      </c>
      <c r="S60" t="s">
        <v>154</v>
      </c>
      <c r="T60" t="s">
        <v>96</v>
      </c>
      <c r="U60">
        <v>0</v>
      </c>
      <c r="V60">
        <v>0</v>
      </c>
      <c r="W60">
        <v>0</v>
      </c>
      <c r="X60">
        <v>0</v>
      </c>
      <c r="Y60">
        <v>0.95</v>
      </c>
      <c r="Z60">
        <v>0</v>
      </c>
      <c r="AA60">
        <v>0</v>
      </c>
      <c r="AB60">
        <v>0</v>
      </c>
      <c r="AC60">
        <v>0.05</v>
      </c>
      <c r="AD60">
        <v>0.02</v>
      </c>
      <c r="AE60">
        <v>4.47443620767765</v>
      </c>
      <c r="AF60">
        <v>174.2950582</v>
      </c>
      <c r="AG60">
        <v>-35.69015065</v>
      </c>
      <c r="AI60">
        <v>106000</v>
      </c>
      <c r="AJ60" t="s">
        <v>155</v>
      </c>
      <c r="AK60" t="s">
        <v>96</v>
      </c>
      <c r="AL60">
        <v>0</v>
      </c>
      <c r="AM60">
        <v>0.2</v>
      </c>
      <c r="AN60">
        <v>0</v>
      </c>
      <c r="AO60">
        <v>0</v>
      </c>
      <c r="AP60">
        <v>0</v>
      </c>
      <c r="AQ60">
        <v>0.54</v>
      </c>
      <c r="AR60">
        <v>0</v>
      </c>
      <c r="AS60">
        <v>0.01</v>
      </c>
      <c r="AT60">
        <v>0.25</v>
      </c>
      <c r="AU60">
        <v>0</v>
      </c>
      <c r="AV60">
        <v>5.8687141203447899</v>
      </c>
      <c r="AW60">
        <v>174.3045812</v>
      </c>
      <c r="AX60">
        <v>-35.683394999999997</v>
      </c>
    </row>
    <row r="61" spans="1:50" x14ac:dyDescent="0.55000000000000004">
      <c r="A61">
        <v>106100</v>
      </c>
      <c r="B61" t="s">
        <v>156</v>
      </c>
      <c r="C61" t="s">
        <v>96</v>
      </c>
      <c r="D61">
        <v>0</v>
      </c>
      <c r="E61">
        <v>0</v>
      </c>
      <c r="F61">
        <v>0</v>
      </c>
      <c r="G61">
        <v>0</v>
      </c>
      <c r="H61">
        <v>0.94</v>
      </c>
      <c r="I61">
        <v>0.03</v>
      </c>
      <c r="J61">
        <v>0</v>
      </c>
      <c r="K61">
        <v>0</v>
      </c>
      <c r="L61">
        <v>0.03</v>
      </c>
      <c r="M61">
        <v>0.02</v>
      </c>
      <c r="N61">
        <v>4.13123757524761</v>
      </c>
      <c r="O61">
        <f t="shared" si="0"/>
        <v>174.29580179999999</v>
      </c>
      <c r="P61">
        <f t="shared" si="1"/>
        <v>-35.705200789999999</v>
      </c>
      <c r="R61">
        <v>106000</v>
      </c>
      <c r="S61" t="s">
        <v>155</v>
      </c>
      <c r="T61" t="s">
        <v>96</v>
      </c>
      <c r="U61">
        <v>0</v>
      </c>
      <c r="V61">
        <v>0</v>
      </c>
      <c r="W61">
        <v>0</v>
      </c>
      <c r="X61">
        <v>0</v>
      </c>
      <c r="Y61">
        <v>0.96</v>
      </c>
      <c r="Z61">
        <v>0</v>
      </c>
      <c r="AA61">
        <v>0</v>
      </c>
      <c r="AB61">
        <v>0</v>
      </c>
      <c r="AC61">
        <v>0.04</v>
      </c>
      <c r="AD61">
        <v>0.02</v>
      </c>
      <c r="AE61">
        <v>7.0300489250708704</v>
      </c>
      <c r="AF61">
        <v>174.3045812</v>
      </c>
      <c r="AG61">
        <v>-35.683394999999997</v>
      </c>
      <c r="AI61">
        <v>106100</v>
      </c>
      <c r="AJ61" t="s">
        <v>156</v>
      </c>
      <c r="AK61" t="s">
        <v>96</v>
      </c>
      <c r="AL61">
        <v>0</v>
      </c>
      <c r="AM61">
        <v>0</v>
      </c>
      <c r="AN61">
        <v>0</v>
      </c>
      <c r="AO61">
        <v>0</v>
      </c>
      <c r="AP61">
        <v>0</v>
      </c>
      <c r="AQ61">
        <v>0.74</v>
      </c>
      <c r="AR61">
        <v>0</v>
      </c>
      <c r="AS61">
        <v>0</v>
      </c>
      <c r="AT61">
        <v>0.26</v>
      </c>
      <c r="AU61">
        <v>0</v>
      </c>
      <c r="AV61">
        <v>2.3126505699918498</v>
      </c>
      <c r="AW61">
        <v>174.29580179999999</v>
      </c>
      <c r="AX61">
        <v>-35.705200789999999</v>
      </c>
    </row>
    <row r="62" spans="1:50" x14ac:dyDescent="0.55000000000000004">
      <c r="A62">
        <v>106200</v>
      </c>
      <c r="B62" t="s">
        <v>157</v>
      </c>
      <c r="C62" t="s">
        <v>96</v>
      </c>
      <c r="D62">
        <v>0</v>
      </c>
      <c r="E62">
        <v>0.02</v>
      </c>
      <c r="F62">
        <v>0</v>
      </c>
      <c r="G62">
        <v>0</v>
      </c>
      <c r="H62">
        <v>0.93</v>
      </c>
      <c r="I62">
        <v>0.03</v>
      </c>
      <c r="J62">
        <v>0</v>
      </c>
      <c r="K62">
        <v>0</v>
      </c>
      <c r="L62">
        <v>0.02</v>
      </c>
      <c r="M62">
        <v>0.02</v>
      </c>
      <c r="N62">
        <v>5.3532678598625996</v>
      </c>
      <c r="O62">
        <f t="shared" si="0"/>
        <v>174.32304769999999</v>
      </c>
      <c r="P62">
        <f t="shared" si="1"/>
        <v>-35.680851359999998</v>
      </c>
      <c r="R62">
        <v>106100</v>
      </c>
      <c r="S62" t="s">
        <v>156</v>
      </c>
      <c r="T62" t="s">
        <v>96</v>
      </c>
      <c r="U62">
        <v>0</v>
      </c>
      <c r="V62">
        <v>0</v>
      </c>
      <c r="W62">
        <v>0</v>
      </c>
      <c r="X62">
        <v>0</v>
      </c>
      <c r="Y62">
        <v>0.96</v>
      </c>
      <c r="Z62">
        <v>0</v>
      </c>
      <c r="AA62">
        <v>0</v>
      </c>
      <c r="AB62">
        <v>0</v>
      </c>
      <c r="AC62">
        <v>0.04</v>
      </c>
      <c r="AD62">
        <v>0.02</v>
      </c>
      <c r="AE62">
        <v>5.1941363217139802</v>
      </c>
      <c r="AF62">
        <v>174.29580179999999</v>
      </c>
      <c r="AG62">
        <v>-35.705200789999999</v>
      </c>
      <c r="AI62">
        <v>106200</v>
      </c>
      <c r="AJ62" t="s">
        <v>157</v>
      </c>
      <c r="AK62" t="s">
        <v>96</v>
      </c>
      <c r="AL62">
        <v>0</v>
      </c>
      <c r="AM62">
        <v>0.05</v>
      </c>
      <c r="AN62">
        <v>0</v>
      </c>
      <c r="AO62">
        <v>0</v>
      </c>
      <c r="AP62">
        <v>0</v>
      </c>
      <c r="AQ62">
        <v>0.53</v>
      </c>
      <c r="AR62">
        <v>0</v>
      </c>
      <c r="AS62">
        <v>0</v>
      </c>
      <c r="AT62">
        <v>0.42</v>
      </c>
      <c r="AU62">
        <v>0</v>
      </c>
      <c r="AV62">
        <v>1.38538674080029</v>
      </c>
      <c r="AW62">
        <v>174.32304769999999</v>
      </c>
      <c r="AX62">
        <v>-35.680851359999998</v>
      </c>
    </row>
    <row r="63" spans="1:50" x14ac:dyDescent="0.55000000000000004">
      <c r="A63">
        <v>106300</v>
      </c>
      <c r="B63" t="s">
        <v>158</v>
      </c>
      <c r="C63" t="s">
        <v>96</v>
      </c>
      <c r="D63">
        <v>0</v>
      </c>
      <c r="E63">
        <v>0</v>
      </c>
      <c r="F63">
        <v>0</v>
      </c>
      <c r="G63">
        <v>0</v>
      </c>
      <c r="H63">
        <v>0.97</v>
      </c>
      <c r="I63">
        <v>0.03</v>
      </c>
      <c r="J63">
        <v>0</v>
      </c>
      <c r="K63">
        <v>0</v>
      </c>
      <c r="L63">
        <v>0</v>
      </c>
      <c r="M63">
        <v>0.02</v>
      </c>
      <c r="N63">
        <v>6.5383568295266299</v>
      </c>
      <c r="O63">
        <f t="shared" si="0"/>
        <v>174.25502299999999</v>
      </c>
      <c r="P63">
        <f t="shared" si="1"/>
        <v>-35.746446679999998</v>
      </c>
      <c r="R63">
        <v>106200</v>
      </c>
      <c r="S63" t="s">
        <v>157</v>
      </c>
      <c r="T63" t="s">
        <v>96</v>
      </c>
      <c r="U63">
        <v>0</v>
      </c>
      <c r="V63">
        <v>0</v>
      </c>
      <c r="W63">
        <v>0</v>
      </c>
      <c r="X63">
        <v>0</v>
      </c>
      <c r="Y63">
        <v>0.97</v>
      </c>
      <c r="Z63">
        <v>0</v>
      </c>
      <c r="AA63">
        <v>0</v>
      </c>
      <c r="AB63">
        <v>0</v>
      </c>
      <c r="AC63">
        <v>0.03</v>
      </c>
      <c r="AD63">
        <v>0.02</v>
      </c>
      <c r="AE63">
        <v>6.6696121296959996</v>
      </c>
      <c r="AF63">
        <v>174.32304769999999</v>
      </c>
      <c r="AG63">
        <v>-35.680851359999998</v>
      </c>
      <c r="AI63">
        <v>106300</v>
      </c>
      <c r="AJ63" t="s">
        <v>158</v>
      </c>
      <c r="AK63" t="s">
        <v>96</v>
      </c>
      <c r="AL63">
        <v>0</v>
      </c>
      <c r="AM63">
        <v>0.41</v>
      </c>
      <c r="AN63">
        <v>0</v>
      </c>
      <c r="AO63">
        <v>0</v>
      </c>
      <c r="AP63">
        <v>1.0000000000000101E-2</v>
      </c>
      <c r="AQ63">
        <v>0.48</v>
      </c>
      <c r="AR63">
        <v>0</v>
      </c>
      <c r="AS63">
        <v>0</v>
      </c>
      <c r="AT63">
        <v>0.1</v>
      </c>
      <c r="AU63">
        <v>0</v>
      </c>
      <c r="AV63">
        <v>7.8109315350450697</v>
      </c>
      <c r="AW63">
        <v>174.25502299999999</v>
      </c>
      <c r="AX63">
        <v>-35.746446679999998</v>
      </c>
    </row>
    <row r="64" spans="1:50" x14ac:dyDescent="0.55000000000000004">
      <c r="A64">
        <v>106400</v>
      </c>
      <c r="B64" t="s">
        <v>159</v>
      </c>
      <c r="C64" t="s">
        <v>96</v>
      </c>
      <c r="D64">
        <v>0</v>
      </c>
      <c r="E64">
        <v>0</v>
      </c>
      <c r="F64">
        <v>0</v>
      </c>
      <c r="G64">
        <v>0</v>
      </c>
      <c r="H64">
        <v>0.91</v>
      </c>
      <c r="I64">
        <v>0.05</v>
      </c>
      <c r="J64">
        <v>0</v>
      </c>
      <c r="K64">
        <v>0</v>
      </c>
      <c r="L64">
        <v>0.04</v>
      </c>
      <c r="M64">
        <v>0.02</v>
      </c>
      <c r="N64">
        <v>3.5310011949656799</v>
      </c>
      <c r="O64">
        <f t="shared" si="0"/>
        <v>174.3176996</v>
      </c>
      <c r="P64">
        <f t="shared" si="1"/>
        <v>-35.69329776</v>
      </c>
      <c r="R64">
        <v>106300</v>
      </c>
      <c r="S64" t="s">
        <v>158</v>
      </c>
      <c r="T64" t="s">
        <v>96</v>
      </c>
      <c r="U64">
        <v>0</v>
      </c>
      <c r="V64">
        <v>0</v>
      </c>
      <c r="W64">
        <v>0</v>
      </c>
      <c r="X64">
        <v>0</v>
      </c>
      <c r="Y64">
        <v>1</v>
      </c>
      <c r="Z64">
        <v>0</v>
      </c>
      <c r="AA64">
        <v>0</v>
      </c>
      <c r="AB64">
        <v>0</v>
      </c>
      <c r="AC64">
        <v>0</v>
      </c>
      <c r="AD64">
        <v>0.02</v>
      </c>
      <c r="AE64">
        <v>6.3938458660379203</v>
      </c>
      <c r="AF64">
        <v>174.25502299999999</v>
      </c>
      <c r="AG64">
        <v>-35.746446679999998</v>
      </c>
      <c r="AI64">
        <v>106400</v>
      </c>
      <c r="AJ64" t="s">
        <v>159</v>
      </c>
      <c r="AK64" t="s">
        <v>96</v>
      </c>
      <c r="AL64">
        <v>0</v>
      </c>
      <c r="AM64">
        <v>0</v>
      </c>
      <c r="AN64">
        <v>0</v>
      </c>
      <c r="AO64">
        <v>0</v>
      </c>
      <c r="AP64">
        <v>0</v>
      </c>
      <c r="AQ64">
        <v>0</v>
      </c>
      <c r="AR64">
        <v>0</v>
      </c>
      <c r="AS64">
        <v>0</v>
      </c>
      <c r="AT64">
        <v>1</v>
      </c>
      <c r="AU64">
        <v>0</v>
      </c>
      <c r="AV64" t="s">
        <v>97</v>
      </c>
      <c r="AW64">
        <v>174.3176996</v>
      </c>
      <c r="AX64">
        <v>-35.69329776</v>
      </c>
    </row>
    <row r="65" spans="1:50" x14ac:dyDescent="0.55000000000000004">
      <c r="A65">
        <v>106500</v>
      </c>
      <c r="B65" t="s">
        <v>160</v>
      </c>
      <c r="C65" t="s">
        <v>96</v>
      </c>
      <c r="D65">
        <v>0</v>
      </c>
      <c r="E65">
        <v>0.01</v>
      </c>
      <c r="F65">
        <v>0</v>
      </c>
      <c r="G65">
        <v>0</v>
      </c>
      <c r="H65">
        <v>0.92999999999999905</v>
      </c>
      <c r="I65">
        <v>0.04</v>
      </c>
      <c r="J65">
        <v>0</v>
      </c>
      <c r="K65">
        <v>0.01</v>
      </c>
      <c r="L65">
        <v>0.01</v>
      </c>
      <c r="M65">
        <v>0.02</v>
      </c>
      <c r="N65">
        <v>4.8280801777183298</v>
      </c>
      <c r="O65">
        <f t="shared" si="0"/>
        <v>174.33166499999999</v>
      </c>
      <c r="P65">
        <f t="shared" si="1"/>
        <v>-35.69457731</v>
      </c>
      <c r="R65">
        <v>106400</v>
      </c>
      <c r="S65" t="s">
        <v>159</v>
      </c>
      <c r="T65" t="s">
        <v>96</v>
      </c>
      <c r="U65">
        <v>0</v>
      </c>
      <c r="V65">
        <v>0</v>
      </c>
      <c r="W65">
        <v>0</v>
      </c>
      <c r="X65">
        <v>0</v>
      </c>
      <c r="Y65">
        <v>0.83</v>
      </c>
      <c r="Z65">
        <v>0</v>
      </c>
      <c r="AA65">
        <v>0</v>
      </c>
      <c r="AB65">
        <v>0</v>
      </c>
      <c r="AC65">
        <v>0.17</v>
      </c>
      <c r="AD65">
        <v>0.02</v>
      </c>
      <c r="AE65">
        <v>2.0831675925612099</v>
      </c>
      <c r="AF65">
        <v>174.3176996</v>
      </c>
      <c r="AG65">
        <v>-35.69329776</v>
      </c>
      <c r="AI65">
        <v>106500</v>
      </c>
      <c r="AJ65" t="s">
        <v>160</v>
      </c>
      <c r="AK65" t="s">
        <v>96</v>
      </c>
      <c r="AL65" t="s">
        <v>97</v>
      </c>
      <c r="AM65" t="s">
        <v>97</v>
      </c>
      <c r="AN65" t="s">
        <v>97</v>
      </c>
      <c r="AO65">
        <v>0</v>
      </c>
      <c r="AP65" t="s">
        <v>97</v>
      </c>
      <c r="AQ65" t="s">
        <v>97</v>
      </c>
      <c r="AR65">
        <v>0</v>
      </c>
      <c r="AS65" t="s">
        <v>97</v>
      </c>
      <c r="AT65" t="s">
        <v>97</v>
      </c>
      <c r="AU65">
        <v>0</v>
      </c>
      <c r="AV65" t="s">
        <v>97</v>
      </c>
      <c r="AW65">
        <v>174.33166499999999</v>
      </c>
      <c r="AX65">
        <v>-35.69457731</v>
      </c>
    </row>
    <row r="66" spans="1:50" x14ac:dyDescent="0.55000000000000004">
      <c r="A66">
        <v>106600</v>
      </c>
      <c r="B66" t="s">
        <v>161</v>
      </c>
      <c r="C66" t="s">
        <v>96</v>
      </c>
      <c r="D66">
        <v>0</v>
      </c>
      <c r="E66">
        <v>0</v>
      </c>
      <c r="F66">
        <v>0</v>
      </c>
      <c r="G66">
        <v>0</v>
      </c>
      <c r="H66">
        <v>0.84</v>
      </c>
      <c r="I66">
        <v>0.03</v>
      </c>
      <c r="J66">
        <v>0</v>
      </c>
      <c r="K66">
        <v>0.01</v>
      </c>
      <c r="L66">
        <v>0.12</v>
      </c>
      <c r="M66">
        <v>0.02</v>
      </c>
      <c r="N66">
        <v>3.2753939794486202</v>
      </c>
      <c r="O66">
        <f t="shared" si="0"/>
        <v>174.3144168</v>
      </c>
      <c r="P66">
        <f t="shared" si="1"/>
        <v>-35.711758690000003</v>
      </c>
      <c r="R66">
        <v>106500</v>
      </c>
      <c r="S66" t="s">
        <v>160</v>
      </c>
      <c r="T66" t="s">
        <v>96</v>
      </c>
      <c r="U66">
        <v>0</v>
      </c>
      <c r="V66">
        <v>0</v>
      </c>
      <c r="W66">
        <v>0</v>
      </c>
      <c r="X66">
        <v>0</v>
      </c>
      <c r="Y66">
        <v>1</v>
      </c>
      <c r="Z66">
        <v>0</v>
      </c>
      <c r="AA66">
        <v>0</v>
      </c>
      <c r="AB66">
        <v>0</v>
      </c>
      <c r="AC66">
        <v>0</v>
      </c>
      <c r="AD66">
        <v>0.02</v>
      </c>
      <c r="AE66">
        <v>6.3729333432075599</v>
      </c>
      <c r="AF66">
        <v>174.33166499999999</v>
      </c>
      <c r="AG66">
        <v>-35.69457731</v>
      </c>
      <c r="AI66">
        <v>106600</v>
      </c>
      <c r="AJ66" t="s">
        <v>161</v>
      </c>
      <c r="AK66" t="s">
        <v>96</v>
      </c>
      <c r="AL66">
        <v>0</v>
      </c>
      <c r="AM66">
        <v>0</v>
      </c>
      <c r="AN66">
        <v>0</v>
      </c>
      <c r="AO66">
        <v>0</v>
      </c>
      <c r="AP66">
        <v>0</v>
      </c>
      <c r="AQ66">
        <v>0.98</v>
      </c>
      <c r="AR66">
        <v>0</v>
      </c>
      <c r="AS66">
        <v>0</v>
      </c>
      <c r="AT66">
        <v>0.02</v>
      </c>
      <c r="AU66">
        <v>0</v>
      </c>
      <c r="AV66">
        <v>3.8893363466533999</v>
      </c>
      <c r="AW66">
        <v>174.3144168</v>
      </c>
      <c r="AX66">
        <v>-35.711758690000003</v>
      </c>
    </row>
    <row r="67" spans="1:50" x14ac:dyDescent="0.55000000000000004">
      <c r="A67">
        <v>106700</v>
      </c>
      <c r="B67" t="s">
        <v>162</v>
      </c>
      <c r="C67" t="s">
        <v>96</v>
      </c>
      <c r="D67">
        <v>0</v>
      </c>
      <c r="E67">
        <v>0</v>
      </c>
      <c r="F67">
        <v>0</v>
      </c>
      <c r="G67">
        <v>0</v>
      </c>
      <c r="H67">
        <v>1</v>
      </c>
      <c r="I67">
        <v>0</v>
      </c>
      <c r="J67">
        <v>0</v>
      </c>
      <c r="K67">
        <v>0</v>
      </c>
      <c r="L67">
        <v>0</v>
      </c>
      <c r="M67">
        <v>0.02</v>
      </c>
      <c r="N67">
        <v>5.0827595051951002</v>
      </c>
      <c r="O67">
        <f t="shared" si="0"/>
        <v>174.36122940000001</v>
      </c>
      <c r="P67">
        <f t="shared" si="1"/>
        <v>-35.703990249999997</v>
      </c>
      <c r="R67">
        <v>106600</v>
      </c>
      <c r="S67" t="s">
        <v>161</v>
      </c>
      <c r="T67" t="s">
        <v>96</v>
      </c>
      <c r="U67">
        <v>0</v>
      </c>
      <c r="V67">
        <v>0</v>
      </c>
      <c r="W67">
        <v>0</v>
      </c>
      <c r="X67">
        <v>0</v>
      </c>
      <c r="Y67">
        <v>0.92999999999999905</v>
      </c>
      <c r="Z67">
        <v>0.01</v>
      </c>
      <c r="AA67">
        <v>0</v>
      </c>
      <c r="AB67">
        <v>0</v>
      </c>
      <c r="AC67">
        <v>0.06</v>
      </c>
      <c r="AD67">
        <v>0.02</v>
      </c>
      <c r="AE67">
        <v>6.9789096413193104</v>
      </c>
      <c r="AF67">
        <v>174.3144168</v>
      </c>
      <c r="AG67">
        <v>-35.711758690000003</v>
      </c>
      <c r="AI67">
        <v>106700</v>
      </c>
      <c r="AJ67" t="s">
        <v>162</v>
      </c>
      <c r="AK67" t="s">
        <v>96</v>
      </c>
      <c r="AL67">
        <v>0</v>
      </c>
      <c r="AM67">
        <v>0.24</v>
      </c>
      <c r="AN67">
        <v>0</v>
      </c>
      <c r="AO67">
        <v>0</v>
      </c>
      <c r="AP67">
        <v>0</v>
      </c>
      <c r="AQ67">
        <v>0.76</v>
      </c>
      <c r="AR67">
        <v>0</v>
      </c>
      <c r="AS67">
        <v>0</v>
      </c>
      <c r="AT67">
        <v>0</v>
      </c>
      <c r="AU67">
        <v>0</v>
      </c>
      <c r="AV67">
        <v>4.9792883561741297</v>
      </c>
      <c r="AW67">
        <v>174.36122940000001</v>
      </c>
      <c r="AX67">
        <v>-35.703990249999997</v>
      </c>
    </row>
    <row r="68" spans="1:50" x14ac:dyDescent="0.55000000000000004">
      <c r="A68">
        <v>106800</v>
      </c>
      <c r="B68" t="s">
        <v>163</v>
      </c>
      <c r="C68" t="s">
        <v>96</v>
      </c>
      <c r="D68">
        <v>0</v>
      </c>
      <c r="E68">
        <v>0</v>
      </c>
      <c r="F68">
        <v>0</v>
      </c>
      <c r="G68">
        <v>0</v>
      </c>
      <c r="H68">
        <v>0.84</v>
      </c>
      <c r="I68">
        <v>0.06</v>
      </c>
      <c r="J68">
        <v>0</v>
      </c>
      <c r="K68">
        <v>0.02</v>
      </c>
      <c r="L68">
        <v>0.08</v>
      </c>
      <c r="M68">
        <v>0.02</v>
      </c>
      <c r="N68">
        <v>3.2944652286166201</v>
      </c>
      <c r="O68">
        <f t="shared" ref="O68:O131" si="2">VLOOKUP($A68,$R$2:$AG$2152, 15)</f>
        <v>174.32430449999899</v>
      </c>
      <c r="P68">
        <f t="shared" ref="P68:P131" si="3">VLOOKUP($A68,$R$2:$AG$2152, 16)</f>
        <v>-35.704514250000003</v>
      </c>
      <c r="R68">
        <v>106700</v>
      </c>
      <c r="S68" t="s">
        <v>162</v>
      </c>
      <c r="T68" t="s">
        <v>96</v>
      </c>
      <c r="U68">
        <v>0</v>
      </c>
      <c r="V68">
        <v>0</v>
      </c>
      <c r="W68">
        <v>0</v>
      </c>
      <c r="X68">
        <v>0</v>
      </c>
      <c r="Y68">
        <v>1</v>
      </c>
      <c r="Z68">
        <v>0</v>
      </c>
      <c r="AA68">
        <v>0</v>
      </c>
      <c r="AB68">
        <v>0</v>
      </c>
      <c r="AC68">
        <v>0</v>
      </c>
      <c r="AD68">
        <v>0.02</v>
      </c>
      <c r="AE68">
        <v>6.60991518100598</v>
      </c>
      <c r="AF68">
        <v>174.36122940000001</v>
      </c>
      <c r="AG68">
        <v>-35.703990249999997</v>
      </c>
      <c r="AI68">
        <v>106800</v>
      </c>
      <c r="AJ68" t="s">
        <v>163</v>
      </c>
      <c r="AK68" t="s">
        <v>96</v>
      </c>
      <c r="AL68">
        <v>0</v>
      </c>
      <c r="AM68">
        <v>0</v>
      </c>
      <c r="AN68">
        <v>0</v>
      </c>
      <c r="AO68">
        <v>0</v>
      </c>
      <c r="AP68">
        <v>0</v>
      </c>
      <c r="AQ68">
        <v>1</v>
      </c>
      <c r="AR68">
        <v>0</v>
      </c>
      <c r="AS68">
        <v>0</v>
      </c>
      <c r="AT68">
        <v>0</v>
      </c>
      <c r="AU68">
        <v>0</v>
      </c>
      <c r="AV68">
        <v>2.7613664075218001</v>
      </c>
      <c r="AW68">
        <v>174.32430449999899</v>
      </c>
      <c r="AX68">
        <v>-35.704514250000003</v>
      </c>
    </row>
    <row r="69" spans="1:50" x14ac:dyDescent="0.55000000000000004">
      <c r="A69">
        <v>106900</v>
      </c>
      <c r="B69" t="s">
        <v>164</v>
      </c>
      <c r="C69" t="s">
        <v>96</v>
      </c>
      <c r="D69">
        <v>0</v>
      </c>
      <c r="E69">
        <v>0.01</v>
      </c>
      <c r="F69">
        <v>0</v>
      </c>
      <c r="G69">
        <v>0</v>
      </c>
      <c r="H69">
        <v>0.83</v>
      </c>
      <c r="I69">
        <v>0.03</v>
      </c>
      <c r="J69">
        <v>0</v>
      </c>
      <c r="K69">
        <v>0.01</v>
      </c>
      <c r="L69">
        <v>0.12</v>
      </c>
      <c r="M69">
        <v>0.02</v>
      </c>
      <c r="N69">
        <v>3.5652241508535898</v>
      </c>
      <c r="O69">
        <f t="shared" si="2"/>
        <v>174.2903713</v>
      </c>
      <c r="P69">
        <f t="shared" si="3"/>
        <v>-35.737571359999997</v>
      </c>
      <c r="R69">
        <v>106800</v>
      </c>
      <c r="S69" t="s">
        <v>163</v>
      </c>
      <c r="T69" t="s">
        <v>96</v>
      </c>
      <c r="U69">
        <v>0</v>
      </c>
      <c r="V69">
        <v>0</v>
      </c>
      <c r="W69">
        <v>0</v>
      </c>
      <c r="X69">
        <v>0</v>
      </c>
      <c r="Y69">
        <v>0.94</v>
      </c>
      <c r="Z69">
        <v>0</v>
      </c>
      <c r="AA69">
        <v>0</v>
      </c>
      <c r="AB69">
        <v>0</v>
      </c>
      <c r="AC69">
        <v>0.06</v>
      </c>
      <c r="AD69">
        <v>0.02</v>
      </c>
      <c r="AE69">
        <v>3.66873271824864</v>
      </c>
      <c r="AF69">
        <v>174.32430449999899</v>
      </c>
      <c r="AG69">
        <v>-35.704514250000003</v>
      </c>
      <c r="AI69">
        <v>106900</v>
      </c>
      <c r="AJ69" t="s">
        <v>164</v>
      </c>
      <c r="AK69" t="s">
        <v>96</v>
      </c>
      <c r="AL69">
        <v>0</v>
      </c>
      <c r="AM69">
        <v>0</v>
      </c>
      <c r="AN69">
        <v>0</v>
      </c>
      <c r="AO69">
        <v>0</v>
      </c>
      <c r="AP69">
        <v>0</v>
      </c>
      <c r="AQ69">
        <v>0.79</v>
      </c>
      <c r="AR69">
        <v>0</v>
      </c>
      <c r="AS69">
        <v>0</v>
      </c>
      <c r="AT69">
        <v>0.21</v>
      </c>
      <c r="AU69">
        <v>0</v>
      </c>
      <c r="AV69">
        <v>3.4773423433029098</v>
      </c>
      <c r="AW69">
        <v>174.2903713</v>
      </c>
      <c r="AX69">
        <v>-35.737571359999997</v>
      </c>
    </row>
    <row r="70" spans="1:50" x14ac:dyDescent="0.55000000000000004">
      <c r="A70">
        <v>107000</v>
      </c>
      <c r="B70" t="s">
        <v>165</v>
      </c>
      <c r="C70" t="s">
        <v>96</v>
      </c>
      <c r="D70">
        <v>0</v>
      </c>
      <c r="E70">
        <v>0</v>
      </c>
      <c r="F70">
        <v>0</v>
      </c>
      <c r="G70">
        <v>0</v>
      </c>
      <c r="H70">
        <v>0.83</v>
      </c>
      <c r="I70">
        <v>0.04</v>
      </c>
      <c r="J70">
        <v>0</v>
      </c>
      <c r="K70">
        <v>0.01</v>
      </c>
      <c r="L70">
        <v>0.12</v>
      </c>
      <c r="M70">
        <v>0.02</v>
      </c>
      <c r="N70">
        <v>2.4117807706434902</v>
      </c>
      <c r="O70">
        <f t="shared" si="2"/>
        <v>174.30955259999999</v>
      </c>
      <c r="P70">
        <f t="shared" si="3"/>
        <v>-35.727035000000001</v>
      </c>
      <c r="R70">
        <v>106900</v>
      </c>
      <c r="S70" t="s">
        <v>164</v>
      </c>
      <c r="T70" t="s">
        <v>96</v>
      </c>
      <c r="U70">
        <v>0</v>
      </c>
      <c r="V70">
        <v>0</v>
      </c>
      <c r="W70">
        <v>0</v>
      </c>
      <c r="X70">
        <v>0</v>
      </c>
      <c r="Y70">
        <v>0.94</v>
      </c>
      <c r="Z70">
        <v>0</v>
      </c>
      <c r="AA70">
        <v>0</v>
      </c>
      <c r="AB70">
        <v>0</v>
      </c>
      <c r="AC70">
        <v>0.06</v>
      </c>
      <c r="AD70">
        <v>0.02</v>
      </c>
      <c r="AE70">
        <v>8.8576727966663</v>
      </c>
      <c r="AF70">
        <v>174.2903713</v>
      </c>
      <c r="AG70">
        <v>-35.737571359999997</v>
      </c>
      <c r="AI70">
        <v>107000</v>
      </c>
      <c r="AJ70" t="s">
        <v>165</v>
      </c>
      <c r="AK70" t="s">
        <v>96</v>
      </c>
      <c r="AL70">
        <v>0</v>
      </c>
      <c r="AM70">
        <v>0</v>
      </c>
      <c r="AN70">
        <v>0</v>
      </c>
      <c r="AO70">
        <v>0</v>
      </c>
      <c r="AP70">
        <v>0</v>
      </c>
      <c r="AQ70">
        <v>1</v>
      </c>
      <c r="AR70">
        <v>0</v>
      </c>
      <c r="AS70">
        <v>0</v>
      </c>
      <c r="AT70">
        <v>0</v>
      </c>
      <c r="AU70">
        <v>0</v>
      </c>
      <c r="AV70">
        <v>0.52279167537750804</v>
      </c>
      <c r="AW70">
        <v>174.30955259999999</v>
      </c>
      <c r="AX70">
        <v>-35.727035000000001</v>
      </c>
    </row>
    <row r="71" spans="1:50" x14ac:dyDescent="0.55000000000000004">
      <c r="A71">
        <v>107100</v>
      </c>
      <c r="B71" t="s">
        <v>166</v>
      </c>
      <c r="C71" t="s">
        <v>96</v>
      </c>
      <c r="D71">
        <v>0</v>
      </c>
      <c r="E71">
        <v>0</v>
      </c>
      <c r="F71">
        <v>0</v>
      </c>
      <c r="G71">
        <v>0</v>
      </c>
      <c r="H71">
        <v>0.76</v>
      </c>
      <c r="I71">
        <v>0</v>
      </c>
      <c r="J71">
        <v>0</v>
      </c>
      <c r="K71">
        <v>0</v>
      </c>
      <c r="L71">
        <v>0.24</v>
      </c>
      <c r="M71">
        <v>0.02</v>
      </c>
      <c r="N71">
        <v>0.70037578268118295</v>
      </c>
      <c r="O71">
        <f t="shared" si="2"/>
        <v>174.3242889</v>
      </c>
      <c r="P71">
        <f t="shared" si="3"/>
        <v>-35.727312990000001</v>
      </c>
      <c r="R71">
        <v>107000</v>
      </c>
      <c r="S71" t="s">
        <v>165</v>
      </c>
      <c r="T71" t="s">
        <v>96</v>
      </c>
      <c r="U71">
        <v>0</v>
      </c>
      <c r="V71">
        <v>0</v>
      </c>
      <c r="W71">
        <v>0</v>
      </c>
      <c r="X71">
        <v>0</v>
      </c>
      <c r="Y71">
        <v>0.96</v>
      </c>
      <c r="Z71">
        <v>0</v>
      </c>
      <c r="AA71">
        <v>0</v>
      </c>
      <c r="AB71">
        <v>0</v>
      </c>
      <c r="AC71">
        <v>0.04</v>
      </c>
      <c r="AD71">
        <v>0.02</v>
      </c>
      <c r="AE71">
        <v>5.4551260825170997</v>
      </c>
      <c r="AF71">
        <v>174.30955259999999</v>
      </c>
      <c r="AG71">
        <v>-35.727035000000001</v>
      </c>
      <c r="AI71">
        <v>107100</v>
      </c>
      <c r="AJ71" t="s">
        <v>166</v>
      </c>
      <c r="AK71" t="s">
        <v>96</v>
      </c>
      <c r="AL71">
        <v>0</v>
      </c>
      <c r="AM71">
        <v>0.28999999999999998</v>
      </c>
      <c r="AN71">
        <v>0</v>
      </c>
      <c r="AO71">
        <v>0</v>
      </c>
      <c r="AP71">
        <v>8.0000000000000099E-2</v>
      </c>
      <c r="AQ71">
        <v>0.51</v>
      </c>
      <c r="AR71">
        <v>0</v>
      </c>
      <c r="AS71">
        <v>0</v>
      </c>
      <c r="AT71">
        <v>0.12</v>
      </c>
      <c r="AU71">
        <v>0</v>
      </c>
      <c r="AV71">
        <v>7.4495469894253601</v>
      </c>
      <c r="AW71">
        <v>174.3242889</v>
      </c>
      <c r="AX71">
        <v>-35.727312990000001</v>
      </c>
    </row>
    <row r="72" spans="1:50" x14ac:dyDescent="0.55000000000000004">
      <c r="A72">
        <v>107200</v>
      </c>
      <c r="B72" t="s">
        <v>167</v>
      </c>
      <c r="C72" t="s">
        <v>96</v>
      </c>
      <c r="D72">
        <v>0</v>
      </c>
      <c r="E72">
        <v>0</v>
      </c>
      <c r="F72">
        <v>0</v>
      </c>
      <c r="G72">
        <v>0</v>
      </c>
      <c r="H72">
        <v>0.87</v>
      </c>
      <c r="I72">
        <v>0.04</v>
      </c>
      <c r="J72">
        <v>0</v>
      </c>
      <c r="K72">
        <v>0.02</v>
      </c>
      <c r="L72">
        <v>7.0000000000000007E-2</v>
      </c>
      <c r="M72">
        <v>0.02</v>
      </c>
      <c r="N72">
        <v>2.8267026207783799</v>
      </c>
      <c r="O72">
        <f t="shared" si="2"/>
        <v>174.33964560000001</v>
      </c>
      <c r="P72">
        <f t="shared" si="3"/>
        <v>-35.725993750000001</v>
      </c>
      <c r="R72">
        <v>107100</v>
      </c>
      <c r="S72" t="s">
        <v>166</v>
      </c>
      <c r="T72" t="s">
        <v>96</v>
      </c>
      <c r="U72">
        <v>0</v>
      </c>
      <c r="V72">
        <v>0.01</v>
      </c>
      <c r="W72">
        <v>0</v>
      </c>
      <c r="X72">
        <v>0</v>
      </c>
      <c r="Y72">
        <v>0.9</v>
      </c>
      <c r="Z72">
        <v>0.04</v>
      </c>
      <c r="AA72">
        <v>0</v>
      </c>
      <c r="AB72">
        <v>0.01</v>
      </c>
      <c r="AC72">
        <v>0.04</v>
      </c>
      <c r="AD72">
        <v>0.02</v>
      </c>
      <c r="AE72">
        <v>8.3448978913855107</v>
      </c>
      <c r="AF72">
        <v>174.3242889</v>
      </c>
      <c r="AG72">
        <v>-35.727312990000001</v>
      </c>
      <c r="AI72">
        <v>107200</v>
      </c>
      <c r="AJ72" t="s">
        <v>167</v>
      </c>
      <c r="AK72" t="s">
        <v>96</v>
      </c>
      <c r="AL72">
        <v>0</v>
      </c>
      <c r="AM72">
        <v>0</v>
      </c>
      <c r="AN72">
        <v>0</v>
      </c>
      <c r="AO72">
        <v>0</v>
      </c>
      <c r="AP72">
        <v>0</v>
      </c>
      <c r="AQ72">
        <v>1</v>
      </c>
      <c r="AR72">
        <v>0</v>
      </c>
      <c r="AS72">
        <v>0</v>
      </c>
      <c r="AT72">
        <v>0</v>
      </c>
      <c r="AU72">
        <v>0</v>
      </c>
      <c r="AV72" t="s">
        <v>97</v>
      </c>
      <c r="AW72">
        <v>174.33964560000001</v>
      </c>
      <c r="AX72">
        <v>-35.725993750000001</v>
      </c>
    </row>
    <row r="73" spans="1:50" x14ac:dyDescent="0.55000000000000004">
      <c r="A73">
        <v>107300</v>
      </c>
      <c r="B73" t="s">
        <v>168</v>
      </c>
      <c r="C73" t="s">
        <v>96</v>
      </c>
      <c r="D73">
        <v>0</v>
      </c>
      <c r="E73">
        <v>0.01</v>
      </c>
      <c r="F73">
        <v>0</v>
      </c>
      <c r="G73">
        <v>0</v>
      </c>
      <c r="H73">
        <v>0.91</v>
      </c>
      <c r="I73">
        <v>0.04</v>
      </c>
      <c r="J73">
        <v>0</v>
      </c>
      <c r="K73">
        <v>0.02</v>
      </c>
      <c r="L73">
        <v>0.02</v>
      </c>
      <c r="M73">
        <v>0.02</v>
      </c>
      <c r="N73">
        <v>4.6742278271023201</v>
      </c>
      <c r="O73">
        <f t="shared" si="2"/>
        <v>174.3000596</v>
      </c>
      <c r="P73">
        <f t="shared" si="3"/>
        <v>-35.751642089999997</v>
      </c>
      <c r="R73">
        <v>107200</v>
      </c>
      <c r="S73" t="s">
        <v>167</v>
      </c>
      <c r="T73" t="s">
        <v>96</v>
      </c>
      <c r="U73">
        <v>0</v>
      </c>
      <c r="V73">
        <v>0</v>
      </c>
      <c r="W73">
        <v>0</v>
      </c>
      <c r="X73">
        <v>0</v>
      </c>
      <c r="Y73">
        <v>0.88</v>
      </c>
      <c r="Z73">
        <v>0</v>
      </c>
      <c r="AA73">
        <v>0</v>
      </c>
      <c r="AB73">
        <v>0</v>
      </c>
      <c r="AC73">
        <v>0.12</v>
      </c>
      <c r="AD73">
        <v>0.02</v>
      </c>
      <c r="AE73">
        <v>2.81660024344913</v>
      </c>
      <c r="AF73">
        <v>174.33964560000001</v>
      </c>
      <c r="AG73">
        <v>-35.725993750000001</v>
      </c>
      <c r="AI73">
        <v>107300</v>
      </c>
      <c r="AJ73" t="s">
        <v>168</v>
      </c>
      <c r="AK73" t="s">
        <v>96</v>
      </c>
      <c r="AL73">
        <v>0</v>
      </c>
      <c r="AM73">
        <v>0</v>
      </c>
      <c r="AN73">
        <v>0</v>
      </c>
      <c r="AO73">
        <v>0</v>
      </c>
      <c r="AP73">
        <v>0</v>
      </c>
      <c r="AQ73">
        <v>0.45</v>
      </c>
      <c r="AR73">
        <v>0</v>
      </c>
      <c r="AS73">
        <v>0</v>
      </c>
      <c r="AT73">
        <v>0.55000000000000004</v>
      </c>
      <c r="AU73">
        <v>0</v>
      </c>
      <c r="AV73">
        <v>0.18537019019297099</v>
      </c>
      <c r="AW73">
        <v>174.3000596</v>
      </c>
      <c r="AX73">
        <v>-35.751642089999997</v>
      </c>
    </row>
    <row r="74" spans="1:50" x14ac:dyDescent="0.55000000000000004">
      <c r="A74">
        <v>107400</v>
      </c>
      <c r="B74" t="s">
        <v>169</v>
      </c>
      <c r="C74" t="s">
        <v>96</v>
      </c>
      <c r="D74">
        <v>0</v>
      </c>
      <c r="E74">
        <v>0</v>
      </c>
      <c r="F74">
        <v>0</v>
      </c>
      <c r="G74">
        <v>0</v>
      </c>
      <c r="H74">
        <v>0.88</v>
      </c>
      <c r="I74">
        <v>7.0000000000000007E-2</v>
      </c>
      <c r="J74">
        <v>0</v>
      </c>
      <c r="K74">
        <v>0</v>
      </c>
      <c r="L74">
        <v>0.05</v>
      </c>
      <c r="M74">
        <v>0.02</v>
      </c>
      <c r="N74">
        <v>2.6362456354272199</v>
      </c>
      <c r="O74">
        <f t="shared" si="2"/>
        <v>174.30903759999899</v>
      </c>
      <c r="P74">
        <f t="shared" si="3"/>
        <v>-35.741830499999999</v>
      </c>
      <c r="R74">
        <v>107300</v>
      </c>
      <c r="S74" t="s">
        <v>168</v>
      </c>
      <c r="T74" t="s">
        <v>96</v>
      </c>
      <c r="U74">
        <v>0</v>
      </c>
      <c r="V74">
        <v>0</v>
      </c>
      <c r="W74">
        <v>0</v>
      </c>
      <c r="X74">
        <v>0</v>
      </c>
      <c r="Y74">
        <v>1</v>
      </c>
      <c r="Z74">
        <v>0</v>
      </c>
      <c r="AA74">
        <v>0</v>
      </c>
      <c r="AB74">
        <v>0</v>
      </c>
      <c r="AC74">
        <v>0</v>
      </c>
      <c r="AD74">
        <v>0.02</v>
      </c>
      <c r="AE74" t="s">
        <v>97</v>
      </c>
      <c r="AF74">
        <v>174.3000596</v>
      </c>
      <c r="AG74">
        <v>-35.751642089999997</v>
      </c>
      <c r="AI74">
        <v>107400</v>
      </c>
      <c r="AJ74" t="s">
        <v>169</v>
      </c>
      <c r="AK74" t="s">
        <v>96</v>
      </c>
      <c r="AL74">
        <v>0</v>
      </c>
      <c r="AM74">
        <v>0</v>
      </c>
      <c r="AN74">
        <v>0</v>
      </c>
      <c r="AO74">
        <v>0</v>
      </c>
      <c r="AP74">
        <v>0.88</v>
      </c>
      <c r="AQ74">
        <v>7.0000000000000007E-2</v>
      </c>
      <c r="AR74">
        <v>0</v>
      </c>
      <c r="AS74">
        <v>0</v>
      </c>
      <c r="AT74">
        <v>0.05</v>
      </c>
      <c r="AU74">
        <v>0</v>
      </c>
      <c r="AV74">
        <v>9.2865190205895995</v>
      </c>
      <c r="AW74">
        <v>174.30903759999899</v>
      </c>
      <c r="AX74">
        <v>-35.741830499999999</v>
      </c>
    </row>
    <row r="75" spans="1:50" x14ac:dyDescent="0.55000000000000004">
      <c r="A75">
        <v>107500</v>
      </c>
      <c r="B75" t="s">
        <v>170</v>
      </c>
      <c r="C75" t="s">
        <v>96</v>
      </c>
      <c r="D75">
        <v>0</v>
      </c>
      <c r="E75">
        <v>0</v>
      </c>
      <c r="F75">
        <v>0</v>
      </c>
      <c r="G75">
        <v>0</v>
      </c>
      <c r="H75">
        <v>0.85</v>
      </c>
      <c r="I75">
        <v>0.05</v>
      </c>
      <c r="J75">
        <v>0</v>
      </c>
      <c r="K75">
        <v>0</v>
      </c>
      <c r="L75">
        <v>0.1</v>
      </c>
      <c r="M75">
        <v>0.02</v>
      </c>
      <c r="N75">
        <v>2.2417757411202999</v>
      </c>
      <c r="O75">
        <f t="shared" si="2"/>
        <v>174.32005669999899</v>
      </c>
      <c r="P75">
        <f t="shared" si="3"/>
        <v>-35.73638776</v>
      </c>
      <c r="R75">
        <v>107400</v>
      </c>
      <c r="S75" t="s">
        <v>169</v>
      </c>
      <c r="T75" t="s">
        <v>96</v>
      </c>
      <c r="U75">
        <v>0</v>
      </c>
      <c r="V75">
        <v>0</v>
      </c>
      <c r="W75">
        <v>0</v>
      </c>
      <c r="X75">
        <v>0</v>
      </c>
      <c r="Y75">
        <v>0.98</v>
      </c>
      <c r="Z75">
        <v>0</v>
      </c>
      <c r="AA75">
        <v>0</v>
      </c>
      <c r="AB75">
        <v>0</v>
      </c>
      <c r="AC75">
        <v>0.02</v>
      </c>
      <c r="AD75">
        <v>0.02</v>
      </c>
      <c r="AE75">
        <v>7.2318765865416497</v>
      </c>
      <c r="AF75">
        <v>174.30903759999899</v>
      </c>
      <c r="AG75">
        <v>-35.741830499999999</v>
      </c>
      <c r="AI75">
        <v>107500</v>
      </c>
      <c r="AJ75" t="s">
        <v>170</v>
      </c>
      <c r="AK75" t="s">
        <v>96</v>
      </c>
      <c r="AL75">
        <v>0</v>
      </c>
      <c r="AM75">
        <v>0.02</v>
      </c>
      <c r="AN75">
        <v>0</v>
      </c>
      <c r="AO75">
        <v>0</v>
      </c>
      <c r="AP75">
        <v>0.01</v>
      </c>
      <c r="AQ75">
        <v>0.88</v>
      </c>
      <c r="AR75">
        <v>0</v>
      </c>
      <c r="AS75">
        <v>0</v>
      </c>
      <c r="AT75">
        <v>0.09</v>
      </c>
      <c r="AU75">
        <v>0</v>
      </c>
      <c r="AV75">
        <v>4.8361102116536099</v>
      </c>
      <c r="AW75">
        <v>174.32005669999899</v>
      </c>
      <c r="AX75">
        <v>-35.73638776</v>
      </c>
    </row>
    <row r="76" spans="1:50" x14ac:dyDescent="0.55000000000000004">
      <c r="A76">
        <v>107600</v>
      </c>
      <c r="B76" t="s">
        <v>171</v>
      </c>
      <c r="C76" t="s">
        <v>96</v>
      </c>
      <c r="D76">
        <v>0</v>
      </c>
      <c r="E76">
        <v>0</v>
      </c>
      <c r="F76">
        <v>0</v>
      </c>
      <c r="G76">
        <v>0</v>
      </c>
      <c r="H76">
        <v>0.95</v>
      </c>
      <c r="I76">
        <v>0.02</v>
      </c>
      <c r="J76">
        <v>0</v>
      </c>
      <c r="K76">
        <v>0</v>
      </c>
      <c r="L76">
        <v>0.03</v>
      </c>
      <c r="M76">
        <v>0.02</v>
      </c>
      <c r="N76">
        <v>15.104423397239501</v>
      </c>
      <c r="O76">
        <f t="shared" si="2"/>
        <v>174.5066396</v>
      </c>
      <c r="P76">
        <f t="shared" si="3"/>
        <v>-35.628915280000001</v>
      </c>
      <c r="R76">
        <v>107500</v>
      </c>
      <c r="S76" t="s">
        <v>170</v>
      </c>
      <c r="T76" t="s">
        <v>96</v>
      </c>
      <c r="U76">
        <v>0</v>
      </c>
      <c r="V76">
        <v>0</v>
      </c>
      <c r="W76">
        <v>0</v>
      </c>
      <c r="X76">
        <v>0</v>
      </c>
      <c r="Y76">
        <v>0.88</v>
      </c>
      <c r="Z76">
        <v>0</v>
      </c>
      <c r="AA76">
        <v>0</v>
      </c>
      <c r="AB76">
        <v>0</v>
      </c>
      <c r="AC76">
        <v>0.12</v>
      </c>
      <c r="AD76">
        <v>0.02</v>
      </c>
      <c r="AE76">
        <v>3.55598478515103</v>
      </c>
      <c r="AF76">
        <v>174.32005669999899</v>
      </c>
      <c r="AG76">
        <v>-35.73638776</v>
      </c>
      <c r="AI76">
        <v>107600</v>
      </c>
      <c r="AJ76" t="s">
        <v>171</v>
      </c>
      <c r="AK76" t="s">
        <v>96</v>
      </c>
      <c r="AL76">
        <v>0</v>
      </c>
      <c r="AM76">
        <v>0.28999999999999998</v>
      </c>
      <c r="AN76">
        <v>0</v>
      </c>
      <c r="AO76">
        <v>0</v>
      </c>
      <c r="AP76">
        <v>0</v>
      </c>
      <c r="AQ76">
        <v>0.48</v>
      </c>
      <c r="AR76">
        <v>0</v>
      </c>
      <c r="AS76">
        <v>0.11</v>
      </c>
      <c r="AT76">
        <v>0.12</v>
      </c>
      <c r="AU76">
        <v>0</v>
      </c>
      <c r="AV76">
        <v>2.0345401161999201</v>
      </c>
      <c r="AW76">
        <v>174.5066396</v>
      </c>
      <c r="AX76">
        <v>-35.628915280000001</v>
      </c>
    </row>
    <row r="77" spans="1:50" x14ac:dyDescent="0.55000000000000004">
      <c r="A77">
        <v>107700</v>
      </c>
      <c r="B77" t="s">
        <v>172</v>
      </c>
      <c r="C77" t="s">
        <v>96</v>
      </c>
      <c r="D77">
        <v>0</v>
      </c>
      <c r="E77">
        <v>0</v>
      </c>
      <c r="F77">
        <v>0</v>
      </c>
      <c r="G77">
        <v>0</v>
      </c>
      <c r="H77">
        <v>0.97</v>
      </c>
      <c r="I77">
        <v>0.03</v>
      </c>
      <c r="J77">
        <v>0</v>
      </c>
      <c r="K77">
        <v>0</v>
      </c>
      <c r="L77">
        <v>0</v>
      </c>
      <c r="M77">
        <v>0.02</v>
      </c>
      <c r="N77">
        <v>6.8229788401967602</v>
      </c>
      <c r="O77">
        <f t="shared" si="2"/>
        <v>174.2864707</v>
      </c>
      <c r="P77">
        <f t="shared" si="3"/>
        <v>-35.787186419999998</v>
      </c>
      <c r="R77">
        <v>107600</v>
      </c>
      <c r="S77" t="s">
        <v>171</v>
      </c>
      <c r="T77" t="s">
        <v>96</v>
      </c>
      <c r="U77">
        <v>0</v>
      </c>
      <c r="V77">
        <v>0</v>
      </c>
      <c r="W77">
        <v>0</v>
      </c>
      <c r="X77">
        <v>0</v>
      </c>
      <c r="Y77">
        <v>0.86</v>
      </c>
      <c r="Z77">
        <v>0</v>
      </c>
      <c r="AA77">
        <v>0</v>
      </c>
      <c r="AB77">
        <v>0</v>
      </c>
      <c r="AC77">
        <v>0.14000000000000001</v>
      </c>
      <c r="AD77">
        <v>0.02</v>
      </c>
      <c r="AE77">
        <v>1.43457160662117</v>
      </c>
      <c r="AF77">
        <v>174.5066396</v>
      </c>
      <c r="AG77">
        <v>-35.628915280000001</v>
      </c>
      <c r="AI77">
        <v>107700</v>
      </c>
      <c r="AJ77" t="s">
        <v>172</v>
      </c>
      <c r="AK77" t="s">
        <v>96</v>
      </c>
      <c r="AL77">
        <v>0</v>
      </c>
      <c r="AM77">
        <v>0</v>
      </c>
      <c r="AN77">
        <v>0</v>
      </c>
      <c r="AO77">
        <v>0</v>
      </c>
      <c r="AP77">
        <v>0</v>
      </c>
      <c r="AQ77">
        <v>1</v>
      </c>
      <c r="AR77">
        <v>0</v>
      </c>
      <c r="AS77">
        <v>0</v>
      </c>
      <c r="AT77">
        <v>0</v>
      </c>
      <c r="AU77">
        <v>0</v>
      </c>
      <c r="AV77">
        <v>6.4069159671770999</v>
      </c>
      <c r="AW77">
        <v>174.2864707</v>
      </c>
      <c r="AX77">
        <v>-35.787186419999998</v>
      </c>
    </row>
    <row r="78" spans="1:50" x14ac:dyDescent="0.55000000000000004">
      <c r="A78">
        <v>107800</v>
      </c>
      <c r="B78" t="s">
        <v>173</v>
      </c>
      <c r="C78" t="s">
        <v>96</v>
      </c>
      <c r="D78">
        <v>0</v>
      </c>
      <c r="E78">
        <v>0</v>
      </c>
      <c r="F78">
        <v>0</v>
      </c>
      <c r="G78">
        <v>0</v>
      </c>
      <c r="H78">
        <v>0.97</v>
      </c>
      <c r="I78">
        <v>0.01</v>
      </c>
      <c r="J78">
        <v>0</v>
      </c>
      <c r="K78">
        <v>0</v>
      </c>
      <c r="L78">
        <v>0.02</v>
      </c>
      <c r="M78">
        <v>0.02</v>
      </c>
      <c r="N78">
        <v>17.425682584711399</v>
      </c>
      <c r="O78">
        <f t="shared" si="2"/>
        <v>174.21595619999999</v>
      </c>
      <c r="P78">
        <f t="shared" si="3"/>
        <v>-35.895886949999998</v>
      </c>
      <c r="R78">
        <v>107700</v>
      </c>
      <c r="S78" t="s">
        <v>172</v>
      </c>
      <c r="T78" t="s">
        <v>96</v>
      </c>
      <c r="U78">
        <v>0</v>
      </c>
      <c r="V78">
        <v>0</v>
      </c>
      <c r="W78">
        <v>0</v>
      </c>
      <c r="X78">
        <v>0</v>
      </c>
      <c r="Y78">
        <v>1</v>
      </c>
      <c r="Z78">
        <v>0</v>
      </c>
      <c r="AA78">
        <v>0</v>
      </c>
      <c r="AB78">
        <v>0</v>
      </c>
      <c r="AC78">
        <v>0</v>
      </c>
      <c r="AD78">
        <v>0.02</v>
      </c>
      <c r="AE78">
        <v>7.1348640079517303</v>
      </c>
      <c r="AF78">
        <v>174.2864707</v>
      </c>
      <c r="AG78">
        <v>-35.787186419999998</v>
      </c>
      <c r="AI78">
        <v>107800</v>
      </c>
      <c r="AJ78" t="s">
        <v>173</v>
      </c>
      <c r="AK78" t="s">
        <v>96</v>
      </c>
      <c r="AL78">
        <v>0</v>
      </c>
      <c r="AM78">
        <v>0.77</v>
      </c>
      <c r="AN78">
        <v>0</v>
      </c>
      <c r="AO78">
        <v>0</v>
      </c>
      <c r="AP78">
        <v>0.01</v>
      </c>
      <c r="AQ78">
        <v>0.2</v>
      </c>
      <c r="AR78">
        <v>0</v>
      </c>
      <c r="AS78">
        <v>0</v>
      </c>
      <c r="AT78">
        <v>0.02</v>
      </c>
      <c r="AU78">
        <v>0</v>
      </c>
      <c r="AV78">
        <v>6.8812921208193298</v>
      </c>
      <c r="AW78">
        <v>174.21595619999999</v>
      </c>
      <c r="AX78">
        <v>-35.895886949999998</v>
      </c>
    </row>
    <row r="79" spans="1:50" x14ac:dyDescent="0.55000000000000004">
      <c r="A79">
        <v>107900</v>
      </c>
      <c r="B79" t="s">
        <v>174</v>
      </c>
      <c r="C79" t="s">
        <v>96</v>
      </c>
      <c r="D79">
        <v>0</v>
      </c>
      <c r="E79">
        <v>0</v>
      </c>
      <c r="F79">
        <v>0</v>
      </c>
      <c r="G79">
        <v>0</v>
      </c>
      <c r="H79">
        <v>1</v>
      </c>
      <c r="I79">
        <v>0</v>
      </c>
      <c r="J79">
        <v>0</v>
      </c>
      <c r="K79">
        <v>0</v>
      </c>
      <c r="L79">
        <v>0</v>
      </c>
      <c r="M79">
        <v>0.02</v>
      </c>
      <c r="N79" t="s">
        <v>97</v>
      </c>
      <c r="O79">
        <f t="shared" si="2"/>
        <v>174.3307518</v>
      </c>
      <c r="P79">
        <f t="shared" si="3"/>
        <v>-35.749273449999997</v>
      </c>
      <c r="R79">
        <v>107800</v>
      </c>
      <c r="S79" t="s">
        <v>173</v>
      </c>
      <c r="T79" t="s">
        <v>96</v>
      </c>
      <c r="U79">
        <v>0</v>
      </c>
      <c r="V79">
        <v>0</v>
      </c>
      <c r="W79">
        <v>0</v>
      </c>
      <c r="X79">
        <v>0</v>
      </c>
      <c r="Y79">
        <v>0.91</v>
      </c>
      <c r="Z79">
        <v>0</v>
      </c>
      <c r="AA79">
        <v>0</v>
      </c>
      <c r="AB79">
        <v>0</v>
      </c>
      <c r="AC79">
        <v>0.09</v>
      </c>
      <c r="AD79">
        <v>0.02</v>
      </c>
      <c r="AE79">
        <v>6.2612148001914996</v>
      </c>
      <c r="AF79">
        <v>174.21595619999999</v>
      </c>
      <c r="AG79">
        <v>-35.895886949999998</v>
      </c>
      <c r="AI79">
        <v>107900</v>
      </c>
      <c r="AJ79" t="s">
        <v>174</v>
      </c>
      <c r="AK79" t="s">
        <v>96</v>
      </c>
      <c r="AL79" t="s">
        <v>97</v>
      </c>
      <c r="AM79" t="s">
        <v>97</v>
      </c>
      <c r="AN79" t="s">
        <v>97</v>
      </c>
      <c r="AO79">
        <v>0</v>
      </c>
      <c r="AP79" t="s">
        <v>97</v>
      </c>
      <c r="AQ79" t="s">
        <v>97</v>
      </c>
      <c r="AR79">
        <v>0</v>
      </c>
      <c r="AS79" t="s">
        <v>97</v>
      </c>
      <c r="AT79" t="s">
        <v>97</v>
      </c>
      <c r="AU79">
        <v>0</v>
      </c>
      <c r="AV79" t="s">
        <v>97</v>
      </c>
      <c r="AW79">
        <v>174.3307518</v>
      </c>
      <c r="AX79">
        <v>-35.749273449999997</v>
      </c>
    </row>
    <row r="80" spans="1:50" x14ac:dyDescent="0.55000000000000004">
      <c r="A80">
        <v>108000</v>
      </c>
      <c r="B80" t="s">
        <v>175</v>
      </c>
      <c r="C80" t="s">
        <v>96</v>
      </c>
      <c r="D80">
        <v>0</v>
      </c>
      <c r="E80">
        <v>0</v>
      </c>
      <c r="F80">
        <v>0</v>
      </c>
      <c r="G80">
        <v>0</v>
      </c>
      <c r="H80">
        <v>0.98</v>
      </c>
      <c r="I80">
        <v>0.02</v>
      </c>
      <c r="J80">
        <v>0</v>
      </c>
      <c r="K80">
        <v>0</v>
      </c>
      <c r="L80">
        <v>0</v>
      </c>
      <c r="M80">
        <v>0.02</v>
      </c>
      <c r="N80">
        <v>12.7827202173552</v>
      </c>
      <c r="O80">
        <f t="shared" si="2"/>
        <v>174.47342359999999</v>
      </c>
      <c r="P80">
        <f t="shared" si="3"/>
        <v>-35.718214449999998</v>
      </c>
      <c r="R80">
        <v>107900</v>
      </c>
      <c r="S80" t="s">
        <v>174</v>
      </c>
      <c r="T80" t="s">
        <v>96</v>
      </c>
      <c r="U80">
        <v>0</v>
      </c>
      <c r="V80">
        <v>0</v>
      </c>
      <c r="W80">
        <v>0</v>
      </c>
      <c r="X80">
        <v>0</v>
      </c>
      <c r="Y80">
        <v>0.97</v>
      </c>
      <c r="Z80">
        <v>0.03</v>
      </c>
      <c r="AA80">
        <v>0</v>
      </c>
      <c r="AB80">
        <v>0</v>
      </c>
      <c r="AC80">
        <v>0</v>
      </c>
      <c r="AD80">
        <v>0.02</v>
      </c>
      <c r="AE80">
        <v>9.3003113567973408</v>
      </c>
      <c r="AF80">
        <v>174.3307518</v>
      </c>
      <c r="AG80">
        <v>-35.749273449999997</v>
      </c>
      <c r="AI80">
        <v>108000</v>
      </c>
      <c r="AJ80" t="s">
        <v>175</v>
      </c>
      <c r="AK80" t="s">
        <v>96</v>
      </c>
      <c r="AL80" t="s">
        <v>97</v>
      </c>
      <c r="AM80" t="s">
        <v>97</v>
      </c>
      <c r="AN80" t="s">
        <v>97</v>
      </c>
      <c r="AO80">
        <v>0</v>
      </c>
      <c r="AP80" t="s">
        <v>97</v>
      </c>
      <c r="AQ80" t="s">
        <v>97</v>
      </c>
      <c r="AR80">
        <v>0</v>
      </c>
      <c r="AS80" t="s">
        <v>97</v>
      </c>
      <c r="AT80" t="s">
        <v>97</v>
      </c>
      <c r="AU80">
        <v>0</v>
      </c>
      <c r="AV80" t="s">
        <v>97</v>
      </c>
      <c r="AW80">
        <v>174.47342359999999</v>
      </c>
      <c r="AX80">
        <v>-35.718214449999998</v>
      </c>
    </row>
    <row r="81" spans="1:50" x14ac:dyDescent="0.55000000000000004">
      <c r="A81">
        <v>108100</v>
      </c>
      <c r="B81" t="s">
        <v>176</v>
      </c>
      <c r="C81" t="s">
        <v>96</v>
      </c>
      <c r="D81">
        <v>0</v>
      </c>
      <c r="E81">
        <v>0</v>
      </c>
      <c r="F81">
        <v>0</v>
      </c>
      <c r="G81">
        <v>0</v>
      </c>
      <c r="H81">
        <v>0.95</v>
      </c>
      <c r="I81">
        <v>0.03</v>
      </c>
      <c r="J81">
        <v>0</v>
      </c>
      <c r="K81">
        <v>0</v>
      </c>
      <c r="L81">
        <v>0.02</v>
      </c>
      <c r="M81">
        <v>0.02</v>
      </c>
      <c r="N81">
        <v>4.6268582767968898</v>
      </c>
      <c r="O81">
        <f t="shared" si="2"/>
        <v>174.36900319999901</v>
      </c>
      <c r="P81">
        <f t="shared" si="3"/>
        <v>-35.746542920000003</v>
      </c>
      <c r="R81">
        <v>108000</v>
      </c>
      <c r="S81" t="s">
        <v>175</v>
      </c>
      <c r="T81" t="s">
        <v>96</v>
      </c>
      <c r="U81">
        <v>0</v>
      </c>
      <c r="V81">
        <v>0</v>
      </c>
      <c r="W81">
        <v>0</v>
      </c>
      <c r="X81">
        <v>0</v>
      </c>
      <c r="Y81">
        <v>1</v>
      </c>
      <c r="Z81">
        <v>0</v>
      </c>
      <c r="AA81">
        <v>0</v>
      </c>
      <c r="AB81">
        <v>0</v>
      </c>
      <c r="AC81">
        <v>0</v>
      </c>
      <c r="AD81">
        <v>0.02</v>
      </c>
      <c r="AE81" t="s">
        <v>97</v>
      </c>
      <c r="AF81">
        <v>174.47342359999999</v>
      </c>
      <c r="AG81">
        <v>-35.718214449999998</v>
      </c>
      <c r="AI81">
        <v>108100</v>
      </c>
      <c r="AJ81" t="s">
        <v>176</v>
      </c>
      <c r="AK81" t="s">
        <v>96</v>
      </c>
      <c r="AL81">
        <v>0</v>
      </c>
      <c r="AM81">
        <v>0</v>
      </c>
      <c r="AN81">
        <v>0</v>
      </c>
      <c r="AO81">
        <v>0</v>
      </c>
      <c r="AP81">
        <v>0</v>
      </c>
      <c r="AQ81">
        <v>1</v>
      </c>
      <c r="AR81">
        <v>0</v>
      </c>
      <c r="AS81">
        <v>0</v>
      </c>
      <c r="AT81">
        <v>0</v>
      </c>
      <c r="AU81">
        <v>0</v>
      </c>
      <c r="AV81">
        <v>0.93619758330921699</v>
      </c>
      <c r="AW81">
        <v>174.36900319999901</v>
      </c>
      <c r="AX81">
        <v>-35.746542920000003</v>
      </c>
    </row>
    <row r="82" spans="1:50" x14ac:dyDescent="0.55000000000000004">
      <c r="A82">
        <v>108200</v>
      </c>
      <c r="B82" t="s">
        <v>177</v>
      </c>
      <c r="C82" t="s">
        <v>96</v>
      </c>
      <c r="D82">
        <v>0</v>
      </c>
      <c r="E82">
        <v>0.02</v>
      </c>
      <c r="F82">
        <v>0</v>
      </c>
      <c r="G82">
        <v>0</v>
      </c>
      <c r="H82">
        <v>0.94</v>
      </c>
      <c r="I82">
        <v>0.03</v>
      </c>
      <c r="J82">
        <v>0</v>
      </c>
      <c r="K82">
        <v>0</v>
      </c>
      <c r="L82">
        <v>0.01</v>
      </c>
      <c r="M82">
        <v>0.02</v>
      </c>
      <c r="N82">
        <v>4.7215720461680002</v>
      </c>
      <c r="O82">
        <f t="shared" si="2"/>
        <v>174.3618074</v>
      </c>
      <c r="P82">
        <f t="shared" si="3"/>
        <v>-35.748683399999997</v>
      </c>
      <c r="R82">
        <v>108100</v>
      </c>
      <c r="S82" t="s">
        <v>176</v>
      </c>
      <c r="T82" t="s">
        <v>96</v>
      </c>
      <c r="U82">
        <v>0</v>
      </c>
      <c r="V82">
        <v>0</v>
      </c>
      <c r="W82">
        <v>0</v>
      </c>
      <c r="X82">
        <v>0</v>
      </c>
      <c r="Y82">
        <v>1</v>
      </c>
      <c r="Z82">
        <v>0</v>
      </c>
      <c r="AA82">
        <v>0</v>
      </c>
      <c r="AB82">
        <v>0</v>
      </c>
      <c r="AC82">
        <v>0</v>
      </c>
      <c r="AD82">
        <v>0.02</v>
      </c>
      <c r="AE82">
        <v>8.7729111063413505</v>
      </c>
      <c r="AF82">
        <v>174.36900319999901</v>
      </c>
      <c r="AG82">
        <v>-35.746542920000003</v>
      </c>
      <c r="AI82">
        <v>108200</v>
      </c>
      <c r="AJ82" t="s">
        <v>177</v>
      </c>
      <c r="AK82" t="s">
        <v>96</v>
      </c>
      <c r="AL82" t="s">
        <v>97</v>
      </c>
      <c r="AM82" t="s">
        <v>97</v>
      </c>
      <c r="AN82" t="s">
        <v>97</v>
      </c>
      <c r="AO82">
        <v>0</v>
      </c>
      <c r="AP82" t="s">
        <v>97</v>
      </c>
      <c r="AQ82" t="s">
        <v>97</v>
      </c>
      <c r="AR82">
        <v>0</v>
      </c>
      <c r="AS82" t="s">
        <v>97</v>
      </c>
      <c r="AT82" t="s">
        <v>97</v>
      </c>
      <c r="AU82">
        <v>0</v>
      </c>
      <c r="AV82" t="s">
        <v>97</v>
      </c>
      <c r="AW82">
        <v>174.3618074</v>
      </c>
      <c r="AX82">
        <v>-35.748683399999997</v>
      </c>
    </row>
    <row r="83" spans="1:50" x14ac:dyDescent="0.55000000000000004">
      <c r="A83">
        <v>108300</v>
      </c>
      <c r="B83" t="s">
        <v>178</v>
      </c>
      <c r="C83" t="s">
        <v>96</v>
      </c>
      <c r="D83">
        <v>0</v>
      </c>
      <c r="E83">
        <v>0.01</v>
      </c>
      <c r="F83">
        <v>0</v>
      </c>
      <c r="G83">
        <v>0</v>
      </c>
      <c r="H83">
        <v>0.96</v>
      </c>
      <c r="I83">
        <v>0.02</v>
      </c>
      <c r="J83">
        <v>0</v>
      </c>
      <c r="K83">
        <v>0</v>
      </c>
      <c r="L83">
        <v>0.01</v>
      </c>
      <c r="M83">
        <v>0.02</v>
      </c>
      <c r="N83">
        <v>5.7231287441030396</v>
      </c>
      <c r="O83">
        <f t="shared" si="2"/>
        <v>174.363527</v>
      </c>
      <c r="P83">
        <f t="shared" si="3"/>
        <v>-35.766174970000002</v>
      </c>
      <c r="R83">
        <v>108200</v>
      </c>
      <c r="S83" t="s">
        <v>177</v>
      </c>
      <c r="T83" t="s">
        <v>96</v>
      </c>
      <c r="U83">
        <v>0</v>
      </c>
      <c r="V83">
        <v>0</v>
      </c>
      <c r="W83">
        <v>0</v>
      </c>
      <c r="X83">
        <v>0</v>
      </c>
      <c r="Y83">
        <v>1</v>
      </c>
      <c r="Z83">
        <v>0</v>
      </c>
      <c r="AA83">
        <v>0</v>
      </c>
      <c r="AB83">
        <v>0</v>
      </c>
      <c r="AC83">
        <v>0</v>
      </c>
      <c r="AD83">
        <v>0.02</v>
      </c>
      <c r="AE83" t="s">
        <v>97</v>
      </c>
      <c r="AF83">
        <v>174.3618074</v>
      </c>
      <c r="AG83">
        <v>-35.748683399999997</v>
      </c>
      <c r="AI83">
        <v>108300</v>
      </c>
      <c r="AJ83" t="s">
        <v>178</v>
      </c>
      <c r="AK83" t="s">
        <v>96</v>
      </c>
      <c r="AL83">
        <v>0</v>
      </c>
      <c r="AM83">
        <v>0</v>
      </c>
      <c r="AN83">
        <v>0</v>
      </c>
      <c r="AO83">
        <v>0</v>
      </c>
      <c r="AP83">
        <v>0</v>
      </c>
      <c r="AQ83">
        <v>0.75</v>
      </c>
      <c r="AR83">
        <v>0</v>
      </c>
      <c r="AS83">
        <v>0</v>
      </c>
      <c r="AT83">
        <v>0.25</v>
      </c>
      <c r="AU83">
        <v>0</v>
      </c>
      <c r="AV83">
        <v>2.2126655735757499</v>
      </c>
      <c r="AW83">
        <v>174.363527</v>
      </c>
      <c r="AX83">
        <v>-35.766174970000002</v>
      </c>
    </row>
    <row r="84" spans="1:50" x14ac:dyDescent="0.55000000000000004">
      <c r="A84">
        <v>108500</v>
      </c>
      <c r="B84" t="s">
        <v>179</v>
      </c>
      <c r="C84" t="s">
        <v>96</v>
      </c>
      <c r="D84">
        <v>0</v>
      </c>
      <c r="E84">
        <v>0</v>
      </c>
      <c r="F84">
        <v>0</v>
      </c>
      <c r="G84">
        <v>0</v>
      </c>
      <c r="H84">
        <v>0.98</v>
      </c>
      <c r="I84">
        <v>0.01</v>
      </c>
      <c r="J84">
        <v>0</v>
      </c>
      <c r="K84">
        <v>0</v>
      </c>
      <c r="L84">
        <v>0.01</v>
      </c>
      <c r="M84">
        <v>0.02</v>
      </c>
      <c r="N84">
        <v>9.7629572197682499</v>
      </c>
      <c r="O84">
        <f t="shared" si="2"/>
        <v>174.42812259999999</v>
      </c>
      <c r="P84">
        <f t="shared" si="3"/>
        <v>-35.760018440000003</v>
      </c>
      <c r="R84">
        <v>108300</v>
      </c>
      <c r="S84" t="s">
        <v>178</v>
      </c>
      <c r="T84" t="s">
        <v>96</v>
      </c>
      <c r="U84">
        <v>0</v>
      </c>
      <c r="V84">
        <v>0</v>
      </c>
      <c r="W84">
        <v>0</v>
      </c>
      <c r="X84">
        <v>0</v>
      </c>
      <c r="Y84">
        <v>0.86</v>
      </c>
      <c r="Z84">
        <v>0</v>
      </c>
      <c r="AA84">
        <v>0</v>
      </c>
      <c r="AB84">
        <v>0</v>
      </c>
      <c r="AC84">
        <v>0.14000000000000001</v>
      </c>
      <c r="AD84">
        <v>0.02</v>
      </c>
      <c r="AE84">
        <v>4.7562632905652302</v>
      </c>
      <c r="AF84">
        <v>174.363527</v>
      </c>
      <c r="AG84">
        <v>-35.766174970000002</v>
      </c>
      <c r="AI84">
        <v>108500</v>
      </c>
      <c r="AJ84" t="s">
        <v>179</v>
      </c>
      <c r="AK84" t="s">
        <v>96</v>
      </c>
      <c r="AL84">
        <v>0</v>
      </c>
      <c r="AM84">
        <v>0.27</v>
      </c>
      <c r="AN84">
        <v>0</v>
      </c>
      <c r="AO84">
        <v>0</v>
      </c>
      <c r="AP84">
        <v>0</v>
      </c>
      <c r="AQ84">
        <v>0.62</v>
      </c>
      <c r="AR84">
        <v>0</v>
      </c>
      <c r="AS84">
        <v>0</v>
      </c>
      <c r="AT84">
        <v>0.11</v>
      </c>
      <c r="AU84">
        <v>0</v>
      </c>
      <c r="AV84">
        <v>4.0800088338178098</v>
      </c>
      <c r="AW84">
        <v>174.42812259999999</v>
      </c>
      <c r="AX84">
        <v>-35.760018440000003</v>
      </c>
    </row>
    <row r="85" spans="1:50" x14ac:dyDescent="0.55000000000000004">
      <c r="A85">
        <v>108600</v>
      </c>
      <c r="B85" t="s">
        <v>180</v>
      </c>
      <c r="C85" t="s">
        <v>96</v>
      </c>
      <c r="D85">
        <v>0</v>
      </c>
      <c r="E85">
        <v>0</v>
      </c>
      <c r="F85">
        <v>0</v>
      </c>
      <c r="G85">
        <v>0</v>
      </c>
      <c r="H85">
        <v>0.99</v>
      </c>
      <c r="I85">
        <v>0</v>
      </c>
      <c r="J85">
        <v>0</v>
      </c>
      <c r="K85">
        <v>0</v>
      </c>
      <c r="L85">
        <v>0.01</v>
      </c>
      <c r="M85">
        <v>0.02</v>
      </c>
      <c r="N85">
        <v>14.4422879447415</v>
      </c>
      <c r="O85">
        <f t="shared" si="2"/>
        <v>174.38388879999999</v>
      </c>
      <c r="P85">
        <f t="shared" si="3"/>
        <v>-35.914837779999999</v>
      </c>
      <c r="R85">
        <v>108500</v>
      </c>
      <c r="S85" t="s">
        <v>179</v>
      </c>
      <c r="T85" t="s">
        <v>96</v>
      </c>
      <c r="U85">
        <v>0</v>
      </c>
      <c r="V85">
        <v>0</v>
      </c>
      <c r="W85">
        <v>0</v>
      </c>
      <c r="X85">
        <v>0</v>
      </c>
      <c r="Y85">
        <v>0.91</v>
      </c>
      <c r="Z85">
        <v>0</v>
      </c>
      <c r="AA85">
        <v>0</v>
      </c>
      <c r="AB85">
        <v>0</v>
      </c>
      <c r="AC85">
        <v>0.09</v>
      </c>
      <c r="AD85">
        <v>0.02</v>
      </c>
      <c r="AE85">
        <v>4.8683128894993404</v>
      </c>
      <c r="AF85">
        <v>174.42812259999999</v>
      </c>
      <c r="AG85">
        <v>-35.760018440000003</v>
      </c>
      <c r="AI85">
        <v>108600</v>
      </c>
      <c r="AJ85" t="s">
        <v>180</v>
      </c>
      <c r="AK85" t="s">
        <v>96</v>
      </c>
      <c r="AL85">
        <v>0</v>
      </c>
      <c r="AM85">
        <v>0.66</v>
      </c>
      <c r="AN85">
        <v>0</v>
      </c>
      <c r="AO85">
        <v>0</v>
      </c>
      <c r="AP85">
        <v>0</v>
      </c>
      <c r="AQ85">
        <v>0.34</v>
      </c>
      <c r="AR85">
        <v>0</v>
      </c>
      <c r="AS85">
        <v>0</v>
      </c>
      <c r="AT85">
        <v>0</v>
      </c>
      <c r="AU85">
        <v>0</v>
      </c>
      <c r="AV85">
        <v>5.7486419742820303</v>
      </c>
      <c r="AW85">
        <v>174.38388879999999</v>
      </c>
      <c r="AX85">
        <v>-35.914837779999999</v>
      </c>
    </row>
    <row r="86" spans="1:50" x14ac:dyDescent="0.55000000000000004">
      <c r="A86">
        <v>108700</v>
      </c>
      <c r="B86" t="s">
        <v>181</v>
      </c>
      <c r="C86" t="s">
        <v>96</v>
      </c>
      <c r="D86">
        <v>0</v>
      </c>
      <c r="E86">
        <v>0</v>
      </c>
      <c r="F86">
        <v>0</v>
      </c>
      <c r="G86">
        <v>0</v>
      </c>
      <c r="H86">
        <v>0.96</v>
      </c>
      <c r="I86">
        <v>0.02</v>
      </c>
      <c r="J86">
        <v>0</v>
      </c>
      <c r="K86">
        <v>0</v>
      </c>
      <c r="L86">
        <v>0.02</v>
      </c>
      <c r="M86">
        <v>0.02</v>
      </c>
      <c r="N86">
        <v>10.5721660748563</v>
      </c>
      <c r="O86">
        <f t="shared" si="2"/>
        <v>174.4753498</v>
      </c>
      <c r="P86">
        <f t="shared" si="3"/>
        <v>-35.837870780000003</v>
      </c>
      <c r="R86">
        <v>108600</v>
      </c>
      <c r="S86" t="s">
        <v>180</v>
      </c>
      <c r="T86" t="s">
        <v>96</v>
      </c>
      <c r="U86">
        <v>0</v>
      </c>
      <c r="V86">
        <v>0</v>
      </c>
      <c r="W86">
        <v>0</v>
      </c>
      <c r="X86">
        <v>0</v>
      </c>
      <c r="Y86">
        <v>0.96</v>
      </c>
      <c r="Z86">
        <v>0</v>
      </c>
      <c r="AA86">
        <v>0</v>
      </c>
      <c r="AB86">
        <v>0</v>
      </c>
      <c r="AC86">
        <v>0.04</v>
      </c>
      <c r="AD86">
        <v>0.02</v>
      </c>
      <c r="AE86">
        <v>6.9098182662906504</v>
      </c>
      <c r="AF86">
        <v>174.38388879999999</v>
      </c>
      <c r="AG86">
        <v>-35.914837779999999</v>
      </c>
      <c r="AI86">
        <v>108700</v>
      </c>
      <c r="AJ86" t="s">
        <v>181</v>
      </c>
      <c r="AK86" t="s">
        <v>96</v>
      </c>
      <c r="AL86">
        <v>0</v>
      </c>
      <c r="AM86">
        <v>0.36</v>
      </c>
      <c r="AN86">
        <v>0</v>
      </c>
      <c r="AO86">
        <v>0</v>
      </c>
      <c r="AP86">
        <v>0.01</v>
      </c>
      <c r="AQ86">
        <v>0.45</v>
      </c>
      <c r="AR86">
        <v>0</v>
      </c>
      <c r="AS86">
        <v>0.09</v>
      </c>
      <c r="AT86">
        <v>0.09</v>
      </c>
      <c r="AU86">
        <v>0</v>
      </c>
      <c r="AV86">
        <v>2.3491060686355398</v>
      </c>
      <c r="AW86">
        <v>174.4753498</v>
      </c>
      <c r="AX86">
        <v>-35.837870780000003</v>
      </c>
    </row>
    <row r="87" spans="1:50" x14ac:dyDescent="0.55000000000000004">
      <c r="A87">
        <v>108800</v>
      </c>
      <c r="B87" t="s">
        <v>182</v>
      </c>
      <c r="C87" t="s">
        <v>96</v>
      </c>
      <c r="D87">
        <v>0</v>
      </c>
      <c r="E87">
        <v>0</v>
      </c>
      <c r="F87">
        <v>0</v>
      </c>
      <c r="G87">
        <v>0</v>
      </c>
      <c r="H87">
        <v>0.96</v>
      </c>
      <c r="I87">
        <v>0.02</v>
      </c>
      <c r="J87">
        <v>0</v>
      </c>
      <c r="K87">
        <v>0</v>
      </c>
      <c r="L87">
        <v>0.02</v>
      </c>
      <c r="M87">
        <v>0.02</v>
      </c>
      <c r="N87">
        <v>10.171764243691101</v>
      </c>
      <c r="O87">
        <f t="shared" si="2"/>
        <v>174.45727500000001</v>
      </c>
      <c r="P87">
        <f t="shared" si="3"/>
        <v>-35.878696230000003</v>
      </c>
      <c r="R87">
        <v>108700</v>
      </c>
      <c r="S87" t="s">
        <v>181</v>
      </c>
      <c r="T87" t="s">
        <v>96</v>
      </c>
      <c r="U87">
        <v>0</v>
      </c>
      <c r="V87">
        <v>0</v>
      </c>
      <c r="W87">
        <v>0</v>
      </c>
      <c r="X87">
        <v>0</v>
      </c>
      <c r="Y87">
        <v>0.88</v>
      </c>
      <c r="Z87">
        <v>0.1</v>
      </c>
      <c r="AA87">
        <v>0</v>
      </c>
      <c r="AB87">
        <v>0</v>
      </c>
      <c r="AC87">
        <v>0.02</v>
      </c>
      <c r="AD87">
        <v>0.02</v>
      </c>
      <c r="AE87">
        <v>12.2045693164401</v>
      </c>
      <c r="AF87">
        <v>174.4753498</v>
      </c>
      <c r="AG87">
        <v>-35.837870780000003</v>
      </c>
      <c r="AI87">
        <v>108800</v>
      </c>
      <c r="AJ87" t="s">
        <v>182</v>
      </c>
      <c r="AK87" t="s">
        <v>96</v>
      </c>
      <c r="AL87">
        <v>0</v>
      </c>
      <c r="AM87">
        <v>0.61</v>
      </c>
      <c r="AN87">
        <v>0</v>
      </c>
      <c r="AO87">
        <v>0</v>
      </c>
      <c r="AP87">
        <v>0</v>
      </c>
      <c r="AQ87">
        <v>0.26</v>
      </c>
      <c r="AR87">
        <v>0</v>
      </c>
      <c r="AS87">
        <v>0</v>
      </c>
      <c r="AT87">
        <v>0.13</v>
      </c>
      <c r="AU87">
        <v>0</v>
      </c>
      <c r="AV87">
        <v>6.8412793511350296</v>
      </c>
      <c r="AW87">
        <v>174.45727500000001</v>
      </c>
      <c r="AX87">
        <v>-35.878696230000003</v>
      </c>
    </row>
    <row r="88" spans="1:50" x14ac:dyDescent="0.55000000000000004">
      <c r="A88">
        <v>108900</v>
      </c>
      <c r="B88" t="s">
        <v>183</v>
      </c>
      <c r="C88" t="s">
        <v>96</v>
      </c>
      <c r="D88">
        <v>0</v>
      </c>
      <c r="E88">
        <v>0</v>
      </c>
      <c r="F88">
        <v>0</v>
      </c>
      <c r="G88">
        <v>0</v>
      </c>
      <c r="H88">
        <v>1</v>
      </c>
      <c r="I88">
        <v>0</v>
      </c>
      <c r="J88">
        <v>0</v>
      </c>
      <c r="K88">
        <v>0</v>
      </c>
      <c r="L88">
        <v>0</v>
      </c>
      <c r="M88">
        <v>0.02</v>
      </c>
      <c r="N88">
        <v>24.5842801950315</v>
      </c>
      <c r="O88">
        <f t="shared" si="2"/>
        <v>174.572351</v>
      </c>
      <c r="P88">
        <f t="shared" si="3"/>
        <v>-35.840152109999998</v>
      </c>
      <c r="R88">
        <v>108800</v>
      </c>
      <c r="S88" t="s">
        <v>182</v>
      </c>
      <c r="T88" t="s">
        <v>96</v>
      </c>
      <c r="U88">
        <v>0</v>
      </c>
      <c r="V88">
        <v>0</v>
      </c>
      <c r="W88">
        <v>0</v>
      </c>
      <c r="X88">
        <v>0</v>
      </c>
      <c r="Y88">
        <v>0.94</v>
      </c>
      <c r="Z88">
        <v>0.03</v>
      </c>
      <c r="AA88">
        <v>0</v>
      </c>
      <c r="AB88">
        <v>0</v>
      </c>
      <c r="AC88">
        <v>0.03</v>
      </c>
      <c r="AD88">
        <v>0.02</v>
      </c>
      <c r="AE88">
        <v>7.2769946878173704</v>
      </c>
      <c r="AF88">
        <v>174.45727500000001</v>
      </c>
      <c r="AG88">
        <v>-35.878696230000003</v>
      </c>
      <c r="AI88">
        <v>108900</v>
      </c>
      <c r="AJ88" t="s">
        <v>183</v>
      </c>
      <c r="AK88" t="s">
        <v>96</v>
      </c>
      <c r="AL88">
        <v>0</v>
      </c>
      <c r="AM88">
        <v>0.25</v>
      </c>
      <c r="AN88">
        <v>0</v>
      </c>
      <c r="AO88">
        <v>0</v>
      </c>
      <c r="AP88">
        <v>0</v>
      </c>
      <c r="AQ88">
        <v>0.75</v>
      </c>
      <c r="AR88">
        <v>0</v>
      </c>
      <c r="AS88">
        <v>0</v>
      </c>
      <c r="AT88">
        <v>0</v>
      </c>
      <c r="AU88">
        <v>0</v>
      </c>
      <c r="AV88">
        <v>4.5893339352832703</v>
      </c>
      <c r="AW88">
        <v>174.572351</v>
      </c>
      <c r="AX88">
        <v>-35.840152109999998</v>
      </c>
    </row>
    <row r="89" spans="1:50" x14ac:dyDescent="0.55000000000000004">
      <c r="A89">
        <v>109000</v>
      </c>
      <c r="B89" t="s">
        <v>184</v>
      </c>
      <c r="C89" t="s">
        <v>96</v>
      </c>
      <c r="D89">
        <v>0</v>
      </c>
      <c r="E89">
        <v>0</v>
      </c>
      <c r="F89">
        <v>0</v>
      </c>
      <c r="G89">
        <v>0</v>
      </c>
      <c r="H89">
        <v>0.89</v>
      </c>
      <c r="I89">
        <v>0.02</v>
      </c>
      <c r="J89">
        <v>0</v>
      </c>
      <c r="K89">
        <v>0.02</v>
      </c>
      <c r="L89">
        <v>7.0000000000000007E-2</v>
      </c>
      <c r="M89">
        <v>0.02</v>
      </c>
      <c r="N89">
        <v>14.080402130550301</v>
      </c>
      <c r="O89">
        <f t="shared" si="2"/>
        <v>174.4508209</v>
      </c>
      <c r="P89">
        <f t="shared" si="3"/>
        <v>-36.033304119999997</v>
      </c>
      <c r="R89">
        <v>108900</v>
      </c>
      <c r="S89" t="s">
        <v>183</v>
      </c>
      <c r="T89" t="s">
        <v>96</v>
      </c>
      <c r="U89">
        <v>0</v>
      </c>
      <c r="V89">
        <v>0</v>
      </c>
      <c r="W89">
        <v>0</v>
      </c>
      <c r="X89">
        <v>0</v>
      </c>
      <c r="Y89">
        <v>1</v>
      </c>
      <c r="Z89">
        <v>0</v>
      </c>
      <c r="AA89">
        <v>0</v>
      </c>
      <c r="AB89">
        <v>0</v>
      </c>
      <c r="AC89">
        <v>0</v>
      </c>
      <c r="AD89">
        <v>0.02</v>
      </c>
      <c r="AE89" t="s">
        <v>97</v>
      </c>
      <c r="AF89">
        <v>174.572351</v>
      </c>
      <c r="AG89">
        <v>-35.840152109999998</v>
      </c>
      <c r="AI89">
        <v>109000</v>
      </c>
      <c r="AJ89" t="s">
        <v>184</v>
      </c>
      <c r="AK89" t="s">
        <v>96</v>
      </c>
      <c r="AL89">
        <v>0</v>
      </c>
      <c r="AM89">
        <v>0.42</v>
      </c>
      <c r="AN89">
        <v>0</v>
      </c>
      <c r="AO89">
        <v>0</v>
      </c>
      <c r="AP89">
        <v>0</v>
      </c>
      <c r="AQ89">
        <v>0.52</v>
      </c>
      <c r="AR89">
        <v>0</v>
      </c>
      <c r="AS89">
        <v>0</v>
      </c>
      <c r="AT89">
        <v>0.06</v>
      </c>
      <c r="AU89">
        <v>0</v>
      </c>
      <c r="AV89">
        <v>3.97951313995988</v>
      </c>
      <c r="AW89">
        <v>174.4508209</v>
      </c>
      <c r="AX89">
        <v>-36.033304119999997</v>
      </c>
    </row>
    <row r="90" spans="1:50" x14ac:dyDescent="0.55000000000000004">
      <c r="A90">
        <v>109100</v>
      </c>
      <c r="B90" t="s">
        <v>185</v>
      </c>
      <c r="C90" t="s">
        <v>96</v>
      </c>
      <c r="D90">
        <v>0</v>
      </c>
      <c r="E90">
        <v>0</v>
      </c>
      <c r="F90">
        <v>0</v>
      </c>
      <c r="G90">
        <v>0</v>
      </c>
      <c r="H90">
        <v>0.91</v>
      </c>
      <c r="I90">
        <v>7.0000000000000007E-2</v>
      </c>
      <c r="J90">
        <v>0</v>
      </c>
      <c r="K90">
        <v>0</v>
      </c>
      <c r="L90">
        <v>0.02</v>
      </c>
      <c r="M90">
        <v>0.02</v>
      </c>
      <c r="N90">
        <v>4.6343925337974001</v>
      </c>
      <c r="O90">
        <f t="shared" si="2"/>
        <v>173.81585480000001</v>
      </c>
      <c r="P90">
        <f t="shared" si="3"/>
        <v>-35.938675439999997</v>
      </c>
      <c r="R90">
        <v>109000</v>
      </c>
      <c r="S90" t="s">
        <v>184</v>
      </c>
      <c r="T90" t="s">
        <v>96</v>
      </c>
      <c r="U90">
        <v>0</v>
      </c>
      <c r="V90">
        <v>0</v>
      </c>
      <c r="W90">
        <v>0</v>
      </c>
      <c r="X90">
        <v>0</v>
      </c>
      <c r="Y90">
        <v>0.84</v>
      </c>
      <c r="Z90">
        <v>0.03</v>
      </c>
      <c r="AA90">
        <v>0</v>
      </c>
      <c r="AB90">
        <v>0.03</v>
      </c>
      <c r="AC90">
        <v>0.1</v>
      </c>
      <c r="AD90">
        <v>0.02</v>
      </c>
      <c r="AE90">
        <v>5.2739881934878898</v>
      </c>
      <c r="AF90">
        <v>174.4508209</v>
      </c>
      <c r="AG90">
        <v>-36.033304119999997</v>
      </c>
      <c r="AI90">
        <v>109100</v>
      </c>
      <c r="AJ90" t="s">
        <v>185</v>
      </c>
      <c r="AK90" t="s">
        <v>96</v>
      </c>
      <c r="AL90">
        <v>0</v>
      </c>
      <c r="AM90">
        <v>0.68</v>
      </c>
      <c r="AN90">
        <v>0</v>
      </c>
      <c r="AO90">
        <v>0</v>
      </c>
      <c r="AP90">
        <v>0</v>
      </c>
      <c r="AQ90">
        <v>0.16</v>
      </c>
      <c r="AR90">
        <v>0</v>
      </c>
      <c r="AS90">
        <v>0</v>
      </c>
      <c r="AT90">
        <v>0.16</v>
      </c>
      <c r="AU90">
        <v>0</v>
      </c>
      <c r="AV90">
        <v>0.286960375297383</v>
      </c>
      <c r="AW90">
        <v>173.81585480000001</v>
      </c>
      <c r="AX90">
        <v>-35.938675439999997</v>
      </c>
    </row>
    <row r="91" spans="1:50" x14ac:dyDescent="0.55000000000000004">
      <c r="A91">
        <v>109200</v>
      </c>
      <c r="B91" t="s">
        <v>186</v>
      </c>
      <c r="C91" t="s">
        <v>96</v>
      </c>
      <c r="D91">
        <v>0</v>
      </c>
      <c r="E91">
        <v>0</v>
      </c>
      <c r="F91">
        <v>0</v>
      </c>
      <c r="G91">
        <v>0</v>
      </c>
      <c r="H91">
        <v>0.9</v>
      </c>
      <c r="I91">
        <v>0.06</v>
      </c>
      <c r="J91">
        <v>0</v>
      </c>
      <c r="K91">
        <v>0</v>
      </c>
      <c r="L91">
        <v>0.04</v>
      </c>
      <c r="M91">
        <v>0.02</v>
      </c>
      <c r="N91">
        <v>12.334681074898601</v>
      </c>
      <c r="O91">
        <f t="shared" si="2"/>
        <v>173.97089149999999</v>
      </c>
      <c r="P91">
        <f t="shared" si="3"/>
        <v>-35.87696287</v>
      </c>
      <c r="R91">
        <v>109100</v>
      </c>
      <c r="S91" t="s">
        <v>185</v>
      </c>
      <c r="T91" t="s">
        <v>96</v>
      </c>
      <c r="U91">
        <v>0</v>
      </c>
      <c r="V91">
        <v>0</v>
      </c>
      <c r="W91">
        <v>0</v>
      </c>
      <c r="X91">
        <v>0</v>
      </c>
      <c r="Y91">
        <v>0.80999999999999905</v>
      </c>
      <c r="Z91">
        <v>0.14000000000000001</v>
      </c>
      <c r="AA91">
        <v>0</v>
      </c>
      <c r="AB91">
        <v>0</v>
      </c>
      <c r="AC91">
        <v>0.05</v>
      </c>
      <c r="AD91">
        <v>0.02</v>
      </c>
      <c r="AE91">
        <v>1.7274070590508099</v>
      </c>
      <c r="AF91">
        <v>173.81585480000001</v>
      </c>
      <c r="AG91">
        <v>-35.938675439999997</v>
      </c>
      <c r="AI91">
        <v>109200</v>
      </c>
      <c r="AJ91" t="s">
        <v>186</v>
      </c>
      <c r="AK91" t="s">
        <v>96</v>
      </c>
      <c r="AL91">
        <v>0</v>
      </c>
      <c r="AM91">
        <v>0.71</v>
      </c>
      <c r="AN91">
        <v>0</v>
      </c>
      <c r="AO91">
        <v>0</v>
      </c>
      <c r="AP91">
        <v>0</v>
      </c>
      <c r="AQ91">
        <v>0.28999999999999998</v>
      </c>
      <c r="AR91">
        <v>0</v>
      </c>
      <c r="AS91">
        <v>0</v>
      </c>
      <c r="AT91">
        <v>0</v>
      </c>
      <c r="AU91">
        <v>0</v>
      </c>
      <c r="AV91" t="s">
        <v>97</v>
      </c>
      <c r="AW91">
        <v>173.97089149999999</v>
      </c>
      <c r="AX91">
        <v>-35.87696287</v>
      </c>
    </row>
    <row r="92" spans="1:50" x14ac:dyDescent="0.55000000000000004">
      <c r="A92">
        <v>109300</v>
      </c>
      <c r="B92" t="s">
        <v>187</v>
      </c>
      <c r="C92" t="s">
        <v>96</v>
      </c>
      <c r="D92">
        <v>0</v>
      </c>
      <c r="E92">
        <v>0</v>
      </c>
      <c r="F92">
        <v>0</v>
      </c>
      <c r="G92">
        <v>0</v>
      </c>
      <c r="H92">
        <v>0.81</v>
      </c>
      <c r="I92">
        <v>0.09</v>
      </c>
      <c r="J92">
        <v>0</v>
      </c>
      <c r="K92">
        <v>0.01</v>
      </c>
      <c r="L92">
        <v>0.09</v>
      </c>
      <c r="M92">
        <v>0.02</v>
      </c>
      <c r="N92">
        <v>2.5476393508496198</v>
      </c>
      <c r="O92">
        <f t="shared" si="2"/>
        <v>173.8652405</v>
      </c>
      <c r="P92">
        <f t="shared" si="3"/>
        <v>-35.939201580000002</v>
      </c>
      <c r="R92">
        <v>109200</v>
      </c>
      <c r="S92" t="s">
        <v>186</v>
      </c>
      <c r="T92" t="s">
        <v>96</v>
      </c>
      <c r="U92">
        <v>0</v>
      </c>
      <c r="V92">
        <v>0</v>
      </c>
      <c r="W92">
        <v>0</v>
      </c>
      <c r="X92">
        <v>0</v>
      </c>
      <c r="Y92">
        <v>0.72</v>
      </c>
      <c r="Z92">
        <v>0.21</v>
      </c>
      <c r="AA92">
        <v>0</v>
      </c>
      <c r="AB92">
        <v>0</v>
      </c>
      <c r="AC92">
        <v>7.0000000000000007E-2</v>
      </c>
      <c r="AD92">
        <v>0.02</v>
      </c>
      <c r="AE92">
        <v>8.3592189221328592</v>
      </c>
      <c r="AF92">
        <v>173.97089149999999</v>
      </c>
      <c r="AG92">
        <v>-35.87696287</v>
      </c>
      <c r="AI92">
        <v>109300</v>
      </c>
      <c r="AJ92" t="s">
        <v>187</v>
      </c>
      <c r="AK92" t="s">
        <v>96</v>
      </c>
      <c r="AL92">
        <v>0</v>
      </c>
      <c r="AM92">
        <v>0.27</v>
      </c>
      <c r="AN92">
        <v>0</v>
      </c>
      <c r="AO92">
        <v>0</v>
      </c>
      <c r="AP92">
        <v>3.9999999999999897E-2</v>
      </c>
      <c r="AQ92">
        <v>0.46</v>
      </c>
      <c r="AR92">
        <v>0</v>
      </c>
      <c r="AS92">
        <v>0.02</v>
      </c>
      <c r="AT92">
        <v>0.21</v>
      </c>
      <c r="AU92">
        <v>0</v>
      </c>
      <c r="AV92">
        <v>3.6846720782224902</v>
      </c>
      <c r="AW92">
        <v>173.8652405</v>
      </c>
      <c r="AX92">
        <v>-35.939201580000002</v>
      </c>
    </row>
    <row r="93" spans="1:50" x14ac:dyDescent="0.55000000000000004">
      <c r="A93">
        <v>109400</v>
      </c>
      <c r="B93" t="s">
        <v>188</v>
      </c>
      <c r="C93" t="s">
        <v>96</v>
      </c>
      <c r="D93">
        <v>0</v>
      </c>
      <c r="E93">
        <v>0</v>
      </c>
      <c r="F93">
        <v>0</v>
      </c>
      <c r="G93">
        <v>0</v>
      </c>
      <c r="H93">
        <v>0.85</v>
      </c>
      <c r="I93">
        <v>7.0000000000000007E-2</v>
      </c>
      <c r="J93">
        <v>0</v>
      </c>
      <c r="K93">
        <v>0.01</v>
      </c>
      <c r="L93">
        <v>7.0000000000000007E-2</v>
      </c>
      <c r="M93">
        <v>0.02</v>
      </c>
      <c r="N93">
        <v>11.352864238976199</v>
      </c>
      <c r="O93">
        <f t="shared" si="2"/>
        <v>174.14650080000001</v>
      </c>
      <c r="P93">
        <f t="shared" si="3"/>
        <v>-36.084785119999999</v>
      </c>
      <c r="R93">
        <v>109300</v>
      </c>
      <c r="S93" t="s">
        <v>187</v>
      </c>
      <c r="T93" t="s">
        <v>96</v>
      </c>
      <c r="U93">
        <v>0</v>
      </c>
      <c r="V93">
        <v>0</v>
      </c>
      <c r="W93">
        <v>0</v>
      </c>
      <c r="X93">
        <v>0</v>
      </c>
      <c r="Y93">
        <v>0.89</v>
      </c>
      <c r="Z93">
        <v>0.05</v>
      </c>
      <c r="AA93">
        <v>0</v>
      </c>
      <c r="AB93">
        <v>0</v>
      </c>
      <c r="AC93">
        <v>0.06</v>
      </c>
      <c r="AD93">
        <v>0.02</v>
      </c>
      <c r="AE93">
        <v>5.5489092081271103</v>
      </c>
      <c r="AF93">
        <v>173.8652405</v>
      </c>
      <c r="AG93">
        <v>-35.939201580000002</v>
      </c>
      <c r="AI93">
        <v>109400</v>
      </c>
      <c r="AJ93" t="s">
        <v>188</v>
      </c>
      <c r="AK93" t="s">
        <v>96</v>
      </c>
      <c r="AL93">
        <v>0</v>
      </c>
      <c r="AM93">
        <v>0.53</v>
      </c>
      <c r="AN93">
        <v>0</v>
      </c>
      <c r="AO93">
        <v>0</v>
      </c>
      <c r="AP93">
        <v>0</v>
      </c>
      <c r="AQ93">
        <v>0.38</v>
      </c>
      <c r="AR93">
        <v>0</v>
      </c>
      <c r="AS93">
        <v>0</v>
      </c>
      <c r="AT93">
        <v>0.09</v>
      </c>
      <c r="AU93">
        <v>0</v>
      </c>
      <c r="AV93">
        <v>2.8018221404050698</v>
      </c>
      <c r="AW93">
        <v>174.14650080000001</v>
      </c>
      <c r="AX93">
        <v>-36.084785119999999</v>
      </c>
    </row>
    <row r="94" spans="1:50" x14ac:dyDescent="0.55000000000000004">
      <c r="A94">
        <v>109500</v>
      </c>
      <c r="B94" t="s">
        <v>189</v>
      </c>
      <c r="C94" t="s">
        <v>96</v>
      </c>
      <c r="D94">
        <v>0</v>
      </c>
      <c r="E94">
        <v>0</v>
      </c>
      <c r="F94">
        <v>0</v>
      </c>
      <c r="G94">
        <v>0</v>
      </c>
      <c r="H94">
        <v>0.98</v>
      </c>
      <c r="I94">
        <v>0</v>
      </c>
      <c r="J94">
        <v>0</v>
      </c>
      <c r="K94">
        <v>0</v>
      </c>
      <c r="L94">
        <v>0.02</v>
      </c>
      <c r="M94">
        <v>0.02</v>
      </c>
      <c r="N94">
        <v>10.415660497692899</v>
      </c>
      <c r="O94">
        <f t="shared" si="2"/>
        <v>174.31634609999901</v>
      </c>
      <c r="P94">
        <f t="shared" si="3"/>
        <v>-36.112696249999999</v>
      </c>
      <c r="R94">
        <v>109400</v>
      </c>
      <c r="S94" t="s">
        <v>188</v>
      </c>
      <c r="T94" t="s">
        <v>96</v>
      </c>
      <c r="U94">
        <v>0</v>
      </c>
      <c r="V94">
        <v>0</v>
      </c>
      <c r="W94">
        <v>0</v>
      </c>
      <c r="X94">
        <v>0</v>
      </c>
      <c r="Y94">
        <v>0.8</v>
      </c>
      <c r="Z94">
        <v>0.09</v>
      </c>
      <c r="AA94">
        <v>0</v>
      </c>
      <c r="AB94">
        <v>0.02</v>
      </c>
      <c r="AC94">
        <v>0.09</v>
      </c>
      <c r="AD94">
        <v>0.02</v>
      </c>
      <c r="AE94">
        <v>5.2563146061134303</v>
      </c>
      <c r="AF94">
        <v>174.14650080000001</v>
      </c>
      <c r="AG94">
        <v>-36.084785119999999</v>
      </c>
      <c r="AI94">
        <v>109500</v>
      </c>
      <c r="AJ94" t="s">
        <v>189</v>
      </c>
      <c r="AK94" t="s">
        <v>96</v>
      </c>
      <c r="AL94">
        <v>0</v>
      </c>
      <c r="AM94">
        <v>1</v>
      </c>
      <c r="AN94">
        <v>0</v>
      </c>
      <c r="AO94">
        <v>0</v>
      </c>
      <c r="AP94">
        <v>0</v>
      </c>
      <c r="AQ94">
        <v>0</v>
      </c>
      <c r="AR94">
        <v>0</v>
      </c>
      <c r="AS94">
        <v>0</v>
      </c>
      <c r="AT94">
        <v>0</v>
      </c>
      <c r="AU94">
        <v>0</v>
      </c>
      <c r="AV94" t="s">
        <v>97</v>
      </c>
      <c r="AW94">
        <v>174.31634609999901</v>
      </c>
      <c r="AX94">
        <v>-36.112696249999999</v>
      </c>
    </row>
    <row r="95" spans="1:50" x14ac:dyDescent="0.55000000000000004">
      <c r="A95">
        <v>109600</v>
      </c>
      <c r="B95" t="s">
        <v>190</v>
      </c>
      <c r="C95" t="s">
        <v>96</v>
      </c>
      <c r="D95">
        <v>0</v>
      </c>
      <c r="E95">
        <v>0</v>
      </c>
      <c r="F95">
        <v>0</v>
      </c>
      <c r="G95">
        <v>0</v>
      </c>
      <c r="H95">
        <v>0.85</v>
      </c>
      <c r="I95">
        <v>0.08</v>
      </c>
      <c r="J95">
        <v>0</v>
      </c>
      <c r="K95">
        <v>0</v>
      </c>
      <c r="L95">
        <v>7.0000000000000007E-2</v>
      </c>
      <c r="M95">
        <v>0.02</v>
      </c>
      <c r="N95">
        <v>6.0039573364907302</v>
      </c>
      <c r="O95">
        <f t="shared" si="2"/>
        <v>174.34693920000001</v>
      </c>
      <c r="P95">
        <f t="shared" si="3"/>
        <v>-36.109524579999999</v>
      </c>
      <c r="R95">
        <v>109500</v>
      </c>
      <c r="S95" t="s">
        <v>189</v>
      </c>
      <c r="T95" t="s">
        <v>96</v>
      </c>
      <c r="U95">
        <v>0</v>
      </c>
      <c r="V95">
        <v>0</v>
      </c>
      <c r="W95">
        <v>0</v>
      </c>
      <c r="X95">
        <v>0</v>
      </c>
      <c r="Y95">
        <v>0.9</v>
      </c>
      <c r="Z95">
        <v>0.06</v>
      </c>
      <c r="AA95">
        <v>0</v>
      </c>
      <c r="AB95">
        <v>0</v>
      </c>
      <c r="AC95">
        <v>0.04</v>
      </c>
      <c r="AD95">
        <v>0.02</v>
      </c>
      <c r="AE95">
        <v>3.1679958669088202</v>
      </c>
      <c r="AF95">
        <v>174.31634609999901</v>
      </c>
      <c r="AG95">
        <v>-36.112696249999999</v>
      </c>
      <c r="AI95">
        <v>109600</v>
      </c>
      <c r="AJ95" t="s">
        <v>190</v>
      </c>
      <c r="AK95" t="s">
        <v>96</v>
      </c>
      <c r="AL95">
        <v>0</v>
      </c>
      <c r="AM95">
        <v>0.49</v>
      </c>
      <c r="AN95">
        <v>0</v>
      </c>
      <c r="AO95">
        <v>0</v>
      </c>
      <c r="AP95">
        <v>1.11022302462515E-16</v>
      </c>
      <c r="AQ95">
        <v>0.42</v>
      </c>
      <c r="AR95">
        <v>0</v>
      </c>
      <c r="AS95">
        <v>0</v>
      </c>
      <c r="AT95">
        <v>0.09</v>
      </c>
      <c r="AU95">
        <v>0</v>
      </c>
      <c r="AV95">
        <v>10.9630440835443</v>
      </c>
      <c r="AW95">
        <v>174.34693920000001</v>
      </c>
      <c r="AX95">
        <v>-36.109524579999999</v>
      </c>
    </row>
    <row r="96" spans="1:50" x14ac:dyDescent="0.55000000000000004">
      <c r="A96">
        <v>109700</v>
      </c>
      <c r="B96" t="s">
        <v>191</v>
      </c>
      <c r="C96" t="s">
        <v>96</v>
      </c>
      <c r="D96">
        <v>0</v>
      </c>
      <c r="E96">
        <v>0</v>
      </c>
      <c r="F96">
        <v>0</v>
      </c>
      <c r="G96">
        <v>0</v>
      </c>
      <c r="H96">
        <v>0.93</v>
      </c>
      <c r="I96">
        <v>0.02</v>
      </c>
      <c r="J96">
        <v>0</v>
      </c>
      <c r="K96">
        <v>0</v>
      </c>
      <c r="L96">
        <v>0.05</v>
      </c>
      <c r="M96">
        <v>0.02</v>
      </c>
      <c r="N96">
        <v>8.8307139320279209</v>
      </c>
      <c r="O96">
        <f t="shared" si="2"/>
        <v>174.4195325</v>
      </c>
      <c r="P96">
        <f t="shared" si="3"/>
        <v>-36.201453860000001</v>
      </c>
      <c r="R96">
        <v>109600</v>
      </c>
      <c r="S96" t="s">
        <v>190</v>
      </c>
      <c r="T96" t="s">
        <v>96</v>
      </c>
      <c r="U96">
        <v>0</v>
      </c>
      <c r="V96">
        <v>0</v>
      </c>
      <c r="W96">
        <v>0</v>
      </c>
      <c r="X96">
        <v>0</v>
      </c>
      <c r="Y96">
        <v>0.93</v>
      </c>
      <c r="Z96">
        <v>0.02</v>
      </c>
      <c r="AA96">
        <v>0</v>
      </c>
      <c r="AB96">
        <v>0</v>
      </c>
      <c r="AC96">
        <v>0.05</v>
      </c>
      <c r="AD96">
        <v>0.02</v>
      </c>
      <c r="AE96">
        <v>6.1592127993030203</v>
      </c>
      <c r="AF96">
        <v>174.34693920000001</v>
      </c>
      <c r="AG96">
        <v>-36.109524579999999</v>
      </c>
      <c r="AI96">
        <v>109700</v>
      </c>
      <c r="AJ96" t="s">
        <v>191</v>
      </c>
      <c r="AK96" t="s">
        <v>96</v>
      </c>
      <c r="AL96">
        <v>0</v>
      </c>
      <c r="AM96">
        <v>0.45</v>
      </c>
      <c r="AN96">
        <v>0</v>
      </c>
      <c r="AO96">
        <v>0</v>
      </c>
      <c r="AP96">
        <v>0.01</v>
      </c>
      <c r="AQ96">
        <v>0.48</v>
      </c>
      <c r="AR96">
        <v>0</v>
      </c>
      <c r="AS96">
        <v>0</v>
      </c>
      <c r="AT96">
        <v>0.06</v>
      </c>
      <c r="AU96">
        <v>0</v>
      </c>
      <c r="AV96">
        <v>0.88985424730588003</v>
      </c>
      <c r="AW96">
        <v>174.4195325</v>
      </c>
      <c r="AX96">
        <v>-36.201453860000001</v>
      </c>
    </row>
    <row r="97" spans="1:50" x14ac:dyDescent="0.55000000000000004">
      <c r="A97">
        <v>109800</v>
      </c>
      <c r="B97" t="s">
        <v>192</v>
      </c>
      <c r="C97" t="s">
        <v>96</v>
      </c>
      <c r="D97">
        <v>0</v>
      </c>
      <c r="E97">
        <v>0</v>
      </c>
      <c r="F97">
        <v>0</v>
      </c>
      <c r="G97">
        <v>0</v>
      </c>
      <c r="H97">
        <v>1</v>
      </c>
      <c r="I97">
        <v>0</v>
      </c>
      <c r="J97">
        <v>0</v>
      </c>
      <c r="K97">
        <v>0</v>
      </c>
      <c r="L97">
        <v>0</v>
      </c>
      <c r="M97">
        <v>0.02</v>
      </c>
      <c r="N97">
        <v>7.3517673076513503</v>
      </c>
      <c r="O97">
        <f t="shared" si="2"/>
        <v>174.5455796</v>
      </c>
      <c r="P97">
        <f t="shared" si="3"/>
        <v>-36.117382759999998</v>
      </c>
      <c r="R97">
        <v>109700</v>
      </c>
      <c r="S97" t="s">
        <v>191</v>
      </c>
      <c r="T97" t="s">
        <v>96</v>
      </c>
      <c r="U97">
        <v>0</v>
      </c>
      <c r="V97">
        <v>0</v>
      </c>
      <c r="W97">
        <v>0</v>
      </c>
      <c r="X97">
        <v>0</v>
      </c>
      <c r="Y97">
        <v>0.93</v>
      </c>
      <c r="Z97">
        <v>0.02</v>
      </c>
      <c r="AA97">
        <v>0</v>
      </c>
      <c r="AB97">
        <v>0</v>
      </c>
      <c r="AC97">
        <v>0.05</v>
      </c>
      <c r="AD97">
        <v>0.02</v>
      </c>
      <c r="AE97">
        <v>7.9427888036382601</v>
      </c>
      <c r="AF97">
        <v>174.4195325</v>
      </c>
      <c r="AG97">
        <v>-36.201453860000001</v>
      </c>
      <c r="AI97">
        <v>109800</v>
      </c>
      <c r="AJ97" t="s">
        <v>192</v>
      </c>
      <c r="AK97" t="s">
        <v>96</v>
      </c>
      <c r="AL97" t="s">
        <v>97</v>
      </c>
      <c r="AM97" t="s">
        <v>97</v>
      </c>
      <c r="AN97" t="s">
        <v>97</v>
      </c>
      <c r="AO97">
        <v>0</v>
      </c>
      <c r="AP97" t="s">
        <v>97</v>
      </c>
      <c r="AQ97" t="s">
        <v>97</v>
      </c>
      <c r="AR97">
        <v>0</v>
      </c>
      <c r="AS97" t="s">
        <v>97</v>
      </c>
      <c r="AT97" t="s">
        <v>97</v>
      </c>
      <c r="AU97">
        <v>0</v>
      </c>
      <c r="AV97" t="s">
        <v>97</v>
      </c>
      <c r="AW97">
        <v>174.5455796</v>
      </c>
      <c r="AX97">
        <v>-36.117382759999998</v>
      </c>
    </row>
    <row r="98" spans="1:50" x14ac:dyDescent="0.55000000000000004">
      <c r="A98">
        <v>109900</v>
      </c>
      <c r="B98" t="s">
        <v>193</v>
      </c>
      <c r="C98" t="s">
        <v>96</v>
      </c>
      <c r="D98">
        <v>0</v>
      </c>
      <c r="E98">
        <v>0</v>
      </c>
      <c r="F98">
        <v>0</v>
      </c>
      <c r="G98">
        <v>0</v>
      </c>
      <c r="H98">
        <v>0.94</v>
      </c>
      <c r="I98">
        <v>0.02</v>
      </c>
      <c r="J98">
        <v>0</v>
      </c>
      <c r="K98">
        <v>0</v>
      </c>
      <c r="L98">
        <v>0.04</v>
      </c>
      <c r="M98">
        <v>0.02</v>
      </c>
      <c r="N98">
        <v>6.5010730388405902</v>
      </c>
      <c r="O98">
        <f t="shared" si="2"/>
        <v>174.58406669999999</v>
      </c>
      <c r="P98">
        <f t="shared" si="3"/>
        <v>-36.094420270000001</v>
      </c>
      <c r="R98">
        <v>109800</v>
      </c>
      <c r="S98" t="s">
        <v>192</v>
      </c>
      <c r="T98" t="s">
        <v>96</v>
      </c>
      <c r="U98">
        <v>0</v>
      </c>
      <c r="V98">
        <v>0</v>
      </c>
      <c r="W98">
        <v>0</v>
      </c>
      <c r="X98">
        <v>0</v>
      </c>
      <c r="Y98">
        <v>1</v>
      </c>
      <c r="Z98">
        <v>0</v>
      </c>
      <c r="AA98">
        <v>0</v>
      </c>
      <c r="AB98">
        <v>0</v>
      </c>
      <c r="AC98">
        <v>0</v>
      </c>
      <c r="AD98">
        <v>0.02</v>
      </c>
      <c r="AE98">
        <v>2.6361390216330598</v>
      </c>
      <c r="AF98">
        <v>174.5455796</v>
      </c>
      <c r="AG98">
        <v>-36.117382759999998</v>
      </c>
      <c r="AI98">
        <v>109900</v>
      </c>
      <c r="AJ98" t="s">
        <v>193</v>
      </c>
      <c r="AK98" t="s">
        <v>96</v>
      </c>
      <c r="AL98" t="s">
        <v>97</v>
      </c>
      <c r="AM98" t="s">
        <v>97</v>
      </c>
      <c r="AN98" t="s">
        <v>97</v>
      </c>
      <c r="AO98">
        <v>0</v>
      </c>
      <c r="AP98" t="s">
        <v>97</v>
      </c>
      <c r="AQ98" t="s">
        <v>97</v>
      </c>
      <c r="AR98">
        <v>0</v>
      </c>
      <c r="AS98" t="s">
        <v>97</v>
      </c>
      <c r="AT98" t="s">
        <v>97</v>
      </c>
      <c r="AU98">
        <v>0</v>
      </c>
      <c r="AV98" t="s">
        <v>97</v>
      </c>
      <c r="AW98">
        <v>174.58406669999999</v>
      </c>
      <c r="AX98">
        <v>-36.094420270000001</v>
      </c>
    </row>
    <row r="99" spans="1:50" x14ac:dyDescent="0.55000000000000004">
      <c r="A99">
        <v>110100</v>
      </c>
      <c r="B99" t="s">
        <v>194</v>
      </c>
      <c r="C99" t="s">
        <v>96</v>
      </c>
      <c r="D99">
        <v>0</v>
      </c>
      <c r="E99">
        <v>0</v>
      </c>
      <c r="F99">
        <v>0</v>
      </c>
      <c r="G99">
        <v>0</v>
      </c>
      <c r="H99">
        <v>0.88</v>
      </c>
      <c r="I99">
        <v>0</v>
      </c>
      <c r="J99">
        <v>0</v>
      </c>
      <c r="K99">
        <v>0</v>
      </c>
      <c r="L99">
        <v>0.12</v>
      </c>
      <c r="M99">
        <v>0.02</v>
      </c>
      <c r="N99">
        <v>3.8240321094471801</v>
      </c>
      <c r="O99">
        <f t="shared" si="2"/>
        <v>174.57166719999901</v>
      </c>
      <c r="P99">
        <f t="shared" si="3"/>
        <v>-36.122401969999999</v>
      </c>
      <c r="R99">
        <v>109900</v>
      </c>
      <c r="S99" t="s">
        <v>193</v>
      </c>
      <c r="T99" t="s">
        <v>96</v>
      </c>
      <c r="U99">
        <v>0</v>
      </c>
      <c r="V99">
        <v>0</v>
      </c>
      <c r="W99">
        <v>0</v>
      </c>
      <c r="X99">
        <v>0</v>
      </c>
      <c r="Y99">
        <v>0.94</v>
      </c>
      <c r="Z99">
        <v>0.02</v>
      </c>
      <c r="AA99">
        <v>0</v>
      </c>
      <c r="AB99">
        <v>0</v>
      </c>
      <c r="AC99">
        <v>0.04</v>
      </c>
      <c r="AD99">
        <v>0.02</v>
      </c>
      <c r="AE99">
        <v>4.1774722437187801</v>
      </c>
      <c r="AF99">
        <v>174.58406669999999</v>
      </c>
      <c r="AG99">
        <v>-36.094420270000001</v>
      </c>
      <c r="AI99">
        <v>110100</v>
      </c>
      <c r="AJ99" t="s">
        <v>194</v>
      </c>
      <c r="AK99" t="s">
        <v>96</v>
      </c>
      <c r="AL99">
        <v>0</v>
      </c>
      <c r="AM99">
        <v>0.3</v>
      </c>
      <c r="AN99">
        <v>0</v>
      </c>
      <c r="AO99">
        <v>0</v>
      </c>
      <c r="AP99">
        <v>0</v>
      </c>
      <c r="AQ99">
        <v>0.6</v>
      </c>
      <c r="AR99">
        <v>0</v>
      </c>
      <c r="AS99">
        <v>0.03</v>
      </c>
      <c r="AT99">
        <v>7.0000000000000007E-2</v>
      </c>
      <c r="AU99">
        <v>0</v>
      </c>
      <c r="AV99">
        <v>3.8691403779251399</v>
      </c>
      <c r="AW99">
        <v>174.57166719999901</v>
      </c>
      <c r="AX99">
        <v>-36.122401969999999</v>
      </c>
    </row>
    <row r="100" spans="1:50" x14ac:dyDescent="0.55000000000000004">
      <c r="A100">
        <v>110200</v>
      </c>
      <c r="B100" t="s">
        <v>195</v>
      </c>
      <c r="C100" t="s">
        <v>96</v>
      </c>
      <c r="D100">
        <v>0</v>
      </c>
      <c r="E100">
        <v>0</v>
      </c>
      <c r="F100">
        <v>0</v>
      </c>
      <c r="G100">
        <v>0</v>
      </c>
      <c r="H100">
        <v>0.97</v>
      </c>
      <c r="I100">
        <v>0.03</v>
      </c>
      <c r="J100">
        <v>0</v>
      </c>
      <c r="K100">
        <v>0</v>
      </c>
      <c r="L100">
        <v>0</v>
      </c>
      <c r="M100">
        <v>0.02</v>
      </c>
      <c r="N100">
        <v>20.267795926600801</v>
      </c>
      <c r="O100">
        <f t="shared" si="2"/>
        <v>174.40186750000001</v>
      </c>
      <c r="P100">
        <f t="shared" si="3"/>
        <v>-36.333503110000002</v>
      </c>
      <c r="R100">
        <v>110100</v>
      </c>
      <c r="S100" t="s">
        <v>194</v>
      </c>
      <c r="T100" t="s">
        <v>96</v>
      </c>
      <c r="U100">
        <v>0</v>
      </c>
      <c r="V100">
        <v>0</v>
      </c>
      <c r="W100">
        <v>0</v>
      </c>
      <c r="X100">
        <v>0</v>
      </c>
      <c r="Y100">
        <v>0.96</v>
      </c>
      <c r="Z100">
        <v>0</v>
      </c>
      <c r="AA100">
        <v>0</v>
      </c>
      <c r="AB100">
        <v>0</v>
      </c>
      <c r="AC100">
        <v>0.04</v>
      </c>
      <c r="AD100">
        <v>0.02</v>
      </c>
      <c r="AE100">
        <v>5.2144690432486902</v>
      </c>
      <c r="AF100">
        <v>174.57166719999901</v>
      </c>
      <c r="AG100">
        <v>-36.122401969999999</v>
      </c>
      <c r="AI100">
        <v>110200</v>
      </c>
      <c r="AJ100" t="s">
        <v>195</v>
      </c>
      <c r="AK100" t="s">
        <v>96</v>
      </c>
      <c r="AL100">
        <v>0</v>
      </c>
      <c r="AM100">
        <v>1</v>
      </c>
      <c r="AN100">
        <v>0</v>
      </c>
      <c r="AO100">
        <v>0</v>
      </c>
      <c r="AP100">
        <v>0</v>
      </c>
      <c r="AQ100">
        <v>0</v>
      </c>
      <c r="AR100">
        <v>0</v>
      </c>
      <c r="AS100">
        <v>0</v>
      </c>
      <c r="AT100">
        <v>0</v>
      </c>
      <c r="AU100">
        <v>0</v>
      </c>
      <c r="AV100" t="s">
        <v>97</v>
      </c>
      <c r="AW100">
        <v>174.40186750000001</v>
      </c>
      <c r="AX100">
        <v>-36.333503110000002</v>
      </c>
    </row>
    <row r="101" spans="1:50" x14ac:dyDescent="0.55000000000000004">
      <c r="A101">
        <v>110400</v>
      </c>
      <c r="B101" t="s">
        <v>196</v>
      </c>
      <c r="C101" t="s">
        <v>96</v>
      </c>
      <c r="D101">
        <v>0</v>
      </c>
      <c r="E101">
        <v>0</v>
      </c>
      <c r="F101">
        <v>0</v>
      </c>
      <c r="G101">
        <v>0</v>
      </c>
      <c r="H101">
        <v>0.95</v>
      </c>
      <c r="I101">
        <v>0.02</v>
      </c>
      <c r="J101">
        <v>0</v>
      </c>
      <c r="K101">
        <v>0</v>
      </c>
      <c r="L101">
        <v>0.03</v>
      </c>
      <c r="M101">
        <v>0.02</v>
      </c>
      <c r="N101">
        <v>17.3802368472033</v>
      </c>
      <c r="O101">
        <f t="shared" si="2"/>
        <v>174.6264314</v>
      </c>
      <c r="P101">
        <f t="shared" si="3"/>
        <v>-36.254343859999999</v>
      </c>
      <c r="R101">
        <v>110200</v>
      </c>
      <c r="S101" t="s">
        <v>195</v>
      </c>
      <c r="T101" t="s">
        <v>96</v>
      </c>
      <c r="U101">
        <v>0</v>
      </c>
      <c r="V101">
        <v>0</v>
      </c>
      <c r="W101">
        <v>0</v>
      </c>
      <c r="X101">
        <v>0</v>
      </c>
      <c r="Y101">
        <v>1</v>
      </c>
      <c r="Z101">
        <v>0</v>
      </c>
      <c r="AA101">
        <v>0</v>
      </c>
      <c r="AB101">
        <v>0</v>
      </c>
      <c r="AC101">
        <v>0</v>
      </c>
      <c r="AD101">
        <v>0.02</v>
      </c>
      <c r="AE101">
        <v>6.5811338036100704</v>
      </c>
      <c r="AF101">
        <v>174.40186750000001</v>
      </c>
      <c r="AG101">
        <v>-36.333503110000002</v>
      </c>
      <c r="AI101">
        <v>110400</v>
      </c>
      <c r="AJ101" t="s">
        <v>196</v>
      </c>
      <c r="AK101" t="s">
        <v>96</v>
      </c>
      <c r="AL101">
        <v>0</v>
      </c>
      <c r="AM101">
        <v>0.42</v>
      </c>
      <c r="AN101">
        <v>0</v>
      </c>
      <c r="AO101">
        <v>0</v>
      </c>
      <c r="AP101">
        <v>1.11022302462515E-16</v>
      </c>
      <c r="AQ101">
        <v>0.48</v>
      </c>
      <c r="AR101">
        <v>0</v>
      </c>
      <c r="AS101">
        <v>0</v>
      </c>
      <c r="AT101">
        <v>0.1</v>
      </c>
      <c r="AU101">
        <v>0</v>
      </c>
      <c r="AV101">
        <v>2.3467031521627102</v>
      </c>
      <c r="AW101">
        <v>174.6264314</v>
      </c>
      <c r="AX101">
        <v>-36.254343859999999</v>
      </c>
    </row>
    <row r="102" spans="1:50" x14ac:dyDescent="0.55000000000000004">
      <c r="A102">
        <v>110500</v>
      </c>
      <c r="B102" t="s">
        <v>197</v>
      </c>
      <c r="C102" t="s">
        <v>96</v>
      </c>
      <c r="D102">
        <v>0</v>
      </c>
      <c r="E102">
        <v>0</v>
      </c>
      <c r="F102">
        <v>0</v>
      </c>
      <c r="G102">
        <v>0</v>
      </c>
      <c r="H102">
        <v>0.88</v>
      </c>
      <c r="I102">
        <v>0.05</v>
      </c>
      <c r="J102">
        <v>0</v>
      </c>
      <c r="K102">
        <v>0</v>
      </c>
      <c r="L102">
        <v>7.0000000000000007E-2</v>
      </c>
      <c r="M102">
        <v>0.02</v>
      </c>
      <c r="N102">
        <v>15.2879837202941</v>
      </c>
      <c r="O102">
        <f t="shared" si="2"/>
        <v>174.5215278</v>
      </c>
      <c r="P102">
        <f t="shared" si="3"/>
        <v>-36.292848299999903</v>
      </c>
      <c r="R102">
        <v>110400</v>
      </c>
      <c r="S102" t="s">
        <v>196</v>
      </c>
      <c r="T102" t="s">
        <v>96</v>
      </c>
      <c r="U102">
        <v>0</v>
      </c>
      <c r="V102">
        <v>0</v>
      </c>
      <c r="W102">
        <v>0</v>
      </c>
      <c r="X102">
        <v>0</v>
      </c>
      <c r="Y102">
        <v>0.91</v>
      </c>
      <c r="Z102">
        <v>0.03</v>
      </c>
      <c r="AA102">
        <v>0</v>
      </c>
      <c r="AB102">
        <v>0</v>
      </c>
      <c r="AC102">
        <v>0.06</v>
      </c>
      <c r="AD102">
        <v>0.02</v>
      </c>
      <c r="AE102">
        <v>7.5042001314930804</v>
      </c>
      <c r="AF102">
        <v>174.6264314</v>
      </c>
      <c r="AG102">
        <v>-36.254343859999999</v>
      </c>
      <c r="AI102">
        <v>110500</v>
      </c>
      <c r="AJ102" t="s">
        <v>197</v>
      </c>
      <c r="AK102" t="s">
        <v>96</v>
      </c>
      <c r="AL102">
        <v>0</v>
      </c>
      <c r="AM102">
        <v>0.5</v>
      </c>
      <c r="AN102">
        <v>0</v>
      </c>
      <c r="AO102">
        <v>0</v>
      </c>
      <c r="AP102">
        <v>0.01</v>
      </c>
      <c r="AQ102">
        <v>0.38</v>
      </c>
      <c r="AR102">
        <v>0</v>
      </c>
      <c r="AS102">
        <v>0</v>
      </c>
      <c r="AT102">
        <v>0.11</v>
      </c>
      <c r="AU102">
        <v>0</v>
      </c>
      <c r="AV102">
        <v>9.1754444203278993</v>
      </c>
      <c r="AW102">
        <v>174.5215278</v>
      </c>
      <c r="AX102">
        <v>-36.292848299999903</v>
      </c>
    </row>
    <row r="103" spans="1:50" x14ac:dyDescent="0.55000000000000004">
      <c r="A103">
        <v>110700</v>
      </c>
      <c r="B103" t="s">
        <v>198</v>
      </c>
      <c r="C103" t="s">
        <v>96</v>
      </c>
      <c r="D103">
        <v>0</v>
      </c>
      <c r="E103">
        <v>0</v>
      </c>
      <c r="F103">
        <v>0</v>
      </c>
      <c r="G103">
        <v>0</v>
      </c>
      <c r="H103">
        <v>1</v>
      </c>
      <c r="I103">
        <v>0</v>
      </c>
      <c r="J103">
        <v>0</v>
      </c>
      <c r="K103">
        <v>0</v>
      </c>
      <c r="L103">
        <v>0</v>
      </c>
      <c r="M103">
        <v>0.02</v>
      </c>
      <c r="N103">
        <v>27.260259760993801</v>
      </c>
      <c r="O103">
        <f t="shared" si="2"/>
        <v>174.31238579999999</v>
      </c>
      <c r="P103">
        <f t="shared" si="3"/>
        <v>-36.593574820000001</v>
      </c>
      <c r="R103">
        <v>110500</v>
      </c>
      <c r="S103" t="s">
        <v>197</v>
      </c>
      <c r="T103" t="s">
        <v>96</v>
      </c>
      <c r="U103">
        <v>0</v>
      </c>
      <c r="V103">
        <v>0</v>
      </c>
      <c r="W103">
        <v>0</v>
      </c>
      <c r="X103">
        <v>0</v>
      </c>
      <c r="Y103">
        <v>0.89</v>
      </c>
      <c r="Z103">
        <v>0.05</v>
      </c>
      <c r="AA103">
        <v>0</v>
      </c>
      <c r="AB103">
        <v>0</v>
      </c>
      <c r="AC103">
        <v>0.06</v>
      </c>
      <c r="AD103">
        <v>0.02</v>
      </c>
      <c r="AE103">
        <v>9.5031783048279195</v>
      </c>
      <c r="AF103">
        <v>174.5215278</v>
      </c>
      <c r="AG103">
        <v>-36.292848299999903</v>
      </c>
      <c r="AI103">
        <v>110700</v>
      </c>
      <c r="AJ103" t="s">
        <v>198</v>
      </c>
      <c r="AK103" t="s">
        <v>96</v>
      </c>
      <c r="AL103">
        <v>0</v>
      </c>
      <c r="AM103">
        <v>0.54</v>
      </c>
      <c r="AN103">
        <v>0</v>
      </c>
      <c r="AO103">
        <v>0</v>
      </c>
      <c r="AP103">
        <v>0</v>
      </c>
      <c r="AQ103">
        <v>0.46</v>
      </c>
      <c r="AR103">
        <v>0</v>
      </c>
      <c r="AS103">
        <v>0</v>
      </c>
      <c r="AT103">
        <v>0</v>
      </c>
      <c r="AU103">
        <v>0</v>
      </c>
      <c r="AV103" t="s">
        <v>97</v>
      </c>
      <c r="AW103">
        <v>174.31238579999999</v>
      </c>
      <c r="AX103">
        <v>-36.593574820000001</v>
      </c>
    </row>
    <row r="104" spans="1:50" x14ac:dyDescent="0.55000000000000004">
      <c r="A104">
        <v>110800</v>
      </c>
      <c r="B104" t="s">
        <v>199</v>
      </c>
      <c r="C104" t="s">
        <v>96</v>
      </c>
      <c r="D104">
        <v>0</v>
      </c>
      <c r="E104">
        <v>0</v>
      </c>
      <c r="F104">
        <v>0</v>
      </c>
      <c r="G104">
        <v>0</v>
      </c>
      <c r="H104">
        <v>1</v>
      </c>
      <c r="I104">
        <v>0</v>
      </c>
      <c r="J104">
        <v>0</v>
      </c>
      <c r="K104">
        <v>0</v>
      </c>
      <c r="L104">
        <v>0</v>
      </c>
      <c r="M104">
        <v>0.02</v>
      </c>
      <c r="N104">
        <v>25.265503936667901</v>
      </c>
      <c r="O104">
        <f t="shared" si="2"/>
        <v>174.48881950000001</v>
      </c>
      <c r="P104">
        <f t="shared" si="3"/>
        <v>-36.463486629999998</v>
      </c>
      <c r="R104">
        <v>110700</v>
      </c>
      <c r="S104" t="s">
        <v>198</v>
      </c>
      <c r="T104" t="s">
        <v>96</v>
      </c>
      <c r="U104">
        <v>0</v>
      </c>
      <c r="V104">
        <v>0</v>
      </c>
      <c r="W104">
        <v>0</v>
      </c>
      <c r="X104">
        <v>0</v>
      </c>
      <c r="Y104">
        <v>0.94</v>
      </c>
      <c r="Z104">
        <v>0.06</v>
      </c>
      <c r="AA104">
        <v>0</v>
      </c>
      <c r="AB104">
        <v>0</v>
      </c>
      <c r="AC104">
        <v>0</v>
      </c>
      <c r="AD104">
        <v>0.02</v>
      </c>
      <c r="AE104">
        <v>7.2464477841329504</v>
      </c>
      <c r="AF104">
        <v>174.31238579999999</v>
      </c>
      <c r="AG104">
        <v>-36.593574820000001</v>
      </c>
      <c r="AI104">
        <v>110800</v>
      </c>
      <c r="AJ104" t="s">
        <v>199</v>
      </c>
      <c r="AK104" t="s">
        <v>96</v>
      </c>
      <c r="AL104">
        <v>0</v>
      </c>
      <c r="AM104">
        <v>0.65</v>
      </c>
      <c r="AN104">
        <v>0</v>
      </c>
      <c r="AO104">
        <v>0</v>
      </c>
      <c r="AP104">
        <v>0</v>
      </c>
      <c r="AQ104">
        <v>0.35</v>
      </c>
      <c r="AR104">
        <v>0</v>
      </c>
      <c r="AS104">
        <v>0</v>
      </c>
      <c r="AT104">
        <v>0</v>
      </c>
      <c r="AU104">
        <v>0</v>
      </c>
      <c r="AV104">
        <v>2.8592966027974098</v>
      </c>
      <c r="AW104">
        <v>174.48881950000001</v>
      </c>
      <c r="AX104">
        <v>-36.463486629999998</v>
      </c>
    </row>
    <row r="105" spans="1:50" x14ac:dyDescent="0.55000000000000004">
      <c r="A105">
        <v>110900</v>
      </c>
      <c r="B105" t="s">
        <v>200</v>
      </c>
      <c r="C105" t="s">
        <v>96</v>
      </c>
      <c r="D105">
        <v>0</v>
      </c>
      <c r="E105">
        <v>0</v>
      </c>
      <c r="F105">
        <v>0</v>
      </c>
      <c r="G105">
        <v>0</v>
      </c>
      <c r="H105">
        <v>0.91</v>
      </c>
      <c r="I105">
        <v>0.02</v>
      </c>
      <c r="J105">
        <v>0</v>
      </c>
      <c r="K105">
        <v>0</v>
      </c>
      <c r="L105">
        <v>7.0000000000000007E-2</v>
      </c>
      <c r="M105">
        <v>0.02</v>
      </c>
      <c r="N105">
        <v>9.8678013870786003</v>
      </c>
      <c r="O105">
        <f t="shared" si="2"/>
        <v>174.6541637</v>
      </c>
      <c r="P105">
        <f t="shared" si="3"/>
        <v>-36.346612929999999</v>
      </c>
      <c r="R105">
        <v>110800</v>
      </c>
      <c r="S105" t="s">
        <v>199</v>
      </c>
      <c r="T105" t="s">
        <v>96</v>
      </c>
      <c r="U105">
        <v>0</v>
      </c>
      <c r="V105">
        <v>0</v>
      </c>
      <c r="W105">
        <v>0</v>
      </c>
      <c r="X105">
        <v>0</v>
      </c>
      <c r="Y105">
        <v>1</v>
      </c>
      <c r="Z105">
        <v>0</v>
      </c>
      <c r="AA105">
        <v>0</v>
      </c>
      <c r="AB105">
        <v>0</v>
      </c>
      <c r="AC105">
        <v>0</v>
      </c>
      <c r="AD105">
        <v>0.02</v>
      </c>
      <c r="AE105" t="s">
        <v>97</v>
      </c>
      <c r="AF105">
        <v>174.48881950000001</v>
      </c>
      <c r="AG105">
        <v>-36.463486629999998</v>
      </c>
      <c r="AI105">
        <v>110900</v>
      </c>
      <c r="AJ105" t="s">
        <v>200</v>
      </c>
      <c r="AK105" t="s">
        <v>96</v>
      </c>
      <c r="AL105">
        <v>0</v>
      </c>
      <c r="AM105">
        <v>0.36</v>
      </c>
      <c r="AN105">
        <v>0</v>
      </c>
      <c r="AO105">
        <v>0</v>
      </c>
      <c r="AP105">
        <v>0</v>
      </c>
      <c r="AQ105">
        <v>0.61</v>
      </c>
      <c r="AR105">
        <v>0</v>
      </c>
      <c r="AS105">
        <v>0</v>
      </c>
      <c r="AT105">
        <v>0.03</v>
      </c>
      <c r="AU105">
        <v>0</v>
      </c>
      <c r="AV105">
        <v>7.1568273985242197</v>
      </c>
      <c r="AW105">
        <v>174.6541637</v>
      </c>
      <c r="AX105">
        <v>-36.346612929999999</v>
      </c>
    </row>
    <row r="106" spans="1:50" x14ac:dyDescent="0.55000000000000004">
      <c r="A106">
        <v>111100</v>
      </c>
      <c r="B106" t="s">
        <v>201</v>
      </c>
      <c r="C106" t="s">
        <v>96</v>
      </c>
      <c r="D106">
        <v>0</v>
      </c>
      <c r="E106">
        <v>0</v>
      </c>
      <c r="F106">
        <v>0</v>
      </c>
      <c r="G106">
        <v>0</v>
      </c>
      <c r="H106">
        <v>0.89</v>
      </c>
      <c r="I106">
        <v>0.03</v>
      </c>
      <c r="J106">
        <v>0</v>
      </c>
      <c r="K106">
        <v>0</v>
      </c>
      <c r="L106">
        <v>0.08</v>
      </c>
      <c r="M106">
        <v>0.02</v>
      </c>
      <c r="N106">
        <v>10.353083684644099</v>
      </c>
      <c r="O106">
        <f t="shared" si="2"/>
        <v>174.65160069999999</v>
      </c>
      <c r="P106">
        <f t="shared" si="3"/>
        <v>-36.388932279999999</v>
      </c>
      <c r="R106">
        <v>110900</v>
      </c>
      <c r="S106" t="s">
        <v>200</v>
      </c>
      <c r="T106" t="s">
        <v>96</v>
      </c>
      <c r="U106">
        <v>0</v>
      </c>
      <c r="V106">
        <v>0</v>
      </c>
      <c r="W106">
        <v>0</v>
      </c>
      <c r="X106">
        <v>0</v>
      </c>
      <c r="Y106">
        <v>0.92</v>
      </c>
      <c r="Z106">
        <v>0.02</v>
      </c>
      <c r="AA106">
        <v>0</v>
      </c>
      <c r="AB106">
        <v>0</v>
      </c>
      <c r="AC106">
        <v>0.06</v>
      </c>
      <c r="AD106">
        <v>0.02</v>
      </c>
      <c r="AE106">
        <v>7.8900444023527099</v>
      </c>
      <c r="AF106">
        <v>174.6541637</v>
      </c>
      <c r="AG106">
        <v>-36.346612929999999</v>
      </c>
      <c r="AI106">
        <v>111100</v>
      </c>
      <c r="AJ106" t="s">
        <v>201</v>
      </c>
      <c r="AK106" t="s">
        <v>96</v>
      </c>
      <c r="AL106">
        <v>0</v>
      </c>
      <c r="AM106">
        <v>0.43</v>
      </c>
      <c r="AN106">
        <v>0</v>
      </c>
      <c r="AO106">
        <v>0</v>
      </c>
      <c r="AP106">
        <v>0.02</v>
      </c>
      <c r="AQ106">
        <v>0.37</v>
      </c>
      <c r="AR106">
        <v>0</v>
      </c>
      <c r="AS106">
        <v>0</v>
      </c>
      <c r="AT106">
        <v>0.18</v>
      </c>
      <c r="AU106">
        <v>0</v>
      </c>
      <c r="AV106">
        <v>7.19036291416087</v>
      </c>
      <c r="AW106">
        <v>174.65160069999999</v>
      </c>
      <c r="AX106">
        <v>-36.388932279999999</v>
      </c>
    </row>
    <row r="107" spans="1:50" x14ac:dyDescent="0.55000000000000004">
      <c r="A107">
        <v>111200</v>
      </c>
      <c r="B107" t="s">
        <v>202</v>
      </c>
      <c r="C107" t="s">
        <v>96</v>
      </c>
      <c r="D107">
        <v>0</v>
      </c>
      <c r="E107">
        <v>0.01</v>
      </c>
      <c r="F107">
        <v>0</v>
      </c>
      <c r="G107">
        <v>0</v>
      </c>
      <c r="H107">
        <v>0.96</v>
      </c>
      <c r="I107">
        <v>0.03</v>
      </c>
      <c r="J107">
        <v>0</v>
      </c>
      <c r="K107">
        <v>0</v>
      </c>
      <c r="L107">
        <v>0</v>
      </c>
      <c r="M107">
        <v>0.02</v>
      </c>
      <c r="N107">
        <v>20.1017897348117</v>
      </c>
      <c r="O107">
        <f t="shared" si="2"/>
        <v>174.62475230000001</v>
      </c>
      <c r="P107">
        <f t="shared" si="3"/>
        <v>-36.46850912</v>
      </c>
      <c r="R107">
        <v>111100</v>
      </c>
      <c r="S107" t="s">
        <v>201</v>
      </c>
      <c r="T107" t="s">
        <v>96</v>
      </c>
      <c r="U107">
        <v>0</v>
      </c>
      <c r="V107">
        <v>0</v>
      </c>
      <c r="W107">
        <v>0</v>
      </c>
      <c r="X107">
        <v>0</v>
      </c>
      <c r="Y107">
        <v>0.97</v>
      </c>
      <c r="Z107">
        <v>0</v>
      </c>
      <c r="AA107">
        <v>0</v>
      </c>
      <c r="AB107">
        <v>0</v>
      </c>
      <c r="AC107">
        <v>0.03</v>
      </c>
      <c r="AD107">
        <v>0.02</v>
      </c>
      <c r="AE107">
        <v>8.46959247410941</v>
      </c>
      <c r="AF107">
        <v>174.65160069999999</v>
      </c>
      <c r="AG107">
        <v>-36.388932279999999</v>
      </c>
      <c r="AI107">
        <v>111200</v>
      </c>
      <c r="AJ107" t="s">
        <v>202</v>
      </c>
      <c r="AK107" t="s">
        <v>96</v>
      </c>
      <c r="AL107">
        <v>0</v>
      </c>
      <c r="AM107">
        <v>0.35</v>
      </c>
      <c r="AN107">
        <v>0</v>
      </c>
      <c r="AO107">
        <v>0</v>
      </c>
      <c r="AP107">
        <v>0</v>
      </c>
      <c r="AQ107">
        <v>0.65</v>
      </c>
      <c r="AR107">
        <v>0</v>
      </c>
      <c r="AS107">
        <v>0</v>
      </c>
      <c r="AT107">
        <v>0</v>
      </c>
      <c r="AU107">
        <v>0</v>
      </c>
      <c r="AV107">
        <v>2.1480532194209898</v>
      </c>
      <c r="AW107">
        <v>174.62475230000001</v>
      </c>
      <c r="AX107">
        <v>-36.46850912</v>
      </c>
    </row>
    <row r="108" spans="1:50" x14ac:dyDescent="0.55000000000000004">
      <c r="A108">
        <v>111300</v>
      </c>
      <c r="B108" t="s">
        <v>203</v>
      </c>
      <c r="C108" t="s">
        <v>96</v>
      </c>
      <c r="D108">
        <v>0</v>
      </c>
      <c r="E108">
        <v>0</v>
      </c>
      <c r="F108">
        <v>0</v>
      </c>
      <c r="G108">
        <v>0</v>
      </c>
      <c r="H108">
        <v>0.86</v>
      </c>
      <c r="I108">
        <v>0.04</v>
      </c>
      <c r="J108">
        <v>0</v>
      </c>
      <c r="K108">
        <v>0</v>
      </c>
      <c r="L108">
        <v>0.1</v>
      </c>
      <c r="M108">
        <v>0.02</v>
      </c>
      <c r="N108">
        <v>9.3967002173343506</v>
      </c>
      <c r="O108">
        <f t="shared" si="2"/>
        <v>174.66791939999999</v>
      </c>
      <c r="P108">
        <f t="shared" si="3"/>
        <v>-36.405286920000002</v>
      </c>
      <c r="R108">
        <v>111200</v>
      </c>
      <c r="S108" t="s">
        <v>202</v>
      </c>
      <c r="T108" t="s">
        <v>96</v>
      </c>
      <c r="U108">
        <v>0</v>
      </c>
      <c r="V108">
        <v>0</v>
      </c>
      <c r="W108">
        <v>0</v>
      </c>
      <c r="X108">
        <v>0</v>
      </c>
      <c r="Y108">
        <v>0.89</v>
      </c>
      <c r="Z108">
        <v>0.11</v>
      </c>
      <c r="AA108">
        <v>0</v>
      </c>
      <c r="AB108">
        <v>0</v>
      </c>
      <c r="AC108">
        <v>0</v>
      </c>
      <c r="AD108">
        <v>0.02</v>
      </c>
      <c r="AE108">
        <v>8.1435563644092799</v>
      </c>
      <c r="AF108">
        <v>174.62475230000001</v>
      </c>
      <c r="AG108">
        <v>-36.46850912</v>
      </c>
      <c r="AI108">
        <v>111300</v>
      </c>
      <c r="AJ108" t="s">
        <v>203</v>
      </c>
      <c r="AK108" t="s">
        <v>96</v>
      </c>
      <c r="AL108">
        <v>0</v>
      </c>
      <c r="AM108">
        <v>0</v>
      </c>
      <c r="AN108">
        <v>0</v>
      </c>
      <c r="AO108">
        <v>0</v>
      </c>
      <c r="AP108">
        <v>0</v>
      </c>
      <c r="AQ108">
        <v>1</v>
      </c>
      <c r="AR108">
        <v>0</v>
      </c>
      <c r="AS108">
        <v>0</v>
      </c>
      <c r="AT108">
        <v>0</v>
      </c>
      <c r="AU108">
        <v>0</v>
      </c>
      <c r="AV108">
        <v>8.0232954533103005</v>
      </c>
      <c r="AW108">
        <v>174.66791939999999</v>
      </c>
      <c r="AX108">
        <v>-36.405286920000002</v>
      </c>
    </row>
    <row r="109" spans="1:50" x14ac:dyDescent="0.55000000000000004">
      <c r="A109">
        <v>111400</v>
      </c>
      <c r="B109" t="s">
        <v>204</v>
      </c>
      <c r="C109" t="s">
        <v>96</v>
      </c>
      <c r="D109">
        <v>0</v>
      </c>
      <c r="E109">
        <v>0</v>
      </c>
      <c r="F109">
        <v>0</v>
      </c>
      <c r="G109">
        <v>0</v>
      </c>
      <c r="H109">
        <v>1</v>
      </c>
      <c r="I109">
        <v>0</v>
      </c>
      <c r="J109">
        <v>0</v>
      </c>
      <c r="K109">
        <v>0</v>
      </c>
      <c r="L109">
        <v>0</v>
      </c>
      <c r="M109">
        <v>0.02</v>
      </c>
      <c r="N109">
        <v>9.4819661577424093</v>
      </c>
      <c r="O109">
        <f t="shared" si="2"/>
        <v>174.6985473</v>
      </c>
      <c r="P109">
        <f t="shared" si="3"/>
        <v>-36.397779010000001</v>
      </c>
      <c r="R109">
        <v>111300</v>
      </c>
      <c r="S109" t="s">
        <v>203</v>
      </c>
      <c r="T109" t="s">
        <v>96</v>
      </c>
      <c r="U109">
        <v>0</v>
      </c>
      <c r="V109">
        <v>0</v>
      </c>
      <c r="W109">
        <v>0</v>
      </c>
      <c r="X109">
        <v>0</v>
      </c>
      <c r="Y109">
        <v>0.86</v>
      </c>
      <c r="Z109">
        <v>0.06</v>
      </c>
      <c r="AA109">
        <v>0</v>
      </c>
      <c r="AB109">
        <v>0</v>
      </c>
      <c r="AC109">
        <v>0.08</v>
      </c>
      <c r="AD109">
        <v>0.02</v>
      </c>
      <c r="AE109">
        <v>7.4369916478695499</v>
      </c>
      <c r="AF109">
        <v>174.66791939999999</v>
      </c>
      <c r="AG109">
        <v>-36.405286920000002</v>
      </c>
      <c r="AI109">
        <v>111400</v>
      </c>
      <c r="AJ109" t="s">
        <v>204</v>
      </c>
      <c r="AK109" t="s">
        <v>96</v>
      </c>
      <c r="AL109" t="s">
        <v>97</v>
      </c>
      <c r="AM109" t="s">
        <v>97</v>
      </c>
      <c r="AN109" t="s">
        <v>97</v>
      </c>
      <c r="AO109">
        <v>0</v>
      </c>
      <c r="AP109" t="s">
        <v>97</v>
      </c>
      <c r="AQ109" t="s">
        <v>97</v>
      </c>
      <c r="AR109">
        <v>0</v>
      </c>
      <c r="AS109" t="s">
        <v>97</v>
      </c>
      <c r="AT109" t="s">
        <v>97</v>
      </c>
      <c r="AU109">
        <v>0</v>
      </c>
      <c r="AV109" t="s">
        <v>97</v>
      </c>
      <c r="AW109">
        <v>174.6985473</v>
      </c>
      <c r="AX109">
        <v>-36.397779010000001</v>
      </c>
    </row>
    <row r="110" spans="1:50" x14ac:dyDescent="0.55000000000000004">
      <c r="A110">
        <v>111500</v>
      </c>
      <c r="B110" t="s">
        <v>205</v>
      </c>
      <c r="C110" t="s">
        <v>96</v>
      </c>
      <c r="D110">
        <v>0</v>
      </c>
      <c r="E110">
        <v>0</v>
      </c>
      <c r="F110">
        <v>0</v>
      </c>
      <c r="G110">
        <v>0</v>
      </c>
      <c r="H110">
        <v>0.97</v>
      </c>
      <c r="I110">
        <v>0</v>
      </c>
      <c r="J110">
        <v>0</v>
      </c>
      <c r="K110">
        <v>0</v>
      </c>
      <c r="L110">
        <v>0.03</v>
      </c>
      <c r="M110">
        <v>0.02</v>
      </c>
      <c r="N110">
        <v>13.1149536181093</v>
      </c>
      <c r="O110">
        <f t="shared" si="2"/>
        <v>174.771508699999</v>
      </c>
      <c r="P110">
        <f t="shared" si="3"/>
        <v>-36.361435620000002</v>
      </c>
      <c r="R110">
        <v>111400</v>
      </c>
      <c r="S110" t="s">
        <v>204</v>
      </c>
      <c r="T110" t="s">
        <v>96</v>
      </c>
      <c r="U110">
        <v>0</v>
      </c>
      <c r="V110">
        <v>0</v>
      </c>
      <c r="W110">
        <v>0</v>
      </c>
      <c r="X110">
        <v>0</v>
      </c>
      <c r="Y110">
        <v>1</v>
      </c>
      <c r="Z110">
        <v>0</v>
      </c>
      <c r="AA110">
        <v>0</v>
      </c>
      <c r="AB110">
        <v>0</v>
      </c>
      <c r="AC110">
        <v>0</v>
      </c>
      <c r="AD110">
        <v>0.02</v>
      </c>
      <c r="AE110">
        <v>6.7713095071055296</v>
      </c>
      <c r="AF110">
        <v>174.6985473</v>
      </c>
      <c r="AG110">
        <v>-36.397779010000001</v>
      </c>
      <c r="AI110">
        <v>111500</v>
      </c>
      <c r="AJ110" t="s">
        <v>205</v>
      </c>
      <c r="AK110" t="s">
        <v>96</v>
      </c>
      <c r="AL110" t="s">
        <v>97</v>
      </c>
      <c r="AM110" t="s">
        <v>97</v>
      </c>
      <c r="AN110" t="s">
        <v>97</v>
      </c>
      <c r="AO110">
        <v>0</v>
      </c>
      <c r="AP110" t="s">
        <v>97</v>
      </c>
      <c r="AQ110" t="s">
        <v>97</v>
      </c>
      <c r="AR110">
        <v>0</v>
      </c>
      <c r="AS110" t="s">
        <v>97</v>
      </c>
      <c r="AT110" t="s">
        <v>97</v>
      </c>
      <c r="AU110">
        <v>0</v>
      </c>
      <c r="AV110" t="s">
        <v>97</v>
      </c>
      <c r="AW110">
        <v>174.771508699999</v>
      </c>
      <c r="AX110">
        <v>-36.361435620000002</v>
      </c>
    </row>
    <row r="111" spans="1:50" x14ac:dyDescent="0.55000000000000004">
      <c r="A111">
        <v>111600</v>
      </c>
      <c r="B111" t="s">
        <v>206</v>
      </c>
      <c r="C111" t="s">
        <v>96</v>
      </c>
      <c r="D111">
        <v>0</v>
      </c>
      <c r="E111">
        <v>0.03</v>
      </c>
      <c r="F111">
        <v>0</v>
      </c>
      <c r="G111">
        <v>0</v>
      </c>
      <c r="H111">
        <v>0.97</v>
      </c>
      <c r="I111">
        <v>0</v>
      </c>
      <c r="J111">
        <v>0</v>
      </c>
      <c r="K111">
        <v>0</v>
      </c>
      <c r="L111">
        <v>0</v>
      </c>
      <c r="M111">
        <v>0.02</v>
      </c>
      <c r="N111">
        <v>23.4235934868803</v>
      </c>
      <c r="O111">
        <f t="shared" si="2"/>
        <v>174.48364480000001</v>
      </c>
      <c r="P111">
        <f t="shared" si="3"/>
        <v>-36.603320399999902</v>
      </c>
      <c r="R111">
        <v>111500</v>
      </c>
      <c r="S111" t="s">
        <v>205</v>
      </c>
      <c r="T111" t="s">
        <v>96</v>
      </c>
      <c r="U111">
        <v>0</v>
      </c>
      <c r="V111">
        <v>0</v>
      </c>
      <c r="W111">
        <v>0</v>
      </c>
      <c r="X111">
        <v>0</v>
      </c>
      <c r="Y111">
        <v>0.96</v>
      </c>
      <c r="Z111">
        <v>0</v>
      </c>
      <c r="AA111">
        <v>0</v>
      </c>
      <c r="AB111">
        <v>0</v>
      </c>
      <c r="AC111">
        <v>0.04</v>
      </c>
      <c r="AD111">
        <v>0.02</v>
      </c>
      <c r="AE111">
        <v>7.0413512206143496</v>
      </c>
      <c r="AF111">
        <v>174.771508699999</v>
      </c>
      <c r="AG111">
        <v>-36.361435620000002</v>
      </c>
      <c r="AI111">
        <v>111600</v>
      </c>
      <c r="AJ111" t="s">
        <v>206</v>
      </c>
      <c r="AK111" t="s">
        <v>96</v>
      </c>
      <c r="AL111">
        <v>0</v>
      </c>
      <c r="AM111">
        <v>0.24</v>
      </c>
      <c r="AN111">
        <v>0</v>
      </c>
      <c r="AO111">
        <v>0</v>
      </c>
      <c r="AP111">
        <v>0.01</v>
      </c>
      <c r="AQ111">
        <v>0.71</v>
      </c>
      <c r="AR111">
        <v>0</v>
      </c>
      <c r="AS111">
        <v>0</v>
      </c>
      <c r="AT111">
        <v>0.04</v>
      </c>
      <c r="AU111">
        <v>0</v>
      </c>
      <c r="AV111">
        <v>4.7150771136785599</v>
      </c>
      <c r="AW111">
        <v>174.48364480000001</v>
      </c>
      <c r="AX111">
        <v>-36.603320399999902</v>
      </c>
    </row>
    <row r="112" spans="1:50" x14ac:dyDescent="0.55000000000000004">
      <c r="A112">
        <v>111700</v>
      </c>
      <c r="B112" t="s">
        <v>207</v>
      </c>
      <c r="C112" t="s">
        <v>96</v>
      </c>
      <c r="D112">
        <v>0</v>
      </c>
      <c r="E112">
        <v>0</v>
      </c>
      <c r="F112">
        <v>0</v>
      </c>
      <c r="G112">
        <v>0</v>
      </c>
      <c r="H112">
        <v>0.92</v>
      </c>
      <c r="I112">
        <v>0.03</v>
      </c>
      <c r="J112">
        <v>0</v>
      </c>
      <c r="K112">
        <v>0</v>
      </c>
      <c r="L112">
        <v>0.05</v>
      </c>
      <c r="M112">
        <v>0.02</v>
      </c>
      <c r="N112">
        <v>12.0348633121568</v>
      </c>
      <c r="O112">
        <f t="shared" si="2"/>
        <v>174.72518869999999</v>
      </c>
      <c r="P112">
        <f t="shared" si="3"/>
        <v>-36.420241840000003</v>
      </c>
      <c r="R112">
        <v>111600</v>
      </c>
      <c r="S112" t="s">
        <v>206</v>
      </c>
      <c r="T112" t="s">
        <v>96</v>
      </c>
      <c r="U112">
        <v>0</v>
      </c>
      <c r="V112">
        <v>0</v>
      </c>
      <c r="W112">
        <v>0</v>
      </c>
      <c r="X112">
        <v>0</v>
      </c>
      <c r="Y112">
        <v>1</v>
      </c>
      <c r="Z112">
        <v>0</v>
      </c>
      <c r="AA112">
        <v>0</v>
      </c>
      <c r="AB112">
        <v>0</v>
      </c>
      <c r="AC112">
        <v>0</v>
      </c>
      <c r="AD112">
        <v>0.02</v>
      </c>
      <c r="AE112">
        <v>2.4100574262950198</v>
      </c>
      <c r="AF112">
        <v>174.48364480000001</v>
      </c>
      <c r="AG112">
        <v>-36.603320399999902</v>
      </c>
      <c r="AI112">
        <v>111700</v>
      </c>
      <c r="AJ112" t="s">
        <v>207</v>
      </c>
      <c r="AK112" t="s">
        <v>96</v>
      </c>
      <c r="AL112">
        <v>0</v>
      </c>
      <c r="AM112">
        <v>0.09</v>
      </c>
      <c r="AN112">
        <v>0</v>
      </c>
      <c r="AO112">
        <v>0</v>
      </c>
      <c r="AP112">
        <v>-9.9999999999997799E-3</v>
      </c>
      <c r="AQ112">
        <v>0.6</v>
      </c>
      <c r="AR112">
        <v>0</v>
      </c>
      <c r="AS112">
        <v>0.08</v>
      </c>
      <c r="AT112">
        <v>0.24</v>
      </c>
      <c r="AU112">
        <v>0</v>
      </c>
      <c r="AV112">
        <v>1.76795348429273</v>
      </c>
      <c r="AW112">
        <v>174.72518869999999</v>
      </c>
      <c r="AX112">
        <v>-36.420241840000003</v>
      </c>
    </row>
    <row r="113" spans="1:50" x14ac:dyDescent="0.55000000000000004">
      <c r="A113">
        <v>111800</v>
      </c>
      <c r="B113" t="s">
        <v>208</v>
      </c>
      <c r="C113" t="s">
        <v>96</v>
      </c>
      <c r="D113">
        <v>0</v>
      </c>
      <c r="E113">
        <v>0</v>
      </c>
      <c r="F113">
        <v>0</v>
      </c>
      <c r="G113">
        <v>0</v>
      </c>
      <c r="H113">
        <v>0.86</v>
      </c>
      <c r="I113">
        <v>0</v>
      </c>
      <c r="J113">
        <v>0</v>
      </c>
      <c r="K113">
        <v>0</v>
      </c>
      <c r="L113">
        <v>0.14000000000000001</v>
      </c>
      <c r="M113">
        <v>0.02</v>
      </c>
      <c r="N113" t="s">
        <v>97</v>
      </c>
      <c r="O113">
        <f t="shared" si="2"/>
        <v>175.38774459999999</v>
      </c>
      <c r="P113">
        <f t="shared" si="3"/>
        <v>-36.198249939999997</v>
      </c>
      <c r="R113">
        <v>111700</v>
      </c>
      <c r="S113" t="s">
        <v>207</v>
      </c>
      <c r="T113" t="s">
        <v>96</v>
      </c>
      <c r="U113">
        <v>0</v>
      </c>
      <c r="V113">
        <v>0</v>
      </c>
      <c r="W113">
        <v>0</v>
      </c>
      <c r="X113">
        <v>0</v>
      </c>
      <c r="Y113">
        <v>0.86</v>
      </c>
      <c r="Z113">
        <v>0.03</v>
      </c>
      <c r="AA113">
        <v>0</v>
      </c>
      <c r="AB113">
        <v>0</v>
      </c>
      <c r="AC113">
        <v>0.11</v>
      </c>
      <c r="AD113">
        <v>0.02</v>
      </c>
      <c r="AE113">
        <v>4.5479717791471996</v>
      </c>
      <c r="AF113">
        <v>174.72518869999999</v>
      </c>
      <c r="AG113">
        <v>-36.420241840000003</v>
      </c>
      <c r="AI113">
        <v>111800</v>
      </c>
      <c r="AJ113" t="s">
        <v>208</v>
      </c>
      <c r="AK113" t="s">
        <v>96</v>
      </c>
      <c r="AL113">
        <v>0</v>
      </c>
      <c r="AM113">
        <v>0.42</v>
      </c>
      <c r="AN113">
        <v>0</v>
      </c>
      <c r="AO113">
        <v>0</v>
      </c>
      <c r="AP113">
        <v>0</v>
      </c>
      <c r="AQ113">
        <v>0.57999999999999996</v>
      </c>
      <c r="AR113">
        <v>0</v>
      </c>
      <c r="AS113">
        <v>0</v>
      </c>
      <c r="AT113">
        <v>0</v>
      </c>
      <c r="AU113">
        <v>0</v>
      </c>
      <c r="AV113" t="s">
        <v>97</v>
      </c>
      <c r="AW113">
        <v>175.38774459999999</v>
      </c>
      <c r="AX113">
        <v>-36.198249939999997</v>
      </c>
    </row>
    <row r="114" spans="1:50" x14ac:dyDescent="0.55000000000000004">
      <c r="A114">
        <v>111900</v>
      </c>
      <c r="B114" t="s">
        <v>209</v>
      </c>
      <c r="C114" t="s">
        <v>96</v>
      </c>
      <c r="D114">
        <v>0</v>
      </c>
      <c r="E114">
        <v>0</v>
      </c>
      <c r="F114">
        <v>0</v>
      </c>
      <c r="G114">
        <v>0</v>
      </c>
      <c r="H114">
        <v>1</v>
      </c>
      <c r="I114">
        <v>0</v>
      </c>
      <c r="J114">
        <v>0</v>
      </c>
      <c r="K114">
        <v>0</v>
      </c>
      <c r="L114">
        <v>0</v>
      </c>
      <c r="M114">
        <v>0.02</v>
      </c>
      <c r="N114">
        <v>11.124304445658</v>
      </c>
      <c r="O114">
        <f t="shared" si="2"/>
        <v>174.74601469999999</v>
      </c>
      <c r="P114">
        <f t="shared" si="3"/>
        <v>-36.457116829999997</v>
      </c>
      <c r="R114">
        <v>111800</v>
      </c>
      <c r="S114" t="s">
        <v>208</v>
      </c>
      <c r="T114" t="s">
        <v>96</v>
      </c>
      <c r="U114">
        <v>0</v>
      </c>
      <c r="V114">
        <v>0</v>
      </c>
      <c r="W114">
        <v>0</v>
      </c>
      <c r="X114">
        <v>0</v>
      </c>
      <c r="Y114">
        <v>0.86</v>
      </c>
      <c r="Z114">
        <v>0</v>
      </c>
      <c r="AA114">
        <v>0</v>
      </c>
      <c r="AB114">
        <v>0</v>
      </c>
      <c r="AC114">
        <v>0.14000000000000001</v>
      </c>
      <c r="AD114">
        <v>0.02</v>
      </c>
      <c r="AE114" t="s">
        <v>97</v>
      </c>
      <c r="AF114">
        <v>175.38774459999999</v>
      </c>
      <c r="AG114">
        <v>-36.198249939999997</v>
      </c>
      <c r="AI114">
        <v>111900</v>
      </c>
      <c r="AJ114" t="s">
        <v>209</v>
      </c>
      <c r="AK114" t="s">
        <v>96</v>
      </c>
      <c r="AL114" t="s">
        <v>97</v>
      </c>
      <c r="AM114" t="s">
        <v>97</v>
      </c>
      <c r="AN114" t="s">
        <v>97</v>
      </c>
      <c r="AO114">
        <v>0</v>
      </c>
      <c r="AP114" t="s">
        <v>97</v>
      </c>
      <c r="AQ114" t="s">
        <v>97</v>
      </c>
      <c r="AR114">
        <v>0</v>
      </c>
      <c r="AS114" t="s">
        <v>97</v>
      </c>
      <c r="AT114" t="s">
        <v>97</v>
      </c>
      <c r="AU114">
        <v>0</v>
      </c>
      <c r="AV114" t="s">
        <v>97</v>
      </c>
      <c r="AW114">
        <v>174.74601469999999</v>
      </c>
      <c r="AX114">
        <v>-36.457116829999997</v>
      </c>
    </row>
    <row r="115" spans="1:50" x14ac:dyDescent="0.55000000000000004">
      <c r="A115">
        <v>112100</v>
      </c>
      <c r="B115" t="s">
        <v>210</v>
      </c>
      <c r="C115" t="s">
        <v>96</v>
      </c>
      <c r="D115">
        <v>0</v>
      </c>
      <c r="E115">
        <v>0</v>
      </c>
      <c r="F115">
        <v>0</v>
      </c>
      <c r="G115">
        <v>0</v>
      </c>
      <c r="H115">
        <v>1</v>
      </c>
      <c r="I115">
        <v>0</v>
      </c>
      <c r="J115">
        <v>0</v>
      </c>
      <c r="K115">
        <v>0</v>
      </c>
      <c r="L115">
        <v>0</v>
      </c>
      <c r="M115">
        <v>0.02</v>
      </c>
      <c r="N115">
        <v>16.0642378624012</v>
      </c>
      <c r="O115">
        <f t="shared" si="2"/>
        <v>174.6027253</v>
      </c>
      <c r="P115">
        <f t="shared" si="3"/>
        <v>-36.580411320000003</v>
      </c>
      <c r="R115">
        <v>111900</v>
      </c>
      <c r="S115" t="s">
        <v>209</v>
      </c>
      <c r="T115" t="s">
        <v>96</v>
      </c>
      <c r="U115">
        <v>0</v>
      </c>
      <c r="V115">
        <v>0</v>
      </c>
      <c r="W115">
        <v>0</v>
      </c>
      <c r="X115">
        <v>0</v>
      </c>
      <c r="Y115">
        <v>1</v>
      </c>
      <c r="Z115">
        <v>0</v>
      </c>
      <c r="AA115">
        <v>0</v>
      </c>
      <c r="AB115">
        <v>0</v>
      </c>
      <c r="AC115">
        <v>0</v>
      </c>
      <c r="AD115">
        <v>0.02</v>
      </c>
      <c r="AE115">
        <v>3.4731051351294502</v>
      </c>
      <c r="AF115">
        <v>174.74601469999999</v>
      </c>
      <c r="AG115">
        <v>-36.457116829999997</v>
      </c>
      <c r="AI115">
        <v>112100</v>
      </c>
      <c r="AJ115" t="s">
        <v>210</v>
      </c>
      <c r="AK115" t="s">
        <v>96</v>
      </c>
      <c r="AL115" t="s">
        <v>97</v>
      </c>
      <c r="AM115" t="s">
        <v>97</v>
      </c>
      <c r="AN115" t="s">
        <v>97</v>
      </c>
      <c r="AO115">
        <v>0</v>
      </c>
      <c r="AP115" t="s">
        <v>97</v>
      </c>
      <c r="AQ115" t="s">
        <v>97</v>
      </c>
      <c r="AR115">
        <v>0</v>
      </c>
      <c r="AS115" t="s">
        <v>97</v>
      </c>
      <c r="AT115" t="s">
        <v>97</v>
      </c>
      <c r="AU115">
        <v>0</v>
      </c>
      <c r="AV115" t="s">
        <v>97</v>
      </c>
      <c r="AW115">
        <v>174.6027253</v>
      </c>
      <c r="AX115">
        <v>-36.580411320000003</v>
      </c>
    </row>
    <row r="116" spans="1:50" x14ac:dyDescent="0.55000000000000004">
      <c r="A116">
        <v>112200</v>
      </c>
      <c r="B116" t="s">
        <v>211</v>
      </c>
      <c r="C116" t="s">
        <v>96</v>
      </c>
      <c r="D116">
        <v>0</v>
      </c>
      <c r="E116">
        <v>0</v>
      </c>
      <c r="F116">
        <v>0</v>
      </c>
      <c r="G116">
        <v>0</v>
      </c>
      <c r="H116">
        <v>0.88</v>
      </c>
      <c r="I116">
        <v>0</v>
      </c>
      <c r="J116">
        <v>0</v>
      </c>
      <c r="K116">
        <v>0</v>
      </c>
      <c r="L116">
        <v>0.12</v>
      </c>
      <c r="M116">
        <v>0.02</v>
      </c>
      <c r="N116">
        <v>13.6143621234986</v>
      </c>
      <c r="O116">
        <f t="shared" si="2"/>
        <v>174.4359929</v>
      </c>
      <c r="P116">
        <f t="shared" si="3"/>
        <v>-36.657634620000003</v>
      </c>
      <c r="R116">
        <v>112100</v>
      </c>
      <c r="S116" t="s">
        <v>210</v>
      </c>
      <c r="T116" t="s">
        <v>96</v>
      </c>
      <c r="U116">
        <v>0</v>
      </c>
      <c r="V116">
        <v>0</v>
      </c>
      <c r="W116">
        <v>0</v>
      </c>
      <c r="X116">
        <v>0</v>
      </c>
      <c r="Y116">
        <v>1</v>
      </c>
      <c r="Z116">
        <v>0</v>
      </c>
      <c r="AA116">
        <v>0</v>
      </c>
      <c r="AB116">
        <v>0</v>
      </c>
      <c r="AC116">
        <v>0</v>
      </c>
      <c r="AD116">
        <v>0.02</v>
      </c>
      <c r="AE116" t="s">
        <v>97</v>
      </c>
      <c r="AF116">
        <v>174.6027253</v>
      </c>
      <c r="AG116">
        <v>-36.580411320000003</v>
      </c>
      <c r="AI116">
        <v>112200</v>
      </c>
      <c r="AJ116" t="s">
        <v>211</v>
      </c>
      <c r="AK116" t="s">
        <v>96</v>
      </c>
      <c r="AL116">
        <v>0</v>
      </c>
      <c r="AM116">
        <v>0.1</v>
      </c>
      <c r="AN116">
        <v>0</v>
      </c>
      <c r="AO116">
        <v>0</v>
      </c>
      <c r="AP116">
        <v>0</v>
      </c>
      <c r="AQ116">
        <v>0.49</v>
      </c>
      <c r="AR116">
        <v>0</v>
      </c>
      <c r="AS116">
        <v>0</v>
      </c>
      <c r="AT116">
        <v>0.41</v>
      </c>
      <c r="AU116">
        <v>0</v>
      </c>
      <c r="AV116">
        <v>3.9789987942998502</v>
      </c>
      <c r="AW116">
        <v>174.4359929</v>
      </c>
      <c r="AX116">
        <v>-36.657634620000003</v>
      </c>
    </row>
    <row r="117" spans="1:50" x14ac:dyDescent="0.55000000000000004">
      <c r="A117">
        <v>112300</v>
      </c>
      <c r="B117" t="s">
        <v>212</v>
      </c>
      <c r="C117" t="s">
        <v>96</v>
      </c>
      <c r="D117">
        <v>0</v>
      </c>
      <c r="E117">
        <v>0</v>
      </c>
      <c r="F117">
        <v>0</v>
      </c>
      <c r="G117">
        <v>0</v>
      </c>
      <c r="H117">
        <v>1</v>
      </c>
      <c r="I117">
        <v>0</v>
      </c>
      <c r="J117">
        <v>0</v>
      </c>
      <c r="K117">
        <v>0</v>
      </c>
      <c r="L117">
        <v>0</v>
      </c>
      <c r="M117">
        <v>0.02</v>
      </c>
      <c r="N117">
        <v>15.3065445114591</v>
      </c>
      <c r="O117">
        <f t="shared" si="2"/>
        <v>174.47112099999899</v>
      </c>
      <c r="P117">
        <f t="shared" si="3"/>
        <v>-36.687646610000002</v>
      </c>
      <c r="R117">
        <v>112200</v>
      </c>
      <c r="S117" t="s">
        <v>211</v>
      </c>
      <c r="T117" t="s">
        <v>96</v>
      </c>
      <c r="U117">
        <v>0</v>
      </c>
      <c r="V117">
        <v>0</v>
      </c>
      <c r="W117">
        <v>0</v>
      </c>
      <c r="X117">
        <v>0</v>
      </c>
      <c r="Y117">
        <v>0.72</v>
      </c>
      <c r="Z117">
        <v>0.09</v>
      </c>
      <c r="AA117">
        <v>0</v>
      </c>
      <c r="AB117">
        <v>0</v>
      </c>
      <c r="AC117">
        <v>0.19</v>
      </c>
      <c r="AD117">
        <v>0.02</v>
      </c>
      <c r="AE117">
        <v>4.6448613724647601</v>
      </c>
      <c r="AF117">
        <v>174.4359929</v>
      </c>
      <c r="AG117">
        <v>-36.657634620000003</v>
      </c>
      <c r="AI117">
        <v>112300</v>
      </c>
      <c r="AJ117" t="s">
        <v>212</v>
      </c>
      <c r="AK117" t="s">
        <v>96</v>
      </c>
      <c r="AL117" t="s">
        <v>97</v>
      </c>
      <c r="AM117" t="s">
        <v>97</v>
      </c>
      <c r="AN117" t="s">
        <v>97</v>
      </c>
      <c r="AO117">
        <v>0</v>
      </c>
      <c r="AP117" t="s">
        <v>97</v>
      </c>
      <c r="AQ117" t="s">
        <v>97</v>
      </c>
      <c r="AR117">
        <v>0</v>
      </c>
      <c r="AS117" t="s">
        <v>97</v>
      </c>
      <c r="AT117" t="s">
        <v>97</v>
      </c>
      <c r="AU117">
        <v>0</v>
      </c>
      <c r="AV117" t="s">
        <v>97</v>
      </c>
      <c r="AW117">
        <v>174.47112099999899</v>
      </c>
      <c r="AX117">
        <v>-36.687646610000002</v>
      </c>
    </row>
    <row r="118" spans="1:50" x14ac:dyDescent="0.55000000000000004">
      <c r="A118">
        <v>112400</v>
      </c>
      <c r="B118" t="s">
        <v>213</v>
      </c>
      <c r="C118" t="s">
        <v>96</v>
      </c>
      <c r="D118">
        <v>0</v>
      </c>
      <c r="E118">
        <v>0</v>
      </c>
      <c r="F118">
        <v>0</v>
      </c>
      <c r="G118">
        <v>0</v>
      </c>
      <c r="H118">
        <v>0.87</v>
      </c>
      <c r="I118">
        <v>0.04</v>
      </c>
      <c r="J118">
        <v>0</v>
      </c>
      <c r="K118">
        <v>0</v>
      </c>
      <c r="L118">
        <v>0.09</v>
      </c>
      <c r="M118">
        <v>0.02</v>
      </c>
      <c r="N118">
        <v>13.443741761410299</v>
      </c>
      <c r="O118">
        <f t="shared" si="2"/>
        <v>174.45425269999899</v>
      </c>
      <c r="P118">
        <f t="shared" si="3"/>
        <v>-36.674969150000003</v>
      </c>
      <c r="R118">
        <v>112300</v>
      </c>
      <c r="S118" t="s">
        <v>212</v>
      </c>
      <c r="T118" t="s">
        <v>96</v>
      </c>
      <c r="U118">
        <v>0</v>
      </c>
      <c r="V118">
        <v>0</v>
      </c>
      <c r="W118">
        <v>0</v>
      </c>
      <c r="X118">
        <v>0</v>
      </c>
      <c r="Y118">
        <v>1</v>
      </c>
      <c r="Z118">
        <v>0</v>
      </c>
      <c r="AA118">
        <v>0</v>
      </c>
      <c r="AB118">
        <v>0</v>
      </c>
      <c r="AC118">
        <v>0</v>
      </c>
      <c r="AD118">
        <v>0.02</v>
      </c>
      <c r="AE118" t="s">
        <v>97</v>
      </c>
      <c r="AF118">
        <v>174.47112099999899</v>
      </c>
      <c r="AG118">
        <v>-36.687646610000002</v>
      </c>
      <c r="AI118">
        <v>112400</v>
      </c>
      <c r="AJ118" t="s">
        <v>213</v>
      </c>
      <c r="AK118" t="s">
        <v>96</v>
      </c>
      <c r="AL118">
        <v>0</v>
      </c>
      <c r="AM118">
        <v>0.35</v>
      </c>
      <c r="AN118">
        <v>0</v>
      </c>
      <c r="AO118">
        <v>0</v>
      </c>
      <c r="AP118">
        <v>0.01</v>
      </c>
      <c r="AQ118">
        <v>0.44</v>
      </c>
      <c r="AR118">
        <v>0</v>
      </c>
      <c r="AS118">
        <v>0</v>
      </c>
      <c r="AT118">
        <v>0.2</v>
      </c>
      <c r="AU118">
        <v>0</v>
      </c>
      <c r="AV118">
        <v>6.11958580297983</v>
      </c>
      <c r="AW118">
        <v>174.45425269999899</v>
      </c>
      <c r="AX118">
        <v>-36.674969150000003</v>
      </c>
    </row>
    <row r="119" spans="1:50" x14ac:dyDescent="0.55000000000000004">
      <c r="A119">
        <v>112500</v>
      </c>
      <c r="B119" t="s">
        <v>214</v>
      </c>
      <c r="C119" t="s">
        <v>96</v>
      </c>
      <c r="D119">
        <v>0</v>
      </c>
      <c r="E119">
        <v>0</v>
      </c>
      <c r="F119">
        <v>0</v>
      </c>
      <c r="G119">
        <v>0</v>
      </c>
      <c r="H119">
        <v>0.98</v>
      </c>
      <c r="I119">
        <v>0.02</v>
      </c>
      <c r="J119">
        <v>0</v>
      </c>
      <c r="K119">
        <v>0</v>
      </c>
      <c r="L119">
        <v>0</v>
      </c>
      <c r="M119">
        <v>0.02</v>
      </c>
      <c r="N119">
        <v>15.201501631988799</v>
      </c>
      <c r="O119">
        <f t="shared" si="2"/>
        <v>174.5842346</v>
      </c>
      <c r="P119">
        <f t="shared" si="3"/>
        <v>-36.637347589999997</v>
      </c>
      <c r="R119">
        <v>112400</v>
      </c>
      <c r="S119" t="s">
        <v>213</v>
      </c>
      <c r="T119" t="s">
        <v>96</v>
      </c>
      <c r="U119">
        <v>0</v>
      </c>
      <c r="V119">
        <v>0</v>
      </c>
      <c r="W119">
        <v>0</v>
      </c>
      <c r="X119">
        <v>0</v>
      </c>
      <c r="Y119">
        <v>0.87</v>
      </c>
      <c r="Z119">
        <v>0.02</v>
      </c>
      <c r="AA119">
        <v>0</v>
      </c>
      <c r="AB119">
        <v>0</v>
      </c>
      <c r="AC119">
        <v>0.11</v>
      </c>
      <c r="AD119">
        <v>0.02</v>
      </c>
      <c r="AE119">
        <v>4.6614913230769099</v>
      </c>
      <c r="AF119">
        <v>174.45425269999899</v>
      </c>
      <c r="AG119">
        <v>-36.674969150000003</v>
      </c>
      <c r="AI119">
        <v>112500</v>
      </c>
      <c r="AJ119" t="s">
        <v>214</v>
      </c>
      <c r="AK119" t="s">
        <v>96</v>
      </c>
      <c r="AL119">
        <v>0</v>
      </c>
      <c r="AM119">
        <v>0.35</v>
      </c>
      <c r="AN119">
        <v>0</v>
      </c>
      <c r="AO119">
        <v>0</v>
      </c>
      <c r="AP119">
        <v>0</v>
      </c>
      <c r="AQ119">
        <v>0.65</v>
      </c>
      <c r="AR119">
        <v>0</v>
      </c>
      <c r="AS119">
        <v>0</v>
      </c>
      <c r="AT119">
        <v>0</v>
      </c>
      <c r="AU119">
        <v>0</v>
      </c>
      <c r="AV119">
        <v>9.8744363036530807</v>
      </c>
      <c r="AW119">
        <v>174.5842346</v>
      </c>
      <c r="AX119">
        <v>-36.637347589999997</v>
      </c>
    </row>
    <row r="120" spans="1:50" x14ac:dyDescent="0.55000000000000004">
      <c r="A120">
        <v>112600</v>
      </c>
      <c r="B120" t="s">
        <v>215</v>
      </c>
      <c r="C120" t="s">
        <v>96</v>
      </c>
      <c r="D120">
        <v>0</v>
      </c>
      <c r="E120">
        <v>0.02</v>
      </c>
      <c r="F120">
        <v>0</v>
      </c>
      <c r="G120">
        <v>0</v>
      </c>
      <c r="H120">
        <v>0.98</v>
      </c>
      <c r="I120">
        <v>0</v>
      </c>
      <c r="J120">
        <v>0</v>
      </c>
      <c r="K120">
        <v>0</v>
      </c>
      <c r="L120">
        <v>0</v>
      </c>
      <c r="M120">
        <v>0.02</v>
      </c>
      <c r="N120">
        <v>17.489335670162902</v>
      </c>
      <c r="O120">
        <f t="shared" si="2"/>
        <v>174.51574109999899</v>
      </c>
      <c r="P120">
        <f t="shared" si="3"/>
        <v>-36.709891980000002</v>
      </c>
      <c r="R120">
        <v>112500</v>
      </c>
      <c r="S120" t="s">
        <v>214</v>
      </c>
      <c r="T120" t="s">
        <v>96</v>
      </c>
      <c r="U120">
        <v>0</v>
      </c>
      <c r="V120">
        <v>0</v>
      </c>
      <c r="W120">
        <v>0</v>
      </c>
      <c r="X120">
        <v>0</v>
      </c>
      <c r="Y120">
        <v>1</v>
      </c>
      <c r="Z120">
        <v>0</v>
      </c>
      <c r="AA120">
        <v>0</v>
      </c>
      <c r="AB120">
        <v>0</v>
      </c>
      <c r="AC120">
        <v>0</v>
      </c>
      <c r="AD120">
        <v>0.02</v>
      </c>
      <c r="AE120">
        <v>6.8353706860106396</v>
      </c>
      <c r="AF120">
        <v>174.5842346</v>
      </c>
      <c r="AG120">
        <v>-36.637347589999997</v>
      </c>
      <c r="AI120">
        <v>112600</v>
      </c>
      <c r="AJ120" t="s">
        <v>215</v>
      </c>
      <c r="AK120" t="s">
        <v>96</v>
      </c>
      <c r="AL120">
        <v>0</v>
      </c>
      <c r="AM120">
        <v>0</v>
      </c>
      <c r="AN120">
        <v>0</v>
      </c>
      <c r="AO120">
        <v>0</v>
      </c>
      <c r="AP120">
        <v>0</v>
      </c>
      <c r="AQ120">
        <v>1</v>
      </c>
      <c r="AR120">
        <v>0</v>
      </c>
      <c r="AS120">
        <v>0</v>
      </c>
      <c r="AT120">
        <v>0</v>
      </c>
      <c r="AU120">
        <v>0</v>
      </c>
      <c r="AV120">
        <v>9.7712429861060901</v>
      </c>
      <c r="AW120">
        <v>174.51574109999899</v>
      </c>
      <c r="AX120">
        <v>-36.709891980000002</v>
      </c>
    </row>
    <row r="121" spans="1:50" x14ac:dyDescent="0.55000000000000004">
      <c r="A121">
        <v>112700</v>
      </c>
      <c r="B121" t="s">
        <v>216</v>
      </c>
      <c r="C121" t="s">
        <v>96</v>
      </c>
      <c r="D121">
        <v>0</v>
      </c>
      <c r="E121">
        <v>0.06</v>
      </c>
      <c r="F121">
        <v>0</v>
      </c>
      <c r="G121">
        <v>0</v>
      </c>
      <c r="H121">
        <v>0.89</v>
      </c>
      <c r="I121">
        <v>0.01</v>
      </c>
      <c r="J121">
        <v>0</v>
      </c>
      <c r="K121">
        <v>0</v>
      </c>
      <c r="L121">
        <v>0.04</v>
      </c>
      <c r="M121">
        <v>0.02</v>
      </c>
      <c r="N121">
        <v>16.623307073507601</v>
      </c>
      <c r="O121">
        <f t="shared" si="2"/>
        <v>174.67586459999899</v>
      </c>
      <c r="P121">
        <f t="shared" si="3"/>
        <v>-36.581088649999998</v>
      </c>
      <c r="R121">
        <v>112600</v>
      </c>
      <c r="S121" t="s">
        <v>215</v>
      </c>
      <c r="T121" t="s">
        <v>96</v>
      </c>
      <c r="U121">
        <v>0</v>
      </c>
      <c r="V121">
        <v>0</v>
      </c>
      <c r="W121">
        <v>0</v>
      </c>
      <c r="X121">
        <v>0</v>
      </c>
      <c r="Y121">
        <v>1</v>
      </c>
      <c r="Z121">
        <v>0</v>
      </c>
      <c r="AA121">
        <v>0</v>
      </c>
      <c r="AB121">
        <v>0</v>
      </c>
      <c r="AC121">
        <v>0</v>
      </c>
      <c r="AD121">
        <v>0.02</v>
      </c>
      <c r="AE121">
        <v>5.5163819217043599</v>
      </c>
      <c r="AF121">
        <v>174.51574109999899</v>
      </c>
      <c r="AG121">
        <v>-36.709891980000002</v>
      </c>
      <c r="AI121">
        <v>112700</v>
      </c>
      <c r="AJ121" t="s">
        <v>216</v>
      </c>
      <c r="AK121" t="s">
        <v>96</v>
      </c>
      <c r="AL121">
        <v>0</v>
      </c>
      <c r="AM121">
        <v>0.01</v>
      </c>
      <c r="AN121">
        <v>0</v>
      </c>
      <c r="AO121">
        <v>0</v>
      </c>
      <c r="AP121">
        <v>0</v>
      </c>
      <c r="AQ121">
        <v>0.79</v>
      </c>
      <c r="AR121">
        <v>0</v>
      </c>
      <c r="AS121">
        <v>0.01</v>
      </c>
      <c r="AT121">
        <v>0.19</v>
      </c>
      <c r="AU121">
        <v>0</v>
      </c>
      <c r="AV121">
        <v>2.63434514156181</v>
      </c>
      <c r="AW121">
        <v>174.67586459999899</v>
      </c>
      <c r="AX121">
        <v>-36.581088649999998</v>
      </c>
    </row>
    <row r="122" spans="1:50" x14ac:dyDescent="0.55000000000000004">
      <c r="A122">
        <v>112800</v>
      </c>
      <c r="B122" t="s">
        <v>217</v>
      </c>
      <c r="C122" t="s">
        <v>96</v>
      </c>
      <c r="D122">
        <v>0</v>
      </c>
      <c r="E122">
        <v>0.03</v>
      </c>
      <c r="F122">
        <v>0</v>
      </c>
      <c r="G122">
        <v>0</v>
      </c>
      <c r="H122">
        <v>0.97</v>
      </c>
      <c r="I122">
        <v>0</v>
      </c>
      <c r="J122">
        <v>0</v>
      </c>
      <c r="K122">
        <v>0</v>
      </c>
      <c r="L122">
        <v>0</v>
      </c>
      <c r="M122">
        <v>0.02</v>
      </c>
      <c r="N122">
        <v>13.8496516397015</v>
      </c>
      <c r="O122">
        <f t="shared" si="2"/>
        <v>174.6893556</v>
      </c>
      <c r="P122">
        <f t="shared" si="3"/>
        <v>-36.57001949</v>
      </c>
      <c r="R122">
        <v>112700</v>
      </c>
      <c r="S122" t="s">
        <v>216</v>
      </c>
      <c r="T122" t="s">
        <v>96</v>
      </c>
      <c r="U122">
        <v>0</v>
      </c>
      <c r="V122">
        <v>0</v>
      </c>
      <c r="W122">
        <v>0</v>
      </c>
      <c r="X122">
        <v>0</v>
      </c>
      <c r="Y122">
        <v>0.84</v>
      </c>
      <c r="Z122">
        <v>0</v>
      </c>
      <c r="AA122">
        <v>0</v>
      </c>
      <c r="AB122">
        <v>0</v>
      </c>
      <c r="AC122">
        <v>0.16</v>
      </c>
      <c r="AD122">
        <v>0.02</v>
      </c>
      <c r="AE122">
        <v>3.3326007427564202</v>
      </c>
      <c r="AF122">
        <v>174.67586459999899</v>
      </c>
      <c r="AG122">
        <v>-36.581088649999998</v>
      </c>
      <c r="AI122">
        <v>112800</v>
      </c>
      <c r="AJ122" t="s">
        <v>217</v>
      </c>
      <c r="AK122" t="s">
        <v>96</v>
      </c>
      <c r="AL122" t="s">
        <v>97</v>
      </c>
      <c r="AM122" t="s">
        <v>97</v>
      </c>
      <c r="AN122" t="s">
        <v>97</v>
      </c>
      <c r="AO122">
        <v>0</v>
      </c>
      <c r="AP122" t="s">
        <v>97</v>
      </c>
      <c r="AQ122" t="s">
        <v>97</v>
      </c>
      <c r="AR122">
        <v>0</v>
      </c>
      <c r="AS122" t="s">
        <v>97</v>
      </c>
      <c r="AT122" t="s">
        <v>97</v>
      </c>
      <c r="AU122">
        <v>0</v>
      </c>
      <c r="AV122" t="s">
        <v>97</v>
      </c>
      <c r="AW122">
        <v>174.6893556</v>
      </c>
      <c r="AX122">
        <v>-36.57001949</v>
      </c>
    </row>
    <row r="123" spans="1:50" x14ac:dyDescent="0.55000000000000004">
      <c r="A123">
        <v>112900</v>
      </c>
      <c r="B123" t="s">
        <v>218</v>
      </c>
      <c r="C123" t="s">
        <v>96</v>
      </c>
      <c r="D123">
        <v>0</v>
      </c>
      <c r="E123">
        <v>0.01</v>
      </c>
      <c r="F123">
        <v>0</v>
      </c>
      <c r="G123">
        <v>0</v>
      </c>
      <c r="H123">
        <v>0.92</v>
      </c>
      <c r="I123">
        <v>0</v>
      </c>
      <c r="J123">
        <v>0</v>
      </c>
      <c r="K123">
        <v>0</v>
      </c>
      <c r="L123">
        <v>7.0000000000000007E-2</v>
      </c>
      <c r="M123">
        <v>0.02</v>
      </c>
      <c r="N123">
        <v>11.9412425834504</v>
      </c>
      <c r="O123">
        <f t="shared" si="2"/>
        <v>174.67896110000001</v>
      </c>
      <c r="P123">
        <f t="shared" si="3"/>
        <v>-36.591014979999997</v>
      </c>
      <c r="R123">
        <v>112800</v>
      </c>
      <c r="S123" t="s">
        <v>217</v>
      </c>
      <c r="T123" t="s">
        <v>96</v>
      </c>
      <c r="U123" t="s">
        <v>97</v>
      </c>
      <c r="V123" t="s">
        <v>97</v>
      </c>
      <c r="W123" t="s">
        <v>97</v>
      </c>
      <c r="X123">
        <v>0</v>
      </c>
      <c r="Y123" t="s">
        <v>97</v>
      </c>
      <c r="Z123" t="s">
        <v>97</v>
      </c>
      <c r="AA123">
        <v>0</v>
      </c>
      <c r="AB123" t="s">
        <v>97</v>
      </c>
      <c r="AC123" t="s">
        <v>97</v>
      </c>
      <c r="AD123">
        <v>0.02</v>
      </c>
      <c r="AE123" t="s">
        <v>97</v>
      </c>
      <c r="AF123">
        <v>174.6893556</v>
      </c>
      <c r="AG123">
        <v>-36.57001949</v>
      </c>
      <c r="AI123">
        <v>112900</v>
      </c>
      <c r="AJ123" t="s">
        <v>218</v>
      </c>
      <c r="AK123" t="s">
        <v>96</v>
      </c>
      <c r="AL123">
        <v>0</v>
      </c>
      <c r="AM123">
        <v>0.34</v>
      </c>
      <c r="AN123">
        <v>0</v>
      </c>
      <c r="AO123">
        <v>0</v>
      </c>
      <c r="AP123">
        <v>0.04</v>
      </c>
      <c r="AQ123">
        <v>0.34</v>
      </c>
      <c r="AR123">
        <v>0</v>
      </c>
      <c r="AS123">
        <v>0.08</v>
      </c>
      <c r="AT123">
        <v>0.2</v>
      </c>
      <c r="AU123">
        <v>0</v>
      </c>
      <c r="AV123">
        <v>4.2841301307273199</v>
      </c>
      <c r="AW123">
        <v>174.67896110000001</v>
      </c>
      <c r="AX123">
        <v>-36.591014979999997</v>
      </c>
    </row>
    <row r="124" spans="1:50" x14ac:dyDescent="0.55000000000000004">
      <c r="A124">
        <v>113000</v>
      </c>
      <c r="B124" t="s">
        <v>219</v>
      </c>
      <c r="C124" t="s">
        <v>96</v>
      </c>
      <c r="D124">
        <v>0</v>
      </c>
      <c r="E124">
        <v>0.06</v>
      </c>
      <c r="F124">
        <v>0</v>
      </c>
      <c r="G124">
        <v>0</v>
      </c>
      <c r="H124">
        <v>0.83</v>
      </c>
      <c r="I124">
        <v>0</v>
      </c>
      <c r="J124">
        <v>0</v>
      </c>
      <c r="K124">
        <v>0</v>
      </c>
      <c r="L124">
        <v>0.11</v>
      </c>
      <c r="M124">
        <v>0.02</v>
      </c>
      <c r="N124">
        <v>12.893282633883</v>
      </c>
      <c r="O124">
        <f t="shared" si="2"/>
        <v>174.69445279999999</v>
      </c>
      <c r="P124">
        <f t="shared" si="3"/>
        <v>-36.587264769999997</v>
      </c>
      <c r="R124">
        <v>112900</v>
      </c>
      <c r="S124" t="s">
        <v>218</v>
      </c>
      <c r="T124" t="s">
        <v>96</v>
      </c>
      <c r="U124">
        <v>0</v>
      </c>
      <c r="V124">
        <v>0</v>
      </c>
      <c r="W124">
        <v>0</v>
      </c>
      <c r="X124">
        <v>0</v>
      </c>
      <c r="Y124">
        <v>0.97</v>
      </c>
      <c r="Z124">
        <v>0</v>
      </c>
      <c r="AA124">
        <v>0</v>
      </c>
      <c r="AB124">
        <v>0</v>
      </c>
      <c r="AC124">
        <v>0.03</v>
      </c>
      <c r="AD124">
        <v>0.02</v>
      </c>
      <c r="AE124">
        <v>5.2847259133460396</v>
      </c>
      <c r="AF124">
        <v>174.67896110000001</v>
      </c>
      <c r="AG124">
        <v>-36.591014979999997</v>
      </c>
      <c r="AI124">
        <v>113000</v>
      </c>
      <c r="AJ124" t="s">
        <v>219</v>
      </c>
      <c r="AK124" t="s">
        <v>96</v>
      </c>
      <c r="AL124">
        <v>0</v>
      </c>
      <c r="AM124">
        <v>0</v>
      </c>
      <c r="AN124">
        <v>0</v>
      </c>
      <c r="AO124">
        <v>0</v>
      </c>
      <c r="AP124">
        <v>0</v>
      </c>
      <c r="AQ124">
        <v>1</v>
      </c>
      <c r="AR124">
        <v>0</v>
      </c>
      <c r="AS124">
        <v>0</v>
      </c>
      <c r="AT124">
        <v>0</v>
      </c>
      <c r="AU124">
        <v>0</v>
      </c>
      <c r="AV124">
        <v>1.4450753526709199</v>
      </c>
      <c r="AW124">
        <v>174.69445279999999</v>
      </c>
      <c r="AX124">
        <v>-36.587264769999997</v>
      </c>
    </row>
    <row r="125" spans="1:50" x14ac:dyDescent="0.55000000000000004">
      <c r="A125">
        <v>113100</v>
      </c>
      <c r="B125" t="s">
        <v>220</v>
      </c>
      <c r="C125" t="s">
        <v>96</v>
      </c>
      <c r="D125">
        <v>0</v>
      </c>
      <c r="E125">
        <v>0.12</v>
      </c>
      <c r="F125">
        <v>0</v>
      </c>
      <c r="G125">
        <v>0</v>
      </c>
      <c r="H125">
        <v>0.87</v>
      </c>
      <c r="I125">
        <v>0.01</v>
      </c>
      <c r="J125">
        <v>0</v>
      </c>
      <c r="K125">
        <v>0</v>
      </c>
      <c r="L125">
        <v>0</v>
      </c>
      <c r="M125">
        <v>0.02</v>
      </c>
      <c r="N125">
        <v>17.5581589431659</v>
      </c>
      <c r="O125">
        <f t="shared" si="2"/>
        <v>174.67227560000001</v>
      </c>
      <c r="P125">
        <f t="shared" si="3"/>
        <v>-36.601498299999903</v>
      </c>
      <c r="R125">
        <v>113000</v>
      </c>
      <c r="S125" t="s">
        <v>219</v>
      </c>
      <c r="T125" t="s">
        <v>96</v>
      </c>
      <c r="U125">
        <v>0</v>
      </c>
      <c r="V125">
        <v>0</v>
      </c>
      <c r="W125">
        <v>0</v>
      </c>
      <c r="X125">
        <v>0</v>
      </c>
      <c r="Y125">
        <v>0.91</v>
      </c>
      <c r="Z125">
        <v>0.01</v>
      </c>
      <c r="AA125">
        <v>0</v>
      </c>
      <c r="AB125">
        <v>0.01</v>
      </c>
      <c r="AC125">
        <v>7.0000000000000007E-2</v>
      </c>
      <c r="AD125">
        <v>0.02</v>
      </c>
      <c r="AE125">
        <v>6.28148570005962</v>
      </c>
      <c r="AF125">
        <v>174.69445279999999</v>
      </c>
      <c r="AG125">
        <v>-36.587264769999997</v>
      </c>
      <c r="AI125">
        <v>113100</v>
      </c>
      <c r="AJ125" t="s">
        <v>220</v>
      </c>
      <c r="AK125" t="s">
        <v>96</v>
      </c>
      <c r="AL125">
        <v>0</v>
      </c>
      <c r="AM125">
        <v>0</v>
      </c>
      <c r="AN125">
        <v>0</v>
      </c>
      <c r="AO125">
        <v>0</v>
      </c>
      <c r="AP125">
        <v>0</v>
      </c>
      <c r="AQ125">
        <v>1</v>
      </c>
      <c r="AR125">
        <v>0</v>
      </c>
      <c r="AS125">
        <v>0</v>
      </c>
      <c r="AT125">
        <v>0</v>
      </c>
      <c r="AU125">
        <v>0</v>
      </c>
      <c r="AV125" t="s">
        <v>97</v>
      </c>
      <c r="AW125">
        <v>174.67227560000001</v>
      </c>
      <c r="AX125">
        <v>-36.601498299999903</v>
      </c>
    </row>
    <row r="126" spans="1:50" x14ac:dyDescent="0.55000000000000004">
      <c r="A126">
        <v>113200</v>
      </c>
      <c r="B126" t="s">
        <v>221</v>
      </c>
      <c r="C126" t="s">
        <v>96</v>
      </c>
      <c r="D126">
        <v>0</v>
      </c>
      <c r="E126">
        <v>0</v>
      </c>
      <c r="F126">
        <v>0</v>
      </c>
      <c r="G126">
        <v>0</v>
      </c>
      <c r="H126">
        <v>0.98</v>
      </c>
      <c r="I126">
        <v>0</v>
      </c>
      <c r="J126">
        <v>0</v>
      </c>
      <c r="K126">
        <v>0</v>
      </c>
      <c r="L126">
        <v>0.02</v>
      </c>
      <c r="M126">
        <v>0.02</v>
      </c>
      <c r="N126">
        <v>16.238260431223399</v>
      </c>
      <c r="O126">
        <f t="shared" si="2"/>
        <v>174.44502299999999</v>
      </c>
      <c r="P126">
        <f t="shared" si="3"/>
        <v>-36.781308709999998</v>
      </c>
      <c r="R126">
        <v>113100</v>
      </c>
      <c r="S126" t="s">
        <v>220</v>
      </c>
      <c r="T126" t="s">
        <v>96</v>
      </c>
      <c r="U126">
        <v>0</v>
      </c>
      <c r="V126">
        <v>0</v>
      </c>
      <c r="W126">
        <v>0</v>
      </c>
      <c r="X126">
        <v>0</v>
      </c>
      <c r="Y126">
        <v>1</v>
      </c>
      <c r="Z126">
        <v>0</v>
      </c>
      <c r="AA126">
        <v>0</v>
      </c>
      <c r="AB126">
        <v>0</v>
      </c>
      <c r="AC126">
        <v>0</v>
      </c>
      <c r="AD126">
        <v>0.02</v>
      </c>
      <c r="AE126" t="s">
        <v>97</v>
      </c>
      <c r="AF126">
        <v>174.67227560000001</v>
      </c>
      <c r="AG126">
        <v>-36.601498299999903</v>
      </c>
      <c r="AI126">
        <v>113200</v>
      </c>
      <c r="AJ126" t="s">
        <v>221</v>
      </c>
      <c r="AK126" t="s">
        <v>96</v>
      </c>
      <c r="AL126" t="s">
        <v>97</v>
      </c>
      <c r="AM126" t="s">
        <v>97</v>
      </c>
      <c r="AN126" t="s">
        <v>97</v>
      </c>
      <c r="AO126">
        <v>0</v>
      </c>
      <c r="AP126" t="s">
        <v>97</v>
      </c>
      <c r="AQ126" t="s">
        <v>97</v>
      </c>
      <c r="AR126">
        <v>0</v>
      </c>
      <c r="AS126" t="s">
        <v>97</v>
      </c>
      <c r="AT126" t="s">
        <v>97</v>
      </c>
      <c r="AU126">
        <v>0</v>
      </c>
      <c r="AV126" t="s">
        <v>97</v>
      </c>
      <c r="AW126">
        <v>174.44502299999999</v>
      </c>
      <c r="AX126">
        <v>-36.781308709999998</v>
      </c>
    </row>
    <row r="127" spans="1:50" x14ac:dyDescent="0.55000000000000004">
      <c r="A127">
        <v>113300</v>
      </c>
      <c r="B127" t="s">
        <v>222</v>
      </c>
      <c r="C127" t="s">
        <v>96</v>
      </c>
      <c r="D127">
        <v>0</v>
      </c>
      <c r="E127">
        <v>0.13</v>
      </c>
      <c r="F127">
        <v>0</v>
      </c>
      <c r="G127">
        <v>0</v>
      </c>
      <c r="H127">
        <v>0.87</v>
      </c>
      <c r="I127">
        <v>0</v>
      </c>
      <c r="J127">
        <v>0</v>
      </c>
      <c r="K127">
        <v>0</v>
      </c>
      <c r="L127">
        <v>0</v>
      </c>
      <c r="M127">
        <v>0.02</v>
      </c>
      <c r="N127">
        <v>18.311528230997901</v>
      </c>
      <c r="O127">
        <f t="shared" si="2"/>
        <v>174.67000849999999</v>
      </c>
      <c r="P127">
        <f t="shared" si="3"/>
        <v>-36.612310119999997</v>
      </c>
      <c r="R127">
        <v>113200</v>
      </c>
      <c r="S127" t="s">
        <v>221</v>
      </c>
      <c r="T127" t="s">
        <v>96</v>
      </c>
      <c r="U127">
        <v>0</v>
      </c>
      <c r="V127">
        <v>0</v>
      </c>
      <c r="W127">
        <v>0</v>
      </c>
      <c r="X127">
        <v>0</v>
      </c>
      <c r="Y127">
        <v>0.75</v>
      </c>
      <c r="Z127">
        <v>0</v>
      </c>
      <c r="AA127">
        <v>0</v>
      </c>
      <c r="AB127">
        <v>0</v>
      </c>
      <c r="AC127">
        <v>0.25</v>
      </c>
      <c r="AD127">
        <v>0.02</v>
      </c>
      <c r="AE127">
        <v>1.8456998094344099</v>
      </c>
      <c r="AF127">
        <v>174.44502299999999</v>
      </c>
      <c r="AG127">
        <v>-36.781308709999998</v>
      </c>
      <c r="AI127">
        <v>113300</v>
      </c>
      <c r="AJ127" t="s">
        <v>222</v>
      </c>
      <c r="AK127" t="s">
        <v>96</v>
      </c>
      <c r="AL127">
        <v>0</v>
      </c>
      <c r="AM127">
        <v>0.04</v>
      </c>
      <c r="AN127">
        <v>0</v>
      </c>
      <c r="AO127">
        <v>0</v>
      </c>
      <c r="AP127">
        <v>0</v>
      </c>
      <c r="AQ127">
        <v>0.8</v>
      </c>
      <c r="AR127">
        <v>0</v>
      </c>
      <c r="AS127">
        <v>0.02</v>
      </c>
      <c r="AT127">
        <v>0.14000000000000001</v>
      </c>
      <c r="AU127">
        <v>0</v>
      </c>
      <c r="AV127">
        <v>2.29140988142652</v>
      </c>
      <c r="AW127">
        <v>174.67000849999999</v>
      </c>
      <c r="AX127">
        <v>-36.612310119999997</v>
      </c>
    </row>
    <row r="128" spans="1:50" x14ac:dyDescent="0.55000000000000004">
      <c r="A128">
        <v>113400</v>
      </c>
      <c r="B128" t="s">
        <v>223</v>
      </c>
      <c r="C128" t="s">
        <v>96</v>
      </c>
      <c r="D128">
        <v>0</v>
      </c>
      <c r="E128">
        <v>0.02</v>
      </c>
      <c r="F128">
        <v>0</v>
      </c>
      <c r="G128">
        <v>0</v>
      </c>
      <c r="H128">
        <v>0.96</v>
      </c>
      <c r="I128">
        <v>0</v>
      </c>
      <c r="J128">
        <v>0</v>
      </c>
      <c r="K128">
        <v>0</v>
      </c>
      <c r="L128">
        <v>0.02</v>
      </c>
      <c r="M128">
        <v>0.02</v>
      </c>
      <c r="N128">
        <v>11.0771822489742</v>
      </c>
      <c r="O128">
        <f t="shared" si="2"/>
        <v>174.65374219999899</v>
      </c>
      <c r="P128">
        <f t="shared" si="3"/>
        <v>-36.644694700000002</v>
      </c>
      <c r="R128">
        <v>113300</v>
      </c>
      <c r="S128" t="s">
        <v>222</v>
      </c>
      <c r="T128" t="s">
        <v>96</v>
      </c>
      <c r="U128">
        <v>0</v>
      </c>
      <c r="V128">
        <v>0</v>
      </c>
      <c r="W128">
        <v>0</v>
      </c>
      <c r="X128">
        <v>0</v>
      </c>
      <c r="Y128">
        <v>1</v>
      </c>
      <c r="Z128">
        <v>0</v>
      </c>
      <c r="AA128">
        <v>0</v>
      </c>
      <c r="AB128">
        <v>0</v>
      </c>
      <c r="AC128">
        <v>0</v>
      </c>
      <c r="AD128">
        <v>0.02</v>
      </c>
      <c r="AE128">
        <v>4.2463528838211797</v>
      </c>
      <c r="AF128">
        <v>174.67000849999999</v>
      </c>
      <c r="AG128">
        <v>-36.612310119999997</v>
      </c>
      <c r="AI128">
        <v>113400</v>
      </c>
      <c r="AJ128" t="s">
        <v>223</v>
      </c>
      <c r="AK128" t="s">
        <v>96</v>
      </c>
      <c r="AL128">
        <v>0</v>
      </c>
      <c r="AM128">
        <v>0.27</v>
      </c>
      <c r="AN128">
        <v>0</v>
      </c>
      <c r="AO128">
        <v>0</v>
      </c>
      <c r="AP128">
        <v>0</v>
      </c>
      <c r="AQ128">
        <v>0.73</v>
      </c>
      <c r="AR128">
        <v>0</v>
      </c>
      <c r="AS128">
        <v>0</v>
      </c>
      <c r="AT128">
        <v>0</v>
      </c>
      <c r="AU128">
        <v>0</v>
      </c>
      <c r="AV128">
        <v>4.6597363590621796</v>
      </c>
      <c r="AW128">
        <v>174.65374219999899</v>
      </c>
      <c r="AX128">
        <v>-36.644694700000002</v>
      </c>
    </row>
    <row r="129" spans="1:50" x14ac:dyDescent="0.55000000000000004">
      <c r="A129">
        <v>113500</v>
      </c>
      <c r="B129" t="s">
        <v>224</v>
      </c>
      <c r="C129" t="s">
        <v>96</v>
      </c>
      <c r="D129">
        <v>0</v>
      </c>
      <c r="E129">
        <v>0.02</v>
      </c>
      <c r="F129">
        <v>0</v>
      </c>
      <c r="G129">
        <v>0</v>
      </c>
      <c r="H129">
        <v>0.98</v>
      </c>
      <c r="I129">
        <v>0</v>
      </c>
      <c r="J129">
        <v>0</v>
      </c>
      <c r="K129">
        <v>0</v>
      </c>
      <c r="L129">
        <v>0</v>
      </c>
      <c r="M129">
        <v>0.02</v>
      </c>
      <c r="N129">
        <v>12.347721843060199</v>
      </c>
      <c r="O129">
        <f t="shared" si="2"/>
        <v>174.61891209999999</v>
      </c>
      <c r="P129">
        <f t="shared" si="3"/>
        <v>-36.671004830000001</v>
      </c>
      <c r="R129">
        <v>113400</v>
      </c>
      <c r="S129" t="s">
        <v>223</v>
      </c>
      <c r="T129" t="s">
        <v>96</v>
      </c>
      <c r="U129">
        <v>0</v>
      </c>
      <c r="V129">
        <v>0</v>
      </c>
      <c r="W129">
        <v>0</v>
      </c>
      <c r="X129">
        <v>0</v>
      </c>
      <c r="Y129">
        <v>0.94</v>
      </c>
      <c r="Z129">
        <v>0</v>
      </c>
      <c r="AA129">
        <v>0</v>
      </c>
      <c r="AB129">
        <v>0</v>
      </c>
      <c r="AC129">
        <v>0.06</v>
      </c>
      <c r="AD129">
        <v>0.02</v>
      </c>
      <c r="AE129">
        <v>5.4700442566517404</v>
      </c>
      <c r="AF129">
        <v>174.65374219999899</v>
      </c>
      <c r="AG129">
        <v>-36.644694700000002</v>
      </c>
      <c r="AI129">
        <v>113500</v>
      </c>
      <c r="AJ129" t="s">
        <v>224</v>
      </c>
      <c r="AK129" t="s">
        <v>96</v>
      </c>
      <c r="AL129" t="s">
        <v>97</v>
      </c>
      <c r="AM129" t="s">
        <v>97</v>
      </c>
      <c r="AN129" t="s">
        <v>97</v>
      </c>
      <c r="AO129">
        <v>0</v>
      </c>
      <c r="AP129" t="s">
        <v>97</v>
      </c>
      <c r="AQ129" t="s">
        <v>97</v>
      </c>
      <c r="AR129">
        <v>0</v>
      </c>
      <c r="AS129" t="s">
        <v>97</v>
      </c>
      <c r="AT129" t="s">
        <v>97</v>
      </c>
      <c r="AU129">
        <v>0</v>
      </c>
      <c r="AV129" t="s">
        <v>97</v>
      </c>
      <c r="AW129">
        <v>174.61891209999999</v>
      </c>
      <c r="AX129">
        <v>-36.671004830000001</v>
      </c>
    </row>
    <row r="130" spans="1:50" x14ac:dyDescent="0.55000000000000004">
      <c r="A130">
        <v>113600</v>
      </c>
      <c r="B130" t="s">
        <v>225</v>
      </c>
      <c r="C130" t="s">
        <v>96</v>
      </c>
      <c r="D130">
        <v>0</v>
      </c>
      <c r="E130">
        <v>0.02</v>
      </c>
      <c r="F130">
        <v>0</v>
      </c>
      <c r="G130">
        <v>0</v>
      </c>
      <c r="H130">
        <v>0.93</v>
      </c>
      <c r="I130">
        <v>0.02</v>
      </c>
      <c r="J130">
        <v>0</v>
      </c>
      <c r="K130">
        <v>0.01</v>
      </c>
      <c r="L130">
        <v>0.02</v>
      </c>
      <c r="M130">
        <v>0.02</v>
      </c>
      <c r="N130">
        <v>10.5778339006366</v>
      </c>
      <c r="O130">
        <f t="shared" si="2"/>
        <v>174.68651439999999</v>
      </c>
      <c r="P130">
        <f t="shared" si="3"/>
        <v>-36.606064269999997</v>
      </c>
      <c r="R130">
        <v>113500</v>
      </c>
      <c r="S130" t="s">
        <v>224</v>
      </c>
      <c r="T130" t="s">
        <v>96</v>
      </c>
      <c r="U130">
        <v>0</v>
      </c>
      <c r="V130">
        <v>0</v>
      </c>
      <c r="W130">
        <v>0</v>
      </c>
      <c r="X130">
        <v>0</v>
      </c>
      <c r="Y130">
        <v>1</v>
      </c>
      <c r="Z130">
        <v>0</v>
      </c>
      <c r="AA130">
        <v>0</v>
      </c>
      <c r="AB130">
        <v>0</v>
      </c>
      <c r="AC130">
        <v>0</v>
      </c>
      <c r="AD130">
        <v>0.02</v>
      </c>
      <c r="AE130">
        <v>3.6276509668528498</v>
      </c>
      <c r="AF130">
        <v>174.61891209999999</v>
      </c>
      <c r="AG130">
        <v>-36.671004830000001</v>
      </c>
      <c r="AI130">
        <v>113600</v>
      </c>
      <c r="AJ130" t="s">
        <v>225</v>
      </c>
      <c r="AK130" t="s">
        <v>96</v>
      </c>
      <c r="AL130">
        <v>0</v>
      </c>
      <c r="AM130">
        <v>0.3</v>
      </c>
      <c r="AN130">
        <v>0</v>
      </c>
      <c r="AO130">
        <v>0</v>
      </c>
      <c r="AP130">
        <v>0.01</v>
      </c>
      <c r="AQ130">
        <v>0.5</v>
      </c>
      <c r="AR130">
        <v>0</v>
      </c>
      <c r="AS130">
        <v>0.01</v>
      </c>
      <c r="AT130">
        <v>0.18</v>
      </c>
      <c r="AU130">
        <v>0</v>
      </c>
      <c r="AV130">
        <v>4.86879424036192</v>
      </c>
      <c r="AW130">
        <v>174.68651439999999</v>
      </c>
      <c r="AX130">
        <v>-36.606064269999997</v>
      </c>
    </row>
    <row r="131" spans="1:50" x14ac:dyDescent="0.55000000000000004">
      <c r="A131">
        <v>113800</v>
      </c>
      <c r="B131" t="s">
        <v>226</v>
      </c>
      <c r="C131" t="s">
        <v>96</v>
      </c>
      <c r="D131">
        <v>0</v>
      </c>
      <c r="E131">
        <v>0</v>
      </c>
      <c r="F131">
        <v>0</v>
      </c>
      <c r="G131">
        <v>0</v>
      </c>
      <c r="H131">
        <v>0.78</v>
      </c>
      <c r="I131">
        <v>0</v>
      </c>
      <c r="J131">
        <v>0</v>
      </c>
      <c r="K131">
        <v>0</v>
      </c>
      <c r="L131">
        <v>0.22</v>
      </c>
      <c r="M131">
        <v>0.02</v>
      </c>
      <c r="N131">
        <v>1.32124796425632</v>
      </c>
      <c r="O131">
        <f t="shared" si="2"/>
        <v>174.67493059999899</v>
      </c>
      <c r="P131">
        <f t="shared" si="3"/>
        <v>-36.624020129999998</v>
      </c>
      <c r="R131">
        <v>113600</v>
      </c>
      <c r="S131" t="s">
        <v>225</v>
      </c>
      <c r="T131" t="s">
        <v>96</v>
      </c>
      <c r="U131">
        <v>0</v>
      </c>
      <c r="V131">
        <v>0</v>
      </c>
      <c r="W131">
        <v>0</v>
      </c>
      <c r="X131">
        <v>0</v>
      </c>
      <c r="Y131">
        <v>1</v>
      </c>
      <c r="Z131">
        <v>0</v>
      </c>
      <c r="AA131">
        <v>0</v>
      </c>
      <c r="AB131">
        <v>0</v>
      </c>
      <c r="AC131">
        <v>0</v>
      </c>
      <c r="AD131">
        <v>0.02</v>
      </c>
      <c r="AE131">
        <v>2.10376478451537</v>
      </c>
      <c r="AF131">
        <v>174.68651439999999</v>
      </c>
      <c r="AG131">
        <v>-36.606064269999997</v>
      </c>
      <c r="AI131">
        <v>113800</v>
      </c>
      <c r="AJ131" t="s">
        <v>226</v>
      </c>
      <c r="AK131" t="s">
        <v>96</v>
      </c>
      <c r="AL131">
        <v>0</v>
      </c>
      <c r="AM131">
        <v>0</v>
      </c>
      <c r="AN131">
        <v>0</v>
      </c>
      <c r="AO131">
        <v>0</v>
      </c>
      <c r="AP131">
        <v>0</v>
      </c>
      <c r="AQ131">
        <v>1</v>
      </c>
      <c r="AR131">
        <v>0</v>
      </c>
      <c r="AS131">
        <v>0</v>
      </c>
      <c r="AT131">
        <v>0</v>
      </c>
      <c r="AU131">
        <v>0</v>
      </c>
      <c r="AV131">
        <v>2.1357364749549799</v>
      </c>
      <c r="AW131">
        <v>174.67493059999899</v>
      </c>
      <c r="AX131">
        <v>-36.624020129999998</v>
      </c>
    </row>
    <row r="132" spans="1:50" x14ac:dyDescent="0.55000000000000004">
      <c r="A132">
        <v>113900</v>
      </c>
      <c r="B132" t="s">
        <v>227</v>
      </c>
      <c r="C132" t="s">
        <v>96</v>
      </c>
      <c r="D132">
        <v>0</v>
      </c>
      <c r="E132">
        <v>0.04</v>
      </c>
      <c r="F132">
        <v>0</v>
      </c>
      <c r="G132">
        <v>0</v>
      </c>
      <c r="H132">
        <v>0.92</v>
      </c>
      <c r="I132">
        <v>0.02</v>
      </c>
      <c r="J132">
        <v>0</v>
      </c>
      <c r="K132">
        <v>0</v>
      </c>
      <c r="L132">
        <v>0.02</v>
      </c>
      <c r="M132">
        <v>0.02</v>
      </c>
      <c r="N132">
        <v>11.3802278896512</v>
      </c>
      <c r="O132">
        <f t="shared" ref="O132:O195" si="4">VLOOKUP($A132,$R$2:$AG$2152, 15)</f>
        <v>174.69545959999999</v>
      </c>
      <c r="P132">
        <f t="shared" ref="P132:P195" si="5">VLOOKUP($A132,$R$2:$AG$2152, 16)</f>
        <v>-36.611270310000002</v>
      </c>
      <c r="R132">
        <v>113800</v>
      </c>
      <c r="S132" t="s">
        <v>226</v>
      </c>
      <c r="T132" t="s">
        <v>96</v>
      </c>
      <c r="U132">
        <v>0</v>
      </c>
      <c r="V132">
        <v>0.01</v>
      </c>
      <c r="W132">
        <v>0</v>
      </c>
      <c r="X132">
        <v>0</v>
      </c>
      <c r="Y132">
        <v>0.96</v>
      </c>
      <c r="Z132">
        <v>0.02</v>
      </c>
      <c r="AA132">
        <v>0</v>
      </c>
      <c r="AB132">
        <v>0</v>
      </c>
      <c r="AC132">
        <v>0.01</v>
      </c>
      <c r="AD132">
        <v>0.02</v>
      </c>
      <c r="AE132">
        <v>9.3096821056083705</v>
      </c>
      <c r="AF132">
        <v>174.67493059999899</v>
      </c>
      <c r="AG132">
        <v>-36.624020129999998</v>
      </c>
      <c r="AI132">
        <v>113900</v>
      </c>
      <c r="AJ132" t="s">
        <v>227</v>
      </c>
      <c r="AK132" t="s">
        <v>96</v>
      </c>
      <c r="AL132" t="s">
        <v>97</v>
      </c>
      <c r="AM132" t="s">
        <v>97</v>
      </c>
      <c r="AN132" t="s">
        <v>97</v>
      </c>
      <c r="AO132">
        <v>0</v>
      </c>
      <c r="AP132" t="s">
        <v>97</v>
      </c>
      <c r="AQ132" t="s">
        <v>97</v>
      </c>
      <c r="AR132">
        <v>0</v>
      </c>
      <c r="AS132" t="s">
        <v>97</v>
      </c>
      <c r="AT132" t="s">
        <v>97</v>
      </c>
      <c r="AU132">
        <v>0</v>
      </c>
      <c r="AV132" t="s">
        <v>97</v>
      </c>
      <c r="AW132">
        <v>174.69545959999999</v>
      </c>
      <c r="AX132">
        <v>-36.611270310000002</v>
      </c>
    </row>
    <row r="133" spans="1:50" x14ac:dyDescent="0.55000000000000004">
      <c r="A133">
        <v>114000</v>
      </c>
      <c r="B133" t="s">
        <v>228</v>
      </c>
      <c r="C133" t="s">
        <v>96</v>
      </c>
      <c r="D133">
        <v>0</v>
      </c>
      <c r="E133">
        <v>0.08</v>
      </c>
      <c r="F133">
        <v>0</v>
      </c>
      <c r="G133">
        <v>0</v>
      </c>
      <c r="H133">
        <v>0.88</v>
      </c>
      <c r="I133">
        <v>0.02</v>
      </c>
      <c r="J133">
        <v>0</v>
      </c>
      <c r="K133">
        <v>0</v>
      </c>
      <c r="L133">
        <v>0.02</v>
      </c>
      <c r="M133">
        <v>0.02</v>
      </c>
      <c r="N133">
        <v>12.774137713317399</v>
      </c>
      <c r="O133">
        <f t="shared" si="4"/>
        <v>174.70488989999899</v>
      </c>
      <c r="P133">
        <f t="shared" si="5"/>
        <v>-36.605921180000003</v>
      </c>
      <c r="R133">
        <v>113900</v>
      </c>
      <c r="S133" t="s">
        <v>227</v>
      </c>
      <c r="T133" t="s">
        <v>96</v>
      </c>
      <c r="U133">
        <v>0</v>
      </c>
      <c r="V133">
        <v>0</v>
      </c>
      <c r="W133">
        <v>0</v>
      </c>
      <c r="X133">
        <v>0</v>
      </c>
      <c r="Y133">
        <v>0.96</v>
      </c>
      <c r="Z133">
        <v>0</v>
      </c>
      <c r="AA133">
        <v>0</v>
      </c>
      <c r="AB133">
        <v>0</v>
      </c>
      <c r="AC133">
        <v>0.04</v>
      </c>
      <c r="AD133">
        <v>0.02</v>
      </c>
      <c r="AE133">
        <v>3.7482132389127698</v>
      </c>
      <c r="AF133">
        <v>174.69545959999999</v>
      </c>
      <c r="AG133">
        <v>-36.611270310000002</v>
      </c>
      <c r="AI133">
        <v>114000</v>
      </c>
      <c r="AJ133" t="s">
        <v>228</v>
      </c>
      <c r="AK133" t="s">
        <v>96</v>
      </c>
      <c r="AL133">
        <v>0</v>
      </c>
      <c r="AM133">
        <v>0</v>
      </c>
      <c r="AN133">
        <v>0</v>
      </c>
      <c r="AO133">
        <v>0</v>
      </c>
      <c r="AP133">
        <v>0</v>
      </c>
      <c r="AQ133">
        <v>0.72</v>
      </c>
      <c r="AR133">
        <v>0</v>
      </c>
      <c r="AS133">
        <v>0.01</v>
      </c>
      <c r="AT133">
        <v>0.27</v>
      </c>
      <c r="AU133">
        <v>0</v>
      </c>
      <c r="AV133">
        <v>1.3496980473520399</v>
      </c>
      <c r="AW133">
        <v>174.70488989999899</v>
      </c>
      <c r="AX133">
        <v>-36.605921180000003</v>
      </c>
    </row>
    <row r="134" spans="1:50" x14ac:dyDescent="0.55000000000000004">
      <c r="A134">
        <v>114100</v>
      </c>
      <c r="B134" t="s">
        <v>229</v>
      </c>
      <c r="C134" t="s">
        <v>96</v>
      </c>
      <c r="D134">
        <v>0</v>
      </c>
      <c r="E134">
        <v>0.01</v>
      </c>
      <c r="F134">
        <v>0</v>
      </c>
      <c r="G134">
        <v>0</v>
      </c>
      <c r="H134">
        <v>0.97</v>
      </c>
      <c r="I134">
        <v>0.01</v>
      </c>
      <c r="J134">
        <v>0</v>
      </c>
      <c r="K134">
        <v>0</v>
      </c>
      <c r="L134">
        <v>0.01</v>
      </c>
      <c r="M134">
        <v>0.02</v>
      </c>
      <c r="N134">
        <v>11.761922198139301</v>
      </c>
      <c r="O134">
        <f t="shared" si="4"/>
        <v>174.68791659999999</v>
      </c>
      <c r="P134">
        <f t="shared" si="5"/>
        <v>-36.636636549999999</v>
      </c>
      <c r="R134">
        <v>114000</v>
      </c>
      <c r="S134" t="s">
        <v>228</v>
      </c>
      <c r="T134" t="s">
        <v>96</v>
      </c>
      <c r="U134">
        <v>0</v>
      </c>
      <c r="V134">
        <v>0</v>
      </c>
      <c r="W134">
        <v>0</v>
      </c>
      <c r="X134">
        <v>0</v>
      </c>
      <c r="Y134">
        <v>0.92</v>
      </c>
      <c r="Z134">
        <v>0</v>
      </c>
      <c r="AA134">
        <v>0</v>
      </c>
      <c r="AB134">
        <v>0</v>
      </c>
      <c r="AC134">
        <v>0.08</v>
      </c>
      <c r="AD134">
        <v>0.02</v>
      </c>
      <c r="AE134">
        <v>2.3257649151784801</v>
      </c>
      <c r="AF134">
        <v>174.70488989999899</v>
      </c>
      <c r="AG134">
        <v>-36.605921180000003</v>
      </c>
      <c r="AI134">
        <v>114100</v>
      </c>
      <c r="AJ134" t="s">
        <v>229</v>
      </c>
      <c r="AK134" t="s">
        <v>96</v>
      </c>
      <c r="AL134">
        <v>0</v>
      </c>
      <c r="AM134">
        <v>0</v>
      </c>
      <c r="AN134">
        <v>0</v>
      </c>
      <c r="AO134">
        <v>0</v>
      </c>
      <c r="AP134">
        <v>0</v>
      </c>
      <c r="AQ134">
        <v>1</v>
      </c>
      <c r="AR134">
        <v>0</v>
      </c>
      <c r="AS134">
        <v>0</v>
      </c>
      <c r="AT134">
        <v>0</v>
      </c>
      <c r="AU134">
        <v>0</v>
      </c>
      <c r="AV134" t="s">
        <v>97</v>
      </c>
      <c r="AW134">
        <v>174.68791659999999</v>
      </c>
      <c r="AX134">
        <v>-36.636636549999999</v>
      </c>
    </row>
    <row r="135" spans="1:50" x14ac:dyDescent="0.55000000000000004">
      <c r="A135">
        <v>114200</v>
      </c>
      <c r="B135" t="s">
        <v>230</v>
      </c>
      <c r="C135" t="s">
        <v>96</v>
      </c>
      <c r="D135">
        <v>0</v>
      </c>
      <c r="E135">
        <v>0</v>
      </c>
      <c r="F135">
        <v>0</v>
      </c>
      <c r="G135">
        <v>0</v>
      </c>
      <c r="H135">
        <v>0.97</v>
      </c>
      <c r="I135">
        <v>0</v>
      </c>
      <c r="J135">
        <v>0</v>
      </c>
      <c r="K135">
        <v>0</v>
      </c>
      <c r="L135">
        <v>0.03</v>
      </c>
      <c r="M135">
        <v>0.02</v>
      </c>
      <c r="N135">
        <v>15.8132266532179</v>
      </c>
      <c r="O135">
        <f t="shared" si="4"/>
        <v>174.4790399</v>
      </c>
      <c r="P135">
        <f t="shared" si="5"/>
        <v>-36.777277840000004</v>
      </c>
      <c r="R135">
        <v>114100</v>
      </c>
      <c r="S135" t="s">
        <v>229</v>
      </c>
      <c r="T135" t="s">
        <v>96</v>
      </c>
      <c r="U135">
        <v>0</v>
      </c>
      <c r="V135">
        <v>0</v>
      </c>
      <c r="W135">
        <v>0</v>
      </c>
      <c r="X135">
        <v>0</v>
      </c>
      <c r="Y135">
        <v>0.83</v>
      </c>
      <c r="Z135">
        <v>0</v>
      </c>
      <c r="AA135">
        <v>0</v>
      </c>
      <c r="AB135">
        <v>0</v>
      </c>
      <c r="AC135">
        <v>0.17</v>
      </c>
      <c r="AD135">
        <v>0.02</v>
      </c>
      <c r="AE135" t="s">
        <v>97</v>
      </c>
      <c r="AF135">
        <v>174.68791659999999</v>
      </c>
      <c r="AG135">
        <v>-36.636636549999999</v>
      </c>
      <c r="AI135">
        <v>114200</v>
      </c>
      <c r="AJ135" t="s">
        <v>230</v>
      </c>
      <c r="AK135" t="s">
        <v>96</v>
      </c>
      <c r="AL135">
        <v>0</v>
      </c>
      <c r="AM135">
        <v>0.28000000000000003</v>
      </c>
      <c r="AN135">
        <v>0</v>
      </c>
      <c r="AO135">
        <v>0</v>
      </c>
      <c r="AP135">
        <v>0.01</v>
      </c>
      <c r="AQ135">
        <v>0.59</v>
      </c>
      <c r="AR135">
        <v>0</v>
      </c>
      <c r="AS135">
        <v>0</v>
      </c>
      <c r="AT135">
        <v>0.12</v>
      </c>
      <c r="AU135">
        <v>0</v>
      </c>
      <c r="AV135">
        <v>5.4957085971031496</v>
      </c>
      <c r="AW135">
        <v>174.4790399</v>
      </c>
      <c r="AX135">
        <v>-36.777277840000004</v>
      </c>
    </row>
    <row r="136" spans="1:50" x14ac:dyDescent="0.55000000000000004">
      <c r="A136">
        <v>114300</v>
      </c>
      <c r="B136" t="s">
        <v>231</v>
      </c>
      <c r="C136" t="s">
        <v>96</v>
      </c>
      <c r="D136" t="s">
        <v>97</v>
      </c>
      <c r="E136" t="s">
        <v>97</v>
      </c>
      <c r="F136" t="s">
        <v>97</v>
      </c>
      <c r="G136">
        <v>0</v>
      </c>
      <c r="H136" t="s">
        <v>97</v>
      </c>
      <c r="I136" t="s">
        <v>97</v>
      </c>
      <c r="J136">
        <v>0</v>
      </c>
      <c r="K136" t="s">
        <v>97</v>
      </c>
      <c r="L136" t="s">
        <v>97</v>
      </c>
      <c r="M136">
        <v>0.02</v>
      </c>
      <c r="N136" t="s">
        <v>97</v>
      </c>
      <c r="O136">
        <f t="shared" si="4"/>
        <v>174.87554349999999</v>
      </c>
      <c r="P136">
        <f t="shared" si="5"/>
        <v>-36.6581464</v>
      </c>
      <c r="R136">
        <v>114200</v>
      </c>
      <c r="S136" t="s">
        <v>230</v>
      </c>
      <c r="T136" t="s">
        <v>96</v>
      </c>
      <c r="U136">
        <v>0</v>
      </c>
      <c r="V136">
        <v>0</v>
      </c>
      <c r="W136">
        <v>0</v>
      </c>
      <c r="X136">
        <v>0</v>
      </c>
      <c r="Y136">
        <v>0.93</v>
      </c>
      <c r="Z136">
        <v>0</v>
      </c>
      <c r="AA136">
        <v>0</v>
      </c>
      <c r="AB136">
        <v>0</v>
      </c>
      <c r="AC136">
        <v>7.0000000000000007E-2</v>
      </c>
      <c r="AD136">
        <v>0.02</v>
      </c>
      <c r="AE136">
        <v>6.7043256371784699</v>
      </c>
      <c r="AF136">
        <v>174.4790399</v>
      </c>
      <c r="AG136">
        <v>-36.777277840000004</v>
      </c>
      <c r="AI136">
        <v>114400</v>
      </c>
      <c r="AJ136" t="s">
        <v>232</v>
      </c>
      <c r="AK136" t="s">
        <v>96</v>
      </c>
      <c r="AL136">
        <v>0</v>
      </c>
      <c r="AM136">
        <v>0</v>
      </c>
      <c r="AN136">
        <v>0</v>
      </c>
      <c r="AO136">
        <v>0</v>
      </c>
      <c r="AP136">
        <v>0</v>
      </c>
      <c r="AQ136">
        <v>1</v>
      </c>
      <c r="AR136">
        <v>0</v>
      </c>
      <c r="AS136">
        <v>0</v>
      </c>
      <c r="AT136">
        <v>0</v>
      </c>
      <c r="AU136">
        <v>0</v>
      </c>
      <c r="AV136">
        <v>4.2410915586898401</v>
      </c>
      <c r="AW136">
        <v>174.71803990000001</v>
      </c>
      <c r="AX136">
        <v>-36.617963660000001</v>
      </c>
    </row>
    <row r="137" spans="1:50" x14ac:dyDescent="0.55000000000000004">
      <c r="A137">
        <v>114400</v>
      </c>
      <c r="B137" t="s">
        <v>232</v>
      </c>
      <c r="C137" t="s">
        <v>96</v>
      </c>
      <c r="D137">
        <v>0</v>
      </c>
      <c r="E137">
        <v>0.04</v>
      </c>
      <c r="F137">
        <v>0</v>
      </c>
      <c r="G137">
        <v>0</v>
      </c>
      <c r="H137">
        <v>0.94</v>
      </c>
      <c r="I137">
        <v>0.01</v>
      </c>
      <c r="J137">
        <v>0</v>
      </c>
      <c r="K137">
        <v>0</v>
      </c>
      <c r="L137">
        <v>0.01</v>
      </c>
      <c r="M137">
        <v>0.02</v>
      </c>
      <c r="N137">
        <v>11.5854662306148</v>
      </c>
      <c r="O137">
        <f t="shared" si="4"/>
        <v>174.71803990000001</v>
      </c>
      <c r="P137">
        <f t="shared" si="5"/>
        <v>-36.617963660000001</v>
      </c>
      <c r="R137">
        <v>114300</v>
      </c>
      <c r="S137" t="s">
        <v>231</v>
      </c>
      <c r="T137" t="s">
        <v>96</v>
      </c>
      <c r="U137" t="s">
        <v>97</v>
      </c>
      <c r="V137" t="s">
        <v>97</v>
      </c>
      <c r="W137" t="s">
        <v>97</v>
      </c>
      <c r="X137">
        <v>0</v>
      </c>
      <c r="Y137" t="s">
        <v>97</v>
      </c>
      <c r="Z137" t="s">
        <v>97</v>
      </c>
      <c r="AA137">
        <v>0</v>
      </c>
      <c r="AB137" t="s">
        <v>97</v>
      </c>
      <c r="AC137" t="s">
        <v>97</v>
      </c>
      <c r="AD137">
        <v>0.02</v>
      </c>
      <c r="AE137" t="s">
        <v>97</v>
      </c>
      <c r="AF137">
        <v>174.87554349999999</v>
      </c>
      <c r="AG137">
        <v>-36.6581464</v>
      </c>
      <c r="AI137">
        <v>114500</v>
      </c>
      <c r="AJ137" t="s">
        <v>233</v>
      </c>
      <c r="AK137" t="s">
        <v>96</v>
      </c>
      <c r="AL137" t="s">
        <v>97</v>
      </c>
      <c r="AM137" t="s">
        <v>97</v>
      </c>
      <c r="AN137" t="s">
        <v>97</v>
      </c>
      <c r="AO137">
        <v>0</v>
      </c>
      <c r="AP137" t="s">
        <v>97</v>
      </c>
      <c r="AQ137" t="s">
        <v>97</v>
      </c>
      <c r="AR137">
        <v>0</v>
      </c>
      <c r="AS137" t="s">
        <v>97</v>
      </c>
      <c r="AT137" t="s">
        <v>97</v>
      </c>
      <c r="AU137">
        <v>0</v>
      </c>
      <c r="AV137" t="s">
        <v>97</v>
      </c>
      <c r="AW137">
        <v>174.4292264</v>
      </c>
      <c r="AX137">
        <v>-36.825251020000003</v>
      </c>
    </row>
    <row r="138" spans="1:50" x14ac:dyDescent="0.55000000000000004">
      <c r="A138">
        <v>114500</v>
      </c>
      <c r="B138" t="s">
        <v>233</v>
      </c>
      <c r="C138" t="s">
        <v>96</v>
      </c>
      <c r="D138">
        <v>0</v>
      </c>
      <c r="E138">
        <v>0</v>
      </c>
      <c r="F138">
        <v>0</v>
      </c>
      <c r="G138">
        <v>0</v>
      </c>
      <c r="H138">
        <v>1</v>
      </c>
      <c r="I138">
        <v>0</v>
      </c>
      <c r="J138">
        <v>0</v>
      </c>
      <c r="K138">
        <v>0</v>
      </c>
      <c r="L138">
        <v>0</v>
      </c>
      <c r="M138">
        <v>0.02</v>
      </c>
      <c r="N138">
        <v>18.4861658585417</v>
      </c>
      <c r="O138">
        <f t="shared" si="4"/>
        <v>174.4292264</v>
      </c>
      <c r="P138">
        <f t="shared" si="5"/>
        <v>-36.825251020000003</v>
      </c>
      <c r="R138">
        <v>114400</v>
      </c>
      <c r="S138" t="s">
        <v>232</v>
      </c>
      <c r="T138" t="s">
        <v>96</v>
      </c>
      <c r="U138">
        <v>0</v>
      </c>
      <c r="V138">
        <v>0</v>
      </c>
      <c r="W138">
        <v>0</v>
      </c>
      <c r="X138">
        <v>0</v>
      </c>
      <c r="Y138">
        <v>0.89</v>
      </c>
      <c r="Z138">
        <v>0</v>
      </c>
      <c r="AA138">
        <v>0</v>
      </c>
      <c r="AB138">
        <v>0</v>
      </c>
      <c r="AC138">
        <v>0.11</v>
      </c>
      <c r="AD138">
        <v>0.02</v>
      </c>
      <c r="AE138">
        <v>2.2054582113888102</v>
      </c>
      <c r="AF138">
        <v>174.71803990000001</v>
      </c>
      <c r="AG138">
        <v>-36.617963660000001</v>
      </c>
      <c r="AI138">
        <v>114600</v>
      </c>
      <c r="AJ138" t="s">
        <v>234</v>
      </c>
      <c r="AK138" t="s">
        <v>96</v>
      </c>
      <c r="AL138">
        <v>0</v>
      </c>
      <c r="AM138">
        <v>0</v>
      </c>
      <c r="AN138">
        <v>0</v>
      </c>
      <c r="AO138">
        <v>0</v>
      </c>
      <c r="AP138">
        <v>0.01</v>
      </c>
      <c r="AQ138">
        <v>0.73</v>
      </c>
      <c r="AR138">
        <v>0</v>
      </c>
      <c r="AS138">
        <v>0.01</v>
      </c>
      <c r="AT138">
        <v>0.25</v>
      </c>
      <c r="AU138">
        <v>0</v>
      </c>
      <c r="AV138">
        <v>1.40741738619018</v>
      </c>
      <c r="AW138">
        <v>174.727836</v>
      </c>
      <c r="AX138">
        <v>-36.623710989999999</v>
      </c>
    </row>
    <row r="139" spans="1:50" x14ac:dyDescent="0.55000000000000004">
      <c r="A139">
        <v>114600</v>
      </c>
      <c r="B139" t="s">
        <v>234</v>
      </c>
      <c r="C139" t="s">
        <v>96</v>
      </c>
      <c r="D139">
        <v>0</v>
      </c>
      <c r="E139">
        <v>0.03</v>
      </c>
      <c r="F139">
        <v>0</v>
      </c>
      <c r="G139">
        <v>0</v>
      </c>
      <c r="H139">
        <v>0.95</v>
      </c>
      <c r="I139">
        <v>0</v>
      </c>
      <c r="J139">
        <v>0</v>
      </c>
      <c r="K139">
        <v>0</v>
      </c>
      <c r="L139">
        <v>0.02</v>
      </c>
      <c r="M139">
        <v>0.02</v>
      </c>
      <c r="N139">
        <v>11.5721768730078</v>
      </c>
      <c r="O139">
        <f t="shared" si="4"/>
        <v>174.727836</v>
      </c>
      <c r="P139">
        <f t="shared" si="5"/>
        <v>-36.623710989999999</v>
      </c>
      <c r="R139">
        <v>114500</v>
      </c>
      <c r="S139" t="s">
        <v>233</v>
      </c>
      <c r="T139" t="s">
        <v>96</v>
      </c>
      <c r="U139">
        <v>0</v>
      </c>
      <c r="V139">
        <v>0</v>
      </c>
      <c r="W139">
        <v>0</v>
      </c>
      <c r="X139">
        <v>0</v>
      </c>
      <c r="Y139">
        <v>1</v>
      </c>
      <c r="Z139">
        <v>0</v>
      </c>
      <c r="AA139">
        <v>0</v>
      </c>
      <c r="AB139">
        <v>0</v>
      </c>
      <c r="AC139">
        <v>0</v>
      </c>
      <c r="AD139">
        <v>0.02</v>
      </c>
      <c r="AE139" t="s">
        <v>97</v>
      </c>
      <c r="AF139">
        <v>174.4292264</v>
      </c>
      <c r="AG139">
        <v>-36.825251020000003</v>
      </c>
      <c r="AI139">
        <v>114700</v>
      </c>
      <c r="AJ139" t="s">
        <v>235</v>
      </c>
      <c r="AK139" t="s">
        <v>96</v>
      </c>
      <c r="AL139" t="s">
        <v>97</v>
      </c>
      <c r="AM139" t="s">
        <v>97</v>
      </c>
      <c r="AN139" t="s">
        <v>97</v>
      </c>
      <c r="AO139">
        <v>0</v>
      </c>
      <c r="AP139" t="s">
        <v>97</v>
      </c>
      <c r="AQ139" t="s">
        <v>97</v>
      </c>
      <c r="AR139">
        <v>0</v>
      </c>
      <c r="AS139" t="s">
        <v>97</v>
      </c>
      <c r="AT139" t="s">
        <v>97</v>
      </c>
      <c r="AU139">
        <v>0</v>
      </c>
      <c r="AV139" t="s">
        <v>97</v>
      </c>
      <c r="AW139">
        <v>174.52133839999999</v>
      </c>
      <c r="AX139">
        <v>-36.790390629999997</v>
      </c>
    </row>
    <row r="140" spans="1:50" x14ac:dyDescent="0.55000000000000004">
      <c r="A140">
        <v>114700</v>
      </c>
      <c r="B140" t="s">
        <v>235</v>
      </c>
      <c r="C140" t="s">
        <v>96</v>
      </c>
      <c r="D140">
        <v>0</v>
      </c>
      <c r="E140">
        <v>0</v>
      </c>
      <c r="F140">
        <v>0</v>
      </c>
      <c r="G140">
        <v>0</v>
      </c>
      <c r="H140">
        <v>0.98</v>
      </c>
      <c r="I140">
        <v>0.02</v>
      </c>
      <c r="J140">
        <v>0</v>
      </c>
      <c r="K140">
        <v>0</v>
      </c>
      <c r="L140">
        <v>0</v>
      </c>
      <c r="M140">
        <v>0.02</v>
      </c>
      <c r="N140">
        <v>12.765152879752</v>
      </c>
      <c r="O140">
        <f t="shared" si="4"/>
        <v>174.52133839999999</v>
      </c>
      <c r="P140">
        <f t="shared" si="5"/>
        <v>-36.790390629999997</v>
      </c>
      <c r="R140">
        <v>114600</v>
      </c>
      <c r="S140" t="s">
        <v>234</v>
      </c>
      <c r="T140" t="s">
        <v>96</v>
      </c>
      <c r="U140">
        <v>0</v>
      </c>
      <c r="V140">
        <v>0</v>
      </c>
      <c r="W140">
        <v>0</v>
      </c>
      <c r="X140">
        <v>0</v>
      </c>
      <c r="Y140">
        <v>0.88</v>
      </c>
      <c r="Z140">
        <v>0</v>
      </c>
      <c r="AA140">
        <v>0</v>
      </c>
      <c r="AB140">
        <v>0</v>
      </c>
      <c r="AC140">
        <v>0.12</v>
      </c>
      <c r="AD140">
        <v>0.02</v>
      </c>
      <c r="AE140">
        <v>2.34296614675615</v>
      </c>
      <c r="AF140">
        <v>174.727836</v>
      </c>
      <c r="AG140">
        <v>-36.623710989999999</v>
      </c>
      <c r="AI140">
        <v>114800</v>
      </c>
      <c r="AJ140" t="s">
        <v>236</v>
      </c>
      <c r="AK140" t="s">
        <v>96</v>
      </c>
      <c r="AL140" t="s">
        <v>97</v>
      </c>
      <c r="AM140" t="s">
        <v>97</v>
      </c>
      <c r="AN140" t="s">
        <v>97</v>
      </c>
      <c r="AO140">
        <v>0</v>
      </c>
      <c r="AP140" t="s">
        <v>97</v>
      </c>
      <c r="AQ140" t="s">
        <v>97</v>
      </c>
      <c r="AR140">
        <v>0</v>
      </c>
      <c r="AS140" t="s">
        <v>97</v>
      </c>
      <c r="AT140" t="s">
        <v>97</v>
      </c>
      <c r="AU140">
        <v>0</v>
      </c>
      <c r="AV140" t="s">
        <v>97</v>
      </c>
      <c r="AW140">
        <v>174.7099226</v>
      </c>
      <c r="AX140">
        <v>-36.667113780000001</v>
      </c>
    </row>
    <row r="141" spans="1:50" x14ac:dyDescent="0.55000000000000004">
      <c r="A141">
        <v>114800</v>
      </c>
      <c r="B141" t="s">
        <v>236</v>
      </c>
      <c r="C141" t="s">
        <v>96</v>
      </c>
      <c r="D141">
        <v>0</v>
      </c>
      <c r="E141">
        <v>0.06</v>
      </c>
      <c r="F141">
        <v>0</v>
      </c>
      <c r="G141">
        <v>0</v>
      </c>
      <c r="H141">
        <v>0.94</v>
      </c>
      <c r="I141">
        <v>0</v>
      </c>
      <c r="J141">
        <v>0</v>
      </c>
      <c r="K141">
        <v>0</v>
      </c>
      <c r="L141">
        <v>0</v>
      </c>
      <c r="M141">
        <v>0.02</v>
      </c>
      <c r="N141">
        <v>11.136198113111501</v>
      </c>
      <c r="O141">
        <f t="shared" si="4"/>
        <v>174.7099226</v>
      </c>
      <c r="P141">
        <f t="shared" si="5"/>
        <v>-36.667113780000001</v>
      </c>
      <c r="R141">
        <v>114700</v>
      </c>
      <c r="S141" t="s">
        <v>235</v>
      </c>
      <c r="T141" t="s">
        <v>96</v>
      </c>
      <c r="U141">
        <v>0</v>
      </c>
      <c r="V141">
        <v>0</v>
      </c>
      <c r="W141">
        <v>0</v>
      </c>
      <c r="X141">
        <v>0</v>
      </c>
      <c r="Y141">
        <v>1</v>
      </c>
      <c r="Z141">
        <v>0</v>
      </c>
      <c r="AA141">
        <v>0</v>
      </c>
      <c r="AB141">
        <v>0</v>
      </c>
      <c r="AC141">
        <v>0</v>
      </c>
      <c r="AD141">
        <v>0.02</v>
      </c>
      <c r="AE141">
        <v>3.6140158467082402</v>
      </c>
      <c r="AF141">
        <v>174.52133839999999</v>
      </c>
      <c r="AG141">
        <v>-36.790390629999997</v>
      </c>
      <c r="AI141">
        <v>114900</v>
      </c>
      <c r="AJ141" t="s">
        <v>237</v>
      </c>
      <c r="AK141" t="s">
        <v>96</v>
      </c>
      <c r="AL141">
        <v>0</v>
      </c>
      <c r="AM141">
        <v>0</v>
      </c>
      <c r="AN141">
        <v>0</v>
      </c>
      <c r="AO141">
        <v>0</v>
      </c>
      <c r="AP141">
        <v>0</v>
      </c>
      <c r="AQ141">
        <v>1</v>
      </c>
      <c r="AR141">
        <v>0</v>
      </c>
      <c r="AS141">
        <v>0</v>
      </c>
      <c r="AT141">
        <v>0</v>
      </c>
      <c r="AU141">
        <v>0</v>
      </c>
      <c r="AV141">
        <v>2.5404643615975102</v>
      </c>
      <c r="AW141">
        <v>174.73358329999999</v>
      </c>
      <c r="AX141">
        <v>-36.636615229999997</v>
      </c>
    </row>
    <row r="142" spans="1:50" x14ac:dyDescent="0.55000000000000004">
      <c r="A142">
        <v>114900</v>
      </c>
      <c r="B142" t="s">
        <v>237</v>
      </c>
      <c r="C142" t="s">
        <v>96</v>
      </c>
      <c r="D142">
        <v>0</v>
      </c>
      <c r="E142">
        <v>0.06</v>
      </c>
      <c r="F142">
        <v>0</v>
      </c>
      <c r="G142">
        <v>0</v>
      </c>
      <c r="H142">
        <v>0.9</v>
      </c>
      <c r="I142">
        <v>0.02</v>
      </c>
      <c r="J142">
        <v>0</v>
      </c>
      <c r="K142">
        <v>0</v>
      </c>
      <c r="L142">
        <v>0.02</v>
      </c>
      <c r="M142">
        <v>0.02</v>
      </c>
      <c r="N142">
        <v>11.229416823128499</v>
      </c>
      <c r="O142">
        <f t="shared" si="4"/>
        <v>174.73358329999999</v>
      </c>
      <c r="P142">
        <f t="shared" si="5"/>
        <v>-36.636615229999997</v>
      </c>
      <c r="R142">
        <v>114800</v>
      </c>
      <c r="S142" t="s">
        <v>236</v>
      </c>
      <c r="T142" t="s">
        <v>96</v>
      </c>
      <c r="U142">
        <v>0</v>
      </c>
      <c r="V142">
        <v>0</v>
      </c>
      <c r="W142">
        <v>0</v>
      </c>
      <c r="X142">
        <v>0</v>
      </c>
      <c r="Y142">
        <v>1</v>
      </c>
      <c r="Z142">
        <v>0</v>
      </c>
      <c r="AA142">
        <v>0</v>
      </c>
      <c r="AB142">
        <v>0</v>
      </c>
      <c r="AC142">
        <v>0</v>
      </c>
      <c r="AD142">
        <v>0.02</v>
      </c>
      <c r="AE142" t="s">
        <v>97</v>
      </c>
      <c r="AF142">
        <v>174.7099226</v>
      </c>
      <c r="AG142">
        <v>-36.667113780000001</v>
      </c>
      <c r="AI142">
        <v>115000</v>
      </c>
      <c r="AJ142" t="s">
        <v>238</v>
      </c>
      <c r="AK142" t="s">
        <v>96</v>
      </c>
      <c r="AL142">
        <v>0</v>
      </c>
      <c r="AM142">
        <v>0</v>
      </c>
      <c r="AN142">
        <v>0</v>
      </c>
      <c r="AO142">
        <v>0</v>
      </c>
      <c r="AP142">
        <v>0</v>
      </c>
      <c r="AQ142">
        <v>0.87</v>
      </c>
      <c r="AR142">
        <v>0</v>
      </c>
      <c r="AS142">
        <v>0.05</v>
      </c>
      <c r="AT142">
        <v>0.08</v>
      </c>
      <c r="AU142">
        <v>0</v>
      </c>
      <c r="AV142">
        <v>2.4654700219637098</v>
      </c>
      <c r="AW142">
        <v>174.54286669999999</v>
      </c>
      <c r="AX142">
        <v>-36.769982929999998</v>
      </c>
    </row>
    <row r="143" spans="1:50" x14ac:dyDescent="0.55000000000000004">
      <c r="A143">
        <v>115000</v>
      </c>
      <c r="B143" t="s">
        <v>238</v>
      </c>
      <c r="C143" t="s">
        <v>96</v>
      </c>
      <c r="D143">
        <v>0</v>
      </c>
      <c r="E143">
        <v>0.01</v>
      </c>
      <c r="F143">
        <v>0</v>
      </c>
      <c r="G143">
        <v>0</v>
      </c>
      <c r="H143">
        <v>0.97</v>
      </c>
      <c r="I143">
        <v>0</v>
      </c>
      <c r="J143">
        <v>0</v>
      </c>
      <c r="K143">
        <v>0</v>
      </c>
      <c r="L143">
        <v>0.02</v>
      </c>
      <c r="M143">
        <v>0.02</v>
      </c>
      <c r="N143">
        <v>15.511501140665001</v>
      </c>
      <c r="O143">
        <f t="shared" si="4"/>
        <v>174.54286669999999</v>
      </c>
      <c r="P143">
        <f t="shared" si="5"/>
        <v>-36.769982929999998</v>
      </c>
      <c r="R143">
        <v>114900</v>
      </c>
      <c r="S143" t="s">
        <v>237</v>
      </c>
      <c r="T143" t="s">
        <v>96</v>
      </c>
      <c r="U143">
        <v>0</v>
      </c>
      <c r="V143">
        <v>0.01</v>
      </c>
      <c r="W143">
        <v>0</v>
      </c>
      <c r="X143">
        <v>0</v>
      </c>
      <c r="Y143">
        <v>0.92</v>
      </c>
      <c r="Z143">
        <v>0.02</v>
      </c>
      <c r="AA143">
        <v>0</v>
      </c>
      <c r="AB143">
        <v>0</v>
      </c>
      <c r="AC143">
        <v>0.05</v>
      </c>
      <c r="AD143">
        <v>0.02</v>
      </c>
      <c r="AE143">
        <v>3.9560919783898201</v>
      </c>
      <c r="AF143">
        <v>174.73358329999999</v>
      </c>
      <c r="AG143">
        <v>-36.636615229999997</v>
      </c>
      <c r="AI143">
        <v>115100</v>
      </c>
      <c r="AJ143" t="s">
        <v>239</v>
      </c>
      <c r="AK143" t="s">
        <v>96</v>
      </c>
      <c r="AL143">
        <v>0</v>
      </c>
      <c r="AM143">
        <v>0.28000000000000003</v>
      </c>
      <c r="AN143">
        <v>0</v>
      </c>
      <c r="AO143">
        <v>0</v>
      </c>
      <c r="AP143">
        <v>9.9999999999999898E-3</v>
      </c>
      <c r="AQ143">
        <v>0.38</v>
      </c>
      <c r="AR143">
        <v>0</v>
      </c>
      <c r="AS143">
        <v>0.01</v>
      </c>
      <c r="AT143">
        <v>0.32</v>
      </c>
      <c r="AU143">
        <v>0</v>
      </c>
      <c r="AV143">
        <v>2.6551811522365099</v>
      </c>
      <c r="AW143">
        <v>174.74176359999899</v>
      </c>
      <c r="AX143">
        <v>-36.629326200000001</v>
      </c>
    </row>
    <row r="144" spans="1:50" x14ac:dyDescent="0.55000000000000004">
      <c r="A144">
        <v>115100</v>
      </c>
      <c r="B144" t="s">
        <v>239</v>
      </c>
      <c r="C144" t="s">
        <v>96</v>
      </c>
      <c r="D144">
        <v>0</v>
      </c>
      <c r="E144">
        <v>0.05</v>
      </c>
      <c r="F144">
        <v>0</v>
      </c>
      <c r="G144">
        <v>0</v>
      </c>
      <c r="H144">
        <v>0.9</v>
      </c>
      <c r="I144">
        <v>0.01</v>
      </c>
      <c r="J144">
        <v>0</v>
      </c>
      <c r="K144">
        <v>0</v>
      </c>
      <c r="L144">
        <v>0.04</v>
      </c>
      <c r="M144">
        <v>0.02</v>
      </c>
      <c r="N144">
        <v>9.8102935994486309</v>
      </c>
      <c r="O144">
        <f t="shared" si="4"/>
        <v>174.74176359999899</v>
      </c>
      <c r="P144">
        <f t="shared" si="5"/>
        <v>-36.629326200000001</v>
      </c>
      <c r="R144">
        <v>115000</v>
      </c>
      <c r="S144" t="s">
        <v>238</v>
      </c>
      <c r="T144" t="s">
        <v>96</v>
      </c>
      <c r="U144">
        <v>0</v>
      </c>
      <c r="V144">
        <v>0</v>
      </c>
      <c r="W144">
        <v>0</v>
      </c>
      <c r="X144">
        <v>0</v>
      </c>
      <c r="Y144">
        <v>0.97</v>
      </c>
      <c r="Z144">
        <v>0.01</v>
      </c>
      <c r="AA144">
        <v>0</v>
      </c>
      <c r="AB144">
        <v>0</v>
      </c>
      <c r="AC144">
        <v>0.02</v>
      </c>
      <c r="AD144">
        <v>0.02</v>
      </c>
      <c r="AE144">
        <v>8.7019097351471402</v>
      </c>
      <c r="AF144">
        <v>174.54286669999999</v>
      </c>
      <c r="AG144">
        <v>-36.769982929999998</v>
      </c>
      <c r="AI144">
        <v>115200</v>
      </c>
      <c r="AJ144" t="s">
        <v>240</v>
      </c>
      <c r="AK144" t="s">
        <v>96</v>
      </c>
      <c r="AL144">
        <v>0</v>
      </c>
      <c r="AM144">
        <v>0</v>
      </c>
      <c r="AN144">
        <v>0</v>
      </c>
      <c r="AO144">
        <v>0</v>
      </c>
      <c r="AP144">
        <v>0</v>
      </c>
      <c r="AQ144">
        <v>1</v>
      </c>
      <c r="AR144">
        <v>0</v>
      </c>
      <c r="AS144">
        <v>0</v>
      </c>
      <c r="AT144">
        <v>0</v>
      </c>
      <c r="AU144">
        <v>0</v>
      </c>
      <c r="AV144">
        <v>1.69320765981292</v>
      </c>
      <c r="AW144">
        <v>174.75029760000001</v>
      </c>
      <c r="AX144">
        <v>-36.629737079999998</v>
      </c>
    </row>
    <row r="145" spans="1:50" x14ac:dyDescent="0.55000000000000004">
      <c r="A145">
        <v>115200</v>
      </c>
      <c r="B145" t="s">
        <v>240</v>
      </c>
      <c r="C145" t="s">
        <v>96</v>
      </c>
      <c r="D145">
        <v>0</v>
      </c>
      <c r="E145">
        <v>0.06</v>
      </c>
      <c r="F145">
        <v>0</v>
      </c>
      <c r="G145">
        <v>0</v>
      </c>
      <c r="H145">
        <v>0.93</v>
      </c>
      <c r="I145">
        <v>0</v>
      </c>
      <c r="J145">
        <v>0</v>
      </c>
      <c r="K145">
        <v>0</v>
      </c>
      <c r="L145">
        <v>0.01</v>
      </c>
      <c r="M145">
        <v>0.02</v>
      </c>
      <c r="N145">
        <v>9.9462182621889603</v>
      </c>
      <c r="O145">
        <f t="shared" si="4"/>
        <v>174.75029760000001</v>
      </c>
      <c r="P145">
        <f t="shared" si="5"/>
        <v>-36.629737079999998</v>
      </c>
      <c r="R145">
        <v>115100</v>
      </c>
      <c r="S145" t="s">
        <v>239</v>
      </c>
      <c r="T145" t="s">
        <v>96</v>
      </c>
      <c r="U145">
        <v>0</v>
      </c>
      <c r="V145">
        <v>0</v>
      </c>
      <c r="W145">
        <v>0</v>
      </c>
      <c r="X145">
        <v>0</v>
      </c>
      <c r="Y145">
        <v>0.94</v>
      </c>
      <c r="Z145">
        <v>0</v>
      </c>
      <c r="AA145">
        <v>0</v>
      </c>
      <c r="AB145">
        <v>0</v>
      </c>
      <c r="AC145">
        <v>0.06</v>
      </c>
      <c r="AD145">
        <v>0.02</v>
      </c>
      <c r="AE145">
        <v>2.3774830275381298</v>
      </c>
      <c r="AF145">
        <v>174.74176359999899</v>
      </c>
      <c r="AG145">
        <v>-36.629326200000001</v>
      </c>
      <c r="AI145">
        <v>115300</v>
      </c>
      <c r="AJ145" t="s">
        <v>241</v>
      </c>
      <c r="AK145" t="s">
        <v>96</v>
      </c>
      <c r="AL145" t="s">
        <v>97</v>
      </c>
      <c r="AM145" t="s">
        <v>97</v>
      </c>
      <c r="AN145" t="s">
        <v>97</v>
      </c>
      <c r="AO145">
        <v>0</v>
      </c>
      <c r="AP145" t="s">
        <v>97</v>
      </c>
      <c r="AQ145" t="s">
        <v>97</v>
      </c>
      <c r="AR145">
        <v>0</v>
      </c>
      <c r="AS145" t="s">
        <v>97</v>
      </c>
      <c r="AT145" t="s">
        <v>97</v>
      </c>
      <c r="AU145">
        <v>0</v>
      </c>
      <c r="AV145" t="s">
        <v>97</v>
      </c>
      <c r="AW145">
        <v>174.4606891</v>
      </c>
      <c r="AX145">
        <v>-36.846487240000002</v>
      </c>
    </row>
    <row r="146" spans="1:50" x14ac:dyDescent="0.55000000000000004">
      <c r="A146">
        <v>115300</v>
      </c>
      <c r="B146" t="s">
        <v>241</v>
      </c>
      <c r="C146" t="s">
        <v>96</v>
      </c>
      <c r="D146">
        <v>0</v>
      </c>
      <c r="E146">
        <v>0</v>
      </c>
      <c r="F146">
        <v>0</v>
      </c>
      <c r="G146">
        <v>0</v>
      </c>
      <c r="H146">
        <v>1</v>
      </c>
      <c r="I146">
        <v>0</v>
      </c>
      <c r="J146">
        <v>0</v>
      </c>
      <c r="K146">
        <v>0</v>
      </c>
      <c r="L146">
        <v>0</v>
      </c>
      <c r="M146">
        <v>0.02</v>
      </c>
      <c r="N146">
        <v>17.7581849753652</v>
      </c>
      <c r="O146">
        <f t="shared" si="4"/>
        <v>174.4606891</v>
      </c>
      <c r="P146">
        <f t="shared" si="5"/>
        <v>-36.846487240000002</v>
      </c>
      <c r="R146">
        <v>115200</v>
      </c>
      <c r="S146" t="s">
        <v>240</v>
      </c>
      <c r="T146" t="s">
        <v>96</v>
      </c>
      <c r="U146">
        <v>0</v>
      </c>
      <c r="V146">
        <v>0</v>
      </c>
      <c r="W146">
        <v>0</v>
      </c>
      <c r="X146">
        <v>0</v>
      </c>
      <c r="Y146">
        <v>1</v>
      </c>
      <c r="Z146">
        <v>0</v>
      </c>
      <c r="AA146">
        <v>0</v>
      </c>
      <c r="AB146">
        <v>0</v>
      </c>
      <c r="AC146">
        <v>0</v>
      </c>
      <c r="AD146">
        <v>0.02</v>
      </c>
      <c r="AE146">
        <v>0.21236388394772199</v>
      </c>
      <c r="AF146">
        <v>174.75029760000001</v>
      </c>
      <c r="AG146">
        <v>-36.629737079999998</v>
      </c>
      <c r="AI146">
        <v>115400</v>
      </c>
      <c r="AJ146" t="s">
        <v>242</v>
      </c>
      <c r="AK146" t="s">
        <v>96</v>
      </c>
      <c r="AL146" t="s">
        <v>97</v>
      </c>
      <c r="AM146" t="s">
        <v>97</v>
      </c>
      <c r="AN146" t="s">
        <v>97</v>
      </c>
      <c r="AO146">
        <v>0</v>
      </c>
      <c r="AP146" t="s">
        <v>97</v>
      </c>
      <c r="AQ146" t="s">
        <v>97</v>
      </c>
      <c r="AR146">
        <v>0</v>
      </c>
      <c r="AS146" t="s">
        <v>97</v>
      </c>
      <c r="AT146" t="s">
        <v>97</v>
      </c>
      <c r="AU146">
        <v>0</v>
      </c>
      <c r="AV146" t="s">
        <v>97</v>
      </c>
      <c r="AW146">
        <v>174.77704130000001</v>
      </c>
      <c r="AX146">
        <v>-36.616643670000002</v>
      </c>
    </row>
    <row r="147" spans="1:50" x14ac:dyDescent="0.55000000000000004">
      <c r="A147">
        <v>115400</v>
      </c>
      <c r="B147" t="s">
        <v>242</v>
      </c>
      <c r="C147" t="s">
        <v>96</v>
      </c>
      <c r="D147">
        <v>0</v>
      </c>
      <c r="E147">
        <v>0</v>
      </c>
      <c r="F147">
        <v>0.02</v>
      </c>
      <c r="G147">
        <v>0</v>
      </c>
      <c r="H147">
        <v>0.98</v>
      </c>
      <c r="I147">
        <v>0</v>
      </c>
      <c r="J147">
        <v>0</v>
      </c>
      <c r="K147">
        <v>0</v>
      </c>
      <c r="L147">
        <v>0</v>
      </c>
      <c r="M147">
        <v>0.02</v>
      </c>
      <c r="N147">
        <v>11.003927972220501</v>
      </c>
      <c r="O147">
        <f t="shared" si="4"/>
        <v>174.77704130000001</v>
      </c>
      <c r="P147">
        <f t="shared" si="5"/>
        <v>-36.616643670000002</v>
      </c>
      <c r="R147">
        <v>115300</v>
      </c>
      <c r="S147" t="s">
        <v>241</v>
      </c>
      <c r="T147" t="s">
        <v>96</v>
      </c>
      <c r="U147" t="s">
        <v>97</v>
      </c>
      <c r="V147" t="s">
        <v>97</v>
      </c>
      <c r="W147" t="s">
        <v>97</v>
      </c>
      <c r="X147">
        <v>0</v>
      </c>
      <c r="Y147" t="s">
        <v>97</v>
      </c>
      <c r="Z147" t="s">
        <v>97</v>
      </c>
      <c r="AA147">
        <v>0</v>
      </c>
      <c r="AB147" t="s">
        <v>97</v>
      </c>
      <c r="AC147" t="s">
        <v>97</v>
      </c>
      <c r="AD147">
        <v>0.02</v>
      </c>
      <c r="AE147" t="s">
        <v>97</v>
      </c>
      <c r="AF147">
        <v>174.4606891</v>
      </c>
      <c r="AG147">
        <v>-36.846487240000002</v>
      </c>
      <c r="AI147">
        <v>115500</v>
      </c>
      <c r="AJ147" t="s">
        <v>243</v>
      </c>
      <c r="AK147" t="s">
        <v>96</v>
      </c>
      <c r="AL147">
        <v>0</v>
      </c>
      <c r="AM147">
        <v>0.04</v>
      </c>
      <c r="AN147">
        <v>0</v>
      </c>
      <c r="AO147">
        <v>0</v>
      </c>
      <c r="AP147">
        <v>0</v>
      </c>
      <c r="AQ147">
        <v>0.96</v>
      </c>
      <c r="AR147">
        <v>0</v>
      </c>
      <c r="AS147">
        <v>0</v>
      </c>
      <c r="AT147">
        <v>0</v>
      </c>
      <c r="AU147">
        <v>0</v>
      </c>
      <c r="AV147">
        <v>1.83039738871255</v>
      </c>
      <c r="AW147">
        <v>174.6433629</v>
      </c>
      <c r="AX147">
        <v>-36.722708760000003</v>
      </c>
    </row>
    <row r="148" spans="1:50" x14ac:dyDescent="0.55000000000000004">
      <c r="A148">
        <v>115500</v>
      </c>
      <c r="B148" t="s">
        <v>243</v>
      </c>
      <c r="C148" t="s">
        <v>96</v>
      </c>
      <c r="D148">
        <v>0</v>
      </c>
      <c r="E148">
        <v>0.05</v>
      </c>
      <c r="F148">
        <v>0</v>
      </c>
      <c r="G148">
        <v>0</v>
      </c>
      <c r="H148">
        <v>0.93</v>
      </c>
      <c r="I148">
        <v>0.02</v>
      </c>
      <c r="J148">
        <v>0</v>
      </c>
      <c r="K148">
        <v>0</v>
      </c>
      <c r="L148">
        <v>0</v>
      </c>
      <c r="M148">
        <v>0.02</v>
      </c>
      <c r="N148">
        <v>10.3564640967884</v>
      </c>
      <c r="O148">
        <f t="shared" si="4"/>
        <v>174.6433629</v>
      </c>
      <c r="P148">
        <f t="shared" si="5"/>
        <v>-36.722708760000003</v>
      </c>
      <c r="R148">
        <v>115400</v>
      </c>
      <c r="S148" t="s">
        <v>242</v>
      </c>
      <c r="T148" t="s">
        <v>96</v>
      </c>
      <c r="U148">
        <v>0</v>
      </c>
      <c r="V148">
        <v>0</v>
      </c>
      <c r="W148">
        <v>0</v>
      </c>
      <c r="X148">
        <v>0</v>
      </c>
      <c r="Y148">
        <v>1</v>
      </c>
      <c r="Z148">
        <v>0</v>
      </c>
      <c r="AA148">
        <v>0</v>
      </c>
      <c r="AB148">
        <v>0</v>
      </c>
      <c r="AC148">
        <v>0</v>
      </c>
      <c r="AD148">
        <v>0.02</v>
      </c>
      <c r="AE148" t="s">
        <v>97</v>
      </c>
      <c r="AF148">
        <v>174.77704130000001</v>
      </c>
      <c r="AG148">
        <v>-36.616643670000002</v>
      </c>
      <c r="AI148">
        <v>115600</v>
      </c>
      <c r="AJ148" t="s">
        <v>244</v>
      </c>
      <c r="AK148" t="s">
        <v>96</v>
      </c>
      <c r="AL148" t="s">
        <v>97</v>
      </c>
      <c r="AM148" t="s">
        <v>97</v>
      </c>
      <c r="AN148" t="s">
        <v>97</v>
      </c>
      <c r="AO148">
        <v>0</v>
      </c>
      <c r="AP148" t="s">
        <v>97</v>
      </c>
      <c r="AQ148" t="s">
        <v>97</v>
      </c>
      <c r="AR148">
        <v>0</v>
      </c>
      <c r="AS148" t="s">
        <v>97</v>
      </c>
      <c r="AT148" t="s">
        <v>97</v>
      </c>
      <c r="AU148">
        <v>0</v>
      </c>
      <c r="AV148" t="s">
        <v>97</v>
      </c>
      <c r="AW148">
        <v>174.67916409999901</v>
      </c>
      <c r="AX148">
        <v>-36.695602700000002</v>
      </c>
    </row>
    <row r="149" spans="1:50" x14ac:dyDescent="0.55000000000000004">
      <c r="A149">
        <v>115600</v>
      </c>
      <c r="B149" t="s">
        <v>244</v>
      </c>
      <c r="C149" t="s">
        <v>96</v>
      </c>
      <c r="D149">
        <v>0</v>
      </c>
      <c r="E149">
        <v>7.0000000000000007E-2</v>
      </c>
      <c r="F149">
        <v>0</v>
      </c>
      <c r="G149">
        <v>0</v>
      </c>
      <c r="H149">
        <v>0.93</v>
      </c>
      <c r="I149">
        <v>0</v>
      </c>
      <c r="J149">
        <v>0</v>
      </c>
      <c r="K149">
        <v>0</v>
      </c>
      <c r="L149">
        <v>0</v>
      </c>
      <c r="M149">
        <v>0.02</v>
      </c>
      <c r="N149">
        <v>10.230581707638899</v>
      </c>
      <c r="O149">
        <f t="shared" si="4"/>
        <v>174.67916409999901</v>
      </c>
      <c r="P149">
        <f t="shared" si="5"/>
        <v>-36.695602700000002</v>
      </c>
      <c r="R149">
        <v>115500</v>
      </c>
      <c r="S149" t="s">
        <v>243</v>
      </c>
      <c r="T149" t="s">
        <v>96</v>
      </c>
      <c r="U149">
        <v>0</v>
      </c>
      <c r="V149">
        <v>0</v>
      </c>
      <c r="W149">
        <v>0</v>
      </c>
      <c r="X149">
        <v>0</v>
      </c>
      <c r="Y149">
        <v>1</v>
      </c>
      <c r="Z149">
        <v>0</v>
      </c>
      <c r="AA149">
        <v>0</v>
      </c>
      <c r="AB149">
        <v>0</v>
      </c>
      <c r="AC149">
        <v>0</v>
      </c>
      <c r="AD149">
        <v>0.02</v>
      </c>
      <c r="AE149">
        <v>7.6882114336233203</v>
      </c>
      <c r="AF149">
        <v>174.6433629</v>
      </c>
      <c r="AG149">
        <v>-36.722708760000003</v>
      </c>
      <c r="AI149">
        <v>115700</v>
      </c>
      <c r="AJ149" t="s">
        <v>245</v>
      </c>
      <c r="AK149" t="s">
        <v>96</v>
      </c>
      <c r="AL149">
        <v>0</v>
      </c>
      <c r="AM149">
        <v>0.04</v>
      </c>
      <c r="AN149">
        <v>0</v>
      </c>
      <c r="AO149">
        <v>0</v>
      </c>
      <c r="AP149">
        <v>0</v>
      </c>
      <c r="AQ149">
        <v>0.71</v>
      </c>
      <c r="AR149">
        <v>0</v>
      </c>
      <c r="AS149">
        <v>0.01</v>
      </c>
      <c r="AT149">
        <v>0.24</v>
      </c>
      <c r="AU149">
        <v>0</v>
      </c>
      <c r="AV149">
        <v>1.3696097609619899</v>
      </c>
      <c r="AW149">
        <v>174.7941367</v>
      </c>
      <c r="AX149">
        <v>-36.609496579999998</v>
      </c>
    </row>
    <row r="150" spans="1:50" x14ac:dyDescent="0.55000000000000004">
      <c r="A150">
        <v>115700</v>
      </c>
      <c r="B150" t="s">
        <v>245</v>
      </c>
      <c r="C150" t="s">
        <v>96</v>
      </c>
      <c r="D150">
        <v>0</v>
      </c>
      <c r="E150">
        <v>0.03</v>
      </c>
      <c r="F150">
        <v>0.1</v>
      </c>
      <c r="G150">
        <v>0</v>
      </c>
      <c r="H150">
        <v>0.85</v>
      </c>
      <c r="I150">
        <v>0.01</v>
      </c>
      <c r="J150">
        <v>0</v>
      </c>
      <c r="K150">
        <v>0</v>
      </c>
      <c r="L150">
        <v>0.01</v>
      </c>
      <c r="M150">
        <v>0.02</v>
      </c>
      <c r="N150">
        <v>15.466185123059301</v>
      </c>
      <c r="O150">
        <f t="shared" si="4"/>
        <v>174.7941367</v>
      </c>
      <c r="P150">
        <f t="shared" si="5"/>
        <v>-36.609496579999998</v>
      </c>
      <c r="R150">
        <v>115600</v>
      </c>
      <c r="S150" t="s">
        <v>244</v>
      </c>
      <c r="T150" t="s">
        <v>96</v>
      </c>
      <c r="U150" t="s">
        <v>97</v>
      </c>
      <c r="V150" t="s">
        <v>97</v>
      </c>
      <c r="W150" t="s">
        <v>97</v>
      </c>
      <c r="X150">
        <v>0</v>
      </c>
      <c r="Y150" t="s">
        <v>97</v>
      </c>
      <c r="Z150" t="s">
        <v>97</v>
      </c>
      <c r="AA150">
        <v>0</v>
      </c>
      <c r="AB150" t="s">
        <v>97</v>
      </c>
      <c r="AC150" t="s">
        <v>97</v>
      </c>
      <c r="AD150">
        <v>0.02</v>
      </c>
      <c r="AE150" t="s">
        <v>97</v>
      </c>
      <c r="AF150">
        <v>174.67916409999901</v>
      </c>
      <c r="AG150">
        <v>-36.695602700000002</v>
      </c>
      <c r="AI150">
        <v>115800</v>
      </c>
      <c r="AJ150" t="s">
        <v>246</v>
      </c>
      <c r="AK150" t="s">
        <v>96</v>
      </c>
      <c r="AL150">
        <v>0</v>
      </c>
      <c r="AM150">
        <v>0</v>
      </c>
      <c r="AN150">
        <v>0</v>
      </c>
      <c r="AO150">
        <v>0</v>
      </c>
      <c r="AP150">
        <v>0</v>
      </c>
      <c r="AQ150">
        <v>0.71</v>
      </c>
      <c r="AR150">
        <v>0</v>
      </c>
      <c r="AS150">
        <v>0.06</v>
      </c>
      <c r="AT150">
        <v>0.23</v>
      </c>
      <c r="AU150">
        <v>0</v>
      </c>
      <c r="AV150">
        <v>1.66108949320301</v>
      </c>
      <c r="AW150">
        <v>174.76128799999901</v>
      </c>
      <c r="AX150">
        <v>-36.633389860000001</v>
      </c>
    </row>
    <row r="151" spans="1:50" x14ac:dyDescent="0.55000000000000004">
      <c r="A151">
        <v>115800</v>
      </c>
      <c r="B151" t="s">
        <v>246</v>
      </c>
      <c r="C151" t="s">
        <v>96</v>
      </c>
      <c r="D151">
        <v>0</v>
      </c>
      <c r="E151">
        <v>0.03</v>
      </c>
      <c r="F151">
        <v>0</v>
      </c>
      <c r="G151">
        <v>0</v>
      </c>
      <c r="H151">
        <v>0.95</v>
      </c>
      <c r="I151">
        <v>0</v>
      </c>
      <c r="J151">
        <v>0</v>
      </c>
      <c r="K151">
        <v>0</v>
      </c>
      <c r="L151">
        <v>0.02</v>
      </c>
      <c r="M151">
        <v>0.02</v>
      </c>
      <c r="N151">
        <v>11.411582379426999</v>
      </c>
      <c r="O151">
        <f t="shared" si="4"/>
        <v>174.76128799999901</v>
      </c>
      <c r="P151">
        <f t="shared" si="5"/>
        <v>-36.633389860000001</v>
      </c>
      <c r="R151">
        <v>115700</v>
      </c>
      <c r="S151" t="s">
        <v>245</v>
      </c>
      <c r="T151" t="s">
        <v>96</v>
      </c>
      <c r="U151">
        <v>0</v>
      </c>
      <c r="V151">
        <v>0</v>
      </c>
      <c r="W151">
        <v>0</v>
      </c>
      <c r="X151">
        <v>0</v>
      </c>
      <c r="Y151">
        <v>0.88</v>
      </c>
      <c r="Z151">
        <v>0</v>
      </c>
      <c r="AA151">
        <v>0</v>
      </c>
      <c r="AB151">
        <v>0</v>
      </c>
      <c r="AC151">
        <v>0.12</v>
      </c>
      <c r="AD151">
        <v>0.02</v>
      </c>
      <c r="AE151">
        <v>1.9884395666864201</v>
      </c>
      <c r="AF151">
        <v>174.7941367</v>
      </c>
      <c r="AG151">
        <v>-36.609496579999998</v>
      </c>
      <c r="AI151">
        <v>115900</v>
      </c>
      <c r="AJ151" t="s">
        <v>247</v>
      </c>
      <c r="AK151" t="s">
        <v>96</v>
      </c>
      <c r="AL151">
        <v>0</v>
      </c>
      <c r="AM151">
        <v>0.05</v>
      </c>
      <c r="AN151">
        <v>0</v>
      </c>
      <c r="AO151">
        <v>0</v>
      </c>
      <c r="AP151">
        <v>0.01</v>
      </c>
      <c r="AQ151">
        <v>0.59</v>
      </c>
      <c r="AR151">
        <v>0</v>
      </c>
      <c r="AS151">
        <v>0.06</v>
      </c>
      <c r="AT151">
        <v>0.28999999999999998</v>
      </c>
      <c r="AU151">
        <v>0</v>
      </c>
      <c r="AV151">
        <v>0.57361209125818002</v>
      </c>
      <c r="AW151">
        <v>174.5837118</v>
      </c>
      <c r="AX151">
        <v>-36.758103310000003</v>
      </c>
    </row>
    <row r="152" spans="1:50" x14ac:dyDescent="0.55000000000000004">
      <c r="A152">
        <v>115900</v>
      </c>
      <c r="B152" t="s">
        <v>247</v>
      </c>
      <c r="C152" t="s">
        <v>96</v>
      </c>
      <c r="D152">
        <v>0</v>
      </c>
      <c r="E152">
        <v>0.01</v>
      </c>
      <c r="F152">
        <v>0</v>
      </c>
      <c r="G152">
        <v>0</v>
      </c>
      <c r="H152">
        <v>0.97</v>
      </c>
      <c r="I152">
        <v>0</v>
      </c>
      <c r="J152">
        <v>0</v>
      </c>
      <c r="K152">
        <v>0</v>
      </c>
      <c r="L152">
        <v>0.02</v>
      </c>
      <c r="M152">
        <v>0.02</v>
      </c>
      <c r="N152">
        <v>14.066189403189799</v>
      </c>
      <c r="O152">
        <f t="shared" si="4"/>
        <v>174.5837118</v>
      </c>
      <c r="P152">
        <f t="shared" si="5"/>
        <v>-36.758103310000003</v>
      </c>
      <c r="R152">
        <v>115800</v>
      </c>
      <c r="S152" t="s">
        <v>246</v>
      </c>
      <c r="T152" t="s">
        <v>96</v>
      </c>
      <c r="U152">
        <v>0</v>
      </c>
      <c r="V152">
        <v>0</v>
      </c>
      <c r="W152">
        <v>0</v>
      </c>
      <c r="X152">
        <v>0</v>
      </c>
      <c r="Y152">
        <v>0.94</v>
      </c>
      <c r="Z152">
        <v>0</v>
      </c>
      <c r="AA152">
        <v>0</v>
      </c>
      <c r="AB152">
        <v>0</v>
      </c>
      <c r="AC152">
        <v>0.06</v>
      </c>
      <c r="AD152">
        <v>0.02</v>
      </c>
      <c r="AE152">
        <v>2.0731368648570401</v>
      </c>
      <c r="AF152">
        <v>174.76128799999901</v>
      </c>
      <c r="AG152">
        <v>-36.633389860000001</v>
      </c>
      <c r="AI152">
        <v>116000</v>
      </c>
      <c r="AJ152" t="s">
        <v>248</v>
      </c>
      <c r="AK152" t="s">
        <v>96</v>
      </c>
      <c r="AL152" t="s">
        <v>97</v>
      </c>
      <c r="AM152" t="s">
        <v>97</v>
      </c>
      <c r="AN152" t="s">
        <v>97</v>
      </c>
      <c r="AO152">
        <v>0</v>
      </c>
      <c r="AP152" t="s">
        <v>97</v>
      </c>
      <c r="AQ152" t="s">
        <v>97</v>
      </c>
      <c r="AR152">
        <v>0</v>
      </c>
      <c r="AS152" t="s">
        <v>97</v>
      </c>
      <c r="AT152" t="s">
        <v>97</v>
      </c>
      <c r="AU152">
        <v>0</v>
      </c>
      <c r="AV152" t="s">
        <v>97</v>
      </c>
      <c r="AW152">
        <v>174.82325729999999</v>
      </c>
      <c r="AX152">
        <v>-36.605098030000001</v>
      </c>
    </row>
    <row r="153" spans="1:50" x14ac:dyDescent="0.55000000000000004">
      <c r="A153">
        <v>116000</v>
      </c>
      <c r="B153" t="s">
        <v>248</v>
      </c>
      <c r="C153" t="s">
        <v>96</v>
      </c>
      <c r="D153">
        <v>0</v>
      </c>
      <c r="E153">
        <v>0</v>
      </c>
      <c r="F153">
        <v>7.0000000000000007E-2</v>
      </c>
      <c r="G153">
        <v>0</v>
      </c>
      <c r="H153">
        <v>0.93</v>
      </c>
      <c r="I153">
        <v>0</v>
      </c>
      <c r="J153">
        <v>0</v>
      </c>
      <c r="K153">
        <v>0</v>
      </c>
      <c r="L153">
        <v>0</v>
      </c>
      <c r="M153">
        <v>0.02</v>
      </c>
      <c r="N153">
        <v>13.6197746276963</v>
      </c>
      <c r="O153">
        <f t="shared" si="4"/>
        <v>174.82325729999999</v>
      </c>
      <c r="P153">
        <f t="shared" si="5"/>
        <v>-36.605098030000001</v>
      </c>
      <c r="R153">
        <v>115900</v>
      </c>
      <c r="S153" t="s">
        <v>247</v>
      </c>
      <c r="T153" t="s">
        <v>96</v>
      </c>
      <c r="U153">
        <v>0</v>
      </c>
      <c r="V153">
        <v>0</v>
      </c>
      <c r="W153">
        <v>0</v>
      </c>
      <c r="X153">
        <v>0</v>
      </c>
      <c r="Y153">
        <v>0.91</v>
      </c>
      <c r="Z153">
        <v>0</v>
      </c>
      <c r="AA153">
        <v>0</v>
      </c>
      <c r="AB153">
        <v>0</v>
      </c>
      <c r="AC153">
        <v>0.09</v>
      </c>
      <c r="AD153">
        <v>0.02</v>
      </c>
      <c r="AE153">
        <v>5.2979289133925702</v>
      </c>
      <c r="AF153">
        <v>174.5837118</v>
      </c>
      <c r="AG153">
        <v>-36.758103310000003</v>
      </c>
      <c r="AI153">
        <v>116100</v>
      </c>
      <c r="AJ153" t="s">
        <v>249</v>
      </c>
      <c r="AK153" t="s">
        <v>96</v>
      </c>
      <c r="AL153">
        <v>0</v>
      </c>
      <c r="AM153">
        <v>0</v>
      </c>
      <c r="AN153">
        <v>0</v>
      </c>
      <c r="AO153">
        <v>0</v>
      </c>
      <c r="AP153">
        <v>0</v>
      </c>
      <c r="AQ153">
        <v>1</v>
      </c>
      <c r="AR153">
        <v>0</v>
      </c>
      <c r="AS153">
        <v>0</v>
      </c>
      <c r="AT153">
        <v>0</v>
      </c>
      <c r="AU153">
        <v>0</v>
      </c>
      <c r="AV153">
        <v>2.4539987846538098</v>
      </c>
      <c r="AW153">
        <v>174.5745689</v>
      </c>
      <c r="AX153">
        <v>-36.776580850000002</v>
      </c>
    </row>
    <row r="154" spans="1:50" x14ac:dyDescent="0.55000000000000004">
      <c r="A154">
        <v>116100</v>
      </c>
      <c r="B154" t="s">
        <v>249</v>
      </c>
      <c r="C154" t="s">
        <v>96</v>
      </c>
      <c r="D154">
        <v>0</v>
      </c>
      <c r="E154">
        <v>0</v>
      </c>
      <c r="F154">
        <v>0</v>
      </c>
      <c r="G154">
        <v>0</v>
      </c>
      <c r="H154">
        <v>0.97</v>
      </c>
      <c r="I154">
        <v>0</v>
      </c>
      <c r="J154">
        <v>0</v>
      </c>
      <c r="K154">
        <v>0</v>
      </c>
      <c r="L154">
        <v>0.03</v>
      </c>
      <c r="M154">
        <v>0.02</v>
      </c>
      <c r="N154">
        <v>10.3523073792852</v>
      </c>
      <c r="O154">
        <f t="shared" si="4"/>
        <v>174.5745689</v>
      </c>
      <c r="P154">
        <f t="shared" si="5"/>
        <v>-36.776580850000002</v>
      </c>
      <c r="R154">
        <v>116000</v>
      </c>
      <c r="S154" t="s">
        <v>248</v>
      </c>
      <c r="T154" t="s">
        <v>96</v>
      </c>
      <c r="U154">
        <v>0</v>
      </c>
      <c r="V154">
        <v>0</v>
      </c>
      <c r="W154">
        <v>0</v>
      </c>
      <c r="X154">
        <v>0</v>
      </c>
      <c r="Y154">
        <v>1</v>
      </c>
      <c r="Z154">
        <v>0</v>
      </c>
      <c r="AA154">
        <v>0</v>
      </c>
      <c r="AB154">
        <v>0</v>
      </c>
      <c r="AC154">
        <v>0</v>
      </c>
      <c r="AD154">
        <v>0.02</v>
      </c>
      <c r="AE154" t="s">
        <v>97</v>
      </c>
      <c r="AF154">
        <v>174.82325729999999</v>
      </c>
      <c r="AG154">
        <v>-36.605098030000001</v>
      </c>
      <c r="AI154">
        <v>116200</v>
      </c>
      <c r="AJ154" t="s">
        <v>250</v>
      </c>
      <c r="AK154" t="s">
        <v>96</v>
      </c>
      <c r="AL154" t="s">
        <v>97</v>
      </c>
      <c r="AM154" t="s">
        <v>97</v>
      </c>
      <c r="AN154" t="s">
        <v>97</v>
      </c>
      <c r="AO154">
        <v>0</v>
      </c>
      <c r="AP154" t="s">
        <v>97</v>
      </c>
      <c r="AQ154" t="s">
        <v>97</v>
      </c>
      <c r="AR154">
        <v>0</v>
      </c>
      <c r="AS154" t="s">
        <v>97</v>
      </c>
      <c r="AT154" t="s">
        <v>97</v>
      </c>
      <c r="AU154">
        <v>0</v>
      </c>
      <c r="AV154" t="s">
        <v>97</v>
      </c>
      <c r="AW154">
        <v>174.79625619999999</v>
      </c>
      <c r="AX154">
        <v>-36.620110959999998</v>
      </c>
    </row>
    <row r="155" spans="1:50" x14ac:dyDescent="0.55000000000000004">
      <c r="A155">
        <v>116200</v>
      </c>
      <c r="B155" t="s">
        <v>250</v>
      </c>
      <c r="C155" t="s">
        <v>96</v>
      </c>
      <c r="D155">
        <v>0</v>
      </c>
      <c r="E155">
        <v>0.03</v>
      </c>
      <c r="F155">
        <v>0.1</v>
      </c>
      <c r="G155">
        <v>0</v>
      </c>
      <c r="H155">
        <v>0.84</v>
      </c>
      <c r="I155">
        <v>0</v>
      </c>
      <c r="J155">
        <v>0</v>
      </c>
      <c r="K155">
        <v>0</v>
      </c>
      <c r="L155">
        <v>0.03</v>
      </c>
      <c r="M155">
        <v>0.02</v>
      </c>
      <c r="N155">
        <v>15.5996117747776</v>
      </c>
      <c r="O155">
        <f t="shared" si="4"/>
        <v>174.79625619999999</v>
      </c>
      <c r="P155">
        <f t="shared" si="5"/>
        <v>-36.620110959999998</v>
      </c>
      <c r="R155">
        <v>116100</v>
      </c>
      <c r="S155" t="s">
        <v>249</v>
      </c>
      <c r="T155" t="s">
        <v>96</v>
      </c>
      <c r="U155">
        <v>0</v>
      </c>
      <c r="V155">
        <v>0</v>
      </c>
      <c r="W155">
        <v>0</v>
      </c>
      <c r="X155">
        <v>0</v>
      </c>
      <c r="Y155">
        <v>0.97</v>
      </c>
      <c r="Z155">
        <v>0</v>
      </c>
      <c r="AA155">
        <v>0</v>
      </c>
      <c r="AB155">
        <v>0</v>
      </c>
      <c r="AC155">
        <v>0.03</v>
      </c>
      <c r="AD155">
        <v>0.02</v>
      </c>
      <c r="AE155">
        <v>7.7383577863972404</v>
      </c>
      <c r="AF155">
        <v>174.5745689</v>
      </c>
      <c r="AG155">
        <v>-36.776580850000002</v>
      </c>
      <c r="AI155">
        <v>116300</v>
      </c>
      <c r="AJ155" t="s">
        <v>251</v>
      </c>
      <c r="AK155" t="s">
        <v>96</v>
      </c>
      <c r="AL155" t="s">
        <v>97</v>
      </c>
      <c r="AM155" t="s">
        <v>97</v>
      </c>
      <c r="AN155" t="s">
        <v>97</v>
      </c>
      <c r="AO155">
        <v>0</v>
      </c>
      <c r="AP155" t="s">
        <v>97</v>
      </c>
      <c r="AQ155" t="s">
        <v>97</v>
      </c>
      <c r="AR155">
        <v>0</v>
      </c>
      <c r="AS155" t="s">
        <v>97</v>
      </c>
      <c r="AT155" t="s">
        <v>97</v>
      </c>
      <c r="AU155">
        <v>0</v>
      </c>
      <c r="AV155" t="s">
        <v>97</v>
      </c>
      <c r="AW155">
        <v>174.61584319999901</v>
      </c>
      <c r="AX155">
        <v>-36.755072259999999</v>
      </c>
    </row>
    <row r="156" spans="1:50" x14ac:dyDescent="0.55000000000000004">
      <c r="A156">
        <v>116300</v>
      </c>
      <c r="B156" t="s">
        <v>251</v>
      </c>
      <c r="C156" t="s">
        <v>96</v>
      </c>
      <c r="D156">
        <v>0</v>
      </c>
      <c r="E156">
        <v>0</v>
      </c>
      <c r="F156">
        <v>0</v>
      </c>
      <c r="G156">
        <v>0</v>
      </c>
      <c r="H156">
        <v>1</v>
      </c>
      <c r="I156">
        <v>0</v>
      </c>
      <c r="J156">
        <v>0</v>
      </c>
      <c r="K156">
        <v>0</v>
      </c>
      <c r="L156">
        <v>0</v>
      </c>
      <c r="M156">
        <v>0.02</v>
      </c>
      <c r="N156">
        <v>10.7566319853204</v>
      </c>
      <c r="O156">
        <f t="shared" si="4"/>
        <v>174.61584319999901</v>
      </c>
      <c r="P156">
        <f t="shared" si="5"/>
        <v>-36.755072259999999</v>
      </c>
      <c r="R156">
        <v>116200</v>
      </c>
      <c r="S156" t="s">
        <v>250</v>
      </c>
      <c r="T156" t="s">
        <v>96</v>
      </c>
      <c r="U156">
        <v>0</v>
      </c>
      <c r="V156">
        <v>0</v>
      </c>
      <c r="W156">
        <v>0</v>
      </c>
      <c r="X156">
        <v>0</v>
      </c>
      <c r="Y156">
        <v>0.93</v>
      </c>
      <c r="Z156">
        <v>0</v>
      </c>
      <c r="AA156">
        <v>0</v>
      </c>
      <c r="AB156">
        <v>0</v>
      </c>
      <c r="AC156">
        <v>7.0000000000000007E-2</v>
      </c>
      <c r="AD156">
        <v>0.02</v>
      </c>
      <c r="AE156">
        <v>16.6781855580906</v>
      </c>
      <c r="AF156">
        <v>174.79625619999999</v>
      </c>
      <c r="AG156">
        <v>-36.620110959999998</v>
      </c>
      <c r="AI156">
        <v>116400</v>
      </c>
      <c r="AJ156" t="s">
        <v>252</v>
      </c>
      <c r="AK156" t="s">
        <v>96</v>
      </c>
      <c r="AL156">
        <v>0</v>
      </c>
      <c r="AM156">
        <v>0</v>
      </c>
      <c r="AN156">
        <v>0</v>
      </c>
      <c r="AO156">
        <v>0</v>
      </c>
      <c r="AP156">
        <v>0</v>
      </c>
      <c r="AQ156">
        <v>0.91</v>
      </c>
      <c r="AR156">
        <v>0</v>
      </c>
      <c r="AS156">
        <v>0</v>
      </c>
      <c r="AT156">
        <v>0.09</v>
      </c>
      <c r="AU156">
        <v>0</v>
      </c>
      <c r="AV156">
        <v>2.4000758766398</v>
      </c>
      <c r="AW156">
        <v>174.55424959999999</v>
      </c>
      <c r="AX156">
        <v>-36.821646819999998</v>
      </c>
    </row>
    <row r="157" spans="1:50" x14ac:dyDescent="0.55000000000000004">
      <c r="A157">
        <v>116400</v>
      </c>
      <c r="B157" t="s">
        <v>252</v>
      </c>
      <c r="C157" t="s">
        <v>96</v>
      </c>
      <c r="D157">
        <v>0</v>
      </c>
      <c r="E157">
        <v>0</v>
      </c>
      <c r="F157">
        <v>0</v>
      </c>
      <c r="G157">
        <v>0</v>
      </c>
      <c r="H157">
        <v>0.96</v>
      </c>
      <c r="I157">
        <v>0</v>
      </c>
      <c r="J157">
        <v>0</v>
      </c>
      <c r="K157">
        <v>0</v>
      </c>
      <c r="L157">
        <v>0.04</v>
      </c>
      <c r="M157">
        <v>0.02</v>
      </c>
      <c r="N157">
        <v>10.128746080738701</v>
      </c>
      <c r="O157">
        <f t="shared" si="4"/>
        <v>174.55424959999999</v>
      </c>
      <c r="P157">
        <f t="shared" si="5"/>
        <v>-36.821646819999998</v>
      </c>
      <c r="R157">
        <v>116300</v>
      </c>
      <c r="S157" t="s">
        <v>251</v>
      </c>
      <c r="T157" t="s">
        <v>96</v>
      </c>
      <c r="U157" t="s">
        <v>97</v>
      </c>
      <c r="V157" t="s">
        <v>97</v>
      </c>
      <c r="W157" t="s">
        <v>97</v>
      </c>
      <c r="X157">
        <v>0</v>
      </c>
      <c r="Y157" t="s">
        <v>97</v>
      </c>
      <c r="Z157" t="s">
        <v>97</v>
      </c>
      <c r="AA157">
        <v>0</v>
      </c>
      <c r="AB157" t="s">
        <v>97</v>
      </c>
      <c r="AC157" t="s">
        <v>97</v>
      </c>
      <c r="AD157">
        <v>0.02</v>
      </c>
      <c r="AE157" t="s">
        <v>97</v>
      </c>
      <c r="AF157">
        <v>174.61584319999901</v>
      </c>
      <c r="AG157">
        <v>-36.755072259999999</v>
      </c>
      <c r="AI157">
        <v>116500</v>
      </c>
      <c r="AJ157" t="s">
        <v>253</v>
      </c>
      <c r="AK157" t="s">
        <v>96</v>
      </c>
      <c r="AL157">
        <v>0</v>
      </c>
      <c r="AM157">
        <v>0.25</v>
      </c>
      <c r="AN157">
        <v>0</v>
      </c>
      <c r="AO157">
        <v>0</v>
      </c>
      <c r="AP157">
        <v>0.04</v>
      </c>
      <c r="AQ157">
        <v>0.42</v>
      </c>
      <c r="AR157">
        <v>0</v>
      </c>
      <c r="AS157">
        <v>0</v>
      </c>
      <c r="AT157">
        <v>0.28999999999999998</v>
      </c>
      <c r="AU157">
        <v>0</v>
      </c>
      <c r="AV157">
        <v>2.3553873550576099</v>
      </c>
      <c r="AW157">
        <v>174.73306959999999</v>
      </c>
      <c r="AX157">
        <v>-36.689463480000001</v>
      </c>
    </row>
    <row r="158" spans="1:50" x14ac:dyDescent="0.55000000000000004">
      <c r="A158">
        <v>116500</v>
      </c>
      <c r="B158" t="s">
        <v>253</v>
      </c>
      <c r="C158" t="s">
        <v>96</v>
      </c>
      <c r="D158">
        <v>0</v>
      </c>
      <c r="E158">
        <v>0.15</v>
      </c>
      <c r="F158">
        <v>0</v>
      </c>
      <c r="G158">
        <v>0</v>
      </c>
      <c r="H158">
        <v>0.85</v>
      </c>
      <c r="I158">
        <v>0</v>
      </c>
      <c r="J158">
        <v>0</v>
      </c>
      <c r="K158">
        <v>0</v>
      </c>
      <c r="L158">
        <v>0</v>
      </c>
      <c r="M158">
        <v>0.02</v>
      </c>
      <c r="N158">
        <v>10.9441171299478</v>
      </c>
      <c r="O158">
        <f t="shared" si="4"/>
        <v>174.73306959999999</v>
      </c>
      <c r="P158">
        <f t="shared" si="5"/>
        <v>-36.689463480000001</v>
      </c>
      <c r="R158">
        <v>116400</v>
      </c>
      <c r="S158" t="s">
        <v>252</v>
      </c>
      <c r="T158" t="s">
        <v>96</v>
      </c>
      <c r="U158">
        <v>0</v>
      </c>
      <c r="V158">
        <v>0</v>
      </c>
      <c r="W158">
        <v>0</v>
      </c>
      <c r="X158">
        <v>0</v>
      </c>
      <c r="Y158">
        <v>0.81</v>
      </c>
      <c r="Z158">
        <v>0</v>
      </c>
      <c r="AA158">
        <v>0</v>
      </c>
      <c r="AB158">
        <v>0</v>
      </c>
      <c r="AC158">
        <v>0.19</v>
      </c>
      <c r="AD158">
        <v>0.02</v>
      </c>
      <c r="AE158">
        <v>0.51378132578990698</v>
      </c>
      <c r="AF158">
        <v>174.55424959999999</v>
      </c>
      <c r="AG158">
        <v>-36.821646819999998</v>
      </c>
      <c r="AI158">
        <v>116600</v>
      </c>
      <c r="AJ158" t="s">
        <v>254</v>
      </c>
      <c r="AK158" t="s">
        <v>96</v>
      </c>
      <c r="AL158">
        <v>0</v>
      </c>
      <c r="AM158">
        <v>0</v>
      </c>
      <c r="AN158">
        <v>0</v>
      </c>
      <c r="AO158">
        <v>0</v>
      </c>
      <c r="AP158">
        <v>0</v>
      </c>
      <c r="AQ158">
        <v>0.7</v>
      </c>
      <c r="AR158">
        <v>0</v>
      </c>
      <c r="AS158">
        <v>0</v>
      </c>
      <c r="AT158">
        <v>0.3</v>
      </c>
      <c r="AU158">
        <v>0</v>
      </c>
      <c r="AV158" t="s">
        <v>97</v>
      </c>
      <c r="AW158">
        <v>174.6602053</v>
      </c>
      <c r="AX158">
        <v>-36.749820309999997</v>
      </c>
    </row>
    <row r="159" spans="1:50" x14ac:dyDescent="0.55000000000000004">
      <c r="A159">
        <v>116600</v>
      </c>
      <c r="B159" t="s">
        <v>254</v>
      </c>
      <c r="C159" t="s">
        <v>96</v>
      </c>
      <c r="D159">
        <v>0</v>
      </c>
      <c r="E159">
        <v>0.04</v>
      </c>
      <c r="F159">
        <v>0</v>
      </c>
      <c r="G159">
        <v>0</v>
      </c>
      <c r="H159">
        <v>0.92</v>
      </c>
      <c r="I159">
        <v>0.02</v>
      </c>
      <c r="J159">
        <v>0</v>
      </c>
      <c r="K159">
        <v>0</v>
      </c>
      <c r="L159">
        <v>0.02</v>
      </c>
      <c r="M159">
        <v>0.02</v>
      </c>
      <c r="N159">
        <v>6.9537605173635297</v>
      </c>
      <c r="O159">
        <f t="shared" si="4"/>
        <v>174.6602053</v>
      </c>
      <c r="P159">
        <f t="shared" si="5"/>
        <v>-36.749820309999997</v>
      </c>
      <c r="R159">
        <v>116500</v>
      </c>
      <c r="S159" t="s">
        <v>253</v>
      </c>
      <c r="T159" t="s">
        <v>96</v>
      </c>
      <c r="U159">
        <v>0</v>
      </c>
      <c r="V159">
        <v>0</v>
      </c>
      <c r="W159">
        <v>0</v>
      </c>
      <c r="X159">
        <v>0</v>
      </c>
      <c r="Y159">
        <v>1</v>
      </c>
      <c r="Z159">
        <v>0</v>
      </c>
      <c r="AA159">
        <v>0</v>
      </c>
      <c r="AB159">
        <v>0</v>
      </c>
      <c r="AC159">
        <v>0</v>
      </c>
      <c r="AD159">
        <v>0.02</v>
      </c>
      <c r="AE159">
        <v>1.76965440196335</v>
      </c>
      <c r="AF159">
        <v>174.73306959999999</v>
      </c>
      <c r="AG159">
        <v>-36.689463480000001</v>
      </c>
      <c r="AI159">
        <v>116700</v>
      </c>
      <c r="AJ159" t="s">
        <v>255</v>
      </c>
      <c r="AK159" t="s">
        <v>96</v>
      </c>
      <c r="AL159" t="s">
        <v>97</v>
      </c>
      <c r="AM159" t="s">
        <v>97</v>
      </c>
      <c r="AN159" t="s">
        <v>97</v>
      </c>
      <c r="AO159">
        <v>0</v>
      </c>
      <c r="AP159" t="s">
        <v>97</v>
      </c>
      <c r="AQ159" t="s">
        <v>97</v>
      </c>
      <c r="AR159">
        <v>0</v>
      </c>
      <c r="AS159" t="s">
        <v>97</v>
      </c>
      <c r="AT159" t="s">
        <v>97</v>
      </c>
      <c r="AU159">
        <v>0</v>
      </c>
      <c r="AV159" t="s">
        <v>97</v>
      </c>
      <c r="AW159">
        <v>174.69401389999999</v>
      </c>
      <c r="AX159">
        <v>-36.717964719999998</v>
      </c>
    </row>
    <row r="160" spans="1:50" x14ac:dyDescent="0.55000000000000004">
      <c r="A160">
        <v>116700</v>
      </c>
      <c r="B160" t="s">
        <v>255</v>
      </c>
      <c r="C160" t="s">
        <v>96</v>
      </c>
      <c r="D160">
        <v>0</v>
      </c>
      <c r="E160">
        <v>0.12</v>
      </c>
      <c r="F160">
        <v>0</v>
      </c>
      <c r="G160">
        <v>0</v>
      </c>
      <c r="H160">
        <v>0.83</v>
      </c>
      <c r="I160">
        <v>0.04</v>
      </c>
      <c r="J160">
        <v>0</v>
      </c>
      <c r="K160">
        <v>0</v>
      </c>
      <c r="L160">
        <v>0.01</v>
      </c>
      <c r="M160">
        <v>0.02</v>
      </c>
      <c r="N160">
        <v>8.8062544566006906</v>
      </c>
      <c r="O160">
        <f t="shared" si="4"/>
        <v>174.69401389999999</v>
      </c>
      <c r="P160">
        <f t="shared" si="5"/>
        <v>-36.717964719999998</v>
      </c>
      <c r="R160">
        <v>116600</v>
      </c>
      <c r="S160" t="s">
        <v>254</v>
      </c>
      <c r="T160" t="s">
        <v>96</v>
      </c>
      <c r="U160">
        <v>0</v>
      </c>
      <c r="V160">
        <v>0</v>
      </c>
      <c r="W160">
        <v>0</v>
      </c>
      <c r="X160">
        <v>0</v>
      </c>
      <c r="Y160">
        <v>0.89</v>
      </c>
      <c r="Z160">
        <v>0</v>
      </c>
      <c r="AA160">
        <v>0</v>
      </c>
      <c r="AB160">
        <v>0</v>
      </c>
      <c r="AC160">
        <v>0.11</v>
      </c>
      <c r="AD160">
        <v>0.02</v>
      </c>
      <c r="AE160">
        <v>4.8888632075525997</v>
      </c>
      <c r="AF160">
        <v>174.6602053</v>
      </c>
      <c r="AG160">
        <v>-36.749820309999997</v>
      </c>
      <c r="AI160">
        <v>116800</v>
      </c>
      <c r="AJ160" t="s">
        <v>256</v>
      </c>
      <c r="AK160" t="s">
        <v>96</v>
      </c>
      <c r="AL160">
        <v>0</v>
      </c>
      <c r="AM160">
        <v>0</v>
      </c>
      <c r="AN160">
        <v>0</v>
      </c>
      <c r="AO160">
        <v>0</v>
      </c>
      <c r="AP160">
        <v>0</v>
      </c>
      <c r="AQ160">
        <v>1</v>
      </c>
      <c r="AR160">
        <v>0</v>
      </c>
      <c r="AS160">
        <v>0</v>
      </c>
      <c r="AT160">
        <v>0</v>
      </c>
      <c r="AU160">
        <v>0</v>
      </c>
      <c r="AV160">
        <v>0.88420197237619003</v>
      </c>
      <c r="AW160">
        <v>174.7316233</v>
      </c>
      <c r="AX160">
        <v>-36.698750220000001</v>
      </c>
    </row>
    <row r="161" spans="1:50" x14ac:dyDescent="0.55000000000000004">
      <c r="A161">
        <v>116800</v>
      </c>
      <c r="B161" t="s">
        <v>256</v>
      </c>
      <c r="C161" t="s">
        <v>96</v>
      </c>
      <c r="D161">
        <v>0</v>
      </c>
      <c r="E161">
        <v>0.13</v>
      </c>
      <c r="F161">
        <v>0</v>
      </c>
      <c r="G161">
        <v>0</v>
      </c>
      <c r="H161">
        <v>0.86</v>
      </c>
      <c r="I161">
        <v>0.01</v>
      </c>
      <c r="J161">
        <v>0</v>
      </c>
      <c r="K161">
        <v>0</v>
      </c>
      <c r="L161">
        <v>0</v>
      </c>
      <c r="M161">
        <v>0.02</v>
      </c>
      <c r="N161">
        <v>9.9789563639389698</v>
      </c>
      <c r="O161">
        <f t="shared" si="4"/>
        <v>174.7316233</v>
      </c>
      <c r="P161">
        <f t="shared" si="5"/>
        <v>-36.698750220000001</v>
      </c>
      <c r="R161">
        <v>116700</v>
      </c>
      <c r="S161" t="s">
        <v>255</v>
      </c>
      <c r="T161" t="s">
        <v>96</v>
      </c>
      <c r="U161">
        <v>0</v>
      </c>
      <c r="V161">
        <v>0</v>
      </c>
      <c r="W161">
        <v>0</v>
      </c>
      <c r="X161">
        <v>0</v>
      </c>
      <c r="Y161">
        <v>1</v>
      </c>
      <c r="Z161">
        <v>0</v>
      </c>
      <c r="AA161">
        <v>0</v>
      </c>
      <c r="AB161">
        <v>0</v>
      </c>
      <c r="AC161">
        <v>0</v>
      </c>
      <c r="AD161">
        <v>0.02</v>
      </c>
      <c r="AE161" t="s">
        <v>97</v>
      </c>
      <c r="AF161">
        <v>174.69401389999999</v>
      </c>
      <c r="AG161">
        <v>-36.717964719999998</v>
      </c>
      <c r="AI161">
        <v>116900</v>
      </c>
      <c r="AJ161" t="s">
        <v>257</v>
      </c>
      <c r="AK161" t="s">
        <v>96</v>
      </c>
      <c r="AL161">
        <v>0</v>
      </c>
      <c r="AM161">
        <v>0</v>
      </c>
      <c r="AN161">
        <v>0</v>
      </c>
      <c r="AO161">
        <v>0</v>
      </c>
      <c r="AP161">
        <v>0</v>
      </c>
      <c r="AQ161">
        <v>1</v>
      </c>
      <c r="AR161">
        <v>0</v>
      </c>
      <c r="AS161">
        <v>0</v>
      </c>
      <c r="AT161">
        <v>0</v>
      </c>
      <c r="AU161">
        <v>0</v>
      </c>
      <c r="AV161" t="s">
        <v>97</v>
      </c>
      <c r="AW161">
        <v>174.71678990000001</v>
      </c>
      <c r="AX161">
        <v>-36.710073219999998</v>
      </c>
    </row>
    <row r="162" spans="1:50" x14ac:dyDescent="0.55000000000000004">
      <c r="A162">
        <v>116900</v>
      </c>
      <c r="B162" t="s">
        <v>257</v>
      </c>
      <c r="C162" t="s">
        <v>96</v>
      </c>
      <c r="D162">
        <v>0</v>
      </c>
      <c r="E162">
        <v>0.16</v>
      </c>
      <c r="F162">
        <v>0</v>
      </c>
      <c r="G162">
        <v>0</v>
      </c>
      <c r="H162">
        <v>0.83</v>
      </c>
      <c r="I162">
        <v>0.01</v>
      </c>
      <c r="J162">
        <v>0</v>
      </c>
      <c r="K162">
        <v>0</v>
      </c>
      <c r="L162">
        <v>0</v>
      </c>
      <c r="M162">
        <v>0.02</v>
      </c>
      <c r="N162">
        <v>9.46887781252126</v>
      </c>
      <c r="O162">
        <f t="shared" si="4"/>
        <v>174.71678990000001</v>
      </c>
      <c r="P162">
        <f t="shared" si="5"/>
        <v>-36.710073219999998</v>
      </c>
      <c r="R162">
        <v>116800</v>
      </c>
      <c r="S162" t="s">
        <v>256</v>
      </c>
      <c r="T162" t="s">
        <v>96</v>
      </c>
      <c r="U162">
        <v>0</v>
      </c>
      <c r="V162">
        <v>0</v>
      </c>
      <c r="W162">
        <v>0</v>
      </c>
      <c r="X162">
        <v>0</v>
      </c>
      <c r="Y162">
        <v>0.78</v>
      </c>
      <c r="Z162">
        <v>0</v>
      </c>
      <c r="AA162">
        <v>0</v>
      </c>
      <c r="AB162">
        <v>0</v>
      </c>
      <c r="AC162">
        <v>0.22</v>
      </c>
      <c r="AD162">
        <v>0.02</v>
      </c>
      <c r="AE162" t="s">
        <v>97</v>
      </c>
      <c r="AF162">
        <v>174.7316233</v>
      </c>
      <c r="AG162">
        <v>-36.698750220000001</v>
      </c>
      <c r="AI162">
        <v>117000</v>
      </c>
      <c r="AJ162" t="s">
        <v>258</v>
      </c>
      <c r="AK162" t="s">
        <v>96</v>
      </c>
      <c r="AL162">
        <v>0</v>
      </c>
      <c r="AM162">
        <v>0.15</v>
      </c>
      <c r="AN162">
        <v>0</v>
      </c>
      <c r="AO162">
        <v>0</v>
      </c>
      <c r="AP162">
        <v>2.9999999999999898E-2</v>
      </c>
      <c r="AQ162">
        <v>0.67</v>
      </c>
      <c r="AR162">
        <v>0</v>
      </c>
      <c r="AS162">
        <v>0</v>
      </c>
      <c r="AT162">
        <v>0.15</v>
      </c>
      <c r="AU162">
        <v>0</v>
      </c>
      <c r="AV162">
        <v>1.9397313879158</v>
      </c>
      <c r="AW162">
        <v>174.61359580000001</v>
      </c>
      <c r="AX162">
        <v>-36.798358460000003</v>
      </c>
    </row>
    <row r="163" spans="1:50" x14ac:dyDescent="0.55000000000000004">
      <c r="A163">
        <v>117000</v>
      </c>
      <c r="B163" t="s">
        <v>258</v>
      </c>
      <c r="C163" t="s">
        <v>96</v>
      </c>
      <c r="D163">
        <v>0</v>
      </c>
      <c r="E163">
        <v>0.01</v>
      </c>
      <c r="F163">
        <v>0</v>
      </c>
      <c r="G163">
        <v>0</v>
      </c>
      <c r="H163">
        <v>0.79</v>
      </c>
      <c r="I163">
        <v>0.01</v>
      </c>
      <c r="J163">
        <v>0</v>
      </c>
      <c r="K163">
        <v>0.04</v>
      </c>
      <c r="L163">
        <v>0.15</v>
      </c>
      <c r="M163">
        <v>0.02</v>
      </c>
      <c r="N163">
        <v>7.9062402093929096</v>
      </c>
      <c r="O163">
        <f t="shared" si="4"/>
        <v>174.61359580000001</v>
      </c>
      <c r="P163">
        <f t="shared" si="5"/>
        <v>-36.798358460000003</v>
      </c>
      <c r="R163">
        <v>116900</v>
      </c>
      <c r="S163" t="s">
        <v>257</v>
      </c>
      <c r="T163" t="s">
        <v>96</v>
      </c>
      <c r="U163">
        <v>0</v>
      </c>
      <c r="V163">
        <v>0</v>
      </c>
      <c r="W163">
        <v>0</v>
      </c>
      <c r="X163">
        <v>0</v>
      </c>
      <c r="Y163">
        <v>1</v>
      </c>
      <c r="Z163">
        <v>0</v>
      </c>
      <c r="AA163">
        <v>0</v>
      </c>
      <c r="AB163">
        <v>0</v>
      </c>
      <c r="AC163">
        <v>0</v>
      </c>
      <c r="AD163">
        <v>0.02</v>
      </c>
      <c r="AE163">
        <v>0.90302568208321299</v>
      </c>
      <c r="AF163">
        <v>174.71678990000001</v>
      </c>
      <c r="AG163">
        <v>-36.710073219999998</v>
      </c>
      <c r="AI163">
        <v>117100</v>
      </c>
      <c r="AJ163" t="s">
        <v>259</v>
      </c>
      <c r="AK163" t="s">
        <v>96</v>
      </c>
      <c r="AL163" t="s">
        <v>97</v>
      </c>
      <c r="AM163" t="s">
        <v>97</v>
      </c>
      <c r="AN163" t="s">
        <v>97</v>
      </c>
      <c r="AO163">
        <v>0</v>
      </c>
      <c r="AP163" t="s">
        <v>97</v>
      </c>
      <c r="AQ163" t="s">
        <v>97</v>
      </c>
      <c r="AR163">
        <v>0</v>
      </c>
      <c r="AS163" t="s">
        <v>97</v>
      </c>
      <c r="AT163" t="s">
        <v>97</v>
      </c>
      <c r="AU163">
        <v>0</v>
      </c>
      <c r="AV163" t="s">
        <v>97</v>
      </c>
      <c r="AW163">
        <v>174.50001</v>
      </c>
      <c r="AX163">
        <v>-36.898768879999999</v>
      </c>
    </row>
    <row r="164" spans="1:50" x14ac:dyDescent="0.55000000000000004">
      <c r="A164">
        <v>117100</v>
      </c>
      <c r="B164" t="s">
        <v>259</v>
      </c>
      <c r="C164" t="s">
        <v>96</v>
      </c>
      <c r="D164">
        <v>0</v>
      </c>
      <c r="E164">
        <v>0</v>
      </c>
      <c r="F164">
        <v>0</v>
      </c>
      <c r="G164">
        <v>0</v>
      </c>
      <c r="H164">
        <v>1</v>
      </c>
      <c r="I164">
        <v>0</v>
      </c>
      <c r="J164">
        <v>0</v>
      </c>
      <c r="K164">
        <v>0</v>
      </c>
      <c r="L164">
        <v>0</v>
      </c>
      <c r="M164">
        <v>0.02</v>
      </c>
      <c r="N164">
        <v>14.3194981570546</v>
      </c>
      <c r="O164">
        <f t="shared" si="4"/>
        <v>174.50001</v>
      </c>
      <c r="P164">
        <f t="shared" si="5"/>
        <v>-36.898768879999999</v>
      </c>
      <c r="R164">
        <v>117000</v>
      </c>
      <c r="S164" t="s">
        <v>258</v>
      </c>
      <c r="T164" t="s">
        <v>96</v>
      </c>
      <c r="U164">
        <v>0</v>
      </c>
      <c r="V164">
        <v>0</v>
      </c>
      <c r="W164">
        <v>0</v>
      </c>
      <c r="X164">
        <v>0</v>
      </c>
      <c r="Y164">
        <v>0.84</v>
      </c>
      <c r="Z164">
        <v>0</v>
      </c>
      <c r="AA164">
        <v>0</v>
      </c>
      <c r="AB164">
        <v>0.04</v>
      </c>
      <c r="AC164">
        <v>0.12</v>
      </c>
      <c r="AD164">
        <v>0.02</v>
      </c>
      <c r="AE164">
        <v>8.0762412877643293</v>
      </c>
      <c r="AF164">
        <v>174.61359580000001</v>
      </c>
      <c r="AG164">
        <v>-36.798358460000003</v>
      </c>
      <c r="AI164">
        <v>117200</v>
      </c>
      <c r="AJ164" t="s">
        <v>260</v>
      </c>
      <c r="AK164" t="s">
        <v>96</v>
      </c>
      <c r="AL164">
        <v>0</v>
      </c>
      <c r="AM164">
        <v>0</v>
      </c>
      <c r="AN164">
        <v>0</v>
      </c>
      <c r="AO164">
        <v>0</v>
      </c>
      <c r="AP164">
        <v>0</v>
      </c>
      <c r="AQ164">
        <v>1</v>
      </c>
      <c r="AR164">
        <v>0</v>
      </c>
      <c r="AS164">
        <v>0</v>
      </c>
      <c r="AT164">
        <v>0</v>
      </c>
      <c r="AU164">
        <v>0</v>
      </c>
      <c r="AV164">
        <v>1.05803321261837</v>
      </c>
      <c r="AW164">
        <v>174.7509292</v>
      </c>
      <c r="AX164">
        <v>-36.695124139999997</v>
      </c>
    </row>
    <row r="165" spans="1:50" x14ac:dyDescent="0.55000000000000004">
      <c r="A165">
        <v>117200</v>
      </c>
      <c r="B165" t="s">
        <v>260</v>
      </c>
      <c r="C165" t="s">
        <v>96</v>
      </c>
      <c r="D165">
        <v>0</v>
      </c>
      <c r="E165">
        <v>0.09</v>
      </c>
      <c r="F165">
        <v>0</v>
      </c>
      <c r="G165">
        <v>0</v>
      </c>
      <c r="H165">
        <v>0.88</v>
      </c>
      <c r="I165">
        <v>0.01</v>
      </c>
      <c r="J165">
        <v>0</v>
      </c>
      <c r="K165">
        <v>0</v>
      </c>
      <c r="L165">
        <v>0.02</v>
      </c>
      <c r="M165">
        <v>0.02</v>
      </c>
      <c r="N165">
        <v>10.1225418146861</v>
      </c>
      <c r="O165">
        <f t="shared" si="4"/>
        <v>174.7509292</v>
      </c>
      <c r="P165">
        <f t="shared" si="5"/>
        <v>-36.695124139999997</v>
      </c>
      <c r="R165">
        <v>117100</v>
      </c>
      <c r="S165" t="s">
        <v>259</v>
      </c>
      <c r="T165" t="s">
        <v>96</v>
      </c>
      <c r="U165">
        <v>0</v>
      </c>
      <c r="V165">
        <v>0</v>
      </c>
      <c r="W165">
        <v>0</v>
      </c>
      <c r="X165">
        <v>0</v>
      </c>
      <c r="Y165">
        <v>1</v>
      </c>
      <c r="Z165">
        <v>0</v>
      </c>
      <c r="AA165">
        <v>0</v>
      </c>
      <c r="AB165">
        <v>0</v>
      </c>
      <c r="AC165">
        <v>0</v>
      </c>
      <c r="AD165">
        <v>0.02</v>
      </c>
      <c r="AE165" t="s">
        <v>97</v>
      </c>
      <c r="AF165">
        <v>174.50001</v>
      </c>
      <c r="AG165">
        <v>-36.898768879999999</v>
      </c>
      <c r="AI165">
        <v>117300</v>
      </c>
      <c r="AJ165" t="s">
        <v>261</v>
      </c>
      <c r="AK165" t="s">
        <v>96</v>
      </c>
      <c r="AL165">
        <v>0</v>
      </c>
      <c r="AM165">
        <v>0.16</v>
      </c>
      <c r="AN165">
        <v>0</v>
      </c>
      <c r="AO165">
        <v>0</v>
      </c>
      <c r="AP165">
        <v>0.69</v>
      </c>
      <c r="AQ165">
        <v>7.0000000000000007E-2</v>
      </c>
      <c r="AR165">
        <v>0</v>
      </c>
      <c r="AS165">
        <v>0</v>
      </c>
      <c r="AT165">
        <v>0.08</v>
      </c>
      <c r="AU165">
        <v>0</v>
      </c>
      <c r="AV165">
        <v>6.6514608771059196</v>
      </c>
      <c r="AW165">
        <v>174.70483519999999</v>
      </c>
      <c r="AX165">
        <v>-36.728201859999999</v>
      </c>
    </row>
    <row r="166" spans="1:50" x14ac:dyDescent="0.55000000000000004">
      <c r="A166">
        <v>117300</v>
      </c>
      <c r="B166" t="s">
        <v>261</v>
      </c>
      <c r="C166" t="s">
        <v>96</v>
      </c>
      <c r="D166">
        <v>0</v>
      </c>
      <c r="E166">
        <v>0</v>
      </c>
      <c r="F166">
        <v>0</v>
      </c>
      <c r="G166">
        <v>0</v>
      </c>
      <c r="H166">
        <v>0.71</v>
      </c>
      <c r="I166">
        <v>0</v>
      </c>
      <c r="J166">
        <v>0</v>
      </c>
      <c r="K166">
        <v>0</v>
      </c>
      <c r="L166">
        <v>0.28999999999999998</v>
      </c>
      <c r="M166">
        <v>0.02</v>
      </c>
      <c r="N166">
        <v>1.54027239667982</v>
      </c>
      <c r="O166">
        <f t="shared" si="4"/>
        <v>174.70483519999999</v>
      </c>
      <c r="P166">
        <f t="shared" si="5"/>
        <v>-36.728201859999999</v>
      </c>
      <c r="R166">
        <v>117200</v>
      </c>
      <c r="S166" t="s">
        <v>260</v>
      </c>
      <c r="T166" t="s">
        <v>96</v>
      </c>
      <c r="U166">
        <v>0</v>
      </c>
      <c r="V166">
        <v>0</v>
      </c>
      <c r="W166">
        <v>0</v>
      </c>
      <c r="X166">
        <v>0</v>
      </c>
      <c r="Y166">
        <v>0.83</v>
      </c>
      <c r="Z166">
        <v>0</v>
      </c>
      <c r="AA166">
        <v>0</v>
      </c>
      <c r="AB166">
        <v>0</v>
      </c>
      <c r="AC166">
        <v>0.17</v>
      </c>
      <c r="AD166">
        <v>0.02</v>
      </c>
      <c r="AE166">
        <v>1.37030057025438</v>
      </c>
      <c r="AF166">
        <v>174.7509292</v>
      </c>
      <c r="AG166">
        <v>-36.695124139999997</v>
      </c>
      <c r="AI166">
        <v>117400</v>
      </c>
      <c r="AJ166" t="s">
        <v>262</v>
      </c>
      <c r="AK166" t="s">
        <v>96</v>
      </c>
      <c r="AL166">
        <v>0</v>
      </c>
      <c r="AM166">
        <v>0.3</v>
      </c>
      <c r="AN166">
        <v>0</v>
      </c>
      <c r="AO166">
        <v>0</v>
      </c>
      <c r="AP166">
        <v>8.9999999999999705E-2</v>
      </c>
      <c r="AQ166">
        <v>0.46</v>
      </c>
      <c r="AR166">
        <v>0</v>
      </c>
      <c r="AS166">
        <v>0.02</v>
      </c>
      <c r="AT166">
        <v>0.13</v>
      </c>
      <c r="AU166">
        <v>0</v>
      </c>
      <c r="AV166">
        <v>5.62563285797376</v>
      </c>
      <c r="AW166">
        <v>174.68787990000001</v>
      </c>
      <c r="AX166">
        <v>-36.741467399999998</v>
      </c>
    </row>
    <row r="167" spans="1:50" x14ac:dyDescent="0.55000000000000004">
      <c r="A167">
        <v>117400</v>
      </c>
      <c r="B167" t="s">
        <v>262</v>
      </c>
      <c r="C167" t="s">
        <v>96</v>
      </c>
      <c r="D167">
        <v>0</v>
      </c>
      <c r="E167">
        <v>0.09</v>
      </c>
      <c r="F167">
        <v>0</v>
      </c>
      <c r="G167">
        <v>0</v>
      </c>
      <c r="H167">
        <v>0.85</v>
      </c>
      <c r="I167">
        <v>0.01</v>
      </c>
      <c r="J167">
        <v>0</v>
      </c>
      <c r="K167">
        <v>0</v>
      </c>
      <c r="L167">
        <v>0.05</v>
      </c>
      <c r="M167">
        <v>0.02</v>
      </c>
      <c r="N167">
        <v>5.77558615074856</v>
      </c>
      <c r="O167">
        <f t="shared" si="4"/>
        <v>174.68787990000001</v>
      </c>
      <c r="P167">
        <f t="shared" si="5"/>
        <v>-36.741467399999998</v>
      </c>
      <c r="R167">
        <v>117300</v>
      </c>
      <c r="S167" t="s">
        <v>261</v>
      </c>
      <c r="T167" t="s">
        <v>96</v>
      </c>
      <c r="U167">
        <v>0</v>
      </c>
      <c r="V167">
        <v>0.05</v>
      </c>
      <c r="W167">
        <v>0</v>
      </c>
      <c r="X167">
        <v>0</v>
      </c>
      <c r="Y167">
        <v>0.9</v>
      </c>
      <c r="Z167">
        <v>0.03</v>
      </c>
      <c r="AA167">
        <v>0</v>
      </c>
      <c r="AB167">
        <v>0</v>
      </c>
      <c r="AC167">
        <v>0.02</v>
      </c>
      <c r="AD167">
        <v>0.02</v>
      </c>
      <c r="AE167">
        <v>8.3255921570813705</v>
      </c>
      <c r="AF167">
        <v>174.70483519999999</v>
      </c>
      <c r="AG167">
        <v>-36.728201859999999</v>
      </c>
      <c r="AI167">
        <v>117500</v>
      </c>
      <c r="AJ167" t="s">
        <v>263</v>
      </c>
      <c r="AK167" t="s">
        <v>96</v>
      </c>
      <c r="AL167">
        <v>0</v>
      </c>
      <c r="AM167">
        <v>0</v>
      </c>
      <c r="AN167">
        <v>0</v>
      </c>
      <c r="AO167">
        <v>0</v>
      </c>
      <c r="AP167">
        <v>0</v>
      </c>
      <c r="AQ167">
        <v>0.7</v>
      </c>
      <c r="AR167">
        <v>0</v>
      </c>
      <c r="AS167">
        <v>0</v>
      </c>
      <c r="AT167">
        <v>0.3</v>
      </c>
      <c r="AU167">
        <v>0</v>
      </c>
      <c r="AV167">
        <v>0.75108011453858103</v>
      </c>
      <c r="AW167">
        <v>174.74055060000001</v>
      </c>
      <c r="AX167">
        <v>-36.701303289999998</v>
      </c>
    </row>
    <row r="168" spans="1:50" x14ac:dyDescent="0.55000000000000004">
      <c r="A168">
        <v>117500</v>
      </c>
      <c r="B168" t="s">
        <v>263</v>
      </c>
      <c r="C168" t="s">
        <v>96</v>
      </c>
      <c r="D168">
        <v>0</v>
      </c>
      <c r="E168">
        <v>0.12</v>
      </c>
      <c r="F168">
        <v>0</v>
      </c>
      <c r="G168">
        <v>0</v>
      </c>
      <c r="H168">
        <v>0.86</v>
      </c>
      <c r="I168">
        <v>0.02</v>
      </c>
      <c r="J168">
        <v>0</v>
      </c>
      <c r="K168">
        <v>0</v>
      </c>
      <c r="L168">
        <v>0</v>
      </c>
      <c r="M168">
        <v>0.02</v>
      </c>
      <c r="N168">
        <v>10.174760582827201</v>
      </c>
      <c r="O168">
        <f t="shared" si="4"/>
        <v>174.74055060000001</v>
      </c>
      <c r="P168">
        <f t="shared" si="5"/>
        <v>-36.701303289999998</v>
      </c>
      <c r="R168">
        <v>117400</v>
      </c>
      <c r="S168" t="s">
        <v>262</v>
      </c>
      <c r="T168" t="s">
        <v>96</v>
      </c>
      <c r="U168">
        <v>0</v>
      </c>
      <c r="V168">
        <v>0</v>
      </c>
      <c r="W168">
        <v>0</v>
      </c>
      <c r="X168">
        <v>0</v>
      </c>
      <c r="Y168">
        <v>0.98</v>
      </c>
      <c r="Z168">
        <v>0</v>
      </c>
      <c r="AA168">
        <v>0</v>
      </c>
      <c r="AB168">
        <v>0</v>
      </c>
      <c r="AC168">
        <v>0.02</v>
      </c>
      <c r="AD168">
        <v>0.02</v>
      </c>
      <c r="AE168">
        <v>4.9517521491415</v>
      </c>
      <c r="AF168">
        <v>174.68787990000001</v>
      </c>
      <c r="AG168">
        <v>-36.741467399999998</v>
      </c>
      <c r="AI168">
        <v>117600</v>
      </c>
      <c r="AJ168" t="s">
        <v>264</v>
      </c>
      <c r="AK168" t="s">
        <v>96</v>
      </c>
      <c r="AL168">
        <v>0</v>
      </c>
      <c r="AM168">
        <v>0</v>
      </c>
      <c r="AN168">
        <v>0</v>
      </c>
      <c r="AO168">
        <v>0</v>
      </c>
      <c r="AP168">
        <v>0</v>
      </c>
      <c r="AQ168">
        <v>0.69</v>
      </c>
      <c r="AR168">
        <v>0</v>
      </c>
      <c r="AS168">
        <v>0</v>
      </c>
      <c r="AT168">
        <v>0.31</v>
      </c>
      <c r="AU168">
        <v>0</v>
      </c>
      <c r="AV168">
        <v>0.86718960054116001</v>
      </c>
      <c r="AW168">
        <v>174.72207259999999</v>
      </c>
      <c r="AX168">
        <v>-36.716578980000001</v>
      </c>
    </row>
    <row r="169" spans="1:50" x14ac:dyDescent="0.55000000000000004">
      <c r="A169">
        <v>117600</v>
      </c>
      <c r="B169" t="s">
        <v>264</v>
      </c>
      <c r="C169" t="s">
        <v>96</v>
      </c>
      <c r="D169">
        <v>0</v>
      </c>
      <c r="E169">
        <v>0.17</v>
      </c>
      <c r="F169">
        <v>0</v>
      </c>
      <c r="G169">
        <v>0</v>
      </c>
      <c r="H169">
        <v>0.77</v>
      </c>
      <c r="I169">
        <v>0.03</v>
      </c>
      <c r="J169">
        <v>0</v>
      </c>
      <c r="K169">
        <v>0</v>
      </c>
      <c r="L169">
        <v>0.03</v>
      </c>
      <c r="M169">
        <v>0.02</v>
      </c>
      <c r="N169">
        <v>8.7477879011365491</v>
      </c>
      <c r="O169">
        <f t="shared" si="4"/>
        <v>174.72207259999999</v>
      </c>
      <c r="P169">
        <f t="shared" si="5"/>
        <v>-36.716578980000001</v>
      </c>
      <c r="R169">
        <v>117500</v>
      </c>
      <c r="S169" t="s">
        <v>263</v>
      </c>
      <c r="T169" t="s">
        <v>96</v>
      </c>
      <c r="U169">
        <v>0</v>
      </c>
      <c r="V169">
        <v>0</v>
      </c>
      <c r="W169">
        <v>0</v>
      </c>
      <c r="X169">
        <v>0</v>
      </c>
      <c r="Y169">
        <v>1</v>
      </c>
      <c r="Z169">
        <v>0</v>
      </c>
      <c r="AA169">
        <v>0</v>
      </c>
      <c r="AB169">
        <v>0</v>
      </c>
      <c r="AC169">
        <v>0</v>
      </c>
      <c r="AD169">
        <v>0.02</v>
      </c>
      <c r="AE169">
        <v>0.57090132903219504</v>
      </c>
      <c r="AF169">
        <v>174.74055060000001</v>
      </c>
      <c r="AG169">
        <v>-36.701303289999998</v>
      </c>
      <c r="AI169">
        <v>117700</v>
      </c>
      <c r="AJ169" t="s">
        <v>265</v>
      </c>
      <c r="AK169" t="s">
        <v>96</v>
      </c>
      <c r="AL169">
        <v>0</v>
      </c>
      <c r="AM169">
        <v>0.17</v>
      </c>
      <c r="AN169">
        <v>0</v>
      </c>
      <c r="AO169">
        <v>0</v>
      </c>
      <c r="AP169">
        <v>0</v>
      </c>
      <c r="AQ169">
        <v>0.54</v>
      </c>
      <c r="AR169">
        <v>0</v>
      </c>
      <c r="AS169">
        <v>0</v>
      </c>
      <c r="AT169">
        <v>0.28999999999999998</v>
      </c>
      <c r="AU169">
        <v>0</v>
      </c>
      <c r="AV169">
        <v>2.1033058894332699</v>
      </c>
      <c r="AW169">
        <v>174.73076829999999</v>
      </c>
      <c r="AX169">
        <v>-36.711657430000002</v>
      </c>
    </row>
    <row r="170" spans="1:50" x14ac:dyDescent="0.55000000000000004">
      <c r="A170">
        <v>117700</v>
      </c>
      <c r="B170" t="s">
        <v>265</v>
      </c>
      <c r="C170" t="s">
        <v>96</v>
      </c>
      <c r="D170">
        <v>0</v>
      </c>
      <c r="E170">
        <v>0.14000000000000001</v>
      </c>
      <c r="F170">
        <v>0</v>
      </c>
      <c r="G170">
        <v>0</v>
      </c>
      <c r="H170">
        <v>0.83</v>
      </c>
      <c r="I170">
        <v>0.02</v>
      </c>
      <c r="J170">
        <v>0</v>
      </c>
      <c r="K170">
        <v>0</v>
      </c>
      <c r="L170">
        <v>0.01</v>
      </c>
      <c r="M170">
        <v>0.02</v>
      </c>
      <c r="N170">
        <v>8.4317894681333296</v>
      </c>
      <c r="O170">
        <f t="shared" si="4"/>
        <v>174.73076829999999</v>
      </c>
      <c r="P170">
        <f t="shared" si="5"/>
        <v>-36.711657430000002</v>
      </c>
      <c r="R170">
        <v>117600</v>
      </c>
      <c r="S170" t="s">
        <v>264</v>
      </c>
      <c r="T170" t="s">
        <v>96</v>
      </c>
      <c r="U170">
        <v>0</v>
      </c>
      <c r="V170">
        <v>0</v>
      </c>
      <c r="W170">
        <v>0</v>
      </c>
      <c r="X170">
        <v>0</v>
      </c>
      <c r="Y170">
        <v>0.94</v>
      </c>
      <c r="Z170">
        <v>0</v>
      </c>
      <c r="AA170">
        <v>0</v>
      </c>
      <c r="AB170">
        <v>0</v>
      </c>
      <c r="AC170">
        <v>0.06</v>
      </c>
      <c r="AD170">
        <v>0.02</v>
      </c>
      <c r="AE170">
        <v>1.30769305568881</v>
      </c>
      <c r="AF170">
        <v>174.72207259999999</v>
      </c>
      <c r="AG170">
        <v>-36.716578980000001</v>
      </c>
      <c r="AI170">
        <v>117800</v>
      </c>
      <c r="AJ170" t="s">
        <v>266</v>
      </c>
      <c r="AK170" t="s">
        <v>96</v>
      </c>
      <c r="AL170" t="s">
        <v>97</v>
      </c>
      <c r="AM170" t="s">
        <v>97</v>
      </c>
      <c r="AN170" t="s">
        <v>97</v>
      </c>
      <c r="AO170">
        <v>0</v>
      </c>
      <c r="AP170" t="s">
        <v>97</v>
      </c>
      <c r="AQ170" t="s">
        <v>97</v>
      </c>
      <c r="AR170">
        <v>0</v>
      </c>
      <c r="AS170" t="s">
        <v>97</v>
      </c>
      <c r="AT170" t="s">
        <v>97</v>
      </c>
      <c r="AU170">
        <v>0</v>
      </c>
      <c r="AV170" t="s">
        <v>97</v>
      </c>
      <c r="AW170">
        <v>174.71686750000001</v>
      </c>
      <c r="AX170">
        <v>-36.722067320000001</v>
      </c>
    </row>
    <row r="171" spans="1:50" x14ac:dyDescent="0.55000000000000004">
      <c r="A171">
        <v>117800</v>
      </c>
      <c r="B171" t="s">
        <v>266</v>
      </c>
      <c r="C171" t="s">
        <v>96</v>
      </c>
      <c r="D171">
        <v>0</v>
      </c>
      <c r="E171">
        <v>0.19</v>
      </c>
      <c r="F171">
        <v>0</v>
      </c>
      <c r="G171">
        <v>0</v>
      </c>
      <c r="H171">
        <v>0.77</v>
      </c>
      <c r="I171">
        <v>0</v>
      </c>
      <c r="J171">
        <v>0</v>
      </c>
      <c r="K171">
        <v>0</v>
      </c>
      <c r="L171">
        <v>0.04</v>
      </c>
      <c r="M171">
        <v>0.02</v>
      </c>
      <c r="N171">
        <v>7.9456883750443996</v>
      </c>
      <c r="O171">
        <f t="shared" si="4"/>
        <v>174.71686750000001</v>
      </c>
      <c r="P171">
        <f t="shared" si="5"/>
        <v>-36.722067320000001</v>
      </c>
      <c r="R171">
        <v>117700</v>
      </c>
      <c r="S171" t="s">
        <v>265</v>
      </c>
      <c r="T171" t="s">
        <v>96</v>
      </c>
      <c r="U171">
        <v>0</v>
      </c>
      <c r="V171">
        <v>0</v>
      </c>
      <c r="W171">
        <v>0</v>
      </c>
      <c r="X171">
        <v>0</v>
      </c>
      <c r="Y171">
        <v>0.95</v>
      </c>
      <c r="Z171">
        <v>0</v>
      </c>
      <c r="AA171">
        <v>0</v>
      </c>
      <c r="AB171">
        <v>0</v>
      </c>
      <c r="AC171">
        <v>0.05</v>
      </c>
      <c r="AD171">
        <v>0.02</v>
      </c>
      <c r="AE171">
        <v>1.17419667344217</v>
      </c>
      <c r="AF171">
        <v>174.73076829999999</v>
      </c>
      <c r="AG171">
        <v>-36.711657430000002</v>
      </c>
      <c r="AI171">
        <v>117900</v>
      </c>
      <c r="AJ171" t="s">
        <v>267</v>
      </c>
      <c r="AK171" t="s">
        <v>96</v>
      </c>
      <c r="AL171">
        <v>0</v>
      </c>
      <c r="AM171">
        <v>0</v>
      </c>
      <c r="AN171">
        <v>0</v>
      </c>
      <c r="AO171">
        <v>0</v>
      </c>
      <c r="AP171">
        <v>0</v>
      </c>
      <c r="AQ171">
        <v>0.61</v>
      </c>
      <c r="AR171">
        <v>0</v>
      </c>
      <c r="AS171">
        <v>0</v>
      </c>
      <c r="AT171">
        <v>0.39</v>
      </c>
      <c r="AU171">
        <v>0</v>
      </c>
      <c r="AV171">
        <v>0.676788617406621</v>
      </c>
      <c r="AW171">
        <v>174.74439669999899</v>
      </c>
      <c r="AX171">
        <v>-36.706650260000004</v>
      </c>
    </row>
    <row r="172" spans="1:50" x14ac:dyDescent="0.55000000000000004">
      <c r="A172">
        <v>117900</v>
      </c>
      <c r="B172" t="s">
        <v>267</v>
      </c>
      <c r="C172" t="s">
        <v>96</v>
      </c>
      <c r="D172">
        <v>0</v>
      </c>
      <c r="E172">
        <v>0.13</v>
      </c>
      <c r="F172">
        <v>0</v>
      </c>
      <c r="G172">
        <v>0</v>
      </c>
      <c r="H172">
        <v>0.84</v>
      </c>
      <c r="I172">
        <v>0.02</v>
      </c>
      <c r="J172">
        <v>0</v>
      </c>
      <c r="K172">
        <v>0</v>
      </c>
      <c r="L172">
        <v>0.01</v>
      </c>
      <c r="M172">
        <v>0.02</v>
      </c>
      <c r="N172">
        <v>9.3317740706033607</v>
      </c>
      <c r="O172">
        <f t="shared" si="4"/>
        <v>174.74439669999899</v>
      </c>
      <c r="P172">
        <f t="shared" si="5"/>
        <v>-36.706650260000004</v>
      </c>
      <c r="R172">
        <v>117800</v>
      </c>
      <c r="S172" t="s">
        <v>266</v>
      </c>
      <c r="T172" t="s">
        <v>96</v>
      </c>
      <c r="U172">
        <v>0</v>
      </c>
      <c r="V172">
        <v>0</v>
      </c>
      <c r="W172">
        <v>0</v>
      </c>
      <c r="X172">
        <v>0</v>
      </c>
      <c r="Y172">
        <v>1</v>
      </c>
      <c r="Z172">
        <v>0</v>
      </c>
      <c r="AA172">
        <v>0</v>
      </c>
      <c r="AB172">
        <v>0</v>
      </c>
      <c r="AC172">
        <v>0</v>
      </c>
      <c r="AD172">
        <v>0.02</v>
      </c>
      <c r="AE172" t="s">
        <v>97</v>
      </c>
      <c r="AF172">
        <v>174.71686750000001</v>
      </c>
      <c r="AG172">
        <v>-36.722067320000001</v>
      </c>
      <c r="AI172">
        <v>118000</v>
      </c>
      <c r="AJ172" t="s">
        <v>268</v>
      </c>
      <c r="AK172" t="s">
        <v>96</v>
      </c>
      <c r="AL172">
        <v>0</v>
      </c>
      <c r="AM172">
        <v>0.16</v>
      </c>
      <c r="AN172">
        <v>0</v>
      </c>
      <c r="AO172">
        <v>0</v>
      </c>
      <c r="AP172">
        <v>0</v>
      </c>
      <c r="AQ172">
        <v>0.74</v>
      </c>
      <c r="AR172">
        <v>0</v>
      </c>
      <c r="AS172">
        <v>0.03</v>
      </c>
      <c r="AT172">
        <v>7.0000000000000007E-2</v>
      </c>
      <c r="AU172">
        <v>0</v>
      </c>
      <c r="AV172">
        <v>3.07203087721421</v>
      </c>
      <c r="AW172">
        <v>174.54072919999999</v>
      </c>
      <c r="AX172">
        <v>-36.856979819999999</v>
      </c>
    </row>
    <row r="173" spans="1:50" x14ac:dyDescent="0.55000000000000004">
      <c r="A173">
        <v>118000</v>
      </c>
      <c r="B173" t="s">
        <v>268</v>
      </c>
      <c r="C173" t="s">
        <v>96</v>
      </c>
      <c r="D173">
        <v>0</v>
      </c>
      <c r="E173">
        <v>0</v>
      </c>
      <c r="F173">
        <v>0</v>
      </c>
      <c r="G173">
        <v>0</v>
      </c>
      <c r="H173">
        <v>1</v>
      </c>
      <c r="I173">
        <v>0</v>
      </c>
      <c r="J173">
        <v>0</v>
      </c>
      <c r="K173">
        <v>0</v>
      </c>
      <c r="L173">
        <v>0</v>
      </c>
      <c r="M173">
        <v>0.02</v>
      </c>
      <c r="N173">
        <v>12.2081745880566</v>
      </c>
      <c r="O173">
        <f t="shared" si="4"/>
        <v>174.54072919999999</v>
      </c>
      <c r="P173">
        <f t="shared" si="5"/>
        <v>-36.856979819999999</v>
      </c>
      <c r="R173">
        <v>117900</v>
      </c>
      <c r="S173" t="s">
        <v>267</v>
      </c>
      <c r="T173" t="s">
        <v>96</v>
      </c>
      <c r="U173">
        <v>0</v>
      </c>
      <c r="V173">
        <v>0</v>
      </c>
      <c r="W173">
        <v>0</v>
      </c>
      <c r="X173">
        <v>0</v>
      </c>
      <c r="Y173">
        <v>0.82</v>
      </c>
      <c r="Z173">
        <v>0</v>
      </c>
      <c r="AA173">
        <v>0</v>
      </c>
      <c r="AB173">
        <v>0</v>
      </c>
      <c r="AC173">
        <v>0.18</v>
      </c>
      <c r="AD173">
        <v>0.02</v>
      </c>
      <c r="AE173">
        <v>0.58522169231349497</v>
      </c>
      <c r="AF173">
        <v>174.74439669999899</v>
      </c>
      <c r="AG173">
        <v>-36.706650260000004</v>
      </c>
      <c r="AI173">
        <v>118100</v>
      </c>
      <c r="AJ173" t="s">
        <v>269</v>
      </c>
      <c r="AK173" t="s">
        <v>96</v>
      </c>
      <c r="AL173">
        <v>0</v>
      </c>
      <c r="AM173">
        <v>0.11</v>
      </c>
      <c r="AN173">
        <v>0</v>
      </c>
      <c r="AO173">
        <v>0</v>
      </c>
      <c r="AP173">
        <v>0</v>
      </c>
      <c r="AQ173">
        <v>0.81</v>
      </c>
      <c r="AR173">
        <v>0</v>
      </c>
      <c r="AS173">
        <v>0</v>
      </c>
      <c r="AT173">
        <v>0.08</v>
      </c>
      <c r="AU173">
        <v>0</v>
      </c>
      <c r="AV173">
        <v>5.0432902915882396</v>
      </c>
      <c r="AW173">
        <v>174.70343740000001</v>
      </c>
      <c r="AX173">
        <v>-36.738536680000003</v>
      </c>
    </row>
    <row r="174" spans="1:50" x14ac:dyDescent="0.55000000000000004">
      <c r="A174">
        <v>118100</v>
      </c>
      <c r="B174" t="s">
        <v>269</v>
      </c>
      <c r="C174" t="s">
        <v>96</v>
      </c>
      <c r="D174">
        <v>0</v>
      </c>
      <c r="E174">
        <v>0.1</v>
      </c>
      <c r="F174">
        <v>0</v>
      </c>
      <c r="G174">
        <v>0</v>
      </c>
      <c r="H174">
        <v>0.83</v>
      </c>
      <c r="I174">
        <v>0.02</v>
      </c>
      <c r="J174">
        <v>0</v>
      </c>
      <c r="K174">
        <v>0</v>
      </c>
      <c r="L174">
        <v>0.05</v>
      </c>
      <c r="M174">
        <v>0.02</v>
      </c>
      <c r="N174">
        <v>6.5264159701201203</v>
      </c>
      <c r="O174">
        <f t="shared" si="4"/>
        <v>174.70343740000001</v>
      </c>
      <c r="P174">
        <f t="shared" si="5"/>
        <v>-36.738536680000003</v>
      </c>
      <c r="R174">
        <v>118000</v>
      </c>
      <c r="S174" t="s">
        <v>268</v>
      </c>
      <c r="T174" t="s">
        <v>96</v>
      </c>
      <c r="U174">
        <v>0</v>
      </c>
      <c r="V174">
        <v>0</v>
      </c>
      <c r="W174">
        <v>0</v>
      </c>
      <c r="X174">
        <v>0</v>
      </c>
      <c r="Y174">
        <v>1</v>
      </c>
      <c r="Z174">
        <v>0</v>
      </c>
      <c r="AA174">
        <v>0</v>
      </c>
      <c r="AB174">
        <v>0</v>
      </c>
      <c r="AC174">
        <v>0</v>
      </c>
      <c r="AD174">
        <v>0.02</v>
      </c>
      <c r="AE174" t="s">
        <v>97</v>
      </c>
      <c r="AF174">
        <v>174.54072919999999</v>
      </c>
      <c r="AG174">
        <v>-36.856979819999999</v>
      </c>
      <c r="AI174">
        <v>118200</v>
      </c>
      <c r="AJ174" t="s">
        <v>270</v>
      </c>
      <c r="AK174" t="s">
        <v>96</v>
      </c>
      <c r="AL174">
        <v>0</v>
      </c>
      <c r="AM174">
        <v>0</v>
      </c>
      <c r="AN174">
        <v>0</v>
      </c>
      <c r="AO174">
        <v>0</v>
      </c>
      <c r="AP174">
        <v>0</v>
      </c>
      <c r="AQ174">
        <v>0.6</v>
      </c>
      <c r="AR174">
        <v>0</v>
      </c>
      <c r="AS174">
        <v>0</v>
      </c>
      <c r="AT174">
        <v>0.4</v>
      </c>
      <c r="AU174">
        <v>0</v>
      </c>
      <c r="AV174" t="s">
        <v>97</v>
      </c>
      <c r="AW174">
        <v>174.72994650000001</v>
      </c>
      <c r="AX174">
        <v>-36.721789319999999</v>
      </c>
    </row>
    <row r="175" spans="1:50" x14ac:dyDescent="0.55000000000000004">
      <c r="A175">
        <v>118200</v>
      </c>
      <c r="B175" t="s">
        <v>270</v>
      </c>
      <c r="C175" t="s">
        <v>96</v>
      </c>
      <c r="D175">
        <v>0</v>
      </c>
      <c r="E175">
        <v>0.12</v>
      </c>
      <c r="F175">
        <v>0</v>
      </c>
      <c r="G175">
        <v>0</v>
      </c>
      <c r="H175">
        <v>0.86</v>
      </c>
      <c r="I175">
        <v>0.01</v>
      </c>
      <c r="J175">
        <v>0</v>
      </c>
      <c r="K175">
        <v>0</v>
      </c>
      <c r="L175">
        <v>0.01</v>
      </c>
      <c r="M175">
        <v>0.02</v>
      </c>
      <c r="N175">
        <v>8.3506383344550397</v>
      </c>
      <c r="O175">
        <f t="shared" si="4"/>
        <v>174.72994650000001</v>
      </c>
      <c r="P175">
        <f t="shared" si="5"/>
        <v>-36.721789319999999</v>
      </c>
      <c r="R175">
        <v>118100</v>
      </c>
      <c r="S175" t="s">
        <v>269</v>
      </c>
      <c r="T175" t="s">
        <v>96</v>
      </c>
      <c r="U175">
        <v>0</v>
      </c>
      <c r="V175">
        <v>0</v>
      </c>
      <c r="W175">
        <v>0</v>
      </c>
      <c r="X175">
        <v>0</v>
      </c>
      <c r="Y175">
        <v>0.97</v>
      </c>
      <c r="Z175">
        <v>0</v>
      </c>
      <c r="AA175">
        <v>0</v>
      </c>
      <c r="AB175">
        <v>0</v>
      </c>
      <c r="AC175">
        <v>0.03</v>
      </c>
      <c r="AD175">
        <v>0.02</v>
      </c>
      <c r="AE175">
        <v>4.4561879425572002</v>
      </c>
      <c r="AF175">
        <v>174.70343740000001</v>
      </c>
      <c r="AG175">
        <v>-36.738536680000003</v>
      </c>
      <c r="AI175">
        <v>118300</v>
      </c>
      <c r="AJ175" t="s">
        <v>271</v>
      </c>
      <c r="AK175" t="s">
        <v>96</v>
      </c>
      <c r="AL175">
        <v>0</v>
      </c>
      <c r="AM175">
        <v>0</v>
      </c>
      <c r="AN175">
        <v>0</v>
      </c>
      <c r="AO175">
        <v>0</v>
      </c>
      <c r="AP175">
        <v>0</v>
      </c>
      <c r="AQ175">
        <v>1</v>
      </c>
      <c r="AR175">
        <v>0</v>
      </c>
      <c r="AS175">
        <v>0</v>
      </c>
      <c r="AT175">
        <v>0</v>
      </c>
      <c r="AU175">
        <v>0</v>
      </c>
      <c r="AV175">
        <v>1.45481971668985</v>
      </c>
      <c r="AW175">
        <v>174.74326310000001</v>
      </c>
      <c r="AX175">
        <v>-36.71427585</v>
      </c>
    </row>
    <row r="176" spans="1:50" x14ac:dyDescent="0.55000000000000004">
      <c r="A176">
        <v>118300</v>
      </c>
      <c r="B176" t="s">
        <v>271</v>
      </c>
      <c r="C176" t="s">
        <v>96</v>
      </c>
      <c r="D176">
        <v>0</v>
      </c>
      <c r="E176">
        <v>0.14000000000000001</v>
      </c>
      <c r="F176">
        <v>0</v>
      </c>
      <c r="G176">
        <v>0</v>
      </c>
      <c r="H176">
        <v>0.82</v>
      </c>
      <c r="I176">
        <v>0</v>
      </c>
      <c r="J176">
        <v>0</v>
      </c>
      <c r="K176">
        <v>0</v>
      </c>
      <c r="L176">
        <v>0.04</v>
      </c>
      <c r="M176">
        <v>0.02</v>
      </c>
      <c r="N176">
        <v>8.7895309014971996</v>
      </c>
      <c r="O176">
        <f t="shared" si="4"/>
        <v>174.74326310000001</v>
      </c>
      <c r="P176">
        <f t="shared" si="5"/>
        <v>-36.71427585</v>
      </c>
      <c r="R176">
        <v>118200</v>
      </c>
      <c r="S176" t="s">
        <v>270</v>
      </c>
      <c r="T176" t="s">
        <v>96</v>
      </c>
      <c r="U176">
        <v>0</v>
      </c>
      <c r="V176">
        <v>0</v>
      </c>
      <c r="W176">
        <v>0</v>
      </c>
      <c r="X176">
        <v>0</v>
      </c>
      <c r="Y176">
        <v>1</v>
      </c>
      <c r="Z176">
        <v>0</v>
      </c>
      <c r="AA176">
        <v>0</v>
      </c>
      <c r="AB176">
        <v>0</v>
      </c>
      <c r="AC176">
        <v>0</v>
      </c>
      <c r="AD176">
        <v>0.02</v>
      </c>
      <c r="AE176" t="s">
        <v>97</v>
      </c>
      <c r="AF176">
        <v>174.72994650000001</v>
      </c>
      <c r="AG176">
        <v>-36.721789319999999</v>
      </c>
      <c r="AI176">
        <v>118400</v>
      </c>
      <c r="AJ176" t="s">
        <v>272</v>
      </c>
      <c r="AK176" t="s">
        <v>96</v>
      </c>
      <c r="AL176" t="s">
        <v>97</v>
      </c>
      <c r="AM176" t="s">
        <v>97</v>
      </c>
      <c r="AN176" t="s">
        <v>97</v>
      </c>
      <c r="AO176">
        <v>0</v>
      </c>
      <c r="AP176" t="s">
        <v>97</v>
      </c>
      <c r="AQ176" t="s">
        <v>97</v>
      </c>
      <c r="AR176">
        <v>0</v>
      </c>
      <c r="AS176" t="s">
        <v>97</v>
      </c>
      <c r="AT176" t="s">
        <v>97</v>
      </c>
      <c r="AU176">
        <v>0</v>
      </c>
      <c r="AV176" t="s">
        <v>97</v>
      </c>
      <c r="AW176">
        <v>174.6869198</v>
      </c>
      <c r="AX176">
        <v>-36.756232580000002</v>
      </c>
    </row>
    <row r="177" spans="1:50" x14ac:dyDescent="0.55000000000000004">
      <c r="A177">
        <v>118400</v>
      </c>
      <c r="B177" t="s">
        <v>272</v>
      </c>
      <c r="C177" t="s">
        <v>96</v>
      </c>
      <c r="D177">
        <v>0</v>
      </c>
      <c r="E177">
        <v>0.08</v>
      </c>
      <c r="F177">
        <v>0</v>
      </c>
      <c r="G177">
        <v>0</v>
      </c>
      <c r="H177">
        <v>0.89</v>
      </c>
      <c r="I177">
        <v>0.02</v>
      </c>
      <c r="J177">
        <v>0</v>
      </c>
      <c r="K177">
        <v>0</v>
      </c>
      <c r="L177">
        <v>0.01</v>
      </c>
      <c r="M177">
        <v>0.02</v>
      </c>
      <c r="N177">
        <v>7.8374665367630403</v>
      </c>
      <c r="O177">
        <f t="shared" si="4"/>
        <v>174.6869198</v>
      </c>
      <c r="P177">
        <f t="shared" si="5"/>
        <v>-36.756232580000002</v>
      </c>
      <c r="R177">
        <v>118300</v>
      </c>
      <c r="S177" t="s">
        <v>271</v>
      </c>
      <c r="T177" t="s">
        <v>96</v>
      </c>
      <c r="U177">
        <v>0</v>
      </c>
      <c r="V177">
        <v>0.01</v>
      </c>
      <c r="W177">
        <v>0</v>
      </c>
      <c r="X177">
        <v>0</v>
      </c>
      <c r="Y177">
        <v>0.92</v>
      </c>
      <c r="Z177">
        <v>0.01</v>
      </c>
      <c r="AA177">
        <v>0</v>
      </c>
      <c r="AB177">
        <v>0</v>
      </c>
      <c r="AC177">
        <v>0.06</v>
      </c>
      <c r="AD177">
        <v>0.02</v>
      </c>
      <c r="AE177">
        <v>3.7556866132236801</v>
      </c>
      <c r="AF177">
        <v>174.74326310000001</v>
      </c>
      <c r="AG177">
        <v>-36.71427585</v>
      </c>
      <c r="AI177">
        <v>118500</v>
      </c>
      <c r="AJ177" t="s">
        <v>273</v>
      </c>
      <c r="AK177" t="s">
        <v>96</v>
      </c>
      <c r="AL177">
        <v>0</v>
      </c>
      <c r="AM177">
        <v>0</v>
      </c>
      <c r="AN177">
        <v>0</v>
      </c>
      <c r="AO177">
        <v>0</v>
      </c>
      <c r="AP177">
        <v>0</v>
      </c>
      <c r="AQ177">
        <v>0.68</v>
      </c>
      <c r="AR177">
        <v>0</v>
      </c>
      <c r="AS177">
        <v>0</v>
      </c>
      <c r="AT177">
        <v>0.32</v>
      </c>
      <c r="AU177">
        <v>0</v>
      </c>
      <c r="AV177">
        <v>0.87441530021597902</v>
      </c>
      <c r="AW177">
        <v>174.723632699999</v>
      </c>
      <c r="AX177">
        <v>-36.731336560000003</v>
      </c>
    </row>
    <row r="178" spans="1:50" x14ac:dyDescent="0.55000000000000004">
      <c r="A178">
        <v>118500</v>
      </c>
      <c r="B178" t="s">
        <v>273</v>
      </c>
      <c r="C178" t="s">
        <v>96</v>
      </c>
      <c r="D178">
        <v>0</v>
      </c>
      <c r="E178">
        <v>0.14000000000000001</v>
      </c>
      <c r="F178">
        <v>0</v>
      </c>
      <c r="G178">
        <v>0</v>
      </c>
      <c r="H178">
        <v>0.81</v>
      </c>
      <c r="I178">
        <v>0.02</v>
      </c>
      <c r="J178">
        <v>0</v>
      </c>
      <c r="K178">
        <v>0</v>
      </c>
      <c r="L178">
        <v>0.03</v>
      </c>
      <c r="M178">
        <v>0.02</v>
      </c>
      <c r="N178">
        <v>7.4036970776987099</v>
      </c>
      <c r="O178">
        <f t="shared" si="4"/>
        <v>174.723632699999</v>
      </c>
      <c r="P178">
        <f t="shared" si="5"/>
        <v>-36.731336560000003</v>
      </c>
      <c r="R178">
        <v>118400</v>
      </c>
      <c r="S178" t="s">
        <v>272</v>
      </c>
      <c r="T178" t="s">
        <v>96</v>
      </c>
      <c r="U178">
        <v>0</v>
      </c>
      <c r="V178">
        <v>0</v>
      </c>
      <c r="W178">
        <v>0</v>
      </c>
      <c r="X178">
        <v>0</v>
      </c>
      <c r="Y178">
        <v>1</v>
      </c>
      <c r="Z178">
        <v>0</v>
      </c>
      <c r="AA178">
        <v>0</v>
      </c>
      <c r="AB178">
        <v>0</v>
      </c>
      <c r="AC178">
        <v>0</v>
      </c>
      <c r="AD178">
        <v>0.02</v>
      </c>
      <c r="AE178" t="s">
        <v>97</v>
      </c>
      <c r="AF178">
        <v>174.6869198</v>
      </c>
      <c r="AG178">
        <v>-36.756232580000002</v>
      </c>
      <c r="AI178">
        <v>118600</v>
      </c>
      <c r="AJ178" t="s">
        <v>274</v>
      </c>
      <c r="AK178" t="s">
        <v>96</v>
      </c>
      <c r="AL178">
        <v>0</v>
      </c>
      <c r="AM178">
        <v>0</v>
      </c>
      <c r="AN178">
        <v>0</v>
      </c>
      <c r="AO178">
        <v>0</v>
      </c>
      <c r="AP178">
        <v>0.02</v>
      </c>
      <c r="AQ178">
        <v>0.98</v>
      </c>
      <c r="AR178">
        <v>0</v>
      </c>
      <c r="AS178">
        <v>0</v>
      </c>
      <c r="AT178">
        <v>0</v>
      </c>
      <c r="AU178">
        <v>0</v>
      </c>
      <c r="AV178">
        <v>2.9086515631623202</v>
      </c>
      <c r="AW178">
        <v>174.7150298</v>
      </c>
      <c r="AX178">
        <v>-36.746304739999999</v>
      </c>
    </row>
    <row r="179" spans="1:50" x14ac:dyDescent="0.55000000000000004">
      <c r="A179">
        <v>118600</v>
      </c>
      <c r="B179" t="s">
        <v>274</v>
      </c>
      <c r="C179" t="s">
        <v>96</v>
      </c>
      <c r="D179">
        <v>0</v>
      </c>
      <c r="E179">
        <v>0</v>
      </c>
      <c r="F179">
        <v>0</v>
      </c>
      <c r="G179">
        <v>0</v>
      </c>
      <c r="H179">
        <v>0.85</v>
      </c>
      <c r="I179">
        <v>0</v>
      </c>
      <c r="J179">
        <v>0</v>
      </c>
      <c r="K179">
        <v>0</v>
      </c>
      <c r="L179">
        <v>0.15</v>
      </c>
      <c r="M179">
        <v>0.02</v>
      </c>
      <c r="N179">
        <v>2.6176798131486501</v>
      </c>
      <c r="O179">
        <f t="shared" si="4"/>
        <v>174.7150298</v>
      </c>
      <c r="P179">
        <f t="shared" si="5"/>
        <v>-36.746304739999999</v>
      </c>
      <c r="R179">
        <v>118500</v>
      </c>
      <c r="S179" t="s">
        <v>273</v>
      </c>
      <c r="T179" t="s">
        <v>96</v>
      </c>
      <c r="U179">
        <v>0</v>
      </c>
      <c r="V179">
        <v>0</v>
      </c>
      <c r="W179">
        <v>0</v>
      </c>
      <c r="X179">
        <v>0</v>
      </c>
      <c r="Y179">
        <v>0.95</v>
      </c>
      <c r="Z179">
        <v>0</v>
      </c>
      <c r="AA179">
        <v>0</v>
      </c>
      <c r="AB179">
        <v>0</v>
      </c>
      <c r="AC179">
        <v>0.05</v>
      </c>
      <c r="AD179">
        <v>0.02</v>
      </c>
      <c r="AE179">
        <v>1.94068680352474</v>
      </c>
      <c r="AF179">
        <v>174.723632699999</v>
      </c>
      <c r="AG179">
        <v>-36.731336560000003</v>
      </c>
      <c r="AI179">
        <v>118700</v>
      </c>
      <c r="AJ179" t="s">
        <v>275</v>
      </c>
      <c r="AK179" t="s">
        <v>96</v>
      </c>
      <c r="AL179">
        <v>0</v>
      </c>
      <c r="AM179">
        <v>0</v>
      </c>
      <c r="AN179">
        <v>0</v>
      </c>
      <c r="AO179">
        <v>0</v>
      </c>
      <c r="AP179">
        <v>0</v>
      </c>
      <c r="AQ179">
        <v>1</v>
      </c>
      <c r="AR179">
        <v>0</v>
      </c>
      <c r="AS179">
        <v>0</v>
      </c>
      <c r="AT179">
        <v>0</v>
      </c>
      <c r="AU179">
        <v>0</v>
      </c>
      <c r="AV179" t="s">
        <v>97</v>
      </c>
      <c r="AW179">
        <v>174.7377055</v>
      </c>
      <c r="AX179">
        <v>-36.72475755</v>
      </c>
    </row>
    <row r="180" spans="1:50" x14ac:dyDescent="0.55000000000000004">
      <c r="A180">
        <v>118700</v>
      </c>
      <c r="B180" t="s">
        <v>275</v>
      </c>
      <c r="C180" t="s">
        <v>96</v>
      </c>
      <c r="D180">
        <v>0</v>
      </c>
      <c r="E180">
        <v>0.09</v>
      </c>
      <c r="F180">
        <v>0</v>
      </c>
      <c r="G180">
        <v>0</v>
      </c>
      <c r="H180">
        <v>0.87</v>
      </c>
      <c r="I180">
        <v>0.02</v>
      </c>
      <c r="J180">
        <v>0</v>
      </c>
      <c r="K180">
        <v>0</v>
      </c>
      <c r="L180">
        <v>0.02</v>
      </c>
      <c r="M180">
        <v>0.02</v>
      </c>
      <c r="N180">
        <v>7.7853957059173</v>
      </c>
      <c r="O180">
        <f t="shared" si="4"/>
        <v>174.7377055</v>
      </c>
      <c r="P180">
        <f t="shared" si="5"/>
        <v>-36.72475755</v>
      </c>
      <c r="R180">
        <v>118600</v>
      </c>
      <c r="S180" t="s">
        <v>274</v>
      </c>
      <c r="T180" t="s">
        <v>96</v>
      </c>
      <c r="U180">
        <v>0</v>
      </c>
      <c r="V180">
        <v>0.02</v>
      </c>
      <c r="W180">
        <v>0</v>
      </c>
      <c r="X180">
        <v>0</v>
      </c>
      <c r="Y180">
        <v>0.96</v>
      </c>
      <c r="Z180">
        <v>0.01</v>
      </c>
      <c r="AA180">
        <v>0</v>
      </c>
      <c r="AB180">
        <v>0</v>
      </c>
      <c r="AC180">
        <v>0.01</v>
      </c>
      <c r="AD180">
        <v>0.02</v>
      </c>
      <c r="AE180">
        <v>10.3146239090424</v>
      </c>
      <c r="AF180">
        <v>174.7150298</v>
      </c>
      <c r="AG180">
        <v>-36.746304739999999</v>
      </c>
      <c r="AI180">
        <v>118800</v>
      </c>
      <c r="AJ180" t="s">
        <v>276</v>
      </c>
      <c r="AK180" t="s">
        <v>96</v>
      </c>
      <c r="AL180">
        <v>0</v>
      </c>
      <c r="AM180">
        <v>0</v>
      </c>
      <c r="AN180">
        <v>0</v>
      </c>
      <c r="AO180">
        <v>0</v>
      </c>
      <c r="AP180">
        <v>0</v>
      </c>
      <c r="AQ180">
        <v>1</v>
      </c>
      <c r="AR180">
        <v>0</v>
      </c>
      <c r="AS180">
        <v>0</v>
      </c>
      <c r="AT180">
        <v>0</v>
      </c>
      <c r="AU180">
        <v>0</v>
      </c>
      <c r="AV180">
        <v>3.1504544840999098</v>
      </c>
      <c r="AW180">
        <v>174.6057745</v>
      </c>
      <c r="AX180">
        <v>-36.814627110000004</v>
      </c>
    </row>
    <row r="181" spans="1:50" x14ac:dyDescent="0.55000000000000004">
      <c r="A181">
        <v>118900</v>
      </c>
      <c r="B181" t="s">
        <v>277</v>
      </c>
      <c r="C181" t="s">
        <v>96</v>
      </c>
      <c r="D181">
        <v>0</v>
      </c>
      <c r="E181">
        <v>0.06</v>
      </c>
      <c r="F181">
        <v>0</v>
      </c>
      <c r="G181">
        <v>0</v>
      </c>
      <c r="H181">
        <v>0.92</v>
      </c>
      <c r="I181">
        <v>0.01</v>
      </c>
      <c r="J181">
        <v>0</v>
      </c>
      <c r="K181">
        <v>0</v>
      </c>
      <c r="L181">
        <v>0.01</v>
      </c>
      <c r="M181">
        <v>0.02</v>
      </c>
      <c r="N181">
        <v>8.5059007516708096</v>
      </c>
      <c r="O181">
        <f t="shared" si="4"/>
        <v>174.67354750000001</v>
      </c>
      <c r="P181">
        <f t="shared" si="5"/>
        <v>-36.77353411</v>
      </c>
      <c r="R181">
        <v>118700</v>
      </c>
      <c r="S181" t="s">
        <v>275</v>
      </c>
      <c r="T181" t="s">
        <v>96</v>
      </c>
      <c r="U181">
        <v>0</v>
      </c>
      <c r="V181">
        <v>0</v>
      </c>
      <c r="W181">
        <v>0</v>
      </c>
      <c r="X181">
        <v>0</v>
      </c>
      <c r="Y181">
        <v>1</v>
      </c>
      <c r="Z181">
        <v>0</v>
      </c>
      <c r="AA181">
        <v>0</v>
      </c>
      <c r="AB181">
        <v>0</v>
      </c>
      <c r="AC181">
        <v>0</v>
      </c>
      <c r="AD181">
        <v>0.02</v>
      </c>
      <c r="AE181" t="s">
        <v>97</v>
      </c>
      <c r="AF181">
        <v>174.7377055</v>
      </c>
      <c r="AG181">
        <v>-36.72475755</v>
      </c>
      <c r="AI181">
        <v>118900</v>
      </c>
      <c r="AJ181" t="s">
        <v>277</v>
      </c>
      <c r="AK181" t="s">
        <v>96</v>
      </c>
      <c r="AL181">
        <v>0</v>
      </c>
      <c r="AM181">
        <v>0</v>
      </c>
      <c r="AN181">
        <v>0</v>
      </c>
      <c r="AO181">
        <v>0</v>
      </c>
      <c r="AP181">
        <v>0</v>
      </c>
      <c r="AQ181">
        <v>0.66</v>
      </c>
      <c r="AR181">
        <v>0</v>
      </c>
      <c r="AS181">
        <v>0</v>
      </c>
      <c r="AT181">
        <v>0.34</v>
      </c>
      <c r="AU181">
        <v>0</v>
      </c>
      <c r="AV181">
        <v>0.88376137634379104</v>
      </c>
      <c r="AW181">
        <v>174.67354750000001</v>
      </c>
      <c r="AX181">
        <v>-36.77353411</v>
      </c>
    </row>
    <row r="182" spans="1:50" x14ac:dyDescent="0.55000000000000004">
      <c r="A182">
        <v>119000</v>
      </c>
      <c r="B182" t="s">
        <v>278</v>
      </c>
      <c r="C182" t="s">
        <v>96</v>
      </c>
      <c r="D182">
        <v>0</v>
      </c>
      <c r="E182">
        <v>0.13</v>
      </c>
      <c r="F182">
        <v>0</v>
      </c>
      <c r="G182">
        <v>0</v>
      </c>
      <c r="H182">
        <v>0.87</v>
      </c>
      <c r="I182">
        <v>0</v>
      </c>
      <c r="J182">
        <v>0</v>
      </c>
      <c r="K182">
        <v>0</v>
      </c>
      <c r="L182">
        <v>0</v>
      </c>
      <c r="M182">
        <v>0.02</v>
      </c>
      <c r="N182">
        <v>9.1656424920028599</v>
      </c>
      <c r="O182">
        <f t="shared" si="4"/>
        <v>174.74729389999999</v>
      </c>
      <c r="P182">
        <f t="shared" si="5"/>
        <v>-36.723554100000001</v>
      </c>
      <c r="R182">
        <v>118800</v>
      </c>
      <c r="S182" t="s">
        <v>276</v>
      </c>
      <c r="T182" t="s">
        <v>96</v>
      </c>
      <c r="U182">
        <v>0</v>
      </c>
      <c r="V182">
        <v>0.01</v>
      </c>
      <c r="W182">
        <v>0</v>
      </c>
      <c r="X182">
        <v>0</v>
      </c>
      <c r="Y182">
        <v>0.96</v>
      </c>
      <c r="Z182">
        <v>0.02</v>
      </c>
      <c r="AA182">
        <v>0</v>
      </c>
      <c r="AB182">
        <v>0</v>
      </c>
      <c r="AC182">
        <v>0.01</v>
      </c>
      <c r="AD182">
        <v>0.02</v>
      </c>
      <c r="AE182">
        <v>6.8639679620949501</v>
      </c>
      <c r="AF182">
        <v>174.6057745</v>
      </c>
      <c r="AG182">
        <v>-36.814627110000004</v>
      </c>
      <c r="AI182">
        <v>119000</v>
      </c>
      <c r="AJ182" t="s">
        <v>278</v>
      </c>
      <c r="AK182" t="s">
        <v>96</v>
      </c>
      <c r="AL182">
        <v>0</v>
      </c>
      <c r="AM182">
        <v>0</v>
      </c>
      <c r="AN182">
        <v>0</v>
      </c>
      <c r="AO182">
        <v>0</v>
      </c>
      <c r="AP182">
        <v>0</v>
      </c>
      <c r="AQ182">
        <v>0.67</v>
      </c>
      <c r="AR182">
        <v>0</v>
      </c>
      <c r="AS182">
        <v>0</v>
      </c>
      <c r="AT182">
        <v>0.33</v>
      </c>
      <c r="AU182">
        <v>0</v>
      </c>
      <c r="AV182">
        <v>0.84234237122423306</v>
      </c>
      <c r="AW182">
        <v>174.74729389999999</v>
      </c>
      <c r="AX182">
        <v>-36.723554100000001</v>
      </c>
    </row>
    <row r="183" spans="1:50" x14ac:dyDescent="0.55000000000000004">
      <c r="A183">
        <v>119100</v>
      </c>
      <c r="B183" t="s">
        <v>279</v>
      </c>
      <c r="C183" t="s">
        <v>96</v>
      </c>
      <c r="D183">
        <v>0</v>
      </c>
      <c r="E183">
        <v>0.1</v>
      </c>
      <c r="F183">
        <v>0</v>
      </c>
      <c r="G183">
        <v>0</v>
      </c>
      <c r="H183">
        <v>0.88</v>
      </c>
      <c r="I183">
        <v>0.02</v>
      </c>
      <c r="J183">
        <v>0</v>
      </c>
      <c r="K183">
        <v>0</v>
      </c>
      <c r="L183">
        <v>0</v>
      </c>
      <c r="M183">
        <v>0.02</v>
      </c>
      <c r="N183">
        <v>7.5446889687502496</v>
      </c>
      <c r="O183">
        <f t="shared" si="4"/>
        <v>174.6893254</v>
      </c>
      <c r="P183">
        <f t="shared" si="5"/>
        <v>-36.764103200000001</v>
      </c>
      <c r="R183">
        <v>118900</v>
      </c>
      <c r="S183" t="s">
        <v>277</v>
      </c>
      <c r="T183" t="s">
        <v>96</v>
      </c>
      <c r="U183">
        <v>0</v>
      </c>
      <c r="V183">
        <v>0</v>
      </c>
      <c r="W183">
        <v>0</v>
      </c>
      <c r="X183">
        <v>0</v>
      </c>
      <c r="Y183">
        <v>0.88</v>
      </c>
      <c r="Z183">
        <v>0</v>
      </c>
      <c r="AA183">
        <v>0</v>
      </c>
      <c r="AB183">
        <v>0</v>
      </c>
      <c r="AC183">
        <v>0.12</v>
      </c>
      <c r="AD183">
        <v>0.02</v>
      </c>
      <c r="AE183">
        <v>0.48052437489345601</v>
      </c>
      <c r="AF183">
        <v>174.67354750000001</v>
      </c>
      <c r="AG183">
        <v>-36.77353411</v>
      </c>
      <c r="AI183">
        <v>119100</v>
      </c>
      <c r="AJ183" t="s">
        <v>279</v>
      </c>
      <c r="AK183" t="s">
        <v>96</v>
      </c>
      <c r="AL183">
        <v>0</v>
      </c>
      <c r="AM183">
        <v>0.1</v>
      </c>
      <c r="AN183">
        <v>0</v>
      </c>
      <c r="AO183">
        <v>0</v>
      </c>
      <c r="AP183">
        <v>0.01</v>
      </c>
      <c r="AQ183">
        <v>0.57999999999999996</v>
      </c>
      <c r="AR183">
        <v>0</v>
      </c>
      <c r="AS183">
        <v>0</v>
      </c>
      <c r="AT183">
        <v>0.31</v>
      </c>
      <c r="AU183">
        <v>0</v>
      </c>
      <c r="AV183">
        <v>0.53992711356956502</v>
      </c>
      <c r="AW183">
        <v>174.6893254</v>
      </c>
      <c r="AX183">
        <v>-36.764103200000001</v>
      </c>
    </row>
    <row r="184" spans="1:50" x14ac:dyDescent="0.55000000000000004">
      <c r="A184">
        <v>119200</v>
      </c>
      <c r="B184" t="s">
        <v>280</v>
      </c>
      <c r="C184" t="s">
        <v>96</v>
      </c>
      <c r="D184">
        <v>0</v>
      </c>
      <c r="E184">
        <v>0</v>
      </c>
      <c r="F184">
        <v>0.04</v>
      </c>
      <c r="G184">
        <v>0</v>
      </c>
      <c r="H184">
        <v>0.96</v>
      </c>
      <c r="I184">
        <v>0</v>
      </c>
      <c r="J184">
        <v>0</v>
      </c>
      <c r="K184">
        <v>0</v>
      </c>
      <c r="L184">
        <v>0</v>
      </c>
      <c r="M184">
        <v>0.02</v>
      </c>
      <c r="N184">
        <v>10.814060923886201</v>
      </c>
      <c r="O184">
        <f t="shared" si="4"/>
        <v>174.63547399999999</v>
      </c>
      <c r="P184">
        <f t="shared" si="5"/>
        <v>-36.805150500000003</v>
      </c>
      <c r="R184">
        <v>119000</v>
      </c>
      <c r="S184" t="s">
        <v>278</v>
      </c>
      <c r="T184" t="s">
        <v>96</v>
      </c>
      <c r="U184">
        <v>0</v>
      </c>
      <c r="V184">
        <v>0</v>
      </c>
      <c r="W184">
        <v>0</v>
      </c>
      <c r="X184">
        <v>0</v>
      </c>
      <c r="Y184">
        <v>1</v>
      </c>
      <c r="Z184">
        <v>0</v>
      </c>
      <c r="AA184">
        <v>0</v>
      </c>
      <c r="AB184">
        <v>0</v>
      </c>
      <c r="AC184">
        <v>0</v>
      </c>
      <c r="AD184">
        <v>0.02</v>
      </c>
      <c r="AE184">
        <v>1.54313785621913</v>
      </c>
      <c r="AF184">
        <v>174.74729389999999</v>
      </c>
      <c r="AG184">
        <v>-36.723554100000001</v>
      </c>
      <c r="AI184">
        <v>119200</v>
      </c>
      <c r="AJ184" t="s">
        <v>280</v>
      </c>
      <c r="AK184" t="s">
        <v>96</v>
      </c>
      <c r="AL184">
        <v>0</v>
      </c>
      <c r="AM184">
        <v>0</v>
      </c>
      <c r="AN184">
        <v>0</v>
      </c>
      <c r="AO184">
        <v>0</v>
      </c>
      <c r="AP184">
        <v>0</v>
      </c>
      <c r="AQ184">
        <v>0.86</v>
      </c>
      <c r="AR184">
        <v>0</v>
      </c>
      <c r="AS184">
        <v>0.04</v>
      </c>
      <c r="AT184">
        <v>0.1</v>
      </c>
      <c r="AU184">
        <v>0</v>
      </c>
      <c r="AV184">
        <v>2.1011164116173702</v>
      </c>
      <c r="AW184">
        <v>174.63547399999999</v>
      </c>
      <c r="AX184">
        <v>-36.805150500000003</v>
      </c>
    </row>
    <row r="185" spans="1:50" x14ac:dyDescent="0.55000000000000004">
      <c r="A185">
        <v>119300</v>
      </c>
      <c r="B185" t="s">
        <v>281</v>
      </c>
      <c r="C185" t="s">
        <v>96</v>
      </c>
      <c r="D185">
        <v>0</v>
      </c>
      <c r="E185">
        <v>0</v>
      </c>
      <c r="F185">
        <v>0</v>
      </c>
      <c r="G185">
        <v>0</v>
      </c>
      <c r="H185">
        <v>0</v>
      </c>
      <c r="I185">
        <v>0</v>
      </c>
      <c r="J185">
        <v>0</v>
      </c>
      <c r="K185">
        <v>0</v>
      </c>
      <c r="L185">
        <v>1</v>
      </c>
      <c r="M185">
        <v>0.02</v>
      </c>
      <c r="N185">
        <v>7.0401473670427004</v>
      </c>
      <c r="O185">
        <f t="shared" si="4"/>
        <v>174.7050812</v>
      </c>
      <c r="P185">
        <f t="shared" si="5"/>
        <v>-36.82874735</v>
      </c>
      <c r="R185">
        <v>119100</v>
      </c>
      <c r="S185" t="s">
        <v>279</v>
      </c>
      <c r="T185" t="s">
        <v>96</v>
      </c>
      <c r="U185">
        <v>0</v>
      </c>
      <c r="V185">
        <v>0</v>
      </c>
      <c r="W185">
        <v>0</v>
      </c>
      <c r="X185">
        <v>0</v>
      </c>
      <c r="Y185">
        <v>1</v>
      </c>
      <c r="Z185">
        <v>0</v>
      </c>
      <c r="AA185">
        <v>0</v>
      </c>
      <c r="AB185">
        <v>0</v>
      </c>
      <c r="AC185">
        <v>0</v>
      </c>
      <c r="AD185">
        <v>0.02</v>
      </c>
      <c r="AE185" t="s">
        <v>97</v>
      </c>
      <c r="AF185">
        <v>174.6893254</v>
      </c>
      <c r="AG185">
        <v>-36.764103200000001</v>
      </c>
      <c r="AI185">
        <v>119400</v>
      </c>
      <c r="AJ185" t="s">
        <v>282</v>
      </c>
      <c r="AK185" t="s">
        <v>96</v>
      </c>
      <c r="AL185" t="s">
        <v>97</v>
      </c>
      <c r="AM185" t="s">
        <v>97</v>
      </c>
      <c r="AN185" t="s">
        <v>97</v>
      </c>
      <c r="AO185">
        <v>0</v>
      </c>
      <c r="AP185" t="s">
        <v>97</v>
      </c>
      <c r="AQ185" t="s">
        <v>97</v>
      </c>
      <c r="AR185">
        <v>0</v>
      </c>
      <c r="AS185" t="s">
        <v>97</v>
      </c>
      <c r="AT185" t="s">
        <v>97</v>
      </c>
      <c r="AU185">
        <v>0</v>
      </c>
      <c r="AV185" t="s">
        <v>97</v>
      </c>
      <c r="AW185">
        <v>174.69430510000001</v>
      </c>
      <c r="AX185">
        <v>-36.771621449999998</v>
      </c>
    </row>
    <row r="186" spans="1:50" x14ac:dyDescent="0.55000000000000004">
      <c r="A186">
        <v>119400</v>
      </c>
      <c r="B186" t="s">
        <v>282</v>
      </c>
      <c r="C186" t="s">
        <v>96</v>
      </c>
      <c r="D186">
        <v>0</v>
      </c>
      <c r="E186">
        <v>0.08</v>
      </c>
      <c r="F186">
        <v>0</v>
      </c>
      <c r="G186">
        <v>0</v>
      </c>
      <c r="H186">
        <v>0.92</v>
      </c>
      <c r="I186">
        <v>0</v>
      </c>
      <c r="J186">
        <v>0</v>
      </c>
      <c r="K186">
        <v>0</v>
      </c>
      <c r="L186">
        <v>0</v>
      </c>
      <c r="M186">
        <v>0.02</v>
      </c>
      <c r="N186">
        <v>6.9974034748889196</v>
      </c>
      <c r="O186">
        <f t="shared" si="4"/>
        <v>174.69430510000001</v>
      </c>
      <c r="P186">
        <f t="shared" si="5"/>
        <v>-36.771621449999998</v>
      </c>
      <c r="R186">
        <v>119200</v>
      </c>
      <c r="S186" t="s">
        <v>280</v>
      </c>
      <c r="T186" t="s">
        <v>96</v>
      </c>
      <c r="U186">
        <v>0</v>
      </c>
      <c r="V186">
        <v>0</v>
      </c>
      <c r="W186">
        <v>0</v>
      </c>
      <c r="X186">
        <v>0</v>
      </c>
      <c r="Y186">
        <v>1</v>
      </c>
      <c r="Z186">
        <v>0</v>
      </c>
      <c r="AA186">
        <v>0</v>
      </c>
      <c r="AB186">
        <v>0</v>
      </c>
      <c r="AC186">
        <v>0</v>
      </c>
      <c r="AD186">
        <v>0.02</v>
      </c>
      <c r="AE186">
        <v>1.8297667606917001</v>
      </c>
      <c r="AF186">
        <v>174.63547399999999</v>
      </c>
      <c r="AG186">
        <v>-36.805150500000003</v>
      </c>
      <c r="AI186">
        <v>119500</v>
      </c>
      <c r="AJ186" t="s">
        <v>283</v>
      </c>
      <c r="AK186" t="s">
        <v>96</v>
      </c>
      <c r="AL186">
        <v>0</v>
      </c>
      <c r="AM186">
        <v>0.18</v>
      </c>
      <c r="AN186">
        <v>0</v>
      </c>
      <c r="AO186">
        <v>0</v>
      </c>
      <c r="AP186">
        <v>0</v>
      </c>
      <c r="AQ186">
        <v>0.45</v>
      </c>
      <c r="AR186">
        <v>0</v>
      </c>
      <c r="AS186">
        <v>0</v>
      </c>
      <c r="AT186">
        <v>0.37</v>
      </c>
      <c r="AU186">
        <v>0</v>
      </c>
      <c r="AV186">
        <v>1.6520378557145301</v>
      </c>
      <c r="AW186">
        <v>174.7417476</v>
      </c>
      <c r="AX186">
        <v>-36.731778730000002</v>
      </c>
    </row>
    <row r="187" spans="1:50" x14ac:dyDescent="0.55000000000000004">
      <c r="A187">
        <v>119500</v>
      </c>
      <c r="B187" t="s">
        <v>283</v>
      </c>
      <c r="C187" t="s">
        <v>96</v>
      </c>
      <c r="D187">
        <v>0</v>
      </c>
      <c r="E187">
        <v>0.14000000000000001</v>
      </c>
      <c r="F187">
        <v>0</v>
      </c>
      <c r="G187">
        <v>0</v>
      </c>
      <c r="H187">
        <v>0.85</v>
      </c>
      <c r="I187">
        <v>0.01</v>
      </c>
      <c r="J187">
        <v>0</v>
      </c>
      <c r="K187">
        <v>0</v>
      </c>
      <c r="L187">
        <v>0</v>
      </c>
      <c r="M187">
        <v>0.02</v>
      </c>
      <c r="N187">
        <v>8.2181531302644597</v>
      </c>
      <c r="O187">
        <f t="shared" si="4"/>
        <v>174.7417476</v>
      </c>
      <c r="P187">
        <f t="shared" si="5"/>
        <v>-36.731778730000002</v>
      </c>
      <c r="R187">
        <v>119300</v>
      </c>
      <c r="S187" t="s">
        <v>281</v>
      </c>
      <c r="T187" t="s">
        <v>96</v>
      </c>
      <c r="U187" t="s">
        <v>97</v>
      </c>
      <c r="V187" t="s">
        <v>97</v>
      </c>
      <c r="W187" t="s">
        <v>97</v>
      </c>
      <c r="X187">
        <v>0</v>
      </c>
      <c r="Y187" t="s">
        <v>97</v>
      </c>
      <c r="Z187" t="s">
        <v>97</v>
      </c>
      <c r="AA187">
        <v>0</v>
      </c>
      <c r="AB187" t="s">
        <v>97</v>
      </c>
      <c r="AC187" t="s">
        <v>97</v>
      </c>
      <c r="AD187">
        <v>0.02</v>
      </c>
      <c r="AE187" t="s">
        <v>97</v>
      </c>
      <c r="AF187">
        <v>174.7050812</v>
      </c>
      <c r="AG187">
        <v>-36.82874735</v>
      </c>
      <c r="AI187">
        <v>119600</v>
      </c>
      <c r="AJ187" t="s">
        <v>284</v>
      </c>
      <c r="AK187" t="s">
        <v>96</v>
      </c>
      <c r="AL187">
        <v>0</v>
      </c>
      <c r="AM187">
        <v>0</v>
      </c>
      <c r="AN187">
        <v>0</v>
      </c>
      <c r="AO187">
        <v>0</v>
      </c>
      <c r="AP187">
        <v>0</v>
      </c>
      <c r="AQ187">
        <v>0.83</v>
      </c>
      <c r="AR187">
        <v>0</v>
      </c>
      <c r="AS187">
        <v>0</v>
      </c>
      <c r="AT187">
        <v>0.17</v>
      </c>
      <c r="AU187">
        <v>0</v>
      </c>
      <c r="AV187">
        <v>1.9133894992731</v>
      </c>
      <c r="AW187">
        <v>174.607919199999</v>
      </c>
      <c r="AX187">
        <v>-36.827107689999998</v>
      </c>
    </row>
    <row r="188" spans="1:50" x14ac:dyDescent="0.55000000000000004">
      <c r="A188">
        <v>119600</v>
      </c>
      <c r="B188" t="s">
        <v>284</v>
      </c>
      <c r="C188" t="s">
        <v>96</v>
      </c>
      <c r="D188">
        <v>0</v>
      </c>
      <c r="E188">
        <v>0.02</v>
      </c>
      <c r="F188">
        <v>0</v>
      </c>
      <c r="G188">
        <v>0</v>
      </c>
      <c r="H188">
        <v>0.96</v>
      </c>
      <c r="I188">
        <v>0</v>
      </c>
      <c r="J188">
        <v>0</v>
      </c>
      <c r="K188">
        <v>0</v>
      </c>
      <c r="L188">
        <v>0.02</v>
      </c>
      <c r="M188">
        <v>0.02</v>
      </c>
      <c r="N188">
        <v>10.3498707004431</v>
      </c>
      <c r="O188">
        <f t="shared" si="4"/>
        <v>174.607919199999</v>
      </c>
      <c r="P188">
        <f t="shared" si="5"/>
        <v>-36.827107689999998</v>
      </c>
      <c r="R188">
        <v>119400</v>
      </c>
      <c r="S188" t="s">
        <v>282</v>
      </c>
      <c r="T188" t="s">
        <v>96</v>
      </c>
      <c r="U188">
        <v>0</v>
      </c>
      <c r="V188">
        <v>0</v>
      </c>
      <c r="W188">
        <v>0</v>
      </c>
      <c r="X188">
        <v>0</v>
      </c>
      <c r="Y188">
        <v>1</v>
      </c>
      <c r="Z188">
        <v>0</v>
      </c>
      <c r="AA188">
        <v>0</v>
      </c>
      <c r="AB188">
        <v>0</v>
      </c>
      <c r="AC188">
        <v>0</v>
      </c>
      <c r="AD188">
        <v>0.02</v>
      </c>
      <c r="AE188" t="s">
        <v>97</v>
      </c>
      <c r="AF188">
        <v>174.69430510000001</v>
      </c>
      <c r="AG188">
        <v>-36.771621449999998</v>
      </c>
      <c r="AI188">
        <v>119700</v>
      </c>
      <c r="AJ188" t="s">
        <v>285</v>
      </c>
      <c r="AK188" t="s">
        <v>96</v>
      </c>
      <c r="AL188">
        <v>0</v>
      </c>
      <c r="AM188">
        <v>0.28000000000000003</v>
      </c>
      <c r="AN188">
        <v>0</v>
      </c>
      <c r="AO188">
        <v>0</v>
      </c>
      <c r="AP188">
        <v>0.05</v>
      </c>
      <c r="AQ188">
        <v>0.37</v>
      </c>
      <c r="AR188">
        <v>0</v>
      </c>
      <c r="AS188">
        <v>0</v>
      </c>
      <c r="AT188">
        <v>0.3</v>
      </c>
      <c r="AU188">
        <v>0</v>
      </c>
      <c r="AV188">
        <v>3.43052211083661</v>
      </c>
      <c r="AW188">
        <v>174.73568349999999</v>
      </c>
      <c r="AX188">
        <v>-36.739752209999999</v>
      </c>
    </row>
    <row r="189" spans="1:50" x14ac:dyDescent="0.55000000000000004">
      <c r="A189">
        <v>119700</v>
      </c>
      <c r="B189" t="s">
        <v>285</v>
      </c>
      <c r="C189" t="s">
        <v>96</v>
      </c>
      <c r="D189">
        <v>0</v>
      </c>
      <c r="E189">
        <v>0.14000000000000001</v>
      </c>
      <c r="F189">
        <v>0</v>
      </c>
      <c r="G189">
        <v>0</v>
      </c>
      <c r="H189">
        <v>0.83</v>
      </c>
      <c r="I189">
        <v>0</v>
      </c>
      <c r="J189">
        <v>0</v>
      </c>
      <c r="K189">
        <v>0</v>
      </c>
      <c r="L189">
        <v>0.03</v>
      </c>
      <c r="M189">
        <v>0.02</v>
      </c>
      <c r="N189">
        <v>7.3279135919795797</v>
      </c>
      <c r="O189">
        <f t="shared" si="4"/>
        <v>174.73568349999999</v>
      </c>
      <c r="P189">
        <f t="shared" si="5"/>
        <v>-36.739752209999999</v>
      </c>
      <c r="R189">
        <v>119500</v>
      </c>
      <c r="S189" t="s">
        <v>283</v>
      </c>
      <c r="T189" t="s">
        <v>96</v>
      </c>
      <c r="U189">
        <v>0</v>
      </c>
      <c r="V189">
        <v>0</v>
      </c>
      <c r="W189">
        <v>0</v>
      </c>
      <c r="X189">
        <v>0</v>
      </c>
      <c r="Y189">
        <v>1</v>
      </c>
      <c r="Z189">
        <v>0</v>
      </c>
      <c r="AA189">
        <v>0</v>
      </c>
      <c r="AB189">
        <v>0</v>
      </c>
      <c r="AC189">
        <v>0</v>
      </c>
      <c r="AD189">
        <v>0.02</v>
      </c>
      <c r="AE189">
        <v>0.73633783925863705</v>
      </c>
      <c r="AF189">
        <v>174.7417476</v>
      </c>
      <c r="AG189">
        <v>-36.731778730000002</v>
      </c>
      <c r="AI189">
        <v>119800</v>
      </c>
      <c r="AJ189" t="s">
        <v>286</v>
      </c>
      <c r="AK189" t="s">
        <v>96</v>
      </c>
      <c r="AL189">
        <v>0</v>
      </c>
      <c r="AM189">
        <v>0</v>
      </c>
      <c r="AN189">
        <v>0</v>
      </c>
      <c r="AO189">
        <v>0</v>
      </c>
      <c r="AP189">
        <v>0</v>
      </c>
      <c r="AQ189">
        <v>0.66</v>
      </c>
      <c r="AR189">
        <v>0</v>
      </c>
      <c r="AS189">
        <v>0</v>
      </c>
      <c r="AT189">
        <v>0.34</v>
      </c>
      <c r="AU189">
        <v>0</v>
      </c>
      <c r="AV189">
        <v>0.83838167863929203</v>
      </c>
      <c r="AW189">
        <v>174.62254039999999</v>
      </c>
      <c r="AX189">
        <v>-36.818727010000003</v>
      </c>
    </row>
    <row r="190" spans="1:50" x14ac:dyDescent="0.55000000000000004">
      <c r="A190">
        <v>119800</v>
      </c>
      <c r="B190" t="s">
        <v>286</v>
      </c>
      <c r="C190" t="s">
        <v>96</v>
      </c>
      <c r="D190">
        <v>0</v>
      </c>
      <c r="E190">
        <v>0</v>
      </c>
      <c r="F190">
        <v>0</v>
      </c>
      <c r="G190">
        <v>0</v>
      </c>
      <c r="H190">
        <v>0.98</v>
      </c>
      <c r="I190">
        <v>0</v>
      </c>
      <c r="J190">
        <v>0</v>
      </c>
      <c r="K190">
        <v>0</v>
      </c>
      <c r="L190">
        <v>0.02</v>
      </c>
      <c r="M190">
        <v>0.02</v>
      </c>
      <c r="N190">
        <v>11.3292011423597</v>
      </c>
      <c r="O190">
        <f t="shared" si="4"/>
        <v>174.62254039999999</v>
      </c>
      <c r="P190">
        <f t="shared" si="5"/>
        <v>-36.818727010000003</v>
      </c>
      <c r="R190">
        <v>119600</v>
      </c>
      <c r="S190" t="s">
        <v>284</v>
      </c>
      <c r="T190" t="s">
        <v>96</v>
      </c>
      <c r="U190">
        <v>0</v>
      </c>
      <c r="V190">
        <v>0</v>
      </c>
      <c r="W190">
        <v>0</v>
      </c>
      <c r="X190">
        <v>0</v>
      </c>
      <c r="Y190">
        <v>0.89</v>
      </c>
      <c r="Z190">
        <v>0.11</v>
      </c>
      <c r="AA190">
        <v>0</v>
      </c>
      <c r="AB190">
        <v>0</v>
      </c>
      <c r="AC190">
        <v>0</v>
      </c>
      <c r="AD190">
        <v>0.02</v>
      </c>
      <c r="AE190">
        <v>2.98048154621093</v>
      </c>
      <c r="AF190">
        <v>174.607919199999</v>
      </c>
      <c r="AG190">
        <v>-36.827107689999998</v>
      </c>
      <c r="AI190">
        <v>119900</v>
      </c>
      <c r="AJ190" t="s">
        <v>287</v>
      </c>
      <c r="AK190" t="s">
        <v>96</v>
      </c>
      <c r="AL190">
        <v>0</v>
      </c>
      <c r="AM190">
        <v>0</v>
      </c>
      <c r="AN190">
        <v>0</v>
      </c>
      <c r="AO190">
        <v>0</v>
      </c>
      <c r="AP190">
        <v>0</v>
      </c>
      <c r="AQ190">
        <v>0.88</v>
      </c>
      <c r="AR190">
        <v>0</v>
      </c>
      <c r="AS190">
        <v>0</v>
      </c>
      <c r="AT190">
        <v>0.12</v>
      </c>
      <c r="AU190">
        <v>0</v>
      </c>
      <c r="AV190">
        <v>1.3685329449788</v>
      </c>
      <c r="AW190">
        <v>174.71130259999899</v>
      </c>
      <c r="AX190">
        <v>-36.758863810000001</v>
      </c>
    </row>
    <row r="191" spans="1:50" x14ac:dyDescent="0.55000000000000004">
      <c r="A191">
        <v>119900</v>
      </c>
      <c r="B191" t="s">
        <v>287</v>
      </c>
      <c r="C191" t="s">
        <v>96</v>
      </c>
      <c r="D191">
        <v>0</v>
      </c>
      <c r="E191">
        <v>0.11</v>
      </c>
      <c r="F191">
        <v>0</v>
      </c>
      <c r="G191">
        <v>0</v>
      </c>
      <c r="H191">
        <v>0.87</v>
      </c>
      <c r="I191">
        <v>0.02</v>
      </c>
      <c r="J191">
        <v>0</v>
      </c>
      <c r="K191">
        <v>0</v>
      </c>
      <c r="L191">
        <v>0</v>
      </c>
      <c r="M191">
        <v>0.02</v>
      </c>
      <c r="N191">
        <v>6.6584187255461904</v>
      </c>
      <c r="O191">
        <f t="shared" si="4"/>
        <v>174.71130259999899</v>
      </c>
      <c r="P191">
        <f t="shared" si="5"/>
        <v>-36.758863810000001</v>
      </c>
      <c r="R191">
        <v>119700</v>
      </c>
      <c r="S191" t="s">
        <v>285</v>
      </c>
      <c r="T191" t="s">
        <v>96</v>
      </c>
      <c r="U191">
        <v>0</v>
      </c>
      <c r="V191">
        <v>0</v>
      </c>
      <c r="W191">
        <v>0</v>
      </c>
      <c r="X191">
        <v>0</v>
      </c>
      <c r="Y191">
        <v>1</v>
      </c>
      <c r="Z191">
        <v>0</v>
      </c>
      <c r="AA191">
        <v>0</v>
      </c>
      <c r="AB191">
        <v>0</v>
      </c>
      <c r="AC191">
        <v>0</v>
      </c>
      <c r="AD191">
        <v>0.02</v>
      </c>
      <c r="AE191">
        <v>3.0543396417214201</v>
      </c>
      <c r="AF191">
        <v>174.73568349999999</v>
      </c>
      <c r="AG191">
        <v>-36.739752209999999</v>
      </c>
      <c r="AI191">
        <v>120000</v>
      </c>
      <c r="AJ191" t="s">
        <v>288</v>
      </c>
      <c r="AK191" t="s">
        <v>96</v>
      </c>
      <c r="AL191">
        <v>0</v>
      </c>
      <c r="AM191">
        <v>0</v>
      </c>
      <c r="AN191">
        <v>0</v>
      </c>
      <c r="AO191">
        <v>0</v>
      </c>
      <c r="AP191">
        <v>0</v>
      </c>
      <c r="AQ191">
        <v>1</v>
      </c>
      <c r="AR191">
        <v>0</v>
      </c>
      <c r="AS191">
        <v>0</v>
      </c>
      <c r="AT191">
        <v>0</v>
      </c>
      <c r="AU191">
        <v>0</v>
      </c>
      <c r="AV191">
        <v>0.88395846591209004</v>
      </c>
      <c r="AW191">
        <v>174.7516195</v>
      </c>
      <c r="AX191">
        <v>-36.731030299999901</v>
      </c>
    </row>
    <row r="192" spans="1:50" x14ac:dyDescent="0.55000000000000004">
      <c r="A192">
        <v>120000</v>
      </c>
      <c r="B192" t="s">
        <v>288</v>
      </c>
      <c r="C192" t="s">
        <v>96</v>
      </c>
      <c r="D192">
        <v>0</v>
      </c>
      <c r="E192">
        <v>0.12</v>
      </c>
      <c r="F192">
        <v>0</v>
      </c>
      <c r="G192">
        <v>0</v>
      </c>
      <c r="H192">
        <v>0.86</v>
      </c>
      <c r="I192">
        <v>0.02</v>
      </c>
      <c r="J192">
        <v>0</v>
      </c>
      <c r="K192">
        <v>0</v>
      </c>
      <c r="L192">
        <v>0</v>
      </c>
      <c r="M192">
        <v>0.02</v>
      </c>
      <c r="N192">
        <v>7.9372754432212203</v>
      </c>
      <c r="O192">
        <f t="shared" si="4"/>
        <v>174.7516195</v>
      </c>
      <c r="P192">
        <f t="shared" si="5"/>
        <v>-36.731030299999901</v>
      </c>
      <c r="R192">
        <v>119800</v>
      </c>
      <c r="S192" t="s">
        <v>286</v>
      </c>
      <c r="T192" t="s">
        <v>96</v>
      </c>
      <c r="U192">
        <v>0</v>
      </c>
      <c r="V192">
        <v>0</v>
      </c>
      <c r="W192">
        <v>0</v>
      </c>
      <c r="X192">
        <v>0</v>
      </c>
      <c r="Y192">
        <v>0.82</v>
      </c>
      <c r="Z192">
        <v>0</v>
      </c>
      <c r="AA192">
        <v>0</v>
      </c>
      <c r="AB192">
        <v>0</v>
      </c>
      <c r="AC192">
        <v>0.18</v>
      </c>
      <c r="AD192">
        <v>0.02</v>
      </c>
      <c r="AE192">
        <v>1.1076776520390701</v>
      </c>
      <c r="AF192">
        <v>174.62254039999999</v>
      </c>
      <c r="AG192">
        <v>-36.818727010000003</v>
      </c>
      <c r="AI192">
        <v>120100</v>
      </c>
      <c r="AJ192" t="s">
        <v>289</v>
      </c>
      <c r="AK192" t="s">
        <v>96</v>
      </c>
      <c r="AL192" t="s">
        <v>97</v>
      </c>
      <c r="AM192" t="s">
        <v>97</v>
      </c>
      <c r="AN192" t="s">
        <v>97</v>
      </c>
      <c r="AO192">
        <v>0</v>
      </c>
      <c r="AP192" t="s">
        <v>97</v>
      </c>
      <c r="AQ192" t="s">
        <v>97</v>
      </c>
      <c r="AR192">
        <v>0</v>
      </c>
      <c r="AS192" t="s">
        <v>97</v>
      </c>
      <c r="AT192" t="s">
        <v>97</v>
      </c>
      <c r="AU192">
        <v>0</v>
      </c>
      <c r="AV192" t="s">
        <v>97</v>
      </c>
      <c r="AW192">
        <v>174.5866772</v>
      </c>
      <c r="AX192">
        <v>-36.85060481</v>
      </c>
    </row>
    <row r="193" spans="1:50" x14ac:dyDescent="0.55000000000000004">
      <c r="A193">
        <v>120100</v>
      </c>
      <c r="B193" t="s">
        <v>289</v>
      </c>
      <c r="C193" t="s">
        <v>96</v>
      </c>
      <c r="D193">
        <v>0</v>
      </c>
      <c r="E193">
        <v>0</v>
      </c>
      <c r="F193">
        <v>0</v>
      </c>
      <c r="G193">
        <v>0</v>
      </c>
      <c r="H193">
        <v>1</v>
      </c>
      <c r="I193">
        <v>0</v>
      </c>
      <c r="J193">
        <v>0</v>
      </c>
      <c r="K193">
        <v>0</v>
      </c>
      <c r="L193">
        <v>0</v>
      </c>
      <c r="M193">
        <v>0.02</v>
      </c>
      <c r="N193">
        <v>7.5542469242919301</v>
      </c>
      <c r="O193">
        <f t="shared" si="4"/>
        <v>174.5866772</v>
      </c>
      <c r="P193">
        <f t="shared" si="5"/>
        <v>-36.85060481</v>
      </c>
      <c r="R193">
        <v>119900</v>
      </c>
      <c r="S193" t="s">
        <v>287</v>
      </c>
      <c r="T193" t="s">
        <v>96</v>
      </c>
      <c r="U193">
        <v>0</v>
      </c>
      <c r="V193">
        <v>0</v>
      </c>
      <c r="W193">
        <v>0</v>
      </c>
      <c r="X193">
        <v>0</v>
      </c>
      <c r="Y193">
        <v>1</v>
      </c>
      <c r="Z193">
        <v>0</v>
      </c>
      <c r="AA193">
        <v>0</v>
      </c>
      <c r="AB193">
        <v>0</v>
      </c>
      <c r="AC193">
        <v>0</v>
      </c>
      <c r="AD193">
        <v>0.02</v>
      </c>
      <c r="AE193" t="s">
        <v>97</v>
      </c>
      <c r="AF193">
        <v>174.71130259999899</v>
      </c>
      <c r="AG193">
        <v>-36.758863810000001</v>
      </c>
      <c r="AI193">
        <v>120200</v>
      </c>
      <c r="AJ193" t="s">
        <v>290</v>
      </c>
      <c r="AK193" t="s">
        <v>96</v>
      </c>
      <c r="AL193">
        <v>0</v>
      </c>
      <c r="AM193">
        <v>0.12</v>
      </c>
      <c r="AN193">
        <v>0</v>
      </c>
      <c r="AO193">
        <v>0</v>
      </c>
      <c r="AP193">
        <v>0.03</v>
      </c>
      <c r="AQ193">
        <v>0.33</v>
      </c>
      <c r="AR193">
        <v>0</v>
      </c>
      <c r="AS193">
        <v>0.08</v>
      </c>
      <c r="AT193">
        <v>0.44</v>
      </c>
      <c r="AU193">
        <v>0</v>
      </c>
      <c r="AV193">
        <v>1.5349376832363699</v>
      </c>
      <c r="AW193">
        <v>174.66229849999999</v>
      </c>
      <c r="AX193">
        <v>-36.796335679999999</v>
      </c>
    </row>
    <row r="194" spans="1:50" x14ac:dyDescent="0.55000000000000004">
      <c r="A194">
        <v>120200</v>
      </c>
      <c r="B194" t="s">
        <v>290</v>
      </c>
      <c r="C194" t="s">
        <v>96</v>
      </c>
      <c r="D194">
        <v>0</v>
      </c>
      <c r="E194">
        <v>7.0000000000000007E-2</v>
      </c>
      <c r="F194">
        <v>0.12</v>
      </c>
      <c r="G194">
        <v>0</v>
      </c>
      <c r="H194">
        <v>0.8</v>
      </c>
      <c r="I194">
        <v>0</v>
      </c>
      <c r="J194">
        <v>0</v>
      </c>
      <c r="K194">
        <v>0</v>
      </c>
      <c r="L194">
        <v>0.01</v>
      </c>
      <c r="M194">
        <v>0.02</v>
      </c>
      <c r="N194">
        <v>10.296717935871399</v>
      </c>
      <c r="O194">
        <f t="shared" si="4"/>
        <v>174.66229849999999</v>
      </c>
      <c r="P194">
        <f t="shared" si="5"/>
        <v>-36.796335679999999</v>
      </c>
      <c r="R194">
        <v>120000</v>
      </c>
      <c r="S194" t="s">
        <v>288</v>
      </c>
      <c r="T194" t="s">
        <v>96</v>
      </c>
      <c r="U194">
        <v>0</v>
      </c>
      <c r="V194">
        <v>0</v>
      </c>
      <c r="W194">
        <v>0</v>
      </c>
      <c r="X194">
        <v>0</v>
      </c>
      <c r="Y194">
        <v>1</v>
      </c>
      <c r="Z194">
        <v>0</v>
      </c>
      <c r="AA194">
        <v>0</v>
      </c>
      <c r="AB194">
        <v>0</v>
      </c>
      <c r="AC194">
        <v>0</v>
      </c>
      <c r="AD194">
        <v>0.02</v>
      </c>
      <c r="AE194" t="s">
        <v>97</v>
      </c>
      <c r="AF194">
        <v>174.7516195</v>
      </c>
      <c r="AG194">
        <v>-36.731030299999901</v>
      </c>
      <c r="AI194">
        <v>120300</v>
      </c>
      <c r="AJ194" t="s">
        <v>291</v>
      </c>
      <c r="AK194" t="s">
        <v>96</v>
      </c>
      <c r="AL194" t="s">
        <v>97</v>
      </c>
      <c r="AM194" t="s">
        <v>97</v>
      </c>
      <c r="AN194" t="s">
        <v>97</v>
      </c>
      <c r="AO194">
        <v>0</v>
      </c>
      <c r="AP194" t="s">
        <v>97</v>
      </c>
      <c r="AQ194" t="s">
        <v>97</v>
      </c>
      <c r="AR194">
        <v>0</v>
      </c>
      <c r="AS194" t="s">
        <v>97</v>
      </c>
      <c r="AT194" t="s">
        <v>97</v>
      </c>
      <c r="AU194">
        <v>0</v>
      </c>
      <c r="AV194" t="s">
        <v>97</v>
      </c>
      <c r="AW194">
        <v>174.6419032</v>
      </c>
      <c r="AX194">
        <v>-36.80927913</v>
      </c>
    </row>
    <row r="195" spans="1:50" x14ac:dyDescent="0.55000000000000004">
      <c r="A195">
        <v>120300</v>
      </c>
      <c r="B195" t="s">
        <v>291</v>
      </c>
      <c r="C195" t="s">
        <v>96</v>
      </c>
      <c r="D195">
        <v>0</v>
      </c>
      <c r="E195">
        <v>0.01</v>
      </c>
      <c r="F195">
        <v>7.0000000000000007E-2</v>
      </c>
      <c r="G195">
        <v>0</v>
      </c>
      <c r="H195">
        <v>0.9</v>
      </c>
      <c r="I195">
        <v>0.01</v>
      </c>
      <c r="J195">
        <v>0</v>
      </c>
      <c r="K195">
        <v>0</v>
      </c>
      <c r="L195">
        <v>0.01</v>
      </c>
      <c r="M195">
        <v>0.02</v>
      </c>
      <c r="N195">
        <v>10.031718332934</v>
      </c>
      <c r="O195">
        <f t="shared" si="4"/>
        <v>174.6419032</v>
      </c>
      <c r="P195">
        <f t="shared" si="5"/>
        <v>-36.80927913</v>
      </c>
      <c r="R195">
        <v>120100</v>
      </c>
      <c r="S195" t="s">
        <v>289</v>
      </c>
      <c r="T195" t="s">
        <v>96</v>
      </c>
      <c r="U195">
        <v>0</v>
      </c>
      <c r="V195">
        <v>0</v>
      </c>
      <c r="W195">
        <v>0</v>
      </c>
      <c r="X195">
        <v>0</v>
      </c>
      <c r="Y195">
        <v>1</v>
      </c>
      <c r="Z195">
        <v>0</v>
      </c>
      <c r="AA195">
        <v>0</v>
      </c>
      <c r="AB195">
        <v>0</v>
      </c>
      <c r="AC195">
        <v>0</v>
      </c>
      <c r="AD195">
        <v>0.02</v>
      </c>
      <c r="AE195" t="s">
        <v>97</v>
      </c>
      <c r="AF195">
        <v>174.5866772</v>
      </c>
      <c r="AG195">
        <v>-36.85060481</v>
      </c>
      <c r="AI195">
        <v>120400</v>
      </c>
      <c r="AJ195" t="s">
        <v>292</v>
      </c>
      <c r="AK195" t="s">
        <v>96</v>
      </c>
      <c r="AL195">
        <v>0</v>
      </c>
      <c r="AM195">
        <v>0</v>
      </c>
      <c r="AN195">
        <v>0</v>
      </c>
      <c r="AO195">
        <v>0</v>
      </c>
      <c r="AP195">
        <v>0</v>
      </c>
      <c r="AQ195">
        <v>1</v>
      </c>
      <c r="AR195">
        <v>0</v>
      </c>
      <c r="AS195">
        <v>0</v>
      </c>
      <c r="AT195">
        <v>0</v>
      </c>
      <c r="AU195">
        <v>0</v>
      </c>
      <c r="AV195">
        <v>0.43044298927561397</v>
      </c>
      <c r="AW195">
        <v>174.71977269999999</v>
      </c>
      <c r="AX195">
        <v>-36.756032419999997</v>
      </c>
    </row>
    <row r="196" spans="1:50" x14ac:dyDescent="0.55000000000000004">
      <c r="A196">
        <v>120400</v>
      </c>
      <c r="B196" t="s">
        <v>292</v>
      </c>
      <c r="C196" t="s">
        <v>96</v>
      </c>
      <c r="D196">
        <v>0</v>
      </c>
      <c r="E196">
        <v>0.19</v>
      </c>
      <c r="F196">
        <v>0</v>
      </c>
      <c r="G196">
        <v>0</v>
      </c>
      <c r="H196">
        <v>0.77</v>
      </c>
      <c r="I196">
        <v>0.02</v>
      </c>
      <c r="J196">
        <v>0</v>
      </c>
      <c r="K196">
        <v>0.01</v>
      </c>
      <c r="L196">
        <v>0.01</v>
      </c>
      <c r="M196">
        <v>0.02</v>
      </c>
      <c r="N196">
        <v>6.8659873586046203</v>
      </c>
      <c r="O196">
        <f t="shared" ref="O196:O259" si="6">VLOOKUP($A196,$R$2:$AG$2152, 15)</f>
        <v>174.71977269999999</v>
      </c>
      <c r="P196">
        <f t="shared" ref="P196:P259" si="7">VLOOKUP($A196,$R$2:$AG$2152, 16)</f>
        <v>-36.756032419999997</v>
      </c>
      <c r="R196">
        <v>120200</v>
      </c>
      <c r="S196" t="s">
        <v>290</v>
      </c>
      <c r="T196" t="s">
        <v>96</v>
      </c>
      <c r="U196">
        <v>0</v>
      </c>
      <c r="V196">
        <v>0</v>
      </c>
      <c r="W196">
        <v>0</v>
      </c>
      <c r="X196">
        <v>0</v>
      </c>
      <c r="Y196">
        <v>0.88</v>
      </c>
      <c r="Z196">
        <v>0</v>
      </c>
      <c r="AA196">
        <v>0</v>
      </c>
      <c r="AB196">
        <v>0</v>
      </c>
      <c r="AC196">
        <v>0.12</v>
      </c>
      <c r="AD196">
        <v>0.02</v>
      </c>
      <c r="AE196">
        <v>3.0181022185645898</v>
      </c>
      <c r="AF196">
        <v>174.66229849999999</v>
      </c>
      <c r="AG196">
        <v>-36.796335679999999</v>
      </c>
      <c r="AI196">
        <v>120500</v>
      </c>
      <c r="AJ196" t="s">
        <v>293</v>
      </c>
      <c r="AK196" t="s">
        <v>96</v>
      </c>
      <c r="AL196">
        <v>0</v>
      </c>
      <c r="AM196">
        <v>0</v>
      </c>
      <c r="AN196">
        <v>0</v>
      </c>
      <c r="AO196">
        <v>0</v>
      </c>
      <c r="AP196">
        <v>0</v>
      </c>
      <c r="AQ196">
        <v>0.87</v>
      </c>
      <c r="AR196">
        <v>0</v>
      </c>
      <c r="AS196">
        <v>0</v>
      </c>
      <c r="AT196">
        <v>0.13</v>
      </c>
      <c r="AU196">
        <v>0</v>
      </c>
      <c r="AV196">
        <v>1.91843768340405</v>
      </c>
      <c r="AW196">
        <v>174.7465493</v>
      </c>
      <c r="AX196">
        <v>-36.738589040000001</v>
      </c>
    </row>
    <row r="197" spans="1:50" x14ac:dyDescent="0.55000000000000004">
      <c r="A197">
        <v>120500</v>
      </c>
      <c r="B197" t="s">
        <v>293</v>
      </c>
      <c r="C197" t="s">
        <v>96</v>
      </c>
      <c r="D197">
        <v>0</v>
      </c>
      <c r="E197">
        <v>0.11</v>
      </c>
      <c r="F197">
        <v>0</v>
      </c>
      <c r="G197">
        <v>0</v>
      </c>
      <c r="H197">
        <v>0.86</v>
      </c>
      <c r="I197">
        <v>0.01</v>
      </c>
      <c r="J197">
        <v>0</v>
      </c>
      <c r="K197">
        <v>0</v>
      </c>
      <c r="L197">
        <v>0.02</v>
      </c>
      <c r="M197">
        <v>0.02</v>
      </c>
      <c r="N197">
        <v>7.3740780587971901</v>
      </c>
      <c r="O197">
        <f t="shared" si="6"/>
        <v>174.7465493</v>
      </c>
      <c r="P197">
        <f t="shared" si="7"/>
        <v>-36.738589040000001</v>
      </c>
      <c r="R197">
        <v>120300</v>
      </c>
      <c r="S197" t="s">
        <v>291</v>
      </c>
      <c r="T197" t="s">
        <v>96</v>
      </c>
      <c r="U197">
        <v>0</v>
      </c>
      <c r="V197">
        <v>0</v>
      </c>
      <c r="W197">
        <v>0</v>
      </c>
      <c r="X197">
        <v>0</v>
      </c>
      <c r="Y197">
        <v>0.89</v>
      </c>
      <c r="Z197">
        <v>0</v>
      </c>
      <c r="AA197">
        <v>0</v>
      </c>
      <c r="AB197">
        <v>0</v>
      </c>
      <c r="AC197">
        <v>0.11</v>
      </c>
      <c r="AD197">
        <v>0.02</v>
      </c>
      <c r="AE197">
        <v>0.61887776531079897</v>
      </c>
      <c r="AF197">
        <v>174.6419032</v>
      </c>
      <c r="AG197">
        <v>-36.80927913</v>
      </c>
      <c r="AI197">
        <v>120600</v>
      </c>
      <c r="AJ197" t="s">
        <v>294</v>
      </c>
      <c r="AK197" t="s">
        <v>96</v>
      </c>
      <c r="AL197" t="s">
        <v>97</v>
      </c>
      <c r="AM197" t="s">
        <v>97</v>
      </c>
      <c r="AN197" t="s">
        <v>97</v>
      </c>
      <c r="AO197">
        <v>0</v>
      </c>
      <c r="AP197" t="s">
        <v>97</v>
      </c>
      <c r="AQ197" t="s">
        <v>97</v>
      </c>
      <c r="AR197">
        <v>0</v>
      </c>
      <c r="AS197" t="s">
        <v>97</v>
      </c>
      <c r="AT197" t="s">
        <v>97</v>
      </c>
      <c r="AU197">
        <v>0</v>
      </c>
      <c r="AV197" t="s">
        <v>97</v>
      </c>
      <c r="AW197">
        <v>174.6060205</v>
      </c>
      <c r="AX197">
        <v>-36.83909835</v>
      </c>
    </row>
    <row r="198" spans="1:50" x14ac:dyDescent="0.55000000000000004">
      <c r="A198">
        <v>120600</v>
      </c>
      <c r="B198" t="s">
        <v>294</v>
      </c>
      <c r="C198" t="s">
        <v>96</v>
      </c>
      <c r="D198">
        <v>0</v>
      </c>
      <c r="E198">
        <v>0.03</v>
      </c>
      <c r="F198">
        <v>0</v>
      </c>
      <c r="G198">
        <v>0</v>
      </c>
      <c r="H198">
        <v>0.96</v>
      </c>
      <c r="I198">
        <v>0.01</v>
      </c>
      <c r="J198">
        <v>0</v>
      </c>
      <c r="K198">
        <v>0</v>
      </c>
      <c r="L198">
        <v>0</v>
      </c>
      <c r="M198">
        <v>0.02</v>
      </c>
      <c r="N198">
        <v>11.535664648832</v>
      </c>
      <c r="O198">
        <f t="shared" si="6"/>
        <v>174.6060205</v>
      </c>
      <c r="P198">
        <f t="shared" si="7"/>
        <v>-36.83909835</v>
      </c>
      <c r="R198">
        <v>120400</v>
      </c>
      <c r="S198" t="s">
        <v>292</v>
      </c>
      <c r="T198" t="s">
        <v>96</v>
      </c>
      <c r="U198">
        <v>0</v>
      </c>
      <c r="V198">
        <v>0</v>
      </c>
      <c r="W198">
        <v>0</v>
      </c>
      <c r="X198">
        <v>0</v>
      </c>
      <c r="Y198">
        <v>1</v>
      </c>
      <c r="Z198">
        <v>0</v>
      </c>
      <c r="AA198">
        <v>0</v>
      </c>
      <c r="AB198">
        <v>0</v>
      </c>
      <c r="AC198">
        <v>0</v>
      </c>
      <c r="AD198">
        <v>0.02</v>
      </c>
      <c r="AE198" t="s">
        <v>97</v>
      </c>
      <c r="AF198">
        <v>174.71977269999999</v>
      </c>
      <c r="AG198">
        <v>-36.756032419999997</v>
      </c>
      <c r="AI198">
        <v>120700</v>
      </c>
      <c r="AJ198" t="s">
        <v>295</v>
      </c>
      <c r="AK198" t="s">
        <v>96</v>
      </c>
      <c r="AL198">
        <v>0</v>
      </c>
      <c r="AM198">
        <v>0</v>
      </c>
      <c r="AN198">
        <v>0</v>
      </c>
      <c r="AO198">
        <v>0</v>
      </c>
      <c r="AP198">
        <v>0</v>
      </c>
      <c r="AQ198">
        <v>0.68</v>
      </c>
      <c r="AR198">
        <v>0</v>
      </c>
      <c r="AS198">
        <v>0</v>
      </c>
      <c r="AT198">
        <v>0.32</v>
      </c>
      <c r="AU198">
        <v>0</v>
      </c>
      <c r="AV198">
        <v>1.17534980034756</v>
      </c>
      <c r="AW198">
        <v>174.6369598</v>
      </c>
      <c r="AX198">
        <v>-36.818023410000002</v>
      </c>
    </row>
    <row r="199" spans="1:50" x14ac:dyDescent="0.55000000000000004">
      <c r="A199">
        <v>120700</v>
      </c>
      <c r="B199" t="s">
        <v>295</v>
      </c>
      <c r="C199" t="s">
        <v>96</v>
      </c>
      <c r="D199">
        <v>0</v>
      </c>
      <c r="E199">
        <v>0</v>
      </c>
      <c r="F199">
        <v>0.04</v>
      </c>
      <c r="G199">
        <v>0</v>
      </c>
      <c r="H199">
        <v>0.95</v>
      </c>
      <c r="I199">
        <v>0</v>
      </c>
      <c r="J199">
        <v>0</v>
      </c>
      <c r="K199">
        <v>0</v>
      </c>
      <c r="L199">
        <v>0.01</v>
      </c>
      <c r="M199">
        <v>0.02</v>
      </c>
      <c r="N199">
        <v>9.6565740609054203</v>
      </c>
      <c r="O199">
        <f t="shared" si="6"/>
        <v>174.6369598</v>
      </c>
      <c r="P199">
        <f t="shared" si="7"/>
        <v>-36.818023410000002</v>
      </c>
      <c r="R199">
        <v>120500</v>
      </c>
      <c r="S199" t="s">
        <v>293</v>
      </c>
      <c r="T199" t="s">
        <v>96</v>
      </c>
      <c r="U199">
        <v>0</v>
      </c>
      <c r="V199">
        <v>0</v>
      </c>
      <c r="W199">
        <v>0</v>
      </c>
      <c r="X199">
        <v>0</v>
      </c>
      <c r="Y199">
        <v>0.93</v>
      </c>
      <c r="Z199">
        <v>0</v>
      </c>
      <c r="AA199">
        <v>0</v>
      </c>
      <c r="AB199">
        <v>0</v>
      </c>
      <c r="AC199">
        <v>7.0000000000000007E-2</v>
      </c>
      <c r="AD199">
        <v>0.02</v>
      </c>
      <c r="AE199">
        <v>2.0500837395990001</v>
      </c>
      <c r="AF199">
        <v>174.7465493</v>
      </c>
      <c r="AG199">
        <v>-36.738589040000001</v>
      </c>
      <c r="AI199">
        <v>120800</v>
      </c>
      <c r="AJ199" t="s">
        <v>296</v>
      </c>
      <c r="AK199" t="s">
        <v>96</v>
      </c>
      <c r="AL199">
        <v>0</v>
      </c>
      <c r="AM199">
        <v>0</v>
      </c>
      <c r="AN199">
        <v>0</v>
      </c>
      <c r="AO199">
        <v>0</v>
      </c>
      <c r="AP199">
        <v>0</v>
      </c>
      <c r="AQ199">
        <v>0.56000000000000005</v>
      </c>
      <c r="AR199">
        <v>0</v>
      </c>
      <c r="AS199">
        <v>0</v>
      </c>
      <c r="AT199">
        <v>0.44</v>
      </c>
      <c r="AU199">
        <v>0</v>
      </c>
      <c r="AV199">
        <v>0.59297293831695697</v>
      </c>
      <c r="AW199">
        <v>174.74864769999999</v>
      </c>
      <c r="AX199">
        <v>-36.743902730000002</v>
      </c>
    </row>
    <row r="200" spans="1:50" x14ac:dyDescent="0.55000000000000004">
      <c r="A200">
        <v>120800</v>
      </c>
      <c r="B200" t="s">
        <v>296</v>
      </c>
      <c r="C200" t="s">
        <v>96</v>
      </c>
      <c r="D200">
        <v>0</v>
      </c>
      <c r="E200">
        <v>0.13</v>
      </c>
      <c r="F200">
        <v>0</v>
      </c>
      <c r="G200">
        <v>0</v>
      </c>
      <c r="H200">
        <v>0.86</v>
      </c>
      <c r="I200">
        <v>0</v>
      </c>
      <c r="J200">
        <v>0</v>
      </c>
      <c r="K200">
        <v>0</v>
      </c>
      <c r="L200">
        <v>0.01</v>
      </c>
      <c r="M200">
        <v>0.02</v>
      </c>
      <c r="N200">
        <v>7.0600205369776097</v>
      </c>
      <c r="O200">
        <f t="shared" si="6"/>
        <v>174.74864769999999</v>
      </c>
      <c r="P200">
        <f t="shared" si="7"/>
        <v>-36.743902730000002</v>
      </c>
      <c r="R200">
        <v>120600</v>
      </c>
      <c r="S200" t="s">
        <v>294</v>
      </c>
      <c r="T200" t="s">
        <v>96</v>
      </c>
      <c r="U200">
        <v>0</v>
      </c>
      <c r="V200">
        <v>0</v>
      </c>
      <c r="W200">
        <v>0</v>
      </c>
      <c r="X200">
        <v>0</v>
      </c>
      <c r="Y200">
        <v>1</v>
      </c>
      <c r="Z200">
        <v>0</v>
      </c>
      <c r="AA200">
        <v>0</v>
      </c>
      <c r="AB200">
        <v>0</v>
      </c>
      <c r="AC200">
        <v>0</v>
      </c>
      <c r="AD200">
        <v>0.02</v>
      </c>
      <c r="AE200" t="s">
        <v>97</v>
      </c>
      <c r="AF200">
        <v>174.6060205</v>
      </c>
      <c r="AG200">
        <v>-36.83909835</v>
      </c>
      <c r="AI200">
        <v>120900</v>
      </c>
      <c r="AJ200" t="s">
        <v>297</v>
      </c>
      <c r="AK200" t="s">
        <v>96</v>
      </c>
      <c r="AL200" t="s">
        <v>97</v>
      </c>
      <c r="AM200" t="s">
        <v>97</v>
      </c>
      <c r="AN200" t="s">
        <v>97</v>
      </c>
      <c r="AO200">
        <v>0</v>
      </c>
      <c r="AP200" t="s">
        <v>97</v>
      </c>
      <c r="AQ200" t="s">
        <v>97</v>
      </c>
      <c r="AR200">
        <v>0</v>
      </c>
      <c r="AS200" t="s">
        <v>97</v>
      </c>
      <c r="AT200" t="s">
        <v>97</v>
      </c>
      <c r="AU200">
        <v>0</v>
      </c>
      <c r="AV200" t="s">
        <v>97</v>
      </c>
      <c r="AW200">
        <v>174.61254550000001</v>
      </c>
      <c r="AX200">
        <v>-36.834299119999997</v>
      </c>
    </row>
    <row r="201" spans="1:50" x14ac:dyDescent="0.55000000000000004">
      <c r="A201">
        <v>120900</v>
      </c>
      <c r="B201" t="s">
        <v>297</v>
      </c>
      <c r="C201" t="s">
        <v>96</v>
      </c>
      <c r="D201">
        <v>0</v>
      </c>
      <c r="E201">
        <v>0.01</v>
      </c>
      <c r="F201">
        <v>0</v>
      </c>
      <c r="G201">
        <v>0</v>
      </c>
      <c r="H201">
        <v>0.98</v>
      </c>
      <c r="I201">
        <v>0.01</v>
      </c>
      <c r="J201">
        <v>0</v>
      </c>
      <c r="K201">
        <v>0</v>
      </c>
      <c r="L201">
        <v>0</v>
      </c>
      <c r="M201">
        <v>0.02</v>
      </c>
      <c r="N201">
        <v>11.5017883395079</v>
      </c>
      <c r="O201">
        <f t="shared" si="6"/>
        <v>174.61254550000001</v>
      </c>
      <c r="P201">
        <f t="shared" si="7"/>
        <v>-36.834299119999997</v>
      </c>
      <c r="R201">
        <v>120700</v>
      </c>
      <c r="S201" t="s">
        <v>295</v>
      </c>
      <c r="T201" t="s">
        <v>96</v>
      </c>
      <c r="U201">
        <v>0</v>
      </c>
      <c r="V201">
        <v>0</v>
      </c>
      <c r="W201">
        <v>0</v>
      </c>
      <c r="X201">
        <v>0</v>
      </c>
      <c r="Y201">
        <v>0.7</v>
      </c>
      <c r="Z201">
        <v>0</v>
      </c>
      <c r="AA201">
        <v>0</v>
      </c>
      <c r="AB201">
        <v>0</v>
      </c>
      <c r="AC201">
        <v>0.3</v>
      </c>
      <c r="AD201">
        <v>0.02</v>
      </c>
      <c r="AE201">
        <v>1.1028866729589699</v>
      </c>
      <c r="AF201">
        <v>174.6369598</v>
      </c>
      <c r="AG201">
        <v>-36.818023410000002</v>
      </c>
      <c r="AI201">
        <v>121000</v>
      </c>
      <c r="AJ201" t="s">
        <v>298</v>
      </c>
      <c r="AK201" t="s">
        <v>96</v>
      </c>
      <c r="AL201" t="s">
        <v>97</v>
      </c>
      <c r="AM201" t="s">
        <v>97</v>
      </c>
      <c r="AN201" t="s">
        <v>97</v>
      </c>
      <c r="AO201">
        <v>0</v>
      </c>
      <c r="AP201" t="s">
        <v>97</v>
      </c>
      <c r="AQ201" t="s">
        <v>97</v>
      </c>
      <c r="AR201">
        <v>0</v>
      </c>
      <c r="AS201" t="s">
        <v>97</v>
      </c>
      <c r="AT201" t="s">
        <v>97</v>
      </c>
      <c r="AU201">
        <v>0</v>
      </c>
      <c r="AV201" t="s">
        <v>97</v>
      </c>
      <c r="AW201">
        <v>174.71337439999999</v>
      </c>
      <c r="AX201">
        <v>-36.769995909999999</v>
      </c>
    </row>
    <row r="202" spans="1:50" x14ac:dyDescent="0.55000000000000004">
      <c r="A202">
        <v>121000</v>
      </c>
      <c r="B202" t="s">
        <v>298</v>
      </c>
      <c r="C202" t="s">
        <v>96</v>
      </c>
      <c r="D202">
        <v>0</v>
      </c>
      <c r="E202">
        <v>0.14000000000000001</v>
      </c>
      <c r="F202">
        <v>0</v>
      </c>
      <c r="G202">
        <v>0</v>
      </c>
      <c r="H202">
        <v>0.85</v>
      </c>
      <c r="I202">
        <v>0.01</v>
      </c>
      <c r="J202">
        <v>0</v>
      </c>
      <c r="K202">
        <v>0</v>
      </c>
      <c r="L202">
        <v>0</v>
      </c>
      <c r="M202">
        <v>0.02</v>
      </c>
      <c r="N202">
        <v>7.1254592534085903</v>
      </c>
      <c r="O202">
        <f t="shared" si="6"/>
        <v>174.71337439999999</v>
      </c>
      <c r="P202">
        <f t="shared" si="7"/>
        <v>-36.769995909999999</v>
      </c>
      <c r="R202">
        <v>120800</v>
      </c>
      <c r="S202" t="s">
        <v>296</v>
      </c>
      <c r="T202" t="s">
        <v>96</v>
      </c>
      <c r="U202">
        <v>0</v>
      </c>
      <c r="V202">
        <v>0</v>
      </c>
      <c r="W202">
        <v>0</v>
      </c>
      <c r="X202">
        <v>0</v>
      </c>
      <c r="Y202">
        <v>0.67</v>
      </c>
      <c r="Z202">
        <v>0</v>
      </c>
      <c r="AA202">
        <v>0</v>
      </c>
      <c r="AB202">
        <v>0</v>
      </c>
      <c r="AC202">
        <v>0.33</v>
      </c>
      <c r="AD202">
        <v>0.02</v>
      </c>
      <c r="AE202">
        <v>0.206643117037239</v>
      </c>
      <c r="AF202">
        <v>174.74864769999999</v>
      </c>
      <c r="AG202">
        <v>-36.743902730000002</v>
      </c>
      <c r="AI202">
        <v>121100</v>
      </c>
      <c r="AJ202" t="s">
        <v>299</v>
      </c>
      <c r="AK202" t="s">
        <v>96</v>
      </c>
      <c r="AL202">
        <v>0</v>
      </c>
      <c r="AM202">
        <v>0</v>
      </c>
      <c r="AN202">
        <v>0</v>
      </c>
      <c r="AO202">
        <v>0</v>
      </c>
      <c r="AP202">
        <v>0</v>
      </c>
      <c r="AQ202">
        <v>1</v>
      </c>
      <c r="AR202">
        <v>0</v>
      </c>
      <c r="AS202">
        <v>0</v>
      </c>
      <c r="AT202">
        <v>0</v>
      </c>
      <c r="AU202">
        <v>0</v>
      </c>
      <c r="AV202" t="s">
        <v>97</v>
      </c>
      <c r="AW202">
        <v>174.57106819999899</v>
      </c>
      <c r="AX202">
        <v>-36.881095000000002</v>
      </c>
    </row>
    <row r="203" spans="1:50" x14ac:dyDescent="0.55000000000000004">
      <c r="A203">
        <v>121100</v>
      </c>
      <c r="B203" t="s">
        <v>299</v>
      </c>
      <c r="C203" t="s">
        <v>96</v>
      </c>
      <c r="D203">
        <v>0.08</v>
      </c>
      <c r="E203">
        <v>0</v>
      </c>
      <c r="F203">
        <v>0</v>
      </c>
      <c r="G203">
        <v>0</v>
      </c>
      <c r="H203">
        <v>0.92</v>
      </c>
      <c r="I203">
        <v>0</v>
      </c>
      <c r="J203">
        <v>0</v>
      </c>
      <c r="K203">
        <v>0</v>
      </c>
      <c r="L203">
        <v>0</v>
      </c>
      <c r="M203">
        <v>0.02</v>
      </c>
      <c r="N203">
        <v>11.160541197077601</v>
      </c>
      <c r="O203">
        <f t="shared" si="6"/>
        <v>174.57106819999899</v>
      </c>
      <c r="P203">
        <f t="shared" si="7"/>
        <v>-36.881095000000002</v>
      </c>
      <c r="R203">
        <v>120900</v>
      </c>
      <c r="S203" t="s">
        <v>297</v>
      </c>
      <c r="T203" t="s">
        <v>96</v>
      </c>
      <c r="U203" t="s">
        <v>97</v>
      </c>
      <c r="V203" t="s">
        <v>97</v>
      </c>
      <c r="W203" t="s">
        <v>97</v>
      </c>
      <c r="X203">
        <v>0</v>
      </c>
      <c r="Y203" t="s">
        <v>97</v>
      </c>
      <c r="Z203" t="s">
        <v>97</v>
      </c>
      <c r="AA203">
        <v>0</v>
      </c>
      <c r="AB203" t="s">
        <v>97</v>
      </c>
      <c r="AC203" t="s">
        <v>97</v>
      </c>
      <c r="AD203">
        <v>0.02</v>
      </c>
      <c r="AE203" t="s">
        <v>97</v>
      </c>
      <c r="AF203">
        <v>174.61254550000001</v>
      </c>
      <c r="AG203">
        <v>-36.834299119999997</v>
      </c>
      <c r="AI203">
        <v>121200</v>
      </c>
      <c r="AJ203" t="s">
        <v>300</v>
      </c>
      <c r="AK203" t="s">
        <v>96</v>
      </c>
      <c r="AL203">
        <v>0</v>
      </c>
      <c r="AM203">
        <v>0</v>
      </c>
      <c r="AN203">
        <v>0</v>
      </c>
      <c r="AO203">
        <v>0</v>
      </c>
      <c r="AP203">
        <v>0</v>
      </c>
      <c r="AQ203">
        <v>0.62</v>
      </c>
      <c r="AR203">
        <v>0</v>
      </c>
      <c r="AS203">
        <v>0</v>
      </c>
      <c r="AT203">
        <v>0.38</v>
      </c>
      <c r="AU203">
        <v>0</v>
      </c>
      <c r="AV203">
        <v>0.26724842058596898</v>
      </c>
      <c r="AW203">
        <v>174.73587599999999</v>
      </c>
      <c r="AX203">
        <v>-36.755264580000002</v>
      </c>
    </row>
    <row r="204" spans="1:50" x14ac:dyDescent="0.55000000000000004">
      <c r="A204">
        <v>121200</v>
      </c>
      <c r="B204" t="s">
        <v>300</v>
      </c>
      <c r="C204" t="s">
        <v>96</v>
      </c>
      <c r="D204">
        <v>0</v>
      </c>
      <c r="E204">
        <v>0.24</v>
      </c>
      <c r="F204">
        <v>0</v>
      </c>
      <c r="G204">
        <v>0</v>
      </c>
      <c r="H204">
        <v>0.71</v>
      </c>
      <c r="I204">
        <v>0.01</v>
      </c>
      <c r="J204">
        <v>0</v>
      </c>
      <c r="K204">
        <v>0</v>
      </c>
      <c r="L204">
        <v>0.04</v>
      </c>
      <c r="M204">
        <v>0.02</v>
      </c>
      <c r="N204">
        <v>6.8651566184027297</v>
      </c>
      <c r="O204">
        <f t="shared" si="6"/>
        <v>174.73587599999999</v>
      </c>
      <c r="P204">
        <f t="shared" si="7"/>
        <v>-36.755264580000002</v>
      </c>
      <c r="R204">
        <v>121000</v>
      </c>
      <c r="S204" t="s">
        <v>298</v>
      </c>
      <c r="T204" t="s">
        <v>96</v>
      </c>
      <c r="U204">
        <v>0</v>
      </c>
      <c r="V204">
        <v>0</v>
      </c>
      <c r="W204">
        <v>0</v>
      </c>
      <c r="X204">
        <v>0</v>
      </c>
      <c r="Y204">
        <v>1</v>
      </c>
      <c r="Z204">
        <v>0</v>
      </c>
      <c r="AA204">
        <v>0</v>
      </c>
      <c r="AB204">
        <v>0</v>
      </c>
      <c r="AC204">
        <v>0</v>
      </c>
      <c r="AD204">
        <v>0.02</v>
      </c>
      <c r="AE204">
        <v>0.38282765403192298</v>
      </c>
      <c r="AF204">
        <v>174.71337439999999</v>
      </c>
      <c r="AG204">
        <v>-36.769995909999999</v>
      </c>
      <c r="AI204">
        <v>121300</v>
      </c>
      <c r="AJ204" t="s">
        <v>301</v>
      </c>
      <c r="AK204" t="s">
        <v>96</v>
      </c>
      <c r="AL204">
        <v>0</v>
      </c>
      <c r="AM204">
        <v>0</v>
      </c>
      <c r="AN204">
        <v>0</v>
      </c>
      <c r="AO204">
        <v>0</v>
      </c>
      <c r="AP204">
        <v>0</v>
      </c>
      <c r="AQ204">
        <v>0.65</v>
      </c>
      <c r="AR204">
        <v>0</v>
      </c>
      <c r="AS204">
        <v>0</v>
      </c>
      <c r="AT204">
        <v>0.35</v>
      </c>
      <c r="AU204">
        <v>0</v>
      </c>
      <c r="AV204">
        <v>1.0388445687549099</v>
      </c>
      <c r="AW204">
        <v>174.74169359999999</v>
      </c>
      <c r="AX204">
        <v>-36.750868619999999</v>
      </c>
    </row>
    <row r="205" spans="1:50" x14ac:dyDescent="0.55000000000000004">
      <c r="A205">
        <v>121300</v>
      </c>
      <c r="B205" t="s">
        <v>301</v>
      </c>
      <c r="C205" t="s">
        <v>96</v>
      </c>
      <c r="D205">
        <v>0</v>
      </c>
      <c r="E205">
        <v>0.21</v>
      </c>
      <c r="F205">
        <v>0</v>
      </c>
      <c r="G205">
        <v>0</v>
      </c>
      <c r="H205">
        <v>0.78</v>
      </c>
      <c r="I205">
        <v>0</v>
      </c>
      <c r="J205">
        <v>0</v>
      </c>
      <c r="K205">
        <v>0</v>
      </c>
      <c r="L205">
        <v>0.01</v>
      </c>
      <c r="M205">
        <v>0.02</v>
      </c>
      <c r="N205">
        <v>6.8960665460713004</v>
      </c>
      <c r="O205">
        <f t="shared" si="6"/>
        <v>174.74169359999999</v>
      </c>
      <c r="P205">
        <f t="shared" si="7"/>
        <v>-36.750868619999999</v>
      </c>
      <c r="R205">
        <v>121100</v>
      </c>
      <c r="S205" t="s">
        <v>299</v>
      </c>
      <c r="T205" t="s">
        <v>96</v>
      </c>
      <c r="U205">
        <v>0</v>
      </c>
      <c r="V205">
        <v>0</v>
      </c>
      <c r="W205">
        <v>0</v>
      </c>
      <c r="X205">
        <v>0</v>
      </c>
      <c r="Y205">
        <v>1</v>
      </c>
      <c r="Z205">
        <v>0</v>
      </c>
      <c r="AA205">
        <v>0</v>
      </c>
      <c r="AB205">
        <v>0</v>
      </c>
      <c r="AC205">
        <v>0</v>
      </c>
      <c r="AD205">
        <v>0.02</v>
      </c>
      <c r="AE205" t="s">
        <v>97</v>
      </c>
      <c r="AF205">
        <v>174.57106819999899</v>
      </c>
      <c r="AG205">
        <v>-36.881095000000002</v>
      </c>
      <c r="AI205">
        <v>121400</v>
      </c>
      <c r="AJ205" t="s">
        <v>302</v>
      </c>
      <c r="AK205" t="s">
        <v>96</v>
      </c>
      <c r="AL205">
        <v>0</v>
      </c>
      <c r="AM205">
        <v>0</v>
      </c>
      <c r="AN205">
        <v>0</v>
      </c>
      <c r="AO205">
        <v>0</v>
      </c>
      <c r="AP205">
        <v>0</v>
      </c>
      <c r="AQ205">
        <v>0.67</v>
      </c>
      <c r="AR205">
        <v>0</v>
      </c>
      <c r="AS205">
        <v>0</v>
      </c>
      <c r="AT205">
        <v>0.33</v>
      </c>
      <c r="AU205">
        <v>0</v>
      </c>
      <c r="AV205">
        <v>0.67327721577984301</v>
      </c>
      <c r="AW205">
        <v>174.704622</v>
      </c>
      <c r="AX205">
        <v>-36.775919209999998</v>
      </c>
    </row>
    <row r="206" spans="1:50" x14ac:dyDescent="0.55000000000000004">
      <c r="A206">
        <v>121400</v>
      </c>
      <c r="B206" t="s">
        <v>302</v>
      </c>
      <c r="C206" t="s">
        <v>96</v>
      </c>
      <c r="D206">
        <v>0</v>
      </c>
      <c r="E206">
        <v>0.14000000000000001</v>
      </c>
      <c r="F206">
        <v>0</v>
      </c>
      <c r="G206">
        <v>0</v>
      </c>
      <c r="H206">
        <v>0.85</v>
      </c>
      <c r="I206">
        <v>0.01</v>
      </c>
      <c r="J206">
        <v>0</v>
      </c>
      <c r="K206">
        <v>0</v>
      </c>
      <c r="L206">
        <v>0</v>
      </c>
      <c r="M206">
        <v>0.02</v>
      </c>
      <c r="N206">
        <v>6.4808911572224597</v>
      </c>
      <c r="O206">
        <f t="shared" si="6"/>
        <v>174.704622</v>
      </c>
      <c r="P206">
        <f t="shared" si="7"/>
        <v>-36.775919209999998</v>
      </c>
      <c r="R206">
        <v>121200</v>
      </c>
      <c r="S206" t="s">
        <v>300</v>
      </c>
      <c r="T206" t="s">
        <v>96</v>
      </c>
      <c r="U206">
        <v>0</v>
      </c>
      <c r="V206">
        <v>0</v>
      </c>
      <c r="W206">
        <v>0</v>
      </c>
      <c r="X206">
        <v>0</v>
      </c>
      <c r="Y206">
        <v>0.73</v>
      </c>
      <c r="Z206">
        <v>0</v>
      </c>
      <c r="AA206">
        <v>0</v>
      </c>
      <c r="AB206">
        <v>0</v>
      </c>
      <c r="AC206">
        <v>0.27</v>
      </c>
      <c r="AD206">
        <v>0.02</v>
      </c>
      <c r="AE206">
        <v>0.83796582136019404</v>
      </c>
      <c r="AF206">
        <v>174.73587599999999</v>
      </c>
      <c r="AG206">
        <v>-36.755264580000002</v>
      </c>
      <c r="AI206">
        <v>121500</v>
      </c>
      <c r="AJ206" t="s">
        <v>303</v>
      </c>
      <c r="AK206" t="s">
        <v>96</v>
      </c>
      <c r="AL206">
        <v>0</v>
      </c>
      <c r="AM206">
        <v>0</v>
      </c>
      <c r="AN206">
        <v>0</v>
      </c>
      <c r="AO206">
        <v>0</v>
      </c>
      <c r="AP206">
        <v>0</v>
      </c>
      <c r="AQ206">
        <v>0.62</v>
      </c>
      <c r="AR206">
        <v>0</v>
      </c>
      <c r="AS206">
        <v>0</v>
      </c>
      <c r="AT206">
        <v>0.38</v>
      </c>
      <c r="AU206">
        <v>0</v>
      </c>
      <c r="AV206">
        <v>0.61012842553945401</v>
      </c>
      <c r="AW206">
        <v>174.7300947</v>
      </c>
      <c r="AX206">
        <v>-36.759658270000003</v>
      </c>
    </row>
    <row r="207" spans="1:50" x14ac:dyDescent="0.55000000000000004">
      <c r="A207">
        <v>121500</v>
      </c>
      <c r="B207" t="s">
        <v>303</v>
      </c>
      <c r="C207" t="s">
        <v>96</v>
      </c>
      <c r="D207">
        <v>0</v>
      </c>
      <c r="E207">
        <v>0.18</v>
      </c>
      <c r="F207">
        <v>0</v>
      </c>
      <c r="G207">
        <v>0</v>
      </c>
      <c r="H207">
        <v>0.78</v>
      </c>
      <c r="I207">
        <v>0.02</v>
      </c>
      <c r="J207">
        <v>0</v>
      </c>
      <c r="K207">
        <v>0</v>
      </c>
      <c r="L207">
        <v>0.02</v>
      </c>
      <c r="M207">
        <v>0.02</v>
      </c>
      <c r="N207">
        <v>6.0217557075210904</v>
      </c>
      <c r="O207">
        <f t="shared" si="6"/>
        <v>174.7300947</v>
      </c>
      <c r="P207">
        <f t="shared" si="7"/>
        <v>-36.759658270000003</v>
      </c>
      <c r="R207">
        <v>121300</v>
      </c>
      <c r="S207" t="s">
        <v>301</v>
      </c>
      <c r="T207" t="s">
        <v>96</v>
      </c>
      <c r="U207">
        <v>0</v>
      </c>
      <c r="V207">
        <v>0</v>
      </c>
      <c r="W207">
        <v>0</v>
      </c>
      <c r="X207">
        <v>0</v>
      </c>
      <c r="Y207">
        <v>0.67</v>
      </c>
      <c r="Z207">
        <v>0</v>
      </c>
      <c r="AA207">
        <v>0</v>
      </c>
      <c r="AB207">
        <v>0</v>
      </c>
      <c r="AC207">
        <v>0.33</v>
      </c>
      <c r="AD207">
        <v>0.02</v>
      </c>
      <c r="AE207">
        <v>1.3981356406730101</v>
      </c>
      <c r="AF207">
        <v>174.74169359999999</v>
      </c>
      <c r="AG207">
        <v>-36.750868619999999</v>
      </c>
      <c r="AI207">
        <v>121600</v>
      </c>
      <c r="AJ207" t="s">
        <v>304</v>
      </c>
      <c r="AK207" t="s">
        <v>96</v>
      </c>
      <c r="AL207" t="s">
        <v>97</v>
      </c>
      <c r="AM207" t="s">
        <v>97</v>
      </c>
      <c r="AN207" t="s">
        <v>97</v>
      </c>
      <c r="AO207">
        <v>0</v>
      </c>
      <c r="AP207" t="s">
        <v>97</v>
      </c>
      <c r="AQ207" t="s">
        <v>97</v>
      </c>
      <c r="AR207">
        <v>0</v>
      </c>
      <c r="AS207" t="s">
        <v>97</v>
      </c>
      <c r="AT207" t="s">
        <v>97</v>
      </c>
      <c r="AU207">
        <v>0</v>
      </c>
      <c r="AV207" t="s">
        <v>97</v>
      </c>
      <c r="AW207">
        <v>174.62774619999999</v>
      </c>
      <c r="AX207">
        <v>-36.828511970000001</v>
      </c>
    </row>
    <row r="208" spans="1:50" x14ac:dyDescent="0.55000000000000004">
      <c r="A208">
        <v>121600</v>
      </c>
      <c r="B208" t="s">
        <v>304</v>
      </c>
      <c r="C208" t="s">
        <v>96</v>
      </c>
      <c r="D208">
        <v>0</v>
      </c>
      <c r="E208">
        <v>0.01</v>
      </c>
      <c r="F208">
        <v>0</v>
      </c>
      <c r="G208">
        <v>0</v>
      </c>
      <c r="H208">
        <v>0.98</v>
      </c>
      <c r="I208">
        <v>0</v>
      </c>
      <c r="J208">
        <v>0</v>
      </c>
      <c r="K208">
        <v>0</v>
      </c>
      <c r="L208">
        <v>0.01</v>
      </c>
      <c r="M208">
        <v>0.02</v>
      </c>
      <c r="N208">
        <v>10.410162675195</v>
      </c>
      <c r="O208">
        <f t="shared" si="6"/>
        <v>174.62774619999999</v>
      </c>
      <c r="P208">
        <f t="shared" si="7"/>
        <v>-36.828511970000001</v>
      </c>
      <c r="R208">
        <v>121400</v>
      </c>
      <c r="S208" t="s">
        <v>302</v>
      </c>
      <c r="T208" t="s">
        <v>96</v>
      </c>
      <c r="U208">
        <v>0</v>
      </c>
      <c r="V208">
        <v>0</v>
      </c>
      <c r="W208">
        <v>0</v>
      </c>
      <c r="X208">
        <v>0</v>
      </c>
      <c r="Y208">
        <v>1</v>
      </c>
      <c r="Z208">
        <v>0</v>
      </c>
      <c r="AA208">
        <v>0</v>
      </c>
      <c r="AB208">
        <v>0</v>
      </c>
      <c r="AC208">
        <v>0</v>
      </c>
      <c r="AD208">
        <v>0.02</v>
      </c>
      <c r="AE208">
        <v>0.38282765403192298</v>
      </c>
      <c r="AF208">
        <v>174.704622</v>
      </c>
      <c r="AG208">
        <v>-36.775919209999998</v>
      </c>
      <c r="AI208">
        <v>121700</v>
      </c>
      <c r="AJ208" t="s">
        <v>305</v>
      </c>
      <c r="AK208" t="s">
        <v>96</v>
      </c>
      <c r="AL208">
        <v>0</v>
      </c>
      <c r="AM208">
        <v>0.25</v>
      </c>
      <c r="AN208">
        <v>0</v>
      </c>
      <c r="AO208">
        <v>0</v>
      </c>
      <c r="AP208">
        <v>0</v>
      </c>
      <c r="AQ208">
        <v>0.48</v>
      </c>
      <c r="AR208">
        <v>0</v>
      </c>
      <c r="AS208">
        <v>0</v>
      </c>
      <c r="AT208">
        <v>0.27</v>
      </c>
      <c r="AU208">
        <v>0</v>
      </c>
      <c r="AV208">
        <v>3.2414744365745398</v>
      </c>
      <c r="AW208">
        <v>174.60391970000001</v>
      </c>
      <c r="AX208">
        <v>-36.847155030000003</v>
      </c>
    </row>
    <row r="209" spans="1:50" x14ac:dyDescent="0.55000000000000004">
      <c r="A209">
        <v>121700</v>
      </c>
      <c r="B209" t="s">
        <v>305</v>
      </c>
      <c r="C209" t="s">
        <v>96</v>
      </c>
      <c r="D209">
        <v>0</v>
      </c>
      <c r="E209">
        <v>0</v>
      </c>
      <c r="F209">
        <v>0</v>
      </c>
      <c r="G209">
        <v>0</v>
      </c>
      <c r="H209">
        <v>1</v>
      </c>
      <c r="I209">
        <v>0</v>
      </c>
      <c r="J209">
        <v>0</v>
      </c>
      <c r="K209">
        <v>0</v>
      </c>
      <c r="L209">
        <v>0</v>
      </c>
      <c r="M209">
        <v>0.02</v>
      </c>
      <c r="N209">
        <v>10.6494070311635</v>
      </c>
      <c r="O209">
        <f t="shared" si="6"/>
        <v>174.60391970000001</v>
      </c>
      <c r="P209">
        <f t="shared" si="7"/>
        <v>-36.847155030000003</v>
      </c>
      <c r="R209">
        <v>121500</v>
      </c>
      <c r="S209" t="s">
        <v>303</v>
      </c>
      <c r="T209" t="s">
        <v>96</v>
      </c>
      <c r="U209">
        <v>0</v>
      </c>
      <c r="V209">
        <v>0</v>
      </c>
      <c r="W209">
        <v>0</v>
      </c>
      <c r="X209">
        <v>0</v>
      </c>
      <c r="Y209">
        <v>1</v>
      </c>
      <c r="Z209">
        <v>0</v>
      </c>
      <c r="AA209">
        <v>0</v>
      </c>
      <c r="AB209">
        <v>0</v>
      </c>
      <c r="AC209">
        <v>0</v>
      </c>
      <c r="AD209">
        <v>0.02</v>
      </c>
      <c r="AE209">
        <v>0.81052380094007104</v>
      </c>
      <c r="AF209">
        <v>174.7300947</v>
      </c>
      <c r="AG209">
        <v>-36.759658270000003</v>
      </c>
      <c r="AI209">
        <v>121800</v>
      </c>
      <c r="AJ209" t="s">
        <v>306</v>
      </c>
      <c r="AK209" t="s">
        <v>96</v>
      </c>
      <c r="AL209">
        <v>0</v>
      </c>
      <c r="AM209">
        <v>0</v>
      </c>
      <c r="AN209">
        <v>0</v>
      </c>
      <c r="AO209">
        <v>0</v>
      </c>
      <c r="AP209">
        <v>0</v>
      </c>
      <c r="AQ209">
        <v>0.6</v>
      </c>
      <c r="AR209">
        <v>0</v>
      </c>
      <c r="AS209">
        <v>0</v>
      </c>
      <c r="AT209">
        <v>0.4</v>
      </c>
      <c r="AU209">
        <v>0</v>
      </c>
      <c r="AV209">
        <v>0.58233227450990599</v>
      </c>
      <c r="AW209">
        <v>174.68619140000001</v>
      </c>
      <c r="AX209">
        <v>-36.79327636</v>
      </c>
    </row>
    <row r="210" spans="1:50" x14ac:dyDescent="0.55000000000000004">
      <c r="A210">
        <v>121800</v>
      </c>
      <c r="B210" t="s">
        <v>306</v>
      </c>
      <c r="C210" t="s">
        <v>96</v>
      </c>
      <c r="D210">
        <v>0</v>
      </c>
      <c r="E210">
        <v>0.14000000000000001</v>
      </c>
      <c r="F210">
        <v>0.02</v>
      </c>
      <c r="G210">
        <v>0</v>
      </c>
      <c r="H210">
        <v>0.83</v>
      </c>
      <c r="I210">
        <v>0</v>
      </c>
      <c r="J210">
        <v>0</v>
      </c>
      <c r="K210">
        <v>0</v>
      </c>
      <c r="L210">
        <v>0.01</v>
      </c>
      <c r="M210">
        <v>0.02</v>
      </c>
      <c r="N210">
        <v>8.5295852115634396</v>
      </c>
      <c r="O210">
        <f t="shared" si="6"/>
        <v>174.68619140000001</v>
      </c>
      <c r="P210">
        <f t="shared" si="7"/>
        <v>-36.79327636</v>
      </c>
      <c r="R210">
        <v>121600</v>
      </c>
      <c r="S210" t="s">
        <v>304</v>
      </c>
      <c r="T210" t="s">
        <v>96</v>
      </c>
      <c r="U210">
        <v>0</v>
      </c>
      <c r="V210">
        <v>0</v>
      </c>
      <c r="W210">
        <v>0</v>
      </c>
      <c r="X210">
        <v>0</v>
      </c>
      <c r="Y210">
        <v>0.78</v>
      </c>
      <c r="Z210">
        <v>0</v>
      </c>
      <c r="AA210">
        <v>0</v>
      </c>
      <c r="AB210">
        <v>0</v>
      </c>
      <c r="AC210">
        <v>0.22</v>
      </c>
      <c r="AD210">
        <v>0.02</v>
      </c>
      <c r="AE210" t="s">
        <v>97</v>
      </c>
      <c r="AF210">
        <v>174.62774619999999</v>
      </c>
      <c r="AG210">
        <v>-36.828511970000001</v>
      </c>
      <c r="AI210">
        <v>121900</v>
      </c>
      <c r="AJ210" t="s">
        <v>307</v>
      </c>
      <c r="AK210" t="s">
        <v>96</v>
      </c>
      <c r="AL210" t="s">
        <v>97</v>
      </c>
      <c r="AM210" t="s">
        <v>97</v>
      </c>
      <c r="AN210" t="s">
        <v>97</v>
      </c>
      <c r="AO210">
        <v>0</v>
      </c>
      <c r="AP210" t="s">
        <v>97</v>
      </c>
      <c r="AQ210" t="s">
        <v>97</v>
      </c>
      <c r="AR210">
        <v>0</v>
      </c>
      <c r="AS210" t="s">
        <v>97</v>
      </c>
      <c r="AT210" t="s">
        <v>97</v>
      </c>
      <c r="AU210">
        <v>0</v>
      </c>
      <c r="AV210" t="s">
        <v>97</v>
      </c>
      <c r="AW210">
        <v>174.72573600000001</v>
      </c>
      <c r="AX210">
        <v>-36.76583308</v>
      </c>
    </row>
    <row r="211" spans="1:50" x14ac:dyDescent="0.55000000000000004">
      <c r="A211">
        <v>121900</v>
      </c>
      <c r="B211" t="s">
        <v>307</v>
      </c>
      <c r="C211" t="s">
        <v>96</v>
      </c>
      <c r="D211">
        <v>0</v>
      </c>
      <c r="E211">
        <v>0.17</v>
      </c>
      <c r="F211">
        <v>0</v>
      </c>
      <c r="G211">
        <v>0</v>
      </c>
      <c r="H211">
        <v>0.8</v>
      </c>
      <c r="I211">
        <v>0.01</v>
      </c>
      <c r="J211">
        <v>0</v>
      </c>
      <c r="K211">
        <v>0</v>
      </c>
      <c r="L211">
        <v>0.02</v>
      </c>
      <c r="M211">
        <v>0.02</v>
      </c>
      <c r="N211">
        <v>6.6831183750893599</v>
      </c>
      <c r="O211">
        <f t="shared" si="6"/>
        <v>174.72573600000001</v>
      </c>
      <c r="P211">
        <f t="shared" si="7"/>
        <v>-36.76583308</v>
      </c>
      <c r="R211">
        <v>121700</v>
      </c>
      <c r="S211" t="s">
        <v>305</v>
      </c>
      <c r="T211" t="s">
        <v>96</v>
      </c>
      <c r="U211">
        <v>0</v>
      </c>
      <c r="V211">
        <v>0</v>
      </c>
      <c r="W211">
        <v>0</v>
      </c>
      <c r="X211">
        <v>0</v>
      </c>
      <c r="Y211">
        <v>1</v>
      </c>
      <c r="Z211">
        <v>0</v>
      </c>
      <c r="AA211">
        <v>0</v>
      </c>
      <c r="AB211">
        <v>0</v>
      </c>
      <c r="AC211">
        <v>0</v>
      </c>
      <c r="AD211">
        <v>0.02</v>
      </c>
      <c r="AE211">
        <v>2.7726700570760201</v>
      </c>
      <c r="AF211">
        <v>174.60391970000001</v>
      </c>
      <c r="AG211">
        <v>-36.847155030000003</v>
      </c>
      <c r="AI211">
        <v>122000</v>
      </c>
      <c r="AJ211" t="s">
        <v>308</v>
      </c>
      <c r="AK211" t="s">
        <v>96</v>
      </c>
      <c r="AL211">
        <v>0</v>
      </c>
      <c r="AM211">
        <v>0</v>
      </c>
      <c r="AN211">
        <v>0</v>
      </c>
      <c r="AO211">
        <v>0</v>
      </c>
      <c r="AP211">
        <v>0</v>
      </c>
      <c r="AQ211">
        <v>0.86</v>
      </c>
      <c r="AR211">
        <v>0</v>
      </c>
      <c r="AS211">
        <v>0</v>
      </c>
      <c r="AT211">
        <v>0.14000000000000001</v>
      </c>
      <c r="AU211">
        <v>0</v>
      </c>
      <c r="AV211">
        <v>1.4722589278623399</v>
      </c>
      <c r="AW211">
        <v>174.58462979999999</v>
      </c>
      <c r="AX211">
        <v>-36.86489607</v>
      </c>
    </row>
    <row r="212" spans="1:50" x14ac:dyDescent="0.55000000000000004">
      <c r="A212">
        <v>122000</v>
      </c>
      <c r="B212" t="s">
        <v>308</v>
      </c>
      <c r="C212" t="s">
        <v>96</v>
      </c>
      <c r="D212">
        <v>0.1</v>
      </c>
      <c r="E212">
        <v>0</v>
      </c>
      <c r="F212">
        <v>0</v>
      </c>
      <c r="G212">
        <v>0</v>
      </c>
      <c r="H212">
        <v>0.89</v>
      </c>
      <c r="I212">
        <v>0</v>
      </c>
      <c r="J212">
        <v>0</v>
      </c>
      <c r="K212">
        <v>0</v>
      </c>
      <c r="L212">
        <v>0.01</v>
      </c>
      <c r="M212">
        <v>0.02</v>
      </c>
      <c r="N212">
        <v>12.108913732300699</v>
      </c>
      <c r="O212">
        <f t="shared" si="6"/>
        <v>174.58462979999999</v>
      </c>
      <c r="P212">
        <f t="shared" si="7"/>
        <v>-36.86489607</v>
      </c>
      <c r="R212">
        <v>121800</v>
      </c>
      <c r="S212" t="s">
        <v>306</v>
      </c>
      <c r="T212" t="s">
        <v>96</v>
      </c>
      <c r="U212">
        <v>0</v>
      </c>
      <c r="V212">
        <v>0</v>
      </c>
      <c r="W212">
        <v>0</v>
      </c>
      <c r="X212">
        <v>0</v>
      </c>
      <c r="Y212">
        <v>0.79</v>
      </c>
      <c r="Z212">
        <v>0</v>
      </c>
      <c r="AA212">
        <v>0</v>
      </c>
      <c r="AB212">
        <v>0</v>
      </c>
      <c r="AC212">
        <v>0.21</v>
      </c>
      <c r="AD212">
        <v>0.02</v>
      </c>
      <c r="AE212">
        <v>0.85152318739794997</v>
      </c>
      <c r="AF212">
        <v>174.68619140000001</v>
      </c>
      <c r="AG212">
        <v>-36.79327636</v>
      </c>
      <c r="AI212">
        <v>122100</v>
      </c>
      <c r="AJ212" t="s">
        <v>309</v>
      </c>
      <c r="AK212" t="s">
        <v>96</v>
      </c>
      <c r="AL212">
        <v>0</v>
      </c>
      <c r="AM212">
        <v>0</v>
      </c>
      <c r="AN212">
        <v>0</v>
      </c>
      <c r="AO212">
        <v>0</v>
      </c>
      <c r="AP212">
        <v>0</v>
      </c>
      <c r="AQ212">
        <v>0.68</v>
      </c>
      <c r="AR212">
        <v>0</v>
      </c>
      <c r="AS212">
        <v>0</v>
      </c>
      <c r="AT212">
        <v>0.32</v>
      </c>
      <c r="AU212">
        <v>0</v>
      </c>
      <c r="AV212">
        <v>0.93638938335661503</v>
      </c>
      <c r="AW212">
        <v>174.70916919999999</v>
      </c>
      <c r="AX212">
        <v>-36.779684410000002</v>
      </c>
    </row>
    <row r="213" spans="1:50" x14ac:dyDescent="0.55000000000000004">
      <c r="A213">
        <v>122100</v>
      </c>
      <c r="B213" t="s">
        <v>309</v>
      </c>
      <c r="C213" t="s">
        <v>96</v>
      </c>
      <c r="D213">
        <v>0</v>
      </c>
      <c r="E213">
        <v>0.12</v>
      </c>
      <c r="F213">
        <v>0</v>
      </c>
      <c r="G213">
        <v>0</v>
      </c>
      <c r="H213">
        <v>0.88</v>
      </c>
      <c r="I213">
        <v>0</v>
      </c>
      <c r="J213">
        <v>0</v>
      </c>
      <c r="K213">
        <v>0</v>
      </c>
      <c r="L213">
        <v>0</v>
      </c>
      <c r="M213">
        <v>0.02</v>
      </c>
      <c r="N213">
        <v>7.25526734421494</v>
      </c>
      <c r="O213">
        <f t="shared" si="6"/>
        <v>174.70916919999999</v>
      </c>
      <c r="P213">
        <f t="shared" si="7"/>
        <v>-36.779684410000002</v>
      </c>
      <c r="R213">
        <v>121900</v>
      </c>
      <c r="S213" t="s">
        <v>307</v>
      </c>
      <c r="T213" t="s">
        <v>96</v>
      </c>
      <c r="U213">
        <v>0</v>
      </c>
      <c r="V213">
        <v>0</v>
      </c>
      <c r="W213">
        <v>0</v>
      </c>
      <c r="X213">
        <v>0</v>
      </c>
      <c r="Y213">
        <v>1</v>
      </c>
      <c r="Z213">
        <v>0</v>
      </c>
      <c r="AA213">
        <v>0</v>
      </c>
      <c r="AB213">
        <v>0</v>
      </c>
      <c r="AC213">
        <v>0</v>
      </c>
      <c r="AD213">
        <v>0.02</v>
      </c>
      <c r="AE213" t="s">
        <v>97</v>
      </c>
      <c r="AF213">
        <v>174.72573600000001</v>
      </c>
      <c r="AG213">
        <v>-36.76583308</v>
      </c>
      <c r="AI213">
        <v>122200</v>
      </c>
      <c r="AJ213" t="s">
        <v>310</v>
      </c>
      <c r="AK213" t="s">
        <v>96</v>
      </c>
      <c r="AL213" t="s">
        <v>97</v>
      </c>
      <c r="AM213" t="s">
        <v>97</v>
      </c>
      <c r="AN213" t="s">
        <v>97</v>
      </c>
      <c r="AO213">
        <v>0</v>
      </c>
      <c r="AP213" t="s">
        <v>97</v>
      </c>
      <c r="AQ213" t="s">
        <v>97</v>
      </c>
      <c r="AR213">
        <v>0</v>
      </c>
      <c r="AS213" t="s">
        <v>97</v>
      </c>
      <c r="AT213" t="s">
        <v>97</v>
      </c>
      <c r="AU213">
        <v>0</v>
      </c>
      <c r="AV213" t="s">
        <v>97</v>
      </c>
      <c r="AW213">
        <v>174.75627349999999</v>
      </c>
      <c r="AX213">
        <v>-36.749549049999999</v>
      </c>
    </row>
    <row r="214" spans="1:50" x14ac:dyDescent="0.55000000000000004">
      <c r="A214">
        <v>122200</v>
      </c>
      <c r="B214" t="s">
        <v>310</v>
      </c>
      <c r="C214" t="s">
        <v>96</v>
      </c>
      <c r="D214">
        <v>0</v>
      </c>
      <c r="E214">
        <v>0.11</v>
      </c>
      <c r="F214">
        <v>0</v>
      </c>
      <c r="G214">
        <v>0</v>
      </c>
      <c r="H214">
        <v>0.88</v>
      </c>
      <c r="I214">
        <v>0.01</v>
      </c>
      <c r="J214">
        <v>0</v>
      </c>
      <c r="K214">
        <v>0</v>
      </c>
      <c r="L214">
        <v>0</v>
      </c>
      <c r="M214">
        <v>0.02</v>
      </c>
      <c r="N214">
        <v>7.5228720595673204</v>
      </c>
      <c r="O214">
        <f t="shared" si="6"/>
        <v>174.75627349999999</v>
      </c>
      <c r="P214">
        <f t="shared" si="7"/>
        <v>-36.749549049999999</v>
      </c>
      <c r="R214">
        <v>122000</v>
      </c>
      <c r="S214" t="s">
        <v>308</v>
      </c>
      <c r="T214" t="s">
        <v>96</v>
      </c>
      <c r="U214">
        <v>0</v>
      </c>
      <c r="V214">
        <v>0</v>
      </c>
      <c r="W214">
        <v>0</v>
      </c>
      <c r="X214">
        <v>0</v>
      </c>
      <c r="Y214">
        <v>0.98</v>
      </c>
      <c r="Z214">
        <v>0</v>
      </c>
      <c r="AA214">
        <v>0</v>
      </c>
      <c r="AB214">
        <v>0</v>
      </c>
      <c r="AC214">
        <v>0.02</v>
      </c>
      <c r="AD214">
        <v>0.02</v>
      </c>
      <c r="AE214">
        <v>3.5258064352710798</v>
      </c>
      <c r="AF214">
        <v>174.58462979999999</v>
      </c>
      <c r="AG214">
        <v>-36.86489607</v>
      </c>
      <c r="AI214">
        <v>122300</v>
      </c>
      <c r="AJ214" t="s">
        <v>311</v>
      </c>
      <c r="AK214" t="s">
        <v>96</v>
      </c>
      <c r="AL214">
        <v>0</v>
      </c>
      <c r="AM214">
        <v>0</v>
      </c>
      <c r="AN214">
        <v>0</v>
      </c>
      <c r="AO214">
        <v>0</v>
      </c>
      <c r="AP214">
        <v>0</v>
      </c>
      <c r="AQ214">
        <v>0.52</v>
      </c>
      <c r="AR214">
        <v>0</v>
      </c>
      <c r="AS214">
        <v>0</v>
      </c>
      <c r="AT214">
        <v>0.48</v>
      </c>
      <c r="AU214">
        <v>0</v>
      </c>
      <c r="AV214">
        <v>0.162277325719243</v>
      </c>
      <c r="AW214">
        <v>174.62832299999999</v>
      </c>
      <c r="AX214">
        <v>-36.835548369999998</v>
      </c>
    </row>
    <row r="215" spans="1:50" x14ac:dyDescent="0.55000000000000004">
      <c r="A215">
        <v>122300</v>
      </c>
      <c r="B215" t="s">
        <v>311</v>
      </c>
      <c r="C215" t="s">
        <v>96</v>
      </c>
      <c r="D215">
        <v>0</v>
      </c>
      <c r="E215">
        <v>0</v>
      </c>
      <c r="F215">
        <v>0</v>
      </c>
      <c r="G215">
        <v>0</v>
      </c>
      <c r="H215">
        <v>1</v>
      </c>
      <c r="I215">
        <v>0</v>
      </c>
      <c r="J215">
        <v>0</v>
      </c>
      <c r="K215">
        <v>0</v>
      </c>
      <c r="L215">
        <v>0</v>
      </c>
      <c r="M215">
        <v>0.02</v>
      </c>
      <c r="N215">
        <v>10.3169030164433</v>
      </c>
      <c r="O215">
        <f t="shared" si="6"/>
        <v>174.62832299999999</v>
      </c>
      <c r="P215">
        <f t="shared" si="7"/>
        <v>-36.835548369999998</v>
      </c>
      <c r="R215">
        <v>122100</v>
      </c>
      <c r="S215" t="s">
        <v>309</v>
      </c>
      <c r="T215" t="s">
        <v>96</v>
      </c>
      <c r="U215">
        <v>0</v>
      </c>
      <c r="V215">
        <v>0</v>
      </c>
      <c r="W215">
        <v>0</v>
      </c>
      <c r="X215">
        <v>0</v>
      </c>
      <c r="Y215">
        <v>1</v>
      </c>
      <c r="Z215">
        <v>0</v>
      </c>
      <c r="AA215">
        <v>0</v>
      </c>
      <c r="AB215">
        <v>0</v>
      </c>
      <c r="AC215">
        <v>0</v>
      </c>
      <c r="AD215">
        <v>0.02</v>
      </c>
      <c r="AE215" t="s">
        <v>97</v>
      </c>
      <c r="AF215">
        <v>174.70916919999999</v>
      </c>
      <c r="AG215">
        <v>-36.779684410000002</v>
      </c>
      <c r="AI215">
        <v>122400</v>
      </c>
      <c r="AJ215" t="s">
        <v>312</v>
      </c>
      <c r="AK215" t="s">
        <v>96</v>
      </c>
      <c r="AL215">
        <v>0</v>
      </c>
      <c r="AM215">
        <v>0</v>
      </c>
      <c r="AN215">
        <v>0</v>
      </c>
      <c r="AO215">
        <v>0</v>
      </c>
      <c r="AP215">
        <v>0</v>
      </c>
      <c r="AQ215">
        <v>0.83</v>
      </c>
      <c r="AR215">
        <v>0</v>
      </c>
      <c r="AS215">
        <v>0</v>
      </c>
      <c r="AT215">
        <v>0.17</v>
      </c>
      <c r="AU215">
        <v>0</v>
      </c>
      <c r="AV215">
        <v>0.33123265740825802</v>
      </c>
      <c r="AW215">
        <v>174.69359130000001</v>
      </c>
      <c r="AX215">
        <v>-36.792682579999997</v>
      </c>
    </row>
    <row r="216" spans="1:50" x14ac:dyDescent="0.55000000000000004">
      <c r="A216">
        <v>122400</v>
      </c>
      <c r="B216" t="s">
        <v>312</v>
      </c>
      <c r="C216" t="s">
        <v>96</v>
      </c>
      <c r="D216">
        <v>0</v>
      </c>
      <c r="E216">
        <v>0.17</v>
      </c>
      <c r="F216">
        <v>0</v>
      </c>
      <c r="G216">
        <v>0</v>
      </c>
      <c r="H216">
        <v>0.8</v>
      </c>
      <c r="I216">
        <v>0.02</v>
      </c>
      <c r="J216">
        <v>0</v>
      </c>
      <c r="K216">
        <v>0</v>
      </c>
      <c r="L216">
        <v>0.01</v>
      </c>
      <c r="M216">
        <v>0.02</v>
      </c>
      <c r="N216">
        <v>7.7971192989756499</v>
      </c>
      <c r="O216">
        <f t="shared" si="6"/>
        <v>174.69359130000001</v>
      </c>
      <c r="P216">
        <f t="shared" si="7"/>
        <v>-36.792682579999997</v>
      </c>
      <c r="R216">
        <v>122200</v>
      </c>
      <c r="S216" t="s">
        <v>310</v>
      </c>
      <c r="T216" t="s">
        <v>96</v>
      </c>
      <c r="U216">
        <v>0</v>
      </c>
      <c r="V216">
        <v>0</v>
      </c>
      <c r="W216">
        <v>0</v>
      </c>
      <c r="X216">
        <v>0</v>
      </c>
      <c r="Y216">
        <v>1</v>
      </c>
      <c r="Z216">
        <v>0</v>
      </c>
      <c r="AA216">
        <v>0</v>
      </c>
      <c r="AB216">
        <v>0</v>
      </c>
      <c r="AC216">
        <v>0</v>
      </c>
      <c r="AD216">
        <v>0.02</v>
      </c>
      <c r="AE216" t="s">
        <v>97</v>
      </c>
      <c r="AF216">
        <v>174.75627349999999</v>
      </c>
      <c r="AG216">
        <v>-36.749549049999999</v>
      </c>
      <c r="AI216">
        <v>122500</v>
      </c>
      <c r="AJ216" t="s">
        <v>313</v>
      </c>
      <c r="AK216" t="s">
        <v>96</v>
      </c>
      <c r="AL216">
        <v>0</v>
      </c>
      <c r="AM216">
        <v>0</v>
      </c>
      <c r="AN216">
        <v>0</v>
      </c>
      <c r="AO216">
        <v>0</v>
      </c>
      <c r="AP216">
        <v>0</v>
      </c>
      <c r="AQ216">
        <v>0.62</v>
      </c>
      <c r="AR216">
        <v>0</v>
      </c>
      <c r="AS216">
        <v>0</v>
      </c>
      <c r="AT216">
        <v>0.38</v>
      </c>
      <c r="AU216">
        <v>0</v>
      </c>
      <c r="AV216">
        <v>0.52182365912772999</v>
      </c>
      <c r="AW216">
        <v>174.61901130000001</v>
      </c>
      <c r="AX216">
        <v>-36.842302170000004</v>
      </c>
    </row>
    <row r="217" spans="1:50" x14ac:dyDescent="0.55000000000000004">
      <c r="A217">
        <v>122500</v>
      </c>
      <c r="B217" t="s">
        <v>313</v>
      </c>
      <c r="C217" t="s">
        <v>96</v>
      </c>
      <c r="D217">
        <v>0</v>
      </c>
      <c r="E217">
        <v>0.01</v>
      </c>
      <c r="F217">
        <v>0</v>
      </c>
      <c r="G217">
        <v>0</v>
      </c>
      <c r="H217">
        <v>0.97</v>
      </c>
      <c r="I217">
        <v>0.02</v>
      </c>
      <c r="J217">
        <v>0</v>
      </c>
      <c r="K217">
        <v>0</v>
      </c>
      <c r="L217">
        <v>0</v>
      </c>
      <c r="M217">
        <v>0.02</v>
      </c>
      <c r="N217">
        <v>11.1540074276694</v>
      </c>
      <c r="O217">
        <f t="shared" si="6"/>
        <v>174.61901130000001</v>
      </c>
      <c r="P217">
        <f t="shared" si="7"/>
        <v>-36.842302170000004</v>
      </c>
      <c r="R217">
        <v>122300</v>
      </c>
      <c r="S217" t="s">
        <v>311</v>
      </c>
      <c r="T217" t="s">
        <v>96</v>
      </c>
      <c r="U217">
        <v>0</v>
      </c>
      <c r="V217">
        <v>0</v>
      </c>
      <c r="W217">
        <v>0</v>
      </c>
      <c r="X217">
        <v>0</v>
      </c>
      <c r="Y217">
        <v>1</v>
      </c>
      <c r="Z217">
        <v>0</v>
      </c>
      <c r="AA217">
        <v>0</v>
      </c>
      <c r="AB217">
        <v>0</v>
      </c>
      <c r="AC217">
        <v>0</v>
      </c>
      <c r="AD217">
        <v>0.02</v>
      </c>
      <c r="AE217" t="s">
        <v>97</v>
      </c>
      <c r="AF217">
        <v>174.62832299999999</v>
      </c>
      <c r="AG217">
        <v>-36.835548369999998</v>
      </c>
      <c r="AI217">
        <v>122600</v>
      </c>
      <c r="AJ217" t="s">
        <v>314</v>
      </c>
      <c r="AK217" t="s">
        <v>96</v>
      </c>
      <c r="AL217">
        <v>0</v>
      </c>
      <c r="AM217">
        <v>0.13</v>
      </c>
      <c r="AN217">
        <v>0</v>
      </c>
      <c r="AO217">
        <v>0</v>
      </c>
      <c r="AP217">
        <v>0</v>
      </c>
      <c r="AQ217">
        <v>0.32</v>
      </c>
      <c r="AR217">
        <v>0</v>
      </c>
      <c r="AS217">
        <v>0</v>
      </c>
      <c r="AT217">
        <v>0.55000000000000004</v>
      </c>
      <c r="AU217">
        <v>0</v>
      </c>
      <c r="AV217">
        <v>1.71191830744656</v>
      </c>
      <c r="AW217">
        <v>174.74653979999999</v>
      </c>
      <c r="AX217">
        <v>-36.757183470000001</v>
      </c>
    </row>
    <row r="218" spans="1:50" x14ac:dyDescent="0.55000000000000004">
      <c r="A218">
        <v>122600</v>
      </c>
      <c r="B218" t="s">
        <v>314</v>
      </c>
      <c r="C218" t="s">
        <v>96</v>
      </c>
      <c r="D218">
        <v>0</v>
      </c>
      <c r="E218">
        <v>0.16</v>
      </c>
      <c r="F218">
        <v>0</v>
      </c>
      <c r="G218">
        <v>0</v>
      </c>
      <c r="H218">
        <v>0.8</v>
      </c>
      <c r="I218">
        <v>0.03</v>
      </c>
      <c r="J218">
        <v>0</v>
      </c>
      <c r="K218">
        <v>0</v>
      </c>
      <c r="L218">
        <v>0.01</v>
      </c>
      <c r="M218">
        <v>0.02</v>
      </c>
      <c r="N218">
        <v>6.5143607118751596</v>
      </c>
      <c r="O218">
        <f t="shared" si="6"/>
        <v>174.74653979999999</v>
      </c>
      <c r="P218">
        <f t="shared" si="7"/>
        <v>-36.757183470000001</v>
      </c>
      <c r="R218">
        <v>122400</v>
      </c>
      <c r="S218" t="s">
        <v>312</v>
      </c>
      <c r="T218" t="s">
        <v>96</v>
      </c>
      <c r="U218">
        <v>0</v>
      </c>
      <c r="V218">
        <v>0</v>
      </c>
      <c r="W218">
        <v>0</v>
      </c>
      <c r="X218">
        <v>0</v>
      </c>
      <c r="Y218">
        <v>1</v>
      </c>
      <c r="Z218">
        <v>0</v>
      </c>
      <c r="AA218">
        <v>0</v>
      </c>
      <c r="AB218">
        <v>0</v>
      </c>
      <c r="AC218">
        <v>0</v>
      </c>
      <c r="AD218">
        <v>0.02</v>
      </c>
      <c r="AE218" t="s">
        <v>97</v>
      </c>
      <c r="AF218">
        <v>174.69359130000001</v>
      </c>
      <c r="AG218">
        <v>-36.792682579999997</v>
      </c>
      <c r="AI218">
        <v>122700</v>
      </c>
      <c r="AJ218" t="s">
        <v>315</v>
      </c>
      <c r="AK218" t="s">
        <v>96</v>
      </c>
      <c r="AL218" t="s">
        <v>97</v>
      </c>
      <c r="AM218" t="s">
        <v>97</v>
      </c>
      <c r="AN218" t="s">
        <v>97</v>
      </c>
      <c r="AO218">
        <v>0</v>
      </c>
      <c r="AP218" t="s">
        <v>97</v>
      </c>
      <c r="AQ218" t="s">
        <v>97</v>
      </c>
      <c r="AR218">
        <v>0</v>
      </c>
      <c r="AS218" t="s">
        <v>97</v>
      </c>
      <c r="AT218" t="s">
        <v>97</v>
      </c>
      <c r="AU218">
        <v>0</v>
      </c>
      <c r="AV218" t="s">
        <v>97</v>
      </c>
      <c r="AW218">
        <v>174.72661350000001</v>
      </c>
      <c r="AX218">
        <v>-36.773880900000002</v>
      </c>
    </row>
    <row r="219" spans="1:50" x14ac:dyDescent="0.55000000000000004">
      <c r="A219">
        <v>122700</v>
      </c>
      <c r="B219" t="s">
        <v>315</v>
      </c>
      <c r="C219" t="s">
        <v>96</v>
      </c>
      <c r="D219">
        <v>0</v>
      </c>
      <c r="E219">
        <v>0.16</v>
      </c>
      <c r="F219">
        <v>0</v>
      </c>
      <c r="G219">
        <v>0</v>
      </c>
      <c r="H219">
        <v>0.78</v>
      </c>
      <c r="I219">
        <v>0.03</v>
      </c>
      <c r="J219">
        <v>0</v>
      </c>
      <c r="K219">
        <v>0</v>
      </c>
      <c r="L219">
        <v>0.03</v>
      </c>
      <c r="M219">
        <v>0.02</v>
      </c>
      <c r="N219">
        <v>5.9948652057358798</v>
      </c>
      <c r="O219">
        <f t="shared" si="6"/>
        <v>174.72661350000001</v>
      </c>
      <c r="P219">
        <f t="shared" si="7"/>
        <v>-36.773880900000002</v>
      </c>
      <c r="R219">
        <v>122500</v>
      </c>
      <c r="S219" t="s">
        <v>313</v>
      </c>
      <c r="T219" t="s">
        <v>96</v>
      </c>
      <c r="U219">
        <v>0</v>
      </c>
      <c r="V219">
        <v>0</v>
      </c>
      <c r="W219">
        <v>0</v>
      </c>
      <c r="X219">
        <v>0</v>
      </c>
      <c r="Y219">
        <v>1</v>
      </c>
      <c r="Z219">
        <v>0</v>
      </c>
      <c r="AA219">
        <v>0</v>
      </c>
      <c r="AB219">
        <v>0</v>
      </c>
      <c r="AC219">
        <v>0</v>
      </c>
      <c r="AD219">
        <v>0.02</v>
      </c>
      <c r="AE219">
        <v>0.37289518104125502</v>
      </c>
      <c r="AF219">
        <v>174.61901130000001</v>
      </c>
      <c r="AG219">
        <v>-36.842302170000004</v>
      </c>
      <c r="AI219">
        <v>122800</v>
      </c>
      <c r="AJ219" t="s">
        <v>316</v>
      </c>
      <c r="AK219" t="s">
        <v>96</v>
      </c>
      <c r="AL219">
        <v>0</v>
      </c>
      <c r="AM219">
        <v>0.14000000000000001</v>
      </c>
      <c r="AN219">
        <v>0</v>
      </c>
      <c r="AO219">
        <v>0</v>
      </c>
      <c r="AP219">
        <v>0</v>
      </c>
      <c r="AQ219">
        <v>0.43</v>
      </c>
      <c r="AR219">
        <v>0</v>
      </c>
      <c r="AS219">
        <v>0</v>
      </c>
      <c r="AT219">
        <v>0.43</v>
      </c>
      <c r="AU219">
        <v>0</v>
      </c>
      <c r="AV219">
        <v>0.95123366032855405</v>
      </c>
      <c r="AW219">
        <v>174.7009238</v>
      </c>
      <c r="AX219">
        <v>-36.793682250000003</v>
      </c>
    </row>
    <row r="220" spans="1:50" x14ac:dyDescent="0.55000000000000004">
      <c r="A220">
        <v>122800</v>
      </c>
      <c r="B220" t="s">
        <v>316</v>
      </c>
      <c r="C220" t="s">
        <v>96</v>
      </c>
      <c r="D220">
        <v>0</v>
      </c>
      <c r="E220">
        <v>0.14000000000000001</v>
      </c>
      <c r="F220">
        <v>0</v>
      </c>
      <c r="G220">
        <v>0</v>
      </c>
      <c r="H220">
        <v>0.80999999999999905</v>
      </c>
      <c r="I220">
        <v>0.03</v>
      </c>
      <c r="J220">
        <v>0</v>
      </c>
      <c r="K220">
        <v>0</v>
      </c>
      <c r="L220">
        <v>0.02</v>
      </c>
      <c r="M220">
        <v>0.02</v>
      </c>
      <c r="N220">
        <v>7.2117589608950903</v>
      </c>
      <c r="O220">
        <f t="shared" si="6"/>
        <v>174.7009238</v>
      </c>
      <c r="P220">
        <f t="shared" si="7"/>
        <v>-36.793682250000003</v>
      </c>
      <c r="R220">
        <v>122600</v>
      </c>
      <c r="S220" t="s">
        <v>314</v>
      </c>
      <c r="T220" t="s">
        <v>96</v>
      </c>
      <c r="U220">
        <v>0</v>
      </c>
      <c r="V220">
        <v>0</v>
      </c>
      <c r="W220">
        <v>0</v>
      </c>
      <c r="X220">
        <v>0</v>
      </c>
      <c r="Y220">
        <v>1</v>
      </c>
      <c r="Z220">
        <v>0</v>
      </c>
      <c r="AA220">
        <v>0</v>
      </c>
      <c r="AB220">
        <v>0</v>
      </c>
      <c r="AC220">
        <v>0</v>
      </c>
      <c r="AD220">
        <v>0.02</v>
      </c>
      <c r="AE220">
        <v>2.1256483213507398</v>
      </c>
      <c r="AF220">
        <v>174.74653979999999</v>
      </c>
      <c r="AG220">
        <v>-36.757183470000001</v>
      </c>
      <c r="AI220">
        <v>122900</v>
      </c>
      <c r="AJ220" t="s">
        <v>317</v>
      </c>
      <c r="AK220" t="s">
        <v>96</v>
      </c>
      <c r="AL220">
        <v>0</v>
      </c>
      <c r="AM220">
        <v>0</v>
      </c>
      <c r="AN220">
        <v>0</v>
      </c>
      <c r="AO220">
        <v>0</v>
      </c>
      <c r="AP220">
        <v>0</v>
      </c>
      <c r="AQ220">
        <v>1</v>
      </c>
      <c r="AR220">
        <v>0</v>
      </c>
      <c r="AS220">
        <v>0</v>
      </c>
      <c r="AT220">
        <v>0</v>
      </c>
      <c r="AU220">
        <v>0</v>
      </c>
      <c r="AV220">
        <v>1.15842389708781</v>
      </c>
      <c r="AW220">
        <v>174.61625900000001</v>
      </c>
      <c r="AX220">
        <v>-36.849949879999997</v>
      </c>
    </row>
    <row r="221" spans="1:50" x14ac:dyDescent="0.55000000000000004">
      <c r="A221">
        <v>122900</v>
      </c>
      <c r="B221" t="s">
        <v>317</v>
      </c>
      <c r="C221" t="s">
        <v>96</v>
      </c>
      <c r="D221">
        <v>0</v>
      </c>
      <c r="E221">
        <v>0.01</v>
      </c>
      <c r="F221">
        <v>0</v>
      </c>
      <c r="G221">
        <v>0</v>
      </c>
      <c r="H221">
        <v>0.97</v>
      </c>
      <c r="I221">
        <v>0.02</v>
      </c>
      <c r="J221">
        <v>0</v>
      </c>
      <c r="K221">
        <v>0</v>
      </c>
      <c r="L221">
        <v>0</v>
      </c>
      <c r="M221">
        <v>0.02</v>
      </c>
      <c r="N221">
        <v>10.8126334698433</v>
      </c>
      <c r="O221">
        <f t="shared" si="6"/>
        <v>174.61625900000001</v>
      </c>
      <c r="P221">
        <f t="shared" si="7"/>
        <v>-36.849949879999997</v>
      </c>
      <c r="R221">
        <v>122700</v>
      </c>
      <c r="S221" t="s">
        <v>315</v>
      </c>
      <c r="T221" t="s">
        <v>96</v>
      </c>
      <c r="U221">
        <v>0</v>
      </c>
      <c r="V221">
        <v>0</v>
      </c>
      <c r="W221">
        <v>0</v>
      </c>
      <c r="X221">
        <v>0</v>
      </c>
      <c r="Y221">
        <v>1</v>
      </c>
      <c r="Z221">
        <v>0</v>
      </c>
      <c r="AA221">
        <v>0</v>
      </c>
      <c r="AB221">
        <v>0</v>
      </c>
      <c r="AC221">
        <v>0</v>
      </c>
      <c r="AD221">
        <v>0.02</v>
      </c>
      <c r="AE221">
        <v>0.97916827120136896</v>
      </c>
      <c r="AF221">
        <v>174.72661350000001</v>
      </c>
      <c r="AG221">
        <v>-36.773880900000002</v>
      </c>
      <c r="AI221">
        <v>123000</v>
      </c>
      <c r="AJ221" t="s">
        <v>318</v>
      </c>
      <c r="AK221" t="s">
        <v>96</v>
      </c>
      <c r="AL221">
        <v>0</v>
      </c>
      <c r="AM221">
        <v>0</v>
      </c>
      <c r="AN221">
        <v>0</v>
      </c>
      <c r="AO221">
        <v>0</v>
      </c>
      <c r="AP221">
        <v>0</v>
      </c>
      <c r="AQ221">
        <v>0.62</v>
      </c>
      <c r="AR221">
        <v>0</v>
      </c>
      <c r="AS221">
        <v>0</v>
      </c>
      <c r="AT221">
        <v>0.38</v>
      </c>
      <c r="AU221">
        <v>0</v>
      </c>
      <c r="AV221">
        <v>0.223988141227597</v>
      </c>
      <c r="AW221">
        <v>174.6022059</v>
      </c>
      <c r="AX221">
        <v>-36.860058739999999</v>
      </c>
    </row>
    <row r="222" spans="1:50" x14ac:dyDescent="0.55000000000000004">
      <c r="A222">
        <v>123000</v>
      </c>
      <c r="B222" t="s">
        <v>318</v>
      </c>
      <c r="C222" t="s">
        <v>96</v>
      </c>
      <c r="D222">
        <v>0.04</v>
      </c>
      <c r="E222">
        <v>0.01</v>
      </c>
      <c r="F222">
        <v>0</v>
      </c>
      <c r="G222">
        <v>0</v>
      </c>
      <c r="H222">
        <v>0.92</v>
      </c>
      <c r="I222">
        <v>0.03</v>
      </c>
      <c r="J222">
        <v>0</v>
      </c>
      <c r="K222">
        <v>0</v>
      </c>
      <c r="L222">
        <v>0</v>
      </c>
      <c r="M222">
        <v>0.02</v>
      </c>
      <c r="N222">
        <v>9.9689514221075903</v>
      </c>
      <c r="O222">
        <f t="shared" si="6"/>
        <v>174.6022059</v>
      </c>
      <c r="P222">
        <f t="shared" si="7"/>
        <v>-36.860058739999999</v>
      </c>
      <c r="R222">
        <v>122800</v>
      </c>
      <c r="S222" t="s">
        <v>316</v>
      </c>
      <c r="T222" t="s">
        <v>96</v>
      </c>
      <c r="U222">
        <v>0</v>
      </c>
      <c r="V222">
        <v>0</v>
      </c>
      <c r="W222">
        <v>0</v>
      </c>
      <c r="X222">
        <v>0</v>
      </c>
      <c r="Y222">
        <v>0.89</v>
      </c>
      <c r="Z222">
        <v>0</v>
      </c>
      <c r="AA222">
        <v>0</v>
      </c>
      <c r="AB222">
        <v>0</v>
      </c>
      <c r="AC222">
        <v>0.11</v>
      </c>
      <c r="AD222">
        <v>0.02</v>
      </c>
      <c r="AE222">
        <v>1.45474359960893</v>
      </c>
      <c r="AF222">
        <v>174.7009238</v>
      </c>
      <c r="AG222">
        <v>-36.793682250000003</v>
      </c>
      <c r="AI222">
        <v>123100</v>
      </c>
      <c r="AJ222" t="s">
        <v>319</v>
      </c>
      <c r="AK222" t="s">
        <v>96</v>
      </c>
      <c r="AL222">
        <v>0</v>
      </c>
      <c r="AM222">
        <v>0.05</v>
      </c>
      <c r="AN222">
        <v>0</v>
      </c>
      <c r="AO222">
        <v>0</v>
      </c>
      <c r="AP222">
        <v>0</v>
      </c>
      <c r="AQ222">
        <v>0.44</v>
      </c>
      <c r="AR222">
        <v>0</v>
      </c>
      <c r="AS222">
        <v>0</v>
      </c>
      <c r="AT222">
        <v>0.51</v>
      </c>
      <c r="AU222">
        <v>0</v>
      </c>
      <c r="AV222">
        <v>1.10490802823908</v>
      </c>
      <c r="AW222">
        <v>174.7178979</v>
      </c>
      <c r="AX222">
        <v>-36.782683210000002</v>
      </c>
    </row>
    <row r="223" spans="1:50" x14ac:dyDescent="0.55000000000000004">
      <c r="A223">
        <v>123100</v>
      </c>
      <c r="B223" t="s">
        <v>319</v>
      </c>
      <c r="C223" t="s">
        <v>96</v>
      </c>
      <c r="D223">
        <v>0</v>
      </c>
      <c r="E223">
        <v>0.21</v>
      </c>
      <c r="F223">
        <v>0</v>
      </c>
      <c r="G223">
        <v>0</v>
      </c>
      <c r="H223">
        <v>0.76</v>
      </c>
      <c r="I223">
        <v>0.02</v>
      </c>
      <c r="J223">
        <v>0</v>
      </c>
      <c r="K223">
        <v>0</v>
      </c>
      <c r="L223">
        <v>0.01</v>
      </c>
      <c r="M223">
        <v>0.02</v>
      </c>
      <c r="N223">
        <v>6.0777985675434198</v>
      </c>
      <c r="O223">
        <f t="shared" si="6"/>
        <v>174.7178979</v>
      </c>
      <c r="P223">
        <f t="shared" si="7"/>
        <v>-36.782683210000002</v>
      </c>
      <c r="R223">
        <v>122900</v>
      </c>
      <c r="S223" t="s">
        <v>317</v>
      </c>
      <c r="T223" t="s">
        <v>96</v>
      </c>
      <c r="U223">
        <v>0</v>
      </c>
      <c r="V223">
        <v>0</v>
      </c>
      <c r="W223">
        <v>0</v>
      </c>
      <c r="X223">
        <v>0</v>
      </c>
      <c r="Y223">
        <v>1</v>
      </c>
      <c r="Z223">
        <v>0</v>
      </c>
      <c r="AA223">
        <v>0</v>
      </c>
      <c r="AB223">
        <v>0</v>
      </c>
      <c r="AC223">
        <v>0</v>
      </c>
      <c r="AD223">
        <v>0.02</v>
      </c>
      <c r="AE223" t="s">
        <v>97</v>
      </c>
      <c r="AF223">
        <v>174.61625900000001</v>
      </c>
      <c r="AG223">
        <v>-36.849949879999997</v>
      </c>
      <c r="AI223">
        <v>123200</v>
      </c>
      <c r="AJ223" t="s">
        <v>320</v>
      </c>
      <c r="AK223" t="s">
        <v>96</v>
      </c>
      <c r="AL223">
        <v>0</v>
      </c>
      <c r="AM223">
        <v>0</v>
      </c>
      <c r="AN223">
        <v>0</v>
      </c>
      <c r="AO223">
        <v>0</v>
      </c>
      <c r="AP223">
        <v>0</v>
      </c>
      <c r="AQ223">
        <v>0.56000000000000005</v>
      </c>
      <c r="AR223">
        <v>0</v>
      </c>
      <c r="AS223">
        <v>0.12</v>
      </c>
      <c r="AT223">
        <v>0.32</v>
      </c>
      <c r="AU223">
        <v>0</v>
      </c>
      <c r="AV223">
        <v>0.774711488932601</v>
      </c>
      <c r="AW223">
        <v>174.6452257</v>
      </c>
      <c r="AX223">
        <v>-36.833224729999998</v>
      </c>
    </row>
    <row r="224" spans="1:50" x14ac:dyDescent="0.55000000000000004">
      <c r="A224">
        <v>123200</v>
      </c>
      <c r="B224" t="s">
        <v>320</v>
      </c>
      <c r="C224" t="s">
        <v>96</v>
      </c>
      <c r="D224">
        <v>0</v>
      </c>
      <c r="E224">
        <v>7.0000000000000007E-2</v>
      </c>
      <c r="F224">
        <v>0</v>
      </c>
      <c r="G224">
        <v>0</v>
      </c>
      <c r="H224">
        <v>0.91</v>
      </c>
      <c r="I224">
        <v>0</v>
      </c>
      <c r="J224">
        <v>0</v>
      </c>
      <c r="K224">
        <v>0</v>
      </c>
      <c r="L224">
        <v>0.02</v>
      </c>
      <c r="M224">
        <v>0.02</v>
      </c>
      <c r="N224">
        <v>9.4550508756138196</v>
      </c>
      <c r="O224">
        <f t="shared" si="6"/>
        <v>174.6452257</v>
      </c>
      <c r="P224">
        <f t="shared" si="7"/>
        <v>-36.833224729999998</v>
      </c>
      <c r="R224">
        <v>123000</v>
      </c>
      <c r="S224" t="s">
        <v>318</v>
      </c>
      <c r="T224" t="s">
        <v>96</v>
      </c>
      <c r="U224">
        <v>0</v>
      </c>
      <c r="V224">
        <v>0</v>
      </c>
      <c r="W224">
        <v>0</v>
      </c>
      <c r="X224">
        <v>0</v>
      </c>
      <c r="Y224">
        <v>1</v>
      </c>
      <c r="Z224">
        <v>0</v>
      </c>
      <c r="AA224">
        <v>0</v>
      </c>
      <c r="AB224">
        <v>0</v>
      </c>
      <c r="AC224">
        <v>0</v>
      </c>
      <c r="AD224">
        <v>0.02</v>
      </c>
      <c r="AE224" t="s">
        <v>97</v>
      </c>
      <c r="AF224">
        <v>174.6022059</v>
      </c>
      <c r="AG224">
        <v>-36.860058739999999</v>
      </c>
      <c r="AI224">
        <v>123300</v>
      </c>
      <c r="AJ224" t="s">
        <v>321</v>
      </c>
      <c r="AK224" t="s">
        <v>96</v>
      </c>
      <c r="AL224">
        <v>0</v>
      </c>
      <c r="AM224">
        <v>0</v>
      </c>
      <c r="AN224">
        <v>0</v>
      </c>
      <c r="AO224">
        <v>0</v>
      </c>
      <c r="AP224">
        <v>0</v>
      </c>
      <c r="AQ224">
        <v>0.59</v>
      </c>
      <c r="AR224">
        <v>0</v>
      </c>
      <c r="AS224">
        <v>0</v>
      </c>
      <c r="AT224">
        <v>0.41</v>
      </c>
      <c r="AU224">
        <v>0</v>
      </c>
      <c r="AV224">
        <v>0.51743601131435801</v>
      </c>
      <c r="AW224">
        <v>174.71290060000001</v>
      </c>
      <c r="AX224">
        <v>-36.789416989999999</v>
      </c>
    </row>
    <row r="225" spans="1:50" x14ac:dyDescent="0.55000000000000004">
      <c r="A225">
        <v>123300</v>
      </c>
      <c r="B225" t="s">
        <v>321</v>
      </c>
      <c r="C225" t="s">
        <v>96</v>
      </c>
      <c r="D225">
        <v>0</v>
      </c>
      <c r="E225">
        <v>0.13</v>
      </c>
      <c r="F225">
        <v>0</v>
      </c>
      <c r="G225">
        <v>0</v>
      </c>
      <c r="H225">
        <v>0.86</v>
      </c>
      <c r="I225">
        <v>0.01</v>
      </c>
      <c r="J225">
        <v>0</v>
      </c>
      <c r="K225">
        <v>0</v>
      </c>
      <c r="L225">
        <v>0</v>
      </c>
      <c r="M225">
        <v>0.02</v>
      </c>
      <c r="N225">
        <v>7.0665714279937104</v>
      </c>
      <c r="O225">
        <f t="shared" si="6"/>
        <v>174.71290060000001</v>
      </c>
      <c r="P225">
        <f t="shared" si="7"/>
        <v>-36.789416989999999</v>
      </c>
      <c r="R225">
        <v>123100</v>
      </c>
      <c r="S225" t="s">
        <v>319</v>
      </c>
      <c r="T225" t="s">
        <v>96</v>
      </c>
      <c r="U225">
        <v>0</v>
      </c>
      <c r="V225">
        <v>0</v>
      </c>
      <c r="W225">
        <v>0</v>
      </c>
      <c r="X225">
        <v>0</v>
      </c>
      <c r="Y225">
        <v>1</v>
      </c>
      <c r="Z225">
        <v>0</v>
      </c>
      <c r="AA225">
        <v>0</v>
      </c>
      <c r="AB225">
        <v>0</v>
      </c>
      <c r="AC225">
        <v>0</v>
      </c>
      <c r="AD225">
        <v>0.02</v>
      </c>
      <c r="AE225">
        <v>1.4838636276674899</v>
      </c>
      <c r="AF225">
        <v>174.7178979</v>
      </c>
      <c r="AG225">
        <v>-36.782683210000002</v>
      </c>
      <c r="AI225">
        <v>123400</v>
      </c>
      <c r="AJ225" t="s">
        <v>322</v>
      </c>
      <c r="AK225" t="s">
        <v>96</v>
      </c>
      <c r="AL225">
        <v>0</v>
      </c>
      <c r="AM225">
        <v>0.38</v>
      </c>
      <c r="AN225">
        <v>0</v>
      </c>
      <c r="AO225">
        <v>0</v>
      </c>
      <c r="AP225">
        <v>0.01</v>
      </c>
      <c r="AQ225">
        <v>0.2</v>
      </c>
      <c r="AR225">
        <v>0</v>
      </c>
      <c r="AS225">
        <v>0.03</v>
      </c>
      <c r="AT225">
        <v>0.38</v>
      </c>
      <c r="AU225">
        <v>0</v>
      </c>
      <c r="AV225">
        <v>2.1865695762767801</v>
      </c>
      <c r="AW225">
        <v>174.74513519999999</v>
      </c>
      <c r="AX225">
        <v>-36.76895837</v>
      </c>
    </row>
    <row r="226" spans="1:50" x14ac:dyDescent="0.55000000000000004">
      <c r="A226">
        <v>123400</v>
      </c>
      <c r="B226" t="s">
        <v>322</v>
      </c>
      <c r="C226" t="s">
        <v>96</v>
      </c>
      <c r="D226">
        <v>0</v>
      </c>
      <c r="E226">
        <v>0.21</v>
      </c>
      <c r="F226">
        <v>0</v>
      </c>
      <c r="G226">
        <v>0</v>
      </c>
      <c r="H226">
        <v>0.74</v>
      </c>
      <c r="I226">
        <v>0.02</v>
      </c>
      <c r="J226">
        <v>0</v>
      </c>
      <c r="K226">
        <v>0</v>
      </c>
      <c r="L226">
        <v>0.03</v>
      </c>
      <c r="M226">
        <v>0.02</v>
      </c>
      <c r="N226">
        <v>6.6302528747613998</v>
      </c>
      <c r="O226">
        <f t="shared" si="6"/>
        <v>174.74513519999999</v>
      </c>
      <c r="P226">
        <f t="shared" si="7"/>
        <v>-36.76895837</v>
      </c>
      <c r="R226">
        <v>123200</v>
      </c>
      <c r="S226" t="s">
        <v>320</v>
      </c>
      <c r="T226" t="s">
        <v>96</v>
      </c>
      <c r="U226">
        <v>0</v>
      </c>
      <c r="V226">
        <v>0</v>
      </c>
      <c r="W226">
        <v>0</v>
      </c>
      <c r="X226">
        <v>0</v>
      </c>
      <c r="Y226">
        <v>1</v>
      </c>
      <c r="Z226">
        <v>0</v>
      </c>
      <c r="AA226">
        <v>0</v>
      </c>
      <c r="AB226">
        <v>0</v>
      </c>
      <c r="AC226">
        <v>0</v>
      </c>
      <c r="AD226">
        <v>0.02</v>
      </c>
      <c r="AE226" t="s">
        <v>97</v>
      </c>
      <c r="AF226">
        <v>174.6452257</v>
      </c>
      <c r="AG226">
        <v>-36.833224729999998</v>
      </c>
      <c r="AI226">
        <v>123600</v>
      </c>
      <c r="AJ226" t="s">
        <v>323</v>
      </c>
      <c r="AK226" t="s">
        <v>96</v>
      </c>
      <c r="AL226" t="s">
        <v>97</v>
      </c>
      <c r="AM226" t="s">
        <v>97</v>
      </c>
      <c r="AN226" t="s">
        <v>97</v>
      </c>
      <c r="AO226">
        <v>0</v>
      </c>
      <c r="AP226" t="s">
        <v>97</v>
      </c>
      <c r="AQ226" t="s">
        <v>97</v>
      </c>
      <c r="AR226">
        <v>0</v>
      </c>
      <c r="AS226" t="s">
        <v>97</v>
      </c>
      <c r="AT226" t="s">
        <v>97</v>
      </c>
      <c r="AU226">
        <v>0</v>
      </c>
      <c r="AV226" t="s">
        <v>97</v>
      </c>
      <c r="AW226">
        <v>174.75223069999899</v>
      </c>
      <c r="AX226">
        <v>-36.764314630000001</v>
      </c>
    </row>
    <row r="227" spans="1:50" x14ac:dyDescent="0.55000000000000004">
      <c r="A227">
        <v>123500</v>
      </c>
      <c r="B227" t="s">
        <v>324</v>
      </c>
      <c r="C227" t="s">
        <v>96</v>
      </c>
      <c r="D227">
        <v>0</v>
      </c>
      <c r="E227">
        <v>0</v>
      </c>
      <c r="F227">
        <v>0</v>
      </c>
      <c r="G227">
        <v>0</v>
      </c>
      <c r="H227">
        <v>0.5</v>
      </c>
      <c r="I227">
        <v>0</v>
      </c>
      <c r="J227">
        <v>0</v>
      </c>
      <c r="K227">
        <v>0</v>
      </c>
      <c r="L227">
        <v>0.5</v>
      </c>
      <c r="M227">
        <v>0.02</v>
      </c>
      <c r="N227" t="s">
        <v>97</v>
      </c>
      <c r="O227">
        <f t="shared" si="6"/>
        <v>174.74021159999899</v>
      </c>
      <c r="P227">
        <f t="shared" si="7"/>
        <v>-36.776528579999997</v>
      </c>
      <c r="R227">
        <v>123300</v>
      </c>
      <c r="S227" t="s">
        <v>321</v>
      </c>
      <c r="T227" t="s">
        <v>96</v>
      </c>
      <c r="U227">
        <v>0</v>
      </c>
      <c r="V227">
        <v>0</v>
      </c>
      <c r="W227">
        <v>0</v>
      </c>
      <c r="X227">
        <v>0</v>
      </c>
      <c r="Y227">
        <v>1</v>
      </c>
      <c r="Z227">
        <v>0</v>
      </c>
      <c r="AA227">
        <v>0</v>
      </c>
      <c r="AB227">
        <v>0</v>
      </c>
      <c r="AC227">
        <v>0</v>
      </c>
      <c r="AD227">
        <v>0.02</v>
      </c>
      <c r="AE227" t="s">
        <v>97</v>
      </c>
      <c r="AF227">
        <v>174.71290060000001</v>
      </c>
      <c r="AG227">
        <v>-36.789416989999999</v>
      </c>
      <c r="AI227">
        <v>123700</v>
      </c>
      <c r="AJ227" t="s">
        <v>325</v>
      </c>
      <c r="AK227" t="s">
        <v>96</v>
      </c>
      <c r="AL227">
        <v>0</v>
      </c>
      <c r="AM227">
        <v>0.06</v>
      </c>
      <c r="AN227">
        <v>0</v>
      </c>
      <c r="AO227">
        <v>0</v>
      </c>
      <c r="AP227">
        <v>2.2204460492503101E-16</v>
      </c>
      <c r="AQ227">
        <v>0.56999999999999995</v>
      </c>
      <c r="AR227">
        <v>0</v>
      </c>
      <c r="AS227">
        <v>0.08</v>
      </c>
      <c r="AT227">
        <v>0.28999999999999998</v>
      </c>
      <c r="AU227">
        <v>0</v>
      </c>
      <c r="AV227">
        <v>0.90575040537857299</v>
      </c>
      <c r="AW227">
        <v>174.76178340000001</v>
      </c>
      <c r="AX227">
        <v>-36.760399589999999</v>
      </c>
    </row>
    <row r="228" spans="1:50" x14ac:dyDescent="0.55000000000000004">
      <c r="A228">
        <v>123600</v>
      </c>
      <c r="B228" t="s">
        <v>323</v>
      </c>
      <c r="C228" t="s">
        <v>96</v>
      </c>
      <c r="D228">
        <v>0</v>
      </c>
      <c r="E228">
        <v>0.14000000000000001</v>
      </c>
      <c r="F228">
        <v>0</v>
      </c>
      <c r="G228">
        <v>0</v>
      </c>
      <c r="H228">
        <v>0.85</v>
      </c>
      <c r="I228">
        <v>0</v>
      </c>
      <c r="J228">
        <v>0</v>
      </c>
      <c r="K228">
        <v>0</v>
      </c>
      <c r="L228">
        <v>0.01</v>
      </c>
      <c r="M228">
        <v>0.02</v>
      </c>
      <c r="N228">
        <v>6.5905187923398003</v>
      </c>
      <c r="O228">
        <f t="shared" si="6"/>
        <v>174.75223069999899</v>
      </c>
      <c r="P228">
        <f t="shared" si="7"/>
        <v>-36.764314630000001</v>
      </c>
      <c r="R228">
        <v>123400</v>
      </c>
      <c r="S228" t="s">
        <v>322</v>
      </c>
      <c r="T228" t="s">
        <v>96</v>
      </c>
      <c r="U228">
        <v>0</v>
      </c>
      <c r="V228">
        <v>0</v>
      </c>
      <c r="W228">
        <v>0</v>
      </c>
      <c r="X228">
        <v>0</v>
      </c>
      <c r="Y228">
        <v>0.93</v>
      </c>
      <c r="Z228">
        <v>0</v>
      </c>
      <c r="AA228">
        <v>0</v>
      </c>
      <c r="AB228">
        <v>0</v>
      </c>
      <c r="AC228">
        <v>7.0000000000000007E-2</v>
      </c>
      <c r="AD228">
        <v>0.02</v>
      </c>
      <c r="AE228">
        <v>3.3889502042414299</v>
      </c>
      <c r="AF228">
        <v>174.74513519999999</v>
      </c>
      <c r="AG228">
        <v>-36.76895837</v>
      </c>
      <c r="AI228">
        <v>123800</v>
      </c>
      <c r="AJ228" t="s">
        <v>326</v>
      </c>
      <c r="AK228" t="s">
        <v>96</v>
      </c>
      <c r="AL228">
        <v>0</v>
      </c>
      <c r="AM228">
        <v>0</v>
      </c>
      <c r="AN228">
        <v>0</v>
      </c>
      <c r="AO228">
        <v>0</v>
      </c>
      <c r="AP228">
        <v>0</v>
      </c>
      <c r="AQ228">
        <v>0.64</v>
      </c>
      <c r="AR228">
        <v>0</v>
      </c>
      <c r="AS228">
        <v>0</v>
      </c>
      <c r="AT228">
        <v>0.36</v>
      </c>
      <c r="AU228">
        <v>0</v>
      </c>
      <c r="AV228">
        <v>0.69048649845430699</v>
      </c>
      <c r="AW228">
        <v>174.6051894</v>
      </c>
      <c r="AX228">
        <v>-36.86520505</v>
      </c>
    </row>
    <row r="229" spans="1:50" x14ac:dyDescent="0.55000000000000004">
      <c r="A229">
        <v>123700</v>
      </c>
      <c r="B229" t="s">
        <v>325</v>
      </c>
      <c r="C229" t="s">
        <v>96</v>
      </c>
      <c r="D229">
        <v>0</v>
      </c>
      <c r="E229">
        <v>0.13</v>
      </c>
      <c r="F229">
        <v>0</v>
      </c>
      <c r="G229">
        <v>0</v>
      </c>
      <c r="H229">
        <v>0.87</v>
      </c>
      <c r="I229">
        <v>0</v>
      </c>
      <c r="J229">
        <v>0</v>
      </c>
      <c r="K229">
        <v>0</v>
      </c>
      <c r="L229">
        <v>0</v>
      </c>
      <c r="M229">
        <v>0.02</v>
      </c>
      <c r="N229">
        <v>7.0354418134111603</v>
      </c>
      <c r="O229">
        <f t="shared" si="6"/>
        <v>174.76178340000001</v>
      </c>
      <c r="P229">
        <f t="shared" si="7"/>
        <v>-36.760399589999999</v>
      </c>
      <c r="R229">
        <v>123500</v>
      </c>
      <c r="S229" t="s">
        <v>324</v>
      </c>
      <c r="T229" t="s">
        <v>96</v>
      </c>
      <c r="U229">
        <v>0</v>
      </c>
      <c r="V229">
        <v>0.02</v>
      </c>
      <c r="W229">
        <v>0</v>
      </c>
      <c r="X229">
        <v>0</v>
      </c>
      <c r="Y229">
        <v>0.94</v>
      </c>
      <c r="Z229">
        <v>0.02</v>
      </c>
      <c r="AA229">
        <v>0</v>
      </c>
      <c r="AB229">
        <v>0</v>
      </c>
      <c r="AC229">
        <v>0.02</v>
      </c>
      <c r="AD229">
        <v>0.02</v>
      </c>
      <c r="AE229">
        <v>7.6559335477383996</v>
      </c>
      <c r="AF229">
        <v>174.74021159999899</v>
      </c>
      <c r="AG229">
        <v>-36.776528579999997</v>
      </c>
      <c r="AI229">
        <v>123900</v>
      </c>
      <c r="AJ229" t="s">
        <v>327</v>
      </c>
      <c r="AK229" t="s">
        <v>96</v>
      </c>
      <c r="AL229">
        <v>0</v>
      </c>
      <c r="AM229">
        <v>0</v>
      </c>
      <c r="AN229">
        <v>0</v>
      </c>
      <c r="AO229">
        <v>0</v>
      </c>
      <c r="AP229">
        <v>0</v>
      </c>
      <c r="AQ229">
        <v>0.62</v>
      </c>
      <c r="AR229">
        <v>0</v>
      </c>
      <c r="AS229">
        <v>0</v>
      </c>
      <c r="AT229">
        <v>0.38</v>
      </c>
      <c r="AU229">
        <v>0</v>
      </c>
      <c r="AV229">
        <v>0.62537529863008101</v>
      </c>
      <c r="AW229">
        <v>174.69419529999999</v>
      </c>
      <c r="AX229">
        <v>-36.807147819999997</v>
      </c>
    </row>
    <row r="230" spans="1:50" x14ac:dyDescent="0.55000000000000004">
      <c r="A230">
        <v>123800</v>
      </c>
      <c r="B230" t="s">
        <v>326</v>
      </c>
      <c r="C230" t="s">
        <v>96</v>
      </c>
      <c r="D230">
        <v>0.06</v>
      </c>
      <c r="E230">
        <v>0.01</v>
      </c>
      <c r="F230">
        <v>0</v>
      </c>
      <c r="G230">
        <v>0</v>
      </c>
      <c r="H230">
        <v>0.89</v>
      </c>
      <c r="I230">
        <v>0.03</v>
      </c>
      <c r="J230">
        <v>0</v>
      </c>
      <c r="K230">
        <v>0</v>
      </c>
      <c r="L230">
        <v>0.01</v>
      </c>
      <c r="M230">
        <v>0.02</v>
      </c>
      <c r="N230">
        <v>10.5836847832158</v>
      </c>
      <c r="O230">
        <f t="shared" si="6"/>
        <v>174.6051894</v>
      </c>
      <c r="P230">
        <f t="shared" si="7"/>
        <v>-36.86520505</v>
      </c>
      <c r="R230">
        <v>123600</v>
      </c>
      <c r="S230" t="s">
        <v>323</v>
      </c>
      <c r="T230" t="s">
        <v>96</v>
      </c>
      <c r="U230">
        <v>0</v>
      </c>
      <c r="V230">
        <v>0</v>
      </c>
      <c r="W230">
        <v>0</v>
      </c>
      <c r="X230">
        <v>0</v>
      </c>
      <c r="Y230">
        <v>1</v>
      </c>
      <c r="Z230">
        <v>0</v>
      </c>
      <c r="AA230">
        <v>0</v>
      </c>
      <c r="AB230">
        <v>0</v>
      </c>
      <c r="AC230">
        <v>0</v>
      </c>
      <c r="AD230">
        <v>0.02</v>
      </c>
      <c r="AE230" t="s">
        <v>97</v>
      </c>
      <c r="AF230">
        <v>174.75223069999899</v>
      </c>
      <c r="AG230">
        <v>-36.764314630000001</v>
      </c>
      <c r="AI230">
        <v>124000</v>
      </c>
      <c r="AJ230" t="s">
        <v>328</v>
      </c>
      <c r="AK230" t="s">
        <v>96</v>
      </c>
      <c r="AL230">
        <v>0</v>
      </c>
      <c r="AM230">
        <v>0</v>
      </c>
      <c r="AN230">
        <v>0</v>
      </c>
      <c r="AO230">
        <v>0</v>
      </c>
      <c r="AP230">
        <v>0</v>
      </c>
      <c r="AQ230">
        <v>0.71</v>
      </c>
      <c r="AR230">
        <v>0</v>
      </c>
      <c r="AS230">
        <v>0</v>
      </c>
      <c r="AT230">
        <v>0.28999999999999998</v>
      </c>
      <c r="AU230">
        <v>0</v>
      </c>
      <c r="AV230">
        <v>1.0363650330831899</v>
      </c>
      <c r="AW230">
        <v>174.725877</v>
      </c>
      <c r="AX230">
        <v>-36.784804049999998</v>
      </c>
    </row>
    <row r="231" spans="1:50" x14ac:dyDescent="0.55000000000000004">
      <c r="A231">
        <v>123900</v>
      </c>
      <c r="B231" t="s">
        <v>327</v>
      </c>
      <c r="C231" t="s">
        <v>96</v>
      </c>
      <c r="D231">
        <v>0</v>
      </c>
      <c r="E231">
        <v>0.14000000000000001</v>
      </c>
      <c r="F231">
        <v>0.01</v>
      </c>
      <c r="G231">
        <v>0</v>
      </c>
      <c r="H231">
        <v>0.85</v>
      </c>
      <c r="I231">
        <v>0</v>
      </c>
      <c r="J231">
        <v>0</v>
      </c>
      <c r="K231">
        <v>0</v>
      </c>
      <c r="L231">
        <v>0</v>
      </c>
      <c r="M231">
        <v>0.02</v>
      </c>
      <c r="N231">
        <v>7.9767360422238296</v>
      </c>
      <c r="O231">
        <f t="shared" si="6"/>
        <v>174.69419529999999</v>
      </c>
      <c r="P231">
        <f t="shared" si="7"/>
        <v>-36.807147819999997</v>
      </c>
      <c r="R231">
        <v>123700</v>
      </c>
      <c r="S231" t="s">
        <v>325</v>
      </c>
      <c r="T231" t="s">
        <v>96</v>
      </c>
      <c r="U231">
        <v>0</v>
      </c>
      <c r="V231">
        <v>0</v>
      </c>
      <c r="W231">
        <v>0</v>
      </c>
      <c r="X231">
        <v>0</v>
      </c>
      <c r="Y231">
        <v>1</v>
      </c>
      <c r="Z231">
        <v>0</v>
      </c>
      <c r="AA231">
        <v>0</v>
      </c>
      <c r="AB231">
        <v>0</v>
      </c>
      <c r="AC231">
        <v>0</v>
      </c>
      <c r="AD231">
        <v>0.02</v>
      </c>
      <c r="AE231">
        <v>0.39792125994440702</v>
      </c>
      <c r="AF231">
        <v>174.76178340000001</v>
      </c>
      <c r="AG231">
        <v>-36.760399589999999</v>
      </c>
      <c r="AI231">
        <v>124100</v>
      </c>
      <c r="AJ231" t="s">
        <v>329</v>
      </c>
      <c r="AK231" t="s">
        <v>96</v>
      </c>
      <c r="AL231">
        <v>0</v>
      </c>
      <c r="AM231">
        <v>0</v>
      </c>
      <c r="AN231">
        <v>0</v>
      </c>
      <c r="AO231">
        <v>0</v>
      </c>
      <c r="AP231">
        <v>0</v>
      </c>
      <c r="AQ231">
        <v>1</v>
      </c>
      <c r="AR231">
        <v>0</v>
      </c>
      <c r="AS231">
        <v>0</v>
      </c>
      <c r="AT231">
        <v>0</v>
      </c>
      <c r="AU231">
        <v>0</v>
      </c>
      <c r="AV231" t="s">
        <v>97</v>
      </c>
      <c r="AW231">
        <v>174.4741836</v>
      </c>
      <c r="AX231">
        <v>-36.961816040000002</v>
      </c>
    </row>
    <row r="232" spans="1:50" x14ac:dyDescent="0.55000000000000004">
      <c r="A232">
        <v>124000</v>
      </c>
      <c r="B232" t="s">
        <v>328</v>
      </c>
      <c r="C232" t="s">
        <v>96</v>
      </c>
      <c r="D232">
        <v>0</v>
      </c>
      <c r="E232">
        <v>0.18</v>
      </c>
      <c r="F232">
        <v>0</v>
      </c>
      <c r="G232">
        <v>0</v>
      </c>
      <c r="H232">
        <v>0.77</v>
      </c>
      <c r="I232">
        <v>0.02</v>
      </c>
      <c r="J232">
        <v>0</v>
      </c>
      <c r="K232">
        <v>0</v>
      </c>
      <c r="L232">
        <v>0.03</v>
      </c>
      <c r="M232">
        <v>0.02</v>
      </c>
      <c r="N232">
        <v>5.8618883102848702</v>
      </c>
      <c r="O232">
        <f t="shared" si="6"/>
        <v>174.725877</v>
      </c>
      <c r="P232">
        <f t="shared" si="7"/>
        <v>-36.784804049999998</v>
      </c>
      <c r="R232">
        <v>123800</v>
      </c>
      <c r="S232" t="s">
        <v>326</v>
      </c>
      <c r="T232" t="s">
        <v>96</v>
      </c>
      <c r="U232">
        <v>0</v>
      </c>
      <c r="V232">
        <v>0</v>
      </c>
      <c r="W232">
        <v>0</v>
      </c>
      <c r="X232">
        <v>0</v>
      </c>
      <c r="Y232">
        <v>0.75</v>
      </c>
      <c r="Z232">
        <v>0</v>
      </c>
      <c r="AA232">
        <v>0</v>
      </c>
      <c r="AB232">
        <v>0</v>
      </c>
      <c r="AC232">
        <v>0.25</v>
      </c>
      <c r="AD232">
        <v>0.02</v>
      </c>
      <c r="AE232">
        <v>0.186247840197551</v>
      </c>
      <c r="AF232">
        <v>174.6051894</v>
      </c>
      <c r="AG232">
        <v>-36.86520505</v>
      </c>
      <c r="AI232">
        <v>124200</v>
      </c>
      <c r="AJ232" t="s">
        <v>330</v>
      </c>
      <c r="AK232" t="s">
        <v>96</v>
      </c>
      <c r="AL232" t="s">
        <v>97</v>
      </c>
      <c r="AM232" t="s">
        <v>97</v>
      </c>
      <c r="AN232" t="s">
        <v>97</v>
      </c>
      <c r="AO232">
        <v>0</v>
      </c>
      <c r="AP232" t="s">
        <v>97</v>
      </c>
      <c r="AQ232" t="s">
        <v>97</v>
      </c>
      <c r="AR232">
        <v>0</v>
      </c>
      <c r="AS232" t="s">
        <v>97</v>
      </c>
      <c r="AT232" t="s">
        <v>97</v>
      </c>
      <c r="AU232">
        <v>0</v>
      </c>
      <c r="AV232" t="s">
        <v>97</v>
      </c>
      <c r="AW232">
        <v>174.5939237</v>
      </c>
      <c r="AX232">
        <v>-36.871461889999999</v>
      </c>
    </row>
    <row r="233" spans="1:50" x14ac:dyDescent="0.55000000000000004">
      <c r="A233">
        <v>124100</v>
      </c>
      <c r="B233" t="s">
        <v>329</v>
      </c>
      <c r="C233" t="s">
        <v>96</v>
      </c>
      <c r="D233">
        <v>0</v>
      </c>
      <c r="E233">
        <v>0</v>
      </c>
      <c r="F233">
        <v>0</v>
      </c>
      <c r="G233">
        <v>0</v>
      </c>
      <c r="H233">
        <v>0.92</v>
      </c>
      <c r="I233">
        <v>0</v>
      </c>
      <c r="J233">
        <v>0</v>
      </c>
      <c r="K233">
        <v>0</v>
      </c>
      <c r="L233">
        <v>0.08</v>
      </c>
      <c r="M233">
        <v>0.02</v>
      </c>
      <c r="N233">
        <v>15.166360277340299</v>
      </c>
      <c r="O233">
        <f t="shared" si="6"/>
        <v>174.4741836</v>
      </c>
      <c r="P233">
        <f t="shared" si="7"/>
        <v>-36.961816040000002</v>
      </c>
      <c r="R233">
        <v>123900</v>
      </c>
      <c r="S233" t="s">
        <v>327</v>
      </c>
      <c r="T233" t="s">
        <v>96</v>
      </c>
      <c r="U233">
        <v>0</v>
      </c>
      <c r="V233">
        <v>0</v>
      </c>
      <c r="W233">
        <v>0</v>
      </c>
      <c r="X233">
        <v>0</v>
      </c>
      <c r="Y233">
        <v>1</v>
      </c>
      <c r="Z233">
        <v>0</v>
      </c>
      <c r="AA233">
        <v>0</v>
      </c>
      <c r="AB233">
        <v>0</v>
      </c>
      <c r="AC233">
        <v>0</v>
      </c>
      <c r="AD233">
        <v>0.02</v>
      </c>
      <c r="AE233" t="s">
        <v>97</v>
      </c>
      <c r="AF233">
        <v>174.69419529999999</v>
      </c>
      <c r="AG233">
        <v>-36.807147819999997</v>
      </c>
      <c r="AI233">
        <v>124300</v>
      </c>
      <c r="AJ233" t="s">
        <v>331</v>
      </c>
      <c r="AK233" t="s">
        <v>96</v>
      </c>
      <c r="AL233" t="s">
        <v>97</v>
      </c>
      <c r="AM233" t="s">
        <v>97</v>
      </c>
      <c r="AN233" t="s">
        <v>97</v>
      </c>
      <c r="AO233">
        <v>0</v>
      </c>
      <c r="AP233" t="s">
        <v>97</v>
      </c>
      <c r="AQ233" t="s">
        <v>97</v>
      </c>
      <c r="AR233">
        <v>0</v>
      </c>
      <c r="AS233" t="s">
        <v>97</v>
      </c>
      <c r="AT233" t="s">
        <v>97</v>
      </c>
      <c r="AU233">
        <v>0</v>
      </c>
      <c r="AV233" t="s">
        <v>97</v>
      </c>
      <c r="AW233">
        <v>174.61797780000001</v>
      </c>
      <c r="AX233">
        <v>-36.859248370000003</v>
      </c>
    </row>
    <row r="234" spans="1:50" x14ac:dyDescent="0.55000000000000004">
      <c r="A234">
        <v>124200</v>
      </c>
      <c r="B234" t="s">
        <v>330</v>
      </c>
      <c r="C234" t="s">
        <v>96</v>
      </c>
      <c r="D234">
        <v>0.05</v>
      </c>
      <c r="E234">
        <v>0</v>
      </c>
      <c r="F234">
        <v>0</v>
      </c>
      <c r="G234">
        <v>0</v>
      </c>
      <c r="H234">
        <v>0.91</v>
      </c>
      <c r="I234">
        <v>0.04</v>
      </c>
      <c r="J234">
        <v>0</v>
      </c>
      <c r="K234">
        <v>0</v>
      </c>
      <c r="L234">
        <v>0</v>
      </c>
      <c r="M234">
        <v>0.02</v>
      </c>
      <c r="N234">
        <v>11.606110838342</v>
      </c>
      <c r="O234">
        <f t="shared" si="6"/>
        <v>174.5939237</v>
      </c>
      <c r="P234">
        <f t="shared" si="7"/>
        <v>-36.871461889999999</v>
      </c>
      <c r="R234">
        <v>124000</v>
      </c>
      <c r="S234" t="s">
        <v>328</v>
      </c>
      <c r="T234" t="s">
        <v>96</v>
      </c>
      <c r="U234">
        <v>0</v>
      </c>
      <c r="V234">
        <v>0.01</v>
      </c>
      <c r="W234">
        <v>0</v>
      </c>
      <c r="X234">
        <v>0</v>
      </c>
      <c r="Y234">
        <v>0.93</v>
      </c>
      <c r="Z234">
        <v>0.01</v>
      </c>
      <c r="AA234">
        <v>0</v>
      </c>
      <c r="AB234">
        <v>0</v>
      </c>
      <c r="AC234">
        <v>0.05</v>
      </c>
      <c r="AD234">
        <v>0.02</v>
      </c>
      <c r="AE234">
        <v>2.81600821953859</v>
      </c>
      <c r="AF234">
        <v>174.725877</v>
      </c>
      <c r="AG234">
        <v>-36.784804049999998</v>
      </c>
      <c r="AI234">
        <v>124400</v>
      </c>
      <c r="AJ234" t="s">
        <v>332</v>
      </c>
      <c r="AK234" t="s">
        <v>96</v>
      </c>
      <c r="AL234">
        <v>0</v>
      </c>
      <c r="AM234">
        <v>0</v>
      </c>
      <c r="AN234">
        <v>0</v>
      </c>
      <c r="AO234">
        <v>0</v>
      </c>
      <c r="AP234">
        <v>0</v>
      </c>
      <c r="AQ234">
        <v>1</v>
      </c>
      <c r="AR234">
        <v>0</v>
      </c>
      <c r="AS234">
        <v>0</v>
      </c>
      <c r="AT234">
        <v>0</v>
      </c>
      <c r="AU234">
        <v>0</v>
      </c>
      <c r="AV234">
        <v>0.80483895830633401</v>
      </c>
      <c r="AW234">
        <v>174.70764059999999</v>
      </c>
      <c r="AX234">
        <v>-36.800421759999999</v>
      </c>
    </row>
    <row r="235" spans="1:50" x14ac:dyDescent="0.55000000000000004">
      <c r="A235">
        <v>124300</v>
      </c>
      <c r="B235" t="s">
        <v>331</v>
      </c>
      <c r="C235" t="s">
        <v>96</v>
      </c>
      <c r="D235">
        <v>0.04</v>
      </c>
      <c r="E235">
        <v>0.03</v>
      </c>
      <c r="F235">
        <v>0</v>
      </c>
      <c r="G235">
        <v>0</v>
      </c>
      <c r="H235">
        <v>0.88</v>
      </c>
      <c r="I235">
        <v>0.03</v>
      </c>
      <c r="J235">
        <v>0</v>
      </c>
      <c r="K235">
        <v>0</v>
      </c>
      <c r="L235">
        <v>0.02</v>
      </c>
      <c r="M235">
        <v>0.02</v>
      </c>
      <c r="N235">
        <v>9.5756319463603905</v>
      </c>
      <c r="O235">
        <f t="shared" si="6"/>
        <v>174.61797780000001</v>
      </c>
      <c r="P235">
        <f t="shared" si="7"/>
        <v>-36.859248370000003</v>
      </c>
      <c r="R235">
        <v>124100</v>
      </c>
      <c r="S235" t="s">
        <v>329</v>
      </c>
      <c r="T235" t="s">
        <v>96</v>
      </c>
      <c r="U235">
        <v>0</v>
      </c>
      <c r="V235">
        <v>0</v>
      </c>
      <c r="W235">
        <v>0</v>
      </c>
      <c r="X235">
        <v>0</v>
      </c>
      <c r="Y235">
        <v>0.77</v>
      </c>
      <c r="Z235">
        <v>0</v>
      </c>
      <c r="AA235">
        <v>0</v>
      </c>
      <c r="AB235">
        <v>0</v>
      </c>
      <c r="AC235">
        <v>0.23</v>
      </c>
      <c r="AD235">
        <v>0.02</v>
      </c>
      <c r="AE235" t="s">
        <v>97</v>
      </c>
      <c r="AF235">
        <v>174.4741836</v>
      </c>
      <c r="AG235">
        <v>-36.961816040000002</v>
      </c>
      <c r="AI235">
        <v>124500</v>
      </c>
      <c r="AJ235" t="s">
        <v>333</v>
      </c>
      <c r="AK235" t="s">
        <v>96</v>
      </c>
      <c r="AL235">
        <v>0</v>
      </c>
      <c r="AM235">
        <v>0.05</v>
      </c>
      <c r="AN235">
        <v>0</v>
      </c>
      <c r="AO235">
        <v>0</v>
      </c>
      <c r="AP235">
        <v>0</v>
      </c>
      <c r="AQ235">
        <v>0.46</v>
      </c>
      <c r="AR235">
        <v>0</v>
      </c>
      <c r="AS235">
        <v>0.1</v>
      </c>
      <c r="AT235">
        <v>0.39</v>
      </c>
      <c r="AU235">
        <v>0</v>
      </c>
      <c r="AV235">
        <v>0.95079794742083801</v>
      </c>
      <c r="AW235">
        <v>174.65174009999899</v>
      </c>
      <c r="AX235">
        <v>-36.83605713</v>
      </c>
    </row>
    <row r="236" spans="1:50" x14ac:dyDescent="0.55000000000000004">
      <c r="A236">
        <v>124400</v>
      </c>
      <c r="B236" t="s">
        <v>332</v>
      </c>
      <c r="C236" t="s">
        <v>96</v>
      </c>
      <c r="D236">
        <v>0</v>
      </c>
      <c r="E236">
        <v>0.19</v>
      </c>
      <c r="F236">
        <v>0</v>
      </c>
      <c r="G236">
        <v>0</v>
      </c>
      <c r="H236">
        <v>0.79</v>
      </c>
      <c r="I236">
        <v>0</v>
      </c>
      <c r="J236">
        <v>0</v>
      </c>
      <c r="K236">
        <v>0</v>
      </c>
      <c r="L236">
        <v>0.02</v>
      </c>
      <c r="M236">
        <v>0.02</v>
      </c>
      <c r="N236">
        <v>7.1752276225655702</v>
      </c>
      <c r="O236">
        <f t="shared" si="6"/>
        <v>174.70764059999999</v>
      </c>
      <c r="P236">
        <f t="shared" si="7"/>
        <v>-36.800421759999999</v>
      </c>
      <c r="R236">
        <v>124200</v>
      </c>
      <c r="S236" t="s">
        <v>330</v>
      </c>
      <c r="T236" t="s">
        <v>96</v>
      </c>
      <c r="U236" t="s">
        <v>97</v>
      </c>
      <c r="V236" t="s">
        <v>97</v>
      </c>
      <c r="W236" t="s">
        <v>97</v>
      </c>
      <c r="X236">
        <v>0</v>
      </c>
      <c r="Y236" t="s">
        <v>97</v>
      </c>
      <c r="Z236" t="s">
        <v>97</v>
      </c>
      <c r="AA236">
        <v>0</v>
      </c>
      <c r="AB236" t="s">
        <v>97</v>
      </c>
      <c r="AC236" t="s">
        <v>97</v>
      </c>
      <c r="AD236">
        <v>0.02</v>
      </c>
      <c r="AE236" t="s">
        <v>97</v>
      </c>
      <c r="AF236">
        <v>174.5939237</v>
      </c>
      <c r="AG236">
        <v>-36.871461889999999</v>
      </c>
      <c r="AI236">
        <v>124600</v>
      </c>
      <c r="AJ236" t="s">
        <v>334</v>
      </c>
      <c r="AK236" t="s">
        <v>96</v>
      </c>
      <c r="AL236">
        <v>0</v>
      </c>
      <c r="AM236">
        <v>0.17</v>
      </c>
      <c r="AN236">
        <v>0</v>
      </c>
      <c r="AO236">
        <v>0</v>
      </c>
      <c r="AP236">
        <v>0</v>
      </c>
      <c r="AQ236">
        <v>0.5</v>
      </c>
      <c r="AR236">
        <v>0</v>
      </c>
      <c r="AS236">
        <v>0</v>
      </c>
      <c r="AT236">
        <v>0.33</v>
      </c>
      <c r="AU236">
        <v>0</v>
      </c>
      <c r="AV236">
        <v>1.43100262980394</v>
      </c>
      <c r="AW236">
        <v>174.73458689999899</v>
      </c>
      <c r="AX236">
        <v>-36.780261959999997</v>
      </c>
    </row>
    <row r="237" spans="1:50" x14ac:dyDescent="0.55000000000000004">
      <c r="A237">
        <v>124500</v>
      </c>
      <c r="B237" t="s">
        <v>333</v>
      </c>
      <c r="C237" t="s">
        <v>96</v>
      </c>
      <c r="D237">
        <v>0</v>
      </c>
      <c r="E237">
        <v>0.06</v>
      </c>
      <c r="F237">
        <v>0</v>
      </c>
      <c r="G237">
        <v>0</v>
      </c>
      <c r="H237">
        <v>0.92</v>
      </c>
      <c r="I237">
        <v>0</v>
      </c>
      <c r="J237">
        <v>0</v>
      </c>
      <c r="K237">
        <v>0</v>
      </c>
      <c r="L237">
        <v>0.02</v>
      </c>
      <c r="M237">
        <v>0.02</v>
      </c>
      <c r="N237">
        <v>9.8312066596778394</v>
      </c>
      <c r="O237">
        <f t="shared" si="6"/>
        <v>174.65174009999899</v>
      </c>
      <c r="P237">
        <f t="shared" si="7"/>
        <v>-36.83605713</v>
      </c>
      <c r="R237">
        <v>124300</v>
      </c>
      <c r="S237" t="s">
        <v>331</v>
      </c>
      <c r="T237" t="s">
        <v>96</v>
      </c>
      <c r="U237">
        <v>0</v>
      </c>
      <c r="V237">
        <v>0</v>
      </c>
      <c r="W237">
        <v>0</v>
      </c>
      <c r="X237">
        <v>0</v>
      </c>
      <c r="Y237">
        <v>1</v>
      </c>
      <c r="Z237">
        <v>0</v>
      </c>
      <c r="AA237">
        <v>0</v>
      </c>
      <c r="AB237">
        <v>0</v>
      </c>
      <c r="AC237">
        <v>0</v>
      </c>
      <c r="AD237">
        <v>0.02</v>
      </c>
      <c r="AE237">
        <v>8.8189094783982203</v>
      </c>
      <c r="AF237">
        <v>174.61797780000001</v>
      </c>
      <c r="AG237">
        <v>-36.859248370000003</v>
      </c>
      <c r="AI237">
        <v>124700</v>
      </c>
      <c r="AJ237" t="s">
        <v>335</v>
      </c>
      <c r="AK237" t="s">
        <v>96</v>
      </c>
      <c r="AL237">
        <v>0</v>
      </c>
      <c r="AM237">
        <v>0</v>
      </c>
      <c r="AN237">
        <v>0</v>
      </c>
      <c r="AO237">
        <v>0</v>
      </c>
      <c r="AP237">
        <v>0</v>
      </c>
      <c r="AQ237">
        <v>0.97</v>
      </c>
      <c r="AR237">
        <v>0</v>
      </c>
      <c r="AS237">
        <v>0</v>
      </c>
      <c r="AT237">
        <v>0.03</v>
      </c>
      <c r="AU237">
        <v>0</v>
      </c>
      <c r="AV237">
        <v>3.1674663736623101</v>
      </c>
      <c r="AW237">
        <v>174.56917379999999</v>
      </c>
      <c r="AX237">
        <v>-36.90641583</v>
      </c>
    </row>
    <row r="238" spans="1:50" x14ac:dyDescent="0.55000000000000004">
      <c r="A238">
        <v>124600</v>
      </c>
      <c r="B238" t="s">
        <v>334</v>
      </c>
      <c r="C238" t="s">
        <v>96</v>
      </c>
      <c r="D238">
        <v>0</v>
      </c>
      <c r="E238">
        <v>0.11</v>
      </c>
      <c r="F238">
        <v>0</v>
      </c>
      <c r="G238">
        <v>0</v>
      </c>
      <c r="H238">
        <v>0.82</v>
      </c>
      <c r="I238">
        <v>0.04</v>
      </c>
      <c r="J238">
        <v>0</v>
      </c>
      <c r="K238">
        <v>0</v>
      </c>
      <c r="L238">
        <v>0.03</v>
      </c>
      <c r="M238">
        <v>0.02</v>
      </c>
      <c r="N238">
        <v>4.5997283468281402</v>
      </c>
      <c r="O238">
        <f t="shared" si="6"/>
        <v>174.73458689999899</v>
      </c>
      <c r="P238">
        <f t="shared" si="7"/>
        <v>-36.780261959999997</v>
      </c>
      <c r="R238">
        <v>124400</v>
      </c>
      <c r="S238" t="s">
        <v>332</v>
      </c>
      <c r="T238" t="s">
        <v>96</v>
      </c>
      <c r="U238">
        <v>0</v>
      </c>
      <c r="V238">
        <v>0</v>
      </c>
      <c r="W238">
        <v>0</v>
      </c>
      <c r="X238">
        <v>0</v>
      </c>
      <c r="Y238">
        <v>0.89</v>
      </c>
      <c r="Z238">
        <v>0</v>
      </c>
      <c r="AA238">
        <v>0</v>
      </c>
      <c r="AB238">
        <v>0</v>
      </c>
      <c r="AC238">
        <v>0.11</v>
      </c>
      <c r="AD238">
        <v>0.02</v>
      </c>
      <c r="AE238">
        <v>1.41554335839794</v>
      </c>
      <c r="AF238">
        <v>174.70764059999999</v>
      </c>
      <c r="AG238">
        <v>-36.800421759999999</v>
      </c>
      <c r="AI238">
        <v>124800</v>
      </c>
      <c r="AJ238" t="s">
        <v>336</v>
      </c>
      <c r="AK238" t="s">
        <v>96</v>
      </c>
      <c r="AL238">
        <v>0</v>
      </c>
      <c r="AM238">
        <v>0.14000000000000001</v>
      </c>
      <c r="AN238">
        <v>0</v>
      </c>
      <c r="AO238">
        <v>0</v>
      </c>
      <c r="AP238">
        <v>0.01</v>
      </c>
      <c r="AQ238">
        <v>0.39</v>
      </c>
      <c r="AR238">
        <v>0</v>
      </c>
      <c r="AS238">
        <v>0.01</v>
      </c>
      <c r="AT238">
        <v>0.45</v>
      </c>
      <c r="AU238">
        <v>0</v>
      </c>
      <c r="AV238">
        <v>1.75976299227972</v>
      </c>
      <c r="AW238">
        <v>174.6443773</v>
      </c>
      <c r="AX238">
        <v>-36.846270590000003</v>
      </c>
    </row>
    <row r="239" spans="1:50" x14ac:dyDescent="0.55000000000000004">
      <c r="A239">
        <v>124700</v>
      </c>
      <c r="B239" t="s">
        <v>335</v>
      </c>
      <c r="C239" t="s">
        <v>96</v>
      </c>
      <c r="D239">
        <v>0</v>
      </c>
      <c r="E239">
        <v>0</v>
      </c>
      <c r="F239">
        <v>0</v>
      </c>
      <c r="G239">
        <v>0</v>
      </c>
      <c r="H239">
        <v>0.96</v>
      </c>
      <c r="I239">
        <v>0</v>
      </c>
      <c r="J239">
        <v>0</v>
      </c>
      <c r="K239">
        <v>0</v>
      </c>
      <c r="L239">
        <v>0.04</v>
      </c>
      <c r="M239">
        <v>0.02</v>
      </c>
      <c r="N239">
        <v>9.9892495602869005</v>
      </c>
      <c r="O239">
        <f t="shared" si="6"/>
        <v>174.56917379999999</v>
      </c>
      <c r="P239">
        <f t="shared" si="7"/>
        <v>-36.90641583</v>
      </c>
      <c r="R239">
        <v>124500</v>
      </c>
      <c r="S239" t="s">
        <v>333</v>
      </c>
      <c r="T239" t="s">
        <v>96</v>
      </c>
      <c r="U239">
        <v>0</v>
      </c>
      <c r="V239">
        <v>0</v>
      </c>
      <c r="W239">
        <v>0</v>
      </c>
      <c r="X239">
        <v>0</v>
      </c>
      <c r="Y239">
        <v>0.88</v>
      </c>
      <c r="Z239">
        <v>0</v>
      </c>
      <c r="AA239">
        <v>0</v>
      </c>
      <c r="AB239">
        <v>0</v>
      </c>
      <c r="AC239">
        <v>0.12</v>
      </c>
      <c r="AD239">
        <v>0.02</v>
      </c>
      <c r="AE239">
        <v>2.47183212752826</v>
      </c>
      <c r="AF239">
        <v>174.65174009999899</v>
      </c>
      <c r="AG239">
        <v>-36.83605713</v>
      </c>
      <c r="AI239">
        <v>124900</v>
      </c>
      <c r="AJ239" t="s">
        <v>337</v>
      </c>
      <c r="AK239" t="s">
        <v>96</v>
      </c>
      <c r="AL239">
        <v>0</v>
      </c>
      <c r="AM239">
        <v>0</v>
      </c>
      <c r="AN239">
        <v>0</v>
      </c>
      <c r="AO239">
        <v>0</v>
      </c>
      <c r="AP239">
        <v>0</v>
      </c>
      <c r="AQ239">
        <v>0.62</v>
      </c>
      <c r="AR239">
        <v>0</v>
      </c>
      <c r="AS239">
        <v>0</v>
      </c>
      <c r="AT239">
        <v>0.38</v>
      </c>
      <c r="AU239">
        <v>0</v>
      </c>
      <c r="AV239">
        <v>0.899616273519946</v>
      </c>
      <c r="AW239">
        <v>174.62658009999899</v>
      </c>
      <c r="AX239">
        <v>-36.857129530000002</v>
      </c>
    </row>
    <row r="240" spans="1:50" x14ac:dyDescent="0.55000000000000004">
      <c r="A240">
        <v>124800</v>
      </c>
      <c r="B240" t="s">
        <v>336</v>
      </c>
      <c r="C240" t="s">
        <v>96</v>
      </c>
      <c r="D240">
        <v>0</v>
      </c>
      <c r="E240">
        <v>7.0000000000000007E-2</v>
      </c>
      <c r="F240">
        <v>0</v>
      </c>
      <c r="G240">
        <v>0</v>
      </c>
      <c r="H240">
        <v>0.91</v>
      </c>
      <c r="I240">
        <v>0</v>
      </c>
      <c r="J240">
        <v>0</v>
      </c>
      <c r="K240">
        <v>0</v>
      </c>
      <c r="L240">
        <v>0.02</v>
      </c>
      <c r="M240">
        <v>0.02</v>
      </c>
      <c r="N240">
        <v>9.4037572753658694</v>
      </c>
      <c r="O240">
        <f t="shared" si="6"/>
        <v>174.6443773</v>
      </c>
      <c r="P240">
        <f t="shared" si="7"/>
        <v>-36.846270590000003</v>
      </c>
      <c r="R240">
        <v>124600</v>
      </c>
      <c r="S240" t="s">
        <v>334</v>
      </c>
      <c r="T240" t="s">
        <v>96</v>
      </c>
      <c r="U240">
        <v>0</v>
      </c>
      <c r="V240">
        <v>0</v>
      </c>
      <c r="W240">
        <v>0</v>
      </c>
      <c r="X240">
        <v>0</v>
      </c>
      <c r="Y240">
        <v>1</v>
      </c>
      <c r="Z240">
        <v>0</v>
      </c>
      <c r="AA240">
        <v>0</v>
      </c>
      <c r="AB240">
        <v>0</v>
      </c>
      <c r="AC240">
        <v>0</v>
      </c>
      <c r="AD240">
        <v>0.02</v>
      </c>
      <c r="AE240">
        <v>1.3807236424164999</v>
      </c>
      <c r="AF240">
        <v>174.73458689999899</v>
      </c>
      <c r="AG240">
        <v>-36.780261959999997</v>
      </c>
      <c r="AI240">
        <v>125000</v>
      </c>
      <c r="AJ240" t="s">
        <v>338</v>
      </c>
      <c r="AK240" t="s">
        <v>96</v>
      </c>
      <c r="AL240" t="s">
        <v>97</v>
      </c>
      <c r="AM240" t="s">
        <v>97</v>
      </c>
      <c r="AN240" t="s">
        <v>97</v>
      </c>
      <c r="AO240">
        <v>0</v>
      </c>
      <c r="AP240" t="s">
        <v>97</v>
      </c>
      <c r="AQ240" t="s">
        <v>97</v>
      </c>
      <c r="AR240">
        <v>0</v>
      </c>
      <c r="AS240" t="s">
        <v>97</v>
      </c>
      <c r="AT240" t="s">
        <v>97</v>
      </c>
      <c r="AU240">
        <v>0</v>
      </c>
      <c r="AV240" t="s">
        <v>97</v>
      </c>
      <c r="AW240">
        <v>174.60468090000001</v>
      </c>
      <c r="AX240">
        <v>-36.871890450000002</v>
      </c>
    </row>
    <row r="241" spans="1:50" x14ac:dyDescent="0.55000000000000004">
      <c r="A241">
        <v>124900</v>
      </c>
      <c r="B241" t="s">
        <v>337</v>
      </c>
      <c r="C241" t="s">
        <v>96</v>
      </c>
      <c r="D241">
        <v>0.01</v>
      </c>
      <c r="E241">
        <v>0.01</v>
      </c>
      <c r="F241">
        <v>0</v>
      </c>
      <c r="G241">
        <v>0</v>
      </c>
      <c r="H241">
        <v>0.93</v>
      </c>
      <c r="I241">
        <v>0.02</v>
      </c>
      <c r="J241">
        <v>0</v>
      </c>
      <c r="K241">
        <v>0</v>
      </c>
      <c r="L241">
        <v>0.03</v>
      </c>
      <c r="M241">
        <v>0.02</v>
      </c>
      <c r="N241">
        <v>9.0450865311422906</v>
      </c>
      <c r="O241">
        <f t="shared" si="6"/>
        <v>174.62658009999899</v>
      </c>
      <c r="P241">
        <f t="shared" si="7"/>
        <v>-36.857129530000002</v>
      </c>
      <c r="R241">
        <v>124700</v>
      </c>
      <c r="S241" t="s">
        <v>335</v>
      </c>
      <c r="T241" t="s">
        <v>96</v>
      </c>
      <c r="U241">
        <v>0</v>
      </c>
      <c r="V241">
        <v>0</v>
      </c>
      <c r="W241">
        <v>0</v>
      </c>
      <c r="X241">
        <v>0</v>
      </c>
      <c r="Y241">
        <v>0.67</v>
      </c>
      <c r="Z241">
        <v>0</v>
      </c>
      <c r="AA241">
        <v>0</v>
      </c>
      <c r="AB241">
        <v>0</v>
      </c>
      <c r="AC241">
        <v>0.33</v>
      </c>
      <c r="AD241">
        <v>0.02</v>
      </c>
      <c r="AE241" t="s">
        <v>97</v>
      </c>
      <c r="AF241">
        <v>174.56917379999999</v>
      </c>
      <c r="AG241">
        <v>-36.90641583</v>
      </c>
      <c r="AI241">
        <v>125100</v>
      </c>
      <c r="AJ241" t="s">
        <v>339</v>
      </c>
      <c r="AK241" t="s">
        <v>96</v>
      </c>
      <c r="AL241">
        <v>0</v>
      </c>
      <c r="AM241">
        <v>0</v>
      </c>
      <c r="AN241">
        <v>0</v>
      </c>
      <c r="AO241">
        <v>0</v>
      </c>
      <c r="AP241">
        <v>0</v>
      </c>
      <c r="AQ241">
        <v>0.96</v>
      </c>
      <c r="AR241">
        <v>0</v>
      </c>
      <c r="AS241">
        <v>0</v>
      </c>
      <c r="AT241">
        <v>0.04</v>
      </c>
      <c r="AU241">
        <v>0</v>
      </c>
      <c r="AV241">
        <v>3.0471762273837801</v>
      </c>
      <c r="AW241">
        <v>174.63407430000001</v>
      </c>
      <c r="AX241">
        <v>-36.855900779999999</v>
      </c>
    </row>
    <row r="242" spans="1:50" x14ac:dyDescent="0.55000000000000004">
      <c r="A242">
        <v>125000</v>
      </c>
      <c r="B242" t="s">
        <v>338</v>
      </c>
      <c r="C242" t="s">
        <v>96</v>
      </c>
      <c r="D242">
        <v>0.05</v>
      </c>
      <c r="E242">
        <v>0</v>
      </c>
      <c r="F242">
        <v>0</v>
      </c>
      <c r="G242">
        <v>0</v>
      </c>
      <c r="H242">
        <v>0.93</v>
      </c>
      <c r="I242">
        <v>0.02</v>
      </c>
      <c r="J242">
        <v>0</v>
      </c>
      <c r="K242">
        <v>0</v>
      </c>
      <c r="L242">
        <v>0</v>
      </c>
      <c r="M242">
        <v>0.02</v>
      </c>
      <c r="N242">
        <v>10.619235849174499</v>
      </c>
      <c r="O242">
        <f t="shared" si="6"/>
        <v>174.60468090000001</v>
      </c>
      <c r="P242">
        <f t="shared" si="7"/>
        <v>-36.871890450000002</v>
      </c>
      <c r="R242">
        <v>124800</v>
      </c>
      <c r="S242" t="s">
        <v>336</v>
      </c>
      <c r="T242" t="s">
        <v>96</v>
      </c>
      <c r="U242">
        <v>0</v>
      </c>
      <c r="V242">
        <v>0</v>
      </c>
      <c r="W242">
        <v>0</v>
      </c>
      <c r="X242">
        <v>0</v>
      </c>
      <c r="Y242">
        <v>0.88</v>
      </c>
      <c r="Z242">
        <v>0</v>
      </c>
      <c r="AA242">
        <v>0</v>
      </c>
      <c r="AB242">
        <v>0</v>
      </c>
      <c r="AC242">
        <v>0.12</v>
      </c>
      <c r="AD242">
        <v>0.02</v>
      </c>
      <c r="AE242">
        <v>0.87765172210503095</v>
      </c>
      <c r="AF242">
        <v>174.6443773</v>
      </c>
      <c r="AG242">
        <v>-36.846270590000003</v>
      </c>
      <c r="AI242">
        <v>125200</v>
      </c>
      <c r="AJ242" t="s">
        <v>340</v>
      </c>
      <c r="AK242" t="s">
        <v>96</v>
      </c>
      <c r="AL242">
        <v>0</v>
      </c>
      <c r="AM242">
        <v>0</v>
      </c>
      <c r="AN242">
        <v>0</v>
      </c>
      <c r="AO242">
        <v>0</v>
      </c>
      <c r="AP242">
        <v>0</v>
      </c>
      <c r="AQ242">
        <v>0.68</v>
      </c>
      <c r="AR242">
        <v>0</v>
      </c>
      <c r="AS242">
        <v>0</v>
      </c>
      <c r="AT242">
        <v>0.32</v>
      </c>
      <c r="AU242">
        <v>0</v>
      </c>
      <c r="AV242">
        <v>0.97222516727569797</v>
      </c>
      <c r="AW242">
        <v>174.71436619999901</v>
      </c>
      <c r="AX242">
        <v>-36.804721180000001</v>
      </c>
    </row>
    <row r="243" spans="1:50" x14ac:dyDescent="0.55000000000000004">
      <c r="A243">
        <v>125100</v>
      </c>
      <c r="B243" t="s">
        <v>339</v>
      </c>
      <c r="C243" t="s">
        <v>96</v>
      </c>
      <c r="D243">
        <v>0</v>
      </c>
      <c r="E243">
        <v>0</v>
      </c>
      <c r="F243">
        <v>0</v>
      </c>
      <c r="G243">
        <v>0</v>
      </c>
      <c r="H243">
        <v>1</v>
      </c>
      <c r="I243">
        <v>0</v>
      </c>
      <c r="J243">
        <v>0</v>
      </c>
      <c r="K243">
        <v>0</v>
      </c>
      <c r="L243">
        <v>0</v>
      </c>
      <c r="M243">
        <v>0.02</v>
      </c>
      <c r="N243" t="s">
        <v>97</v>
      </c>
      <c r="O243">
        <f t="shared" si="6"/>
        <v>174.63407430000001</v>
      </c>
      <c r="P243">
        <f t="shared" si="7"/>
        <v>-36.855900779999999</v>
      </c>
      <c r="R243">
        <v>124900</v>
      </c>
      <c r="S243" t="s">
        <v>337</v>
      </c>
      <c r="T243" t="s">
        <v>96</v>
      </c>
      <c r="U243">
        <v>0</v>
      </c>
      <c r="V243">
        <v>0</v>
      </c>
      <c r="W243">
        <v>0</v>
      </c>
      <c r="X243">
        <v>0</v>
      </c>
      <c r="Y243">
        <v>1</v>
      </c>
      <c r="Z243">
        <v>0</v>
      </c>
      <c r="AA243">
        <v>0</v>
      </c>
      <c r="AB243">
        <v>0</v>
      </c>
      <c r="AC243">
        <v>0</v>
      </c>
      <c r="AD243">
        <v>0.02</v>
      </c>
      <c r="AE243">
        <v>1.2749564542610501</v>
      </c>
      <c r="AF243">
        <v>174.62658009999899</v>
      </c>
      <c r="AG243">
        <v>-36.857129530000002</v>
      </c>
      <c r="AI243">
        <v>125300</v>
      </c>
      <c r="AJ243" t="s">
        <v>341</v>
      </c>
      <c r="AK243" t="s">
        <v>96</v>
      </c>
      <c r="AL243">
        <v>0</v>
      </c>
      <c r="AM243">
        <v>0</v>
      </c>
      <c r="AN243">
        <v>0</v>
      </c>
      <c r="AO243">
        <v>0</v>
      </c>
      <c r="AP243">
        <v>0</v>
      </c>
      <c r="AQ243">
        <v>1</v>
      </c>
      <c r="AR243">
        <v>0</v>
      </c>
      <c r="AS243">
        <v>0</v>
      </c>
      <c r="AT243">
        <v>0</v>
      </c>
      <c r="AU243">
        <v>0</v>
      </c>
      <c r="AV243">
        <v>0.92487786807753802</v>
      </c>
      <c r="AW243">
        <v>174.6562165</v>
      </c>
      <c r="AX243">
        <v>-36.843455839999997</v>
      </c>
    </row>
    <row r="244" spans="1:50" x14ac:dyDescent="0.55000000000000004">
      <c r="A244">
        <v>125200</v>
      </c>
      <c r="B244" t="s">
        <v>340</v>
      </c>
      <c r="C244" t="s">
        <v>96</v>
      </c>
      <c r="D244">
        <v>0</v>
      </c>
      <c r="E244">
        <v>0.22</v>
      </c>
      <c r="F244">
        <v>0.01</v>
      </c>
      <c r="G244">
        <v>0</v>
      </c>
      <c r="H244">
        <v>0.76</v>
      </c>
      <c r="I244">
        <v>0</v>
      </c>
      <c r="J244">
        <v>0</v>
      </c>
      <c r="K244">
        <v>0</v>
      </c>
      <c r="L244">
        <v>0.01</v>
      </c>
      <c r="M244">
        <v>0.02</v>
      </c>
      <c r="N244">
        <v>6.9621402231396399</v>
      </c>
      <c r="O244">
        <f t="shared" si="6"/>
        <v>174.71436619999901</v>
      </c>
      <c r="P244">
        <f t="shared" si="7"/>
        <v>-36.804721180000001</v>
      </c>
      <c r="R244">
        <v>125000</v>
      </c>
      <c r="S244" t="s">
        <v>338</v>
      </c>
      <c r="T244" t="s">
        <v>96</v>
      </c>
      <c r="U244">
        <v>0</v>
      </c>
      <c r="V244">
        <v>0</v>
      </c>
      <c r="W244">
        <v>0</v>
      </c>
      <c r="X244">
        <v>0</v>
      </c>
      <c r="Y244">
        <v>1</v>
      </c>
      <c r="Z244">
        <v>0</v>
      </c>
      <c r="AA244">
        <v>0</v>
      </c>
      <c r="AB244">
        <v>0</v>
      </c>
      <c r="AC244">
        <v>0</v>
      </c>
      <c r="AD244">
        <v>0.02</v>
      </c>
      <c r="AE244">
        <v>0.51896705705711099</v>
      </c>
      <c r="AF244">
        <v>174.60468090000001</v>
      </c>
      <c r="AG244">
        <v>-36.871890450000002</v>
      </c>
      <c r="AI244">
        <v>125400</v>
      </c>
      <c r="AJ244" t="s">
        <v>342</v>
      </c>
      <c r="AK244" t="s">
        <v>96</v>
      </c>
      <c r="AL244">
        <v>0</v>
      </c>
      <c r="AM244">
        <v>0</v>
      </c>
      <c r="AN244">
        <v>0</v>
      </c>
      <c r="AO244">
        <v>0</v>
      </c>
      <c r="AP244">
        <v>-0.01</v>
      </c>
      <c r="AQ244">
        <v>0.44</v>
      </c>
      <c r="AR244">
        <v>0</v>
      </c>
      <c r="AS244">
        <v>0.11</v>
      </c>
      <c r="AT244">
        <v>0.46</v>
      </c>
      <c r="AU244">
        <v>0</v>
      </c>
      <c r="AV244">
        <v>0.54871027380880799</v>
      </c>
      <c r="AW244">
        <v>174.76019460000001</v>
      </c>
      <c r="AX244">
        <v>-36.771298389999998</v>
      </c>
    </row>
    <row r="245" spans="1:50" x14ac:dyDescent="0.55000000000000004">
      <c r="A245">
        <v>125300</v>
      </c>
      <c r="B245" t="s">
        <v>341</v>
      </c>
      <c r="C245" t="s">
        <v>96</v>
      </c>
      <c r="D245">
        <v>0</v>
      </c>
      <c r="E245">
        <v>7.0000000000000007E-2</v>
      </c>
      <c r="F245">
        <v>0</v>
      </c>
      <c r="G245">
        <v>0</v>
      </c>
      <c r="H245">
        <v>0.91</v>
      </c>
      <c r="I245">
        <v>0</v>
      </c>
      <c r="J245">
        <v>0</v>
      </c>
      <c r="K245">
        <v>0</v>
      </c>
      <c r="L245">
        <v>0.02</v>
      </c>
      <c r="M245">
        <v>0.02</v>
      </c>
      <c r="N245">
        <v>8.9707271987034805</v>
      </c>
      <c r="O245">
        <f t="shared" si="6"/>
        <v>174.6562165</v>
      </c>
      <c r="P245">
        <f t="shared" si="7"/>
        <v>-36.843455839999997</v>
      </c>
      <c r="R245">
        <v>125100</v>
      </c>
      <c r="S245" t="s">
        <v>339</v>
      </c>
      <c r="T245" t="s">
        <v>96</v>
      </c>
      <c r="U245">
        <v>0</v>
      </c>
      <c r="V245">
        <v>0</v>
      </c>
      <c r="W245">
        <v>0</v>
      </c>
      <c r="X245">
        <v>0</v>
      </c>
      <c r="Y245">
        <v>0.97</v>
      </c>
      <c r="Z245">
        <v>0.02</v>
      </c>
      <c r="AA245">
        <v>0</v>
      </c>
      <c r="AB245">
        <v>0</v>
      </c>
      <c r="AC245">
        <v>0.01</v>
      </c>
      <c r="AD245">
        <v>0.02</v>
      </c>
      <c r="AE245">
        <v>6.19163136336251</v>
      </c>
      <c r="AF245">
        <v>174.63407430000001</v>
      </c>
      <c r="AG245">
        <v>-36.855900779999999</v>
      </c>
      <c r="AI245">
        <v>125500</v>
      </c>
      <c r="AJ245" t="s">
        <v>343</v>
      </c>
      <c r="AK245" t="s">
        <v>96</v>
      </c>
      <c r="AL245" t="s">
        <v>97</v>
      </c>
      <c r="AM245" t="s">
        <v>97</v>
      </c>
      <c r="AN245" t="s">
        <v>97</v>
      </c>
      <c r="AO245">
        <v>0</v>
      </c>
      <c r="AP245" t="s">
        <v>97</v>
      </c>
      <c r="AQ245" t="s">
        <v>97</v>
      </c>
      <c r="AR245">
        <v>0</v>
      </c>
      <c r="AS245" t="s">
        <v>97</v>
      </c>
      <c r="AT245" t="s">
        <v>97</v>
      </c>
      <c r="AU245">
        <v>0</v>
      </c>
      <c r="AV245" t="s">
        <v>97</v>
      </c>
      <c r="AW245">
        <v>174.75355969999899</v>
      </c>
      <c r="AX245">
        <v>-36.77655884</v>
      </c>
    </row>
    <row r="246" spans="1:50" x14ac:dyDescent="0.55000000000000004">
      <c r="A246">
        <v>125400</v>
      </c>
      <c r="B246" t="s">
        <v>342</v>
      </c>
      <c r="C246" t="s">
        <v>96</v>
      </c>
      <c r="D246">
        <v>0</v>
      </c>
      <c r="E246">
        <v>0.2</v>
      </c>
      <c r="F246">
        <v>0</v>
      </c>
      <c r="G246">
        <v>0</v>
      </c>
      <c r="H246">
        <v>0.73</v>
      </c>
      <c r="I246">
        <v>0</v>
      </c>
      <c r="J246">
        <v>0</v>
      </c>
      <c r="K246">
        <v>0</v>
      </c>
      <c r="L246">
        <v>7.0000000000000007E-2</v>
      </c>
      <c r="M246">
        <v>0.02</v>
      </c>
      <c r="N246">
        <v>6.1152177527760099</v>
      </c>
      <c r="O246">
        <f t="shared" si="6"/>
        <v>174.76019460000001</v>
      </c>
      <c r="P246">
        <f t="shared" si="7"/>
        <v>-36.771298389999998</v>
      </c>
      <c r="R246">
        <v>125200</v>
      </c>
      <c r="S246" t="s">
        <v>340</v>
      </c>
      <c r="T246" t="s">
        <v>96</v>
      </c>
      <c r="U246">
        <v>0</v>
      </c>
      <c r="V246">
        <v>0</v>
      </c>
      <c r="W246">
        <v>0</v>
      </c>
      <c r="X246">
        <v>0</v>
      </c>
      <c r="Y246">
        <v>0.82</v>
      </c>
      <c r="Z246">
        <v>0</v>
      </c>
      <c r="AA246">
        <v>0</v>
      </c>
      <c r="AB246">
        <v>0</v>
      </c>
      <c r="AC246">
        <v>0.18</v>
      </c>
      <c r="AD246">
        <v>0.02</v>
      </c>
      <c r="AE246">
        <v>1.25806534259378</v>
      </c>
      <c r="AF246">
        <v>174.71436619999901</v>
      </c>
      <c r="AG246">
        <v>-36.804721180000001</v>
      </c>
      <c r="AI246">
        <v>125600</v>
      </c>
      <c r="AJ246" t="s">
        <v>344</v>
      </c>
      <c r="AK246" t="s">
        <v>96</v>
      </c>
      <c r="AL246">
        <v>0</v>
      </c>
      <c r="AM246">
        <v>0</v>
      </c>
      <c r="AN246">
        <v>0</v>
      </c>
      <c r="AO246">
        <v>0</v>
      </c>
      <c r="AP246">
        <v>0</v>
      </c>
      <c r="AQ246">
        <v>0.71</v>
      </c>
      <c r="AR246">
        <v>0</v>
      </c>
      <c r="AS246">
        <v>0</v>
      </c>
      <c r="AT246">
        <v>0.28999999999999998</v>
      </c>
      <c r="AU246">
        <v>0</v>
      </c>
      <c r="AV246">
        <v>0.963933534009773</v>
      </c>
      <c r="AW246">
        <v>174.73949009999899</v>
      </c>
      <c r="AX246">
        <v>-36.789075529999998</v>
      </c>
    </row>
    <row r="247" spans="1:50" x14ac:dyDescent="0.55000000000000004">
      <c r="A247">
        <v>125500</v>
      </c>
      <c r="B247" t="s">
        <v>343</v>
      </c>
      <c r="C247" t="s">
        <v>96</v>
      </c>
      <c r="D247">
        <v>0</v>
      </c>
      <c r="E247">
        <v>0.14000000000000001</v>
      </c>
      <c r="F247">
        <v>0</v>
      </c>
      <c r="G247">
        <v>0</v>
      </c>
      <c r="H247">
        <v>0.66</v>
      </c>
      <c r="I247">
        <v>0.01</v>
      </c>
      <c r="J247">
        <v>0</v>
      </c>
      <c r="K247">
        <v>0</v>
      </c>
      <c r="L247">
        <v>0.19</v>
      </c>
      <c r="M247">
        <v>0.02</v>
      </c>
      <c r="N247">
        <v>5.06461493842896</v>
      </c>
      <c r="O247">
        <f t="shared" si="6"/>
        <v>174.75355969999899</v>
      </c>
      <c r="P247">
        <f t="shared" si="7"/>
        <v>-36.77655884</v>
      </c>
      <c r="R247">
        <v>125300</v>
      </c>
      <c r="S247" t="s">
        <v>341</v>
      </c>
      <c r="T247" t="s">
        <v>96</v>
      </c>
      <c r="U247">
        <v>0</v>
      </c>
      <c r="V247">
        <v>0</v>
      </c>
      <c r="W247">
        <v>0</v>
      </c>
      <c r="X247">
        <v>0</v>
      </c>
      <c r="Y247">
        <v>1</v>
      </c>
      <c r="Z247">
        <v>0</v>
      </c>
      <c r="AA247">
        <v>0</v>
      </c>
      <c r="AB247">
        <v>0</v>
      </c>
      <c r="AC247">
        <v>0</v>
      </c>
      <c r="AD247">
        <v>0.02</v>
      </c>
      <c r="AE247">
        <v>3.2359716545297701</v>
      </c>
      <c r="AF247">
        <v>174.6562165</v>
      </c>
      <c r="AG247">
        <v>-36.843455839999997</v>
      </c>
      <c r="AI247">
        <v>125700</v>
      </c>
      <c r="AJ247" t="s">
        <v>345</v>
      </c>
      <c r="AK247" t="s">
        <v>96</v>
      </c>
      <c r="AL247">
        <v>0.05</v>
      </c>
      <c r="AM247">
        <v>0.12</v>
      </c>
      <c r="AN247">
        <v>0</v>
      </c>
      <c r="AO247">
        <v>0</v>
      </c>
      <c r="AP247">
        <v>0</v>
      </c>
      <c r="AQ247">
        <v>0.55000000000000004</v>
      </c>
      <c r="AR247">
        <v>0</v>
      </c>
      <c r="AS247">
        <v>0</v>
      </c>
      <c r="AT247">
        <v>0.28000000000000003</v>
      </c>
      <c r="AU247">
        <v>0</v>
      </c>
      <c r="AV247">
        <v>2.6732565972553202</v>
      </c>
      <c r="AW247">
        <v>174.62306340000001</v>
      </c>
      <c r="AX247">
        <v>-36.867909410000003</v>
      </c>
    </row>
    <row r="248" spans="1:50" x14ac:dyDescent="0.55000000000000004">
      <c r="A248">
        <v>125600</v>
      </c>
      <c r="B248" t="s">
        <v>344</v>
      </c>
      <c r="C248" t="s">
        <v>96</v>
      </c>
      <c r="D248">
        <v>0</v>
      </c>
      <c r="E248">
        <v>0.15</v>
      </c>
      <c r="F248">
        <v>0</v>
      </c>
      <c r="G248">
        <v>0</v>
      </c>
      <c r="H248">
        <v>0.78</v>
      </c>
      <c r="I248">
        <v>0.01</v>
      </c>
      <c r="J248">
        <v>0</v>
      </c>
      <c r="K248">
        <v>0</v>
      </c>
      <c r="L248">
        <v>0.06</v>
      </c>
      <c r="M248">
        <v>0.02</v>
      </c>
      <c r="N248">
        <v>5.6315455131429397</v>
      </c>
      <c r="O248">
        <f t="shared" si="6"/>
        <v>174.73949009999899</v>
      </c>
      <c r="P248">
        <f t="shared" si="7"/>
        <v>-36.789075529999998</v>
      </c>
      <c r="R248">
        <v>125400</v>
      </c>
      <c r="S248" t="s">
        <v>342</v>
      </c>
      <c r="T248" t="s">
        <v>96</v>
      </c>
      <c r="U248">
        <v>0</v>
      </c>
      <c r="V248">
        <v>0</v>
      </c>
      <c r="W248">
        <v>0</v>
      </c>
      <c r="X248">
        <v>0</v>
      </c>
      <c r="Y248">
        <v>0.86</v>
      </c>
      <c r="Z248">
        <v>0</v>
      </c>
      <c r="AA248">
        <v>0</v>
      </c>
      <c r="AB248">
        <v>0</v>
      </c>
      <c r="AC248">
        <v>0.14000000000000001</v>
      </c>
      <c r="AD248">
        <v>0.02</v>
      </c>
      <c r="AE248">
        <v>1.40672392238208</v>
      </c>
      <c r="AF248">
        <v>174.76019460000001</v>
      </c>
      <c r="AG248">
        <v>-36.771298389999998</v>
      </c>
      <c r="AI248">
        <v>125800</v>
      </c>
      <c r="AJ248" t="s">
        <v>346</v>
      </c>
      <c r="AK248" t="s">
        <v>96</v>
      </c>
      <c r="AL248" t="s">
        <v>97</v>
      </c>
      <c r="AM248" t="s">
        <v>97</v>
      </c>
      <c r="AN248" t="s">
        <v>97</v>
      </c>
      <c r="AO248">
        <v>0</v>
      </c>
      <c r="AP248" t="s">
        <v>97</v>
      </c>
      <c r="AQ248" t="s">
        <v>97</v>
      </c>
      <c r="AR248">
        <v>0</v>
      </c>
      <c r="AS248" t="s">
        <v>97</v>
      </c>
      <c r="AT248" t="s">
        <v>97</v>
      </c>
      <c r="AU248">
        <v>0</v>
      </c>
      <c r="AV248" t="s">
        <v>97</v>
      </c>
      <c r="AW248">
        <v>174.72830919999899</v>
      </c>
      <c r="AX248">
        <v>-36.797886499999997</v>
      </c>
    </row>
    <row r="249" spans="1:50" x14ac:dyDescent="0.55000000000000004">
      <c r="A249">
        <v>125700</v>
      </c>
      <c r="B249" t="s">
        <v>345</v>
      </c>
      <c r="C249" t="s">
        <v>96</v>
      </c>
      <c r="D249">
        <v>0</v>
      </c>
      <c r="E249">
        <v>0.03</v>
      </c>
      <c r="F249">
        <v>0</v>
      </c>
      <c r="G249">
        <v>0</v>
      </c>
      <c r="H249">
        <v>0.86</v>
      </c>
      <c r="I249">
        <v>0.01</v>
      </c>
      <c r="J249">
        <v>0</v>
      </c>
      <c r="K249">
        <v>0</v>
      </c>
      <c r="L249">
        <v>0.1</v>
      </c>
      <c r="M249">
        <v>0.02</v>
      </c>
      <c r="N249">
        <v>7.7494481035562597</v>
      </c>
      <c r="O249">
        <f t="shared" si="6"/>
        <v>174.62306340000001</v>
      </c>
      <c r="P249">
        <f t="shared" si="7"/>
        <v>-36.867909410000003</v>
      </c>
      <c r="R249">
        <v>125500</v>
      </c>
      <c r="S249" t="s">
        <v>343</v>
      </c>
      <c r="T249" t="s">
        <v>96</v>
      </c>
      <c r="U249">
        <v>0</v>
      </c>
      <c r="V249">
        <v>0</v>
      </c>
      <c r="W249">
        <v>0</v>
      </c>
      <c r="X249">
        <v>0</v>
      </c>
      <c r="Y249">
        <v>0.81</v>
      </c>
      <c r="Z249">
        <v>0</v>
      </c>
      <c r="AA249">
        <v>0</v>
      </c>
      <c r="AB249">
        <v>0</v>
      </c>
      <c r="AC249">
        <v>0.19</v>
      </c>
      <c r="AD249">
        <v>0.02</v>
      </c>
      <c r="AE249">
        <v>1.7239291556159</v>
      </c>
      <c r="AF249">
        <v>174.75355969999899</v>
      </c>
      <c r="AG249">
        <v>-36.77655884</v>
      </c>
      <c r="AI249">
        <v>125900</v>
      </c>
      <c r="AJ249" t="s">
        <v>347</v>
      </c>
      <c r="AK249" t="s">
        <v>96</v>
      </c>
      <c r="AL249">
        <v>0</v>
      </c>
      <c r="AM249">
        <v>0</v>
      </c>
      <c r="AN249">
        <v>0</v>
      </c>
      <c r="AO249">
        <v>0</v>
      </c>
      <c r="AP249">
        <v>0</v>
      </c>
      <c r="AQ249">
        <v>1</v>
      </c>
      <c r="AR249">
        <v>0</v>
      </c>
      <c r="AS249">
        <v>0</v>
      </c>
      <c r="AT249">
        <v>0</v>
      </c>
      <c r="AU249">
        <v>0</v>
      </c>
      <c r="AV249">
        <v>1.5946632479734699</v>
      </c>
      <c r="AW249">
        <v>174.76846359999999</v>
      </c>
      <c r="AX249">
        <v>-36.771744740000003</v>
      </c>
    </row>
    <row r="250" spans="1:50" x14ac:dyDescent="0.55000000000000004">
      <c r="A250">
        <v>125800</v>
      </c>
      <c r="B250" t="s">
        <v>346</v>
      </c>
      <c r="C250" t="s">
        <v>96</v>
      </c>
      <c r="D250">
        <v>0</v>
      </c>
      <c r="E250">
        <v>0.18</v>
      </c>
      <c r="F250">
        <v>0</v>
      </c>
      <c r="G250">
        <v>0</v>
      </c>
      <c r="H250">
        <v>0.82</v>
      </c>
      <c r="I250">
        <v>0</v>
      </c>
      <c r="J250">
        <v>0</v>
      </c>
      <c r="K250">
        <v>0</v>
      </c>
      <c r="L250">
        <v>0</v>
      </c>
      <c r="M250">
        <v>0.02</v>
      </c>
      <c r="N250">
        <v>6.1316577390340496</v>
      </c>
      <c r="O250">
        <f t="shared" si="6"/>
        <v>174.72830919999899</v>
      </c>
      <c r="P250">
        <f t="shared" si="7"/>
        <v>-36.797886499999997</v>
      </c>
      <c r="R250">
        <v>125600</v>
      </c>
      <c r="S250" t="s">
        <v>344</v>
      </c>
      <c r="T250" t="s">
        <v>96</v>
      </c>
      <c r="U250">
        <v>0</v>
      </c>
      <c r="V250">
        <v>0</v>
      </c>
      <c r="W250">
        <v>0</v>
      </c>
      <c r="X250">
        <v>0</v>
      </c>
      <c r="Y250">
        <v>0.83</v>
      </c>
      <c r="Z250">
        <v>0</v>
      </c>
      <c r="AA250">
        <v>0</v>
      </c>
      <c r="AB250">
        <v>0</v>
      </c>
      <c r="AC250">
        <v>0.17</v>
      </c>
      <c r="AD250">
        <v>0.02</v>
      </c>
      <c r="AE250">
        <v>0.69707564797669597</v>
      </c>
      <c r="AF250">
        <v>174.73949009999899</v>
      </c>
      <c r="AG250">
        <v>-36.789075529999998</v>
      </c>
      <c r="AI250">
        <v>126000</v>
      </c>
      <c r="AJ250" t="s">
        <v>348</v>
      </c>
      <c r="AK250" t="s">
        <v>96</v>
      </c>
      <c r="AL250" t="s">
        <v>97</v>
      </c>
      <c r="AM250" t="s">
        <v>97</v>
      </c>
      <c r="AN250" t="s">
        <v>97</v>
      </c>
      <c r="AO250">
        <v>0</v>
      </c>
      <c r="AP250" t="s">
        <v>97</v>
      </c>
      <c r="AQ250" t="s">
        <v>97</v>
      </c>
      <c r="AR250">
        <v>0</v>
      </c>
      <c r="AS250" t="s">
        <v>97</v>
      </c>
      <c r="AT250" t="s">
        <v>97</v>
      </c>
      <c r="AU250">
        <v>0</v>
      </c>
      <c r="AV250" t="s">
        <v>97</v>
      </c>
      <c r="AW250">
        <v>174.60527590000001</v>
      </c>
      <c r="AX250">
        <v>-36.881677529999997</v>
      </c>
    </row>
    <row r="251" spans="1:50" x14ac:dyDescent="0.55000000000000004">
      <c r="A251">
        <v>125900</v>
      </c>
      <c r="B251" t="s">
        <v>347</v>
      </c>
      <c r="C251" t="s">
        <v>96</v>
      </c>
      <c r="D251">
        <v>0</v>
      </c>
      <c r="E251">
        <v>0.04</v>
      </c>
      <c r="F251">
        <v>0</v>
      </c>
      <c r="G251">
        <v>0</v>
      </c>
      <c r="H251">
        <v>0.85</v>
      </c>
      <c r="I251">
        <v>0</v>
      </c>
      <c r="J251">
        <v>0</v>
      </c>
      <c r="K251">
        <v>0</v>
      </c>
      <c r="L251">
        <v>0.11</v>
      </c>
      <c r="M251">
        <v>0.02</v>
      </c>
      <c r="N251">
        <v>5.1070224894732501</v>
      </c>
      <c r="O251">
        <f t="shared" si="6"/>
        <v>174.76846359999999</v>
      </c>
      <c r="P251">
        <f t="shared" si="7"/>
        <v>-36.771744740000003</v>
      </c>
      <c r="R251">
        <v>125700</v>
      </c>
      <c r="S251" t="s">
        <v>345</v>
      </c>
      <c r="T251" t="s">
        <v>96</v>
      </c>
      <c r="U251">
        <v>0</v>
      </c>
      <c r="V251">
        <v>0</v>
      </c>
      <c r="W251">
        <v>0</v>
      </c>
      <c r="X251">
        <v>0</v>
      </c>
      <c r="Y251">
        <v>0.96</v>
      </c>
      <c r="Z251">
        <v>0</v>
      </c>
      <c r="AA251">
        <v>0</v>
      </c>
      <c r="AB251">
        <v>0</v>
      </c>
      <c r="AC251">
        <v>0.04</v>
      </c>
      <c r="AD251">
        <v>0.02</v>
      </c>
      <c r="AE251">
        <v>4.7682722237269397</v>
      </c>
      <c r="AF251">
        <v>174.62306340000001</v>
      </c>
      <c r="AG251">
        <v>-36.867909410000003</v>
      </c>
      <c r="AI251">
        <v>126100</v>
      </c>
      <c r="AJ251" t="s">
        <v>349</v>
      </c>
      <c r="AK251" t="s">
        <v>96</v>
      </c>
      <c r="AL251">
        <v>0</v>
      </c>
      <c r="AM251">
        <v>0</v>
      </c>
      <c r="AN251">
        <v>0</v>
      </c>
      <c r="AO251">
        <v>0</v>
      </c>
      <c r="AP251">
        <v>0</v>
      </c>
      <c r="AQ251">
        <v>0.76</v>
      </c>
      <c r="AR251">
        <v>0</v>
      </c>
      <c r="AS251">
        <v>0</v>
      </c>
      <c r="AT251">
        <v>0.24</v>
      </c>
      <c r="AU251">
        <v>0</v>
      </c>
      <c r="AV251">
        <v>0.99517918857809795</v>
      </c>
      <c r="AW251">
        <v>174.61345829999999</v>
      </c>
      <c r="AX251">
        <v>-36.875954479999997</v>
      </c>
    </row>
    <row r="252" spans="1:50" x14ac:dyDescent="0.55000000000000004">
      <c r="A252">
        <v>126000</v>
      </c>
      <c r="B252" t="s">
        <v>348</v>
      </c>
      <c r="C252" t="s">
        <v>96</v>
      </c>
      <c r="D252">
        <v>0.05</v>
      </c>
      <c r="E252">
        <v>0</v>
      </c>
      <c r="F252">
        <v>0</v>
      </c>
      <c r="G252">
        <v>0</v>
      </c>
      <c r="H252">
        <v>0.93</v>
      </c>
      <c r="I252">
        <v>0.02</v>
      </c>
      <c r="J252">
        <v>0</v>
      </c>
      <c r="K252">
        <v>0</v>
      </c>
      <c r="L252">
        <v>0</v>
      </c>
      <c r="M252">
        <v>0.02</v>
      </c>
      <c r="N252">
        <v>10.6918428575036</v>
      </c>
      <c r="O252">
        <f t="shared" si="6"/>
        <v>174.60527590000001</v>
      </c>
      <c r="P252">
        <f t="shared" si="7"/>
        <v>-36.881677529999997</v>
      </c>
      <c r="R252">
        <v>125800</v>
      </c>
      <c r="S252" t="s">
        <v>346</v>
      </c>
      <c r="T252" t="s">
        <v>96</v>
      </c>
      <c r="U252">
        <v>0</v>
      </c>
      <c r="V252">
        <v>0</v>
      </c>
      <c r="W252">
        <v>0</v>
      </c>
      <c r="X252">
        <v>0</v>
      </c>
      <c r="Y252">
        <v>1</v>
      </c>
      <c r="Z252">
        <v>0</v>
      </c>
      <c r="AA252">
        <v>0</v>
      </c>
      <c r="AB252">
        <v>0</v>
      </c>
      <c r="AC252">
        <v>0</v>
      </c>
      <c r="AD252">
        <v>0.02</v>
      </c>
      <c r="AE252" t="s">
        <v>97</v>
      </c>
      <c r="AF252">
        <v>174.72830919999899</v>
      </c>
      <c r="AG252">
        <v>-36.797886499999997</v>
      </c>
      <c r="AI252">
        <v>126200</v>
      </c>
      <c r="AJ252" t="s">
        <v>350</v>
      </c>
      <c r="AK252" t="s">
        <v>96</v>
      </c>
      <c r="AL252">
        <v>0</v>
      </c>
      <c r="AM252">
        <v>0</v>
      </c>
      <c r="AN252">
        <v>0</v>
      </c>
      <c r="AO252">
        <v>0</v>
      </c>
      <c r="AP252">
        <v>0</v>
      </c>
      <c r="AQ252">
        <v>0.55000000000000004</v>
      </c>
      <c r="AR252">
        <v>0</v>
      </c>
      <c r="AS252">
        <v>0</v>
      </c>
      <c r="AT252">
        <v>0.45</v>
      </c>
      <c r="AU252">
        <v>0</v>
      </c>
      <c r="AV252">
        <v>0.57096109066765299</v>
      </c>
      <c r="AW252">
        <v>174.73620439999999</v>
      </c>
      <c r="AX252">
        <v>-36.794354259999999</v>
      </c>
    </row>
    <row r="253" spans="1:50" x14ac:dyDescent="0.55000000000000004">
      <c r="A253">
        <v>126100</v>
      </c>
      <c r="B253" t="s">
        <v>349</v>
      </c>
      <c r="C253" t="s">
        <v>96</v>
      </c>
      <c r="D253">
        <v>0.11</v>
      </c>
      <c r="E253">
        <v>0</v>
      </c>
      <c r="F253">
        <v>0</v>
      </c>
      <c r="G253">
        <v>0</v>
      </c>
      <c r="H253">
        <v>0.87</v>
      </c>
      <c r="I253">
        <v>0.02</v>
      </c>
      <c r="J253">
        <v>0</v>
      </c>
      <c r="K253">
        <v>0</v>
      </c>
      <c r="L253">
        <v>0</v>
      </c>
      <c r="M253">
        <v>0.02</v>
      </c>
      <c r="N253">
        <v>10.1376943039118</v>
      </c>
      <c r="O253">
        <f t="shared" si="6"/>
        <v>174.61345829999999</v>
      </c>
      <c r="P253">
        <f t="shared" si="7"/>
        <v>-36.875954479999997</v>
      </c>
      <c r="R253">
        <v>125900</v>
      </c>
      <c r="S253" t="s">
        <v>347</v>
      </c>
      <c r="T253" t="s">
        <v>96</v>
      </c>
      <c r="U253">
        <v>0</v>
      </c>
      <c r="V253">
        <v>0.01</v>
      </c>
      <c r="W253">
        <v>0</v>
      </c>
      <c r="X253">
        <v>0</v>
      </c>
      <c r="Y253">
        <v>0.91</v>
      </c>
      <c r="Z253">
        <v>0</v>
      </c>
      <c r="AA253">
        <v>0</v>
      </c>
      <c r="AB253">
        <v>0</v>
      </c>
      <c r="AC253">
        <v>0.08</v>
      </c>
      <c r="AD253">
        <v>0.02</v>
      </c>
      <c r="AE253">
        <v>3.75276903769387</v>
      </c>
      <c r="AF253">
        <v>174.76846359999999</v>
      </c>
      <c r="AG253">
        <v>-36.771744740000003</v>
      </c>
      <c r="AI253">
        <v>126300</v>
      </c>
      <c r="AJ253" t="s">
        <v>351</v>
      </c>
      <c r="AK253" t="s">
        <v>96</v>
      </c>
      <c r="AL253">
        <v>0</v>
      </c>
      <c r="AM253">
        <v>0</v>
      </c>
      <c r="AN253">
        <v>0</v>
      </c>
      <c r="AO253">
        <v>0</v>
      </c>
      <c r="AP253">
        <v>0</v>
      </c>
      <c r="AQ253">
        <v>0.71</v>
      </c>
      <c r="AR253">
        <v>0</v>
      </c>
      <c r="AS253">
        <v>0</v>
      </c>
      <c r="AT253">
        <v>0.28999999999999998</v>
      </c>
      <c r="AU253">
        <v>0</v>
      </c>
      <c r="AV253">
        <v>1.1428559325016301</v>
      </c>
      <c r="AW253">
        <v>174.71049980000001</v>
      </c>
      <c r="AX253">
        <v>-36.818365880000002</v>
      </c>
    </row>
    <row r="254" spans="1:50" x14ac:dyDescent="0.55000000000000004">
      <c r="A254">
        <v>126200</v>
      </c>
      <c r="B254" t="s">
        <v>350</v>
      </c>
      <c r="C254" t="s">
        <v>96</v>
      </c>
      <c r="D254">
        <v>0</v>
      </c>
      <c r="E254">
        <v>0.17</v>
      </c>
      <c r="F254">
        <v>0</v>
      </c>
      <c r="G254">
        <v>0</v>
      </c>
      <c r="H254">
        <v>0.8</v>
      </c>
      <c r="I254">
        <v>0.01</v>
      </c>
      <c r="J254">
        <v>0</v>
      </c>
      <c r="K254">
        <v>0.01</v>
      </c>
      <c r="L254">
        <v>0.01</v>
      </c>
      <c r="M254">
        <v>0.02</v>
      </c>
      <c r="N254">
        <v>6.1398722049495502</v>
      </c>
      <c r="O254">
        <f t="shared" si="6"/>
        <v>174.73620439999999</v>
      </c>
      <c r="P254">
        <f t="shared" si="7"/>
        <v>-36.794354259999999</v>
      </c>
      <c r="R254">
        <v>126000</v>
      </c>
      <c r="S254" t="s">
        <v>348</v>
      </c>
      <c r="T254" t="s">
        <v>96</v>
      </c>
      <c r="U254">
        <v>0</v>
      </c>
      <c r="V254">
        <v>0</v>
      </c>
      <c r="W254">
        <v>0</v>
      </c>
      <c r="X254">
        <v>0</v>
      </c>
      <c r="Y254">
        <v>1</v>
      </c>
      <c r="Z254">
        <v>0</v>
      </c>
      <c r="AA254">
        <v>0</v>
      </c>
      <c r="AB254">
        <v>0</v>
      </c>
      <c r="AC254">
        <v>0</v>
      </c>
      <c r="AD254">
        <v>0.02</v>
      </c>
      <c r="AE254" t="s">
        <v>97</v>
      </c>
      <c r="AF254">
        <v>174.60527590000001</v>
      </c>
      <c r="AG254">
        <v>-36.881677529999997</v>
      </c>
      <c r="AI254">
        <v>126400</v>
      </c>
      <c r="AJ254" t="s">
        <v>352</v>
      </c>
      <c r="AK254" t="s">
        <v>96</v>
      </c>
      <c r="AL254">
        <v>0</v>
      </c>
      <c r="AM254">
        <v>0.04</v>
      </c>
      <c r="AN254">
        <v>0</v>
      </c>
      <c r="AO254">
        <v>0</v>
      </c>
      <c r="AP254">
        <v>0</v>
      </c>
      <c r="AQ254">
        <v>0.65</v>
      </c>
      <c r="AR254">
        <v>0</v>
      </c>
      <c r="AS254">
        <v>0</v>
      </c>
      <c r="AT254">
        <v>0.31</v>
      </c>
      <c r="AU254">
        <v>0</v>
      </c>
      <c r="AV254">
        <v>1.75437236110938</v>
      </c>
      <c r="AW254">
        <v>174.64220850000001</v>
      </c>
      <c r="AX254">
        <v>-36.864663739999997</v>
      </c>
    </row>
    <row r="255" spans="1:50" x14ac:dyDescent="0.55000000000000004">
      <c r="A255">
        <v>126300</v>
      </c>
      <c r="B255" t="s">
        <v>351</v>
      </c>
      <c r="C255" t="s">
        <v>96</v>
      </c>
      <c r="D255">
        <v>0</v>
      </c>
      <c r="E255">
        <v>0.22</v>
      </c>
      <c r="F255">
        <v>0.01</v>
      </c>
      <c r="G255">
        <v>0</v>
      </c>
      <c r="H255">
        <v>0.75</v>
      </c>
      <c r="I255">
        <v>0</v>
      </c>
      <c r="J255">
        <v>0</v>
      </c>
      <c r="K255">
        <v>0</v>
      </c>
      <c r="L255">
        <v>0.02</v>
      </c>
      <c r="M255">
        <v>0.02</v>
      </c>
      <c r="N255">
        <v>6.6074989563850597</v>
      </c>
      <c r="O255">
        <f t="shared" si="6"/>
        <v>174.71049980000001</v>
      </c>
      <c r="P255">
        <f t="shared" si="7"/>
        <v>-36.818365880000002</v>
      </c>
      <c r="R255">
        <v>126100</v>
      </c>
      <c r="S255" t="s">
        <v>349</v>
      </c>
      <c r="T255" t="s">
        <v>96</v>
      </c>
      <c r="U255">
        <v>0</v>
      </c>
      <c r="V255">
        <v>0</v>
      </c>
      <c r="W255">
        <v>0</v>
      </c>
      <c r="X255">
        <v>0</v>
      </c>
      <c r="Y255">
        <v>1</v>
      </c>
      <c r="Z255">
        <v>0</v>
      </c>
      <c r="AA255">
        <v>0</v>
      </c>
      <c r="AB255">
        <v>0</v>
      </c>
      <c r="AC255">
        <v>0</v>
      </c>
      <c r="AD255">
        <v>0.02</v>
      </c>
      <c r="AE255">
        <v>0.58024512800282202</v>
      </c>
      <c r="AF255">
        <v>174.61345829999999</v>
      </c>
      <c r="AG255">
        <v>-36.875954479999997</v>
      </c>
      <c r="AI255">
        <v>126500</v>
      </c>
      <c r="AJ255" t="s">
        <v>353</v>
      </c>
      <c r="AK255" t="s">
        <v>96</v>
      </c>
      <c r="AL255">
        <v>0</v>
      </c>
      <c r="AM255">
        <v>0</v>
      </c>
      <c r="AN255">
        <v>0</v>
      </c>
      <c r="AO255">
        <v>0</v>
      </c>
      <c r="AP255">
        <v>0</v>
      </c>
      <c r="AQ255">
        <v>1</v>
      </c>
      <c r="AR255">
        <v>0</v>
      </c>
      <c r="AS255">
        <v>0</v>
      </c>
      <c r="AT255">
        <v>0</v>
      </c>
      <c r="AU255">
        <v>0</v>
      </c>
      <c r="AV255">
        <v>1.4845234109538701</v>
      </c>
      <c r="AW255">
        <v>174.72689990000001</v>
      </c>
      <c r="AX255">
        <v>-36.807335279999997</v>
      </c>
    </row>
    <row r="256" spans="1:50" x14ac:dyDescent="0.55000000000000004">
      <c r="A256">
        <v>126400</v>
      </c>
      <c r="B256" t="s">
        <v>352</v>
      </c>
      <c r="C256" t="s">
        <v>96</v>
      </c>
      <c r="D256">
        <v>0</v>
      </c>
      <c r="E256">
        <v>0.06</v>
      </c>
      <c r="F256">
        <v>0</v>
      </c>
      <c r="G256">
        <v>0</v>
      </c>
      <c r="H256">
        <v>0.92</v>
      </c>
      <c r="I256">
        <v>0.01</v>
      </c>
      <c r="J256">
        <v>0</v>
      </c>
      <c r="K256">
        <v>0</v>
      </c>
      <c r="L256">
        <v>0.01</v>
      </c>
      <c r="M256">
        <v>0.02</v>
      </c>
      <c r="N256">
        <v>8.8184222897626796</v>
      </c>
      <c r="O256">
        <f t="shared" si="6"/>
        <v>174.64220850000001</v>
      </c>
      <c r="P256">
        <f t="shared" si="7"/>
        <v>-36.864663739999997</v>
      </c>
      <c r="R256">
        <v>126200</v>
      </c>
      <c r="S256" t="s">
        <v>350</v>
      </c>
      <c r="T256" t="s">
        <v>96</v>
      </c>
      <c r="U256">
        <v>0</v>
      </c>
      <c r="V256">
        <v>0</v>
      </c>
      <c r="W256">
        <v>0</v>
      </c>
      <c r="X256">
        <v>0</v>
      </c>
      <c r="Y256">
        <v>0.85</v>
      </c>
      <c r="Z256">
        <v>0</v>
      </c>
      <c r="AA256">
        <v>0</v>
      </c>
      <c r="AB256">
        <v>0</v>
      </c>
      <c r="AC256">
        <v>0.15</v>
      </c>
      <c r="AD256">
        <v>0.02</v>
      </c>
      <c r="AE256">
        <v>0.44821446488329503</v>
      </c>
      <c r="AF256">
        <v>174.73620439999999</v>
      </c>
      <c r="AG256">
        <v>-36.794354259999999</v>
      </c>
      <c r="AI256">
        <v>126600</v>
      </c>
      <c r="AJ256" t="s">
        <v>354</v>
      </c>
      <c r="AK256" t="s">
        <v>96</v>
      </c>
      <c r="AL256">
        <v>0</v>
      </c>
      <c r="AM256">
        <v>0.55000000000000004</v>
      </c>
      <c r="AN256">
        <v>0</v>
      </c>
      <c r="AO256">
        <v>0</v>
      </c>
      <c r="AP256">
        <v>-2.2204460492503101E-16</v>
      </c>
      <c r="AQ256">
        <v>0.32</v>
      </c>
      <c r="AR256">
        <v>0</v>
      </c>
      <c r="AS256">
        <v>0.02</v>
      </c>
      <c r="AT256">
        <v>0.11</v>
      </c>
      <c r="AU256">
        <v>0</v>
      </c>
      <c r="AV256">
        <v>5.5150955197129798</v>
      </c>
      <c r="AW256">
        <v>174.76117009999999</v>
      </c>
      <c r="AX256">
        <v>-36.789109179999997</v>
      </c>
    </row>
    <row r="257" spans="1:50" x14ac:dyDescent="0.55000000000000004">
      <c r="A257">
        <v>126500</v>
      </c>
      <c r="B257" t="s">
        <v>353</v>
      </c>
      <c r="C257" t="s">
        <v>96</v>
      </c>
      <c r="D257">
        <v>0</v>
      </c>
      <c r="E257">
        <v>0.3</v>
      </c>
      <c r="F257">
        <v>0</v>
      </c>
      <c r="G257">
        <v>0</v>
      </c>
      <c r="H257">
        <v>0.68</v>
      </c>
      <c r="I257">
        <v>0</v>
      </c>
      <c r="J257">
        <v>0</v>
      </c>
      <c r="K257">
        <v>0</v>
      </c>
      <c r="L257">
        <v>0.02</v>
      </c>
      <c r="M257">
        <v>0.02</v>
      </c>
      <c r="N257">
        <v>6.1037821666531196</v>
      </c>
      <c r="O257">
        <f t="shared" si="6"/>
        <v>174.72689990000001</v>
      </c>
      <c r="P257">
        <f t="shared" si="7"/>
        <v>-36.807335279999997</v>
      </c>
      <c r="R257">
        <v>126300</v>
      </c>
      <c r="S257" t="s">
        <v>351</v>
      </c>
      <c r="T257" t="s">
        <v>96</v>
      </c>
      <c r="U257">
        <v>0</v>
      </c>
      <c r="V257">
        <v>0</v>
      </c>
      <c r="W257">
        <v>0</v>
      </c>
      <c r="X257">
        <v>0</v>
      </c>
      <c r="Y257">
        <v>0.95</v>
      </c>
      <c r="Z257">
        <v>0</v>
      </c>
      <c r="AA257">
        <v>0</v>
      </c>
      <c r="AB257">
        <v>0</v>
      </c>
      <c r="AC257">
        <v>0.05</v>
      </c>
      <c r="AD257">
        <v>0.02</v>
      </c>
      <c r="AE257">
        <v>2.3337677560727701</v>
      </c>
      <c r="AF257">
        <v>174.71049980000001</v>
      </c>
      <c r="AG257">
        <v>-36.818365880000002</v>
      </c>
      <c r="AI257">
        <v>126700</v>
      </c>
      <c r="AJ257" t="s">
        <v>355</v>
      </c>
      <c r="AK257" t="s">
        <v>96</v>
      </c>
      <c r="AL257">
        <v>0.1</v>
      </c>
      <c r="AM257">
        <v>0.27</v>
      </c>
      <c r="AN257">
        <v>0</v>
      </c>
      <c r="AO257">
        <v>0</v>
      </c>
      <c r="AP257">
        <v>0</v>
      </c>
      <c r="AQ257">
        <v>0.39</v>
      </c>
      <c r="AR257">
        <v>0</v>
      </c>
      <c r="AS257">
        <v>0.02</v>
      </c>
      <c r="AT257">
        <v>0.22</v>
      </c>
      <c r="AU257">
        <v>0</v>
      </c>
      <c r="AV257">
        <v>3.8128295300850601</v>
      </c>
      <c r="AW257">
        <v>174.6253423</v>
      </c>
      <c r="AX257">
        <v>-36.876061540000002</v>
      </c>
    </row>
    <row r="258" spans="1:50" x14ac:dyDescent="0.55000000000000004">
      <c r="A258">
        <v>126600</v>
      </c>
      <c r="B258" t="s">
        <v>354</v>
      </c>
      <c r="C258" t="s">
        <v>96</v>
      </c>
      <c r="D258">
        <v>0</v>
      </c>
      <c r="E258">
        <v>0.26</v>
      </c>
      <c r="F258">
        <v>0</v>
      </c>
      <c r="G258">
        <v>0</v>
      </c>
      <c r="H258">
        <v>0.6</v>
      </c>
      <c r="I258">
        <v>0</v>
      </c>
      <c r="J258">
        <v>0</v>
      </c>
      <c r="K258">
        <v>0</v>
      </c>
      <c r="L258">
        <v>0.14000000000000001</v>
      </c>
      <c r="M258">
        <v>0.02</v>
      </c>
      <c r="N258">
        <v>5.3511669105907904</v>
      </c>
      <c r="O258">
        <f t="shared" si="6"/>
        <v>174.76117009999999</v>
      </c>
      <c r="P258">
        <f t="shared" si="7"/>
        <v>-36.789109179999997</v>
      </c>
      <c r="R258">
        <v>126400</v>
      </c>
      <c r="S258" t="s">
        <v>352</v>
      </c>
      <c r="T258" t="s">
        <v>96</v>
      </c>
      <c r="U258">
        <v>0</v>
      </c>
      <c r="V258">
        <v>0</v>
      </c>
      <c r="W258">
        <v>0</v>
      </c>
      <c r="X258">
        <v>0</v>
      </c>
      <c r="Y258">
        <v>1</v>
      </c>
      <c r="Z258">
        <v>0</v>
      </c>
      <c r="AA258">
        <v>0</v>
      </c>
      <c r="AB258">
        <v>0</v>
      </c>
      <c r="AC258">
        <v>0</v>
      </c>
      <c r="AD258">
        <v>0.02</v>
      </c>
      <c r="AE258">
        <v>1.7254036831795601</v>
      </c>
      <c r="AF258">
        <v>174.64220850000001</v>
      </c>
      <c r="AG258">
        <v>-36.864663739999997</v>
      </c>
      <c r="AI258">
        <v>126800</v>
      </c>
      <c r="AJ258" t="s">
        <v>356</v>
      </c>
      <c r="AK258" t="s">
        <v>96</v>
      </c>
      <c r="AL258">
        <v>0</v>
      </c>
      <c r="AM258">
        <v>0.08</v>
      </c>
      <c r="AN258">
        <v>0</v>
      </c>
      <c r="AO258">
        <v>0</v>
      </c>
      <c r="AP258">
        <v>0.04</v>
      </c>
      <c r="AQ258">
        <v>0.51</v>
      </c>
      <c r="AR258">
        <v>0</v>
      </c>
      <c r="AS258">
        <v>0.03</v>
      </c>
      <c r="AT258">
        <v>0.34</v>
      </c>
      <c r="AU258">
        <v>0</v>
      </c>
      <c r="AV258">
        <v>1.8017792969937401</v>
      </c>
      <c r="AW258">
        <v>174.76947039999999</v>
      </c>
      <c r="AX258">
        <v>-36.782025150000003</v>
      </c>
    </row>
    <row r="259" spans="1:50" x14ac:dyDescent="0.55000000000000004">
      <c r="A259">
        <v>126700</v>
      </c>
      <c r="B259" t="s">
        <v>355</v>
      </c>
      <c r="C259" t="s">
        <v>96</v>
      </c>
      <c r="D259">
        <v>7.0000000000000007E-2</v>
      </c>
      <c r="E259">
        <v>0.01</v>
      </c>
      <c r="F259">
        <v>0</v>
      </c>
      <c r="G259">
        <v>0</v>
      </c>
      <c r="H259">
        <v>0.84</v>
      </c>
      <c r="I259">
        <v>0.01</v>
      </c>
      <c r="J259">
        <v>0</v>
      </c>
      <c r="K259">
        <v>0</v>
      </c>
      <c r="L259">
        <v>7.0000000000000007E-2</v>
      </c>
      <c r="M259">
        <v>0.02</v>
      </c>
      <c r="N259">
        <v>8.7126623953182705</v>
      </c>
      <c r="O259">
        <f t="shared" si="6"/>
        <v>174.6253423</v>
      </c>
      <c r="P259">
        <f t="shared" si="7"/>
        <v>-36.876061540000002</v>
      </c>
      <c r="R259">
        <v>126500</v>
      </c>
      <c r="S259" t="s">
        <v>353</v>
      </c>
      <c r="T259" t="s">
        <v>96</v>
      </c>
      <c r="U259">
        <v>0</v>
      </c>
      <c r="V259">
        <v>0</v>
      </c>
      <c r="W259">
        <v>0</v>
      </c>
      <c r="X259">
        <v>0</v>
      </c>
      <c r="Y259">
        <v>1</v>
      </c>
      <c r="Z259">
        <v>0</v>
      </c>
      <c r="AA259">
        <v>0</v>
      </c>
      <c r="AB259">
        <v>0</v>
      </c>
      <c r="AC259">
        <v>0</v>
      </c>
      <c r="AD259">
        <v>0.02</v>
      </c>
      <c r="AE259">
        <v>1.1669220558493401</v>
      </c>
      <c r="AF259">
        <v>174.72689990000001</v>
      </c>
      <c r="AG259">
        <v>-36.807335279999997</v>
      </c>
      <c r="AI259">
        <v>126900</v>
      </c>
      <c r="AJ259" t="s">
        <v>357</v>
      </c>
      <c r="AK259" t="s">
        <v>96</v>
      </c>
      <c r="AL259">
        <v>0</v>
      </c>
      <c r="AM259">
        <v>0</v>
      </c>
      <c r="AN259">
        <v>0</v>
      </c>
      <c r="AO259">
        <v>0</v>
      </c>
      <c r="AP259">
        <v>0</v>
      </c>
      <c r="AQ259">
        <v>0.76</v>
      </c>
      <c r="AR259">
        <v>0</v>
      </c>
      <c r="AS259">
        <v>0</v>
      </c>
      <c r="AT259">
        <v>0.24</v>
      </c>
      <c r="AU259">
        <v>0</v>
      </c>
      <c r="AV259">
        <v>0.72790933680682901</v>
      </c>
      <c r="AW259">
        <v>174.6131388</v>
      </c>
      <c r="AX259">
        <v>-36.887380669999999</v>
      </c>
    </row>
    <row r="260" spans="1:50" x14ac:dyDescent="0.55000000000000004">
      <c r="A260">
        <v>126800</v>
      </c>
      <c r="B260" t="s">
        <v>356</v>
      </c>
      <c r="C260" t="s">
        <v>96</v>
      </c>
      <c r="D260">
        <v>0</v>
      </c>
      <c r="E260">
        <v>0.12</v>
      </c>
      <c r="F260">
        <v>0</v>
      </c>
      <c r="G260">
        <v>0</v>
      </c>
      <c r="H260">
        <v>0.68</v>
      </c>
      <c r="I260">
        <v>0</v>
      </c>
      <c r="J260">
        <v>0</v>
      </c>
      <c r="K260">
        <v>0</v>
      </c>
      <c r="L260">
        <v>0.2</v>
      </c>
      <c r="M260">
        <v>0.02</v>
      </c>
      <c r="N260">
        <v>5.1140583078642896</v>
      </c>
      <c r="O260">
        <f t="shared" ref="O260:O323" si="8">VLOOKUP($A260,$R$2:$AG$2152, 15)</f>
        <v>174.76947039999999</v>
      </c>
      <c r="P260">
        <f t="shared" ref="P260:P323" si="9">VLOOKUP($A260,$R$2:$AG$2152, 16)</f>
        <v>-36.782025150000003</v>
      </c>
      <c r="R260">
        <v>126600</v>
      </c>
      <c r="S260" t="s">
        <v>354</v>
      </c>
      <c r="T260" t="s">
        <v>96</v>
      </c>
      <c r="U260">
        <v>0</v>
      </c>
      <c r="V260">
        <v>0.06</v>
      </c>
      <c r="W260">
        <v>0</v>
      </c>
      <c r="X260">
        <v>0</v>
      </c>
      <c r="Y260">
        <v>0.9</v>
      </c>
      <c r="Z260">
        <v>0</v>
      </c>
      <c r="AA260">
        <v>0</v>
      </c>
      <c r="AB260">
        <v>0</v>
      </c>
      <c r="AC260">
        <v>0.04</v>
      </c>
      <c r="AD260">
        <v>0.02</v>
      </c>
      <c r="AE260">
        <v>9.1734167675953007</v>
      </c>
      <c r="AF260">
        <v>174.76117009999999</v>
      </c>
      <c r="AG260">
        <v>-36.789109179999997</v>
      </c>
      <c r="AI260">
        <v>127000</v>
      </c>
      <c r="AJ260" t="s">
        <v>358</v>
      </c>
      <c r="AK260" t="s">
        <v>96</v>
      </c>
      <c r="AL260">
        <v>0</v>
      </c>
      <c r="AM260">
        <v>0</v>
      </c>
      <c r="AN260">
        <v>0</v>
      </c>
      <c r="AO260">
        <v>0</v>
      </c>
      <c r="AP260">
        <v>0</v>
      </c>
      <c r="AQ260">
        <v>0.51</v>
      </c>
      <c r="AR260">
        <v>0</v>
      </c>
      <c r="AS260">
        <v>0</v>
      </c>
      <c r="AT260">
        <v>0.49</v>
      </c>
      <c r="AU260">
        <v>0</v>
      </c>
      <c r="AV260">
        <v>0.71295491281840095</v>
      </c>
      <c r="AW260">
        <v>174.64945900000001</v>
      </c>
      <c r="AX260">
        <v>-36.862210410000003</v>
      </c>
    </row>
    <row r="261" spans="1:50" x14ac:dyDescent="0.55000000000000004">
      <c r="A261">
        <v>126900</v>
      </c>
      <c r="B261" t="s">
        <v>357</v>
      </c>
      <c r="C261" t="s">
        <v>96</v>
      </c>
      <c r="D261">
        <v>7.0000000000000007E-2</v>
      </c>
      <c r="E261">
        <v>0</v>
      </c>
      <c r="F261">
        <v>0</v>
      </c>
      <c r="G261">
        <v>0</v>
      </c>
      <c r="H261">
        <v>0.91</v>
      </c>
      <c r="I261">
        <v>0.02</v>
      </c>
      <c r="J261">
        <v>0</v>
      </c>
      <c r="K261">
        <v>0</v>
      </c>
      <c r="L261">
        <v>0</v>
      </c>
      <c r="M261">
        <v>0.02</v>
      </c>
      <c r="N261">
        <v>10.2832209188951</v>
      </c>
      <c r="O261">
        <f t="shared" si="8"/>
        <v>174.6131388</v>
      </c>
      <c r="P261">
        <f t="shared" si="9"/>
        <v>-36.887380669999999</v>
      </c>
      <c r="R261">
        <v>126700</v>
      </c>
      <c r="S261" t="s">
        <v>355</v>
      </c>
      <c r="T261" t="s">
        <v>96</v>
      </c>
      <c r="U261">
        <v>0</v>
      </c>
      <c r="V261">
        <v>0</v>
      </c>
      <c r="W261">
        <v>0</v>
      </c>
      <c r="X261">
        <v>0</v>
      </c>
      <c r="Y261">
        <v>1</v>
      </c>
      <c r="Z261">
        <v>0</v>
      </c>
      <c r="AA261">
        <v>0</v>
      </c>
      <c r="AB261">
        <v>0</v>
      </c>
      <c r="AC261">
        <v>0</v>
      </c>
      <c r="AD261">
        <v>0.02</v>
      </c>
      <c r="AE261">
        <v>1.49010945110575</v>
      </c>
      <c r="AF261">
        <v>174.6253423</v>
      </c>
      <c r="AG261">
        <v>-36.876061540000002</v>
      </c>
      <c r="AI261">
        <v>127100</v>
      </c>
      <c r="AJ261" t="s">
        <v>359</v>
      </c>
      <c r="AK261" t="s">
        <v>96</v>
      </c>
      <c r="AL261">
        <v>0</v>
      </c>
      <c r="AM261">
        <v>0.4</v>
      </c>
      <c r="AN261">
        <v>0</v>
      </c>
      <c r="AO261">
        <v>0</v>
      </c>
      <c r="AP261">
        <v>-0.01</v>
      </c>
      <c r="AQ261">
        <v>0.36</v>
      </c>
      <c r="AR261">
        <v>0</v>
      </c>
      <c r="AS261">
        <v>0</v>
      </c>
      <c r="AT261">
        <v>0.25</v>
      </c>
      <c r="AU261">
        <v>0</v>
      </c>
      <c r="AV261">
        <v>1.87380481675375</v>
      </c>
      <c r="AW261">
        <v>174.74444419999901</v>
      </c>
      <c r="AX261">
        <v>-36.798889469999999</v>
      </c>
    </row>
    <row r="262" spans="1:50" x14ac:dyDescent="0.55000000000000004">
      <c r="A262">
        <v>127000</v>
      </c>
      <c r="B262" t="s">
        <v>358</v>
      </c>
      <c r="C262" t="s">
        <v>96</v>
      </c>
      <c r="D262">
        <v>0</v>
      </c>
      <c r="E262">
        <v>0.08</v>
      </c>
      <c r="F262">
        <v>0</v>
      </c>
      <c r="G262">
        <v>0</v>
      </c>
      <c r="H262">
        <v>0.9</v>
      </c>
      <c r="I262">
        <v>0.01</v>
      </c>
      <c r="J262">
        <v>0</v>
      </c>
      <c r="K262">
        <v>0</v>
      </c>
      <c r="L262">
        <v>0.01</v>
      </c>
      <c r="M262">
        <v>0.02</v>
      </c>
      <c r="N262">
        <v>9.1671135356466298</v>
      </c>
      <c r="O262">
        <f t="shared" si="8"/>
        <v>174.64945900000001</v>
      </c>
      <c r="P262">
        <f t="shared" si="9"/>
        <v>-36.862210410000003</v>
      </c>
      <c r="R262">
        <v>126800</v>
      </c>
      <c r="S262" t="s">
        <v>356</v>
      </c>
      <c r="T262" t="s">
        <v>96</v>
      </c>
      <c r="U262">
        <v>0</v>
      </c>
      <c r="V262">
        <v>0.11</v>
      </c>
      <c r="W262">
        <v>0</v>
      </c>
      <c r="X262">
        <v>0</v>
      </c>
      <c r="Y262">
        <v>0.83</v>
      </c>
      <c r="Z262">
        <v>0</v>
      </c>
      <c r="AA262">
        <v>0</v>
      </c>
      <c r="AB262">
        <v>0</v>
      </c>
      <c r="AC262">
        <v>0.06</v>
      </c>
      <c r="AD262">
        <v>0.02</v>
      </c>
      <c r="AE262">
        <v>7.6314631541792703</v>
      </c>
      <c r="AF262">
        <v>174.76947039999999</v>
      </c>
      <c r="AG262">
        <v>-36.782025150000003</v>
      </c>
      <c r="AI262">
        <v>127200</v>
      </c>
      <c r="AJ262" t="s">
        <v>360</v>
      </c>
      <c r="AK262" t="s">
        <v>96</v>
      </c>
      <c r="AL262">
        <v>0</v>
      </c>
      <c r="AM262">
        <v>0.13</v>
      </c>
      <c r="AN262">
        <v>0</v>
      </c>
      <c r="AO262">
        <v>0</v>
      </c>
      <c r="AP262">
        <v>0.6</v>
      </c>
      <c r="AQ262">
        <v>0</v>
      </c>
      <c r="AR262">
        <v>0</v>
      </c>
      <c r="AS262">
        <v>0</v>
      </c>
      <c r="AT262">
        <v>0.27</v>
      </c>
      <c r="AU262">
        <v>0</v>
      </c>
      <c r="AV262">
        <v>5.2975020937681903</v>
      </c>
      <c r="AW262">
        <v>174.75451240000001</v>
      </c>
      <c r="AX262">
        <v>-36.796574990000003</v>
      </c>
    </row>
    <row r="263" spans="1:50" x14ac:dyDescent="0.55000000000000004">
      <c r="A263">
        <v>127100</v>
      </c>
      <c r="B263" t="s">
        <v>359</v>
      </c>
      <c r="C263" t="s">
        <v>96</v>
      </c>
      <c r="D263">
        <v>0</v>
      </c>
      <c r="E263">
        <v>0.15</v>
      </c>
      <c r="F263">
        <v>0</v>
      </c>
      <c r="G263">
        <v>0</v>
      </c>
      <c r="H263">
        <v>0.79999999999999905</v>
      </c>
      <c r="I263">
        <v>0</v>
      </c>
      <c r="J263">
        <v>0</v>
      </c>
      <c r="K263">
        <v>0</v>
      </c>
      <c r="L263">
        <v>0.05</v>
      </c>
      <c r="M263">
        <v>0.02</v>
      </c>
      <c r="N263">
        <v>5.2802532924812198</v>
      </c>
      <c r="O263">
        <f t="shared" si="8"/>
        <v>174.74444419999901</v>
      </c>
      <c r="P263">
        <f t="shared" si="9"/>
        <v>-36.798889469999999</v>
      </c>
      <c r="R263">
        <v>126900</v>
      </c>
      <c r="S263" t="s">
        <v>357</v>
      </c>
      <c r="T263" t="s">
        <v>96</v>
      </c>
      <c r="U263">
        <v>0</v>
      </c>
      <c r="V263">
        <v>0</v>
      </c>
      <c r="W263">
        <v>0</v>
      </c>
      <c r="X263">
        <v>0</v>
      </c>
      <c r="Y263">
        <v>1</v>
      </c>
      <c r="Z263">
        <v>0</v>
      </c>
      <c r="AA263">
        <v>0</v>
      </c>
      <c r="AB263">
        <v>0</v>
      </c>
      <c r="AC263">
        <v>0</v>
      </c>
      <c r="AD263">
        <v>0.02</v>
      </c>
      <c r="AE263">
        <v>0.59815649254902603</v>
      </c>
      <c r="AF263">
        <v>174.6131388</v>
      </c>
      <c r="AG263">
        <v>-36.887380669999999</v>
      </c>
      <c r="AI263">
        <v>127300</v>
      </c>
      <c r="AJ263" t="s">
        <v>361</v>
      </c>
      <c r="AK263" t="s">
        <v>96</v>
      </c>
      <c r="AL263">
        <v>0</v>
      </c>
      <c r="AM263">
        <v>0.23</v>
      </c>
      <c r="AN263">
        <v>0</v>
      </c>
      <c r="AO263">
        <v>0</v>
      </c>
      <c r="AP263">
        <v>0.01</v>
      </c>
      <c r="AQ263">
        <v>0.39</v>
      </c>
      <c r="AR263">
        <v>0</v>
      </c>
      <c r="AS263">
        <v>0</v>
      </c>
      <c r="AT263">
        <v>0.37</v>
      </c>
      <c r="AU263">
        <v>0</v>
      </c>
      <c r="AV263">
        <v>1.8619316693246</v>
      </c>
      <c r="AW263">
        <v>174.73853969999999</v>
      </c>
      <c r="AX263">
        <v>-36.806493039999999</v>
      </c>
    </row>
    <row r="264" spans="1:50" x14ac:dyDescent="0.55000000000000004">
      <c r="A264">
        <v>127200</v>
      </c>
      <c r="B264" t="s">
        <v>360</v>
      </c>
      <c r="C264" t="s">
        <v>96</v>
      </c>
      <c r="D264">
        <v>0</v>
      </c>
      <c r="E264">
        <v>7.0000000000000007E-2</v>
      </c>
      <c r="F264">
        <v>0</v>
      </c>
      <c r="G264">
        <v>0</v>
      </c>
      <c r="H264">
        <v>0.8</v>
      </c>
      <c r="I264">
        <v>0</v>
      </c>
      <c r="J264">
        <v>0</v>
      </c>
      <c r="K264">
        <v>0</v>
      </c>
      <c r="L264">
        <v>0.13</v>
      </c>
      <c r="M264">
        <v>0.02</v>
      </c>
      <c r="N264">
        <v>2.6215096696962199</v>
      </c>
      <c r="O264">
        <f t="shared" si="8"/>
        <v>174.75451240000001</v>
      </c>
      <c r="P264">
        <f t="shared" si="9"/>
        <v>-36.796574990000003</v>
      </c>
      <c r="R264">
        <v>127000</v>
      </c>
      <c r="S264" t="s">
        <v>358</v>
      </c>
      <c r="T264" t="s">
        <v>96</v>
      </c>
      <c r="U264">
        <v>0</v>
      </c>
      <c r="V264">
        <v>0</v>
      </c>
      <c r="W264">
        <v>0</v>
      </c>
      <c r="X264">
        <v>0</v>
      </c>
      <c r="Y264">
        <v>0.9</v>
      </c>
      <c r="Z264">
        <v>0</v>
      </c>
      <c r="AA264">
        <v>0</v>
      </c>
      <c r="AB264">
        <v>0</v>
      </c>
      <c r="AC264">
        <v>0.1</v>
      </c>
      <c r="AD264">
        <v>0.02</v>
      </c>
      <c r="AE264">
        <v>1.43851611304243</v>
      </c>
      <c r="AF264">
        <v>174.64945900000001</v>
      </c>
      <c r="AG264">
        <v>-36.862210410000003</v>
      </c>
      <c r="AI264">
        <v>127400</v>
      </c>
      <c r="AJ264" t="s">
        <v>362</v>
      </c>
      <c r="AK264" t="s">
        <v>96</v>
      </c>
      <c r="AL264">
        <v>0</v>
      </c>
      <c r="AM264">
        <v>0</v>
      </c>
      <c r="AN264">
        <v>0</v>
      </c>
      <c r="AO264">
        <v>0</v>
      </c>
      <c r="AP264">
        <v>0</v>
      </c>
      <c r="AQ264">
        <v>0.64</v>
      </c>
      <c r="AR264">
        <v>0</v>
      </c>
      <c r="AS264">
        <v>0</v>
      </c>
      <c r="AT264">
        <v>0.36</v>
      </c>
      <c r="AU264">
        <v>0</v>
      </c>
      <c r="AV264">
        <v>1.1411128637725001</v>
      </c>
      <c r="AW264">
        <v>174.730312</v>
      </c>
      <c r="AX264">
        <v>-36.816019359999999</v>
      </c>
    </row>
    <row r="265" spans="1:50" x14ac:dyDescent="0.55000000000000004">
      <c r="A265">
        <v>127300</v>
      </c>
      <c r="B265" t="s">
        <v>361</v>
      </c>
      <c r="C265" t="s">
        <v>96</v>
      </c>
      <c r="D265">
        <v>0</v>
      </c>
      <c r="E265">
        <v>0.24</v>
      </c>
      <c r="F265">
        <v>0</v>
      </c>
      <c r="G265">
        <v>0</v>
      </c>
      <c r="H265">
        <v>0.75</v>
      </c>
      <c r="I265">
        <v>0</v>
      </c>
      <c r="J265">
        <v>0</v>
      </c>
      <c r="K265">
        <v>0</v>
      </c>
      <c r="L265">
        <v>0.01</v>
      </c>
      <c r="M265">
        <v>0.02</v>
      </c>
      <c r="N265">
        <v>5.4826686774256803</v>
      </c>
      <c r="O265">
        <f t="shared" si="8"/>
        <v>174.73853969999999</v>
      </c>
      <c r="P265">
        <f t="shared" si="9"/>
        <v>-36.806493039999999</v>
      </c>
      <c r="R265">
        <v>127100</v>
      </c>
      <c r="S265" t="s">
        <v>359</v>
      </c>
      <c r="T265" t="s">
        <v>96</v>
      </c>
      <c r="U265">
        <v>0</v>
      </c>
      <c r="V265">
        <v>0</v>
      </c>
      <c r="W265">
        <v>0</v>
      </c>
      <c r="X265">
        <v>0</v>
      </c>
      <c r="Y265">
        <v>0.89</v>
      </c>
      <c r="Z265">
        <v>0</v>
      </c>
      <c r="AA265">
        <v>0</v>
      </c>
      <c r="AB265">
        <v>0</v>
      </c>
      <c r="AC265">
        <v>0.11</v>
      </c>
      <c r="AD265">
        <v>0.02</v>
      </c>
      <c r="AE265">
        <v>2.73719097211535</v>
      </c>
      <c r="AF265">
        <v>174.74444419999901</v>
      </c>
      <c r="AG265">
        <v>-36.798889469999999</v>
      </c>
      <c r="AI265">
        <v>127500</v>
      </c>
      <c r="AJ265" t="s">
        <v>363</v>
      </c>
      <c r="AK265" t="s">
        <v>96</v>
      </c>
      <c r="AL265">
        <v>0.03</v>
      </c>
      <c r="AM265">
        <v>0.03</v>
      </c>
      <c r="AN265">
        <v>0</v>
      </c>
      <c r="AO265">
        <v>0</v>
      </c>
      <c r="AP265">
        <v>0.37999999999999901</v>
      </c>
      <c r="AQ265">
        <v>0.45</v>
      </c>
      <c r="AR265">
        <v>0</v>
      </c>
      <c r="AS265">
        <v>0</v>
      </c>
      <c r="AT265">
        <v>0.11</v>
      </c>
      <c r="AU265">
        <v>0</v>
      </c>
      <c r="AV265">
        <v>3.0558316765981099</v>
      </c>
      <c r="AW265">
        <v>174.62925769999899</v>
      </c>
      <c r="AX265">
        <v>-36.886326769999997</v>
      </c>
    </row>
    <row r="266" spans="1:50" x14ac:dyDescent="0.55000000000000004">
      <c r="A266">
        <v>127400</v>
      </c>
      <c r="B266" t="s">
        <v>362</v>
      </c>
      <c r="C266" t="s">
        <v>96</v>
      </c>
      <c r="D266">
        <v>0</v>
      </c>
      <c r="E266">
        <v>0.15</v>
      </c>
      <c r="F266">
        <v>0.1</v>
      </c>
      <c r="G266">
        <v>0</v>
      </c>
      <c r="H266">
        <v>0.69</v>
      </c>
      <c r="I266">
        <v>0</v>
      </c>
      <c r="J266">
        <v>0</v>
      </c>
      <c r="K266">
        <v>0</v>
      </c>
      <c r="L266">
        <v>0.06</v>
      </c>
      <c r="M266">
        <v>0.02</v>
      </c>
      <c r="N266">
        <v>5.3752911749051897</v>
      </c>
      <c r="O266">
        <f t="shared" si="8"/>
        <v>174.730312</v>
      </c>
      <c r="P266">
        <f t="shared" si="9"/>
        <v>-36.816019359999999</v>
      </c>
      <c r="R266">
        <v>127200</v>
      </c>
      <c r="S266" t="s">
        <v>360</v>
      </c>
      <c r="T266" t="s">
        <v>96</v>
      </c>
      <c r="U266">
        <v>0</v>
      </c>
      <c r="V266">
        <v>0.02</v>
      </c>
      <c r="W266">
        <v>0</v>
      </c>
      <c r="X266">
        <v>0</v>
      </c>
      <c r="Y266">
        <v>0.97</v>
      </c>
      <c r="Z266">
        <v>0</v>
      </c>
      <c r="AA266">
        <v>0</v>
      </c>
      <c r="AB266">
        <v>0</v>
      </c>
      <c r="AC266">
        <v>0.01</v>
      </c>
      <c r="AD266">
        <v>0.02</v>
      </c>
      <c r="AE266">
        <v>7.3483250237062503</v>
      </c>
      <c r="AF266">
        <v>174.75451240000001</v>
      </c>
      <c r="AG266">
        <v>-36.796574990000003</v>
      </c>
      <c r="AI266">
        <v>127600</v>
      </c>
      <c r="AJ266" t="s">
        <v>364</v>
      </c>
      <c r="AK266" t="s">
        <v>96</v>
      </c>
      <c r="AL266" t="s">
        <v>97</v>
      </c>
      <c r="AM266" t="s">
        <v>97</v>
      </c>
      <c r="AN266" t="s">
        <v>97</v>
      </c>
      <c r="AO266">
        <v>0</v>
      </c>
      <c r="AP266" t="s">
        <v>97</v>
      </c>
      <c r="AQ266" t="s">
        <v>97</v>
      </c>
      <c r="AR266">
        <v>0</v>
      </c>
      <c r="AS266" t="s">
        <v>97</v>
      </c>
      <c r="AT266" t="s">
        <v>97</v>
      </c>
      <c r="AU266">
        <v>0</v>
      </c>
      <c r="AV266" t="s">
        <v>97</v>
      </c>
      <c r="AW266">
        <v>174.5947113</v>
      </c>
      <c r="AX266">
        <v>-36.922346589999997</v>
      </c>
    </row>
    <row r="267" spans="1:50" x14ac:dyDescent="0.55000000000000004">
      <c r="A267">
        <v>127500</v>
      </c>
      <c r="B267" t="s">
        <v>363</v>
      </c>
      <c r="C267" t="s">
        <v>96</v>
      </c>
      <c r="D267">
        <v>0</v>
      </c>
      <c r="E267">
        <v>0</v>
      </c>
      <c r="F267">
        <v>0</v>
      </c>
      <c r="G267">
        <v>0</v>
      </c>
      <c r="H267">
        <v>0.9</v>
      </c>
      <c r="I267">
        <v>0</v>
      </c>
      <c r="J267">
        <v>0</v>
      </c>
      <c r="K267">
        <v>0</v>
      </c>
      <c r="L267">
        <v>0.1</v>
      </c>
      <c r="M267">
        <v>0.02</v>
      </c>
      <c r="N267">
        <v>3.3487827029302601</v>
      </c>
      <c r="O267">
        <f t="shared" si="8"/>
        <v>174.62925769999899</v>
      </c>
      <c r="P267">
        <f t="shared" si="9"/>
        <v>-36.886326769999997</v>
      </c>
      <c r="R267">
        <v>127300</v>
      </c>
      <c r="S267" t="s">
        <v>361</v>
      </c>
      <c r="T267" t="s">
        <v>96</v>
      </c>
      <c r="U267">
        <v>0</v>
      </c>
      <c r="V267">
        <v>0</v>
      </c>
      <c r="W267">
        <v>0</v>
      </c>
      <c r="X267">
        <v>0</v>
      </c>
      <c r="Y267">
        <v>0.93</v>
      </c>
      <c r="Z267">
        <v>0</v>
      </c>
      <c r="AA267">
        <v>0</v>
      </c>
      <c r="AB267">
        <v>0</v>
      </c>
      <c r="AC267">
        <v>7.0000000000000007E-2</v>
      </c>
      <c r="AD267">
        <v>0.02</v>
      </c>
      <c r="AE267">
        <v>3.3367165048815699</v>
      </c>
      <c r="AF267">
        <v>174.73853969999999</v>
      </c>
      <c r="AG267">
        <v>-36.806493039999999</v>
      </c>
      <c r="AI267">
        <v>127700</v>
      </c>
      <c r="AJ267" t="s">
        <v>365</v>
      </c>
      <c r="AK267" t="s">
        <v>96</v>
      </c>
      <c r="AL267">
        <v>0</v>
      </c>
      <c r="AM267">
        <v>0</v>
      </c>
      <c r="AN267">
        <v>0</v>
      </c>
      <c r="AO267">
        <v>0</v>
      </c>
      <c r="AP267">
        <v>0</v>
      </c>
      <c r="AQ267">
        <v>0.57999999999999996</v>
      </c>
      <c r="AR267">
        <v>0</v>
      </c>
      <c r="AS267">
        <v>0</v>
      </c>
      <c r="AT267">
        <v>0.42</v>
      </c>
      <c r="AU267">
        <v>0</v>
      </c>
      <c r="AV267">
        <v>0.97562465342475502</v>
      </c>
      <c r="AW267">
        <v>174.64726189999999</v>
      </c>
      <c r="AX267">
        <v>-36.872996370000003</v>
      </c>
    </row>
    <row r="268" spans="1:50" x14ac:dyDescent="0.55000000000000004">
      <c r="A268">
        <v>127600</v>
      </c>
      <c r="B268" t="s">
        <v>364</v>
      </c>
      <c r="C268" t="s">
        <v>96</v>
      </c>
      <c r="D268">
        <v>0.01</v>
      </c>
      <c r="E268">
        <v>0</v>
      </c>
      <c r="F268">
        <v>0</v>
      </c>
      <c r="G268">
        <v>0</v>
      </c>
      <c r="H268">
        <v>0.99</v>
      </c>
      <c r="I268">
        <v>0</v>
      </c>
      <c r="J268">
        <v>0</v>
      </c>
      <c r="K268">
        <v>0</v>
      </c>
      <c r="L268">
        <v>0</v>
      </c>
      <c r="M268">
        <v>0.02</v>
      </c>
      <c r="N268">
        <v>12.284108637492</v>
      </c>
      <c r="O268">
        <f t="shared" si="8"/>
        <v>174.5947113</v>
      </c>
      <c r="P268">
        <f t="shared" si="9"/>
        <v>-36.922346589999997</v>
      </c>
      <c r="R268">
        <v>127400</v>
      </c>
      <c r="S268" t="s">
        <v>362</v>
      </c>
      <c r="T268" t="s">
        <v>96</v>
      </c>
      <c r="U268">
        <v>0</v>
      </c>
      <c r="V268">
        <v>0.03</v>
      </c>
      <c r="W268">
        <v>0</v>
      </c>
      <c r="X268">
        <v>0</v>
      </c>
      <c r="Y268">
        <v>0.86</v>
      </c>
      <c r="Z268">
        <v>0</v>
      </c>
      <c r="AA268">
        <v>0</v>
      </c>
      <c r="AB268">
        <v>0</v>
      </c>
      <c r="AC268">
        <v>0.11</v>
      </c>
      <c r="AD268">
        <v>0.02</v>
      </c>
      <c r="AE268">
        <v>3.6893128570651701</v>
      </c>
      <c r="AF268">
        <v>174.730312</v>
      </c>
      <c r="AG268">
        <v>-36.816019359999999</v>
      </c>
      <c r="AI268">
        <v>127800</v>
      </c>
      <c r="AJ268" t="s">
        <v>366</v>
      </c>
      <c r="AK268" t="s">
        <v>96</v>
      </c>
      <c r="AL268">
        <v>0</v>
      </c>
      <c r="AM268">
        <v>0</v>
      </c>
      <c r="AN268">
        <v>0</v>
      </c>
      <c r="AO268">
        <v>0</v>
      </c>
      <c r="AP268">
        <v>0</v>
      </c>
      <c r="AQ268">
        <v>0.6</v>
      </c>
      <c r="AR268">
        <v>0</v>
      </c>
      <c r="AS268">
        <v>0</v>
      </c>
      <c r="AT268">
        <v>0.4</v>
      </c>
      <c r="AU268">
        <v>0</v>
      </c>
      <c r="AV268">
        <v>0.326810499333066</v>
      </c>
      <c r="AW268">
        <v>174.6171396</v>
      </c>
      <c r="AX268">
        <v>-36.892250899999901</v>
      </c>
    </row>
    <row r="269" spans="1:50" x14ac:dyDescent="0.55000000000000004">
      <c r="A269">
        <v>127700</v>
      </c>
      <c r="B269" t="s">
        <v>365</v>
      </c>
      <c r="C269" t="s">
        <v>96</v>
      </c>
      <c r="D269">
        <v>0</v>
      </c>
      <c r="E269">
        <v>0.05</v>
      </c>
      <c r="F269">
        <v>0</v>
      </c>
      <c r="G269">
        <v>0</v>
      </c>
      <c r="H269">
        <v>0.95</v>
      </c>
      <c r="I269">
        <v>0</v>
      </c>
      <c r="J269">
        <v>0</v>
      </c>
      <c r="K269">
        <v>0</v>
      </c>
      <c r="L269">
        <v>0</v>
      </c>
      <c r="M269">
        <v>0.02</v>
      </c>
      <c r="N269">
        <v>9.1382735223271201</v>
      </c>
      <c r="O269">
        <f t="shared" si="8"/>
        <v>174.64726189999999</v>
      </c>
      <c r="P269">
        <f t="shared" si="9"/>
        <v>-36.872996370000003</v>
      </c>
      <c r="R269">
        <v>127500</v>
      </c>
      <c r="S269" t="s">
        <v>363</v>
      </c>
      <c r="T269" t="s">
        <v>96</v>
      </c>
      <c r="U269">
        <v>0.01</v>
      </c>
      <c r="V269">
        <v>0.02</v>
      </c>
      <c r="W269">
        <v>0</v>
      </c>
      <c r="X269">
        <v>0</v>
      </c>
      <c r="Y269">
        <v>0.91</v>
      </c>
      <c r="Z269">
        <v>0.04</v>
      </c>
      <c r="AA269">
        <v>0</v>
      </c>
      <c r="AB269">
        <v>0</v>
      </c>
      <c r="AC269">
        <v>0.02</v>
      </c>
      <c r="AD269">
        <v>0.02</v>
      </c>
      <c r="AE269">
        <v>6.1047581915284796</v>
      </c>
      <c r="AF269">
        <v>174.62925769999899</v>
      </c>
      <c r="AG269">
        <v>-36.886326769999997</v>
      </c>
      <c r="AI269">
        <v>127900</v>
      </c>
      <c r="AJ269" t="s">
        <v>367</v>
      </c>
      <c r="AK269" t="s">
        <v>96</v>
      </c>
      <c r="AL269" t="s">
        <v>97</v>
      </c>
      <c r="AM269" t="s">
        <v>97</v>
      </c>
      <c r="AN269" t="s">
        <v>97</v>
      </c>
      <c r="AO269">
        <v>0</v>
      </c>
      <c r="AP269" t="s">
        <v>97</v>
      </c>
      <c r="AQ269" t="s">
        <v>97</v>
      </c>
      <c r="AR269">
        <v>0</v>
      </c>
      <c r="AS269" t="s">
        <v>97</v>
      </c>
      <c r="AT269" t="s">
        <v>97</v>
      </c>
      <c r="AU269">
        <v>0</v>
      </c>
      <c r="AV269" t="s">
        <v>97</v>
      </c>
      <c r="AW269">
        <v>174.63965300000001</v>
      </c>
      <c r="AX269">
        <v>-36.878084870000002</v>
      </c>
    </row>
    <row r="270" spans="1:50" x14ac:dyDescent="0.55000000000000004">
      <c r="A270">
        <v>127800</v>
      </c>
      <c r="B270" t="s">
        <v>366</v>
      </c>
      <c r="C270" t="s">
        <v>96</v>
      </c>
      <c r="D270">
        <v>0</v>
      </c>
      <c r="E270">
        <v>0</v>
      </c>
      <c r="F270">
        <v>0</v>
      </c>
      <c r="G270">
        <v>0</v>
      </c>
      <c r="H270">
        <v>0.92</v>
      </c>
      <c r="I270">
        <v>0.04</v>
      </c>
      <c r="J270">
        <v>0</v>
      </c>
      <c r="K270">
        <v>0.02</v>
      </c>
      <c r="L270">
        <v>0.02</v>
      </c>
      <c r="M270">
        <v>0.02</v>
      </c>
      <c r="N270">
        <v>8.5626764026087105</v>
      </c>
      <c r="O270">
        <f t="shared" si="8"/>
        <v>174.6171396</v>
      </c>
      <c r="P270">
        <f t="shared" si="9"/>
        <v>-36.892250899999901</v>
      </c>
      <c r="R270">
        <v>127600</v>
      </c>
      <c r="S270" t="s">
        <v>364</v>
      </c>
      <c r="T270" t="s">
        <v>96</v>
      </c>
      <c r="U270">
        <v>0</v>
      </c>
      <c r="V270">
        <v>0</v>
      </c>
      <c r="W270">
        <v>0</v>
      </c>
      <c r="X270">
        <v>0</v>
      </c>
      <c r="Y270">
        <v>1</v>
      </c>
      <c r="Z270">
        <v>0</v>
      </c>
      <c r="AA270">
        <v>0</v>
      </c>
      <c r="AB270">
        <v>0</v>
      </c>
      <c r="AC270">
        <v>0</v>
      </c>
      <c r="AD270">
        <v>0.02</v>
      </c>
      <c r="AE270">
        <v>0.73308319222046503</v>
      </c>
      <c r="AF270">
        <v>174.5947113</v>
      </c>
      <c r="AG270">
        <v>-36.922346589999997</v>
      </c>
      <c r="AI270">
        <v>128000</v>
      </c>
      <c r="AJ270" t="s">
        <v>368</v>
      </c>
      <c r="AK270" t="s">
        <v>96</v>
      </c>
      <c r="AL270" t="s">
        <v>97</v>
      </c>
      <c r="AM270" t="s">
        <v>97</v>
      </c>
      <c r="AN270" t="s">
        <v>97</v>
      </c>
      <c r="AO270">
        <v>0</v>
      </c>
      <c r="AP270" t="s">
        <v>97</v>
      </c>
      <c r="AQ270" t="s">
        <v>97</v>
      </c>
      <c r="AR270">
        <v>0</v>
      </c>
      <c r="AS270" t="s">
        <v>97</v>
      </c>
      <c r="AT270" t="s">
        <v>97</v>
      </c>
      <c r="AU270">
        <v>0</v>
      </c>
      <c r="AV270" t="s">
        <v>97</v>
      </c>
      <c r="AW270">
        <v>174.53510890000001</v>
      </c>
      <c r="AX270">
        <v>-36.989319099999904</v>
      </c>
    </row>
    <row r="271" spans="1:50" x14ac:dyDescent="0.55000000000000004">
      <c r="A271">
        <v>127900</v>
      </c>
      <c r="B271" t="s">
        <v>367</v>
      </c>
      <c r="C271" t="s">
        <v>96</v>
      </c>
      <c r="D271">
        <v>0.02</v>
      </c>
      <c r="E271">
        <v>0.02</v>
      </c>
      <c r="F271">
        <v>0</v>
      </c>
      <c r="G271">
        <v>0</v>
      </c>
      <c r="H271">
        <v>0.90999999999999903</v>
      </c>
      <c r="I271">
        <v>0.01</v>
      </c>
      <c r="J271">
        <v>0</v>
      </c>
      <c r="K271">
        <v>0</v>
      </c>
      <c r="L271">
        <v>0.04</v>
      </c>
      <c r="M271">
        <v>0.02</v>
      </c>
      <c r="N271">
        <v>9.36973574631463</v>
      </c>
      <c r="O271">
        <f t="shared" si="8"/>
        <v>174.63965300000001</v>
      </c>
      <c r="P271">
        <f t="shared" si="9"/>
        <v>-36.878084870000002</v>
      </c>
      <c r="R271">
        <v>127700</v>
      </c>
      <c r="S271" t="s">
        <v>365</v>
      </c>
      <c r="T271" t="s">
        <v>96</v>
      </c>
      <c r="U271">
        <v>0</v>
      </c>
      <c r="V271">
        <v>0</v>
      </c>
      <c r="W271">
        <v>0</v>
      </c>
      <c r="X271">
        <v>0</v>
      </c>
      <c r="Y271">
        <v>1</v>
      </c>
      <c r="Z271">
        <v>0</v>
      </c>
      <c r="AA271">
        <v>0</v>
      </c>
      <c r="AB271">
        <v>0</v>
      </c>
      <c r="AC271">
        <v>0</v>
      </c>
      <c r="AD271">
        <v>0.02</v>
      </c>
      <c r="AE271">
        <v>0.694598265612139</v>
      </c>
      <c r="AF271">
        <v>174.64726189999999</v>
      </c>
      <c r="AG271">
        <v>-36.872996370000003</v>
      </c>
      <c r="AI271">
        <v>128100</v>
      </c>
      <c r="AJ271" t="s">
        <v>369</v>
      </c>
      <c r="AK271" t="s">
        <v>96</v>
      </c>
      <c r="AL271" t="s">
        <v>97</v>
      </c>
      <c r="AM271" t="s">
        <v>97</v>
      </c>
      <c r="AN271" t="s">
        <v>97</v>
      </c>
      <c r="AO271">
        <v>0</v>
      </c>
      <c r="AP271" t="s">
        <v>97</v>
      </c>
      <c r="AQ271" t="s">
        <v>97</v>
      </c>
      <c r="AR271">
        <v>0</v>
      </c>
      <c r="AS271" t="s">
        <v>97</v>
      </c>
      <c r="AT271" t="s">
        <v>97</v>
      </c>
      <c r="AU271">
        <v>0</v>
      </c>
      <c r="AV271" t="s">
        <v>97</v>
      </c>
      <c r="AW271">
        <v>174.75090119999999</v>
      </c>
      <c r="AX271">
        <v>-36.807523600000003</v>
      </c>
    </row>
    <row r="272" spans="1:50" x14ac:dyDescent="0.55000000000000004">
      <c r="A272">
        <v>128000</v>
      </c>
      <c r="B272" t="s">
        <v>368</v>
      </c>
      <c r="C272" t="s">
        <v>96</v>
      </c>
      <c r="D272">
        <v>0</v>
      </c>
      <c r="E272">
        <v>0</v>
      </c>
      <c r="F272">
        <v>0</v>
      </c>
      <c r="G272">
        <v>0</v>
      </c>
      <c r="H272">
        <v>1</v>
      </c>
      <c r="I272">
        <v>0</v>
      </c>
      <c r="J272">
        <v>0</v>
      </c>
      <c r="K272">
        <v>0</v>
      </c>
      <c r="L272">
        <v>0</v>
      </c>
      <c r="M272">
        <v>0.02</v>
      </c>
      <c r="N272">
        <v>17.978094535574801</v>
      </c>
      <c r="O272">
        <f t="shared" si="8"/>
        <v>174.53510890000001</v>
      </c>
      <c r="P272">
        <f t="shared" si="9"/>
        <v>-36.989319099999904</v>
      </c>
      <c r="R272">
        <v>127800</v>
      </c>
      <c r="S272" t="s">
        <v>366</v>
      </c>
      <c r="T272" t="s">
        <v>96</v>
      </c>
      <c r="U272">
        <v>0</v>
      </c>
      <c r="V272">
        <v>0</v>
      </c>
      <c r="W272">
        <v>0</v>
      </c>
      <c r="X272">
        <v>0</v>
      </c>
      <c r="Y272">
        <v>1</v>
      </c>
      <c r="Z272">
        <v>0</v>
      </c>
      <c r="AA272">
        <v>0</v>
      </c>
      <c r="AB272">
        <v>0</v>
      </c>
      <c r="AC272">
        <v>0</v>
      </c>
      <c r="AD272">
        <v>0.02</v>
      </c>
      <c r="AE272">
        <v>0.64817408295591405</v>
      </c>
      <c r="AF272">
        <v>174.6171396</v>
      </c>
      <c r="AG272">
        <v>-36.892250899999901</v>
      </c>
      <c r="AI272">
        <v>128200</v>
      </c>
      <c r="AJ272" t="s">
        <v>370</v>
      </c>
      <c r="AK272" t="s">
        <v>96</v>
      </c>
      <c r="AL272" t="s">
        <v>97</v>
      </c>
      <c r="AM272" t="s">
        <v>97</v>
      </c>
      <c r="AN272" t="s">
        <v>97</v>
      </c>
      <c r="AO272">
        <v>0</v>
      </c>
      <c r="AP272" t="s">
        <v>97</v>
      </c>
      <c r="AQ272" t="s">
        <v>97</v>
      </c>
      <c r="AR272">
        <v>0</v>
      </c>
      <c r="AS272" t="s">
        <v>97</v>
      </c>
      <c r="AT272" t="s">
        <v>97</v>
      </c>
      <c r="AU272">
        <v>0</v>
      </c>
      <c r="AV272" t="s">
        <v>97</v>
      </c>
      <c r="AW272">
        <v>174.7445184</v>
      </c>
      <c r="AX272">
        <v>-36.816118539999998</v>
      </c>
    </row>
    <row r="273" spans="1:50" x14ac:dyDescent="0.55000000000000004">
      <c r="A273">
        <v>128100</v>
      </c>
      <c r="B273" t="s">
        <v>369</v>
      </c>
      <c r="C273" t="s">
        <v>96</v>
      </c>
      <c r="D273">
        <v>0</v>
      </c>
      <c r="E273">
        <v>0.18</v>
      </c>
      <c r="F273">
        <v>0</v>
      </c>
      <c r="G273">
        <v>0</v>
      </c>
      <c r="H273">
        <v>0.81</v>
      </c>
      <c r="I273">
        <v>0</v>
      </c>
      <c r="J273">
        <v>0</v>
      </c>
      <c r="K273">
        <v>0</v>
      </c>
      <c r="L273">
        <v>0.01</v>
      </c>
      <c r="M273">
        <v>0.02</v>
      </c>
      <c r="N273">
        <v>6.1086963835086996</v>
      </c>
      <c r="O273">
        <f t="shared" si="8"/>
        <v>174.75090119999999</v>
      </c>
      <c r="P273">
        <f t="shared" si="9"/>
        <v>-36.807523600000003</v>
      </c>
      <c r="R273">
        <v>127900</v>
      </c>
      <c r="S273" t="s">
        <v>367</v>
      </c>
      <c r="T273" t="s">
        <v>96</v>
      </c>
      <c r="U273">
        <v>0</v>
      </c>
      <c r="V273">
        <v>0</v>
      </c>
      <c r="W273">
        <v>0</v>
      </c>
      <c r="X273">
        <v>0</v>
      </c>
      <c r="Y273">
        <v>1</v>
      </c>
      <c r="Z273">
        <v>0</v>
      </c>
      <c r="AA273">
        <v>0</v>
      </c>
      <c r="AB273">
        <v>0</v>
      </c>
      <c r="AC273">
        <v>0</v>
      </c>
      <c r="AD273">
        <v>0.02</v>
      </c>
      <c r="AE273">
        <v>2.3312621136220102</v>
      </c>
      <c r="AF273">
        <v>174.63965300000001</v>
      </c>
      <c r="AG273">
        <v>-36.878084870000002</v>
      </c>
      <c r="AI273">
        <v>128300</v>
      </c>
      <c r="AJ273" t="s">
        <v>371</v>
      </c>
      <c r="AK273" t="s">
        <v>96</v>
      </c>
      <c r="AL273" t="s">
        <v>97</v>
      </c>
      <c r="AM273" t="s">
        <v>97</v>
      </c>
      <c r="AN273" t="s">
        <v>97</v>
      </c>
      <c r="AO273">
        <v>0</v>
      </c>
      <c r="AP273" t="s">
        <v>97</v>
      </c>
      <c r="AQ273" t="s">
        <v>97</v>
      </c>
      <c r="AR273">
        <v>0</v>
      </c>
      <c r="AS273" t="s">
        <v>97</v>
      </c>
      <c r="AT273" t="s">
        <v>97</v>
      </c>
      <c r="AU273">
        <v>0</v>
      </c>
      <c r="AV273" t="s">
        <v>97</v>
      </c>
      <c r="AW273">
        <v>174.62097859999901</v>
      </c>
      <c r="AX273">
        <v>-36.898923889999999</v>
      </c>
    </row>
    <row r="274" spans="1:50" x14ac:dyDescent="0.55000000000000004">
      <c r="A274">
        <v>128200</v>
      </c>
      <c r="B274" t="s">
        <v>370</v>
      </c>
      <c r="C274" t="s">
        <v>96</v>
      </c>
      <c r="D274">
        <v>0</v>
      </c>
      <c r="E274">
        <v>0.17</v>
      </c>
      <c r="F274">
        <v>0.04</v>
      </c>
      <c r="G274">
        <v>0</v>
      </c>
      <c r="H274">
        <v>0.76</v>
      </c>
      <c r="I274">
        <v>0</v>
      </c>
      <c r="J274">
        <v>0</v>
      </c>
      <c r="K274">
        <v>0</v>
      </c>
      <c r="L274">
        <v>0.03</v>
      </c>
      <c r="M274">
        <v>0.02</v>
      </c>
      <c r="N274">
        <v>5.3721513608217402</v>
      </c>
      <c r="O274">
        <f t="shared" si="8"/>
        <v>174.7445184</v>
      </c>
      <c r="P274">
        <f t="shared" si="9"/>
        <v>-36.816118539999998</v>
      </c>
      <c r="R274">
        <v>128000</v>
      </c>
      <c r="S274" t="s">
        <v>368</v>
      </c>
      <c r="T274" t="s">
        <v>96</v>
      </c>
      <c r="U274">
        <v>0</v>
      </c>
      <c r="V274">
        <v>0</v>
      </c>
      <c r="W274">
        <v>0</v>
      </c>
      <c r="X274">
        <v>0</v>
      </c>
      <c r="Y274">
        <v>1</v>
      </c>
      <c r="Z274">
        <v>0</v>
      </c>
      <c r="AA274">
        <v>0</v>
      </c>
      <c r="AB274">
        <v>0</v>
      </c>
      <c r="AC274">
        <v>0</v>
      </c>
      <c r="AD274">
        <v>0.02</v>
      </c>
      <c r="AE274" t="s">
        <v>97</v>
      </c>
      <c r="AF274">
        <v>174.53510890000001</v>
      </c>
      <c r="AG274">
        <v>-36.989319099999904</v>
      </c>
      <c r="AI274">
        <v>128400</v>
      </c>
      <c r="AJ274" t="s">
        <v>372</v>
      </c>
      <c r="AK274" t="s">
        <v>96</v>
      </c>
      <c r="AL274">
        <v>0</v>
      </c>
      <c r="AM274">
        <v>0</v>
      </c>
      <c r="AN274">
        <v>0</v>
      </c>
      <c r="AO274">
        <v>0</v>
      </c>
      <c r="AP274">
        <v>0</v>
      </c>
      <c r="AQ274">
        <v>0.93</v>
      </c>
      <c r="AR274">
        <v>0</v>
      </c>
      <c r="AS274">
        <v>0</v>
      </c>
      <c r="AT274">
        <v>7.0000000000000007E-2</v>
      </c>
      <c r="AU274">
        <v>0</v>
      </c>
      <c r="AV274">
        <v>2.0804936850246798</v>
      </c>
      <c r="AW274">
        <v>174.63851369999901</v>
      </c>
      <c r="AX274">
        <v>-36.886751310000001</v>
      </c>
    </row>
    <row r="275" spans="1:50" x14ac:dyDescent="0.55000000000000004">
      <c r="A275">
        <v>128300</v>
      </c>
      <c r="B275" t="s">
        <v>371</v>
      </c>
      <c r="C275" t="s">
        <v>96</v>
      </c>
      <c r="D275">
        <v>7.0000000000000007E-2</v>
      </c>
      <c r="E275">
        <v>0.01</v>
      </c>
      <c r="F275">
        <v>0</v>
      </c>
      <c r="G275">
        <v>0</v>
      </c>
      <c r="H275">
        <v>0.9</v>
      </c>
      <c r="I275">
        <v>0.01</v>
      </c>
      <c r="J275">
        <v>0</v>
      </c>
      <c r="K275">
        <v>0</v>
      </c>
      <c r="L275">
        <v>0.01</v>
      </c>
      <c r="M275">
        <v>0.02</v>
      </c>
      <c r="N275">
        <v>10.0759791803084</v>
      </c>
      <c r="O275">
        <f t="shared" si="8"/>
        <v>174.62097859999901</v>
      </c>
      <c r="P275">
        <f t="shared" si="9"/>
        <v>-36.898923889999999</v>
      </c>
      <c r="R275">
        <v>128100</v>
      </c>
      <c r="S275" t="s">
        <v>369</v>
      </c>
      <c r="T275" t="s">
        <v>96</v>
      </c>
      <c r="U275">
        <v>0</v>
      </c>
      <c r="V275">
        <v>0</v>
      </c>
      <c r="W275">
        <v>0</v>
      </c>
      <c r="X275">
        <v>0</v>
      </c>
      <c r="Y275">
        <v>1</v>
      </c>
      <c r="Z275">
        <v>0</v>
      </c>
      <c r="AA275">
        <v>0</v>
      </c>
      <c r="AB275">
        <v>0</v>
      </c>
      <c r="AC275">
        <v>0</v>
      </c>
      <c r="AD275">
        <v>0.02</v>
      </c>
      <c r="AE275" t="s">
        <v>97</v>
      </c>
      <c r="AF275">
        <v>174.75090119999999</v>
      </c>
      <c r="AG275">
        <v>-36.807523600000003</v>
      </c>
      <c r="AI275">
        <v>128500</v>
      </c>
      <c r="AJ275" t="s">
        <v>373</v>
      </c>
      <c r="AK275" t="s">
        <v>96</v>
      </c>
      <c r="AL275">
        <v>0</v>
      </c>
      <c r="AM275">
        <v>0</v>
      </c>
      <c r="AN275">
        <v>0</v>
      </c>
      <c r="AO275">
        <v>0</v>
      </c>
      <c r="AP275">
        <v>0</v>
      </c>
      <c r="AQ275">
        <v>0.61</v>
      </c>
      <c r="AR275">
        <v>0</v>
      </c>
      <c r="AS275">
        <v>0</v>
      </c>
      <c r="AT275">
        <v>0.39</v>
      </c>
      <c r="AU275">
        <v>0</v>
      </c>
      <c r="AV275">
        <v>0.91584701334512397</v>
      </c>
      <c r="AW275">
        <v>174.650126</v>
      </c>
      <c r="AX275">
        <v>-36.88084491</v>
      </c>
    </row>
    <row r="276" spans="1:50" x14ac:dyDescent="0.55000000000000004">
      <c r="A276">
        <v>128400</v>
      </c>
      <c r="B276" t="s">
        <v>372</v>
      </c>
      <c r="C276" t="s">
        <v>96</v>
      </c>
      <c r="D276">
        <v>0.03</v>
      </c>
      <c r="E276">
        <v>0</v>
      </c>
      <c r="F276">
        <v>0</v>
      </c>
      <c r="G276">
        <v>0</v>
      </c>
      <c r="H276">
        <v>0.93</v>
      </c>
      <c r="I276">
        <v>0</v>
      </c>
      <c r="J276">
        <v>0</v>
      </c>
      <c r="K276">
        <v>0.01</v>
      </c>
      <c r="L276">
        <v>0.03</v>
      </c>
      <c r="M276">
        <v>0.02</v>
      </c>
      <c r="N276">
        <v>9.0442166233890795</v>
      </c>
      <c r="O276">
        <f t="shared" si="8"/>
        <v>174.63851369999901</v>
      </c>
      <c r="P276">
        <f t="shared" si="9"/>
        <v>-36.886751310000001</v>
      </c>
      <c r="R276">
        <v>128200</v>
      </c>
      <c r="S276" t="s">
        <v>370</v>
      </c>
      <c r="T276" t="s">
        <v>96</v>
      </c>
      <c r="U276">
        <v>0</v>
      </c>
      <c r="V276">
        <v>0.14000000000000001</v>
      </c>
      <c r="W276">
        <v>0</v>
      </c>
      <c r="X276">
        <v>0</v>
      </c>
      <c r="Y276">
        <v>0.72</v>
      </c>
      <c r="Z276">
        <v>0</v>
      </c>
      <c r="AA276">
        <v>0</v>
      </c>
      <c r="AB276">
        <v>0</v>
      </c>
      <c r="AC276">
        <v>0.14000000000000001</v>
      </c>
      <c r="AD276">
        <v>0.02</v>
      </c>
      <c r="AE276">
        <v>2.3910928062855099</v>
      </c>
      <c r="AF276">
        <v>174.7445184</v>
      </c>
      <c r="AG276">
        <v>-36.816118539999998</v>
      </c>
      <c r="AI276">
        <v>128600</v>
      </c>
      <c r="AJ276" t="s">
        <v>374</v>
      </c>
      <c r="AK276" t="s">
        <v>96</v>
      </c>
      <c r="AL276" t="s">
        <v>97</v>
      </c>
      <c r="AM276" t="s">
        <v>97</v>
      </c>
      <c r="AN276" t="s">
        <v>97</v>
      </c>
      <c r="AO276">
        <v>0</v>
      </c>
      <c r="AP276" t="s">
        <v>97</v>
      </c>
      <c r="AQ276" t="s">
        <v>97</v>
      </c>
      <c r="AR276">
        <v>0</v>
      </c>
      <c r="AS276" t="s">
        <v>97</v>
      </c>
      <c r="AT276" t="s">
        <v>97</v>
      </c>
      <c r="AU276">
        <v>0</v>
      </c>
      <c r="AV276" t="s">
        <v>97</v>
      </c>
      <c r="AW276">
        <v>174.78100859999901</v>
      </c>
      <c r="AX276">
        <v>-36.795216449999998</v>
      </c>
    </row>
    <row r="277" spans="1:50" x14ac:dyDescent="0.55000000000000004">
      <c r="A277">
        <v>128500</v>
      </c>
      <c r="B277" t="s">
        <v>373</v>
      </c>
      <c r="C277" t="s">
        <v>96</v>
      </c>
      <c r="D277">
        <v>0.02</v>
      </c>
      <c r="E277">
        <v>0.04</v>
      </c>
      <c r="F277">
        <v>0</v>
      </c>
      <c r="G277">
        <v>0</v>
      </c>
      <c r="H277">
        <v>0.92999999999999905</v>
      </c>
      <c r="I277">
        <v>0.01</v>
      </c>
      <c r="J277">
        <v>0</v>
      </c>
      <c r="K277">
        <v>0</v>
      </c>
      <c r="L277">
        <v>0</v>
      </c>
      <c r="M277">
        <v>0.02</v>
      </c>
      <c r="N277">
        <v>9.2854254784372401</v>
      </c>
      <c r="O277">
        <f t="shared" si="8"/>
        <v>174.650126</v>
      </c>
      <c r="P277">
        <f t="shared" si="9"/>
        <v>-36.88084491</v>
      </c>
      <c r="R277">
        <v>128300</v>
      </c>
      <c r="S277" t="s">
        <v>371</v>
      </c>
      <c r="T277" t="s">
        <v>96</v>
      </c>
      <c r="U277">
        <v>0</v>
      </c>
      <c r="V277">
        <v>0</v>
      </c>
      <c r="W277">
        <v>0</v>
      </c>
      <c r="X277">
        <v>0</v>
      </c>
      <c r="Y277">
        <v>1</v>
      </c>
      <c r="Z277">
        <v>0</v>
      </c>
      <c r="AA277">
        <v>0</v>
      </c>
      <c r="AB277">
        <v>0</v>
      </c>
      <c r="AC277">
        <v>0</v>
      </c>
      <c r="AD277">
        <v>0.02</v>
      </c>
      <c r="AE277" t="s">
        <v>97</v>
      </c>
      <c r="AF277">
        <v>174.62097859999901</v>
      </c>
      <c r="AG277">
        <v>-36.898923889999999</v>
      </c>
      <c r="AI277">
        <v>128700</v>
      </c>
      <c r="AJ277" t="s">
        <v>375</v>
      </c>
      <c r="AK277" t="s">
        <v>96</v>
      </c>
      <c r="AL277">
        <v>0</v>
      </c>
      <c r="AM277">
        <v>0</v>
      </c>
      <c r="AN277">
        <v>0</v>
      </c>
      <c r="AO277">
        <v>0</v>
      </c>
      <c r="AP277">
        <v>0</v>
      </c>
      <c r="AQ277">
        <v>1</v>
      </c>
      <c r="AR277">
        <v>0</v>
      </c>
      <c r="AS277">
        <v>0</v>
      </c>
      <c r="AT277">
        <v>0</v>
      </c>
      <c r="AU277">
        <v>0</v>
      </c>
      <c r="AV277">
        <v>2.1624481510957199</v>
      </c>
      <c r="AW277">
        <v>174.6733102</v>
      </c>
      <c r="AX277">
        <v>-36.87459818</v>
      </c>
    </row>
    <row r="278" spans="1:50" x14ac:dyDescent="0.55000000000000004">
      <c r="A278">
        <v>128600</v>
      </c>
      <c r="B278" t="s">
        <v>374</v>
      </c>
      <c r="C278" t="s">
        <v>96</v>
      </c>
      <c r="D278">
        <v>0</v>
      </c>
      <c r="E278">
        <v>0.18</v>
      </c>
      <c r="F278">
        <v>0</v>
      </c>
      <c r="G278">
        <v>0</v>
      </c>
      <c r="H278">
        <v>0.7</v>
      </c>
      <c r="I278">
        <v>0</v>
      </c>
      <c r="J278">
        <v>0</v>
      </c>
      <c r="K278">
        <v>0</v>
      </c>
      <c r="L278">
        <v>0.12</v>
      </c>
      <c r="M278">
        <v>0.02</v>
      </c>
      <c r="N278">
        <v>4.9927081393161199</v>
      </c>
      <c r="O278">
        <f t="shared" si="8"/>
        <v>174.78100859999901</v>
      </c>
      <c r="P278">
        <f t="shared" si="9"/>
        <v>-36.795216449999998</v>
      </c>
      <c r="R278">
        <v>128400</v>
      </c>
      <c r="S278" t="s">
        <v>372</v>
      </c>
      <c r="T278" t="s">
        <v>96</v>
      </c>
      <c r="U278">
        <v>0</v>
      </c>
      <c r="V278">
        <v>0</v>
      </c>
      <c r="W278">
        <v>0</v>
      </c>
      <c r="X278">
        <v>0</v>
      </c>
      <c r="Y278">
        <v>1</v>
      </c>
      <c r="Z278">
        <v>0</v>
      </c>
      <c r="AA278">
        <v>0</v>
      </c>
      <c r="AB278">
        <v>0</v>
      </c>
      <c r="AC278">
        <v>0</v>
      </c>
      <c r="AD278">
        <v>0.02</v>
      </c>
      <c r="AE278">
        <v>0.64529551924058604</v>
      </c>
      <c r="AF278">
        <v>174.63851369999901</v>
      </c>
      <c r="AG278">
        <v>-36.886751310000001</v>
      </c>
      <c r="AI278">
        <v>128800</v>
      </c>
      <c r="AJ278" t="s">
        <v>376</v>
      </c>
      <c r="AK278" t="s">
        <v>96</v>
      </c>
      <c r="AL278">
        <v>0</v>
      </c>
      <c r="AM278">
        <v>0</v>
      </c>
      <c r="AN278">
        <v>0</v>
      </c>
      <c r="AO278">
        <v>0</v>
      </c>
      <c r="AP278">
        <v>-0.01</v>
      </c>
      <c r="AQ278">
        <v>0.38</v>
      </c>
      <c r="AR278">
        <v>0</v>
      </c>
      <c r="AS278">
        <v>0.09</v>
      </c>
      <c r="AT278">
        <v>0.54</v>
      </c>
      <c r="AU278">
        <v>0</v>
      </c>
      <c r="AV278">
        <v>0.32541200958949601</v>
      </c>
      <c r="AW278">
        <v>174.77694959999999</v>
      </c>
      <c r="AX278">
        <v>-36.800622959999998</v>
      </c>
    </row>
    <row r="279" spans="1:50" x14ac:dyDescent="0.55000000000000004">
      <c r="A279">
        <v>128700</v>
      </c>
      <c r="B279" t="s">
        <v>375</v>
      </c>
      <c r="C279" t="s">
        <v>96</v>
      </c>
      <c r="D279" t="s">
        <v>97</v>
      </c>
      <c r="E279" t="s">
        <v>97</v>
      </c>
      <c r="F279" t="s">
        <v>97</v>
      </c>
      <c r="G279">
        <v>0</v>
      </c>
      <c r="H279" t="s">
        <v>97</v>
      </c>
      <c r="I279" t="s">
        <v>97</v>
      </c>
      <c r="J279">
        <v>0</v>
      </c>
      <c r="K279" t="s">
        <v>97</v>
      </c>
      <c r="L279" t="s">
        <v>97</v>
      </c>
      <c r="M279">
        <v>0.02</v>
      </c>
      <c r="N279" t="s">
        <v>97</v>
      </c>
      <c r="O279">
        <f t="shared" si="8"/>
        <v>174.6733102</v>
      </c>
      <c r="P279">
        <f t="shared" si="9"/>
        <v>-36.87459818</v>
      </c>
      <c r="R279">
        <v>128500</v>
      </c>
      <c r="S279" t="s">
        <v>373</v>
      </c>
      <c r="T279" t="s">
        <v>96</v>
      </c>
      <c r="U279">
        <v>0</v>
      </c>
      <c r="V279">
        <v>0</v>
      </c>
      <c r="W279">
        <v>0</v>
      </c>
      <c r="X279">
        <v>0</v>
      </c>
      <c r="Y279">
        <v>1</v>
      </c>
      <c r="Z279">
        <v>0</v>
      </c>
      <c r="AA279">
        <v>0</v>
      </c>
      <c r="AB279">
        <v>0</v>
      </c>
      <c r="AC279">
        <v>0</v>
      </c>
      <c r="AD279">
        <v>0.02</v>
      </c>
      <c r="AE279">
        <v>2.8869676895630398</v>
      </c>
      <c r="AF279">
        <v>174.650126</v>
      </c>
      <c r="AG279">
        <v>-36.88084491</v>
      </c>
      <c r="AI279">
        <v>128900</v>
      </c>
      <c r="AJ279" t="s">
        <v>377</v>
      </c>
      <c r="AK279" t="s">
        <v>96</v>
      </c>
      <c r="AL279">
        <v>0</v>
      </c>
      <c r="AM279">
        <v>0</v>
      </c>
      <c r="AN279">
        <v>0</v>
      </c>
      <c r="AO279">
        <v>0</v>
      </c>
      <c r="AP279">
        <v>0</v>
      </c>
      <c r="AQ279">
        <v>0.52</v>
      </c>
      <c r="AR279">
        <v>0</v>
      </c>
      <c r="AS279">
        <v>0</v>
      </c>
      <c r="AT279">
        <v>0.48</v>
      </c>
      <c r="AU279">
        <v>0</v>
      </c>
      <c r="AV279">
        <v>7.5447241758327399E-2</v>
      </c>
      <c r="AW279">
        <v>174.65236709999999</v>
      </c>
      <c r="AX279">
        <v>-36.889042940000003</v>
      </c>
    </row>
    <row r="280" spans="1:50" x14ac:dyDescent="0.55000000000000004">
      <c r="A280">
        <v>128800</v>
      </c>
      <c r="B280" t="s">
        <v>376</v>
      </c>
      <c r="C280" t="s">
        <v>96</v>
      </c>
      <c r="D280">
        <v>0</v>
      </c>
      <c r="E280">
        <v>0.17</v>
      </c>
      <c r="F280">
        <v>0.02</v>
      </c>
      <c r="G280">
        <v>0</v>
      </c>
      <c r="H280">
        <v>0.74</v>
      </c>
      <c r="I280">
        <v>0.01</v>
      </c>
      <c r="J280">
        <v>0</v>
      </c>
      <c r="K280">
        <v>0.01</v>
      </c>
      <c r="L280">
        <v>0.05</v>
      </c>
      <c r="M280">
        <v>0.02</v>
      </c>
      <c r="N280">
        <v>5.4094131809242798</v>
      </c>
      <c r="O280">
        <f t="shared" si="8"/>
        <v>174.77694959999999</v>
      </c>
      <c r="P280">
        <f t="shared" si="9"/>
        <v>-36.800622959999998</v>
      </c>
      <c r="R280">
        <v>128600</v>
      </c>
      <c r="S280" t="s">
        <v>374</v>
      </c>
      <c r="T280" t="s">
        <v>96</v>
      </c>
      <c r="U280">
        <v>0</v>
      </c>
      <c r="V280">
        <v>0</v>
      </c>
      <c r="W280">
        <v>0</v>
      </c>
      <c r="X280">
        <v>0</v>
      </c>
      <c r="Y280">
        <v>1</v>
      </c>
      <c r="Z280">
        <v>0</v>
      </c>
      <c r="AA280">
        <v>0</v>
      </c>
      <c r="AB280">
        <v>0</v>
      </c>
      <c r="AC280">
        <v>0</v>
      </c>
      <c r="AD280">
        <v>0.02</v>
      </c>
      <c r="AE280">
        <v>2.09194138490661</v>
      </c>
      <c r="AF280">
        <v>174.78100859999901</v>
      </c>
      <c r="AG280">
        <v>-36.795216449999998</v>
      </c>
      <c r="AI280">
        <v>129000</v>
      </c>
      <c r="AJ280" t="s">
        <v>378</v>
      </c>
      <c r="AK280" t="s">
        <v>96</v>
      </c>
      <c r="AL280">
        <v>0</v>
      </c>
      <c r="AM280">
        <v>0</v>
      </c>
      <c r="AN280">
        <v>0</v>
      </c>
      <c r="AO280">
        <v>0</v>
      </c>
      <c r="AP280">
        <v>0</v>
      </c>
      <c r="AQ280">
        <v>0</v>
      </c>
      <c r="AR280">
        <v>0</v>
      </c>
      <c r="AS280">
        <v>0</v>
      </c>
      <c r="AT280">
        <v>1</v>
      </c>
      <c r="AU280">
        <v>0</v>
      </c>
      <c r="AV280">
        <v>20.407209340303801</v>
      </c>
      <c r="AW280">
        <v>174.63073130000001</v>
      </c>
      <c r="AX280">
        <v>-36.9037139</v>
      </c>
    </row>
    <row r="281" spans="1:50" x14ac:dyDescent="0.55000000000000004">
      <c r="A281">
        <v>128900</v>
      </c>
      <c r="B281" t="s">
        <v>377</v>
      </c>
      <c r="C281" t="s">
        <v>96</v>
      </c>
      <c r="D281">
        <v>0.03</v>
      </c>
      <c r="E281">
        <v>0.03</v>
      </c>
      <c r="F281">
        <v>0</v>
      </c>
      <c r="G281">
        <v>0</v>
      </c>
      <c r="H281">
        <v>0.92</v>
      </c>
      <c r="I281">
        <v>0.01</v>
      </c>
      <c r="J281">
        <v>0</v>
      </c>
      <c r="K281">
        <v>0</v>
      </c>
      <c r="L281">
        <v>0.01</v>
      </c>
      <c r="M281">
        <v>0.02</v>
      </c>
      <c r="N281">
        <v>8.9298518814426195</v>
      </c>
      <c r="O281">
        <f t="shared" si="8"/>
        <v>174.65236709999999</v>
      </c>
      <c r="P281">
        <f t="shared" si="9"/>
        <v>-36.889042940000003</v>
      </c>
      <c r="R281">
        <v>128700</v>
      </c>
      <c r="S281" t="s">
        <v>375</v>
      </c>
      <c r="T281" t="s">
        <v>96</v>
      </c>
      <c r="U281">
        <v>0</v>
      </c>
      <c r="V281">
        <v>0</v>
      </c>
      <c r="W281">
        <v>0</v>
      </c>
      <c r="X281">
        <v>0</v>
      </c>
      <c r="Y281">
        <v>0.98</v>
      </c>
      <c r="Z281">
        <v>0.01</v>
      </c>
      <c r="AA281">
        <v>0</v>
      </c>
      <c r="AB281">
        <v>0</v>
      </c>
      <c r="AC281">
        <v>0.01</v>
      </c>
      <c r="AD281">
        <v>0.02</v>
      </c>
      <c r="AE281">
        <v>7.4879889956153702</v>
      </c>
      <c r="AF281">
        <v>174.6733102</v>
      </c>
      <c r="AG281">
        <v>-36.87459818</v>
      </c>
      <c r="AI281">
        <v>129100</v>
      </c>
      <c r="AJ281" t="s">
        <v>379</v>
      </c>
      <c r="AK281" t="s">
        <v>96</v>
      </c>
      <c r="AL281">
        <v>0</v>
      </c>
      <c r="AM281">
        <v>0</v>
      </c>
      <c r="AN281">
        <v>0</v>
      </c>
      <c r="AO281">
        <v>0</v>
      </c>
      <c r="AP281">
        <v>0</v>
      </c>
      <c r="AQ281">
        <v>0.73</v>
      </c>
      <c r="AR281">
        <v>0</v>
      </c>
      <c r="AS281">
        <v>0</v>
      </c>
      <c r="AT281">
        <v>0.27</v>
      </c>
      <c r="AU281">
        <v>0</v>
      </c>
      <c r="AV281">
        <v>0.90143813844776999</v>
      </c>
      <c r="AW281">
        <v>174.6425338</v>
      </c>
      <c r="AX281">
        <v>-36.89955638</v>
      </c>
    </row>
    <row r="282" spans="1:50" x14ac:dyDescent="0.55000000000000004">
      <c r="A282">
        <v>129000</v>
      </c>
      <c r="B282" t="s">
        <v>378</v>
      </c>
      <c r="C282" t="s">
        <v>96</v>
      </c>
      <c r="D282">
        <v>0.1</v>
      </c>
      <c r="E282">
        <v>0</v>
      </c>
      <c r="F282">
        <v>0</v>
      </c>
      <c r="G282">
        <v>0</v>
      </c>
      <c r="H282">
        <v>0.88</v>
      </c>
      <c r="I282">
        <v>0.02</v>
      </c>
      <c r="J282">
        <v>0</v>
      </c>
      <c r="K282">
        <v>0</v>
      </c>
      <c r="L282">
        <v>0</v>
      </c>
      <c r="M282">
        <v>0.02</v>
      </c>
      <c r="N282">
        <v>10.3928070545539</v>
      </c>
      <c r="O282">
        <f t="shared" si="8"/>
        <v>174.63073130000001</v>
      </c>
      <c r="P282">
        <f t="shared" si="9"/>
        <v>-36.9037139</v>
      </c>
      <c r="R282">
        <v>128800</v>
      </c>
      <c r="S282" t="s">
        <v>376</v>
      </c>
      <c r="T282" t="s">
        <v>96</v>
      </c>
      <c r="U282">
        <v>0</v>
      </c>
      <c r="V282">
        <v>0</v>
      </c>
      <c r="W282">
        <v>0</v>
      </c>
      <c r="X282">
        <v>0</v>
      </c>
      <c r="Y282">
        <v>0.86</v>
      </c>
      <c r="Z282">
        <v>0</v>
      </c>
      <c r="AA282">
        <v>0</v>
      </c>
      <c r="AB282">
        <v>0</v>
      </c>
      <c r="AC282">
        <v>0.14000000000000001</v>
      </c>
      <c r="AD282">
        <v>0.02</v>
      </c>
      <c r="AE282">
        <v>0.93288934407364699</v>
      </c>
      <c r="AF282">
        <v>174.77694959999999</v>
      </c>
      <c r="AG282">
        <v>-36.800622959999998</v>
      </c>
      <c r="AI282">
        <v>129200</v>
      </c>
      <c r="AJ282" t="s">
        <v>380</v>
      </c>
      <c r="AK282" t="s">
        <v>96</v>
      </c>
      <c r="AL282">
        <v>0</v>
      </c>
      <c r="AM282">
        <v>0</v>
      </c>
      <c r="AN282">
        <v>0</v>
      </c>
      <c r="AO282">
        <v>0</v>
      </c>
      <c r="AP282">
        <v>0</v>
      </c>
      <c r="AQ282">
        <v>0.8</v>
      </c>
      <c r="AR282">
        <v>0</v>
      </c>
      <c r="AS282">
        <v>0.04</v>
      </c>
      <c r="AT282">
        <v>0.16</v>
      </c>
      <c r="AU282">
        <v>0</v>
      </c>
      <c r="AV282">
        <v>1.40222966928</v>
      </c>
      <c r="AW282">
        <v>174.70246180000001</v>
      </c>
      <c r="AX282">
        <v>-36.865648589999999</v>
      </c>
    </row>
    <row r="283" spans="1:50" x14ac:dyDescent="0.55000000000000004">
      <c r="A283">
        <v>129100</v>
      </c>
      <c r="B283" t="s">
        <v>379</v>
      </c>
      <c r="C283" t="s">
        <v>96</v>
      </c>
      <c r="D283">
        <v>0.1</v>
      </c>
      <c r="E283">
        <v>0.01</v>
      </c>
      <c r="F283">
        <v>0</v>
      </c>
      <c r="G283">
        <v>0</v>
      </c>
      <c r="H283">
        <v>0.86</v>
      </c>
      <c r="I283">
        <v>0.02</v>
      </c>
      <c r="J283">
        <v>0</v>
      </c>
      <c r="K283">
        <v>0</v>
      </c>
      <c r="L283">
        <v>0.01</v>
      </c>
      <c r="M283">
        <v>0.02</v>
      </c>
      <c r="N283">
        <v>9.6256768348242598</v>
      </c>
      <c r="O283">
        <f t="shared" si="8"/>
        <v>174.6425338</v>
      </c>
      <c r="P283">
        <f t="shared" si="9"/>
        <v>-36.89955638</v>
      </c>
      <c r="R283">
        <v>128900</v>
      </c>
      <c r="S283" t="s">
        <v>377</v>
      </c>
      <c r="T283" t="s">
        <v>96</v>
      </c>
      <c r="U283">
        <v>0</v>
      </c>
      <c r="V283">
        <v>0</v>
      </c>
      <c r="W283">
        <v>0</v>
      </c>
      <c r="X283">
        <v>0</v>
      </c>
      <c r="Y283">
        <v>1</v>
      </c>
      <c r="Z283">
        <v>0</v>
      </c>
      <c r="AA283">
        <v>0</v>
      </c>
      <c r="AB283">
        <v>0</v>
      </c>
      <c r="AC283">
        <v>0</v>
      </c>
      <c r="AD283">
        <v>0.02</v>
      </c>
      <c r="AE283">
        <v>1.40984055973234</v>
      </c>
      <c r="AF283">
        <v>174.65236709999999</v>
      </c>
      <c r="AG283">
        <v>-36.889042940000003</v>
      </c>
      <c r="AI283">
        <v>129300</v>
      </c>
      <c r="AJ283" t="s">
        <v>381</v>
      </c>
      <c r="AK283" t="s">
        <v>96</v>
      </c>
      <c r="AL283">
        <v>0</v>
      </c>
      <c r="AM283">
        <v>0.19</v>
      </c>
      <c r="AN283">
        <v>0</v>
      </c>
      <c r="AO283">
        <v>0</v>
      </c>
      <c r="AP283">
        <v>0.02</v>
      </c>
      <c r="AQ283">
        <v>0.2</v>
      </c>
      <c r="AR283">
        <v>0</v>
      </c>
      <c r="AS283">
        <v>0.2</v>
      </c>
      <c r="AT283">
        <v>0.39</v>
      </c>
      <c r="AU283">
        <v>0</v>
      </c>
      <c r="AV283">
        <v>1.5139569756371301</v>
      </c>
      <c r="AW283">
        <v>174.788184</v>
      </c>
      <c r="AX283">
        <v>-36.805177469999997</v>
      </c>
    </row>
    <row r="284" spans="1:50" x14ac:dyDescent="0.55000000000000004">
      <c r="A284">
        <v>129200</v>
      </c>
      <c r="B284" t="s">
        <v>380</v>
      </c>
      <c r="C284" t="s">
        <v>96</v>
      </c>
      <c r="D284">
        <v>0.01</v>
      </c>
      <c r="E284">
        <v>0.11</v>
      </c>
      <c r="F284">
        <v>0</v>
      </c>
      <c r="G284">
        <v>0</v>
      </c>
      <c r="H284">
        <v>0.85</v>
      </c>
      <c r="I284">
        <v>0</v>
      </c>
      <c r="J284">
        <v>0</v>
      </c>
      <c r="K284">
        <v>0.02</v>
      </c>
      <c r="L284">
        <v>0.01</v>
      </c>
      <c r="M284">
        <v>0.02</v>
      </c>
      <c r="N284">
        <v>6.9052841028706604</v>
      </c>
      <c r="O284">
        <f t="shared" si="8"/>
        <v>174.70246180000001</v>
      </c>
      <c r="P284">
        <f t="shared" si="9"/>
        <v>-36.865648589999999</v>
      </c>
      <c r="R284">
        <v>129000</v>
      </c>
      <c r="S284" t="s">
        <v>378</v>
      </c>
      <c r="T284" t="s">
        <v>96</v>
      </c>
      <c r="U284">
        <v>0</v>
      </c>
      <c r="V284">
        <v>0</v>
      </c>
      <c r="W284">
        <v>0</v>
      </c>
      <c r="X284">
        <v>0</v>
      </c>
      <c r="Y284">
        <v>1</v>
      </c>
      <c r="Z284">
        <v>0</v>
      </c>
      <c r="AA284">
        <v>0</v>
      </c>
      <c r="AB284">
        <v>0</v>
      </c>
      <c r="AC284">
        <v>0</v>
      </c>
      <c r="AD284">
        <v>0.02</v>
      </c>
      <c r="AE284" t="s">
        <v>97</v>
      </c>
      <c r="AF284">
        <v>174.63073130000001</v>
      </c>
      <c r="AG284">
        <v>-36.9037139</v>
      </c>
      <c r="AI284">
        <v>129400</v>
      </c>
      <c r="AJ284" t="s">
        <v>382</v>
      </c>
      <c r="AK284" t="s">
        <v>96</v>
      </c>
      <c r="AL284">
        <v>0</v>
      </c>
      <c r="AM284">
        <v>0</v>
      </c>
      <c r="AN284">
        <v>0</v>
      </c>
      <c r="AO284">
        <v>0</v>
      </c>
      <c r="AP284">
        <v>0</v>
      </c>
      <c r="AQ284">
        <v>0.59</v>
      </c>
      <c r="AR284">
        <v>0</v>
      </c>
      <c r="AS284">
        <v>0.09</v>
      </c>
      <c r="AT284">
        <v>0.32</v>
      </c>
      <c r="AU284">
        <v>0</v>
      </c>
      <c r="AV284">
        <v>0.61660246458201196</v>
      </c>
      <c r="AW284">
        <v>174.77797899999999</v>
      </c>
      <c r="AX284">
        <v>-36.814116589999998</v>
      </c>
    </row>
    <row r="285" spans="1:50" x14ac:dyDescent="0.55000000000000004">
      <c r="A285">
        <v>129300</v>
      </c>
      <c r="B285" t="s">
        <v>381</v>
      </c>
      <c r="C285" t="s">
        <v>96</v>
      </c>
      <c r="D285">
        <v>0</v>
      </c>
      <c r="E285">
        <v>0.08</v>
      </c>
      <c r="F285">
        <v>0.13</v>
      </c>
      <c r="G285">
        <v>0</v>
      </c>
      <c r="H285">
        <v>0.74</v>
      </c>
      <c r="I285">
        <v>0</v>
      </c>
      <c r="J285">
        <v>0</v>
      </c>
      <c r="K285">
        <v>0.02</v>
      </c>
      <c r="L285">
        <v>0.03</v>
      </c>
      <c r="M285">
        <v>0.02</v>
      </c>
      <c r="N285">
        <v>4.9936984081376599</v>
      </c>
      <c r="O285">
        <f t="shared" si="8"/>
        <v>174.788184</v>
      </c>
      <c r="P285">
        <f t="shared" si="9"/>
        <v>-36.805177469999997</v>
      </c>
      <c r="R285">
        <v>129100</v>
      </c>
      <c r="S285" t="s">
        <v>379</v>
      </c>
      <c r="T285" t="s">
        <v>96</v>
      </c>
      <c r="U285">
        <v>0</v>
      </c>
      <c r="V285">
        <v>0</v>
      </c>
      <c r="W285">
        <v>0</v>
      </c>
      <c r="X285">
        <v>0</v>
      </c>
      <c r="Y285">
        <v>1</v>
      </c>
      <c r="Z285">
        <v>0</v>
      </c>
      <c r="AA285">
        <v>0</v>
      </c>
      <c r="AB285">
        <v>0</v>
      </c>
      <c r="AC285">
        <v>0</v>
      </c>
      <c r="AD285">
        <v>0.02</v>
      </c>
      <c r="AE285">
        <v>1.03133464519956</v>
      </c>
      <c r="AF285">
        <v>174.6425338</v>
      </c>
      <c r="AG285">
        <v>-36.89955638</v>
      </c>
      <c r="AI285">
        <v>129500</v>
      </c>
      <c r="AJ285" t="s">
        <v>383</v>
      </c>
      <c r="AK285" t="s">
        <v>96</v>
      </c>
      <c r="AL285" t="s">
        <v>97</v>
      </c>
      <c r="AM285" t="s">
        <v>97</v>
      </c>
      <c r="AN285" t="s">
        <v>97</v>
      </c>
      <c r="AO285">
        <v>0</v>
      </c>
      <c r="AP285" t="s">
        <v>97</v>
      </c>
      <c r="AQ285" t="s">
        <v>97</v>
      </c>
      <c r="AR285">
        <v>0</v>
      </c>
      <c r="AS285" t="s">
        <v>97</v>
      </c>
      <c r="AT285" t="s">
        <v>97</v>
      </c>
      <c r="AU285">
        <v>0</v>
      </c>
      <c r="AV285" t="s">
        <v>97</v>
      </c>
      <c r="AW285">
        <v>174.65783139999999</v>
      </c>
      <c r="AX285">
        <v>-36.893305400000003</v>
      </c>
    </row>
    <row r="286" spans="1:50" x14ac:dyDescent="0.55000000000000004">
      <c r="A286">
        <v>129400</v>
      </c>
      <c r="B286" t="s">
        <v>382</v>
      </c>
      <c r="C286" t="s">
        <v>96</v>
      </c>
      <c r="D286">
        <v>0</v>
      </c>
      <c r="E286">
        <v>0.02</v>
      </c>
      <c r="F286">
        <v>0.24</v>
      </c>
      <c r="G286">
        <v>0</v>
      </c>
      <c r="H286">
        <v>0.73</v>
      </c>
      <c r="I286">
        <v>0</v>
      </c>
      <c r="J286">
        <v>0</v>
      </c>
      <c r="K286">
        <v>0.01</v>
      </c>
      <c r="L286">
        <v>0</v>
      </c>
      <c r="M286">
        <v>0.02</v>
      </c>
      <c r="N286">
        <v>4.6633149704900303</v>
      </c>
      <c r="O286">
        <f t="shared" si="8"/>
        <v>174.77797899999999</v>
      </c>
      <c r="P286">
        <f t="shared" si="9"/>
        <v>-36.814116589999998</v>
      </c>
      <c r="R286">
        <v>129200</v>
      </c>
      <c r="S286" t="s">
        <v>380</v>
      </c>
      <c r="T286" t="s">
        <v>96</v>
      </c>
      <c r="U286">
        <v>0</v>
      </c>
      <c r="V286">
        <v>0</v>
      </c>
      <c r="W286">
        <v>0</v>
      </c>
      <c r="X286">
        <v>0</v>
      </c>
      <c r="Y286">
        <v>1</v>
      </c>
      <c r="Z286">
        <v>0</v>
      </c>
      <c r="AA286">
        <v>0</v>
      </c>
      <c r="AB286">
        <v>0</v>
      </c>
      <c r="AC286">
        <v>0</v>
      </c>
      <c r="AD286">
        <v>0.02</v>
      </c>
      <c r="AE286">
        <v>1.42288777919371</v>
      </c>
      <c r="AF286">
        <v>174.70246180000001</v>
      </c>
      <c r="AG286">
        <v>-36.865648589999999</v>
      </c>
      <c r="AI286">
        <v>129600</v>
      </c>
      <c r="AJ286" t="s">
        <v>384</v>
      </c>
      <c r="AK286" t="s">
        <v>96</v>
      </c>
      <c r="AL286" t="s">
        <v>97</v>
      </c>
      <c r="AM286" t="s">
        <v>97</v>
      </c>
      <c r="AN286" t="s">
        <v>97</v>
      </c>
      <c r="AO286">
        <v>0</v>
      </c>
      <c r="AP286" t="s">
        <v>97</v>
      </c>
      <c r="AQ286" t="s">
        <v>97</v>
      </c>
      <c r="AR286">
        <v>0</v>
      </c>
      <c r="AS286" t="s">
        <v>97</v>
      </c>
      <c r="AT286" t="s">
        <v>97</v>
      </c>
      <c r="AU286">
        <v>0</v>
      </c>
      <c r="AV286" t="s">
        <v>97</v>
      </c>
      <c r="AW286">
        <v>174.62881819999899</v>
      </c>
      <c r="AX286">
        <v>-36.913019939999998</v>
      </c>
    </row>
    <row r="287" spans="1:50" x14ac:dyDescent="0.55000000000000004">
      <c r="A287">
        <v>129500</v>
      </c>
      <c r="B287" t="s">
        <v>383</v>
      </c>
      <c r="C287" t="s">
        <v>96</v>
      </c>
      <c r="D287">
        <v>0.03</v>
      </c>
      <c r="E287">
        <v>0.02</v>
      </c>
      <c r="F287">
        <v>0</v>
      </c>
      <c r="G287">
        <v>0</v>
      </c>
      <c r="H287">
        <v>0.95</v>
      </c>
      <c r="I287">
        <v>0</v>
      </c>
      <c r="J287">
        <v>0</v>
      </c>
      <c r="K287">
        <v>0</v>
      </c>
      <c r="L287">
        <v>0</v>
      </c>
      <c r="M287">
        <v>0.02</v>
      </c>
      <c r="N287">
        <v>8.5332336033552991</v>
      </c>
      <c r="O287">
        <f t="shared" si="8"/>
        <v>174.65783139999999</v>
      </c>
      <c r="P287">
        <f t="shared" si="9"/>
        <v>-36.893305400000003</v>
      </c>
      <c r="R287">
        <v>129300</v>
      </c>
      <c r="S287" t="s">
        <v>381</v>
      </c>
      <c r="T287" t="s">
        <v>96</v>
      </c>
      <c r="U287">
        <v>0</v>
      </c>
      <c r="V287">
        <v>0</v>
      </c>
      <c r="W287">
        <v>0</v>
      </c>
      <c r="X287">
        <v>0</v>
      </c>
      <c r="Y287">
        <v>0.87</v>
      </c>
      <c r="Z287">
        <v>0</v>
      </c>
      <c r="AA287">
        <v>0</v>
      </c>
      <c r="AB287">
        <v>0</v>
      </c>
      <c r="AC287">
        <v>0.13</v>
      </c>
      <c r="AD287">
        <v>0.02</v>
      </c>
      <c r="AE287">
        <v>2.4365522223161</v>
      </c>
      <c r="AF287">
        <v>174.788184</v>
      </c>
      <c r="AG287">
        <v>-36.805177469999997</v>
      </c>
      <c r="AI287">
        <v>129700</v>
      </c>
      <c r="AJ287" t="s">
        <v>385</v>
      </c>
      <c r="AK287" t="s">
        <v>96</v>
      </c>
      <c r="AL287">
        <v>0</v>
      </c>
      <c r="AM287">
        <v>0</v>
      </c>
      <c r="AN287">
        <v>0</v>
      </c>
      <c r="AO287">
        <v>0</v>
      </c>
      <c r="AP287">
        <v>0</v>
      </c>
      <c r="AQ287">
        <v>0.45</v>
      </c>
      <c r="AR287">
        <v>0</v>
      </c>
      <c r="AS287">
        <v>0.02</v>
      </c>
      <c r="AT287">
        <v>0.53</v>
      </c>
      <c r="AU287">
        <v>0</v>
      </c>
      <c r="AV287">
        <v>0.869329077706814</v>
      </c>
      <c r="AW287">
        <v>174.7316448</v>
      </c>
      <c r="AX287">
        <v>-36.844904769999999</v>
      </c>
    </row>
    <row r="288" spans="1:50" x14ac:dyDescent="0.55000000000000004">
      <c r="A288">
        <v>129600</v>
      </c>
      <c r="B288" t="s">
        <v>384</v>
      </c>
      <c r="C288" t="s">
        <v>96</v>
      </c>
      <c r="D288">
        <v>0.05</v>
      </c>
      <c r="E288">
        <v>0.01</v>
      </c>
      <c r="F288">
        <v>0</v>
      </c>
      <c r="G288">
        <v>0</v>
      </c>
      <c r="H288">
        <v>0.92999999999999905</v>
      </c>
      <c r="I288">
        <v>0.01</v>
      </c>
      <c r="J288">
        <v>0</v>
      </c>
      <c r="K288">
        <v>0</v>
      </c>
      <c r="L288">
        <v>0</v>
      </c>
      <c r="M288">
        <v>0.02</v>
      </c>
      <c r="N288">
        <v>10.853948323733499</v>
      </c>
      <c r="O288">
        <f t="shared" si="8"/>
        <v>174.62881819999899</v>
      </c>
      <c r="P288">
        <f t="shared" si="9"/>
        <v>-36.913019939999998</v>
      </c>
      <c r="R288">
        <v>129400</v>
      </c>
      <c r="S288" t="s">
        <v>382</v>
      </c>
      <c r="T288" t="s">
        <v>96</v>
      </c>
      <c r="U288">
        <v>0</v>
      </c>
      <c r="V288">
        <v>0</v>
      </c>
      <c r="W288">
        <v>0</v>
      </c>
      <c r="X288">
        <v>0</v>
      </c>
      <c r="Y288">
        <v>1</v>
      </c>
      <c r="Z288">
        <v>0</v>
      </c>
      <c r="AA288">
        <v>0</v>
      </c>
      <c r="AB288">
        <v>0</v>
      </c>
      <c r="AC288">
        <v>0</v>
      </c>
      <c r="AD288">
        <v>0.02</v>
      </c>
      <c r="AE288">
        <v>0.66770108246728199</v>
      </c>
      <c r="AF288">
        <v>174.77797899999999</v>
      </c>
      <c r="AG288">
        <v>-36.814116589999998</v>
      </c>
      <c r="AI288">
        <v>129800</v>
      </c>
      <c r="AJ288" t="s">
        <v>386</v>
      </c>
      <c r="AK288" t="s">
        <v>96</v>
      </c>
      <c r="AL288" t="s">
        <v>97</v>
      </c>
      <c r="AM288" t="s">
        <v>97</v>
      </c>
      <c r="AN288" t="s">
        <v>97</v>
      </c>
      <c r="AO288">
        <v>0</v>
      </c>
      <c r="AP288" t="s">
        <v>97</v>
      </c>
      <c r="AQ288" t="s">
        <v>97</v>
      </c>
      <c r="AR288">
        <v>0</v>
      </c>
      <c r="AS288" t="s">
        <v>97</v>
      </c>
      <c r="AT288" t="s">
        <v>97</v>
      </c>
      <c r="AU288">
        <v>0</v>
      </c>
      <c r="AV288" t="s">
        <v>97</v>
      </c>
      <c r="AW288">
        <v>174.71863310000001</v>
      </c>
      <c r="AX288">
        <v>-36.854412660000001</v>
      </c>
    </row>
    <row r="289" spans="1:50" x14ac:dyDescent="0.55000000000000004">
      <c r="A289">
        <v>129700</v>
      </c>
      <c r="B289" t="s">
        <v>385</v>
      </c>
      <c r="C289" t="s">
        <v>96</v>
      </c>
      <c r="D289">
        <v>0</v>
      </c>
      <c r="E289">
        <v>0.1</v>
      </c>
      <c r="F289">
        <v>0</v>
      </c>
      <c r="G289">
        <v>0</v>
      </c>
      <c r="H289">
        <v>0.73</v>
      </c>
      <c r="I289">
        <v>0.01</v>
      </c>
      <c r="J289">
        <v>0</v>
      </c>
      <c r="K289">
        <v>0.03</v>
      </c>
      <c r="L289">
        <v>0.13</v>
      </c>
      <c r="M289">
        <v>0.02</v>
      </c>
      <c r="N289">
        <v>4.3791160155055699</v>
      </c>
      <c r="O289">
        <f t="shared" si="8"/>
        <v>174.7316448</v>
      </c>
      <c r="P289">
        <f t="shared" si="9"/>
        <v>-36.844904769999999</v>
      </c>
      <c r="R289">
        <v>129500</v>
      </c>
      <c r="S289" t="s">
        <v>383</v>
      </c>
      <c r="T289" t="s">
        <v>96</v>
      </c>
      <c r="U289">
        <v>0</v>
      </c>
      <c r="V289">
        <v>0</v>
      </c>
      <c r="W289">
        <v>0</v>
      </c>
      <c r="X289">
        <v>0</v>
      </c>
      <c r="Y289">
        <v>1</v>
      </c>
      <c r="Z289">
        <v>0</v>
      </c>
      <c r="AA289">
        <v>0</v>
      </c>
      <c r="AB289">
        <v>0</v>
      </c>
      <c r="AC289">
        <v>0</v>
      </c>
      <c r="AD289">
        <v>0.02</v>
      </c>
      <c r="AE289">
        <v>3.09774543458993</v>
      </c>
      <c r="AF289">
        <v>174.65783139999999</v>
      </c>
      <c r="AG289">
        <v>-36.893305400000003</v>
      </c>
      <c r="AI289">
        <v>129900</v>
      </c>
      <c r="AJ289" t="s">
        <v>387</v>
      </c>
      <c r="AK289" t="s">
        <v>96</v>
      </c>
      <c r="AL289">
        <v>0</v>
      </c>
      <c r="AM289">
        <v>0</v>
      </c>
      <c r="AN289">
        <v>0</v>
      </c>
      <c r="AO289">
        <v>0</v>
      </c>
      <c r="AP289">
        <v>-0.01</v>
      </c>
      <c r="AQ289">
        <v>0.35</v>
      </c>
      <c r="AR289">
        <v>0</v>
      </c>
      <c r="AS289">
        <v>0.2</v>
      </c>
      <c r="AT289">
        <v>0.46</v>
      </c>
      <c r="AU289">
        <v>0</v>
      </c>
      <c r="AV289">
        <v>0.40129153498411302</v>
      </c>
      <c r="AW289">
        <v>174.71058049999999</v>
      </c>
      <c r="AX289">
        <v>-36.863740790000001</v>
      </c>
    </row>
    <row r="290" spans="1:50" x14ac:dyDescent="0.55000000000000004">
      <c r="A290">
        <v>129800</v>
      </c>
      <c r="B290" t="s">
        <v>386</v>
      </c>
      <c r="C290" t="s">
        <v>96</v>
      </c>
      <c r="D290">
        <v>0</v>
      </c>
      <c r="E290">
        <v>0.11</v>
      </c>
      <c r="F290">
        <v>0</v>
      </c>
      <c r="G290">
        <v>0</v>
      </c>
      <c r="H290">
        <v>0.83</v>
      </c>
      <c r="I290">
        <v>0</v>
      </c>
      <c r="J290">
        <v>0</v>
      </c>
      <c r="K290">
        <v>0.02</v>
      </c>
      <c r="L290">
        <v>0.04</v>
      </c>
      <c r="M290">
        <v>0.02</v>
      </c>
      <c r="N290">
        <v>5.3656711571062496</v>
      </c>
      <c r="O290">
        <f t="shared" si="8"/>
        <v>174.71863310000001</v>
      </c>
      <c r="P290">
        <f t="shared" si="9"/>
        <v>-36.854412660000001</v>
      </c>
      <c r="R290">
        <v>129600</v>
      </c>
      <c r="S290" t="s">
        <v>384</v>
      </c>
      <c r="T290" t="s">
        <v>96</v>
      </c>
      <c r="U290">
        <v>0</v>
      </c>
      <c r="V290">
        <v>0</v>
      </c>
      <c r="W290">
        <v>0</v>
      </c>
      <c r="X290">
        <v>0</v>
      </c>
      <c r="Y290">
        <v>1</v>
      </c>
      <c r="Z290">
        <v>0</v>
      </c>
      <c r="AA290">
        <v>0</v>
      </c>
      <c r="AB290">
        <v>0</v>
      </c>
      <c r="AC290">
        <v>0</v>
      </c>
      <c r="AD290">
        <v>0.02</v>
      </c>
      <c r="AE290" t="s">
        <v>97</v>
      </c>
      <c r="AF290">
        <v>174.62881819999899</v>
      </c>
      <c r="AG290">
        <v>-36.913019939999998</v>
      </c>
      <c r="AI290">
        <v>130000</v>
      </c>
      <c r="AJ290" t="s">
        <v>388</v>
      </c>
      <c r="AK290" t="s">
        <v>96</v>
      </c>
      <c r="AL290">
        <v>0</v>
      </c>
      <c r="AM290">
        <v>0.21</v>
      </c>
      <c r="AN290">
        <v>0</v>
      </c>
      <c r="AO290">
        <v>0</v>
      </c>
      <c r="AP290">
        <v>0</v>
      </c>
      <c r="AQ290">
        <v>0.74</v>
      </c>
      <c r="AR290">
        <v>0</v>
      </c>
      <c r="AS290">
        <v>0.02</v>
      </c>
      <c r="AT290">
        <v>0.03</v>
      </c>
      <c r="AU290">
        <v>0</v>
      </c>
      <c r="AV290">
        <v>3.8002219844002099</v>
      </c>
      <c r="AW290">
        <v>174.61183119999899</v>
      </c>
      <c r="AX290">
        <v>-36.944879530000001</v>
      </c>
    </row>
    <row r="291" spans="1:50" x14ac:dyDescent="0.55000000000000004">
      <c r="A291">
        <v>129900</v>
      </c>
      <c r="B291" t="s">
        <v>387</v>
      </c>
      <c r="C291" t="s">
        <v>96</v>
      </c>
      <c r="D291">
        <v>0</v>
      </c>
      <c r="E291">
        <v>0.11</v>
      </c>
      <c r="F291">
        <v>0</v>
      </c>
      <c r="G291">
        <v>0</v>
      </c>
      <c r="H291">
        <v>0.84</v>
      </c>
      <c r="I291">
        <v>0</v>
      </c>
      <c r="J291">
        <v>0</v>
      </c>
      <c r="K291">
        <v>0.03</v>
      </c>
      <c r="L291">
        <v>0.02</v>
      </c>
      <c r="M291">
        <v>0.02</v>
      </c>
      <c r="N291">
        <v>6.0843855803408298</v>
      </c>
      <c r="O291">
        <f t="shared" si="8"/>
        <v>174.71058049999999</v>
      </c>
      <c r="P291">
        <f t="shared" si="9"/>
        <v>-36.863740790000001</v>
      </c>
      <c r="R291">
        <v>129700</v>
      </c>
      <c r="S291" t="s">
        <v>385</v>
      </c>
      <c r="T291" t="s">
        <v>96</v>
      </c>
      <c r="U291">
        <v>0</v>
      </c>
      <c r="V291">
        <v>0</v>
      </c>
      <c r="W291">
        <v>0</v>
      </c>
      <c r="X291">
        <v>0</v>
      </c>
      <c r="Y291">
        <v>0.81</v>
      </c>
      <c r="Z291">
        <v>0</v>
      </c>
      <c r="AA291">
        <v>0</v>
      </c>
      <c r="AB291">
        <v>0</v>
      </c>
      <c r="AC291">
        <v>0.19</v>
      </c>
      <c r="AD291">
        <v>0.02</v>
      </c>
      <c r="AE291">
        <v>2.8256661997857102</v>
      </c>
      <c r="AF291">
        <v>174.7316448</v>
      </c>
      <c r="AG291">
        <v>-36.844904769999999</v>
      </c>
      <c r="AI291">
        <v>130100</v>
      </c>
      <c r="AJ291" t="s">
        <v>389</v>
      </c>
      <c r="AK291" t="s">
        <v>96</v>
      </c>
      <c r="AL291">
        <v>0</v>
      </c>
      <c r="AM291">
        <v>0</v>
      </c>
      <c r="AN291">
        <v>0</v>
      </c>
      <c r="AO291">
        <v>0</v>
      </c>
      <c r="AP291">
        <v>0</v>
      </c>
      <c r="AQ291">
        <v>1</v>
      </c>
      <c r="AR291">
        <v>0</v>
      </c>
      <c r="AS291">
        <v>0</v>
      </c>
      <c r="AT291">
        <v>0</v>
      </c>
      <c r="AU291">
        <v>0</v>
      </c>
      <c r="AV291" t="s">
        <v>97</v>
      </c>
      <c r="AW291">
        <v>174.63643269999901</v>
      </c>
      <c r="AX291">
        <v>-36.915399260000001</v>
      </c>
    </row>
    <row r="292" spans="1:50" x14ac:dyDescent="0.55000000000000004">
      <c r="A292">
        <v>130000</v>
      </c>
      <c r="B292" t="s">
        <v>388</v>
      </c>
      <c r="C292" t="s">
        <v>96</v>
      </c>
      <c r="D292">
        <v>0.05</v>
      </c>
      <c r="E292">
        <v>0</v>
      </c>
      <c r="F292">
        <v>0</v>
      </c>
      <c r="G292">
        <v>0</v>
      </c>
      <c r="H292">
        <v>0.95</v>
      </c>
      <c r="I292">
        <v>0</v>
      </c>
      <c r="J292">
        <v>0</v>
      </c>
      <c r="K292">
        <v>0</v>
      </c>
      <c r="L292">
        <v>0</v>
      </c>
      <c r="M292">
        <v>0.02</v>
      </c>
      <c r="N292">
        <v>12.8303099565561</v>
      </c>
      <c r="O292">
        <f t="shared" si="8"/>
        <v>174.61183119999899</v>
      </c>
      <c r="P292">
        <f t="shared" si="9"/>
        <v>-36.944879530000001</v>
      </c>
      <c r="R292">
        <v>129800</v>
      </c>
      <c r="S292" t="s">
        <v>386</v>
      </c>
      <c r="T292" t="s">
        <v>96</v>
      </c>
      <c r="U292">
        <v>0</v>
      </c>
      <c r="V292">
        <v>0</v>
      </c>
      <c r="W292">
        <v>0</v>
      </c>
      <c r="X292">
        <v>0</v>
      </c>
      <c r="Y292">
        <v>0.5</v>
      </c>
      <c r="Z292">
        <v>0</v>
      </c>
      <c r="AA292">
        <v>0</v>
      </c>
      <c r="AB292">
        <v>0</v>
      </c>
      <c r="AC292">
        <v>0.5</v>
      </c>
      <c r="AD292">
        <v>0.02</v>
      </c>
      <c r="AE292" t="s">
        <v>97</v>
      </c>
      <c r="AF292">
        <v>174.71863310000001</v>
      </c>
      <c r="AG292">
        <v>-36.854412660000001</v>
      </c>
      <c r="AI292">
        <v>130200</v>
      </c>
      <c r="AJ292" t="s">
        <v>390</v>
      </c>
      <c r="AK292" t="s">
        <v>96</v>
      </c>
      <c r="AL292">
        <v>0</v>
      </c>
      <c r="AM292">
        <v>0.55000000000000004</v>
      </c>
      <c r="AN292">
        <v>0</v>
      </c>
      <c r="AO292">
        <v>0</v>
      </c>
      <c r="AP292">
        <v>0</v>
      </c>
      <c r="AQ292">
        <v>0.24</v>
      </c>
      <c r="AR292">
        <v>0</v>
      </c>
      <c r="AS292">
        <v>0</v>
      </c>
      <c r="AT292">
        <v>0.21</v>
      </c>
      <c r="AU292">
        <v>0</v>
      </c>
      <c r="AV292">
        <v>4.7030600617838001</v>
      </c>
      <c r="AW292">
        <v>174.74666880000001</v>
      </c>
      <c r="AX292">
        <v>-36.840718170000002</v>
      </c>
    </row>
    <row r="293" spans="1:50" x14ac:dyDescent="0.55000000000000004">
      <c r="A293">
        <v>130100</v>
      </c>
      <c r="B293" t="s">
        <v>389</v>
      </c>
      <c r="C293" t="s">
        <v>96</v>
      </c>
      <c r="D293">
        <v>7.0000000000000007E-2</v>
      </c>
      <c r="E293">
        <v>0.01</v>
      </c>
      <c r="F293">
        <v>0</v>
      </c>
      <c r="G293">
        <v>0</v>
      </c>
      <c r="H293">
        <v>0.92</v>
      </c>
      <c r="I293">
        <v>0</v>
      </c>
      <c r="J293">
        <v>0</v>
      </c>
      <c r="K293">
        <v>0</v>
      </c>
      <c r="L293">
        <v>0</v>
      </c>
      <c r="M293">
        <v>0.02</v>
      </c>
      <c r="N293">
        <v>10.8936174272794</v>
      </c>
      <c r="O293">
        <f t="shared" si="8"/>
        <v>174.63643269999901</v>
      </c>
      <c r="P293">
        <f t="shared" si="9"/>
        <v>-36.915399260000001</v>
      </c>
      <c r="R293">
        <v>129900</v>
      </c>
      <c r="S293" t="s">
        <v>387</v>
      </c>
      <c r="T293" t="s">
        <v>96</v>
      </c>
      <c r="U293">
        <v>0</v>
      </c>
      <c r="V293">
        <v>0</v>
      </c>
      <c r="W293">
        <v>0</v>
      </c>
      <c r="X293">
        <v>0</v>
      </c>
      <c r="Y293">
        <v>0.84</v>
      </c>
      <c r="Z293">
        <v>0</v>
      </c>
      <c r="AA293">
        <v>0</v>
      </c>
      <c r="AB293">
        <v>0</v>
      </c>
      <c r="AC293">
        <v>0.16</v>
      </c>
      <c r="AD293">
        <v>0.02</v>
      </c>
      <c r="AE293">
        <v>1.94040208152008</v>
      </c>
      <c r="AF293">
        <v>174.71058049999999</v>
      </c>
      <c r="AG293">
        <v>-36.863740790000001</v>
      </c>
      <c r="AI293">
        <v>130300</v>
      </c>
      <c r="AJ293" t="s">
        <v>391</v>
      </c>
      <c r="AK293" t="s">
        <v>96</v>
      </c>
      <c r="AL293">
        <v>0</v>
      </c>
      <c r="AM293">
        <v>0.13</v>
      </c>
      <c r="AN293">
        <v>0</v>
      </c>
      <c r="AO293">
        <v>0</v>
      </c>
      <c r="AP293">
        <v>-8.6736173798840293E-18</v>
      </c>
      <c r="AQ293">
        <v>0.21</v>
      </c>
      <c r="AR293">
        <v>0</v>
      </c>
      <c r="AS293">
        <v>7.0000000000000007E-2</v>
      </c>
      <c r="AT293">
        <v>0.59</v>
      </c>
      <c r="AU293">
        <v>0</v>
      </c>
      <c r="AV293">
        <v>1.1604239802594201</v>
      </c>
      <c r="AW293">
        <v>174.72244950000001</v>
      </c>
      <c r="AX293">
        <v>-36.860423070000003</v>
      </c>
    </row>
    <row r="294" spans="1:50" x14ac:dyDescent="0.55000000000000004">
      <c r="A294">
        <v>130200</v>
      </c>
      <c r="B294" t="s">
        <v>390</v>
      </c>
      <c r="C294" t="s">
        <v>96</v>
      </c>
      <c r="D294">
        <v>0</v>
      </c>
      <c r="E294">
        <v>0.11</v>
      </c>
      <c r="F294">
        <v>0</v>
      </c>
      <c r="G294">
        <v>0</v>
      </c>
      <c r="H294">
        <v>0.61</v>
      </c>
      <c r="I294">
        <v>0</v>
      </c>
      <c r="J294">
        <v>0</v>
      </c>
      <c r="K294">
        <v>0.02</v>
      </c>
      <c r="L294">
        <v>0.26</v>
      </c>
      <c r="M294">
        <v>0.02</v>
      </c>
      <c r="N294">
        <v>3.1709577663495798</v>
      </c>
      <c r="O294">
        <f t="shared" si="8"/>
        <v>174.74666880000001</v>
      </c>
      <c r="P294">
        <f t="shared" si="9"/>
        <v>-36.840718170000002</v>
      </c>
      <c r="R294">
        <v>130000</v>
      </c>
      <c r="S294" t="s">
        <v>388</v>
      </c>
      <c r="T294" t="s">
        <v>96</v>
      </c>
      <c r="U294">
        <v>0</v>
      </c>
      <c r="V294">
        <v>0</v>
      </c>
      <c r="W294">
        <v>0</v>
      </c>
      <c r="X294">
        <v>0</v>
      </c>
      <c r="Y294">
        <v>1</v>
      </c>
      <c r="Z294">
        <v>0</v>
      </c>
      <c r="AA294">
        <v>0</v>
      </c>
      <c r="AB294">
        <v>0</v>
      </c>
      <c r="AC294">
        <v>0</v>
      </c>
      <c r="AD294">
        <v>0.02</v>
      </c>
      <c r="AE294">
        <v>1.7856554045683</v>
      </c>
      <c r="AF294">
        <v>174.61183119999899</v>
      </c>
      <c r="AG294">
        <v>-36.944879530000001</v>
      </c>
      <c r="AI294">
        <v>130400</v>
      </c>
      <c r="AJ294" t="s">
        <v>392</v>
      </c>
      <c r="AK294" t="s">
        <v>96</v>
      </c>
      <c r="AL294">
        <v>0</v>
      </c>
      <c r="AM294">
        <v>0</v>
      </c>
      <c r="AN294">
        <v>0</v>
      </c>
      <c r="AO294">
        <v>0</v>
      </c>
      <c r="AP294">
        <v>0</v>
      </c>
      <c r="AQ294">
        <v>0.78</v>
      </c>
      <c r="AR294">
        <v>0</v>
      </c>
      <c r="AS294">
        <v>0</v>
      </c>
      <c r="AT294">
        <v>0.22</v>
      </c>
      <c r="AU294">
        <v>0</v>
      </c>
      <c r="AV294">
        <v>1.1564511739497401</v>
      </c>
      <c r="AW294">
        <v>174.73436269999999</v>
      </c>
      <c r="AX294">
        <v>-36.85019424</v>
      </c>
    </row>
    <row r="295" spans="1:50" x14ac:dyDescent="0.55000000000000004">
      <c r="A295">
        <v>130300</v>
      </c>
      <c r="B295" t="s">
        <v>391</v>
      </c>
      <c r="C295" t="s">
        <v>96</v>
      </c>
      <c r="D295">
        <v>0</v>
      </c>
      <c r="E295">
        <v>0.14000000000000001</v>
      </c>
      <c r="F295">
        <v>0</v>
      </c>
      <c r="G295">
        <v>0</v>
      </c>
      <c r="H295">
        <v>0.8</v>
      </c>
      <c r="I295">
        <v>0</v>
      </c>
      <c r="J295">
        <v>0</v>
      </c>
      <c r="K295">
        <v>0.01</v>
      </c>
      <c r="L295">
        <v>0.05</v>
      </c>
      <c r="M295">
        <v>0.02</v>
      </c>
      <c r="N295">
        <v>4.9638588597695996</v>
      </c>
      <c r="O295">
        <f t="shared" si="8"/>
        <v>174.72244950000001</v>
      </c>
      <c r="P295">
        <f t="shared" si="9"/>
        <v>-36.860423070000003</v>
      </c>
      <c r="R295">
        <v>130100</v>
      </c>
      <c r="S295" t="s">
        <v>389</v>
      </c>
      <c r="T295" t="s">
        <v>96</v>
      </c>
      <c r="U295">
        <v>0</v>
      </c>
      <c r="V295">
        <v>0</v>
      </c>
      <c r="W295">
        <v>0</v>
      </c>
      <c r="X295">
        <v>0</v>
      </c>
      <c r="Y295">
        <v>1</v>
      </c>
      <c r="Z295">
        <v>0</v>
      </c>
      <c r="AA295">
        <v>0</v>
      </c>
      <c r="AB295">
        <v>0</v>
      </c>
      <c r="AC295">
        <v>0</v>
      </c>
      <c r="AD295">
        <v>0.02</v>
      </c>
      <c r="AE295">
        <v>0.64148153836787303</v>
      </c>
      <c r="AF295">
        <v>174.63643269999901</v>
      </c>
      <c r="AG295">
        <v>-36.915399260000001</v>
      </c>
      <c r="AI295">
        <v>130500</v>
      </c>
      <c r="AJ295" t="s">
        <v>393</v>
      </c>
      <c r="AK295" t="s">
        <v>96</v>
      </c>
      <c r="AL295">
        <v>0.02</v>
      </c>
      <c r="AM295">
        <v>0.02</v>
      </c>
      <c r="AN295">
        <v>0</v>
      </c>
      <c r="AO295">
        <v>0</v>
      </c>
      <c r="AP295">
        <v>0.01</v>
      </c>
      <c r="AQ295">
        <v>0.5</v>
      </c>
      <c r="AR295">
        <v>0</v>
      </c>
      <c r="AS295">
        <v>0</v>
      </c>
      <c r="AT295">
        <v>0.45</v>
      </c>
      <c r="AU295">
        <v>0</v>
      </c>
      <c r="AV295">
        <v>1.1926194806774599</v>
      </c>
      <c r="AW295">
        <v>174.66634450000001</v>
      </c>
      <c r="AX295">
        <v>-36.895791369999998</v>
      </c>
    </row>
    <row r="296" spans="1:50" x14ac:dyDescent="0.55000000000000004">
      <c r="A296">
        <v>130400</v>
      </c>
      <c r="B296" t="s">
        <v>392</v>
      </c>
      <c r="C296" t="s">
        <v>96</v>
      </c>
      <c r="D296">
        <v>0</v>
      </c>
      <c r="E296">
        <v>0.2</v>
      </c>
      <c r="F296">
        <v>0</v>
      </c>
      <c r="G296">
        <v>0</v>
      </c>
      <c r="H296">
        <v>0.65999999999999903</v>
      </c>
      <c r="I296">
        <v>0</v>
      </c>
      <c r="J296">
        <v>0</v>
      </c>
      <c r="K296">
        <v>0</v>
      </c>
      <c r="L296">
        <v>0.14000000000000001</v>
      </c>
      <c r="M296">
        <v>0.02</v>
      </c>
      <c r="N296">
        <v>4.4182545476170096</v>
      </c>
      <c r="O296">
        <f t="shared" si="8"/>
        <v>174.73436269999999</v>
      </c>
      <c r="P296">
        <f t="shared" si="9"/>
        <v>-36.85019424</v>
      </c>
      <c r="R296">
        <v>130200</v>
      </c>
      <c r="S296" t="s">
        <v>390</v>
      </c>
      <c r="T296" t="s">
        <v>96</v>
      </c>
      <c r="U296">
        <v>0</v>
      </c>
      <c r="V296">
        <v>0</v>
      </c>
      <c r="W296">
        <v>0</v>
      </c>
      <c r="X296">
        <v>0</v>
      </c>
      <c r="Y296">
        <v>0.76</v>
      </c>
      <c r="Z296">
        <v>0</v>
      </c>
      <c r="AA296">
        <v>0</v>
      </c>
      <c r="AB296">
        <v>0</v>
      </c>
      <c r="AC296">
        <v>0.24</v>
      </c>
      <c r="AD296">
        <v>0.02</v>
      </c>
      <c r="AE296">
        <v>2.7652116383999301</v>
      </c>
      <c r="AF296">
        <v>174.74666880000001</v>
      </c>
      <c r="AG296">
        <v>-36.840718170000002</v>
      </c>
      <c r="AI296">
        <v>130600</v>
      </c>
      <c r="AJ296" t="s">
        <v>394</v>
      </c>
      <c r="AK296" t="s">
        <v>96</v>
      </c>
      <c r="AL296" t="s">
        <v>97</v>
      </c>
      <c r="AM296" t="s">
        <v>97</v>
      </c>
      <c r="AN296" t="s">
        <v>97</v>
      </c>
      <c r="AO296">
        <v>0</v>
      </c>
      <c r="AP296" t="s">
        <v>97</v>
      </c>
      <c r="AQ296" t="s">
        <v>97</v>
      </c>
      <c r="AR296">
        <v>0</v>
      </c>
      <c r="AS296" t="s">
        <v>97</v>
      </c>
      <c r="AT296" t="s">
        <v>97</v>
      </c>
      <c r="AU296">
        <v>0</v>
      </c>
      <c r="AV296" t="s">
        <v>97</v>
      </c>
      <c r="AW296">
        <v>174.6796956</v>
      </c>
      <c r="AX296">
        <v>-36.889036279999999</v>
      </c>
    </row>
    <row r="297" spans="1:50" x14ac:dyDescent="0.55000000000000004">
      <c r="A297">
        <v>130500</v>
      </c>
      <c r="B297" t="s">
        <v>393</v>
      </c>
      <c r="C297" t="s">
        <v>96</v>
      </c>
      <c r="D297">
        <v>0.02</v>
      </c>
      <c r="E297">
        <v>0</v>
      </c>
      <c r="F297">
        <v>0</v>
      </c>
      <c r="G297">
        <v>0</v>
      </c>
      <c r="H297">
        <v>0.97</v>
      </c>
      <c r="I297">
        <v>0.01</v>
      </c>
      <c r="J297">
        <v>0</v>
      </c>
      <c r="K297">
        <v>0</v>
      </c>
      <c r="L297">
        <v>0</v>
      </c>
      <c r="M297">
        <v>0.02</v>
      </c>
      <c r="N297">
        <v>8.0017389740236098</v>
      </c>
      <c r="O297">
        <f t="shared" si="8"/>
        <v>174.66634450000001</v>
      </c>
      <c r="P297">
        <f t="shared" si="9"/>
        <v>-36.895791369999998</v>
      </c>
      <c r="R297">
        <v>130300</v>
      </c>
      <c r="S297" t="s">
        <v>391</v>
      </c>
      <c r="T297" t="s">
        <v>96</v>
      </c>
      <c r="U297">
        <v>0</v>
      </c>
      <c r="V297">
        <v>0</v>
      </c>
      <c r="W297">
        <v>0</v>
      </c>
      <c r="X297">
        <v>0</v>
      </c>
      <c r="Y297">
        <v>0.95</v>
      </c>
      <c r="Z297">
        <v>0</v>
      </c>
      <c r="AA297">
        <v>0</v>
      </c>
      <c r="AB297">
        <v>0</v>
      </c>
      <c r="AC297">
        <v>0.05</v>
      </c>
      <c r="AD297">
        <v>0.02</v>
      </c>
      <c r="AE297">
        <v>3.7598949247697</v>
      </c>
      <c r="AF297">
        <v>174.72244950000001</v>
      </c>
      <c r="AG297">
        <v>-36.860423070000003</v>
      </c>
      <c r="AI297">
        <v>130700</v>
      </c>
      <c r="AJ297" t="s">
        <v>395</v>
      </c>
      <c r="AK297" t="s">
        <v>96</v>
      </c>
      <c r="AL297">
        <v>0</v>
      </c>
      <c r="AM297">
        <v>0</v>
      </c>
      <c r="AN297">
        <v>0</v>
      </c>
      <c r="AO297">
        <v>0</v>
      </c>
      <c r="AP297">
        <v>0</v>
      </c>
      <c r="AQ297">
        <v>0.6</v>
      </c>
      <c r="AR297">
        <v>0</v>
      </c>
      <c r="AS297">
        <v>0.17</v>
      </c>
      <c r="AT297">
        <v>0.23</v>
      </c>
      <c r="AU297">
        <v>0</v>
      </c>
      <c r="AV297">
        <v>0.69189994066183902</v>
      </c>
      <c r="AW297">
        <v>174.79661049999899</v>
      </c>
      <c r="AX297">
        <v>-36.815693670000002</v>
      </c>
    </row>
    <row r="298" spans="1:50" x14ac:dyDescent="0.55000000000000004">
      <c r="A298">
        <v>130600</v>
      </c>
      <c r="B298" t="s">
        <v>394</v>
      </c>
      <c r="C298" t="s">
        <v>96</v>
      </c>
      <c r="D298">
        <v>0.02</v>
      </c>
      <c r="E298">
        <v>7.0000000000000007E-2</v>
      </c>
      <c r="F298">
        <v>0</v>
      </c>
      <c r="G298">
        <v>0</v>
      </c>
      <c r="H298">
        <v>0.88</v>
      </c>
      <c r="I298">
        <v>0.01</v>
      </c>
      <c r="J298">
        <v>0</v>
      </c>
      <c r="K298">
        <v>0</v>
      </c>
      <c r="L298">
        <v>0.02</v>
      </c>
      <c r="M298">
        <v>0.02</v>
      </c>
      <c r="N298">
        <v>8.3115565491054504</v>
      </c>
      <c r="O298">
        <f t="shared" si="8"/>
        <v>174.6796956</v>
      </c>
      <c r="P298">
        <f t="shared" si="9"/>
        <v>-36.889036279999999</v>
      </c>
      <c r="R298">
        <v>130400</v>
      </c>
      <c r="S298" t="s">
        <v>392</v>
      </c>
      <c r="T298" t="s">
        <v>96</v>
      </c>
      <c r="U298">
        <v>0</v>
      </c>
      <c r="V298">
        <v>0</v>
      </c>
      <c r="W298">
        <v>0</v>
      </c>
      <c r="X298">
        <v>0</v>
      </c>
      <c r="Y298">
        <v>0.73</v>
      </c>
      <c r="Z298">
        <v>0</v>
      </c>
      <c r="AA298">
        <v>0</v>
      </c>
      <c r="AB298">
        <v>0</v>
      </c>
      <c r="AC298">
        <v>0.27</v>
      </c>
      <c r="AD298">
        <v>0.02</v>
      </c>
      <c r="AE298">
        <v>0.91356287178424</v>
      </c>
      <c r="AF298">
        <v>174.73436269999999</v>
      </c>
      <c r="AG298">
        <v>-36.85019424</v>
      </c>
      <c r="AI298">
        <v>130800</v>
      </c>
      <c r="AJ298" t="s">
        <v>396</v>
      </c>
      <c r="AK298" t="s">
        <v>96</v>
      </c>
      <c r="AL298">
        <v>0</v>
      </c>
      <c r="AM298">
        <v>0</v>
      </c>
      <c r="AN298">
        <v>0</v>
      </c>
      <c r="AO298">
        <v>0</v>
      </c>
      <c r="AP298">
        <v>0</v>
      </c>
      <c r="AQ298">
        <v>0.78</v>
      </c>
      <c r="AR298">
        <v>0</v>
      </c>
      <c r="AS298">
        <v>0</v>
      </c>
      <c r="AT298">
        <v>0.22</v>
      </c>
      <c r="AU298">
        <v>0</v>
      </c>
      <c r="AV298">
        <v>1.32199632224297</v>
      </c>
      <c r="AW298">
        <v>174.65702959999999</v>
      </c>
      <c r="AX298">
        <v>-36.907682250000001</v>
      </c>
    </row>
    <row r="299" spans="1:50" x14ac:dyDescent="0.55000000000000004">
      <c r="A299">
        <v>130700</v>
      </c>
      <c r="B299" t="s">
        <v>395</v>
      </c>
      <c r="C299" t="s">
        <v>96</v>
      </c>
      <c r="D299">
        <v>0</v>
      </c>
      <c r="E299">
        <v>0.03</v>
      </c>
      <c r="F299">
        <v>0.25</v>
      </c>
      <c r="G299">
        <v>0</v>
      </c>
      <c r="H299">
        <v>0.66</v>
      </c>
      <c r="I299">
        <v>0.01</v>
      </c>
      <c r="J299">
        <v>0</v>
      </c>
      <c r="K299">
        <v>0.02</v>
      </c>
      <c r="L299">
        <v>0.03</v>
      </c>
      <c r="M299">
        <v>0.02</v>
      </c>
      <c r="N299">
        <v>5.0385186040532801</v>
      </c>
      <c r="O299">
        <f t="shared" si="8"/>
        <v>174.79661049999899</v>
      </c>
      <c r="P299">
        <f t="shared" si="9"/>
        <v>-36.815693670000002</v>
      </c>
      <c r="R299">
        <v>130500</v>
      </c>
      <c r="S299" t="s">
        <v>393</v>
      </c>
      <c r="T299" t="s">
        <v>96</v>
      </c>
      <c r="U299">
        <v>0</v>
      </c>
      <c r="V299">
        <v>0</v>
      </c>
      <c r="W299">
        <v>0</v>
      </c>
      <c r="X299">
        <v>0</v>
      </c>
      <c r="Y299">
        <v>1</v>
      </c>
      <c r="Z299">
        <v>0</v>
      </c>
      <c r="AA299">
        <v>0</v>
      </c>
      <c r="AB299">
        <v>0</v>
      </c>
      <c r="AC299">
        <v>0</v>
      </c>
      <c r="AD299">
        <v>0.02</v>
      </c>
      <c r="AE299">
        <v>0.26872934244398899</v>
      </c>
      <c r="AF299">
        <v>174.66634450000001</v>
      </c>
      <c r="AG299">
        <v>-36.895791369999998</v>
      </c>
      <c r="AI299">
        <v>130900</v>
      </c>
      <c r="AJ299" t="s">
        <v>397</v>
      </c>
      <c r="AK299" t="s">
        <v>96</v>
      </c>
      <c r="AL299">
        <v>0</v>
      </c>
      <c r="AM299">
        <v>0</v>
      </c>
      <c r="AN299">
        <v>0</v>
      </c>
      <c r="AO299">
        <v>0</v>
      </c>
      <c r="AP299">
        <v>0</v>
      </c>
      <c r="AQ299">
        <v>0.75</v>
      </c>
      <c r="AR299">
        <v>0</v>
      </c>
      <c r="AS299">
        <v>0</v>
      </c>
      <c r="AT299">
        <v>0.25</v>
      </c>
      <c r="AU299">
        <v>0</v>
      </c>
      <c r="AV299">
        <v>0.74896264760708497</v>
      </c>
      <c r="AW299">
        <v>174.64329809999899</v>
      </c>
      <c r="AX299">
        <v>-36.917476700000002</v>
      </c>
    </row>
    <row r="300" spans="1:50" x14ac:dyDescent="0.55000000000000004">
      <c r="A300">
        <v>130800</v>
      </c>
      <c r="B300" t="s">
        <v>396</v>
      </c>
      <c r="C300" t="s">
        <v>96</v>
      </c>
      <c r="D300">
        <v>0.11</v>
      </c>
      <c r="E300">
        <v>0</v>
      </c>
      <c r="F300">
        <v>0</v>
      </c>
      <c r="G300">
        <v>0</v>
      </c>
      <c r="H300">
        <v>0.89</v>
      </c>
      <c r="I300">
        <v>0</v>
      </c>
      <c r="J300">
        <v>0</v>
      </c>
      <c r="K300">
        <v>0</v>
      </c>
      <c r="L300">
        <v>0</v>
      </c>
      <c r="M300">
        <v>0.02</v>
      </c>
      <c r="N300">
        <v>9.5287712090207197</v>
      </c>
      <c r="O300">
        <f t="shared" si="8"/>
        <v>174.65702959999999</v>
      </c>
      <c r="P300">
        <f t="shared" si="9"/>
        <v>-36.907682250000001</v>
      </c>
      <c r="R300">
        <v>130600</v>
      </c>
      <c r="S300" t="s">
        <v>394</v>
      </c>
      <c r="T300" t="s">
        <v>96</v>
      </c>
      <c r="U300">
        <v>0</v>
      </c>
      <c r="V300">
        <v>0</v>
      </c>
      <c r="W300">
        <v>0</v>
      </c>
      <c r="X300">
        <v>0</v>
      </c>
      <c r="Y300">
        <v>1</v>
      </c>
      <c r="Z300">
        <v>0</v>
      </c>
      <c r="AA300">
        <v>0</v>
      </c>
      <c r="AB300">
        <v>0</v>
      </c>
      <c r="AC300">
        <v>0</v>
      </c>
      <c r="AD300">
        <v>0.02</v>
      </c>
      <c r="AE300">
        <v>0.255467805996275</v>
      </c>
      <c r="AF300">
        <v>174.6796956</v>
      </c>
      <c r="AG300">
        <v>-36.889036279999999</v>
      </c>
      <c r="AI300">
        <v>131000</v>
      </c>
      <c r="AJ300" t="s">
        <v>398</v>
      </c>
      <c r="AK300" t="s">
        <v>96</v>
      </c>
      <c r="AL300">
        <v>0</v>
      </c>
      <c r="AM300">
        <v>0</v>
      </c>
      <c r="AN300">
        <v>0</v>
      </c>
      <c r="AO300">
        <v>0</v>
      </c>
      <c r="AP300">
        <v>0</v>
      </c>
      <c r="AQ300">
        <v>0.53</v>
      </c>
      <c r="AR300">
        <v>0</v>
      </c>
      <c r="AS300">
        <v>0</v>
      </c>
      <c r="AT300">
        <v>0.47</v>
      </c>
      <c r="AU300">
        <v>0</v>
      </c>
      <c r="AV300">
        <v>0.93520377121607301</v>
      </c>
      <c r="AW300">
        <v>174.6626679</v>
      </c>
      <c r="AX300">
        <v>-36.903806430000003</v>
      </c>
    </row>
    <row r="301" spans="1:50" x14ac:dyDescent="0.55000000000000004">
      <c r="A301">
        <v>130900</v>
      </c>
      <c r="B301" t="s">
        <v>397</v>
      </c>
      <c r="C301" t="s">
        <v>96</v>
      </c>
      <c r="D301">
        <v>0.09</v>
      </c>
      <c r="E301">
        <v>0.01</v>
      </c>
      <c r="F301">
        <v>0</v>
      </c>
      <c r="G301">
        <v>0</v>
      </c>
      <c r="H301">
        <v>0.89</v>
      </c>
      <c r="I301">
        <v>0.01</v>
      </c>
      <c r="J301">
        <v>0</v>
      </c>
      <c r="K301">
        <v>0</v>
      </c>
      <c r="L301">
        <v>0</v>
      </c>
      <c r="M301">
        <v>0.02</v>
      </c>
      <c r="N301">
        <v>10.918434248879199</v>
      </c>
      <c r="O301">
        <f t="shared" si="8"/>
        <v>174.64329809999899</v>
      </c>
      <c r="P301">
        <f t="shared" si="9"/>
        <v>-36.917476700000002</v>
      </c>
      <c r="R301">
        <v>130700</v>
      </c>
      <c r="S301" t="s">
        <v>395</v>
      </c>
      <c r="T301" t="s">
        <v>96</v>
      </c>
      <c r="U301">
        <v>0</v>
      </c>
      <c r="V301">
        <v>0</v>
      </c>
      <c r="W301">
        <v>0</v>
      </c>
      <c r="X301">
        <v>0</v>
      </c>
      <c r="Y301">
        <v>0.9</v>
      </c>
      <c r="Z301">
        <v>0</v>
      </c>
      <c r="AA301">
        <v>0</v>
      </c>
      <c r="AB301">
        <v>0</v>
      </c>
      <c r="AC301">
        <v>0.1</v>
      </c>
      <c r="AD301">
        <v>0.02</v>
      </c>
      <c r="AE301">
        <v>0.87201473135724705</v>
      </c>
      <c r="AF301">
        <v>174.79661049999899</v>
      </c>
      <c r="AG301">
        <v>-36.815693670000002</v>
      </c>
      <c r="AI301">
        <v>131100</v>
      </c>
      <c r="AJ301" t="s">
        <v>399</v>
      </c>
      <c r="AK301" t="s">
        <v>96</v>
      </c>
      <c r="AL301">
        <v>0</v>
      </c>
      <c r="AM301">
        <v>0</v>
      </c>
      <c r="AN301">
        <v>0</v>
      </c>
      <c r="AO301">
        <v>0</v>
      </c>
      <c r="AP301">
        <v>0</v>
      </c>
      <c r="AQ301">
        <v>0.64</v>
      </c>
      <c r="AR301">
        <v>0</v>
      </c>
      <c r="AS301">
        <v>0.11</v>
      </c>
      <c r="AT301">
        <v>0.25</v>
      </c>
      <c r="AU301">
        <v>0</v>
      </c>
      <c r="AV301">
        <v>0.63127410112154603</v>
      </c>
      <c r="AW301">
        <v>174.69936139999999</v>
      </c>
      <c r="AX301">
        <v>-36.879480540000003</v>
      </c>
    </row>
    <row r="302" spans="1:50" x14ac:dyDescent="0.55000000000000004">
      <c r="A302">
        <v>131000</v>
      </c>
      <c r="B302" t="s">
        <v>398</v>
      </c>
      <c r="C302" t="s">
        <v>96</v>
      </c>
      <c r="D302">
        <v>0.06</v>
      </c>
      <c r="E302">
        <v>0.02</v>
      </c>
      <c r="F302">
        <v>0</v>
      </c>
      <c r="G302">
        <v>0</v>
      </c>
      <c r="H302">
        <v>0.88</v>
      </c>
      <c r="I302">
        <v>0</v>
      </c>
      <c r="J302">
        <v>0</v>
      </c>
      <c r="K302">
        <v>0</v>
      </c>
      <c r="L302">
        <v>0.04</v>
      </c>
      <c r="M302">
        <v>0.02</v>
      </c>
      <c r="N302">
        <v>8.41622725365451</v>
      </c>
      <c r="O302">
        <f t="shared" si="8"/>
        <v>174.6626679</v>
      </c>
      <c r="P302">
        <f t="shared" si="9"/>
        <v>-36.903806430000003</v>
      </c>
      <c r="R302">
        <v>130800</v>
      </c>
      <c r="S302" t="s">
        <v>396</v>
      </c>
      <c r="T302" t="s">
        <v>96</v>
      </c>
      <c r="U302">
        <v>0</v>
      </c>
      <c r="V302">
        <v>0</v>
      </c>
      <c r="W302">
        <v>0</v>
      </c>
      <c r="X302">
        <v>0</v>
      </c>
      <c r="Y302">
        <v>1</v>
      </c>
      <c r="Z302">
        <v>0</v>
      </c>
      <c r="AA302">
        <v>0</v>
      </c>
      <c r="AB302">
        <v>0</v>
      </c>
      <c r="AC302">
        <v>0</v>
      </c>
      <c r="AD302">
        <v>0.02</v>
      </c>
      <c r="AE302">
        <v>2.54335735778244</v>
      </c>
      <c r="AF302">
        <v>174.65702959999999</v>
      </c>
      <c r="AG302">
        <v>-36.907682250000001</v>
      </c>
      <c r="AI302">
        <v>131200</v>
      </c>
      <c r="AJ302" t="s">
        <v>400</v>
      </c>
      <c r="AK302" t="s">
        <v>96</v>
      </c>
      <c r="AL302">
        <v>0</v>
      </c>
      <c r="AM302">
        <v>0.13</v>
      </c>
      <c r="AN302">
        <v>0</v>
      </c>
      <c r="AO302">
        <v>0</v>
      </c>
      <c r="AP302">
        <v>0.01</v>
      </c>
      <c r="AQ302">
        <v>0.37</v>
      </c>
      <c r="AR302">
        <v>0</v>
      </c>
      <c r="AS302">
        <v>0.05</v>
      </c>
      <c r="AT302">
        <v>0.44</v>
      </c>
      <c r="AU302">
        <v>0</v>
      </c>
      <c r="AV302">
        <v>1.79450774164802</v>
      </c>
      <c r="AW302">
        <v>174.74159319999899</v>
      </c>
      <c r="AX302">
        <v>-36.851379510000001</v>
      </c>
    </row>
    <row r="303" spans="1:50" x14ac:dyDescent="0.55000000000000004">
      <c r="A303">
        <v>131100</v>
      </c>
      <c r="B303" t="s">
        <v>399</v>
      </c>
      <c r="C303" t="s">
        <v>96</v>
      </c>
      <c r="D303">
        <v>0.01</v>
      </c>
      <c r="E303">
        <v>0.12</v>
      </c>
      <c r="F303">
        <v>0</v>
      </c>
      <c r="G303">
        <v>0</v>
      </c>
      <c r="H303">
        <v>0.87</v>
      </c>
      <c r="I303">
        <v>0</v>
      </c>
      <c r="J303">
        <v>0</v>
      </c>
      <c r="K303">
        <v>0</v>
      </c>
      <c r="L303">
        <v>0</v>
      </c>
      <c r="M303">
        <v>0.02</v>
      </c>
      <c r="N303">
        <v>7.3469071951275504</v>
      </c>
      <c r="O303">
        <f t="shared" si="8"/>
        <v>174.69936139999999</v>
      </c>
      <c r="P303">
        <f t="shared" si="9"/>
        <v>-36.879480540000003</v>
      </c>
      <c r="R303">
        <v>130900</v>
      </c>
      <c r="S303" t="s">
        <v>397</v>
      </c>
      <c r="T303" t="s">
        <v>96</v>
      </c>
      <c r="U303">
        <v>0</v>
      </c>
      <c r="V303">
        <v>0</v>
      </c>
      <c r="W303">
        <v>0</v>
      </c>
      <c r="X303">
        <v>0</v>
      </c>
      <c r="Y303">
        <v>1</v>
      </c>
      <c r="Z303">
        <v>0</v>
      </c>
      <c r="AA303">
        <v>0</v>
      </c>
      <c r="AB303">
        <v>0</v>
      </c>
      <c r="AC303">
        <v>0</v>
      </c>
      <c r="AD303">
        <v>0.02</v>
      </c>
      <c r="AE303">
        <v>3.22467403431917</v>
      </c>
      <c r="AF303">
        <v>174.64329809999899</v>
      </c>
      <c r="AG303">
        <v>-36.917476700000002</v>
      </c>
      <c r="AI303">
        <v>131300</v>
      </c>
      <c r="AJ303" t="s">
        <v>401</v>
      </c>
      <c r="AK303" t="s">
        <v>96</v>
      </c>
      <c r="AL303" t="s">
        <v>97</v>
      </c>
      <c r="AM303" t="s">
        <v>97</v>
      </c>
      <c r="AN303" t="s">
        <v>97</v>
      </c>
      <c r="AO303">
        <v>0</v>
      </c>
      <c r="AP303" t="s">
        <v>97</v>
      </c>
      <c r="AQ303" t="s">
        <v>97</v>
      </c>
      <c r="AR303">
        <v>0</v>
      </c>
      <c r="AS303" t="s">
        <v>97</v>
      </c>
      <c r="AT303" t="s">
        <v>97</v>
      </c>
      <c r="AU303">
        <v>0</v>
      </c>
      <c r="AV303" t="s">
        <v>97</v>
      </c>
      <c r="AW303">
        <v>174.75790090000001</v>
      </c>
      <c r="AX303">
        <v>-36.842320549999997</v>
      </c>
    </row>
    <row r="304" spans="1:50" x14ac:dyDescent="0.55000000000000004">
      <c r="A304">
        <v>131200</v>
      </c>
      <c r="B304" t="s">
        <v>400</v>
      </c>
      <c r="C304" t="s">
        <v>96</v>
      </c>
      <c r="D304">
        <v>0</v>
      </c>
      <c r="E304">
        <v>0.14000000000000001</v>
      </c>
      <c r="F304">
        <v>0</v>
      </c>
      <c r="G304">
        <v>0</v>
      </c>
      <c r="H304">
        <v>0.54</v>
      </c>
      <c r="I304">
        <v>0</v>
      </c>
      <c r="J304">
        <v>0</v>
      </c>
      <c r="K304">
        <v>0.02</v>
      </c>
      <c r="L304">
        <v>0.3</v>
      </c>
      <c r="M304">
        <v>0.02</v>
      </c>
      <c r="N304">
        <v>3.4437595126374498</v>
      </c>
      <c r="O304">
        <f t="shared" si="8"/>
        <v>174.74159319999899</v>
      </c>
      <c r="P304">
        <f t="shared" si="9"/>
        <v>-36.851379510000001</v>
      </c>
      <c r="R304">
        <v>131000</v>
      </c>
      <c r="S304" t="s">
        <v>398</v>
      </c>
      <c r="T304" t="s">
        <v>96</v>
      </c>
      <c r="U304">
        <v>0</v>
      </c>
      <c r="V304">
        <v>0</v>
      </c>
      <c r="W304">
        <v>0</v>
      </c>
      <c r="X304">
        <v>0</v>
      </c>
      <c r="Y304">
        <v>0.96</v>
      </c>
      <c r="Z304">
        <v>0</v>
      </c>
      <c r="AA304">
        <v>0</v>
      </c>
      <c r="AB304">
        <v>0</v>
      </c>
      <c r="AC304">
        <v>0.04</v>
      </c>
      <c r="AD304">
        <v>0.02</v>
      </c>
      <c r="AE304">
        <v>3.2760560656427198</v>
      </c>
      <c r="AF304">
        <v>174.6626679</v>
      </c>
      <c r="AG304">
        <v>-36.903806430000003</v>
      </c>
      <c r="AI304">
        <v>131400</v>
      </c>
      <c r="AJ304" t="s">
        <v>402</v>
      </c>
      <c r="AK304" t="s">
        <v>96</v>
      </c>
      <c r="AL304">
        <v>0</v>
      </c>
      <c r="AM304">
        <v>0</v>
      </c>
      <c r="AN304">
        <v>0</v>
      </c>
      <c r="AO304">
        <v>0</v>
      </c>
      <c r="AP304">
        <v>0</v>
      </c>
      <c r="AQ304">
        <v>0.47</v>
      </c>
      <c r="AR304">
        <v>0</v>
      </c>
      <c r="AS304">
        <v>0.03</v>
      </c>
      <c r="AT304">
        <v>0.5</v>
      </c>
      <c r="AU304">
        <v>0</v>
      </c>
      <c r="AV304">
        <v>0.62454605143286301</v>
      </c>
      <c r="AW304">
        <v>174.78410769999999</v>
      </c>
      <c r="AX304">
        <v>-36.826567179999998</v>
      </c>
    </row>
    <row r="305" spans="1:50" x14ac:dyDescent="0.55000000000000004">
      <c r="A305">
        <v>131300</v>
      </c>
      <c r="B305" t="s">
        <v>401</v>
      </c>
      <c r="C305" t="s">
        <v>96</v>
      </c>
      <c r="D305">
        <v>0.02</v>
      </c>
      <c r="E305">
        <v>0</v>
      </c>
      <c r="F305">
        <v>0</v>
      </c>
      <c r="G305">
        <v>0</v>
      </c>
      <c r="H305">
        <v>0.14000000000000001</v>
      </c>
      <c r="I305">
        <v>0</v>
      </c>
      <c r="J305">
        <v>0</v>
      </c>
      <c r="K305">
        <v>0</v>
      </c>
      <c r="L305">
        <v>0.84</v>
      </c>
      <c r="M305">
        <v>0.02</v>
      </c>
      <c r="N305">
        <v>1.76499104065395</v>
      </c>
      <c r="O305">
        <f t="shared" si="8"/>
        <v>174.75790090000001</v>
      </c>
      <c r="P305">
        <f t="shared" si="9"/>
        <v>-36.842320549999997</v>
      </c>
      <c r="R305">
        <v>131100</v>
      </c>
      <c r="S305" t="s">
        <v>399</v>
      </c>
      <c r="T305" t="s">
        <v>96</v>
      </c>
      <c r="U305">
        <v>0</v>
      </c>
      <c r="V305">
        <v>0</v>
      </c>
      <c r="W305">
        <v>0</v>
      </c>
      <c r="X305">
        <v>0</v>
      </c>
      <c r="Y305">
        <v>1</v>
      </c>
      <c r="Z305">
        <v>0</v>
      </c>
      <c r="AA305">
        <v>0</v>
      </c>
      <c r="AB305">
        <v>0</v>
      </c>
      <c r="AC305">
        <v>0</v>
      </c>
      <c r="AD305">
        <v>0.02</v>
      </c>
      <c r="AE305" t="s">
        <v>97</v>
      </c>
      <c r="AF305">
        <v>174.69936139999999</v>
      </c>
      <c r="AG305">
        <v>-36.879480540000003</v>
      </c>
      <c r="AI305">
        <v>131500</v>
      </c>
      <c r="AJ305" t="s">
        <v>403</v>
      </c>
      <c r="AK305" t="s">
        <v>96</v>
      </c>
      <c r="AL305">
        <v>0</v>
      </c>
      <c r="AM305">
        <v>0</v>
      </c>
      <c r="AN305">
        <v>0</v>
      </c>
      <c r="AO305">
        <v>0</v>
      </c>
      <c r="AP305">
        <v>0</v>
      </c>
      <c r="AQ305">
        <v>1</v>
      </c>
      <c r="AR305">
        <v>0</v>
      </c>
      <c r="AS305">
        <v>0</v>
      </c>
      <c r="AT305">
        <v>0</v>
      </c>
      <c r="AU305">
        <v>0</v>
      </c>
      <c r="AV305">
        <v>1.13313070460514</v>
      </c>
      <c r="AW305">
        <v>174.65302059999999</v>
      </c>
      <c r="AX305">
        <v>-36.915602550000003</v>
      </c>
    </row>
    <row r="306" spans="1:50" x14ac:dyDescent="0.55000000000000004">
      <c r="A306">
        <v>131400</v>
      </c>
      <c r="B306" t="s">
        <v>402</v>
      </c>
      <c r="C306" t="s">
        <v>96</v>
      </c>
      <c r="D306">
        <v>0</v>
      </c>
      <c r="E306">
        <v>0.01</v>
      </c>
      <c r="F306">
        <v>0.34</v>
      </c>
      <c r="G306">
        <v>0</v>
      </c>
      <c r="H306">
        <v>0.36</v>
      </c>
      <c r="I306">
        <v>0.01</v>
      </c>
      <c r="J306">
        <v>0</v>
      </c>
      <c r="K306">
        <v>0.04</v>
      </c>
      <c r="L306">
        <v>0.24</v>
      </c>
      <c r="M306">
        <v>0.02</v>
      </c>
      <c r="N306">
        <v>2.5905082392847798</v>
      </c>
      <c r="O306">
        <f t="shared" si="8"/>
        <v>174.78410769999999</v>
      </c>
      <c r="P306">
        <f t="shared" si="9"/>
        <v>-36.826567179999998</v>
      </c>
      <c r="R306">
        <v>131200</v>
      </c>
      <c r="S306" t="s">
        <v>400</v>
      </c>
      <c r="T306" t="s">
        <v>96</v>
      </c>
      <c r="U306">
        <v>0</v>
      </c>
      <c r="V306">
        <v>0.02</v>
      </c>
      <c r="W306">
        <v>0</v>
      </c>
      <c r="X306">
        <v>0</v>
      </c>
      <c r="Y306">
        <v>0.76</v>
      </c>
      <c r="Z306">
        <v>0</v>
      </c>
      <c r="AA306">
        <v>0</v>
      </c>
      <c r="AB306">
        <v>0</v>
      </c>
      <c r="AC306">
        <v>0.22</v>
      </c>
      <c r="AD306">
        <v>0.02</v>
      </c>
      <c r="AE306">
        <v>3.8394385879581501</v>
      </c>
      <c r="AF306">
        <v>174.74159319999899</v>
      </c>
      <c r="AG306">
        <v>-36.851379510000001</v>
      </c>
      <c r="AI306">
        <v>131600</v>
      </c>
      <c r="AJ306" t="s">
        <v>404</v>
      </c>
      <c r="AK306" t="s">
        <v>96</v>
      </c>
      <c r="AL306">
        <v>0</v>
      </c>
      <c r="AM306">
        <v>0</v>
      </c>
      <c r="AN306">
        <v>0</v>
      </c>
      <c r="AO306">
        <v>0</v>
      </c>
      <c r="AP306">
        <v>0</v>
      </c>
      <c r="AQ306">
        <v>0.5</v>
      </c>
      <c r="AR306">
        <v>0</v>
      </c>
      <c r="AS306">
        <v>0</v>
      </c>
      <c r="AT306">
        <v>0.5</v>
      </c>
      <c r="AU306">
        <v>0</v>
      </c>
      <c r="AV306">
        <v>0.59940561701953099</v>
      </c>
      <c r="AW306">
        <v>174.7357648</v>
      </c>
      <c r="AX306">
        <v>-36.85879216</v>
      </c>
    </row>
    <row r="307" spans="1:50" x14ac:dyDescent="0.55000000000000004">
      <c r="A307">
        <v>131500</v>
      </c>
      <c r="B307" t="s">
        <v>403</v>
      </c>
      <c r="C307" t="s">
        <v>96</v>
      </c>
      <c r="D307">
        <v>0.12</v>
      </c>
      <c r="E307">
        <v>0</v>
      </c>
      <c r="F307">
        <v>0</v>
      </c>
      <c r="G307">
        <v>0</v>
      </c>
      <c r="H307">
        <v>0.86</v>
      </c>
      <c r="I307">
        <v>0</v>
      </c>
      <c r="J307">
        <v>0</v>
      </c>
      <c r="K307">
        <v>0</v>
      </c>
      <c r="L307">
        <v>0.02</v>
      </c>
      <c r="M307">
        <v>0.02</v>
      </c>
      <c r="N307">
        <v>9.8010220384295703</v>
      </c>
      <c r="O307">
        <f t="shared" si="8"/>
        <v>174.65302059999999</v>
      </c>
      <c r="P307">
        <f t="shared" si="9"/>
        <v>-36.915602550000003</v>
      </c>
      <c r="R307">
        <v>131300</v>
      </c>
      <c r="S307" t="s">
        <v>401</v>
      </c>
      <c r="T307" t="s">
        <v>96</v>
      </c>
      <c r="U307">
        <v>0.09</v>
      </c>
      <c r="V307">
        <v>0.28999999999999998</v>
      </c>
      <c r="W307">
        <v>0.03</v>
      </c>
      <c r="X307">
        <v>0</v>
      </c>
      <c r="Y307">
        <v>0.48</v>
      </c>
      <c r="Z307">
        <v>0</v>
      </c>
      <c r="AA307">
        <v>0</v>
      </c>
      <c r="AB307">
        <v>0.02</v>
      </c>
      <c r="AC307">
        <v>0.09</v>
      </c>
      <c r="AD307">
        <v>0.02</v>
      </c>
      <c r="AE307">
        <v>9.3465038726921197</v>
      </c>
      <c r="AF307">
        <v>174.75790090000001</v>
      </c>
      <c r="AG307">
        <v>-36.842320549999997</v>
      </c>
      <c r="AI307">
        <v>131700</v>
      </c>
      <c r="AJ307" t="s">
        <v>405</v>
      </c>
      <c r="AK307" t="s">
        <v>96</v>
      </c>
      <c r="AL307" t="s">
        <v>97</v>
      </c>
      <c r="AM307" t="s">
        <v>97</v>
      </c>
      <c r="AN307" t="s">
        <v>97</v>
      </c>
      <c r="AO307">
        <v>0</v>
      </c>
      <c r="AP307" t="s">
        <v>97</v>
      </c>
      <c r="AQ307" t="s">
        <v>97</v>
      </c>
      <c r="AR307">
        <v>0</v>
      </c>
      <c r="AS307" t="s">
        <v>97</v>
      </c>
      <c r="AT307" t="s">
        <v>97</v>
      </c>
      <c r="AU307">
        <v>0</v>
      </c>
      <c r="AV307" t="s">
        <v>97</v>
      </c>
      <c r="AW307">
        <v>174.6846386</v>
      </c>
      <c r="AX307">
        <v>-36.89467964</v>
      </c>
    </row>
    <row r="308" spans="1:50" x14ac:dyDescent="0.55000000000000004">
      <c r="A308">
        <v>131600</v>
      </c>
      <c r="B308" t="s">
        <v>404</v>
      </c>
      <c r="C308" t="s">
        <v>96</v>
      </c>
      <c r="D308">
        <v>0</v>
      </c>
      <c r="E308">
        <v>0.16</v>
      </c>
      <c r="F308">
        <v>0</v>
      </c>
      <c r="G308">
        <v>0</v>
      </c>
      <c r="H308">
        <v>0.64</v>
      </c>
      <c r="I308">
        <v>0</v>
      </c>
      <c r="J308">
        <v>0</v>
      </c>
      <c r="K308">
        <v>0.03</v>
      </c>
      <c r="L308">
        <v>0.17</v>
      </c>
      <c r="M308">
        <v>0.02</v>
      </c>
      <c r="N308">
        <v>4.2416758901913596</v>
      </c>
      <c r="O308">
        <f t="shared" si="8"/>
        <v>174.7357648</v>
      </c>
      <c r="P308">
        <f t="shared" si="9"/>
        <v>-36.85879216</v>
      </c>
      <c r="R308">
        <v>131400</v>
      </c>
      <c r="S308" t="s">
        <v>402</v>
      </c>
      <c r="T308" t="s">
        <v>96</v>
      </c>
      <c r="U308">
        <v>0</v>
      </c>
      <c r="V308">
        <v>0</v>
      </c>
      <c r="W308">
        <v>0</v>
      </c>
      <c r="X308">
        <v>0</v>
      </c>
      <c r="Y308">
        <v>0.79</v>
      </c>
      <c r="Z308">
        <v>0.01</v>
      </c>
      <c r="AA308">
        <v>0</v>
      </c>
      <c r="AB308">
        <v>0.03</v>
      </c>
      <c r="AC308">
        <v>0.17</v>
      </c>
      <c r="AD308">
        <v>0.02</v>
      </c>
      <c r="AE308">
        <v>5.3853106181739197</v>
      </c>
      <c r="AF308">
        <v>174.78410769999999</v>
      </c>
      <c r="AG308">
        <v>-36.826567179999998</v>
      </c>
      <c r="AI308">
        <v>131800</v>
      </c>
      <c r="AJ308" t="s">
        <v>406</v>
      </c>
      <c r="AK308" t="s">
        <v>96</v>
      </c>
      <c r="AL308">
        <v>0.13</v>
      </c>
      <c r="AM308">
        <v>0.02</v>
      </c>
      <c r="AN308">
        <v>0</v>
      </c>
      <c r="AO308">
        <v>0</v>
      </c>
      <c r="AP308">
        <v>0</v>
      </c>
      <c r="AQ308">
        <v>0.16</v>
      </c>
      <c r="AR308">
        <v>0</v>
      </c>
      <c r="AS308">
        <v>0</v>
      </c>
      <c r="AT308">
        <v>0.69</v>
      </c>
      <c r="AU308">
        <v>0</v>
      </c>
      <c r="AV308">
        <v>2.9348644305973699</v>
      </c>
      <c r="AW308">
        <v>174.75041709999999</v>
      </c>
      <c r="AX308">
        <v>-36.852201280000003</v>
      </c>
    </row>
    <row r="309" spans="1:50" x14ac:dyDescent="0.55000000000000004">
      <c r="A309">
        <v>131700</v>
      </c>
      <c r="B309" t="s">
        <v>405</v>
      </c>
      <c r="C309" t="s">
        <v>96</v>
      </c>
      <c r="D309">
        <v>0.03</v>
      </c>
      <c r="E309">
        <v>0.04</v>
      </c>
      <c r="F309">
        <v>0</v>
      </c>
      <c r="G309">
        <v>0</v>
      </c>
      <c r="H309">
        <v>0.9</v>
      </c>
      <c r="I309">
        <v>0.02</v>
      </c>
      <c r="J309">
        <v>0</v>
      </c>
      <c r="K309">
        <v>0</v>
      </c>
      <c r="L309">
        <v>0.01</v>
      </c>
      <c r="M309">
        <v>0.02</v>
      </c>
      <c r="N309">
        <v>8.4440467065956906</v>
      </c>
      <c r="O309">
        <f t="shared" si="8"/>
        <v>174.6846386</v>
      </c>
      <c r="P309">
        <f t="shared" si="9"/>
        <v>-36.89467964</v>
      </c>
      <c r="R309">
        <v>131500</v>
      </c>
      <c r="S309" t="s">
        <v>403</v>
      </c>
      <c r="T309" t="s">
        <v>96</v>
      </c>
      <c r="U309">
        <v>0</v>
      </c>
      <c r="V309">
        <v>0</v>
      </c>
      <c r="W309">
        <v>0</v>
      </c>
      <c r="X309">
        <v>0</v>
      </c>
      <c r="Y309">
        <v>0.96</v>
      </c>
      <c r="Z309">
        <v>0</v>
      </c>
      <c r="AA309">
        <v>0</v>
      </c>
      <c r="AB309">
        <v>0</v>
      </c>
      <c r="AC309">
        <v>0.04</v>
      </c>
      <c r="AD309">
        <v>0.02</v>
      </c>
      <c r="AE309">
        <v>2.4430186319262699</v>
      </c>
      <c r="AF309">
        <v>174.65302059999999</v>
      </c>
      <c r="AG309">
        <v>-36.915602550000003</v>
      </c>
      <c r="AI309">
        <v>131900</v>
      </c>
      <c r="AJ309" t="s">
        <v>407</v>
      </c>
      <c r="AK309" t="s">
        <v>96</v>
      </c>
      <c r="AL309">
        <v>0.02</v>
      </c>
      <c r="AM309">
        <v>0.04</v>
      </c>
      <c r="AN309">
        <v>0</v>
      </c>
      <c r="AO309">
        <v>0</v>
      </c>
      <c r="AP309">
        <v>0.77999999999999903</v>
      </c>
      <c r="AQ309">
        <v>0.03</v>
      </c>
      <c r="AR309">
        <v>0</v>
      </c>
      <c r="AS309">
        <v>0</v>
      </c>
      <c r="AT309">
        <v>0.13</v>
      </c>
      <c r="AU309">
        <v>0</v>
      </c>
      <c r="AV309">
        <v>4.8490712547844703</v>
      </c>
      <c r="AW309">
        <v>174.7076941</v>
      </c>
      <c r="AX309">
        <v>-36.88204623</v>
      </c>
    </row>
    <row r="310" spans="1:50" x14ac:dyDescent="0.55000000000000004">
      <c r="A310">
        <v>131800</v>
      </c>
      <c r="B310" t="s">
        <v>406</v>
      </c>
      <c r="C310" t="s">
        <v>96</v>
      </c>
      <c r="D310">
        <v>0</v>
      </c>
      <c r="E310">
        <v>0.08</v>
      </c>
      <c r="F310">
        <v>0</v>
      </c>
      <c r="G310">
        <v>0</v>
      </c>
      <c r="H310">
        <v>0.43</v>
      </c>
      <c r="I310">
        <v>0</v>
      </c>
      <c r="J310">
        <v>0</v>
      </c>
      <c r="K310">
        <v>0.03</v>
      </c>
      <c r="L310">
        <v>0.46</v>
      </c>
      <c r="M310">
        <v>0.02</v>
      </c>
      <c r="N310">
        <v>3.1557326812463198</v>
      </c>
      <c r="O310">
        <f t="shared" si="8"/>
        <v>174.75041709999999</v>
      </c>
      <c r="P310">
        <f t="shared" si="9"/>
        <v>-36.852201280000003</v>
      </c>
      <c r="R310">
        <v>131600</v>
      </c>
      <c r="S310" t="s">
        <v>404</v>
      </c>
      <c r="T310" t="s">
        <v>96</v>
      </c>
      <c r="U310">
        <v>0</v>
      </c>
      <c r="V310">
        <v>0</v>
      </c>
      <c r="W310">
        <v>0</v>
      </c>
      <c r="X310">
        <v>0</v>
      </c>
      <c r="Y310">
        <v>0.79</v>
      </c>
      <c r="Z310">
        <v>0</v>
      </c>
      <c r="AA310">
        <v>0</v>
      </c>
      <c r="AB310">
        <v>0</v>
      </c>
      <c r="AC310">
        <v>0.21</v>
      </c>
      <c r="AD310">
        <v>0.02</v>
      </c>
      <c r="AE310">
        <v>3.3271235173703002</v>
      </c>
      <c r="AF310">
        <v>174.7357648</v>
      </c>
      <c r="AG310">
        <v>-36.85879216</v>
      </c>
      <c r="AI310">
        <v>132000</v>
      </c>
      <c r="AJ310" t="s">
        <v>408</v>
      </c>
      <c r="AK310" t="s">
        <v>96</v>
      </c>
      <c r="AL310">
        <v>0.11</v>
      </c>
      <c r="AM310">
        <v>0.27</v>
      </c>
      <c r="AN310">
        <v>0</v>
      </c>
      <c r="AO310">
        <v>0</v>
      </c>
      <c r="AP310">
        <v>0.01</v>
      </c>
      <c r="AQ310">
        <v>0.3</v>
      </c>
      <c r="AR310">
        <v>0</v>
      </c>
      <c r="AS310">
        <v>0</v>
      </c>
      <c r="AT310">
        <v>0.31</v>
      </c>
      <c r="AU310">
        <v>0</v>
      </c>
      <c r="AV310">
        <v>3.2490427519054599</v>
      </c>
      <c r="AW310">
        <v>174.6956275</v>
      </c>
      <c r="AX310">
        <v>-36.889545769999998</v>
      </c>
    </row>
    <row r="311" spans="1:50" x14ac:dyDescent="0.55000000000000004">
      <c r="A311">
        <v>131900</v>
      </c>
      <c r="B311" t="s">
        <v>407</v>
      </c>
      <c r="C311" t="s">
        <v>96</v>
      </c>
      <c r="D311">
        <v>0.12</v>
      </c>
      <c r="E311">
        <v>0.06</v>
      </c>
      <c r="F311">
        <v>0</v>
      </c>
      <c r="G311">
        <v>0</v>
      </c>
      <c r="H311">
        <v>0.77999999999999903</v>
      </c>
      <c r="I311">
        <v>0</v>
      </c>
      <c r="J311">
        <v>0</v>
      </c>
      <c r="K311">
        <v>0.01</v>
      </c>
      <c r="L311">
        <v>0.03</v>
      </c>
      <c r="M311">
        <v>0.02</v>
      </c>
      <c r="N311">
        <v>7.2465053170073803</v>
      </c>
      <c r="O311">
        <f t="shared" si="8"/>
        <v>174.7076941</v>
      </c>
      <c r="P311">
        <f t="shared" si="9"/>
        <v>-36.88204623</v>
      </c>
      <c r="R311">
        <v>131700</v>
      </c>
      <c r="S311" t="s">
        <v>405</v>
      </c>
      <c r="T311" t="s">
        <v>96</v>
      </c>
      <c r="U311">
        <v>0</v>
      </c>
      <c r="V311">
        <v>0</v>
      </c>
      <c r="W311">
        <v>0</v>
      </c>
      <c r="X311">
        <v>0</v>
      </c>
      <c r="Y311">
        <v>1</v>
      </c>
      <c r="Z311">
        <v>0</v>
      </c>
      <c r="AA311">
        <v>0</v>
      </c>
      <c r="AB311">
        <v>0</v>
      </c>
      <c r="AC311">
        <v>0</v>
      </c>
      <c r="AD311">
        <v>0.02</v>
      </c>
      <c r="AE311" t="s">
        <v>97</v>
      </c>
      <c r="AF311">
        <v>174.6846386</v>
      </c>
      <c r="AG311">
        <v>-36.89467964</v>
      </c>
      <c r="AI311">
        <v>132100</v>
      </c>
      <c r="AJ311" t="s">
        <v>409</v>
      </c>
      <c r="AK311" t="s">
        <v>96</v>
      </c>
      <c r="AL311">
        <v>0</v>
      </c>
      <c r="AM311">
        <v>0</v>
      </c>
      <c r="AN311">
        <v>0</v>
      </c>
      <c r="AO311">
        <v>0</v>
      </c>
      <c r="AP311">
        <v>-0.01</v>
      </c>
      <c r="AQ311">
        <v>0.36</v>
      </c>
      <c r="AR311">
        <v>0</v>
      </c>
      <c r="AS311">
        <v>7.0000000000000007E-2</v>
      </c>
      <c r="AT311">
        <v>0.57999999999999996</v>
      </c>
      <c r="AU311">
        <v>0</v>
      </c>
      <c r="AV311">
        <v>1.3217906046877199</v>
      </c>
      <c r="AW311">
        <v>174.73374899999999</v>
      </c>
      <c r="AX311">
        <v>-36.864420899999999</v>
      </c>
    </row>
    <row r="312" spans="1:50" x14ac:dyDescent="0.55000000000000004">
      <c r="A312">
        <v>132000</v>
      </c>
      <c r="B312" t="s">
        <v>408</v>
      </c>
      <c r="C312" t="s">
        <v>96</v>
      </c>
      <c r="D312">
        <v>0.05</v>
      </c>
      <c r="E312">
        <v>0.12</v>
      </c>
      <c r="F312">
        <v>0</v>
      </c>
      <c r="G312">
        <v>0</v>
      </c>
      <c r="H312">
        <v>0.83</v>
      </c>
      <c r="I312">
        <v>0</v>
      </c>
      <c r="J312">
        <v>0</v>
      </c>
      <c r="K312">
        <v>0</v>
      </c>
      <c r="L312">
        <v>0</v>
      </c>
      <c r="M312">
        <v>0.02</v>
      </c>
      <c r="N312">
        <v>7.9144174143786303</v>
      </c>
      <c r="O312">
        <f t="shared" si="8"/>
        <v>174.6956275</v>
      </c>
      <c r="P312">
        <f t="shared" si="9"/>
        <v>-36.889545769999998</v>
      </c>
      <c r="R312">
        <v>131800</v>
      </c>
      <c r="S312" t="s">
        <v>406</v>
      </c>
      <c r="T312" t="s">
        <v>96</v>
      </c>
      <c r="U312">
        <v>0</v>
      </c>
      <c r="V312">
        <v>0.03</v>
      </c>
      <c r="W312">
        <v>0</v>
      </c>
      <c r="X312">
        <v>0</v>
      </c>
      <c r="Y312">
        <v>0.80999999999999905</v>
      </c>
      <c r="Z312">
        <v>0</v>
      </c>
      <c r="AA312">
        <v>0</v>
      </c>
      <c r="AB312">
        <v>0</v>
      </c>
      <c r="AC312">
        <v>0.16</v>
      </c>
      <c r="AD312">
        <v>0.02</v>
      </c>
      <c r="AE312">
        <v>5.6671229282948801</v>
      </c>
      <c r="AF312">
        <v>174.75041709999999</v>
      </c>
      <c r="AG312">
        <v>-36.852201280000003</v>
      </c>
      <c r="AI312">
        <v>132200</v>
      </c>
      <c r="AJ312" t="s">
        <v>410</v>
      </c>
      <c r="AK312" t="s">
        <v>96</v>
      </c>
      <c r="AL312">
        <v>0</v>
      </c>
      <c r="AM312">
        <v>0</v>
      </c>
      <c r="AN312">
        <v>0</v>
      </c>
      <c r="AO312">
        <v>0</v>
      </c>
      <c r="AP312">
        <v>-8.6736173798840293E-18</v>
      </c>
      <c r="AQ312">
        <v>0.4</v>
      </c>
      <c r="AR312">
        <v>0</v>
      </c>
      <c r="AS312">
        <v>0.04</v>
      </c>
      <c r="AT312">
        <v>0.56000000000000005</v>
      </c>
      <c r="AU312">
        <v>0</v>
      </c>
      <c r="AV312">
        <v>0.70871634137429496</v>
      </c>
      <c r="AW312">
        <v>174.71765310000001</v>
      </c>
      <c r="AX312">
        <v>-36.874814710000003</v>
      </c>
    </row>
    <row r="313" spans="1:50" x14ac:dyDescent="0.55000000000000004">
      <c r="A313">
        <v>132100</v>
      </c>
      <c r="B313" t="s">
        <v>409</v>
      </c>
      <c r="C313" t="s">
        <v>96</v>
      </c>
      <c r="D313">
        <v>0</v>
      </c>
      <c r="E313">
        <v>0.23</v>
      </c>
      <c r="F313">
        <v>0</v>
      </c>
      <c r="G313">
        <v>0</v>
      </c>
      <c r="H313">
        <v>0.71</v>
      </c>
      <c r="I313">
        <v>0</v>
      </c>
      <c r="J313">
        <v>0</v>
      </c>
      <c r="K313">
        <v>0</v>
      </c>
      <c r="L313">
        <v>0.06</v>
      </c>
      <c r="M313">
        <v>0.02</v>
      </c>
      <c r="N313">
        <v>4.6124291247713396</v>
      </c>
      <c r="O313">
        <f t="shared" si="8"/>
        <v>174.73374899999999</v>
      </c>
      <c r="P313">
        <f t="shared" si="9"/>
        <v>-36.864420899999999</v>
      </c>
      <c r="R313">
        <v>131900</v>
      </c>
      <c r="S313" t="s">
        <v>407</v>
      </c>
      <c r="T313" t="s">
        <v>96</v>
      </c>
      <c r="U313">
        <v>0</v>
      </c>
      <c r="V313">
        <v>0</v>
      </c>
      <c r="W313">
        <v>0</v>
      </c>
      <c r="X313">
        <v>0</v>
      </c>
      <c r="Y313">
        <v>0.96</v>
      </c>
      <c r="Z313">
        <v>0</v>
      </c>
      <c r="AA313">
        <v>0</v>
      </c>
      <c r="AB313">
        <v>0</v>
      </c>
      <c r="AC313">
        <v>0.04</v>
      </c>
      <c r="AD313">
        <v>0.02</v>
      </c>
      <c r="AE313">
        <v>5.0961072458350003</v>
      </c>
      <c r="AF313">
        <v>174.7076941</v>
      </c>
      <c r="AG313">
        <v>-36.88204623</v>
      </c>
      <c r="AI313">
        <v>132300</v>
      </c>
      <c r="AJ313" t="s">
        <v>411</v>
      </c>
      <c r="AK313" t="s">
        <v>96</v>
      </c>
      <c r="AL313" t="s">
        <v>97</v>
      </c>
      <c r="AM313" t="s">
        <v>97</v>
      </c>
      <c r="AN313" t="s">
        <v>97</v>
      </c>
      <c r="AO313">
        <v>0</v>
      </c>
      <c r="AP313" t="s">
        <v>97</v>
      </c>
      <c r="AQ313" t="s">
        <v>97</v>
      </c>
      <c r="AR313">
        <v>0</v>
      </c>
      <c r="AS313" t="s">
        <v>97</v>
      </c>
      <c r="AT313" t="s">
        <v>97</v>
      </c>
      <c r="AU313">
        <v>0</v>
      </c>
      <c r="AV313" t="s">
        <v>97</v>
      </c>
      <c r="AW313">
        <v>174.67599730000001</v>
      </c>
      <c r="AX313">
        <v>-36.903226070000002</v>
      </c>
    </row>
    <row r="314" spans="1:50" x14ac:dyDescent="0.55000000000000004">
      <c r="A314">
        <v>132200</v>
      </c>
      <c r="B314" t="s">
        <v>410</v>
      </c>
      <c r="C314" t="s">
        <v>96</v>
      </c>
      <c r="D314">
        <v>0.11</v>
      </c>
      <c r="E314">
        <v>0.08</v>
      </c>
      <c r="F314">
        <v>0</v>
      </c>
      <c r="G314">
        <v>0</v>
      </c>
      <c r="H314">
        <v>0.77</v>
      </c>
      <c r="I314">
        <v>0</v>
      </c>
      <c r="J314">
        <v>0</v>
      </c>
      <c r="K314">
        <v>0.01</v>
      </c>
      <c r="L314">
        <v>0.03</v>
      </c>
      <c r="M314">
        <v>0.02</v>
      </c>
      <c r="N314">
        <v>6.2042163242874704</v>
      </c>
      <c r="O314">
        <f t="shared" si="8"/>
        <v>174.71765310000001</v>
      </c>
      <c r="P314">
        <f t="shared" si="9"/>
        <v>-36.874814710000003</v>
      </c>
      <c r="R314">
        <v>132000</v>
      </c>
      <c r="S314" t="s">
        <v>408</v>
      </c>
      <c r="T314" t="s">
        <v>96</v>
      </c>
      <c r="U314">
        <v>0</v>
      </c>
      <c r="V314">
        <v>0</v>
      </c>
      <c r="W314">
        <v>0</v>
      </c>
      <c r="X314">
        <v>0</v>
      </c>
      <c r="Y314">
        <v>1</v>
      </c>
      <c r="Z314">
        <v>0</v>
      </c>
      <c r="AA314">
        <v>0</v>
      </c>
      <c r="AB314">
        <v>0</v>
      </c>
      <c r="AC314">
        <v>0</v>
      </c>
      <c r="AD314">
        <v>0.02</v>
      </c>
      <c r="AE314">
        <v>2.0170129105824102</v>
      </c>
      <c r="AF314">
        <v>174.6956275</v>
      </c>
      <c r="AG314">
        <v>-36.889545769999998</v>
      </c>
      <c r="AI314">
        <v>132400</v>
      </c>
      <c r="AJ314" t="s">
        <v>412</v>
      </c>
      <c r="AK314" t="s">
        <v>96</v>
      </c>
      <c r="AL314" t="s">
        <v>97</v>
      </c>
      <c r="AM314" t="s">
        <v>97</v>
      </c>
      <c r="AN314" t="s">
        <v>97</v>
      </c>
      <c r="AO314">
        <v>0</v>
      </c>
      <c r="AP314" t="s">
        <v>97</v>
      </c>
      <c r="AQ314" t="s">
        <v>97</v>
      </c>
      <c r="AR314">
        <v>0</v>
      </c>
      <c r="AS314" t="s">
        <v>97</v>
      </c>
      <c r="AT314" t="s">
        <v>97</v>
      </c>
      <c r="AU314">
        <v>0</v>
      </c>
      <c r="AV314" t="s">
        <v>97</v>
      </c>
      <c r="AW314">
        <v>174.75659119999901</v>
      </c>
      <c r="AX314">
        <v>-36.848578070000002</v>
      </c>
    </row>
    <row r="315" spans="1:50" x14ac:dyDescent="0.55000000000000004">
      <c r="A315">
        <v>132300</v>
      </c>
      <c r="B315" t="s">
        <v>411</v>
      </c>
      <c r="C315" t="s">
        <v>96</v>
      </c>
      <c r="D315">
        <v>0.06</v>
      </c>
      <c r="E315">
        <v>0.04</v>
      </c>
      <c r="F315">
        <v>0</v>
      </c>
      <c r="G315">
        <v>0</v>
      </c>
      <c r="H315">
        <v>0.86</v>
      </c>
      <c r="I315">
        <v>0.01</v>
      </c>
      <c r="J315">
        <v>0</v>
      </c>
      <c r="K315">
        <v>0</v>
      </c>
      <c r="L315">
        <v>0.03</v>
      </c>
      <c r="M315">
        <v>0.02</v>
      </c>
      <c r="N315">
        <v>8.4861267656437196</v>
      </c>
      <c r="O315">
        <f t="shared" si="8"/>
        <v>174.67599730000001</v>
      </c>
      <c r="P315">
        <f t="shared" si="9"/>
        <v>-36.903226070000002</v>
      </c>
      <c r="R315">
        <v>132100</v>
      </c>
      <c r="S315" t="s">
        <v>409</v>
      </c>
      <c r="T315" t="s">
        <v>96</v>
      </c>
      <c r="U315">
        <v>0</v>
      </c>
      <c r="V315">
        <v>0.03</v>
      </c>
      <c r="W315">
        <v>0</v>
      </c>
      <c r="X315">
        <v>0</v>
      </c>
      <c r="Y315">
        <v>0.78</v>
      </c>
      <c r="Z315">
        <v>0</v>
      </c>
      <c r="AA315">
        <v>0</v>
      </c>
      <c r="AB315">
        <v>0</v>
      </c>
      <c r="AC315">
        <v>0.19</v>
      </c>
      <c r="AD315">
        <v>0.02</v>
      </c>
      <c r="AE315">
        <v>1.83868526220649</v>
      </c>
      <c r="AF315">
        <v>174.73374899999999</v>
      </c>
      <c r="AG315">
        <v>-36.864420899999999</v>
      </c>
      <c r="AI315">
        <v>132500</v>
      </c>
      <c r="AJ315" t="s">
        <v>413</v>
      </c>
      <c r="AK315" t="s">
        <v>96</v>
      </c>
      <c r="AL315">
        <v>0</v>
      </c>
      <c r="AM315">
        <v>0</v>
      </c>
      <c r="AN315">
        <v>0</v>
      </c>
      <c r="AO315">
        <v>0</v>
      </c>
      <c r="AP315">
        <v>0</v>
      </c>
      <c r="AQ315">
        <v>0.81</v>
      </c>
      <c r="AR315">
        <v>0</v>
      </c>
      <c r="AS315">
        <v>0</v>
      </c>
      <c r="AT315">
        <v>0.19</v>
      </c>
      <c r="AU315">
        <v>0</v>
      </c>
      <c r="AV315">
        <v>1.3810592608379999</v>
      </c>
      <c r="AW315">
        <v>174.6437311</v>
      </c>
      <c r="AX315">
        <v>-36.929202969999999</v>
      </c>
    </row>
    <row r="316" spans="1:50" x14ac:dyDescent="0.55000000000000004">
      <c r="A316">
        <v>132400</v>
      </c>
      <c r="B316" t="s">
        <v>412</v>
      </c>
      <c r="C316" t="s">
        <v>96</v>
      </c>
      <c r="D316">
        <v>0</v>
      </c>
      <c r="E316">
        <v>7.0000000000000007E-2</v>
      </c>
      <c r="F316">
        <v>0</v>
      </c>
      <c r="G316">
        <v>0</v>
      </c>
      <c r="H316">
        <v>0.16</v>
      </c>
      <c r="I316">
        <v>0</v>
      </c>
      <c r="J316">
        <v>0</v>
      </c>
      <c r="K316">
        <v>0</v>
      </c>
      <c r="L316">
        <v>0.77</v>
      </c>
      <c r="M316">
        <v>0.02</v>
      </c>
      <c r="N316">
        <v>1.9525394285673301</v>
      </c>
      <c r="O316">
        <f t="shared" si="8"/>
        <v>174.75659119999901</v>
      </c>
      <c r="P316">
        <f t="shared" si="9"/>
        <v>-36.848578070000002</v>
      </c>
      <c r="R316">
        <v>132200</v>
      </c>
      <c r="S316" t="s">
        <v>410</v>
      </c>
      <c r="T316" t="s">
        <v>96</v>
      </c>
      <c r="U316">
        <v>0</v>
      </c>
      <c r="V316">
        <v>0</v>
      </c>
      <c r="W316">
        <v>0</v>
      </c>
      <c r="X316">
        <v>0</v>
      </c>
      <c r="Y316">
        <v>0.93</v>
      </c>
      <c r="Z316">
        <v>0</v>
      </c>
      <c r="AA316">
        <v>0</v>
      </c>
      <c r="AB316">
        <v>0</v>
      </c>
      <c r="AC316">
        <v>7.0000000000000007E-2</v>
      </c>
      <c r="AD316">
        <v>0.02</v>
      </c>
      <c r="AE316">
        <v>3.3117251492059401</v>
      </c>
      <c r="AF316">
        <v>174.71765310000001</v>
      </c>
      <c r="AG316">
        <v>-36.874814710000003</v>
      </c>
      <c r="AI316">
        <v>132600</v>
      </c>
      <c r="AJ316" t="s">
        <v>414</v>
      </c>
      <c r="AK316" t="s">
        <v>96</v>
      </c>
      <c r="AL316">
        <v>0</v>
      </c>
      <c r="AM316">
        <v>0</v>
      </c>
      <c r="AN316">
        <v>0</v>
      </c>
      <c r="AO316">
        <v>0</v>
      </c>
      <c r="AP316">
        <v>0</v>
      </c>
      <c r="AQ316">
        <v>1</v>
      </c>
      <c r="AR316">
        <v>0</v>
      </c>
      <c r="AS316">
        <v>0</v>
      </c>
      <c r="AT316">
        <v>0</v>
      </c>
      <c r="AU316">
        <v>0</v>
      </c>
      <c r="AV316">
        <v>1.01510398096889</v>
      </c>
      <c r="AW316">
        <v>174.6716825</v>
      </c>
      <c r="AX316">
        <v>-36.907940420000003</v>
      </c>
    </row>
    <row r="317" spans="1:50" x14ac:dyDescent="0.55000000000000004">
      <c r="A317">
        <v>132500</v>
      </c>
      <c r="B317" t="s">
        <v>413</v>
      </c>
      <c r="C317" t="s">
        <v>96</v>
      </c>
      <c r="D317">
        <v>0.06</v>
      </c>
      <c r="E317">
        <v>0</v>
      </c>
      <c r="F317">
        <v>0</v>
      </c>
      <c r="G317">
        <v>0</v>
      </c>
      <c r="H317">
        <v>0.94</v>
      </c>
      <c r="I317">
        <v>0</v>
      </c>
      <c r="J317">
        <v>0</v>
      </c>
      <c r="K317">
        <v>0</v>
      </c>
      <c r="L317">
        <v>0</v>
      </c>
      <c r="M317">
        <v>0.02</v>
      </c>
      <c r="N317">
        <v>10.981018420479501</v>
      </c>
      <c r="O317">
        <f t="shared" si="8"/>
        <v>174.6437311</v>
      </c>
      <c r="P317">
        <f t="shared" si="9"/>
        <v>-36.929202969999999</v>
      </c>
      <c r="R317">
        <v>132300</v>
      </c>
      <c r="S317" t="s">
        <v>411</v>
      </c>
      <c r="T317" t="s">
        <v>96</v>
      </c>
      <c r="U317" t="s">
        <v>97</v>
      </c>
      <c r="V317" t="s">
        <v>97</v>
      </c>
      <c r="W317" t="s">
        <v>97</v>
      </c>
      <c r="X317">
        <v>0</v>
      </c>
      <c r="Y317" t="s">
        <v>97</v>
      </c>
      <c r="Z317" t="s">
        <v>97</v>
      </c>
      <c r="AA317">
        <v>0</v>
      </c>
      <c r="AB317" t="s">
        <v>97</v>
      </c>
      <c r="AC317" t="s">
        <v>97</v>
      </c>
      <c r="AD317">
        <v>0.02</v>
      </c>
      <c r="AE317" t="s">
        <v>97</v>
      </c>
      <c r="AF317">
        <v>174.67599730000001</v>
      </c>
      <c r="AG317">
        <v>-36.903226070000002</v>
      </c>
      <c r="AI317">
        <v>132700</v>
      </c>
      <c r="AJ317" t="s">
        <v>415</v>
      </c>
      <c r="AK317" t="s">
        <v>96</v>
      </c>
      <c r="AL317">
        <v>0</v>
      </c>
      <c r="AM317">
        <v>0</v>
      </c>
      <c r="AN317">
        <v>0</v>
      </c>
      <c r="AO317">
        <v>0</v>
      </c>
      <c r="AP317">
        <v>0</v>
      </c>
      <c r="AQ317">
        <v>0</v>
      </c>
      <c r="AR317">
        <v>0</v>
      </c>
      <c r="AS317">
        <v>0</v>
      </c>
      <c r="AT317">
        <v>1</v>
      </c>
      <c r="AU317">
        <v>0</v>
      </c>
      <c r="AV317">
        <v>0.62486932149706198</v>
      </c>
      <c r="AW317">
        <v>174.76276909999899</v>
      </c>
      <c r="AX317">
        <v>-36.847071040000003</v>
      </c>
    </row>
    <row r="318" spans="1:50" x14ac:dyDescent="0.55000000000000004">
      <c r="A318">
        <v>132600</v>
      </c>
      <c r="B318" t="s">
        <v>414</v>
      </c>
      <c r="C318" t="s">
        <v>96</v>
      </c>
      <c r="D318">
        <v>0.15</v>
      </c>
      <c r="E318">
        <v>0.02</v>
      </c>
      <c r="F318">
        <v>0</v>
      </c>
      <c r="G318">
        <v>0</v>
      </c>
      <c r="H318">
        <v>0.81</v>
      </c>
      <c r="I318">
        <v>0</v>
      </c>
      <c r="J318">
        <v>0</v>
      </c>
      <c r="K318">
        <v>0</v>
      </c>
      <c r="L318">
        <v>0.02</v>
      </c>
      <c r="M318">
        <v>0.02</v>
      </c>
      <c r="N318">
        <v>8.7371757316773397</v>
      </c>
      <c r="O318">
        <f t="shared" si="8"/>
        <v>174.6716825</v>
      </c>
      <c r="P318">
        <f t="shared" si="9"/>
        <v>-36.907940420000003</v>
      </c>
      <c r="R318">
        <v>132400</v>
      </c>
      <c r="S318" t="s">
        <v>412</v>
      </c>
      <c r="T318" t="s">
        <v>96</v>
      </c>
      <c r="U318">
        <v>0.03</v>
      </c>
      <c r="V318">
        <v>0.3</v>
      </c>
      <c r="W318">
        <v>0.02</v>
      </c>
      <c r="X318">
        <v>0</v>
      </c>
      <c r="Y318">
        <v>0.50999999999999901</v>
      </c>
      <c r="Z318">
        <v>0</v>
      </c>
      <c r="AA318">
        <v>0</v>
      </c>
      <c r="AB318">
        <v>0.01</v>
      </c>
      <c r="AC318">
        <v>0.13</v>
      </c>
      <c r="AD318">
        <v>0.02</v>
      </c>
      <c r="AE318">
        <v>7.5565671215248598</v>
      </c>
      <c r="AF318">
        <v>174.75659119999901</v>
      </c>
      <c r="AG318">
        <v>-36.848578070000002</v>
      </c>
      <c r="AI318">
        <v>132800</v>
      </c>
      <c r="AJ318" t="s">
        <v>416</v>
      </c>
      <c r="AK318" t="s">
        <v>96</v>
      </c>
      <c r="AL318" t="s">
        <v>97</v>
      </c>
      <c r="AM318" t="s">
        <v>97</v>
      </c>
      <c r="AN318" t="s">
        <v>97</v>
      </c>
      <c r="AO318">
        <v>0</v>
      </c>
      <c r="AP318" t="s">
        <v>97</v>
      </c>
      <c r="AQ318" t="s">
        <v>97</v>
      </c>
      <c r="AR318">
        <v>0</v>
      </c>
      <c r="AS318" t="s">
        <v>97</v>
      </c>
      <c r="AT318" t="s">
        <v>97</v>
      </c>
      <c r="AU318">
        <v>0</v>
      </c>
      <c r="AV318" t="s">
        <v>97</v>
      </c>
      <c r="AW318">
        <v>174.74325259999901</v>
      </c>
      <c r="AX318">
        <v>-36.862034289999997</v>
      </c>
    </row>
    <row r="319" spans="1:50" x14ac:dyDescent="0.55000000000000004">
      <c r="A319">
        <v>132700</v>
      </c>
      <c r="B319" t="s">
        <v>415</v>
      </c>
      <c r="C319" t="s">
        <v>96</v>
      </c>
      <c r="D319">
        <v>0.03</v>
      </c>
      <c r="E319">
        <v>0.16</v>
      </c>
      <c r="F319">
        <v>0</v>
      </c>
      <c r="G319">
        <v>0</v>
      </c>
      <c r="H319">
        <v>0.06</v>
      </c>
      <c r="I319">
        <v>0</v>
      </c>
      <c r="J319">
        <v>0</v>
      </c>
      <c r="K319">
        <v>0</v>
      </c>
      <c r="L319">
        <v>0.75</v>
      </c>
      <c r="M319">
        <v>0.02</v>
      </c>
      <c r="N319">
        <v>1.5544212298514499</v>
      </c>
      <c r="O319">
        <f t="shared" si="8"/>
        <v>174.76276909999899</v>
      </c>
      <c r="P319">
        <f t="shared" si="9"/>
        <v>-36.847071040000003</v>
      </c>
      <c r="R319">
        <v>132500</v>
      </c>
      <c r="S319" t="s">
        <v>413</v>
      </c>
      <c r="T319" t="s">
        <v>96</v>
      </c>
      <c r="U319">
        <v>0</v>
      </c>
      <c r="V319">
        <v>0</v>
      </c>
      <c r="W319">
        <v>0</v>
      </c>
      <c r="X319">
        <v>0</v>
      </c>
      <c r="Y319">
        <v>1</v>
      </c>
      <c r="Z319">
        <v>0</v>
      </c>
      <c r="AA319">
        <v>0</v>
      </c>
      <c r="AB319">
        <v>0</v>
      </c>
      <c r="AC319">
        <v>0</v>
      </c>
      <c r="AD319">
        <v>0.02</v>
      </c>
      <c r="AE319">
        <v>0.82482597362203702</v>
      </c>
      <c r="AF319">
        <v>174.6437311</v>
      </c>
      <c r="AG319">
        <v>-36.929202969999999</v>
      </c>
      <c r="AI319">
        <v>132900</v>
      </c>
      <c r="AJ319" t="s">
        <v>417</v>
      </c>
      <c r="AK319" t="s">
        <v>96</v>
      </c>
      <c r="AL319">
        <v>0</v>
      </c>
      <c r="AM319">
        <v>0</v>
      </c>
      <c r="AN319">
        <v>0</v>
      </c>
      <c r="AO319">
        <v>0</v>
      </c>
      <c r="AP319">
        <v>0</v>
      </c>
      <c r="AQ319">
        <v>0.66</v>
      </c>
      <c r="AR319">
        <v>0</v>
      </c>
      <c r="AS319">
        <v>0</v>
      </c>
      <c r="AT319">
        <v>0.34</v>
      </c>
      <c r="AU319">
        <v>0</v>
      </c>
      <c r="AV319">
        <v>0.92361465572901003</v>
      </c>
      <c r="AW319">
        <v>174.6647414</v>
      </c>
      <c r="AX319">
        <v>-36.914455719999999</v>
      </c>
    </row>
    <row r="320" spans="1:50" x14ac:dyDescent="0.55000000000000004">
      <c r="A320">
        <v>132800</v>
      </c>
      <c r="B320" t="s">
        <v>416</v>
      </c>
      <c r="C320" t="s">
        <v>96</v>
      </c>
      <c r="D320">
        <v>0</v>
      </c>
      <c r="E320">
        <v>0.16</v>
      </c>
      <c r="F320">
        <v>0</v>
      </c>
      <c r="G320">
        <v>0</v>
      </c>
      <c r="H320">
        <v>0.57999999999999996</v>
      </c>
      <c r="I320">
        <v>0</v>
      </c>
      <c r="J320">
        <v>0</v>
      </c>
      <c r="K320">
        <v>0.02</v>
      </c>
      <c r="L320">
        <v>0.24</v>
      </c>
      <c r="M320">
        <v>0.02</v>
      </c>
      <c r="N320">
        <v>3.6778276562285899</v>
      </c>
      <c r="O320">
        <f t="shared" si="8"/>
        <v>174.74325259999901</v>
      </c>
      <c r="P320">
        <f t="shared" si="9"/>
        <v>-36.862034289999997</v>
      </c>
      <c r="R320">
        <v>132600</v>
      </c>
      <c r="S320" t="s">
        <v>414</v>
      </c>
      <c r="T320" t="s">
        <v>96</v>
      </c>
      <c r="U320">
        <v>0</v>
      </c>
      <c r="V320">
        <v>0</v>
      </c>
      <c r="W320">
        <v>0</v>
      </c>
      <c r="X320">
        <v>0</v>
      </c>
      <c r="Y320">
        <v>1</v>
      </c>
      <c r="Z320">
        <v>0</v>
      </c>
      <c r="AA320">
        <v>0</v>
      </c>
      <c r="AB320">
        <v>0</v>
      </c>
      <c r="AC320">
        <v>0</v>
      </c>
      <c r="AD320">
        <v>0.02</v>
      </c>
      <c r="AE320" t="s">
        <v>97</v>
      </c>
      <c r="AF320">
        <v>174.6716825</v>
      </c>
      <c r="AG320">
        <v>-36.907940420000003</v>
      </c>
      <c r="AI320">
        <v>133000</v>
      </c>
      <c r="AJ320" t="s">
        <v>418</v>
      </c>
      <c r="AK320" t="s">
        <v>96</v>
      </c>
      <c r="AL320">
        <v>0</v>
      </c>
      <c r="AM320">
        <v>0</v>
      </c>
      <c r="AN320">
        <v>0</v>
      </c>
      <c r="AO320">
        <v>0</v>
      </c>
      <c r="AP320">
        <v>0.01</v>
      </c>
      <c r="AQ320">
        <v>0.46</v>
      </c>
      <c r="AR320">
        <v>0</v>
      </c>
      <c r="AS320">
        <v>0.06</v>
      </c>
      <c r="AT320">
        <v>0.47</v>
      </c>
      <c r="AU320">
        <v>0</v>
      </c>
      <c r="AV320">
        <v>0.71815155199411596</v>
      </c>
      <c r="AW320">
        <v>174.79688279999999</v>
      </c>
      <c r="AX320">
        <v>-36.827166480000002</v>
      </c>
    </row>
    <row r="321" spans="1:50" x14ac:dyDescent="0.55000000000000004">
      <c r="A321">
        <v>132900</v>
      </c>
      <c r="B321" t="s">
        <v>417</v>
      </c>
      <c r="C321" t="s">
        <v>96</v>
      </c>
      <c r="D321">
        <v>0.13</v>
      </c>
      <c r="E321">
        <v>0</v>
      </c>
      <c r="F321">
        <v>0</v>
      </c>
      <c r="G321">
        <v>0</v>
      </c>
      <c r="H321">
        <v>0.86</v>
      </c>
      <c r="I321">
        <v>0.01</v>
      </c>
      <c r="J321">
        <v>0</v>
      </c>
      <c r="K321">
        <v>0</v>
      </c>
      <c r="L321">
        <v>0</v>
      </c>
      <c r="M321">
        <v>0.02</v>
      </c>
      <c r="N321">
        <v>10.010121452020099</v>
      </c>
      <c r="O321">
        <f t="shared" si="8"/>
        <v>174.6647414</v>
      </c>
      <c r="P321">
        <f t="shared" si="9"/>
        <v>-36.914455719999999</v>
      </c>
      <c r="R321">
        <v>132700</v>
      </c>
      <c r="S321" t="s">
        <v>415</v>
      </c>
      <c r="T321" t="s">
        <v>96</v>
      </c>
      <c r="U321">
        <v>7.0000000000000007E-2</v>
      </c>
      <c r="V321">
        <v>0.32</v>
      </c>
      <c r="W321">
        <v>0.03</v>
      </c>
      <c r="X321">
        <v>0</v>
      </c>
      <c r="Y321">
        <v>0.44</v>
      </c>
      <c r="Z321">
        <v>0</v>
      </c>
      <c r="AA321">
        <v>0</v>
      </c>
      <c r="AB321">
        <v>0.01</v>
      </c>
      <c r="AC321">
        <v>0.13</v>
      </c>
      <c r="AD321">
        <v>0.02</v>
      </c>
      <c r="AE321">
        <v>8.4128267311013492</v>
      </c>
      <c r="AF321">
        <v>174.76276909999899</v>
      </c>
      <c r="AG321">
        <v>-36.847071040000003</v>
      </c>
      <c r="AI321">
        <v>133100</v>
      </c>
      <c r="AJ321" t="s">
        <v>419</v>
      </c>
      <c r="AK321" t="s">
        <v>96</v>
      </c>
      <c r="AL321">
        <v>0</v>
      </c>
      <c r="AM321">
        <v>0</v>
      </c>
      <c r="AN321">
        <v>0</v>
      </c>
      <c r="AO321">
        <v>0</v>
      </c>
      <c r="AP321">
        <v>0</v>
      </c>
      <c r="AQ321">
        <v>0.56999999999999995</v>
      </c>
      <c r="AR321">
        <v>0</v>
      </c>
      <c r="AS321">
        <v>0</v>
      </c>
      <c r="AT321">
        <v>0.43</v>
      </c>
      <c r="AU321">
        <v>0</v>
      </c>
      <c r="AV321">
        <v>0.87308233570820903</v>
      </c>
      <c r="AW321">
        <v>174.6965916</v>
      </c>
      <c r="AX321">
        <v>-36.897184699999997</v>
      </c>
    </row>
    <row r="322" spans="1:50" x14ac:dyDescent="0.55000000000000004">
      <c r="A322">
        <v>133000</v>
      </c>
      <c r="B322" t="s">
        <v>418</v>
      </c>
      <c r="C322" t="s">
        <v>96</v>
      </c>
      <c r="D322">
        <v>0</v>
      </c>
      <c r="E322">
        <v>0.02</v>
      </c>
      <c r="F322">
        <v>0.41</v>
      </c>
      <c r="G322">
        <v>0</v>
      </c>
      <c r="H322">
        <v>0.44</v>
      </c>
      <c r="I322">
        <v>0.01</v>
      </c>
      <c r="J322">
        <v>0</v>
      </c>
      <c r="K322">
        <v>0.01</v>
      </c>
      <c r="L322">
        <v>0.11</v>
      </c>
      <c r="M322">
        <v>0.02</v>
      </c>
      <c r="N322">
        <v>3.9157847059136399</v>
      </c>
      <c r="O322">
        <f t="shared" si="8"/>
        <v>174.79688279999999</v>
      </c>
      <c r="P322">
        <f t="shared" si="9"/>
        <v>-36.827166480000002</v>
      </c>
      <c r="R322">
        <v>132800</v>
      </c>
      <c r="S322" t="s">
        <v>416</v>
      </c>
      <c r="T322" t="s">
        <v>96</v>
      </c>
      <c r="U322">
        <v>0</v>
      </c>
      <c r="V322">
        <v>0</v>
      </c>
      <c r="W322">
        <v>0</v>
      </c>
      <c r="X322">
        <v>0</v>
      </c>
      <c r="Y322">
        <v>0.75</v>
      </c>
      <c r="Z322">
        <v>0</v>
      </c>
      <c r="AA322">
        <v>0</v>
      </c>
      <c r="AB322">
        <v>0</v>
      </c>
      <c r="AC322">
        <v>0.25</v>
      </c>
      <c r="AD322">
        <v>0.02</v>
      </c>
      <c r="AE322">
        <v>0.88100945056973601</v>
      </c>
      <c r="AF322">
        <v>174.74325259999901</v>
      </c>
      <c r="AG322">
        <v>-36.862034289999997</v>
      </c>
      <c r="AI322">
        <v>133200</v>
      </c>
      <c r="AJ322" t="s">
        <v>26</v>
      </c>
      <c r="AK322" t="s">
        <v>96</v>
      </c>
      <c r="AL322">
        <v>0.05</v>
      </c>
      <c r="AM322">
        <v>0.22</v>
      </c>
      <c r="AN322">
        <v>0</v>
      </c>
      <c r="AO322">
        <v>0</v>
      </c>
      <c r="AP322">
        <v>0.55000000000000004</v>
      </c>
      <c r="AQ322">
        <v>0</v>
      </c>
      <c r="AR322">
        <v>0</v>
      </c>
      <c r="AS322">
        <v>0</v>
      </c>
      <c r="AT322">
        <v>0.18</v>
      </c>
      <c r="AU322">
        <v>0</v>
      </c>
      <c r="AV322">
        <v>10.2005405447082</v>
      </c>
      <c r="AW322">
        <v>174.7652497</v>
      </c>
      <c r="AX322">
        <v>-36.847741040000002</v>
      </c>
    </row>
    <row r="323" spans="1:50" x14ac:dyDescent="0.55000000000000004">
      <c r="A323">
        <v>133100</v>
      </c>
      <c r="B323" t="s">
        <v>419</v>
      </c>
      <c r="C323" t="s">
        <v>96</v>
      </c>
      <c r="D323">
        <v>0.15</v>
      </c>
      <c r="E323">
        <v>0.05</v>
      </c>
      <c r="F323">
        <v>0</v>
      </c>
      <c r="G323">
        <v>0</v>
      </c>
      <c r="H323">
        <v>0.79</v>
      </c>
      <c r="I323">
        <v>0</v>
      </c>
      <c r="J323">
        <v>0</v>
      </c>
      <c r="K323">
        <v>0</v>
      </c>
      <c r="L323">
        <v>0.01</v>
      </c>
      <c r="M323">
        <v>0.02</v>
      </c>
      <c r="N323">
        <v>8.0640643379282704</v>
      </c>
      <c r="O323">
        <f t="shared" si="8"/>
        <v>174.6965916</v>
      </c>
      <c r="P323">
        <f t="shared" si="9"/>
        <v>-36.897184699999997</v>
      </c>
      <c r="R323">
        <v>132900</v>
      </c>
      <c r="S323" t="s">
        <v>417</v>
      </c>
      <c r="T323" t="s">
        <v>96</v>
      </c>
      <c r="U323">
        <v>0</v>
      </c>
      <c r="V323">
        <v>0</v>
      </c>
      <c r="W323">
        <v>0</v>
      </c>
      <c r="X323">
        <v>0</v>
      </c>
      <c r="Y323">
        <v>1</v>
      </c>
      <c r="Z323">
        <v>0</v>
      </c>
      <c r="AA323">
        <v>0</v>
      </c>
      <c r="AB323">
        <v>0</v>
      </c>
      <c r="AC323">
        <v>0</v>
      </c>
      <c r="AD323">
        <v>0.02</v>
      </c>
      <c r="AE323" t="s">
        <v>97</v>
      </c>
      <c r="AF323">
        <v>174.6647414</v>
      </c>
      <c r="AG323">
        <v>-36.914455719999999</v>
      </c>
      <c r="AI323">
        <v>133300</v>
      </c>
      <c r="AJ323" t="s">
        <v>420</v>
      </c>
      <c r="AK323" t="s">
        <v>96</v>
      </c>
      <c r="AL323" t="s">
        <v>97</v>
      </c>
      <c r="AM323" t="s">
        <v>97</v>
      </c>
      <c r="AN323" t="s">
        <v>97</v>
      </c>
      <c r="AO323">
        <v>0</v>
      </c>
      <c r="AP323" t="s">
        <v>97</v>
      </c>
      <c r="AQ323" t="s">
        <v>97</v>
      </c>
      <c r="AR323">
        <v>0</v>
      </c>
      <c r="AS323" t="s">
        <v>97</v>
      </c>
      <c r="AT323" t="s">
        <v>97</v>
      </c>
      <c r="AU323">
        <v>0</v>
      </c>
      <c r="AV323" t="s">
        <v>97</v>
      </c>
      <c r="AW323">
        <v>174.7775872</v>
      </c>
      <c r="AX323">
        <v>-36.844427719999999</v>
      </c>
    </row>
    <row r="324" spans="1:50" x14ac:dyDescent="0.55000000000000004">
      <c r="A324">
        <v>133200</v>
      </c>
      <c r="B324" t="s">
        <v>26</v>
      </c>
      <c r="C324" t="s">
        <v>96</v>
      </c>
      <c r="D324">
        <v>0.05</v>
      </c>
      <c r="E324">
        <v>0.14000000000000001</v>
      </c>
      <c r="F324">
        <v>0</v>
      </c>
      <c r="G324">
        <v>0</v>
      </c>
      <c r="H324">
        <v>0.05</v>
      </c>
      <c r="I324">
        <v>0</v>
      </c>
      <c r="J324">
        <v>0</v>
      </c>
      <c r="K324">
        <v>0</v>
      </c>
      <c r="L324">
        <v>0.76</v>
      </c>
      <c r="M324">
        <v>0.02</v>
      </c>
      <c r="N324">
        <v>1.3425710420550401</v>
      </c>
      <c r="O324">
        <f t="shared" ref="O324:O387" si="10">VLOOKUP($A324,$R$2:$AG$2152, 15)</f>
        <v>174.7652497</v>
      </c>
      <c r="P324">
        <f t="shared" ref="P324:P387" si="11">VLOOKUP($A324,$R$2:$AG$2152, 16)</f>
        <v>-36.847741040000002</v>
      </c>
      <c r="R324">
        <v>133000</v>
      </c>
      <c r="S324" t="s">
        <v>418</v>
      </c>
      <c r="T324" t="s">
        <v>96</v>
      </c>
      <c r="U324">
        <v>0</v>
      </c>
      <c r="V324">
        <v>0.03</v>
      </c>
      <c r="W324">
        <v>0.01</v>
      </c>
      <c r="X324">
        <v>0</v>
      </c>
      <c r="Y324">
        <v>0.75999999999999901</v>
      </c>
      <c r="Z324">
        <v>0.01</v>
      </c>
      <c r="AA324">
        <v>0</v>
      </c>
      <c r="AB324">
        <v>0.05</v>
      </c>
      <c r="AC324">
        <v>0.14000000000000001</v>
      </c>
      <c r="AD324">
        <v>0.02</v>
      </c>
      <c r="AE324">
        <v>3.81164475060217</v>
      </c>
      <c r="AF324">
        <v>174.79688279999999</v>
      </c>
      <c r="AG324">
        <v>-36.827166480000002</v>
      </c>
      <c r="AI324">
        <v>133400</v>
      </c>
      <c r="AJ324" t="s">
        <v>421</v>
      </c>
      <c r="AK324" t="s">
        <v>96</v>
      </c>
      <c r="AL324">
        <v>0</v>
      </c>
      <c r="AM324">
        <v>0</v>
      </c>
      <c r="AN324">
        <v>0</v>
      </c>
      <c r="AO324">
        <v>0</v>
      </c>
      <c r="AP324">
        <v>0</v>
      </c>
      <c r="AQ324">
        <v>0</v>
      </c>
      <c r="AR324">
        <v>0</v>
      </c>
      <c r="AS324">
        <v>0</v>
      </c>
      <c r="AT324">
        <v>1</v>
      </c>
      <c r="AU324">
        <v>0</v>
      </c>
      <c r="AV324">
        <v>0.12966818129278099</v>
      </c>
      <c r="AW324">
        <v>174.76046700000001</v>
      </c>
      <c r="AX324">
        <v>-36.850708990000001</v>
      </c>
    </row>
    <row r="325" spans="1:50" x14ac:dyDescent="0.55000000000000004">
      <c r="A325">
        <v>133300</v>
      </c>
      <c r="B325" t="s">
        <v>420</v>
      </c>
      <c r="C325" t="s">
        <v>96</v>
      </c>
      <c r="D325">
        <v>0.04</v>
      </c>
      <c r="E325">
        <v>0.06</v>
      </c>
      <c r="F325">
        <v>0</v>
      </c>
      <c r="G325">
        <v>0</v>
      </c>
      <c r="H325">
        <v>0.13</v>
      </c>
      <c r="I325">
        <v>0</v>
      </c>
      <c r="J325">
        <v>0</v>
      </c>
      <c r="K325">
        <v>0</v>
      </c>
      <c r="L325">
        <v>0.77</v>
      </c>
      <c r="M325">
        <v>0.02</v>
      </c>
      <c r="N325">
        <v>2.2797082322293898</v>
      </c>
      <c r="O325">
        <f t="shared" si="10"/>
        <v>174.7775872</v>
      </c>
      <c r="P325">
        <f t="shared" si="11"/>
        <v>-36.844427719999999</v>
      </c>
      <c r="R325">
        <v>133100</v>
      </c>
      <c r="S325" t="s">
        <v>419</v>
      </c>
      <c r="T325" t="s">
        <v>96</v>
      </c>
      <c r="U325">
        <v>0</v>
      </c>
      <c r="V325">
        <v>0</v>
      </c>
      <c r="W325">
        <v>0</v>
      </c>
      <c r="X325">
        <v>0</v>
      </c>
      <c r="Y325">
        <v>0.95</v>
      </c>
      <c r="Z325">
        <v>0</v>
      </c>
      <c r="AA325">
        <v>0</v>
      </c>
      <c r="AB325">
        <v>0</v>
      </c>
      <c r="AC325">
        <v>0.05</v>
      </c>
      <c r="AD325">
        <v>0.02</v>
      </c>
      <c r="AE325">
        <v>2.58176610618517</v>
      </c>
      <c r="AF325">
        <v>174.6965916</v>
      </c>
      <c r="AG325">
        <v>-36.897184699999997</v>
      </c>
      <c r="AI325">
        <v>133500</v>
      </c>
      <c r="AJ325" t="s">
        <v>422</v>
      </c>
      <c r="AK325" t="s">
        <v>96</v>
      </c>
      <c r="AL325">
        <v>0</v>
      </c>
      <c r="AM325">
        <v>0</v>
      </c>
      <c r="AN325">
        <v>0</v>
      </c>
      <c r="AO325">
        <v>0</v>
      </c>
      <c r="AP325">
        <v>0</v>
      </c>
      <c r="AQ325">
        <v>0.42</v>
      </c>
      <c r="AR325">
        <v>0</v>
      </c>
      <c r="AS325">
        <v>0.04</v>
      </c>
      <c r="AT325">
        <v>0.54</v>
      </c>
      <c r="AU325">
        <v>0</v>
      </c>
      <c r="AV325">
        <v>0.80950650790804801</v>
      </c>
      <c r="AW325">
        <v>174.74911709999901</v>
      </c>
      <c r="AX325">
        <v>-36.861920689999998</v>
      </c>
    </row>
    <row r="326" spans="1:50" x14ac:dyDescent="0.55000000000000004">
      <c r="A326">
        <v>133400</v>
      </c>
      <c r="B326" t="s">
        <v>421</v>
      </c>
      <c r="C326" t="s">
        <v>96</v>
      </c>
      <c r="D326">
        <v>0.02</v>
      </c>
      <c r="E326">
        <v>0.17</v>
      </c>
      <c r="F326">
        <v>0</v>
      </c>
      <c r="G326">
        <v>0</v>
      </c>
      <c r="H326">
        <v>3.9999999999999897E-2</v>
      </c>
      <c r="I326">
        <v>0</v>
      </c>
      <c r="J326">
        <v>0</v>
      </c>
      <c r="K326">
        <v>0</v>
      </c>
      <c r="L326">
        <v>0.77</v>
      </c>
      <c r="M326">
        <v>0.02</v>
      </c>
      <c r="N326">
        <v>1.8201963420435501</v>
      </c>
      <c r="O326">
        <f t="shared" si="10"/>
        <v>174.76046700000001</v>
      </c>
      <c r="P326">
        <f t="shared" si="11"/>
        <v>-36.850708990000001</v>
      </c>
      <c r="R326">
        <v>133200</v>
      </c>
      <c r="S326" t="s">
        <v>26</v>
      </c>
      <c r="T326" t="s">
        <v>96</v>
      </c>
      <c r="U326">
        <v>0.1</v>
      </c>
      <c r="V326">
        <v>0.32</v>
      </c>
      <c r="W326">
        <v>0.04</v>
      </c>
      <c r="X326">
        <v>0</v>
      </c>
      <c r="Y326">
        <v>0.41</v>
      </c>
      <c r="Z326">
        <v>0</v>
      </c>
      <c r="AA326">
        <v>0</v>
      </c>
      <c r="AB326">
        <v>0</v>
      </c>
      <c r="AC326">
        <v>0.13</v>
      </c>
      <c r="AD326">
        <v>0.02</v>
      </c>
      <c r="AE326">
        <v>8.5362844810506608</v>
      </c>
      <c r="AF326">
        <v>174.7652497</v>
      </c>
      <c r="AG326">
        <v>-36.847741040000002</v>
      </c>
      <c r="AI326">
        <v>133600</v>
      </c>
      <c r="AJ326" t="s">
        <v>423</v>
      </c>
      <c r="AK326" t="s">
        <v>96</v>
      </c>
      <c r="AL326">
        <v>0</v>
      </c>
      <c r="AM326">
        <v>0</v>
      </c>
      <c r="AN326">
        <v>0</v>
      </c>
      <c r="AO326">
        <v>0</v>
      </c>
      <c r="AP326">
        <v>0</v>
      </c>
      <c r="AQ326">
        <v>0.68</v>
      </c>
      <c r="AR326">
        <v>0</v>
      </c>
      <c r="AS326">
        <v>0</v>
      </c>
      <c r="AT326">
        <v>0.32</v>
      </c>
      <c r="AU326">
        <v>0</v>
      </c>
      <c r="AV326">
        <v>1.2656451051695701</v>
      </c>
      <c r="AW326">
        <v>174.73197439999899</v>
      </c>
      <c r="AX326">
        <v>-36.873126130000003</v>
      </c>
    </row>
    <row r="327" spans="1:50" x14ac:dyDescent="0.55000000000000004">
      <c r="A327">
        <v>133500</v>
      </c>
      <c r="B327" t="s">
        <v>422</v>
      </c>
      <c r="C327" t="s">
        <v>96</v>
      </c>
      <c r="D327">
        <v>0</v>
      </c>
      <c r="E327">
        <v>0.17</v>
      </c>
      <c r="F327">
        <v>0</v>
      </c>
      <c r="G327">
        <v>0</v>
      </c>
      <c r="H327">
        <v>0.49</v>
      </c>
      <c r="I327">
        <v>0</v>
      </c>
      <c r="J327">
        <v>0</v>
      </c>
      <c r="K327">
        <v>0</v>
      </c>
      <c r="L327">
        <v>0.34</v>
      </c>
      <c r="M327">
        <v>0.02</v>
      </c>
      <c r="N327">
        <v>3.3348675931374099</v>
      </c>
      <c r="O327">
        <f t="shared" si="10"/>
        <v>174.74911709999901</v>
      </c>
      <c r="P327">
        <f t="shared" si="11"/>
        <v>-36.861920689999998</v>
      </c>
      <c r="R327">
        <v>133300</v>
      </c>
      <c r="S327" t="s">
        <v>420</v>
      </c>
      <c r="T327" t="s">
        <v>96</v>
      </c>
      <c r="U327">
        <v>0.16</v>
      </c>
      <c r="V327">
        <v>0.24</v>
      </c>
      <c r="W327">
        <v>0.05</v>
      </c>
      <c r="X327">
        <v>0</v>
      </c>
      <c r="Y327">
        <v>0.45</v>
      </c>
      <c r="Z327">
        <v>0</v>
      </c>
      <c r="AA327">
        <v>0</v>
      </c>
      <c r="AB327">
        <v>0.01</v>
      </c>
      <c r="AC327">
        <v>0.09</v>
      </c>
      <c r="AD327">
        <v>0.02</v>
      </c>
      <c r="AE327">
        <v>9.8619812102161895</v>
      </c>
      <c r="AF327">
        <v>174.7775872</v>
      </c>
      <c r="AG327">
        <v>-36.844427719999999</v>
      </c>
      <c r="AI327">
        <v>133700</v>
      </c>
      <c r="AJ327" t="s">
        <v>424</v>
      </c>
      <c r="AK327" t="s">
        <v>96</v>
      </c>
      <c r="AL327">
        <v>0</v>
      </c>
      <c r="AM327">
        <v>0</v>
      </c>
      <c r="AN327">
        <v>0</v>
      </c>
      <c r="AO327">
        <v>0</v>
      </c>
      <c r="AP327">
        <v>0</v>
      </c>
      <c r="AQ327">
        <v>0</v>
      </c>
      <c r="AR327">
        <v>0</v>
      </c>
      <c r="AS327">
        <v>0</v>
      </c>
      <c r="AT327">
        <v>1</v>
      </c>
      <c r="AU327">
        <v>0</v>
      </c>
      <c r="AV327">
        <v>493.82070972325897</v>
      </c>
      <c r="AW327">
        <v>174.76823920000001</v>
      </c>
      <c r="AX327">
        <v>-36.847368529999997</v>
      </c>
    </row>
    <row r="328" spans="1:50" x14ac:dyDescent="0.55000000000000004">
      <c r="A328">
        <v>133600</v>
      </c>
      <c r="B328" t="s">
        <v>423</v>
      </c>
      <c r="C328" t="s">
        <v>96</v>
      </c>
      <c r="D328">
        <v>0.11</v>
      </c>
      <c r="E328">
        <v>0.15</v>
      </c>
      <c r="F328">
        <v>0</v>
      </c>
      <c r="G328">
        <v>0</v>
      </c>
      <c r="H328">
        <v>0.67</v>
      </c>
      <c r="I328">
        <v>0</v>
      </c>
      <c r="J328">
        <v>0</v>
      </c>
      <c r="K328">
        <v>0.03</v>
      </c>
      <c r="L328">
        <v>0.04</v>
      </c>
      <c r="M328">
        <v>0.02</v>
      </c>
      <c r="N328">
        <v>5.0428646665737302</v>
      </c>
      <c r="O328">
        <f t="shared" si="10"/>
        <v>174.73197439999899</v>
      </c>
      <c r="P328">
        <f t="shared" si="11"/>
        <v>-36.873126130000003</v>
      </c>
      <c r="R328">
        <v>133400</v>
      </c>
      <c r="S328" t="s">
        <v>421</v>
      </c>
      <c r="T328" t="s">
        <v>96</v>
      </c>
      <c r="U328">
        <v>0</v>
      </c>
      <c r="V328">
        <v>0.09</v>
      </c>
      <c r="W328">
        <v>0</v>
      </c>
      <c r="X328">
        <v>0</v>
      </c>
      <c r="Y328">
        <v>0.35</v>
      </c>
      <c r="Z328">
        <v>0</v>
      </c>
      <c r="AA328">
        <v>0</v>
      </c>
      <c r="AB328">
        <v>0</v>
      </c>
      <c r="AC328">
        <v>0.56000000000000005</v>
      </c>
      <c r="AD328">
        <v>0.02</v>
      </c>
      <c r="AE328">
        <v>1.76486458252305</v>
      </c>
      <c r="AF328">
        <v>174.76046700000001</v>
      </c>
      <c r="AG328">
        <v>-36.850708990000001</v>
      </c>
      <c r="AI328">
        <v>133800</v>
      </c>
      <c r="AJ328" t="s">
        <v>425</v>
      </c>
      <c r="AK328" t="s">
        <v>96</v>
      </c>
      <c r="AL328">
        <v>0</v>
      </c>
      <c r="AM328">
        <v>0</v>
      </c>
      <c r="AN328">
        <v>0</v>
      </c>
      <c r="AO328">
        <v>0</v>
      </c>
      <c r="AP328">
        <v>0</v>
      </c>
      <c r="AQ328">
        <v>0</v>
      </c>
      <c r="AR328">
        <v>0</v>
      </c>
      <c r="AS328">
        <v>0</v>
      </c>
      <c r="AT328">
        <v>1</v>
      </c>
      <c r="AU328">
        <v>0</v>
      </c>
      <c r="AV328">
        <v>0.57492194990266599</v>
      </c>
      <c r="AW328">
        <v>174.75814219999901</v>
      </c>
      <c r="AX328">
        <v>-36.854340430000001</v>
      </c>
    </row>
    <row r="329" spans="1:50" x14ac:dyDescent="0.55000000000000004">
      <c r="A329">
        <v>133700</v>
      </c>
      <c r="B329" t="s">
        <v>424</v>
      </c>
      <c r="C329" t="s">
        <v>96</v>
      </c>
      <c r="D329">
        <v>0.06</v>
      </c>
      <c r="E329">
        <v>0.09</v>
      </c>
      <c r="F329">
        <v>0</v>
      </c>
      <c r="G329">
        <v>0</v>
      </c>
      <c r="H329">
        <v>3.9999999999999897E-2</v>
      </c>
      <c r="I329">
        <v>0</v>
      </c>
      <c r="J329">
        <v>0</v>
      </c>
      <c r="K329">
        <v>0</v>
      </c>
      <c r="L329">
        <v>0.81</v>
      </c>
      <c r="M329">
        <v>0.02</v>
      </c>
      <c r="N329">
        <v>1.6276652558360101</v>
      </c>
      <c r="O329">
        <f t="shared" si="10"/>
        <v>174.76823920000001</v>
      </c>
      <c r="P329">
        <f t="shared" si="11"/>
        <v>-36.847368529999997</v>
      </c>
      <c r="R329">
        <v>133500</v>
      </c>
      <c r="S329" t="s">
        <v>422</v>
      </c>
      <c r="T329" t="s">
        <v>96</v>
      </c>
      <c r="U329">
        <v>0</v>
      </c>
      <c r="V329">
        <v>0.05</v>
      </c>
      <c r="W329">
        <v>0</v>
      </c>
      <c r="X329">
        <v>0</v>
      </c>
      <c r="Y329">
        <v>0.80999999999999905</v>
      </c>
      <c r="Z329">
        <v>0</v>
      </c>
      <c r="AA329">
        <v>0</v>
      </c>
      <c r="AB329">
        <v>0.01</v>
      </c>
      <c r="AC329">
        <v>0.13</v>
      </c>
      <c r="AD329">
        <v>0.02</v>
      </c>
      <c r="AE329">
        <v>6.8166609268929301</v>
      </c>
      <c r="AF329">
        <v>174.74911709999901</v>
      </c>
      <c r="AG329">
        <v>-36.861920689999998</v>
      </c>
      <c r="AI329">
        <v>133900</v>
      </c>
      <c r="AJ329" t="s">
        <v>426</v>
      </c>
      <c r="AK329" t="s">
        <v>96</v>
      </c>
      <c r="AL329">
        <v>0</v>
      </c>
      <c r="AM329">
        <v>0</v>
      </c>
      <c r="AN329">
        <v>0</v>
      </c>
      <c r="AO329">
        <v>0</v>
      </c>
      <c r="AP329">
        <v>0.1</v>
      </c>
      <c r="AQ329">
        <v>0.3</v>
      </c>
      <c r="AR329">
        <v>0</v>
      </c>
      <c r="AS329">
        <v>0</v>
      </c>
      <c r="AT329">
        <v>0.6</v>
      </c>
      <c r="AU329">
        <v>0</v>
      </c>
      <c r="AV329">
        <v>4.9676038887508298</v>
      </c>
      <c r="AW329">
        <v>174.6859657</v>
      </c>
      <c r="AX329">
        <v>-36.907484670000002</v>
      </c>
    </row>
    <row r="330" spans="1:50" x14ac:dyDescent="0.55000000000000004">
      <c r="A330">
        <v>133800</v>
      </c>
      <c r="B330" t="s">
        <v>425</v>
      </c>
      <c r="C330" t="s">
        <v>96</v>
      </c>
      <c r="D330">
        <v>0</v>
      </c>
      <c r="E330">
        <v>0.11</v>
      </c>
      <c r="F330">
        <v>0</v>
      </c>
      <c r="G330">
        <v>0</v>
      </c>
      <c r="H330">
        <v>0.06</v>
      </c>
      <c r="I330">
        <v>0</v>
      </c>
      <c r="J330">
        <v>0</v>
      </c>
      <c r="K330">
        <v>0</v>
      </c>
      <c r="L330">
        <v>0.83</v>
      </c>
      <c r="M330">
        <v>0.02</v>
      </c>
      <c r="N330">
        <v>1.53128072368463</v>
      </c>
      <c r="O330">
        <f t="shared" si="10"/>
        <v>174.75814219999901</v>
      </c>
      <c r="P330">
        <f t="shared" si="11"/>
        <v>-36.854340430000001</v>
      </c>
      <c r="R330">
        <v>133600</v>
      </c>
      <c r="S330" t="s">
        <v>423</v>
      </c>
      <c r="T330" t="s">
        <v>96</v>
      </c>
      <c r="U330">
        <v>0</v>
      </c>
      <c r="V330">
        <v>0</v>
      </c>
      <c r="W330">
        <v>0</v>
      </c>
      <c r="X330">
        <v>0</v>
      </c>
      <c r="Y330">
        <v>0.86</v>
      </c>
      <c r="Z330">
        <v>0</v>
      </c>
      <c r="AA330">
        <v>0</v>
      </c>
      <c r="AB330">
        <v>0</v>
      </c>
      <c r="AC330">
        <v>0.14000000000000001</v>
      </c>
      <c r="AD330">
        <v>0.02</v>
      </c>
      <c r="AE330">
        <v>3.9738448296665099</v>
      </c>
      <c r="AF330">
        <v>174.73197439999899</v>
      </c>
      <c r="AG330">
        <v>-36.873126130000003</v>
      </c>
      <c r="AI330">
        <v>134000</v>
      </c>
      <c r="AJ330" t="s">
        <v>427</v>
      </c>
      <c r="AK330" t="s">
        <v>96</v>
      </c>
      <c r="AL330">
        <v>0</v>
      </c>
      <c r="AM330">
        <v>0</v>
      </c>
      <c r="AN330">
        <v>0</v>
      </c>
      <c r="AO330">
        <v>0</v>
      </c>
      <c r="AP330">
        <v>0</v>
      </c>
      <c r="AQ330">
        <v>1</v>
      </c>
      <c r="AR330">
        <v>0</v>
      </c>
      <c r="AS330">
        <v>0</v>
      </c>
      <c r="AT330">
        <v>0</v>
      </c>
      <c r="AU330">
        <v>0</v>
      </c>
      <c r="AV330">
        <v>0.74624287820469704</v>
      </c>
      <c r="AW330">
        <v>174.80659850000001</v>
      </c>
      <c r="AX330">
        <v>-36.82539766</v>
      </c>
    </row>
    <row r="331" spans="1:50" x14ac:dyDescent="0.55000000000000004">
      <c r="A331">
        <v>133900</v>
      </c>
      <c r="B331" t="s">
        <v>426</v>
      </c>
      <c r="C331" t="s">
        <v>96</v>
      </c>
      <c r="D331">
        <v>0.17</v>
      </c>
      <c r="E331">
        <v>0</v>
      </c>
      <c r="F331">
        <v>0</v>
      </c>
      <c r="G331">
        <v>0</v>
      </c>
      <c r="H331">
        <v>0.33</v>
      </c>
      <c r="I331">
        <v>0</v>
      </c>
      <c r="J331">
        <v>0</v>
      </c>
      <c r="K331">
        <v>0</v>
      </c>
      <c r="L331">
        <v>0.5</v>
      </c>
      <c r="M331">
        <v>0.02</v>
      </c>
      <c r="N331">
        <v>3.7900567112279302</v>
      </c>
      <c r="O331">
        <f t="shared" si="10"/>
        <v>174.6859657</v>
      </c>
      <c r="P331">
        <f t="shared" si="11"/>
        <v>-36.907484670000002</v>
      </c>
      <c r="R331">
        <v>133700</v>
      </c>
      <c r="S331" t="s">
        <v>424</v>
      </c>
      <c r="T331" t="s">
        <v>96</v>
      </c>
      <c r="U331">
        <v>0.11</v>
      </c>
      <c r="V331">
        <v>0.28000000000000003</v>
      </c>
      <c r="W331">
        <v>0.05</v>
      </c>
      <c r="X331">
        <v>0</v>
      </c>
      <c r="Y331">
        <v>0.42</v>
      </c>
      <c r="Z331">
        <v>0</v>
      </c>
      <c r="AA331">
        <v>0</v>
      </c>
      <c r="AB331">
        <v>0.01</v>
      </c>
      <c r="AC331">
        <v>0.13</v>
      </c>
      <c r="AD331">
        <v>0.02</v>
      </c>
      <c r="AE331">
        <v>7.5753005070568902</v>
      </c>
      <c r="AF331">
        <v>174.76823920000001</v>
      </c>
      <c r="AG331">
        <v>-36.847368529999997</v>
      </c>
      <c r="AI331">
        <v>134100</v>
      </c>
      <c r="AJ331" t="s">
        <v>428</v>
      </c>
      <c r="AK331" t="s">
        <v>96</v>
      </c>
      <c r="AL331">
        <v>0</v>
      </c>
      <c r="AM331">
        <v>0.1</v>
      </c>
      <c r="AN331">
        <v>0</v>
      </c>
      <c r="AO331">
        <v>0</v>
      </c>
      <c r="AP331">
        <v>0.01</v>
      </c>
      <c r="AQ331">
        <v>0.1</v>
      </c>
      <c r="AR331">
        <v>0</v>
      </c>
      <c r="AS331">
        <v>0</v>
      </c>
      <c r="AT331">
        <v>0.79</v>
      </c>
      <c r="AU331">
        <v>0</v>
      </c>
      <c r="AV331">
        <v>1.47058075660939</v>
      </c>
      <c r="AW331">
        <v>174.761348</v>
      </c>
      <c r="AX331">
        <v>-36.854333029999999</v>
      </c>
    </row>
    <row r="332" spans="1:50" x14ac:dyDescent="0.55000000000000004">
      <c r="A332">
        <v>134000</v>
      </c>
      <c r="B332" t="s">
        <v>427</v>
      </c>
      <c r="C332" t="s">
        <v>96</v>
      </c>
      <c r="D332">
        <v>0</v>
      </c>
      <c r="E332">
        <v>0</v>
      </c>
      <c r="F332">
        <v>0.45</v>
      </c>
      <c r="G332">
        <v>0</v>
      </c>
      <c r="H332">
        <v>0.49</v>
      </c>
      <c r="I332">
        <v>0</v>
      </c>
      <c r="J332">
        <v>0</v>
      </c>
      <c r="K332">
        <v>0.01</v>
      </c>
      <c r="L332">
        <v>0.05</v>
      </c>
      <c r="M332">
        <v>0.02</v>
      </c>
      <c r="N332">
        <v>4.4178201053037203</v>
      </c>
      <c r="O332">
        <f t="shared" si="10"/>
        <v>174.80659850000001</v>
      </c>
      <c r="P332">
        <f t="shared" si="11"/>
        <v>-36.82539766</v>
      </c>
      <c r="R332">
        <v>133800</v>
      </c>
      <c r="S332" t="s">
        <v>425</v>
      </c>
      <c r="T332" t="s">
        <v>96</v>
      </c>
      <c r="U332">
        <v>0</v>
      </c>
      <c r="V332">
        <v>0.06</v>
      </c>
      <c r="W332">
        <v>0</v>
      </c>
      <c r="X332">
        <v>0</v>
      </c>
      <c r="Y332">
        <v>0.63</v>
      </c>
      <c r="Z332">
        <v>0</v>
      </c>
      <c r="AA332">
        <v>0</v>
      </c>
      <c r="AB332">
        <v>0</v>
      </c>
      <c r="AC332">
        <v>0.31</v>
      </c>
      <c r="AD332">
        <v>0.02</v>
      </c>
      <c r="AE332">
        <v>5.3806695829587401</v>
      </c>
      <c r="AF332">
        <v>174.75814219999901</v>
      </c>
      <c r="AG332">
        <v>-36.854340430000001</v>
      </c>
      <c r="AI332">
        <v>134200</v>
      </c>
      <c r="AJ332" t="s">
        <v>429</v>
      </c>
      <c r="AK332" t="s">
        <v>96</v>
      </c>
      <c r="AL332">
        <v>0.04</v>
      </c>
      <c r="AM332">
        <v>0.12</v>
      </c>
      <c r="AN332">
        <v>0</v>
      </c>
      <c r="AO332">
        <v>0</v>
      </c>
      <c r="AP332">
        <v>0</v>
      </c>
      <c r="AQ332">
        <v>0.3</v>
      </c>
      <c r="AR332">
        <v>0</v>
      </c>
      <c r="AS332">
        <v>0.01</v>
      </c>
      <c r="AT332">
        <v>0.53</v>
      </c>
      <c r="AU332">
        <v>0</v>
      </c>
      <c r="AV332">
        <v>2.1579196325388699</v>
      </c>
      <c r="AW332">
        <v>174.7233967</v>
      </c>
      <c r="AX332">
        <v>-36.883450340000003</v>
      </c>
    </row>
    <row r="333" spans="1:50" x14ac:dyDescent="0.55000000000000004">
      <c r="A333">
        <v>134100</v>
      </c>
      <c r="B333" t="s">
        <v>428</v>
      </c>
      <c r="C333" t="s">
        <v>96</v>
      </c>
      <c r="D333">
        <v>0</v>
      </c>
      <c r="E333">
        <v>0.15</v>
      </c>
      <c r="F333">
        <v>0</v>
      </c>
      <c r="G333">
        <v>0</v>
      </c>
      <c r="H333">
        <v>0.04</v>
      </c>
      <c r="I333">
        <v>0</v>
      </c>
      <c r="J333">
        <v>0</v>
      </c>
      <c r="K333">
        <v>0</v>
      </c>
      <c r="L333">
        <v>0.81</v>
      </c>
      <c r="M333">
        <v>0.02</v>
      </c>
      <c r="N333">
        <v>1.3587775891492899</v>
      </c>
      <c r="O333">
        <f t="shared" si="10"/>
        <v>174.761348</v>
      </c>
      <c r="P333">
        <f t="shared" si="11"/>
        <v>-36.854333029999999</v>
      </c>
      <c r="R333">
        <v>133900</v>
      </c>
      <c r="S333" t="s">
        <v>426</v>
      </c>
      <c r="T333" t="s">
        <v>96</v>
      </c>
      <c r="U333">
        <v>0.02</v>
      </c>
      <c r="V333">
        <v>0.03</v>
      </c>
      <c r="W333">
        <v>0</v>
      </c>
      <c r="X333">
        <v>0</v>
      </c>
      <c r="Y333">
        <v>0.9</v>
      </c>
      <c r="Z333">
        <v>0.01</v>
      </c>
      <c r="AA333">
        <v>0</v>
      </c>
      <c r="AB333">
        <v>0</v>
      </c>
      <c r="AC333">
        <v>0.04</v>
      </c>
      <c r="AD333">
        <v>0.02</v>
      </c>
      <c r="AE333">
        <v>4.9800409943076298</v>
      </c>
      <c r="AF333">
        <v>174.6859657</v>
      </c>
      <c r="AG333">
        <v>-36.907484670000002</v>
      </c>
      <c r="AI333">
        <v>134300</v>
      </c>
      <c r="AJ333" t="s">
        <v>430</v>
      </c>
      <c r="AK333" t="s">
        <v>96</v>
      </c>
      <c r="AL333" t="s">
        <v>97</v>
      </c>
      <c r="AM333" t="s">
        <v>97</v>
      </c>
      <c r="AN333" t="s">
        <v>97</v>
      </c>
      <c r="AO333">
        <v>0</v>
      </c>
      <c r="AP333" t="s">
        <v>97</v>
      </c>
      <c r="AQ333" t="s">
        <v>97</v>
      </c>
      <c r="AR333">
        <v>0</v>
      </c>
      <c r="AS333" t="s">
        <v>97</v>
      </c>
      <c r="AT333" t="s">
        <v>97</v>
      </c>
      <c r="AU333">
        <v>0</v>
      </c>
      <c r="AV333" t="s">
        <v>97</v>
      </c>
      <c r="AW333">
        <v>174.75639760000001</v>
      </c>
      <c r="AX333">
        <v>-36.858964980000003</v>
      </c>
    </row>
    <row r="334" spans="1:50" x14ac:dyDescent="0.55000000000000004">
      <c r="A334">
        <v>134200</v>
      </c>
      <c r="B334" t="s">
        <v>429</v>
      </c>
      <c r="C334" t="s">
        <v>96</v>
      </c>
      <c r="D334">
        <v>0.09</v>
      </c>
      <c r="E334">
        <v>0.09</v>
      </c>
      <c r="F334">
        <v>0</v>
      </c>
      <c r="G334">
        <v>0</v>
      </c>
      <c r="H334">
        <v>0.74</v>
      </c>
      <c r="I334">
        <v>0</v>
      </c>
      <c r="J334">
        <v>0</v>
      </c>
      <c r="K334">
        <v>0</v>
      </c>
      <c r="L334">
        <v>0.08</v>
      </c>
      <c r="M334">
        <v>0.02</v>
      </c>
      <c r="N334">
        <v>5.4850771233526201</v>
      </c>
      <c r="O334">
        <f t="shared" si="10"/>
        <v>174.7233967</v>
      </c>
      <c r="P334">
        <f t="shared" si="11"/>
        <v>-36.883450340000003</v>
      </c>
      <c r="R334">
        <v>134000</v>
      </c>
      <c r="S334" t="s">
        <v>427</v>
      </c>
      <c r="T334" t="s">
        <v>96</v>
      </c>
      <c r="U334">
        <v>0</v>
      </c>
      <c r="V334">
        <v>0</v>
      </c>
      <c r="W334">
        <v>0</v>
      </c>
      <c r="X334">
        <v>0</v>
      </c>
      <c r="Y334">
        <v>0.88</v>
      </c>
      <c r="Z334">
        <v>0</v>
      </c>
      <c r="AA334">
        <v>0</v>
      </c>
      <c r="AB334">
        <v>0</v>
      </c>
      <c r="AC334">
        <v>0.12</v>
      </c>
      <c r="AD334">
        <v>0.02</v>
      </c>
      <c r="AE334">
        <v>1.1252717031634401</v>
      </c>
      <c r="AF334">
        <v>174.80659850000001</v>
      </c>
      <c r="AG334">
        <v>-36.82539766</v>
      </c>
      <c r="AI334">
        <v>134400</v>
      </c>
      <c r="AJ334" t="s">
        <v>431</v>
      </c>
      <c r="AK334" t="s">
        <v>96</v>
      </c>
      <c r="AL334" t="s">
        <v>97</v>
      </c>
      <c r="AM334" t="s">
        <v>97</v>
      </c>
      <c r="AN334" t="s">
        <v>97</v>
      </c>
      <c r="AO334">
        <v>0</v>
      </c>
      <c r="AP334" t="s">
        <v>97</v>
      </c>
      <c r="AQ334" t="s">
        <v>97</v>
      </c>
      <c r="AR334">
        <v>0</v>
      </c>
      <c r="AS334" t="s">
        <v>97</v>
      </c>
      <c r="AT334" t="s">
        <v>97</v>
      </c>
      <c r="AU334">
        <v>0</v>
      </c>
      <c r="AV334" t="s">
        <v>97</v>
      </c>
      <c r="AW334">
        <v>174.74596249999999</v>
      </c>
      <c r="AX334">
        <v>-36.869435940000002</v>
      </c>
    </row>
    <row r="335" spans="1:50" x14ac:dyDescent="0.55000000000000004">
      <c r="A335">
        <v>134300</v>
      </c>
      <c r="B335" t="s">
        <v>430</v>
      </c>
      <c r="C335" t="s">
        <v>96</v>
      </c>
      <c r="D335">
        <v>0</v>
      </c>
      <c r="E335">
        <v>0.13</v>
      </c>
      <c r="F335">
        <v>0</v>
      </c>
      <c r="G335">
        <v>0</v>
      </c>
      <c r="H335">
        <v>0.28000000000000003</v>
      </c>
      <c r="I335">
        <v>0</v>
      </c>
      <c r="J335">
        <v>0</v>
      </c>
      <c r="K335">
        <v>0</v>
      </c>
      <c r="L335">
        <v>0.59</v>
      </c>
      <c r="M335">
        <v>0.02</v>
      </c>
      <c r="N335">
        <v>2.7540505512632398</v>
      </c>
      <c r="O335">
        <f t="shared" si="10"/>
        <v>174.75639760000001</v>
      </c>
      <c r="P335">
        <f t="shared" si="11"/>
        <v>-36.858964980000003</v>
      </c>
      <c r="R335">
        <v>134100</v>
      </c>
      <c r="S335" t="s">
        <v>428</v>
      </c>
      <c r="T335" t="s">
        <v>96</v>
      </c>
      <c r="U335">
        <v>0</v>
      </c>
      <c r="V335">
        <v>0.25</v>
      </c>
      <c r="W335">
        <v>0.01</v>
      </c>
      <c r="X335">
        <v>0</v>
      </c>
      <c r="Y335">
        <v>0.5</v>
      </c>
      <c r="Z335">
        <v>0</v>
      </c>
      <c r="AA335">
        <v>0</v>
      </c>
      <c r="AB335">
        <v>0</v>
      </c>
      <c r="AC335">
        <v>0.24</v>
      </c>
      <c r="AD335">
        <v>0.02</v>
      </c>
      <c r="AE335">
        <v>5.8414547847113196</v>
      </c>
      <c r="AF335">
        <v>174.761348</v>
      </c>
      <c r="AG335">
        <v>-36.854333029999999</v>
      </c>
      <c r="AI335">
        <v>134500</v>
      </c>
      <c r="AJ335" t="s">
        <v>432</v>
      </c>
      <c r="AK335" t="s">
        <v>96</v>
      </c>
      <c r="AL335" t="s">
        <v>97</v>
      </c>
      <c r="AM335" t="s">
        <v>97</v>
      </c>
      <c r="AN335" t="s">
        <v>97</v>
      </c>
      <c r="AO335">
        <v>0</v>
      </c>
      <c r="AP335" t="s">
        <v>97</v>
      </c>
      <c r="AQ335" t="s">
        <v>97</v>
      </c>
      <c r="AR335">
        <v>0</v>
      </c>
      <c r="AS335" t="s">
        <v>97</v>
      </c>
      <c r="AT335" t="s">
        <v>97</v>
      </c>
      <c r="AU335">
        <v>0</v>
      </c>
      <c r="AV335" t="s">
        <v>97</v>
      </c>
      <c r="AW335">
        <v>174.77203569999901</v>
      </c>
      <c r="AX335">
        <v>-36.847685609999999</v>
      </c>
    </row>
    <row r="336" spans="1:50" x14ac:dyDescent="0.55000000000000004">
      <c r="A336">
        <v>134400</v>
      </c>
      <c r="B336" t="s">
        <v>431</v>
      </c>
      <c r="C336" t="s">
        <v>96</v>
      </c>
      <c r="D336">
        <v>0.1</v>
      </c>
      <c r="E336">
        <v>0.17</v>
      </c>
      <c r="F336">
        <v>0</v>
      </c>
      <c r="G336">
        <v>0</v>
      </c>
      <c r="H336">
        <v>0.57999999999999996</v>
      </c>
      <c r="I336">
        <v>0</v>
      </c>
      <c r="J336">
        <v>0</v>
      </c>
      <c r="K336">
        <v>0.01</v>
      </c>
      <c r="L336">
        <v>0.14000000000000001</v>
      </c>
      <c r="M336">
        <v>0.02</v>
      </c>
      <c r="N336">
        <v>4.0491896846762696</v>
      </c>
      <c r="O336">
        <f t="shared" si="10"/>
        <v>174.74596249999999</v>
      </c>
      <c r="P336">
        <f t="shared" si="11"/>
        <v>-36.869435940000002</v>
      </c>
      <c r="R336">
        <v>134200</v>
      </c>
      <c r="S336" t="s">
        <v>429</v>
      </c>
      <c r="T336" t="s">
        <v>96</v>
      </c>
      <c r="U336">
        <v>0</v>
      </c>
      <c r="V336">
        <v>0</v>
      </c>
      <c r="W336">
        <v>0</v>
      </c>
      <c r="X336">
        <v>0</v>
      </c>
      <c r="Y336">
        <v>0.86</v>
      </c>
      <c r="Z336">
        <v>0</v>
      </c>
      <c r="AA336">
        <v>0</v>
      </c>
      <c r="AB336">
        <v>0</v>
      </c>
      <c r="AC336">
        <v>0.14000000000000001</v>
      </c>
      <c r="AD336">
        <v>0.02</v>
      </c>
      <c r="AE336">
        <v>3.4836390094011001</v>
      </c>
      <c r="AF336">
        <v>174.7233967</v>
      </c>
      <c r="AG336">
        <v>-36.883450340000003</v>
      </c>
      <c r="AI336">
        <v>134600</v>
      </c>
      <c r="AJ336" t="s">
        <v>433</v>
      </c>
      <c r="AK336" t="s">
        <v>96</v>
      </c>
      <c r="AL336">
        <v>0</v>
      </c>
      <c r="AM336">
        <v>0</v>
      </c>
      <c r="AN336">
        <v>0</v>
      </c>
      <c r="AO336">
        <v>0</v>
      </c>
      <c r="AP336">
        <v>0</v>
      </c>
      <c r="AQ336">
        <v>0.84</v>
      </c>
      <c r="AR336">
        <v>0</v>
      </c>
      <c r="AS336">
        <v>0.01</v>
      </c>
      <c r="AT336">
        <v>0.15</v>
      </c>
      <c r="AU336">
        <v>0</v>
      </c>
      <c r="AV336">
        <v>1.1942807837568901</v>
      </c>
      <c r="AW336">
        <v>174.63541619999901</v>
      </c>
      <c r="AX336">
        <v>-36.946655839999998</v>
      </c>
    </row>
    <row r="337" spans="1:50" x14ac:dyDescent="0.55000000000000004">
      <c r="A337">
        <v>134500</v>
      </c>
      <c r="B337" t="s">
        <v>432</v>
      </c>
      <c r="C337" t="s">
        <v>96</v>
      </c>
      <c r="D337">
        <v>0.03</v>
      </c>
      <c r="E337">
        <v>0.15</v>
      </c>
      <c r="F337">
        <v>0</v>
      </c>
      <c r="G337">
        <v>0</v>
      </c>
      <c r="H337">
        <v>0.09</v>
      </c>
      <c r="I337">
        <v>0</v>
      </c>
      <c r="J337">
        <v>0</v>
      </c>
      <c r="K337">
        <v>0.01</v>
      </c>
      <c r="L337">
        <v>0.72</v>
      </c>
      <c r="M337">
        <v>0.02</v>
      </c>
      <c r="N337">
        <v>1.8075559089134501</v>
      </c>
      <c r="O337">
        <f t="shared" si="10"/>
        <v>174.77203569999901</v>
      </c>
      <c r="P337">
        <f t="shared" si="11"/>
        <v>-36.847685609999999</v>
      </c>
      <c r="R337">
        <v>134300</v>
      </c>
      <c r="S337" t="s">
        <v>430</v>
      </c>
      <c r="T337" t="s">
        <v>96</v>
      </c>
      <c r="U337">
        <v>0</v>
      </c>
      <c r="V337">
        <v>0.03</v>
      </c>
      <c r="W337">
        <v>0</v>
      </c>
      <c r="X337">
        <v>0</v>
      </c>
      <c r="Y337">
        <v>0.71</v>
      </c>
      <c r="Z337">
        <v>0</v>
      </c>
      <c r="AA337">
        <v>0</v>
      </c>
      <c r="AB337">
        <v>0</v>
      </c>
      <c r="AC337">
        <v>0.26</v>
      </c>
      <c r="AD337">
        <v>0.02</v>
      </c>
      <c r="AE337">
        <v>4.9715745935697004</v>
      </c>
      <c r="AF337">
        <v>174.75639760000001</v>
      </c>
      <c r="AG337">
        <v>-36.858964980000003</v>
      </c>
      <c r="AI337">
        <v>134700</v>
      </c>
      <c r="AJ337" t="s">
        <v>434</v>
      </c>
      <c r="AK337" t="s">
        <v>96</v>
      </c>
      <c r="AL337">
        <v>0</v>
      </c>
      <c r="AM337">
        <v>0.12</v>
      </c>
      <c r="AN337">
        <v>0</v>
      </c>
      <c r="AO337">
        <v>0</v>
      </c>
      <c r="AP337">
        <v>0.01</v>
      </c>
      <c r="AQ337">
        <v>0.64</v>
      </c>
      <c r="AR337">
        <v>0</v>
      </c>
      <c r="AS337">
        <v>0</v>
      </c>
      <c r="AT337">
        <v>0.23</v>
      </c>
      <c r="AU337">
        <v>0</v>
      </c>
      <c r="AV337">
        <v>2.0240400131195</v>
      </c>
      <c r="AW337">
        <v>174.65583669999901</v>
      </c>
      <c r="AX337">
        <v>-36.929476219999998</v>
      </c>
    </row>
    <row r="338" spans="1:50" x14ac:dyDescent="0.55000000000000004">
      <c r="A338">
        <v>134600</v>
      </c>
      <c r="B338" t="s">
        <v>433</v>
      </c>
      <c r="C338" t="s">
        <v>96</v>
      </c>
      <c r="D338">
        <v>0.02</v>
      </c>
      <c r="E338">
        <v>0</v>
      </c>
      <c r="F338">
        <v>0</v>
      </c>
      <c r="G338">
        <v>0</v>
      </c>
      <c r="H338">
        <v>0.97</v>
      </c>
      <c r="I338">
        <v>0</v>
      </c>
      <c r="J338">
        <v>0</v>
      </c>
      <c r="K338">
        <v>0</v>
      </c>
      <c r="L338">
        <v>0.01</v>
      </c>
      <c r="M338">
        <v>0.02</v>
      </c>
      <c r="N338">
        <v>11.277104473523901</v>
      </c>
      <c r="O338">
        <f t="shared" si="10"/>
        <v>174.63541619999901</v>
      </c>
      <c r="P338">
        <f t="shared" si="11"/>
        <v>-36.946655839999998</v>
      </c>
      <c r="R338">
        <v>134400</v>
      </c>
      <c r="S338" t="s">
        <v>431</v>
      </c>
      <c r="T338" t="s">
        <v>96</v>
      </c>
      <c r="U338">
        <v>0</v>
      </c>
      <c r="V338">
        <v>0.02</v>
      </c>
      <c r="W338">
        <v>0</v>
      </c>
      <c r="X338">
        <v>0</v>
      </c>
      <c r="Y338">
        <v>0.85</v>
      </c>
      <c r="Z338">
        <v>0</v>
      </c>
      <c r="AA338">
        <v>0</v>
      </c>
      <c r="AB338">
        <v>0</v>
      </c>
      <c r="AC338">
        <v>0.13</v>
      </c>
      <c r="AD338">
        <v>0.02</v>
      </c>
      <c r="AE338">
        <v>3.3870888401721602</v>
      </c>
      <c r="AF338">
        <v>174.74596249999999</v>
      </c>
      <c r="AG338">
        <v>-36.869435940000002</v>
      </c>
      <c r="AI338">
        <v>134800</v>
      </c>
      <c r="AJ338" t="s">
        <v>435</v>
      </c>
      <c r="AK338" t="s">
        <v>96</v>
      </c>
      <c r="AL338">
        <v>0.14000000000000001</v>
      </c>
      <c r="AM338">
        <v>0.49</v>
      </c>
      <c r="AN338">
        <v>0.02</v>
      </c>
      <c r="AO338">
        <v>0</v>
      </c>
      <c r="AP338">
        <v>0.16999999999999901</v>
      </c>
      <c r="AQ338">
        <v>0.01</v>
      </c>
      <c r="AR338">
        <v>0</v>
      </c>
      <c r="AS338">
        <v>0.01</v>
      </c>
      <c r="AT338">
        <v>0.16</v>
      </c>
      <c r="AU338">
        <v>0</v>
      </c>
      <c r="AV338">
        <v>10.268118045161099</v>
      </c>
      <c r="AW338">
        <v>174.7690647</v>
      </c>
      <c r="AX338">
        <v>-36.851430569999998</v>
      </c>
    </row>
    <row r="339" spans="1:50" x14ac:dyDescent="0.55000000000000004">
      <c r="A339">
        <v>134700</v>
      </c>
      <c r="B339" t="s">
        <v>434</v>
      </c>
      <c r="C339" t="s">
        <v>96</v>
      </c>
      <c r="D339">
        <v>0.06</v>
      </c>
      <c r="E339">
        <v>0.01</v>
      </c>
      <c r="F339">
        <v>0</v>
      </c>
      <c r="G339">
        <v>0</v>
      </c>
      <c r="H339">
        <v>0.91</v>
      </c>
      <c r="I339">
        <v>0.01</v>
      </c>
      <c r="J339">
        <v>0</v>
      </c>
      <c r="K339">
        <v>0</v>
      </c>
      <c r="L339">
        <v>0.01</v>
      </c>
      <c r="M339">
        <v>0.02</v>
      </c>
      <c r="N339">
        <v>10.756790781012199</v>
      </c>
      <c r="O339">
        <f t="shared" si="10"/>
        <v>174.65583669999901</v>
      </c>
      <c r="P339">
        <f t="shared" si="11"/>
        <v>-36.929476219999998</v>
      </c>
      <c r="R339">
        <v>134500</v>
      </c>
      <c r="S339" t="s">
        <v>432</v>
      </c>
      <c r="T339" t="s">
        <v>96</v>
      </c>
      <c r="U339">
        <v>0</v>
      </c>
      <c r="V339">
        <v>0.05</v>
      </c>
      <c r="W339">
        <v>0</v>
      </c>
      <c r="X339">
        <v>0</v>
      </c>
      <c r="Y339">
        <v>0.43</v>
      </c>
      <c r="Z339">
        <v>0</v>
      </c>
      <c r="AA339">
        <v>0</v>
      </c>
      <c r="AB339">
        <v>0</v>
      </c>
      <c r="AC339">
        <v>0.52</v>
      </c>
      <c r="AD339">
        <v>0.02</v>
      </c>
      <c r="AE339">
        <v>2.81548380790887</v>
      </c>
      <c r="AF339">
        <v>174.77203569999901</v>
      </c>
      <c r="AG339">
        <v>-36.847685609999999</v>
      </c>
      <c r="AI339">
        <v>134900</v>
      </c>
      <c r="AJ339" t="s">
        <v>436</v>
      </c>
      <c r="AK339" t="s">
        <v>96</v>
      </c>
      <c r="AL339" t="s">
        <v>97</v>
      </c>
      <c r="AM339" t="s">
        <v>97</v>
      </c>
      <c r="AN339" t="s">
        <v>97</v>
      </c>
      <c r="AO339">
        <v>0</v>
      </c>
      <c r="AP339" t="s">
        <v>97</v>
      </c>
      <c r="AQ339" t="s">
        <v>97</v>
      </c>
      <c r="AR339">
        <v>0</v>
      </c>
      <c r="AS339" t="s">
        <v>97</v>
      </c>
      <c r="AT339" t="s">
        <v>97</v>
      </c>
      <c r="AU339">
        <v>0</v>
      </c>
      <c r="AV339" t="s">
        <v>97</v>
      </c>
      <c r="AW339">
        <v>174.67180629999999</v>
      </c>
      <c r="AX339">
        <v>-36.91793217</v>
      </c>
    </row>
    <row r="340" spans="1:50" x14ac:dyDescent="0.55000000000000004">
      <c r="A340">
        <v>134800</v>
      </c>
      <c r="B340" t="s">
        <v>435</v>
      </c>
      <c r="C340" t="s">
        <v>96</v>
      </c>
      <c r="D340">
        <v>0</v>
      </c>
      <c r="E340">
        <v>0</v>
      </c>
      <c r="F340">
        <v>0</v>
      </c>
      <c r="G340">
        <v>0</v>
      </c>
      <c r="H340">
        <v>0</v>
      </c>
      <c r="I340">
        <v>0</v>
      </c>
      <c r="J340">
        <v>0</v>
      </c>
      <c r="K340">
        <v>0</v>
      </c>
      <c r="L340">
        <v>1</v>
      </c>
      <c r="M340">
        <v>0.02</v>
      </c>
      <c r="N340">
        <v>0.53265374236746199</v>
      </c>
      <c r="O340">
        <f t="shared" si="10"/>
        <v>174.7690647</v>
      </c>
      <c r="P340">
        <f t="shared" si="11"/>
        <v>-36.851430569999998</v>
      </c>
      <c r="R340">
        <v>134600</v>
      </c>
      <c r="S340" t="s">
        <v>433</v>
      </c>
      <c r="T340" t="s">
        <v>96</v>
      </c>
      <c r="U340">
        <v>0</v>
      </c>
      <c r="V340">
        <v>0</v>
      </c>
      <c r="W340">
        <v>0</v>
      </c>
      <c r="X340">
        <v>0</v>
      </c>
      <c r="Y340">
        <v>0.9</v>
      </c>
      <c r="Z340">
        <v>0</v>
      </c>
      <c r="AA340">
        <v>0</v>
      </c>
      <c r="AB340">
        <v>0</v>
      </c>
      <c r="AC340">
        <v>0.1</v>
      </c>
      <c r="AD340">
        <v>0.02</v>
      </c>
      <c r="AE340">
        <v>1.5257883330842399</v>
      </c>
      <c r="AF340">
        <v>174.63541619999901</v>
      </c>
      <c r="AG340">
        <v>-36.946655839999998</v>
      </c>
      <c r="AI340">
        <v>135000</v>
      </c>
      <c r="AJ340" t="s">
        <v>437</v>
      </c>
      <c r="AK340" t="s">
        <v>96</v>
      </c>
      <c r="AL340">
        <v>0</v>
      </c>
      <c r="AM340">
        <v>0.04</v>
      </c>
      <c r="AN340">
        <v>0</v>
      </c>
      <c r="AO340">
        <v>0</v>
      </c>
      <c r="AP340">
        <v>-0.01</v>
      </c>
      <c r="AQ340">
        <v>0.84</v>
      </c>
      <c r="AR340">
        <v>0</v>
      </c>
      <c r="AS340">
        <v>0</v>
      </c>
      <c r="AT340">
        <v>0.13</v>
      </c>
      <c r="AU340">
        <v>0</v>
      </c>
      <c r="AV340">
        <v>1.9302858666821601</v>
      </c>
      <c r="AW340">
        <v>174.69745749999899</v>
      </c>
      <c r="AX340">
        <v>-36.903366130000002</v>
      </c>
    </row>
    <row r="341" spans="1:50" x14ac:dyDescent="0.55000000000000004">
      <c r="A341">
        <v>134900</v>
      </c>
      <c r="B341" t="s">
        <v>436</v>
      </c>
      <c r="C341" t="s">
        <v>96</v>
      </c>
      <c r="D341">
        <v>0.08</v>
      </c>
      <c r="E341">
        <v>0.04</v>
      </c>
      <c r="F341">
        <v>0</v>
      </c>
      <c r="G341">
        <v>0</v>
      </c>
      <c r="H341">
        <v>0.86</v>
      </c>
      <c r="I341">
        <v>0</v>
      </c>
      <c r="J341">
        <v>0</v>
      </c>
      <c r="K341">
        <v>0</v>
      </c>
      <c r="L341">
        <v>0.02</v>
      </c>
      <c r="M341">
        <v>0.02</v>
      </c>
      <c r="N341">
        <v>10.150748804097301</v>
      </c>
      <c r="O341">
        <f t="shared" si="10"/>
        <v>174.67180629999999</v>
      </c>
      <c r="P341">
        <f t="shared" si="11"/>
        <v>-36.91793217</v>
      </c>
      <c r="R341">
        <v>134700</v>
      </c>
      <c r="S341" t="s">
        <v>434</v>
      </c>
      <c r="T341" t="s">
        <v>96</v>
      </c>
      <c r="U341">
        <v>0</v>
      </c>
      <c r="V341">
        <v>0</v>
      </c>
      <c r="W341">
        <v>0</v>
      </c>
      <c r="X341">
        <v>0</v>
      </c>
      <c r="Y341">
        <v>0.96</v>
      </c>
      <c r="Z341">
        <v>0</v>
      </c>
      <c r="AA341">
        <v>0</v>
      </c>
      <c r="AB341">
        <v>0</v>
      </c>
      <c r="AC341">
        <v>0.04</v>
      </c>
      <c r="AD341">
        <v>0.02</v>
      </c>
      <c r="AE341">
        <v>1.8714171518284399</v>
      </c>
      <c r="AF341">
        <v>174.65583669999901</v>
      </c>
      <c r="AG341">
        <v>-36.929476219999998</v>
      </c>
      <c r="AI341">
        <v>135100</v>
      </c>
      <c r="AJ341" t="s">
        <v>438</v>
      </c>
      <c r="AK341" t="s">
        <v>96</v>
      </c>
      <c r="AL341">
        <v>0</v>
      </c>
      <c r="AM341">
        <v>0.09</v>
      </c>
      <c r="AN341">
        <v>0</v>
      </c>
      <c r="AO341">
        <v>0</v>
      </c>
      <c r="AP341">
        <v>0</v>
      </c>
      <c r="AQ341">
        <v>0</v>
      </c>
      <c r="AR341">
        <v>0</v>
      </c>
      <c r="AS341">
        <v>0</v>
      </c>
      <c r="AT341">
        <v>0.91</v>
      </c>
      <c r="AU341">
        <v>0</v>
      </c>
      <c r="AV341">
        <v>1.17781247445754</v>
      </c>
      <c r="AW341">
        <v>174.76547840000001</v>
      </c>
      <c r="AX341">
        <v>-36.85388159</v>
      </c>
    </row>
    <row r="342" spans="1:50" x14ac:dyDescent="0.55000000000000004">
      <c r="A342">
        <v>135000</v>
      </c>
      <c r="B342" t="s">
        <v>437</v>
      </c>
      <c r="C342" t="s">
        <v>96</v>
      </c>
      <c r="D342">
        <v>0.06</v>
      </c>
      <c r="E342">
        <v>0.1</v>
      </c>
      <c r="F342">
        <v>0</v>
      </c>
      <c r="G342">
        <v>0</v>
      </c>
      <c r="H342">
        <v>0.82</v>
      </c>
      <c r="I342">
        <v>0.01</v>
      </c>
      <c r="J342">
        <v>0</v>
      </c>
      <c r="K342">
        <v>0</v>
      </c>
      <c r="L342">
        <v>0.01</v>
      </c>
      <c r="M342">
        <v>0.02</v>
      </c>
      <c r="N342">
        <v>8.1943230618664398</v>
      </c>
      <c r="O342">
        <f t="shared" si="10"/>
        <v>174.69745749999899</v>
      </c>
      <c r="P342">
        <f t="shared" si="11"/>
        <v>-36.903366130000002</v>
      </c>
      <c r="R342">
        <v>134800</v>
      </c>
      <c r="S342" t="s">
        <v>435</v>
      </c>
      <c r="T342" t="s">
        <v>96</v>
      </c>
      <c r="U342">
        <v>0.02</v>
      </c>
      <c r="V342">
        <v>0.37</v>
      </c>
      <c r="W342">
        <v>0.04</v>
      </c>
      <c r="X342">
        <v>0</v>
      </c>
      <c r="Y342">
        <v>0.35</v>
      </c>
      <c r="Z342">
        <v>0</v>
      </c>
      <c r="AA342">
        <v>0</v>
      </c>
      <c r="AB342">
        <v>0</v>
      </c>
      <c r="AC342">
        <v>0.22</v>
      </c>
      <c r="AD342">
        <v>0.02</v>
      </c>
      <c r="AE342">
        <v>6.1538927192960999</v>
      </c>
      <c r="AF342">
        <v>174.7690647</v>
      </c>
      <c r="AG342">
        <v>-36.851430569999998</v>
      </c>
      <c r="AI342">
        <v>135200</v>
      </c>
      <c r="AJ342" t="s">
        <v>439</v>
      </c>
      <c r="AK342" t="s">
        <v>96</v>
      </c>
      <c r="AL342" t="s">
        <v>97</v>
      </c>
      <c r="AM342" t="s">
        <v>97</v>
      </c>
      <c r="AN342" t="s">
        <v>97</v>
      </c>
      <c r="AO342">
        <v>0</v>
      </c>
      <c r="AP342" t="s">
        <v>97</v>
      </c>
      <c r="AQ342" t="s">
        <v>97</v>
      </c>
      <c r="AR342">
        <v>0</v>
      </c>
      <c r="AS342" t="s">
        <v>97</v>
      </c>
      <c r="AT342" t="s">
        <v>97</v>
      </c>
      <c r="AU342">
        <v>0</v>
      </c>
      <c r="AV342" t="s">
        <v>97</v>
      </c>
      <c r="AW342">
        <v>174.7169006</v>
      </c>
      <c r="AX342">
        <v>-36.889511910000003</v>
      </c>
    </row>
    <row r="343" spans="1:50" x14ac:dyDescent="0.55000000000000004">
      <c r="A343">
        <v>135100</v>
      </c>
      <c r="B343" t="s">
        <v>438</v>
      </c>
      <c r="C343" t="s">
        <v>96</v>
      </c>
      <c r="D343">
        <v>0.01</v>
      </c>
      <c r="E343">
        <v>0.18</v>
      </c>
      <c r="F343">
        <v>0</v>
      </c>
      <c r="G343">
        <v>0</v>
      </c>
      <c r="H343">
        <v>0</v>
      </c>
      <c r="I343">
        <v>0</v>
      </c>
      <c r="J343">
        <v>0</v>
      </c>
      <c r="K343">
        <v>0</v>
      </c>
      <c r="L343">
        <v>0.81</v>
      </c>
      <c r="M343">
        <v>0.02</v>
      </c>
      <c r="N343">
        <v>1.52322140527099</v>
      </c>
      <c r="O343">
        <f t="shared" si="10"/>
        <v>174.76547840000001</v>
      </c>
      <c r="P343">
        <f t="shared" si="11"/>
        <v>-36.85388159</v>
      </c>
      <c r="R343">
        <v>134900</v>
      </c>
      <c r="S343" t="s">
        <v>436</v>
      </c>
      <c r="T343" t="s">
        <v>96</v>
      </c>
      <c r="U343">
        <v>0</v>
      </c>
      <c r="V343">
        <v>0</v>
      </c>
      <c r="W343">
        <v>0</v>
      </c>
      <c r="X343">
        <v>0</v>
      </c>
      <c r="Y343">
        <v>1</v>
      </c>
      <c r="Z343">
        <v>0</v>
      </c>
      <c r="AA343">
        <v>0</v>
      </c>
      <c r="AB343">
        <v>0</v>
      </c>
      <c r="AC343">
        <v>0</v>
      </c>
      <c r="AD343">
        <v>0.02</v>
      </c>
      <c r="AE343">
        <v>0.26060424472357802</v>
      </c>
      <c r="AF343">
        <v>174.67180629999999</v>
      </c>
      <c r="AG343">
        <v>-36.91793217</v>
      </c>
      <c r="AI343">
        <v>135300</v>
      </c>
      <c r="AJ343" t="s">
        <v>440</v>
      </c>
      <c r="AK343" t="s">
        <v>96</v>
      </c>
      <c r="AL343">
        <v>0.02</v>
      </c>
      <c r="AM343">
        <v>0.28999999999999998</v>
      </c>
      <c r="AN343">
        <v>0</v>
      </c>
      <c r="AO343">
        <v>0</v>
      </c>
      <c r="AP343">
        <v>0</v>
      </c>
      <c r="AQ343">
        <v>0</v>
      </c>
      <c r="AR343">
        <v>0</v>
      </c>
      <c r="AS343">
        <v>0</v>
      </c>
      <c r="AT343">
        <v>0.69</v>
      </c>
      <c r="AU343">
        <v>0</v>
      </c>
      <c r="AV343">
        <v>2.2165455009405499</v>
      </c>
      <c r="AW343">
        <v>174.7633319</v>
      </c>
      <c r="AX343">
        <v>-36.856766799999903</v>
      </c>
    </row>
    <row r="344" spans="1:50" x14ac:dyDescent="0.55000000000000004">
      <c r="A344">
        <v>135200</v>
      </c>
      <c r="B344" t="s">
        <v>439</v>
      </c>
      <c r="C344" t="s">
        <v>96</v>
      </c>
      <c r="D344">
        <v>7.0000000000000007E-2</v>
      </c>
      <c r="E344">
        <v>0.04</v>
      </c>
      <c r="F344">
        <v>0</v>
      </c>
      <c r="G344">
        <v>0</v>
      </c>
      <c r="H344">
        <v>0.84</v>
      </c>
      <c r="I344">
        <v>0</v>
      </c>
      <c r="J344">
        <v>0</v>
      </c>
      <c r="K344">
        <v>0</v>
      </c>
      <c r="L344">
        <v>0.05</v>
      </c>
      <c r="M344">
        <v>0.02</v>
      </c>
      <c r="N344">
        <v>6.9274701329702602</v>
      </c>
      <c r="O344">
        <f t="shared" si="10"/>
        <v>174.7169006</v>
      </c>
      <c r="P344">
        <f t="shared" si="11"/>
        <v>-36.889511910000003</v>
      </c>
      <c r="R344">
        <v>135000</v>
      </c>
      <c r="S344" t="s">
        <v>437</v>
      </c>
      <c r="T344" t="s">
        <v>96</v>
      </c>
      <c r="U344">
        <v>0</v>
      </c>
      <c r="V344">
        <v>0</v>
      </c>
      <c r="W344">
        <v>0</v>
      </c>
      <c r="X344">
        <v>0</v>
      </c>
      <c r="Y344">
        <v>0.97</v>
      </c>
      <c r="Z344">
        <v>0</v>
      </c>
      <c r="AA344">
        <v>0</v>
      </c>
      <c r="AB344">
        <v>0</v>
      </c>
      <c r="AC344">
        <v>0.03</v>
      </c>
      <c r="AD344">
        <v>0.02</v>
      </c>
      <c r="AE344">
        <v>3.2780662617904501</v>
      </c>
      <c r="AF344">
        <v>174.69745749999899</v>
      </c>
      <c r="AG344">
        <v>-36.903366130000002</v>
      </c>
      <c r="AI344">
        <v>135400</v>
      </c>
      <c r="AJ344" t="s">
        <v>441</v>
      </c>
      <c r="AK344" t="s">
        <v>96</v>
      </c>
      <c r="AL344">
        <v>0</v>
      </c>
      <c r="AM344">
        <v>0</v>
      </c>
      <c r="AN344">
        <v>0</v>
      </c>
      <c r="AO344">
        <v>0</v>
      </c>
      <c r="AP344">
        <v>0</v>
      </c>
      <c r="AQ344">
        <v>1</v>
      </c>
      <c r="AR344">
        <v>0</v>
      </c>
      <c r="AS344">
        <v>0</v>
      </c>
      <c r="AT344">
        <v>0</v>
      </c>
      <c r="AU344">
        <v>0</v>
      </c>
      <c r="AV344">
        <v>1.1943870653775699</v>
      </c>
      <c r="AW344">
        <v>174.66621860000001</v>
      </c>
      <c r="AX344">
        <v>-36.925209770000002</v>
      </c>
    </row>
    <row r="345" spans="1:50" x14ac:dyDescent="0.55000000000000004">
      <c r="A345">
        <v>135300</v>
      </c>
      <c r="B345" t="s">
        <v>440</v>
      </c>
      <c r="C345" t="s">
        <v>96</v>
      </c>
      <c r="D345">
        <v>0</v>
      </c>
      <c r="E345">
        <v>0.2</v>
      </c>
      <c r="F345">
        <v>0</v>
      </c>
      <c r="G345">
        <v>0</v>
      </c>
      <c r="H345">
        <v>7.0000000000000007E-2</v>
      </c>
      <c r="I345">
        <v>0</v>
      </c>
      <c r="J345">
        <v>0</v>
      </c>
      <c r="K345">
        <v>0</v>
      </c>
      <c r="L345">
        <v>0.73</v>
      </c>
      <c r="M345">
        <v>0.02</v>
      </c>
      <c r="N345">
        <v>2.2075932035661001</v>
      </c>
      <c r="O345">
        <f t="shared" si="10"/>
        <v>174.7633319</v>
      </c>
      <c r="P345">
        <f t="shared" si="11"/>
        <v>-36.856766799999903</v>
      </c>
      <c r="R345">
        <v>135100</v>
      </c>
      <c r="S345" t="s">
        <v>438</v>
      </c>
      <c r="T345" t="s">
        <v>96</v>
      </c>
      <c r="U345">
        <v>0</v>
      </c>
      <c r="V345">
        <v>0.3</v>
      </c>
      <c r="W345">
        <v>0.04</v>
      </c>
      <c r="X345">
        <v>0</v>
      </c>
      <c r="Y345">
        <v>0.13</v>
      </c>
      <c r="Z345">
        <v>0</v>
      </c>
      <c r="AA345">
        <v>0</v>
      </c>
      <c r="AB345">
        <v>0</v>
      </c>
      <c r="AC345">
        <v>0.53</v>
      </c>
      <c r="AD345">
        <v>0.02</v>
      </c>
      <c r="AE345">
        <v>3.8592822608101902</v>
      </c>
      <c r="AF345">
        <v>174.76547840000001</v>
      </c>
      <c r="AG345">
        <v>-36.85388159</v>
      </c>
      <c r="AI345">
        <v>135500</v>
      </c>
      <c r="AJ345" t="s">
        <v>442</v>
      </c>
      <c r="AK345" t="s">
        <v>96</v>
      </c>
      <c r="AL345">
        <v>0</v>
      </c>
      <c r="AM345">
        <v>0</v>
      </c>
      <c r="AN345">
        <v>0</v>
      </c>
      <c r="AO345">
        <v>0</v>
      </c>
      <c r="AP345">
        <v>0</v>
      </c>
      <c r="AQ345">
        <v>0.6</v>
      </c>
      <c r="AR345">
        <v>0</v>
      </c>
      <c r="AS345">
        <v>0</v>
      </c>
      <c r="AT345">
        <v>0.4</v>
      </c>
      <c r="AU345">
        <v>0</v>
      </c>
      <c r="AV345">
        <v>0.82749568050528599</v>
      </c>
      <c r="AW345">
        <v>174.71110830000001</v>
      </c>
      <c r="AX345">
        <v>-36.895326070000003</v>
      </c>
    </row>
    <row r="346" spans="1:50" x14ac:dyDescent="0.55000000000000004">
      <c r="A346">
        <v>135400</v>
      </c>
      <c r="B346" t="s">
        <v>441</v>
      </c>
      <c r="C346" t="s">
        <v>96</v>
      </c>
      <c r="D346">
        <v>0.04</v>
      </c>
      <c r="E346">
        <v>0.02</v>
      </c>
      <c r="F346">
        <v>0</v>
      </c>
      <c r="G346">
        <v>0</v>
      </c>
      <c r="H346">
        <v>0.93</v>
      </c>
      <c r="I346">
        <v>0.01</v>
      </c>
      <c r="J346">
        <v>0</v>
      </c>
      <c r="K346">
        <v>0</v>
      </c>
      <c r="L346">
        <v>0</v>
      </c>
      <c r="M346">
        <v>0.02</v>
      </c>
      <c r="N346">
        <v>10.304680506569399</v>
      </c>
      <c r="O346">
        <f t="shared" si="10"/>
        <v>174.66621860000001</v>
      </c>
      <c r="P346">
        <f t="shared" si="11"/>
        <v>-36.925209770000002</v>
      </c>
      <c r="R346">
        <v>135200</v>
      </c>
      <c r="S346" t="s">
        <v>439</v>
      </c>
      <c r="T346" t="s">
        <v>96</v>
      </c>
      <c r="U346">
        <v>0</v>
      </c>
      <c r="V346">
        <v>0</v>
      </c>
      <c r="W346">
        <v>0</v>
      </c>
      <c r="X346">
        <v>0</v>
      </c>
      <c r="Y346">
        <v>0.71</v>
      </c>
      <c r="Z346">
        <v>0</v>
      </c>
      <c r="AA346">
        <v>0</v>
      </c>
      <c r="AB346">
        <v>0</v>
      </c>
      <c r="AC346">
        <v>0.28999999999999998</v>
      </c>
      <c r="AD346">
        <v>0.02</v>
      </c>
      <c r="AE346">
        <v>0.58213263099773405</v>
      </c>
      <c r="AF346">
        <v>174.7169006</v>
      </c>
      <c r="AG346">
        <v>-36.889511910000003</v>
      </c>
      <c r="AI346">
        <v>135600</v>
      </c>
      <c r="AJ346" t="s">
        <v>443</v>
      </c>
      <c r="AK346" t="s">
        <v>96</v>
      </c>
      <c r="AL346">
        <v>0</v>
      </c>
      <c r="AM346">
        <v>0</v>
      </c>
      <c r="AN346">
        <v>0</v>
      </c>
      <c r="AO346">
        <v>0</v>
      </c>
      <c r="AP346">
        <v>0</v>
      </c>
      <c r="AQ346">
        <v>0.63</v>
      </c>
      <c r="AR346">
        <v>0</v>
      </c>
      <c r="AS346">
        <v>0</v>
      </c>
      <c r="AT346">
        <v>0.37</v>
      </c>
      <c r="AU346">
        <v>0</v>
      </c>
      <c r="AV346">
        <v>0.95716054111947502</v>
      </c>
      <c r="AW346">
        <v>174.68227830000001</v>
      </c>
      <c r="AX346">
        <v>-36.913800029999997</v>
      </c>
    </row>
    <row r="347" spans="1:50" x14ac:dyDescent="0.55000000000000004">
      <c r="A347">
        <v>135500</v>
      </c>
      <c r="B347" t="s">
        <v>442</v>
      </c>
      <c r="C347" t="s">
        <v>96</v>
      </c>
      <c r="D347">
        <v>0.03</v>
      </c>
      <c r="E347">
        <v>0.13</v>
      </c>
      <c r="F347">
        <v>0</v>
      </c>
      <c r="G347">
        <v>0</v>
      </c>
      <c r="H347">
        <v>0.82</v>
      </c>
      <c r="I347">
        <v>0</v>
      </c>
      <c r="J347">
        <v>0</v>
      </c>
      <c r="K347">
        <v>0</v>
      </c>
      <c r="L347">
        <v>0.02</v>
      </c>
      <c r="M347">
        <v>0.02</v>
      </c>
      <c r="N347">
        <v>8.0703547252284</v>
      </c>
      <c r="O347">
        <f t="shared" si="10"/>
        <v>174.71110830000001</v>
      </c>
      <c r="P347">
        <f t="shared" si="11"/>
        <v>-36.895326070000003</v>
      </c>
      <c r="R347">
        <v>135300</v>
      </c>
      <c r="S347" t="s">
        <v>440</v>
      </c>
      <c r="T347" t="s">
        <v>96</v>
      </c>
      <c r="U347">
        <v>0</v>
      </c>
      <c r="V347">
        <v>0.25</v>
      </c>
      <c r="W347">
        <v>0</v>
      </c>
      <c r="X347">
        <v>0</v>
      </c>
      <c r="Y347">
        <v>0.46</v>
      </c>
      <c r="Z347">
        <v>0</v>
      </c>
      <c r="AA347">
        <v>0</v>
      </c>
      <c r="AB347">
        <v>0</v>
      </c>
      <c r="AC347">
        <v>0.28999999999999998</v>
      </c>
      <c r="AD347">
        <v>0.02</v>
      </c>
      <c r="AE347">
        <v>5.6207146937144703</v>
      </c>
      <c r="AF347">
        <v>174.7633319</v>
      </c>
      <c r="AG347">
        <v>-36.856766799999903</v>
      </c>
      <c r="AI347">
        <v>135700</v>
      </c>
      <c r="AJ347" t="s">
        <v>444</v>
      </c>
      <c r="AK347" t="s">
        <v>96</v>
      </c>
      <c r="AL347" t="s">
        <v>97</v>
      </c>
      <c r="AM347" t="s">
        <v>97</v>
      </c>
      <c r="AN347" t="s">
        <v>97</v>
      </c>
      <c r="AO347">
        <v>0</v>
      </c>
      <c r="AP347" t="s">
        <v>97</v>
      </c>
      <c r="AQ347" t="s">
        <v>97</v>
      </c>
      <c r="AR347">
        <v>0</v>
      </c>
      <c r="AS347" t="s">
        <v>97</v>
      </c>
      <c r="AT347" t="s">
        <v>97</v>
      </c>
      <c r="AU347">
        <v>0</v>
      </c>
      <c r="AV347" t="s">
        <v>97</v>
      </c>
      <c r="AW347">
        <v>174.7764913</v>
      </c>
      <c r="AX347">
        <v>-36.849686730000002</v>
      </c>
    </row>
    <row r="348" spans="1:50" x14ac:dyDescent="0.55000000000000004">
      <c r="A348">
        <v>135600</v>
      </c>
      <c r="B348" t="s">
        <v>443</v>
      </c>
      <c r="C348" t="s">
        <v>96</v>
      </c>
      <c r="D348">
        <v>0.16</v>
      </c>
      <c r="E348">
        <v>0.03</v>
      </c>
      <c r="F348">
        <v>0</v>
      </c>
      <c r="G348">
        <v>0</v>
      </c>
      <c r="H348">
        <v>0.73</v>
      </c>
      <c r="I348">
        <v>0</v>
      </c>
      <c r="J348">
        <v>0</v>
      </c>
      <c r="K348">
        <v>0</v>
      </c>
      <c r="L348">
        <v>0.08</v>
      </c>
      <c r="M348">
        <v>0.02</v>
      </c>
      <c r="N348">
        <v>8.5569102261682293</v>
      </c>
      <c r="O348">
        <f t="shared" si="10"/>
        <v>174.68227830000001</v>
      </c>
      <c r="P348">
        <f t="shared" si="11"/>
        <v>-36.913800029999997</v>
      </c>
      <c r="R348">
        <v>135400</v>
      </c>
      <c r="S348" t="s">
        <v>441</v>
      </c>
      <c r="T348" t="s">
        <v>96</v>
      </c>
      <c r="U348">
        <v>0</v>
      </c>
      <c r="V348">
        <v>0</v>
      </c>
      <c r="W348">
        <v>0</v>
      </c>
      <c r="X348">
        <v>0</v>
      </c>
      <c r="Y348">
        <v>1</v>
      </c>
      <c r="Z348">
        <v>0</v>
      </c>
      <c r="AA348">
        <v>0</v>
      </c>
      <c r="AB348">
        <v>0</v>
      </c>
      <c r="AC348">
        <v>0</v>
      </c>
      <c r="AD348">
        <v>0.02</v>
      </c>
      <c r="AE348" t="s">
        <v>97</v>
      </c>
      <c r="AF348">
        <v>174.66621860000001</v>
      </c>
      <c r="AG348">
        <v>-36.925209770000002</v>
      </c>
      <c r="AI348">
        <v>135800</v>
      </c>
      <c r="AJ348" t="s">
        <v>445</v>
      </c>
      <c r="AK348" t="s">
        <v>96</v>
      </c>
      <c r="AL348">
        <v>0</v>
      </c>
      <c r="AM348">
        <v>0</v>
      </c>
      <c r="AN348">
        <v>0</v>
      </c>
      <c r="AO348">
        <v>0</v>
      </c>
      <c r="AP348">
        <v>0</v>
      </c>
      <c r="AQ348">
        <v>0.62</v>
      </c>
      <c r="AR348">
        <v>0</v>
      </c>
      <c r="AS348">
        <v>0</v>
      </c>
      <c r="AT348">
        <v>0.38</v>
      </c>
      <c r="AU348">
        <v>0</v>
      </c>
      <c r="AV348">
        <v>0.18622729859019699</v>
      </c>
      <c r="AW348">
        <v>174.73133049999899</v>
      </c>
      <c r="AX348">
        <v>-36.881805540000002</v>
      </c>
    </row>
    <row r="349" spans="1:50" x14ac:dyDescent="0.55000000000000004">
      <c r="A349">
        <v>135700</v>
      </c>
      <c r="B349" t="s">
        <v>444</v>
      </c>
      <c r="C349" t="s">
        <v>96</v>
      </c>
      <c r="D349">
        <v>0</v>
      </c>
      <c r="E349">
        <v>0.04</v>
      </c>
      <c r="F349">
        <v>0</v>
      </c>
      <c r="G349">
        <v>0</v>
      </c>
      <c r="H349">
        <v>0.16</v>
      </c>
      <c r="I349">
        <v>0</v>
      </c>
      <c r="J349">
        <v>0</v>
      </c>
      <c r="K349">
        <v>0</v>
      </c>
      <c r="L349">
        <v>0.8</v>
      </c>
      <c r="M349">
        <v>0.02</v>
      </c>
      <c r="N349">
        <v>1.57395290073715</v>
      </c>
      <c r="O349">
        <f t="shared" si="10"/>
        <v>174.7764913</v>
      </c>
      <c r="P349">
        <f t="shared" si="11"/>
        <v>-36.849686730000002</v>
      </c>
      <c r="R349">
        <v>135500</v>
      </c>
      <c r="S349" t="s">
        <v>442</v>
      </c>
      <c r="T349" t="s">
        <v>96</v>
      </c>
      <c r="U349">
        <v>0</v>
      </c>
      <c r="V349">
        <v>0</v>
      </c>
      <c r="W349">
        <v>0</v>
      </c>
      <c r="X349">
        <v>0</v>
      </c>
      <c r="Y349">
        <v>0.82</v>
      </c>
      <c r="Z349">
        <v>0</v>
      </c>
      <c r="AA349">
        <v>0</v>
      </c>
      <c r="AB349">
        <v>0</v>
      </c>
      <c r="AC349">
        <v>0.18</v>
      </c>
      <c r="AD349">
        <v>0.02</v>
      </c>
      <c r="AE349">
        <v>1.70012096959218</v>
      </c>
      <c r="AF349">
        <v>174.71110830000001</v>
      </c>
      <c r="AG349">
        <v>-36.895326070000003</v>
      </c>
      <c r="AI349">
        <v>135900</v>
      </c>
      <c r="AJ349" t="s">
        <v>446</v>
      </c>
      <c r="AK349" t="s">
        <v>96</v>
      </c>
      <c r="AL349">
        <v>0</v>
      </c>
      <c r="AM349">
        <v>0</v>
      </c>
      <c r="AN349">
        <v>0</v>
      </c>
      <c r="AO349">
        <v>0</v>
      </c>
      <c r="AP349">
        <v>0</v>
      </c>
      <c r="AQ349">
        <v>0</v>
      </c>
      <c r="AR349">
        <v>0</v>
      </c>
      <c r="AS349">
        <v>0</v>
      </c>
      <c r="AT349">
        <v>1</v>
      </c>
      <c r="AU349">
        <v>0</v>
      </c>
      <c r="AV349">
        <v>0.47332518063739598</v>
      </c>
      <c r="AW349">
        <v>174.7664115</v>
      </c>
      <c r="AX349">
        <v>-36.856909999999999</v>
      </c>
    </row>
    <row r="350" spans="1:50" x14ac:dyDescent="0.55000000000000004">
      <c r="A350">
        <v>135800</v>
      </c>
      <c r="B350" t="s">
        <v>445</v>
      </c>
      <c r="C350" t="s">
        <v>96</v>
      </c>
      <c r="D350">
        <v>0</v>
      </c>
      <c r="E350">
        <v>0.21</v>
      </c>
      <c r="F350">
        <v>0</v>
      </c>
      <c r="G350">
        <v>0</v>
      </c>
      <c r="H350">
        <v>0.72</v>
      </c>
      <c r="I350">
        <v>0</v>
      </c>
      <c r="J350">
        <v>0</v>
      </c>
      <c r="K350">
        <v>0</v>
      </c>
      <c r="L350">
        <v>7.0000000000000007E-2</v>
      </c>
      <c r="M350">
        <v>0.02</v>
      </c>
      <c r="N350">
        <v>6.0664157659470996</v>
      </c>
      <c r="O350">
        <f t="shared" si="10"/>
        <v>174.73133049999899</v>
      </c>
      <c r="P350">
        <f t="shared" si="11"/>
        <v>-36.881805540000002</v>
      </c>
      <c r="R350">
        <v>135600</v>
      </c>
      <c r="S350" t="s">
        <v>443</v>
      </c>
      <c r="T350" t="s">
        <v>96</v>
      </c>
      <c r="U350">
        <v>0</v>
      </c>
      <c r="V350">
        <v>0</v>
      </c>
      <c r="W350">
        <v>0</v>
      </c>
      <c r="X350">
        <v>0</v>
      </c>
      <c r="Y350">
        <v>0.85</v>
      </c>
      <c r="Z350">
        <v>0</v>
      </c>
      <c r="AA350">
        <v>0</v>
      </c>
      <c r="AB350">
        <v>0</v>
      </c>
      <c r="AC350">
        <v>0.15</v>
      </c>
      <c r="AD350">
        <v>0.02</v>
      </c>
      <c r="AE350">
        <v>1.91503773925472</v>
      </c>
      <c r="AF350">
        <v>174.68227830000001</v>
      </c>
      <c r="AG350">
        <v>-36.913800029999997</v>
      </c>
      <c r="AI350">
        <v>136000</v>
      </c>
      <c r="AJ350" t="s">
        <v>447</v>
      </c>
      <c r="AK350" t="s">
        <v>96</v>
      </c>
      <c r="AL350">
        <v>0</v>
      </c>
      <c r="AM350">
        <v>0</v>
      </c>
      <c r="AN350">
        <v>0</v>
      </c>
      <c r="AO350">
        <v>0</v>
      </c>
      <c r="AP350">
        <v>0</v>
      </c>
      <c r="AQ350">
        <v>0</v>
      </c>
      <c r="AR350">
        <v>0</v>
      </c>
      <c r="AS350">
        <v>0</v>
      </c>
      <c r="AT350">
        <v>1</v>
      </c>
      <c r="AU350">
        <v>0</v>
      </c>
      <c r="AV350" t="s">
        <v>97</v>
      </c>
      <c r="AW350">
        <v>174.7596408</v>
      </c>
      <c r="AX350">
        <v>-36.864626129999998</v>
      </c>
    </row>
    <row r="351" spans="1:50" x14ac:dyDescent="0.55000000000000004">
      <c r="A351">
        <v>135900</v>
      </c>
      <c r="B351" t="s">
        <v>446</v>
      </c>
      <c r="C351" t="s">
        <v>96</v>
      </c>
      <c r="D351">
        <v>0</v>
      </c>
      <c r="E351">
        <v>0.13</v>
      </c>
      <c r="F351">
        <v>0</v>
      </c>
      <c r="G351">
        <v>0</v>
      </c>
      <c r="H351">
        <v>0</v>
      </c>
      <c r="I351">
        <v>0</v>
      </c>
      <c r="J351">
        <v>0</v>
      </c>
      <c r="K351">
        <v>0</v>
      </c>
      <c r="L351">
        <v>0.87</v>
      </c>
      <c r="M351">
        <v>0.02</v>
      </c>
      <c r="N351">
        <v>0.96448636878667304</v>
      </c>
      <c r="O351">
        <f t="shared" si="10"/>
        <v>174.7664115</v>
      </c>
      <c r="P351">
        <f t="shared" si="11"/>
        <v>-36.856909999999999</v>
      </c>
      <c r="R351">
        <v>135700</v>
      </c>
      <c r="S351" t="s">
        <v>444</v>
      </c>
      <c r="T351" t="s">
        <v>96</v>
      </c>
      <c r="U351" t="s">
        <v>97</v>
      </c>
      <c r="V351" t="s">
        <v>97</v>
      </c>
      <c r="W351" t="s">
        <v>97</v>
      </c>
      <c r="X351">
        <v>0</v>
      </c>
      <c r="Y351" t="s">
        <v>97</v>
      </c>
      <c r="Z351" t="s">
        <v>97</v>
      </c>
      <c r="AA351">
        <v>0</v>
      </c>
      <c r="AB351" t="s">
        <v>97</v>
      </c>
      <c r="AC351" t="s">
        <v>97</v>
      </c>
      <c r="AD351">
        <v>0.02</v>
      </c>
      <c r="AE351" t="s">
        <v>97</v>
      </c>
      <c r="AF351">
        <v>174.7764913</v>
      </c>
      <c r="AG351">
        <v>-36.849686730000002</v>
      </c>
      <c r="AI351">
        <v>136100</v>
      </c>
      <c r="AJ351" t="s">
        <v>448</v>
      </c>
      <c r="AK351" t="s">
        <v>96</v>
      </c>
      <c r="AL351" t="s">
        <v>97</v>
      </c>
      <c r="AM351" t="s">
        <v>97</v>
      </c>
      <c r="AN351" t="s">
        <v>97</v>
      </c>
      <c r="AO351">
        <v>0</v>
      </c>
      <c r="AP351" t="s">
        <v>97</v>
      </c>
      <c r="AQ351" t="s">
        <v>97</v>
      </c>
      <c r="AR351">
        <v>0</v>
      </c>
      <c r="AS351" t="s">
        <v>97</v>
      </c>
      <c r="AT351" t="s">
        <v>97</v>
      </c>
      <c r="AU351">
        <v>0</v>
      </c>
      <c r="AV351" t="s">
        <v>97</v>
      </c>
      <c r="AW351">
        <v>174.76828549999999</v>
      </c>
      <c r="AX351">
        <v>-36.860131780000003</v>
      </c>
    </row>
    <row r="352" spans="1:50" x14ac:dyDescent="0.55000000000000004">
      <c r="A352">
        <v>136000</v>
      </c>
      <c r="B352" t="s">
        <v>447</v>
      </c>
      <c r="C352" t="s">
        <v>96</v>
      </c>
      <c r="D352">
        <v>0.04</v>
      </c>
      <c r="E352">
        <v>0.21</v>
      </c>
      <c r="F352">
        <v>0</v>
      </c>
      <c r="G352">
        <v>0</v>
      </c>
      <c r="H352">
        <v>0.36</v>
      </c>
      <c r="I352">
        <v>0.01</v>
      </c>
      <c r="J352">
        <v>0</v>
      </c>
      <c r="K352">
        <v>0.02</v>
      </c>
      <c r="L352">
        <v>0.36</v>
      </c>
      <c r="M352">
        <v>0.02</v>
      </c>
      <c r="N352">
        <v>3.3580931192661798</v>
      </c>
      <c r="O352">
        <f t="shared" si="10"/>
        <v>174.7596408</v>
      </c>
      <c r="P352">
        <f t="shared" si="11"/>
        <v>-36.864626129999998</v>
      </c>
      <c r="R352">
        <v>135800</v>
      </c>
      <c r="S352" t="s">
        <v>445</v>
      </c>
      <c r="T352" t="s">
        <v>96</v>
      </c>
      <c r="U352">
        <v>0</v>
      </c>
      <c r="V352">
        <v>0.04</v>
      </c>
      <c r="W352">
        <v>0</v>
      </c>
      <c r="X352">
        <v>0</v>
      </c>
      <c r="Y352">
        <v>0.8</v>
      </c>
      <c r="Z352">
        <v>0</v>
      </c>
      <c r="AA352">
        <v>0</v>
      </c>
      <c r="AB352">
        <v>0</v>
      </c>
      <c r="AC352">
        <v>0.16</v>
      </c>
      <c r="AD352">
        <v>0.02</v>
      </c>
      <c r="AE352">
        <v>4.4442175632936696</v>
      </c>
      <c r="AF352">
        <v>174.73133049999899</v>
      </c>
      <c r="AG352">
        <v>-36.881805540000002</v>
      </c>
      <c r="AI352">
        <v>136200</v>
      </c>
      <c r="AJ352" t="s">
        <v>449</v>
      </c>
      <c r="AK352" t="s">
        <v>96</v>
      </c>
      <c r="AL352">
        <v>0.46</v>
      </c>
      <c r="AM352">
        <v>0.09</v>
      </c>
      <c r="AN352">
        <v>0</v>
      </c>
      <c r="AO352">
        <v>0</v>
      </c>
      <c r="AP352">
        <v>0.01</v>
      </c>
      <c r="AQ352">
        <v>0.1</v>
      </c>
      <c r="AR352">
        <v>0</v>
      </c>
      <c r="AS352">
        <v>0</v>
      </c>
      <c r="AT352">
        <v>0.34</v>
      </c>
      <c r="AU352">
        <v>0</v>
      </c>
      <c r="AV352">
        <v>1.8479318591460101</v>
      </c>
      <c r="AW352">
        <v>174.74595149999999</v>
      </c>
      <c r="AX352">
        <v>-36.874764370000001</v>
      </c>
    </row>
    <row r="353" spans="1:50" x14ac:dyDescent="0.55000000000000004">
      <c r="A353">
        <v>136100</v>
      </c>
      <c r="B353" t="s">
        <v>448</v>
      </c>
      <c r="C353" t="s">
        <v>96</v>
      </c>
      <c r="D353">
        <v>0</v>
      </c>
      <c r="E353">
        <v>0.16</v>
      </c>
      <c r="F353">
        <v>0</v>
      </c>
      <c r="G353">
        <v>0</v>
      </c>
      <c r="H353">
        <v>0.17</v>
      </c>
      <c r="I353">
        <v>0</v>
      </c>
      <c r="J353">
        <v>0</v>
      </c>
      <c r="K353">
        <v>0</v>
      </c>
      <c r="L353">
        <v>0.67</v>
      </c>
      <c r="M353">
        <v>0.02</v>
      </c>
      <c r="N353">
        <v>1.78537925782897</v>
      </c>
      <c r="O353">
        <f t="shared" si="10"/>
        <v>174.76828549999999</v>
      </c>
      <c r="P353">
        <f t="shared" si="11"/>
        <v>-36.860131780000003</v>
      </c>
      <c r="R353">
        <v>135900</v>
      </c>
      <c r="S353" t="s">
        <v>446</v>
      </c>
      <c r="T353" t="s">
        <v>96</v>
      </c>
      <c r="U353">
        <v>0</v>
      </c>
      <c r="V353">
        <v>0.17</v>
      </c>
      <c r="W353">
        <v>0.08</v>
      </c>
      <c r="X353">
        <v>0</v>
      </c>
      <c r="Y353">
        <v>0.15</v>
      </c>
      <c r="Z353">
        <v>0</v>
      </c>
      <c r="AA353">
        <v>0</v>
      </c>
      <c r="AB353">
        <v>0</v>
      </c>
      <c r="AC353">
        <v>0.6</v>
      </c>
      <c r="AD353">
        <v>0.02</v>
      </c>
      <c r="AE353">
        <v>2.6665009361790299</v>
      </c>
      <c r="AF353">
        <v>174.7664115</v>
      </c>
      <c r="AG353">
        <v>-36.856909999999999</v>
      </c>
      <c r="AI353">
        <v>136300</v>
      </c>
      <c r="AJ353" t="s">
        <v>450</v>
      </c>
      <c r="AK353" t="s">
        <v>96</v>
      </c>
      <c r="AL353">
        <v>0</v>
      </c>
      <c r="AM353">
        <v>0</v>
      </c>
      <c r="AN353">
        <v>0</v>
      </c>
      <c r="AO353">
        <v>0</v>
      </c>
      <c r="AP353">
        <v>0</v>
      </c>
      <c r="AQ353">
        <v>0</v>
      </c>
      <c r="AR353">
        <v>0</v>
      </c>
      <c r="AS353">
        <v>0</v>
      </c>
      <c r="AT353">
        <v>1</v>
      </c>
      <c r="AU353">
        <v>0</v>
      </c>
      <c r="AV353" t="s">
        <v>97</v>
      </c>
      <c r="AW353">
        <v>174.73988879999999</v>
      </c>
      <c r="AX353">
        <v>-36.880532680000002</v>
      </c>
    </row>
    <row r="354" spans="1:50" x14ac:dyDescent="0.55000000000000004">
      <c r="A354">
        <v>136200</v>
      </c>
      <c r="B354" t="s">
        <v>449</v>
      </c>
      <c r="C354" t="s">
        <v>96</v>
      </c>
      <c r="D354">
        <v>0.11</v>
      </c>
      <c r="E354">
        <v>0.2</v>
      </c>
      <c r="F354">
        <v>0</v>
      </c>
      <c r="G354">
        <v>0</v>
      </c>
      <c r="H354">
        <v>0.63</v>
      </c>
      <c r="I354">
        <v>0</v>
      </c>
      <c r="J354">
        <v>0</v>
      </c>
      <c r="K354">
        <v>0.02</v>
      </c>
      <c r="L354">
        <v>0.04</v>
      </c>
      <c r="M354">
        <v>0.02</v>
      </c>
      <c r="N354">
        <v>4.6129310751719901</v>
      </c>
      <c r="O354">
        <f t="shared" si="10"/>
        <v>174.74595149999999</v>
      </c>
      <c r="P354">
        <f t="shared" si="11"/>
        <v>-36.874764370000001</v>
      </c>
      <c r="R354">
        <v>136000</v>
      </c>
      <c r="S354" t="s">
        <v>447</v>
      </c>
      <c r="T354" t="s">
        <v>96</v>
      </c>
      <c r="U354">
        <v>0.02</v>
      </c>
      <c r="V354">
        <v>0.06</v>
      </c>
      <c r="W354">
        <v>0</v>
      </c>
      <c r="X354">
        <v>0</v>
      </c>
      <c r="Y354">
        <v>0.85</v>
      </c>
      <c r="Z354">
        <v>0</v>
      </c>
      <c r="AA354">
        <v>0</v>
      </c>
      <c r="AB354">
        <v>0</v>
      </c>
      <c r="AC354">
        <v>7.0000000000000007E-2</v>
      </c>
      <c r="AD354">
        <v>0.02</v>
      </c>
      <c r="AE354">
        <v>8.7289572561259501</v>
      </c>
      <c r="AF354">
        <v>174.7596408</v>
      </c>
      <c r="AG354">
        <v>-36.864626129999998</v>
      </c>
      <c r="AI354">
        <v>136400</v>
      </c>
      <c r="AJ354" t="s">
        <v>451</v>
      </c>
      <c r="AK354" t="s">
        <v>96</v>
      </c>
      <c r="AL354">
        <v>0</v>
      </c>
      <c r="AM354">
        <v>0</v>
      </c>
      <c r="AN354">
        <v>0</v>
      </c>
      <c r="AO354">
        <v>0</v>
      </c>
      <c r="AP354">
        <v>0</v>
      </c>
      <c r="AQ354">
        <v>0</v>
      </c>
      <c r="AR354">
        <v>0</v>
      </c>
      <c r="AS354">
        <v>0</v>
      </c>
      <c r="AT354">
        <v>1</v>
      </c>
      <c r="AU354">
        <v>0</v>
      </c>
      <c r="AV354" t="s">
        <v>97</v>
      </c>
      <c r="AW354">
        <v>174.77798049999899</v>
      </c>
      <c r="AX354">
        <v>-36.856792609999999</v>
      </c>
    </row>
    <row r="355" spans="1:50" x14ac:dyDescent="0.55000000000000004">
      <c r="A355">
        <v>136300</v>
      </c>
      <c r="B355" t="s">
        <v>450</v>
      </c>
      <c r="C355" t="s">
        <v>96</v>
      </c>
      <c r="D355">
        <v>0.05</v>
      </c>
      <c r="E355">
        <v>0.19</v>
      </c>
      <c r="F355">
        <v>0</v>
      </c>
      <c r="G355">
        <v>0</v>
      </c>
      <c r="H355">
        <v>0.65999999999999903</v>
      </c>
      <c r="I355">
        <v>0</v>
      </c>
      <c r="J355">
        <v>0</v>
      </c>
      <c r="K355">
        <v>0.03</v>
      </c>
      <c r="L355">
        <v>7.0000000000000007E-2</v>
      </c>
      <c r="M355">
        <v>0.02</v>
      </c>
      <c r="N355">
        <v>5.28025757024478</v>
      </c>
      <c r="O355">
        <f t="shared" si="10"/>
        <v>174.73988879999999</v>
      </c>
      <c r="P355">
        <f t="shared" si="11"/>
        <v>-36.880532680000002</v>
      </c>
      <c r="R355">
        <v>136100</v>
      </c>
      <c r="S355" t="s">
        <v>448</v>
      </c>
      <c r="T355" t="s">
        <v>96</v>
      </c>
      <c r="U355">
        <v>0.03</v>
      </c>
      <c r="V355">
        <v>0.09</v>
      </c>
      <c r="W355">
        <v>0.01</v>
      </c>
      <c r="X355">
        <v>0</v>
      </c>
      <c r="Y355">
        <v>0.76</v>
      </c>
      <c r="Z355">
        <v>0.01</v>
      </c>
      <c r="AA355">
        <v>0</v>
      </c>
      <c r="AB355">
        <v>0.01</v>
      </c>
      <c r="AC355">
        <v>0.09</v>
      </c>
      <c r="AD355">
        <v>0.02</v>
      </c>
      <c r="AE355">
        <v>7.8568157650671999</v>
      </c>
      <c r="AF355">
        <v>174.76828549999999</v>
      </c>
      <c r="AG355">
        <v>-36.860131780000003</v>
      </c>
      <c r="AI355">
        <v>136500</v>
      </c>
      <c r="AJ355" t="s">
        <v>452</v>
      </c>
      <c r="AK355" t="s">
        <v>96</v>
      </c>
      <c r="AL355">
        <v>0</v>
      </c>
      <c r="AM355">
        <v>0</v>
      </c>
      <c r="AN355">
        <v>0</v>
      </c>
      <c r="AO355">
        <v>0</v>
      </c>
      <c r="AP355">
        <v>0</v>
      </c>
      <c r="AQ355">
        <v>0.78</v>
      </c>
      <c r="AR355">
        <v>0</v>
      </c>
      <c r="AS355">
        <v>0</v>
      </c>
      <c r="AT355">
        <v>0.22</v>
      </c>
      <c r="AU355">
        <v>0</v>
      </c>
      <c r="AV355">
        <v>1.4030082474874499</v>
      </c>
      <c r="AW355">
        <v>174.68283769999999</v>
      </c>
      <c r="AX355">
        <v>-36.921102019999999</v>
      </c>
    </row>
    <row r="356" spans="1:50" x14ac:dyDescent="0.55000000000000004">
      <c r="A356">
        <v>136400</v>
      </c>
      <c r="B356" t="s">
        <v>451</v>
      </c>
      <c r="C356" t="s">
        <v>96</v>
      </c>
      <c r="D356">
        <v>0.02</v>
      </c>
      <c r="E356">
        <v>0.16</v>
      </c>
      <c r="F356">
        <v>0</v>
      </c>
      <c r="G356">
        <v>0</v>
      </c>
      <c r="H356">
        <v>0.43</v>
      </c>
      <c r="I356">
        <v>0</v>
      </c>
      <c r="J356">
        <v>0</v>
      </c>
      <c r="K356">
        <v>0.01</v>
      </c>
      <c r="L356">
        <v>0.38</v>
      </c>
      <c r="M356">
        <v>0.02</v>
      </c>
      <c r="N356">
        <v>2.9810261734969998</v>
      </c>
      <c r="O356">
        <f t="shared" si="10"/>
        <v>174.77798049999899</v>
      </c>
      <c r="P356">
        <f t="shared" si="11"/>
        <v>-36.856792609999999</v>
      </c>
      <c r="R356">
        <v>136200</v>
      </c>
      <c r="S356" t="s">
        <v>449</v>
      </c>
      <c r="T356" t="s">
        <v>96</v>
      </c>
      <c r="U356">
        <v>0</v>
      </c>
      <c r="V356">
        <v>0</v>
      </c>
      <c r="W356">
        <v>0</v>
      </c>
      <c r="X356">
        <v>0</v>
      </c>
      <c r="Y356">
        <v>0.4</v>
      </c>
      <c r="Z356">
        <v>0</v>
      </c>
      <c r="AA356">
        <v>0</v>
      </c>
      <c r="AB356">
        <v>0</v>
      </c>
      <c r="AC356">
        <v>0.6</v>
      </c>
      <c r="AD356">
        <v>0.02</v>
      </c>
      <c r="AE356">
        <v>0.50294293591472405</v>
      </c>
      <c r="AF356">
        <v>174.74595149999999</v>
      </c>
      <c r="AG356">
        <v>-36.874764370000001</v>
      </c>
      <c r="AI356">
        <v>136600</v>
      </c>
      <c r="AJ356" t="s">
        <v>453</v>
      </c>
      <c r="AK356" t="s">
        <v>96</v>
      </c>
      <c r="AL356" t="s">
        <v>97</v>
      </c>
      <c r="AM356" t="s">
        <v>97</v>
      </c>
      <c r="AN356" t="s">
        <v>97</v>
      </c>
      <c r="AO356">
        <v>0</v>
      </c>
      <c r="AP356" t="s">
        <v>97</v>
      </c>
      <c r="AQ356" t="s">
        <v>97</v>
      </c>
      <c r="AR356">
        <v>0</v>
      </c>
      <c r="AS356" t="s">
        <v>97</v>
      </c>
      <c r="AT356" t="s">
        <v>97</v>
      </c>
      <c r="AU356">
        <v>0</v>
      </c>
      <c r="AV356" t="s">
        <v>97</v>
      </c>
      <c r="AW356">
        <v>174.71253899999999</v>
      </c>
      <c r="AX356">
        <v>-36.902385780000003</v>
      </c>
    </row>
    <row r="357" spans="1:50" x14ac:dyDescent="0.55000000000000004">
      <c r="A357">
        <v>136500</v>
      </c>
      <c r="B357" t="s">
        <v>452</v>
      </c>
      <c r="C357" t="s">
        <v>96</v>
      </c>
      <c r="D357">
        <v>7.0000000000000007E-2</v>
      </c>
      <c r="E357">
        <v>0.04</v>
      </c>
      <c r="F357">
        <v>0</v>
      </c>
      <c r="G357">
        <v>0</v>
      </c>
      <c r="H357">
        <v>0.87</v>
      </c>
      <c r="I357">
        <v>0.01</v>
      </c>
      <c r="J357">
        <v>0</v>
      </c>
      <c r="K357">
        <v>0</v>
      </c>
      <c r="L357">
        <v>0.01</v>
      </c>
      <c r="M357">
        <v>0.02</v>
      </c>
      <c r="N357">
        <v>8.8409862677023092</v>
      </c>
      <c r="O357">
        <f t="shared" si="10"/>
        <v>174.68283769999999</v>
      </c>
      <c r="P357">
        <f t="shared" si="11"/>
        <v>-36.921102019999999</v>
      </c>
      <c r="R357">
        <v>136300</v>
      </c>
      <c r="S357" t="s">
        <v>450</v>
      </c>
      <c r="T357" t="s">
        <v>96</v>
      </c>
      <c r="U357">
        <v>0</v>
      </c>
      <c r="V357">
        <v>0</v>
      </c>
      <c r="W357">
        <v>0</v>
      </c>
      <c r="X357">
        <v>0</v>
      </c>
      <c r="Y357">
        <v>0.62</v>
      </c>
      <c r="Z357">
        <v>0</v>
      </c>
      <c r="AA357">
        <v>0</v>
      </c>
      <c r="AB357">
        <v>0</v>
      </c>
      <c r="AC357">
        <v>0.38</v>
      </c>
      <c r="AD357">
        <v>0.02</v>
      </c>
      <c r="AE357">
        <v>0.35270068149279699</v>
      </c>
      <c r="AF357">
        <v>174.73988879999999</v>
      </c>
      <c r="AG357">
        <v>-36.880532680000002</v>
      </c>
      <c r="AI357">
        <v>136700</v>
      </c>
      <c r="AJ357" t="s">
        <v>454</v>
      </c>
      <c r="AK357" t="s">
        <v>96</v>
      </c>
      <c r="AL357">
        <v>0</v>
      </c>
      <c r="AM357">
        <v>0</v>
      </c>
      <c r="AN357">
        <v>0</v>
      </c>
      <c r="AO357">
        <v>0</v>
      </c>
      <c r="AP357">
        <v>0</v>
      </c>
      <c r="AQ357">
        <v>1</v>
      </c>
      <c r="AR357">
        <v>0</v>
      </c>
      <c r="AS357">
        <v>0</v>
      </c>
      <c r="AT357">
        <v>0</v>
      </c>
      <c r="AU357">
        <v>0</v>
      </c>
      <c r="AV357" t="s">
        <v>97</v>
      </c>
      <c r="AW357">
        <v>174.6562265</v>
      </c>
      <c r="AX357">
        <v>-36.945807209999998</v>
      </c>
    </row>
    <row r="358" spans="1:50" x14ac:dyDescent="0.55000000000000004">
      <c r="A358">
        <v>136600</v>
      </c>
      <c r="B358" t="s">
        <v>453</v>
      </c>
      <c r="C358" t="s">
        <v>96</v>
      </c>
      <c r="D358">
        <v>0.01</v>
      </c>
      <c r="E358">
        <v>0.08</v>
      </c>
      <c r="F358">
        <v>0</v>
      </c>
      <c r="G358">
        <v>0</v>
      </c>
      <c r="H358">
        <v>0.91</v>
      </c>
      <c r="I358">
        <v>0</v>
      </c>
      <c r="J358">
        <v>0</v>
      </c>
      <c r="K358">
        <v>0</v>
      </c>
      <c r="L358">
        <v>0</v>
      </c>
      <c r="M358">
        <v>0.02</v>
      </c>
      <c r="N358">
        <v>7.8232318383230401</v>
      </c>
      <c r="O358">
        <f t="shared" si="10"/>
        <v>174.71253899999999</v>
      </c>
      <c r="P358">
        <f t="shared" si="11"/>
        <v>-36.902385780000003</v>
      </c>
      <c r="R358">
        <v>136400</v>
      </c>
      <c r="S358" t="s">
        <v>451</v>
      </c>
      <c r="T358" t="s">
        <v>96</v>
      </c>
      <c r="U358">
        <v>0.01</v>
      </c>
      <c r="V358">
        <v>0.06</v>
      </c>
      <c r="W358">
        <v>0.01</v>
      </c>
      <c r="X358">
        <v>0</v>
      </c>
      <c r="Y358">
        <v>0.83</v>
      </c>
      <c r="Z358">
        <v>0</v>
      </c>
      <c r="AA358">
        <v>0</v>
      </c>
      <c r="AB358">
        <v>0.01</v>
      </c>
      <c r="AC358">
        <v>0.08</v>
      </c>
      <c r="AD358">
        <v>0.02</v>
      </c>
      <c r="AE358">
        <v>8.1731092464890693</v>
      </c>
      <c r="AF358">
        <v>174.77798049999899</v>
      </c>
      <c r="AG358">
        <v>-36.856792609999999</v>
      </c>
      <c r="AI358">
        <v>136800</v>
      </c>
      <c r="AJ358" t="s">
        <v>455</v>
      </c>
      <c r="AK358" t="s">
        <v>96</v>
      </c>
      <c r="AL358">
        <v>0</v>
      </c>
      <c r="AM358">
        <v>0</v>
      </c>
      <c r="AN358">
        <v>0</v>
      </c>
      <c r="AO358">
        <v>0</v>
      </c>
      <c r="AP358">
        <v>0</v>
      </c>
      <c r="AQ358">
        <v>1</v>
      </c>
      <c r="AR358">
        <v>0</v>
      </c>
      <c r="AS358">
        <v>0</v>
      </c>
      <c r="AT358">
        <v>0</v>
      </c>
      <c r="AU358">
        <v>0</v>
      </c>
      <c r="AV358" t="s">
        <v>97</v>
      </c>
      <c r="AW358">
        <v>174.72152249999999</v>
      </c>
      <c r="AX358">
        <v>-36.894802579999997</v>
      </c>
    </row>
    <row r="359" spans="1:50" x14ac:dyDescent="0.55000000000000004">
      <c r="A359">
        <v>136700</v>
      </c>
      <c r="B359" t="s">
        <v>454</v>
      </c>
      <c r="C359" t="s">
        <v>96</v>
      </c>
      <c r="D359">
        <v>0.03</v>
      </c>
      <c r="E359">
        <v>0.01</v>
      </c>
      <c r="F359">
        <v>0</v>
      </c>
      <c r="G359">
        <v>0</v>
      </c>
      <c r="H359">
        <v>0.95</v>
      </c>
      <c r="I359">
        <v>0</v>
      </c>
      <c r="J359">
        <v>0</v>
      </c>
      <c r="K359">
        <v>0</v>
      </c>
      <c r="L359">
        <v>0.01</v>
      </c>
      <c r="M359">
        <v>0.02</v>
      </c>
      <c r="N359">
        <v>11.0210724606755</v>
      </c>
      <c r="O359">
        <f t="shared" si="10"/>
        <v>174.6562265</v>
      </c>
      <c r="P359">
        <f t="shared" si="11"/>
        <v>-36.945807209999998</v>
      </c>
      <c r="R359">
        <v>136500</v>
      </c>
      <c r="S359" t="s">
        <v>452</v>
      </c>
      <c r="T359" t="s">
        <v>96</v>
      </c>
      <c r="U359">
        <v>0</v>
      </c>
      <c r="V359">
        <v>0</v>
      </c>
      <c r="W359">
        <v>0</v>
      </c>
      <c r="X359">
        <v>0</v>
      </c>
      <c r="Y359">
        <v>0.91</v>
      </c>
      <c r="Z359">
        <v>0</v>
      </c>
      <c r="AA359">
        <v>0</v>
      </c>
      <c r="AB359">
        <v>0</v>
      </c>
      <c r="AC359">
        <v>0.09</v>
      </c>
      <c r="AD359">
        <v>0.02</v>
      </c>
      <c r="AE359">
        <v>2.9150022938472002</v>
      </c>
      <c r="AF359">
        <v>174.68283769999999</v>
      </c>
      <c r="AG359">
        <v>-36.921102019999999</v>
      </c>
      <c r="AI359">
        <v>136900</v>
      </c>
      <c r="AJ359" t="s">
        <v>456</v>
      </c>
      <c r="AK359" t="s">
        <v>96</v>
      </c>
      <c r="AL359">
        <v>0</v>
      </c>
      <c r="AM359">
        <v>0</v>
      </c>
      <c r="AN359">
        <v>0</v>
      </c>
      <c r="AO359">
        <v>0</v>
      </c>
      <c r="AP359">
        <v>0</v>
      </c>
      <c r="AQ359">
        <v>1</v>
      </c>
      <c r="AR359">
        <v>0</v>
      </c>
      <c r="AS359">
        <v>0</v>
      </c>
      <c r="AT359">
        <v>0</v>
      </c>
      <c r="AU359">
        <v>0</v>
      </c>
      <c r="AV359">
        <v>1.2437559935696301</v>
      </c>
      <c r="AW359">
        <v>174.75258369999901</v>
      </c>
      <c r="AX359">
        <v>-36.874555819999998</v>
      </c>
    </row>
    <row r="360" spans="1:50" x14ac:dyDescent="0.55000000000000004">
      <c r="A360">
        <v>136800</v>
      </c>
      <c r="B360" t="s">
        <v>455</v>
      </c>
      <c r="C360" t="s">
        <v>96</v>
      </c>
      <c r="D360">
        <v>0.02</v>
      </c>
      <c r="E360">
        <v>0.12</v>
      </c>
      <c r="F360">
        <v>0</v>
      </c>
      <c r="G360">
        <v>0</v>
      </c>
      <c r="H360">
        <v>0.84</v>
      </c>
      <c r="I360">
        <v>0</v>
      </c>
      <c r="J360">
        <v>0</v>
      </c>
      <c r="K360">
        <v>0</v>
      </c>
      <c r="L360">
        <v>0.02</v>
      </c>
      <c r="M360">
        <v>0.02</v>
      </c>
      <c r="N360">
        <v>7.7912490254823696</v>
      </c>
      <c r="O360">
        <f t="shared" si="10"/>
        <v>174.72152249999999</v>
      </c>
      <c r="P360">
        <f t="shared" si="11"/>
        <v>-36.894802579999997</v>
      </c>
      <c r="R360">
        <v>136600</v>
      </c>
      <c r="S360" t="s">
        <v>453</v>
      </c>
      <c r="T360" t="s">
        <v>96</v>
      </c>
      <c r="U360">
        <v>0</v>
      </c>
      <c r="V360">
        <v>0</v>
      </c>
      <c r="W360">
        <v>0</v>
      </c>
      <c r="X360">
        <v>0</v>
      </c>
      <c r="Y360">
        <v>1</v>
      </c>
      <c r="Z360">
        <v>0</v>
      </c>
      <c r="AA360">
        <v>0</v>
      </c>
      <c r="AB360">
        <v>0</v>
      </c>
      <c r="AC360">
        <v>0</v>
      </c>
      <c r="AD360">
        <v>0.02</v>
      </c>
      <c r="AE360" t="s">
        <v>97</v>
      </c>
      <c r="AF360">
        <v>174.71253899999999</v>
      </c>
      <c r="AG360">
        <v>-36.902385780000003</v>
      </c>
      <c r="AI360">
        <v>137000</v>
      </c>
      <c r="AJ360" t="s">
        <v>457</v>
      </c>
      <c r="AK360" t="s">
        <v>96</v>
      </c>
      <c r="AL360">
        <v>0</v>
      </c>
      <c r="AM360">
        <v>0</v>
      </c>
      <c r="AN360">
        <v>0</v>
      </c>
      <c r="AO360">
        <v>0</v>
      </c>
      <c r="AP360">
        <v>-0.01</v>
      </c>
      <c r="AQ360">
        <v>0.41</v>
      </c>
      <c r="AR360">
        <v>0</v>
      </c>
      <c r="AS360">
        <v>0.02</v>
      </c>
      <c r="AT360">
        <v>0.57999999999999996</v>
      </c>
      <c r="AU360">
        <v>0</v>
      </c>
      <c r="AV360">
        <v>0.553678830323732</v>
      </c>
      <c r="AW360">
        <v>174.73385279999999</v>
      </c>
      <c r="AX360">
        <v>-36.888191470000002</v>
      </c>
    </row>
    <row r="361" spans="1:50" x14ac:dyDescent="0.55000000000000004">
      <c r="A361">
        <v>136900</v>
      </c>
      <c r="B361" t="s">
        <v>456</v>
      </c>
      <c r="C361" t="s">
        <v>96</v>
      </c>
      <c r="D361">
        <v>0.01</v>
      </c>
      <c r="E361">
        <v>0.27</v>
      </c>
      <c r="F361">
        <v>0</v>
      </c>
      <c r="G361">
        <v>0</v>
      </c>
      <c r="H361">
        <v>0.6</v>
      </c>
      <c r="I361">
        <v>0</v>
      </c>
      <c r="J361">
        <v>0</v>
      </c>
      <c r="K361">
        <v>0.02</v>
      </c>
      <c r="L361">
        <v>0.1</v>
      </c>
      <c r="M361">
        <v>0.02</v>
      </c>
      <c r="N361">
        <v>4.1811910271241901</v>
      </c>
      <c r="O361">
        <f t="shared" si="10"/>
        <v>174.75258369999901</v>
      </c>
      <c r="P361">
        <f t="shared" si="11"/>
        <v>-36.874555819999998</v>
      </c>
      <c r="R361">
        <v>136700</v>
      </c>
      <c r="S361" t="s">
        <v>454</v>
      </c>
      <c r="T361" t="s">
        <v>96</v>
      </c>
      <c r="U361">
        <v>0</v>
      </c>
      <c r="V361">
        <v>0</v>
      </c>
      <c r="W361">
        <v>0</v>
      </c>
      <c r="X361">
        <v>0</v>
      </c>
      <c r="Y361">
        <v>0.91</v>
      </c>
      <c r="Z361">
        <v>0</v>
      </c>
      <c r="AA361">
        <v>0</v>
      </c>
      <c r="AB361">
        <v>0</v>
      </c>
      <c r="AC361">
        <v>0.09</v>
      </c>
      <c r="AD361">
        <v>0.02</v>
      </c>
      <c r="AE361">
        <v>1.8612786457758499</v>
      </c>
      <c r="AF361">
        <v>174.6562265</v>
      </c>
      <c r="AG361">
        <v>-36.945807209999998</v>
      </c>
      <c r="AI361">
        <v>137100</v>
      </c>
      <c r="AJ361" t="s">
        <v>458</v>
      </c>
      <c r="AK361" t="s">
        <v>96</v>
      </c>
      <c r="AL361">
        <v>0</v>
      </c>
      <c r="AM361">
        <v>0</v>
      </c>
      <c r="AN361">
        <v>0</v>
      </c>
      <c r="AO361">
        <v>0</v>
      </c>
      <c r="AP361">
        <v>0</v>
      </c>
      <c r="AQ361">
        <v>0.41</v>
      </c>
      <c r="AR361">
        <v>0</v>
      </c>
      <c r="AS361">
        <v>0</v>
      </c>
      <c r="AT361">
        <v>0.59</v>
      </c>
      <c r="AU361">
        <v>0</v>
      </c>
      <c r="AV361">
        <v>0.22654140293220601</v>
      </c>
      <c r="AW361">
        <v>174.70324550000001</v>
      </c>
      <c r="AX361">
        <v>-36.909194249999999</v>
      </c>
    </row>
    <row r="362" spans="1:50" x14ac:dyDescent="0.55000000000000004">
      <c r="A362">
        <v>137000</v>
      </c>
      <c r="B362" t="s">
        <v>457</v>
      </c>
      <c r="C362" t="s">
        <v>96</v>
      </c>
      <c r="D362">
        <v>0</v>
      </c>
      <c r="E362">
        <v>0.23</v>
      </c>
      <c r="F362">
        <v>0</v>
      </c>
      <c r="G362">
        <v>0</v>
      </c>
      <c r="H362">
        <v>0.71</v>
      </c>
      <c r="I362">
        <v>0</v>
      </c>
      <c r="J362">
        <v>0</v>
      </c>
      <c r="K362">
        <v>0</v>
      </c>
      <c r="L362">
        <v>0.06</v>
      </c>
      <c r="M362">
        <v>0.02</v>
      </c>
      <c r="N362">
        <v>5.7960856975410602</v>
      </c>
      <c r="O362">
        <f t="shared" si="10"/>
        <v>174.73385279999999</v>
      </c>
      <c r="P362">
        <f t="shared" si="11"/>
        <v>-36.888191470000002</v>
      </c>
      <c r="R362">
        <v>136800</v>
      </c>
      <c r="S362" t="s">
        <v>455</v>
      </c>
      <c r="T362" t="s">
        <v>96</v>
      </c>
      <c r="U362" t="s">
        <v>97</v>
      </c>
      <c r="V362" t="s">
        <v>97</v>
      </c>
      <c r="W362" t="s">
        <v>97</v>
      </c>
      <c r="X362">
        <v>0</v>
      </c>
      <c r="Y362" t="s">
        <v>97</v>
      </c>
      <c r="Z362" t="s">
        <v>97</v>
      </c>
      <c r="AA362">
        <v>0</v>
      </c>
      <c r="AB362" t="s">
        <v>97</v>
      </c>
      <c r="AC362" t="s">
        <v>97</v>
      </c>
      <c r="AD362">
        <v>0.02</v>
      </c>
      <c r="AE362" t="s">
        <v>97</v>
      </c>
      <c r="AF362">
        <v>174.72152249999999</v>
      </c>
      <c r="AG362">
        <v>-36.894802579999997</v>
      </c>
      <c r="AI362">
        <v>137200</v>
      </c>
      <c r="AJ362" t="s">
        <v>459</v>
      </c>
      <c r="AK362" t="s">
        <v>96</v>
      </c>
      <c r="AL362">
        <v>0</v>
      </c>
      <c r="AM362">
        <v>7.0000000000000007E-2</v>
      </c>
      <c r="AN362">
        <v>0</v>
      </c>
      <c r="AO362">
        <v>0</v>
      </c>
      <c r="AP362">
        <v>0</v>
      </c>
      <c r="AQ362">
        <v>0.61</v>
      </c>
      <c r="AR362">
        <v>0</v>
      </c>
      <c r="AS362">
        <v>0</v>
      </c>
      <c r="AT362">
        <v>0.32</v>
      </c>
      <c r="AU362">
        <v>0</v>
      </c>
      <c r="AV362">
        <v>1.4540230326477099</v>
      </c>
      <c r="AW362">
        <v>174.69660930000001</v>
      </c>
      <c r="AX362">
        <v>-36.914521870000002</v>
      </c>
    </row>
    <row r="363" spans="1:50" x14ac:dyDescent="0.55000000000000004">
      <c r="A363">
        <v>137100</v>
      </c>
      <c r="B363" t="s">
        <v>458</v>
      </c>
      <c r="C363" t="s">
        <v>96</v>
      </c>
      <c r="D363">
        <v>0.02</v>
      </c>
      <c r="E363">
        <v>7.0000000000000007E-2</v>
      </c>
      <c r="F363">
        <v>0</v>
      </c>
      <c r="G363">
        <v>0</v>
      </c>
      <c r="H363">
        <v>0.91</v>
      </c>
      <c r="I363">
        <v>0</v>
      </c>
      <c r="J363">
        <v>0</v>
      </c>
      <c r="K363">
        <v>0</v>
      </c>
      <c r="L363">
        <v>0</v>
      </c>
      <c r="M363">
        <v>0.02</v>
      </c>
      <c r="N363">
        <v>8.4644824975807307</v>
      </c>
      <c r="O363">
        <f t="shared" si="10"/>
        <v>174.70324550000001</v>
      </c>
      <c r="P363">
        <f t="shared" si="11"/>
        <v>-36.909194249999999</v>
      </c>
      <c r="R363">
        <v>136900</v>
      </c>
      <c r="S363" t="s">
        <v>456</v>
      </c>
      <c r="T363" t="s">
        <v>96</v>
      </c>
      <c r="U363">
        <v>0</v>
      </c>
      <c r="V363">
        <v>0</v>
      </c>
      <c r="W363">
        <v>0</v>
      </c>
      <c r="X363">
        <v>0</v>
      </c>
      <c r="Y363">
        <v>0.83</v>
      </c>
      <c r="Z363">
        <v>0</v>
      </c>
      <c r="AA363">
        <v>0</v>
      </c>
      <c r="AB363">
        <v>0</v>
      </c>
      <c r="AC363">
        <v>0.17</v>
      </c>
      <c r="AD363">
        <v>0.02</v>
      </c>
      <c r="AE363">
        <v>3.9475734946759</v>
      </c>
      <c r="AF363">
        <v>174.75258369999901</v>
      </c>
      <c r="AG363">
        <v>-36.874555819999998</v>
      </c>
      <c r="AI363">
        <v>137300</v>
      </c>
      <c r="AJ363" t="s">
        <v>460</v>
      </c>
      <c r="AK363" t="s">
        <v>96</v>
      </c>
      <c r="AL363">
        <v>0</v>
      </c>
      <c r="AM363">
        <v>0.2</v>
      </c>
      <c r="AN363">
        <v>0</v>
      </c>
      <c r="AO363">
        <v>0</v>
      </c>
      <c r="AP363">
        <v>-8.6736173798840293E-18</v>
      </c>
      <c r="AQ363">
        <v>0.46</v>
      </c>
      <c r="AR363">
        <v>0</v>
      </c>
      <c r="AS363">
        <v>0</v>
      </c>
      <c r="AT363">
        <v>0.34</v>
      </c>
      <c r="AU363">
        <v>0</v>
      </c>
      <c r="AV363">
        <v>2.6677574845552101</v>
      </c>
      <c r="AW363">
        <v>174.68020969999901</v>
      </c>
      <c r="AX363">
        <v>-36.927741589999997</v>
      </c>
    </row>
    <row r="364" spans="1:50" x14ac:dyDescent="0.55000000000000004">
      <c r="A364">
        <v>137200</v>
      </c>
      <c r="B364" t="s">
        <v>459</v>
      </c>
      <c r="C364" t="s">
        <v>96</v>
      </c>
      <c r="D364">
        <v>0.03</v>
      </c>
      <c r="E364">
        <v>0.09</v>
      </c>
      <c r="F364">
        <v>0</v>
      </c>
      <c r="G364">
        <v>0</v>
      </c>
      <c r="H364">
        <v>0.87</v>
      </c>
      <c r="I364">
        <v>0</v>
      </c>
      <c r="J364">
        <v>0</v>
      </c>
      <c r="K364">
        <v>0</v>
      </c>
      <c r="L364">
        <v>0.01</v>
      </c>
      <c r="M364">
        <v>0.02</v>
      </c>
      <c r="N364">
        <v>8.5402829171844896</v>
      </c>
      <c r="O364">
        <f t="shared" si="10"/>
        <v>174.69660930000001</v>
      </c>
      <c r="P364">
        <f t="shared" si="11"/>
        <v>-36.914521870000002</v>
      </c>
      <c r="R364">
        <v>137000</v>
      </c>
      <c r="S364" t="s">
        <v>457</v>
      </c>
      <c r="T364" t="s">
        <v>96</v>
      </c>
      <c r="U364">
        <v>0</v>
      </c>
      <c r="V364">
        <v>0</v>
      </c>
      <c r="W364">
        <v>0</v>
      </c>
      <c r="X364">
        <v>0</v>
      </c>
      <c r="Y364">
        <v>0.75</v>
      </c>
      <c r="Z364">
        <v>0</v>
      </c>
      <c r="AA364">
        <v>0</v>
      </c>
      <c r="AB364">
        <v>0</v>
      </c>
      <c r="AC364">
        <v>0.25</v>
      </c>
      <c r="AD364">
        <v>0.02</v>
      </c>
      <c r="AE364">
        <v>0.66455817263018302</v>
      </c>
      <c r="AF364">
        <v>174.73385279999999</v>
      </c>
      <c r="AG364">
        <v>-36.888191470000002</v>
      </c>
      <c r="AI364">
        <v>137400</v>
      </c>
      <c r="AJ364" t="s">
        <v>461</v>
      </c>
      <c r="AK364" t="s">
        <v>96</v>
      </c>
      <c r="AL364">
        <v>0</v>
      </c>
      <c r="AM364">
        <v>0.08</v>
      </c>
      <c r="AN364">
        <v>0</v>
      </c>
      <c r="AO364">
        <v>0</v>
      </c>
      <c r="AP364">
        <v>0.01</v>
      </c>
      <c r="AQ364">
        <v>0.36</v>
      </c>
      <c r="AR364">
        <v>0</v>
      </c>
      <c r="AS364">
        <v>0</v>
      </c>
      <c r="AT364">
        <v>0.55000000000000004</v>
      </c>
      <c r="AU364">
        <v>0</v>
      </c>
      <c r="AV364">
        <v>0.65280087849518897</v>
      </c>
      <c r="AW364">
        <v>174.78751840000001</v>
      </c>
      <c r="AX364">
        <v>-36.856212489999997</v>
      </c>
    </row>
    <row r="365" spans="1:50" x14ac:dyDescent="0.55000000000000004">
      <c r="A365">
        <v>137300</v>
      </c>
      <c r="B365" t="s">
        <v>460</v>
      </c>
      <c r="C365" t="s">
        <v>96</v>
      </c>
      <c r="D365">
        <v>0.02</v>
      </c>
      <c r="E365">
        <v>0.02</v>
      </c>
      <c r="F365">
        <v>0</v>
      </c>
      <c r="G365">
        <v>0</v>
      </c>
      <c r="H365">
        <v>0.96</v>
      </c>
      <c r="I365">
        <v>0</v>
      </c>
      <c r="J365">
        <v>0</v>
      </c>
      <c r="K365">
        <v>0</v>
      </c>
      <c r="L365">
        <v>0</v>
      </c>
      <c r="M365">
        <v>0.02</v>
      </c>
      <c r="N365">
        <v>9.4168847115734895</v>
      </c>
      <c r="O365">
        <f t="shared" si="10"/>
        <v>174.68020969999901</v>
      </c>
      <c r="P365">
        <f t="shared" si="11"/>
        <v>-36.927741589999997</v>
      </c>
      <c r="R365">
        <v>137100</v>
      </c>
      <c r="S365" t="s">
        <v>458</v>
      </c>
      <c r="T365" t="s">
        <v>96</v>
      </c>
      <c r="U365">
        <v>0</v>
      </c>
      <c r="V365">
        <v>0</v>
      </c>
      <c r="W365">
        <v>0</v>
      </c>
      <c r="X365">
        <v>0</v>
      </c>
      <c r="Y365">
        <v>1</v>
      </c>
      <c r="Z365">
        <v>0</v>
      </c>
      <c r="AA365">
        <v>0</v>
      </c>
      <c r="AB365">
        <v>0</v>
      </c>
      <c r="AC365">
        <v>0</v>
      </c>
      <c r="AD365">
        <v>0.02</v>
      </c>
      <c r="AE365" t="s">
        <v>97</v>
      </c>
      <c r="AF365">
        <v>174.70324550000001</v>
      </c>
      <c r="AG365">
        <v>-36.909194249999999</v>
      </c>
      <c r="AI365">
        <v>137500</v>
      </c>
      <c r="AJ365" t="s">
        <v>462</v>
      </c>
      <c r="AK365" t="s">
        <v>96</v>
      </c>
      <c r="AL365">
        <v>0</v>
      </c>
      <c r="AM365">
        <v>0.14000000000000001</v>
      </c>
      <c r="AN365">
        <v>0</v>
      </c>
      <c r="AO365">
        <v>0</v>
      </c>
      <c r="AP365">
        <v>0.01</v>
      </c>
      <c r="AQ365">
        <v>0.64</v>
      </c>
      <c r="AR365">
        <v>0</v>
      </c>
      <c r="AS365">
        <v>0</v>
      </c>
      <c r="AT365">
        <v>0.21</v>
      </c>
      <c r="AU365">
        <v>0</v>
      </c>
      <c r="AV365">
        <v>1.6573122125900399</v>
      </c>
      <c r="AW365">
        <v>174.6307716</v>
      </c>
      <c r="AX365">
        <v>-36.964569840000003</v>
      </c>
    </row>
    <row r="366" spans="1:50" x14ac:dyDescent="0.55000000000000004">
      <c r="A366">
        <v>137400</v>
      </c>
      <c r="B366" t="s">
        <v>461</v>
      </c>
      <c r="C366" t="s">
        <v>96</v>
      </c>
      <c r="D366">
        <v>0</v>
      </c>
      <c r="E366">
        <v>0.12</v>
      </c>
      <c r="F366">
        <v>0</v>
      </c>
      <c r="G366">
        <v>0</v>
      </c>
      <c r="H366">
        <v>0.64</v>
      </c>
      <c r="I366">
        <v>0</v>
      </c>
      <c r="J366">
        <v>0</v>
      </c>
      <c r="K366">
        <v>0.03</v>
      </c>
      <c r="L366">
        <v>0.21</v>
      </c>
      <c r="M366">
        <v>0.02</v>
      </c>
      <c r="N366">
        <v>3.1003667623990099</v>
      </c>
      <c r="O366">
        <f t="shared" si="10"/>
        <v>174.78751840000001</v>
      </c>
      <c r="P366">
        <f t="shared" si="11"/>
        <v>-36.856212489999997</v>
      </c>
      <c r="R366">
        <v>137200</v>
      </c>
      <c r="S366" t="s">
        <v>459</v>
      </c>
      <c r="T366" t="s">
        <v>96</v>
      </c>
      <c r="U366">
        <v>0</v>
      </c>
      <c r="V366">
        <v>0</v>
      </c>
      <c r="W366">
        <v>0</v>
      </c>
      <c r="X366">
        <v>0</v>
      </c>
      <c r="Y366">
        <v>0.8</v>
      </c>
      <c r="Z366">
        <v>0</v>
      </c>
      <c r="AA366">
        <v>0</v>
      </c>
      <c r="AB366">
        <v>0</v>
      </c>
      <c r="AC366">
        <v>0.2</v>
      </c>
      <c r="AD366">
        <v>0.02</v>
      </c>
      <c r="AE366">
        <v>0.28534433768640599</v>
      </c>
      <c r="AF366">
        <v>174.69660930000001</v>
      </c>
      <c r="AG366">
        <v>-36.914521870000002</v>
      </c>
      <c r="AI366">
        <v>137600</v>
      </c>
      <c r="AJ366" t="s">
        <v>463</v>
      </c>
      <c r="AK366" t="s">
        <v>96</v>
      </c>
      <c r="AL366" t="s">
        <v>97</v>
      </c>
      <c r="AM366" t="s">
        <v>97</v>
      </c>
      <c r="AN366" t="s">
        <v>97</v>
      </c>
      <c r="AO366">
        <v>0</v>
      </c>
      <c r="AP366" t="s">
        <v>97</v>
      </c>
      <c r="AQ366" t="s">
        <v>97</v>
      </c>
      <c r="AR366">
        <v>0</v>
      </c>
      <c r="AS366" t="s">
        <v>97</v>
      </c>
      <c r="AT366" t="s">
        <v>97</v>
      </c>
      <c r="AU366">
        <v>0</v>
      </c>
      <c r="AV366" t="s">
        <v>97</v>
      </c>
      <c r="AW366">
        <v>174.73078769999901</v>
      </c>
      <c r="AX366">
        <v>-36.89249272</v>
      </c>
    </row>
    <row r="367" spans="1:50" x14ac:dyDescent="0.55000000000000004">
      <c r="A367">
        <v>137500</v>
      </c>
      <c r="B367" t="s">
        <v>462</v>
      </c>
      <c r="C367" t="s">
        <v>96</v>
      </c>
      <c r="D367">
        <v>0.04</v>
      </c>
      <c r="E367">
        <v>0</v>
      </c>
      <c r="F367">
        <v>0</v>
      </c>
      <c r="G367">
        <v>0</v>
      </c>
      <c r="H367">
        <v>0.94</v>
      </c>
      <c r="I367">
        <v>0</v>
      </c>
      <c r="J367">
        <v>0</v>
      </c>
      <c r="K367">
        <v>0</v>
      </c>
      <c r="L367">
        <v>0.02</v>
      </c>
      <c r="M367">
        <v>0.02</v>
      </c>
      <c r="N367">
        <v>12.7768012653819</v>
      </c>
      <c r="O367">
        <f t="shared" si="10"/>
        <v>174.6307716</v>
      </c>
      <c r="P367">
        <f t="shared" si="11"/>
        <v>-36.964569840000003</v>
      </c>
      <c r="R367">
        <v>137300</v>
      </c>
      <c r="S367" t="s">
        <v>460</v>
      </c>
      <c r="T367" t="s">
        <v>96</v>
      </c>
      <c r="U367">
        <v>0</v>
      </c>
      <c r="V367">
        <v>0</v>
      </c>
      <c r="W367">
        <v>0</v>
      </c>
      <c r="X367">
        <v>0</v>
      </c>
      <c r="Y367">
        <v>0.93</v>
      </c>
      <c r="Z367">
        <v>0</v>
      </c>
      <c r="AA367">
        <v>0</v>
      </c>
      <c r="AB367">
        <v>0</v>
      </c>
      <c r="AC367">
        <v>7.0000000000000007E-2</v>
      </c>
      <c r="AD367">
        <v>0.02</v>
      </c>
      <c r="AE367">
        <v>2.3294724804545202</v>
      </c>
      <c r="AF367">
        <v>174.68020969999901</v>
      </c>
      <c r="AG367">
        <v>-36.927741589999997</v>
      </c>
      <c r="AI367">
        <v>137700</v>
      </c>
      <c r="AJ367" t="s">
        <v>464</v>
      </c>
      <c r="AK367" t="s">
        <v>96</v>
      </c>
      <c r="AL367">
        <v>0.13</v>
      </c>
      <c r="AM367">
        <v>0.4</v>
      </c>
      <c r="AN367">
        <v>0</v>
      </c>
      <c r="AO367">
        <v>0</v>
      </c>
      <c r="AP367">
        <v>0</v>
      </c>
      <c r="AQ367">
        <v>0.13</v>
      </c>
      <c r="AR367">
        <v>0</v>
      </c>
      <c r="AS367">
        <v>0.02</v>
      </c>
      <c r="AT367">
        <v>0.32</v>
      </c>
      <c r="AU367">
        <v>0</v>
      </c>
      <c r="AV367">
        <v>3.4942272445258098</v>
      </c>
      <c r="AW367">
        <v>174.7655503</v>
      </c>
      <c r="AX367">
        <v>-36.869130970000001</v>
      </c>
    </row>
    <row r="368" spans="1:50" x14ac:dyDescent="0.55000000000000004">
      <c r="A368">
        <v>137600</v>
      </c>
      <c r="B368" t="s">
        <v>463</v>
      </c>
      <c r="C368" t="s">
        <v>96</v>
      </c>
      <c r="D368">
        <v>0.01</v>
      </c>
      <c r="E368">
        <v>0.22</v>
      </c>
      <c r="F368">
        <v>0</v>
      </c>
      <c r="G368">
        <v>0</v>
      </c>
      <c r="H368">
        <v>0.76</v>
      </c>
      <c r="I368">
        <v>0</v>
      </c>
      <c r="J368">
        <v>0</v>
      </c>
      <c r="K368">
        <v>0</v>
      </c>
      <c r="L368">
        <v>0.01</v>
      </c>
      <c r="M368">
        <v>0.02</v>
      </c>
      <c r="N368">
        <v>6.2212589916997603</v>
      </c>
      <c r="O368">
        <f t="shared" si="10"/>
        <v>174.73078769999901</v>
      </c>
      <c r="P368">
        <f t="shared" si="11"/>
        <v>-36.89249272</v>
      </c>
      <c r="R368">
        <v>137400</v>
      </c>
      <c r="S368" t="s">
        <v>461</v>
      </c>
      <c r="T368" t="s">
        <v>96</v>
      </c>
      <c r="U368">
        <v>0</v>
      </c>
      <c r="V368">
        <v>0</v>
      </c>
      <c r="W368">
        <v>0</v>
      </c>
      <c r="X368">
        <v>0</v>
      </c>
      <c r="Y368">
        <v>0.5</v>
      </c>
      <c r="Z368">
        <v>0</v>
      </c>
      <c r="AA368">
        <v>0</v>
      </c>
      <c r="AB368">
        <v>0</v>
      </c>
      <c r="AC368">
        <v>0.5</v>
      </c>
      <c r="AD368">
        <v>0.02</v>
      </c>
      <c r="AE368">
        <v>1.3271800481070199</v>
      </c>
      <c r="AF368">
        <v>174.78751840000001</v>
      </c>
      <c r="AG368">
        <v>-36.856212489999997</v>
      </c>
      <c r="AI368">
        <v>137800</v>
      </c>
      <c r="AJ368" t="s">
        <v>465</v>
      </c>
      <c r="AK368" t="s">
        <v>96</v>
      </c>
      <c r="AL368">
        <v>0</v>
      </c>
      <c r="AM368">
        <v>0</v>
      </c>
      <c r="AN368">
        <v>0</v>
      </c>
      <c r="AO368">
        <v>0</v>
      </c>
      <c r="AP368">
        <v>0</v>
      </c>
      <c r="AQ368">
        <v>0.51</v>
      </c>
      <c r="AR368">
        <v>0</v>
      </c>
      <c r="AS368">
        <v>0</v>
      </c>
      <c r="AT368">
        <v>0.49</v>
      </c>
      <c r="AU368">
        <v>0</v>
      </c>
      <c r="AV368">
        <v>0.92290748944828305</v>
      </c>
      <c r="AW368">
        <v>174.76097949999999</v>
      </c>
      <c r="AX368">
        <v>-36.874834800000002</v>
      </c>
    </row>
    <row r="369" spans="1:50" x14ac:dyDescent="0.55000000000000004">
      <c r="A369">
        <v>137700</v>
      </c>
      <c r="B369" t="s">
        <v>464</v>
      </c>
      <c r="C369" t="s">
        <v>96</v>
      </c>
      <c r="D369">
        <v>0</v>
      </c>
      <c r="E369">
        <v>0.31</v>
      </c>
      <c r="F369">
        <v>0</v>
      </c>
      <c r="G369">
        <v>0</v>
      </c>
      <c r="H369">
        <v>0.19</v>
      </c>
      <c r="I369">
        <v>0</v>
      </c>
      <c r="J369">
        <v>0</v>
      </c>
      <c r="K369">
        <v>0</v>
      </c>
      <c r="L369">
        <v>0.5</v>
      </c>
      <c r="M369">
        <v>0.02</v>
      </c>
      <c r="N369">
        <v>2.0928468781617902</v>
      </c>
      <c r="O369">
        <f t="shared" si="10"/>
        <v>174.7655503</v>
      </c>
      <c r="P369">
        <f t="shared" si="11"/>
        <v>-36.869130970000001</v>
      </c>
      <c r="R369">
        <v>137500</v>
      </c>
      <c r="S369" t="s">
        <v>462</v>
      </c>
      <c r="T369" t="s">
        <v>96</v>
      </c>
      <c r="U369">
        <v>0</v>
      </c>
      <c r="V369">
        <v>0</v>
      </c>
      <c r="W369">
        <v>0</v>
      </c>
      <c r="X369">
        <v>0</v>
      </c>
      <c r="Y369">
        <v>0.83</v>
      </c>
      <c r="Z369">
        <v>0</v>
      </c>
      <c r="AA369">
        <v>0</v>
      </c>
      <c r="AB369">
        <v>0</v>
      </c>
      <c r="AC369">
        <v>0.17</v>
      </c>
      <c r="AD369">
        <v>0.02</v>
      </c>
      <c r="AE369">
        <v>1.29972856808492</v>
      </c>
      <c r="AF369">
        <v>174.6307716</v>
      </c>
      <c r="AG369">
        <v>-36.964569840000003</v>
      </c>
      <c r="AI369">
        <v>137900</v>
      </c>
      <c r="AJ369" t="s">
        <v>466</v>
      </c>
      <c r="AK369" t="s">
        <v>96</v>
      </c>
      <c r="AL369">
        <v>0</v>
      </c>
      <c r="AM369">
        <v>0</v>
      </c>
      <c r="AN369">
        <v>0</v>
      </c>
      <c r="AO369">
        <v>0</v>
      </c>
      <c r="AP369">
        <v>0</v>
      </c>
      <c r="AQ369">
        <v>0.27</v>
      </c>
      <c r="AR369">
        <v>0</v>
      </c>
      <c r="AS369">
        <v>0</v>
      </c>
      <c r="AT369">
        <v>0.73</v>
      </c>
      <c r="AU369">
        <v>0</v>
      </c>
      <c r="AV369" t="s">
        <v>97</v>
      </c>
      <c r="AW369">
        <v>174.726462</v>
      </c>
      <c r="AX369">
        <v>-36.898757019999998</v>
      </c>
    </row>
    <row r="370" spans="1:50" x14ac:dyDescent="0.55000000000000004">
      <c r="A370">
        <v>137800</v>
      </c>
      <c r="B370" t="s">
        <v>465</v>
      </c>
      <c r="C370" t="s">
        <v>96</v>
      </c>
      <c r="D370">
        <v>0.01</v>
      </c>
      <c r="E370">
        <v>0.31</v>
      </c>
      <c r="F370">
        <v>0</v>
      </c>
      <c r="G370">
        <v>0</v>
      </c>
      <c r="H370">
        <v>0.52</v>
      </c>
      <c r="I370">
        <v>0</v>
      </c>
      <c r="J370">
        <v>0</v>
      </c>
      <c r="K370">
        <v>0.01</v>
      </c>
      <c r="L370">
        <v>0.15</v>
      </c>
      <c r="M370">
        <v>0.02</v>
      </c>
      <c r="N370">
        <v>3.7961137954320199</v>
      </c>
      <c r="O370">
        <f t="shared" si="10"/>
        <v>174.76097949999999</v>
      </c>
      <c r="P370">
        <f t="shared" si="11"/>
        <v>-36.874834800000002</v>
      </c>
      <c r="R370">
        <v>137600</v>
      </c>
      <c r="S370" t="s">
        <v>463</v>
      </c>
      <c r="T370" t="s">
        <v>96</v>
      </c>
      <c r="U370" t="s">
        <v>97</v>
      </c>
      <c r="V370" t="s">
        <v>97</v>
      </c>
      <c r="W370" t="s">
        <v>97</v>
      </c>
      <c r="X370">
        <v>0</v>
      </c>
      <c r="Y370" t="s">
        <v>97</v>
      </c>
      <c r="Z370" t="s">
        <v>97</v>
      </c>
      <c r="AA370">
        <v>0</v>
      </c>
      <c r="AB370" t="s">
        <v>97</v>
      </c>
      <c r="AC370" t="s">
        <v>97</v>
      </c>
      <c r="AD370">
        <v>0.02</v>
      </c>
      <c r="AE370" t="s">
        <v>97</v>
      </c>
      <c r="AF370">
        <v>174.73078769999901</v>
      </c>
      <c r="AG370">
        <v>-36.89249272</v>
      </c>
      <c r="AI370">
        <v>138000</v>
      </c>
      <c r="AJ370" t="s">
        <v>467</v>
      </c>
      <c r="AK370" t="s">
        <v>96</v>
      </c>
      <c r="AL370" t="s">
        <v>97</v>
      </c>
      <c r="AM370" t="s">
        <v>97</v>
      </c>
      <c r="AN370" t="s">
        <v>97</v>
      </c>
      <c r="AO370">
        <v>0</v>
      </c>
      <c r="AP370" t="s">
        <v>97</v>
      </c>
      <c r="AQ370" t="s">
        <v>97</v>
      </c>
      <c r="AR370">
        <v>0</v>
      </c>
      <c r="AS370" t="s">
        <v>97</v>
      </c>
      <c r="AT370" t="s">
        <v>97</v>
      </c>
      <c r="AU370">
        <v>0</v>
      </c>
      <c r="AV370" t="s">
        <v>97</v>
      </c>
      <c r="AW370">
        <v>174.67733799999999</v>
      </c>
      <c r="AX370">
        <v>-36.933484890000003</v>
      </c>
    </row>
    <row r="371" spans="1:50" x14ac:dyDescent="0.55000000000000004">
      <c r="A371">
        <v>137900</v>
      </c>
      <c r="B371" t="s">
        <v>466</v>
      </c>
      <c r="C371" t="s">
        <v>96</v>
      </c>
      <c r="D371">
        <v>0</v>
      </c>
      <c r="E371">
        <v>0.09</v>
      </c>
      <c r="F371">
        <v>0</v>
      </c>
      <c r="G371">
        <v>0</v>
      </c>
      <c r="H371">
        <v>0.89</v>
      </c>
      <c r="I371">
        <v>0</v>
      </c>
      <c r="J371">
        <v>0</v>
      </c>
      <c r="K371">
        <v>0</v>
      </c>
      <c r="L371">
        <v>0.02</v>
      </c>
      <c r="M371">
        <v>0.02</v>
      </c>
      <c r="N371">
        <v>7.3642241062351301</v>
      </c>
      <c r="O371">
        <f t="shared" si="10"/>
        <v>174.726462</v>
      </c>
      <c r="P371">
        <f t="shared" si="11"/>
        <v>-36.898757019999998</v>
      </c>
      <c r="R371">
        <v>137700</v>
      </c>
      <c r="S371" t="s">
        <v>464</v>
      </c>
      <c r="T371" t="s">
        <v>96</v>
      </c>
      <c r="U371">
        <v>0.01</v>
      </c>
      <c r="V371">
        <v>0</v>
      </c>
      <c r="W371">
        <v>0</v>
      </c>
      <c r="X371">
        <v>0</v>
      </c>
      <c r="Y371">
        <v>0.94</v>
      </c>
      <c r="Z371">
        <v>0</v>
      </c>
      <c r="AA371">
        <v>0</v>
      </c>
      <c r="AB371">
        <v>0</v>
      </c>
      <c r="AC371">
        <v>0.05</v>
      </c>
      <c r="AD371">
        <v>0.02</v>
      </c>
      <c r="AE371">
        <v>7.5492804512495901</v>
      </c>
      <c r="AF371">
        <v>174.7655503</v>
      </c>
      <c r="AG371">
        <v>-36.869130970000001</v>
      </c>
      <c r="AI371">
        <v>138100</v>
      </c>
      <c r="AJ371" t="s">
        <v>468</v>
      </c>
      <c r="AK371" t="s">
        <v>96</v>
      </c>
      <c r="AL371">
        <v>0</v>
      </c>
      <c r="AM371">
        <v>0</v>
      </c>
      <c r="AN371">
        <v>0</v>
      </c>
      <c r="AO371">
        <v>0</v>
      </c>
      <c r="AP371">
        <v>-0.01</v>
      </c>
      <c r="AQ371">
        <v>0.32</v>
      </c>
      <c r="AR371">
        <v>0</v>
      </c>
      <c r="AS371">
        <v>0.06</v>
      </c>
      <c r="AT371">
        <v>0.63</v>
      </c>
      <c r="AU371">
        <v>0</v>
      </c>
      <c r="AV371">
        <v>0.74691522186435</v>
      </c>
      <c r="AW371">
        <v>174.7449694</v>
      </c>
      <c r="AX371">
        <v>-36.887231059999998</v>
      </c>
    </row>
    <row r="372" spans="1:50" x14ac:dyDescent="0.55000000000000004">
      <c r="A372">
        <v>138000</v>
      </c>
      <c r="B372" t="s">
        <v>467</v>
      </c>
      <c r="C372" t="s">
        <v>96</v>
      </c>
      <c r="D372">
        <v>0</v>
      </c>
      <c r="E372">
        <v>0.03</v>
      </c>
      <c r="F372">
        <v>0</v>
      </c>
      <c r="G372">
        <v>0</v>
      </c>
      <c r="H372">
        <v>0.94</v>
      </c>
      <c r="I372">
        <v>0</v>
      </c>
      <c r="J372">
        <v>0</v>
      </c>
      <c r="K372">
        <v>0</v>
      </c>
      <c r="L372">
        <v>0.03</v>
      </c>
      <c r="M372">
        <v>0.02</v>
      </c>
      <c r="N372">
        <v>9.4832883618433907</v>
      </c>
      <c r="O372">
        <f t="shared" si="10"/>
        <v>174.67733799999999</v>
      </c>
      <c r="P372">
        <f t="shared" si="11"/>
        <v>-36.933484890000003</v>
      </c>
      <c r="R372">
        <v>137800</v>
      </c>
      <c r="S372" t="s">
        <v>465</v>
      </c>
      <c r="T372" t="s">
        <v>96</v>
      </c>
      <c r="U372">
        <v>0</v>
      </c>
      <c r="V372">
        <v>0</v>
      </c>
      <c r="W372">
        <v>0</v>
      </c>
      <c r="X372">
        <v>0</v>
      </c>
      <c r="Y372">
        <v>0.5</v>
      </c>
      <c r="Z372">
        <v>0</v>
      </c>
      <c r="AA372">
        <v>0</v>
      </c>
      <c r="AB372">
        <v>0</v>
      </c>
      <c r="AC372">
        <v>0.5</v>
      </c>
      <c r="AD372">
        <v>0.02</v>
      </c>
      <c r="AE372">
        <v>0.22167235320640899</v>
      </c>
      <c r="AF372">
        <v>174.76097949999999</v>
      </c>
      <c r="AG372">
        <v>-36.874834800000002</v>
      </c>
      <c r="AI372">
        <v>138200</v>
      </c>
      <c r="AJ372" t="s">
        <v>469</v>
      </c>
      <c r="AK372" t="s">
        <v>96</v>
      </c>
      <c r="AL372" t="s">
        <v>97</v>
      </c>
      <c r="AM372" t="s">
        <v>97</v>
      </c>
      <c r="AN372" t="s">
        <v>97</v>
      </c>
      <c r="AO372">
        <v>0</v>
      </c>
      <c r="AP372" t="s">
        <v>97</v>
      </c>
      <c r="AQ372" t="s">
        <v>97</v>
      </c>
      <c r="AR372">
        <v>0</v>
      </c>
      <c r="AS372" t="s">
        <v>97</v>
      </c>
      <c r="AT372" t="s">
        <v>97</v>
      </c>
      <c r="AU372">
        <v>0</v>
      </c>
      <c r="AV372" t="s">
        <v>97</v>
      </c>
      <c r="AW372">
        <v>174.73825369999901</v>
      </c>
      <c r="AX372">
        <v>-36.893148750000002</v>
      </c>
    </row>
    <row r="373" spans="1:50" x14ac:dyDescent="0.55000000000000004">
      <c r="A373">
        <v>138100</v>
      </c>
      <c r="B373" t="s">
        <v>468</v>
      </c>
      <c r="C373" t="s">
        <v>96</v>
      </c>
      <c r="D373">
        <v>0</v>
      </c>
      <c r="E373">
        <v>0.25</v>
      </c>
      <c r="F373">
        <v>0</v>
      </c>
      <c r="G373">
        <v>0</v>
      </c>
      <c r="H373">
        <v>0.7</v>
      </c>
      <c r="I373">
        <v>0</v>
      </c>
      <c r="J373">
        <v>0</v>
      </c>
      <c r="K373">
        <v>0.01</v>
      </c>
      <c r="L373">
        <v>0.04</v>
      </c>
      <c r="M373">
        <v>0.02</v>
      </c>
      <c r="N373">
        <v>5.76473870271231</v>
      </c>
      <c r="O373">
        <f t="shared" si="10"/>
        <v>174.7449694</v>
      </c>
      <c r="P373">
        <f t="shared" si="11"/>
        <v>-36.887231059999998</v>
      </c>
      <c r="R373">
        <v>137900</v>
      </c>
      <c r="S373" t="s">
        <v>466</v>
      </c>
      <c r="T373" t="s">
        <v>96</v>
      </c>
      <c r="U373">
        <v>0</v>
      </c>
      <c r="V373">
        <v>0</v>
      </c>
      <c r="W373">
        <v>0</v>
      </c>
      <c r="X373">
        <v>0</v>
      </c>
      <c r="Y373">
        <v>0.67</v>
      </c>
      <c r="Z373">
        <v>0</v>
      </c>
      <c r="AA373">
        <v>0</v>
      </c>
      <c r="AB373">
        <v>0</v>
      </c>
      <c r="AC373">
        <v>0.33</v>
      </c>
      <c r="AD373">
        <v>0.02</v>
      </c>
      <c r="AE373" t="s">
        <v>97</v>
      </c>
      <c r="AF373">
        <v>174.726462</v>
      </c>
      <c r="AG373">
        <v>-36.898757019999998</v>
      </c>
      <c r="AI373">
        <v>138300</v>
      </c>
      <c r="AJ373" t="s">
        <v>470</v>
      </c>
      <c r="AK373" t="s">
        <v>96</v>
      </c>
      <c r="AL373">
        <v>0</v>
      </c>
      <c r="AM373">
        <v>0</v>
      </c>
      <c r="AN373">
        <v>0</v>
      </c>
      <c r="AO373">
        <v>0</v>
      </c>
      <c r="AP373">
        <v>0</v>
      </c>
      <c r="AQ373">
        <v>0.68</v>
      </c>
      <c r="AR373">
        <v>0</v>
      </c>
      <c r="AS373">
        <v>0</v>
      </c>
      <c r="AT373">
        <v>0.32</v>
      </c>
      <c r="AU373">
        <v>0</v>
      </c>
      <c r="AV373">
        <v>0.83296707672072801</v>
      </c>
      <c r="AW373">
        <v>174.7163716</v>
      </c>
      <c r="AX373">
        <v>-36.90852211</v>
      </c>
    </row>
    <row r="374" spans="1:50" x14ac:dyDescent="0.55000000000000004">
      <c r="A374">
        <v>138200</v>
      </c>
      <c r="B374" t="s">
        <v>469</v>
      </c>
      <c r="C374" t="s">
        <v>96</v>
      </c>
      <c r="D374">
        <v>0.01</v>
      </c>
      <c r="E374">
        <v>0.2</v>
      </c>
      <c r="F374">
        <v>0</v>
      </c>
      <c r="G374">
        <v>0</v>
      </c>
      <c r="H374">
        <v>0.77</v>
      </c>
      <c r="I374">
        <v>0</v>
      </c>
      <c r="J374">
        <v>0</v>
      </c>
      <c r="K374">
        <v>0</v>
      </c>
      <c r="L374">
        <v>0.02</v>
      </c>
      <c r="M374">
        <v>0.02</v>
      </c>
      <c r="N374">
        <v>6.1574693800273801</v>
      </c>
      <c r="O374">
        <f t="shared" si="10"/>
        <v>174.73825369999901</v>
      </c>
      <c r="P374">
        <f t="shared" si="11"/>
        <v>-36.893148750000002</v>
      </c>
      <c r="R374">
        <v>138000</v>
      </c>
      <c r="S374" t="s">
        <v>467</v>
      </c>
      <c r="T374" t="s">
        <v>96</v>
      </c>
      <c r="U374">
        <v>0</v>
      </c>
      <c r="V374">
        <v>0</v>
      </c>
      <c r="W374">
        <v>0</v>
      </c>
      <c r="X374">
        <v>0</v>
      </c>
      <c r="Y374">
        <v>0.91</v>
      </c>
      <c r="Z374">
        <v>0</v>
      </c>
      <c r="AA374">
        <v>0</v>
      </c>
      <c r="AB374">
        <v>0</v>
      </c>
      <c r="AC374">
        <v>0.09</v>
      </c>
      <c r="AD374">
        <v>0.02</v>
      </c>
      <c r="AE374">
        <v>1.08561586979138</v>
      </c>
      <c r="AF374">
        <v>174.67733799999999</v>
      </c>
      <c r="AG374">
        <v>-36.933484890000003</v>
      </c>
      <c r="AI374">
        <v>138400</v>
      </c>
      <c r="AJ374" t="s">
        <v>471</v>
      </c>
      <c r="AK374" t="s">
        <v>96</v>
      </c>
      <c r="AL374">
        <v>0</v>
      </c>
      <c r="AM374">
        <v>0</v>
      </c>
      <c r="AN374">
        <v>0</v>
      </c>
      <c r="AO374">
        <v>0</v>
      </c>
      <c r="AP374">
        <v>0</v>
      </c>
      <c r="AQ374">
        <v>1</v>
      </c>
      <c r="AR374">
        <v>0</v>
      </c>
      <c r="AS374">
        <v>0</v>
      </c>
      <c r="AT374">
        <v>0</v>
      </c>
      <c r="AU374">
        <v>0</v>
      </c>
      <c r="AV374">
        <v>0.90594104593134805</v>
      </c>
      <c r="AW374">
        <v>174.75353150000001</v>
      </c>
      <c r="AX374">
        <v>-36.882822240000003</v>
      </c>
    </row>
    <row r="375" spans="1:50" x14ac:dyDescent="0.55000000000000004">
      <c r="A375">
        <v>138300</v>
      </c>
      <c r="B375" t="s">
        <v>470</v>
      </c>
      <c r="C375" t="s">
        <v>96</v>
      </c>
      <c r="D375">
        <v>0</v>
      </c>
      <c r="E375">
        <v>0.1</v>
      </c>
      <c r="F375">
        <v>0</v>
      </c>
      <c r="G375">
        <v>0</v>
      </c>
      <c r="H375">
        <v>0.89</v>
      </c>
      <c r="I375">
        <v>0</v>
      </c>
      <c r="J375">
        <v>0</v>
      </c>
      <c r="K375">
        <v>0</v>
      </c>
      <c r="L375">
        <v>0.01</v>
      </c>
      <c r="M375">
        <v>0.02</v>
      </c>
      <c r="N375">
        <v>7.7783951516594501</v>
      </c>
      <c r="O375">
        <f t="shared" si="10"/>
        <v>174.7163716</v>
      </c>
      <c r="P375">
        <f t="shared" si="11"/>
        <v>-36.90852211</v>
      </c>
      <c r="R375">
        <v>138100</v>
      </c>
      <c r="S375" t="s">
        <v>468</v>
      </c>
      <c r="T375" t="s">
        <v>96</v>
      </c>
      <c r="U375">
        <v>0</v>
      </c>
      <c r="V375">
        <v>0</v>
      </c>
      <c r="W375">
        <v>0</v>
      </c>
      <c r="X375">
        <v>0</v>
      </c>
      <c r="Y375">
        <v>0.81</v>
      </c>
      <c r="Z375">
        <v>0.04</v>
      </c>
      <c r="AA375">
        <v>0</v>
      </c>
      <c r="AB375">
        <v>0</v>
      </c>
      <c r="AC375">
        <v>0.15</v>
      </c>
      <c r="AD375">
        <v>0.02</v>
      </c>
      <c r="AE375">
        <v>2.1372620649310798</v>
      </c>
      <c r="AF375">
        <v>174.7449694</v>
      </c>
      <c r="AG375">
        <v>-36.887231059999998</v>
      </c>
      <c r="AI375">
        <v>138500</v>
      </c>
      <c r="AJ375" t="s">
        <v>472</v>
      </c>
      <c r="AK375" t="s">
        <v>96</v>
      </c>
      <c r="AL375">
        <v>0</v>
      </c>
      <c r="AM375">
        <v>0.11</v>
      </c>
      <c r="AN375">
        <v>0</v>
      </c>
      <c r="AO375">
        <v>0</v>
      </c>
      <c r="AP375">
        <v>-0.01</v>
      </c>
      <c r="AQ375">
        <v>0.56999999999999995</v>
      </c>
      <c r="AR375">
        <v>0</v>
      </c>
      <c r="AS375">
        <v>0</v>
      </c>
      <c r="AT375">
        <v>0.33</v>
      </c>
      <c r="AU375">
        <v>0</v>
      </c>
      <c r="AV375">
        <v>2.2687639824004102</v>
      </c>
      <c r="AW375">
        <v>174.777063</v>
      </c>
      <c r="AX375">
        <v>-36.868538890000004</v>
      </c>
    </row>
    <row r="376" spans="1:50" x14ac:dyDescent="0.55000000000000004">
      <c r="A376">
        <v>138400</v>
      </c>
      <c r="B376" t="s">
        <v>471</v>
      </c>
      <c r="C376" t="s">
        <v>96</v>
      </c>
      <c r="D376">
        <v>0</v>
      </c>
      <c r="E376">
        <v>0.22</v>
      </c>
      <c r="F376">
        <v>0</v>
      </c>
      <c r="G376">
        <v>0</v>
      </c>
      <c r="H376">
        <v>0.73</v>
      </c>
      <c r="I376">
        <v>0</v>
      </c>
      <c r="J376">
        <v>0</v>
      </c>
      <c r="K376">
        <v>0.01</v>
      </c>
      <c r="L376">
        <v>0.04</v>
      </c>
      <c r="M376">
        <v>0.02</v>
      </c>
      <c r="N376">
        <v>4.82995084183296</v>
      </c>
      <c r="O376">
        <f t="shared" si="10"/>
        <v>174.75353150000001</v>
      </c>
      <c r="P376">
        <f t="shared" si="11"/>
        <v>-36.882822240000003</v>
      </c>
      <c r="R376">
        <v>138200</v>
      </c>
      <c r="S376" t="s">
        <v>469</v>
      </c>
      <c r="T376" t="s">
        <v>96</v>
      </c>
      <c r="U376">
        <v>0</v>
      </c>
      <c r="V376">
        <v>0</v>
      </c>
      <c r="W376">
        <v>0</v>
      </c>
      <c r="X376">
        <v>0</v>
      </c>
      <c r="Y376">
        <v>0.67</v>
      </c>
      <c r="Z376">
        <v>0</v>
      </c>
      <c r="AA376">
        <v>0</v>
      </c>
      <c r="AB376">
        <v>0</v>
      </c>
      <c r="AC376">
        <v>0.33</v>
      </c>
      <c r="AD376">
        <v>0.02</v>
      </c>
      <c r="AE376" t="s">
        <v>97</v>
      </c>
      <c r="AF376">
        <v>174.73825369999901</v>
      </c>
      <c r="AG376">
        <v>-36.893148750000002</v>
      </c>
      <c r="AI376">
        <v>138600</v>
      </c>
      <c r="AJ376" t="s">
        <v>473</v>
      </c>
      <c r="AK376" t="s">
        <v>96</v>
      </c>
      <c r="AL376" t="s">
        <v>97</v>
      </c>
      <c r="AM376" t="s">
        <v>97</v>
      </c>
      <c r="AN376" t="s">
        <v>97</v>
      </c>
      <c r="AO376">
        <v>0</v>
      </c>
      <c r="AP376" t="s">
        <v>97</v>
      </c>
      <c r="AQ376" t="s">
        <v>97</v>
      </c>
      <c r="AR376">
        <v>0</v>
      </c>
      <c r="AS376" t="s">
        <v>97</v>
      </c>
      <c r="AT376" t="s">
        <v>97</v>
      </c>
      <c r="AU376">
        <v>0</v>
      </c>
      <c r="AV376" t="s">
        <v>97</v>
      </c>
      <c r="AW376">
        <v>174.70821129999999</v>
      </c>
      <c r="AX376">
        <v>-36.914837409999997</v>
      </c>
    </row>
    <row r="377" spans="1:50" x14ac:dyDescent="0.55000000000000004">
      <c r="A377">
        <v>138500</v>
      </c>
      <c r="B377" t="s">
        <v>472</v>
      </c>
      <c r="C377" t="s">
        <v>96</v>
      </c>
      <c r="D377">
        <v>0.14000000000000001</v>
      </c>
      <c r="E377">
        <v>0.16</v>
      </c>
      <c r="F377">
        <v>0</v>
      </c>
      <c r="G377">
        <v>0</v>
      </c>
      <c r="H377">
        <v>0.42</v>
      </c>
      <c r="I377">
        <v>0.01</v>
      </c>
      <c r="J377">
        <v>0</v>
      </c>
      <c r="K377">
        <v>0</v>
      </c>
      <c r="L377">
        <v>0.27</v>
      </c>
      <c r="M377">
        <v>0.02</v>
      </c>
      <c r="N377">
        <v>3.4334700715261399</v>
      </c>
      <c r="O377">
        <f t="shared" si="10"/>
        <v>174.777063</v>
      </c>
      <c r="P377">
        <f t="shared" si="11"/>
        <v>-36.868538890000004</v>
      </c>
      <c r="R377">
        <v>138300</v>
      </c>
      <c r="S377" t="s">
        <v>470</v>
      </c>
      <c r="T377" t="s">
        <v>96</v>
      </c>
      <c r="U377">
        <v>0</v>
      </c>
      <c r="V377">
        <v>0</v>
      </c>
      <c r="W377">
        <v>0</v>
      </c>
      <c r="X377">
        <v>0</v>
      </c>
      <c r="Y377">
        <v>0.88</v>
      </c>
      <c r="Z377">
        <v>0</v>
      </c>
      <c r="AA377">
        <v>0</v>
      </c>
      <c r="AB377">
        <v>0</v>
      </c>
      <c r="AC377">
        <v>0.12</v>
      </c>
      <c r="AD377">
        <v>0.02</v>
      </c>
      <c r="AE377">
        <v>0.143049671216125</v>
      </c>
      <c r="AF377">
        <v>174.7163716</v>
      </c>
      <c r="AG377">
        <v>-36.90852211</v>
      </c>
      <c r="AI377">
        <v>138700</v>
      </c>
      <c r="AJ377" t="s">
        <v>474</v>
      </c>
      <c r="AK377" t="s">
        <v>96</v>
      </c>
      <c r="AL377">
        <v>0</v>
      </c>
      <c r="AM377">
        <v>0</v>
      </c>
      <c r="AN377">
        <v>0</v>
      </c>
      <c r="AO377">
        <v>0</v>
      </c>
      <c r="AP377">
        <v>0</v>
      </c>
      <c r="AQ377">
        <v>1</v>
      </c>
      <c r="AR377">
        <v>0</v>
      </c>
      <c r="AS377">
        <v>0</v>
      </c>
      <c r="AT377">
        <v>0</v>
      </c>
      <c r="AU377">
        <v>0</v>
      </c>
      <c r="AV377">
        <v>0.60341285518779197</v>
      </c>
      <c r="AW377">
        <v>174.77071000000001</v>
      </c>
      <c r="AX377">
        <v>-36.876958379999998</v>
      </c>
    </row>
    <row r="378" spans="1:50" x14ac:dyDescent="0.55000000000000004">
      <c r="A378">
        <v>138600</v>
      </c>
      <c r="B378" t="s">
        <v>473</v>
      </c>
      <c r="C378" t="s">
        <v>96</v>
      </c>
      <c r="D378">
        <v>0.03</v>
      </c>
      <c r="E378">
        <v>0.11</v>
      </c>
      <c r="F378">
        <v>0</v>
      </c>
      <c r="G378">
        <v>0</v>
      </c>
      <c r="H378">
        <v>0.86</v>
      </c>
      <c r="I378">
        <v>0</v>
      </c>
      <c r="J378">
        <v>0</v>
      </c>
      <c r="K378">
        <v>0</v>
      </c>
      <c r="L378">
        <v>0</v>
      </c>
      <c r="M378">
        <v>0.02</v>
      </c>
      <c r="N378">
        <v>8.9634423132070999</v>
      </c>
      <c r="O378">
        <f t="shared" si="10"/>
        <v>174.70821129999999</v>
      </c>
      <c r="P378">
        <f t="shared" si="11"/>
        <v>-36.914837409999997</v>
      </c>
      <c r="R378">
        <v>138400</v>
      </c>
      <c r="S378" t="s">
        <v>471</v>
      </c>
      <c r="T378" t="s">
        <v>96</v>
      </c>
      <c r="U378">
        <v>0</v>
      </c>
      <c r="V378">
        <v>0</v>
      </c>
      <c r="W378">
        <v>0</v>
      </c>
      <c r="X378">
        <v>0</v>
      </c>
      <c r="Y378">
        <v>1</v>
      </c>
      <c r="Z378">
        <v>0</v>
      </c>
      <c r="AA378">
        <v>0</v>
      </c>
      <c r="AB378">
        <v>0</v>
      </c>
      <c r="AC378">
        <v>0</v>
      </c>
      <c r="AD378">
        <v>0.02</v>
      </c>
      <c r="AE378" t="s">
        <v>97</v>
      </c>
      <c r="AF378">
        <v>174.75353150000001</v>
      </c>
      <c r="AG378">
        <v>-36.882822240000003</v>
      </c>
      <c r="AI378">
        <v>138800</v>
      </c>
      <c r="AJ378" t="s">
        <v>475</v>
      </c>
      <c r="AK378" t="s">
        <v>96</v>
      </c>
      <c r="AL378" t="s">
        <v>97</v>
      </c>
      <c r="AM378" t="s">
        <v>97</v>
      </c>
      <c r="AN378" t="s">
        <v>97</v>
      </c>
      <c r="AO378">
        <v>0</v>
      </c>
      <c r="AP378" t="s">
        <v>97</v>
      </c>
      <c r="AQ378" t="s">
        <v>97</v>
      </c>
      <c r="AR378">
        <v>0</v>
      </c>
      <c r="AS378" t="s">
        <v>97</v>
      </c>
      <c r="AT378" t="s">
        <v>97</v>
      </c>
      <c r="AU378">
        <v>0</v>
      </c>
      <c r="AV378" t="s">
        <v>97</v>
      </c>
      <c r="AW378">
        <v>174.72797009999999</v>
      </c>
      <c r="AX378">
        <v>-36.906522039999999</v>
      </c>
    </row>
    <row r="379" spans="1:50" x14ac:dyDescent="0.55000000000000004">
      <c r="A379">
        <v>138700</v>
      </c>
      <c r="B379" t="s">
        <v>474</v>
      </c>
      <c r="C379" t="s">
        <v>96</v>
      </c>
      <c r="D379">
        <v>0.04</v>
      </c>
      <c r="E379">
        <v>0.17</v>
      </c>
      <c r="F379">
        <v>0</v>
      </c>
      <c r="G379">
        <v>0</v>
      </c>
      <c r="H379">
        <v>0.63</v>
      </c>
      <c r="I379">
        <v>0</v>
      </c>
      <c r="J379">
        <v>0</v>
      </c>
      <c r="K379">
        <v>0</v>
      </c>
      <c r="L379">
        <v>0.16</v>
      </c>
      <c r="M379">
        <v>0.02</v>
      </c>
      <c r="N379">
        <v>4.2277892278606997</v>
      </c>
      <c r="O379">
        <f t="shared" si="10"/>
        <v>174.77071000000001</v>
      </c>
      <c r="P379">
        <f t="shared" si="11"/>
        <v>-36.876958379999998</v>
      </c>
      <c r="R379">
        <v>138500</v>
      </c>
      <c r="S379" t="s">
        <v>472</v>
      </c>
      <c r="T379" t="s">
        <v>96</v>
      </c>
      <c r="U379">
        <v>0.09</v>
      </c>
      <c r="V379">
        <v>0.12</v>
      </c>
      <c r="W379">
        <v>0</v>
      </c>
      <c r="X379">
        <v>0</v>
      </c>
      <c r="Y379">
        <v>0.73</v>
      </c>
      <c r="Z379">
        <v>0</v>
      </c>
      <c r="AA379">
        <v>0</v>
      </c>
      <c r="AB379">
        <v>0</v>
      </c>
      <c r="AC379">
        <v>0.06</v>
      </c>
      <c r="AD379">
        <v>0.02</v>
      </c>
      <c r="AE379">
        <v>8.9401320660296992</v>
      </c>
      <c r="AF379">
        <v>174.777063</v>
      </c>
      <c r="AG379">
        <v>-36.868538890000004</v>
      </c>
      <c r="AI379">
        <v>138900</v>
      </c>
      <c r="AJ379" t="s">
        <v>476</v>
      </c>
      <c r="AK379" t="s">
        <v>96</v>
      </c>
      <c r="AL379">
        <v>0</v>
      </c>
      <c r="AM379">
        <v>0.12</v>
      </c>
      <c r="AN379">
        <v>0</v>
      </c>
      <c r="AO379">
        <v>0</v>
      </c>
      <c r="AP379">
        <v>0.01</v>
      </c>
      <c r="AQ379">
        <v>0.67</v>
      </c>
      <c r="AR379">
        <v>0</v>
      </c>
      <c r="AS379">
        <v>0</v>
      </c>
      <c r="AT379">
        <v>0.2</v>
      </c>
      <c r="AU379">
        <v>0</v>
      </c>
      <c r="AV379">
        <v>1.6558982223718799</v>
      </c>
      <c r="AW379">
        <v>174.69839160000001</v>
      </c>
      <c r="AX379">
        <v>-36.925311890000003</v>
      </c>
    </row>
    <row r="380" spans="1:50" x14ac:dyDescent="0.55000000000000004">
      <c r="A380">
        <v>138800</v>
      </c>
      <c r="B380" t="s">
        <v>475</v>
      </c>
      <c r="C380" t="s">
        <v>96</v>
      </c>
      <c r="D380" t="s">
        <v>97</v>
      </c>
      <c r="E380" t="s">
        <v>97</v>
      </c>
      <c r="F380" t="s">
        <v>97</v>
      </c>
      <c r="G380">
        <v>0</v>
      </c>
      <c r="H380" t="s">
        <v>97</v>
      </c>
      <c r="I380" t="s">
        <v>97</v>
      </c>
      <c r="J380">
        <v>0</v>
      </c>
      <c r="K380" t="s">
        <v>97</v>
      </c>
      <c r="L380" t="s">
        <v>97</v>
      </c>
      <c r="M380">
        <v>0.02</v>
      </c>
      <c r="N380" t="s">
        <v>97</v>
      </c>
      <c r="O380">
        <f t="shared" si="10"/>
        <v>174.72797009999999</v>
      </c>
      <c r="P380">
        <f t="shared" si="11"/>
        <v>-36.906522039999999</v>
      </c>
      <c r="R380">
        <v>138600</v>
      </c>
      <c r="S380" t="s">
        <v>473</v>
      </c>
      <c r="T380" t="s">
        <v>96</v>
      </c>
      <c r="U380">
        <v>0</v>
      </c>
      <c r="V380">
        <v>0</v>
      </c>
      <c r="W380">
        <v>0</v>
      </c>
      <c r="X380">
        <v>0</v>
      </c>
      <c r="Y380">
        <v>1</v>
      </c>
      <c r="Z380">
        <v>0</v>
      </c>
      <c r="AA380">
        <v>0</v>
      </c>
      <c r="AB380">
        <v>0</v>
      </c>
      <c r="AC380">
        <v>0</v>
      </c>
      <c r="AD380">
        <v>0.02</v>
      </c>
      <c r="AE380" t="s">
        <v>97</v>
      </c>
      <c r="AF380">
        <v>174.70821129999999</v>
      </c>
      <c r="AG380">
        <v>-36.914837409999997</v>
      </c>
      <c r="AI380">
        <v>139000</v>
      </c>
      <c r="AJ380" t="s">
        <v>477</v>
      </c>
      <c r="AK380" t="s">
        <v>96</v>
      </c>
      <c r="AL380" t="s">
        <v>97</v>
      </c>
      <c r="AM380" t="s">
        <v>97</v>
      </c>
      <c r="AN380" t="s">
        <v>97</v>
      </c>
      <c r="AO380">
        <v>0</v>
      </c>
      <c r="AP380" t="s">
        <v>97</v>
      </c>
      <c r="AQ380" t="s">
        <v>97</v>
      </c>
      <c r="AR380">
        <v>0</v>
      </c>
      <c r="AS380" t="s">
        <v>97</v>
      </c>
      <c r="AT380" t="s">
        <v>97</v>
      </c>
      <c r="AU380">
        <v>0</v>
      </c>
      <c r="AV380" t="s">
        <v>97</v>
      </c>
      <c r="AW380">
        <v>174.760481</v>
      </c>
      <c r="AX380">
        <v>-36.88500226</v>
      </c>
    </row>
    <row r="381" spans="1:50" x14ac:dyDescent="0.55000000000000004">
      <c r="A381">
        <v>138900</v>
      </c>
      <c r="B381" t="s">
        <v>476</v>
      </c>
      <c r="C381" t="s">
        <v>96</v>
      </c>
      <c r="D381">
        <v>0.01</v>
      </c>
      <c r="E381">
        <v>7.0000000000000007E-2</v>
      </c>
      <c r="F381">
        <v>0</v>
      </c>
      <c r="G381">
        <v>0</v>
      </c>
      <c r="H381">
        <v>0.89</v>
      </c>
      <c r="I381">
        <v>0.01</v>
      </c>
      <c r="J381">
        <v>0</v>
      </c>
      <c r="K381">
        <v>0</v>
      </c>
      <c r="L381">
        <v>0.02</v>
      </c>
      <c r="M381">
        <v>0.02</v>
      </c>
      <c r="N381">
        <v>9.43712850525508</v>
      </c>
      <c r="O381">
        <f t="shared" si="10"/>
        <v>174.69839160000001</v>
      </c>
      <c r="P381">
        <f t="shared" si="11"/>
        <v>-36.925311890000003</v>
      </c>
      <c r="R381">
        <v>138700</v>
      </c>
      <c r="S381" t="s">
        <v>474</v>
      </c>
      <c r="T381" t="s">
        <v>96</v>
      </c>
      <c r="U381">
        <v>0</v>
      </c>
      <c r="V381">
        <v>0</v>
      </c>
      <c r="W381">
        <v>0</v>
      </c>
      <c r="X381">
        <v>0</v>
      </c>
      <c r="Y381">
        <v>0.93</v>
      </c>
      <c r="Z381">
        <v>0</v>
      </c>
      <c r="AA381">
        <v>0</v>
      </c>
      <c r="AB381">
        <v>0</v>
      </c>
      <c r="AC381">
        <v>7.0000000000000007E-2</v>
      </c>
      <c r="AD381">
        <v>0.02</v>
      </c>
      <c r="AE381">
        <v>4.63283938394133</v>
      </c>
      <c r="AF381">
        <v>174.77071000000001</v>
      </c>
      <c r="AG381">
        <v>-36.876958379999998</v>
      </c>
      <c r="AI381">
        <v>139100</v>
      </c>
      <c r="AJ381" t="s">
        <v>478</v>
      </c>
      <c r="AK381" t="s">
        <v>96</v>
      </c>
      <c r="AL381">
        <v>0</v>
      </c>
      <c r="AM381">
        <v>0</v>
      </c>
      <c r="AN381">
        <v>0</v>
      </c>
      <c r="AO381">
        <v>0</v>
      </c>
      <c r="AP381">
        <v>0</v>
      </c>
      <c r="AQ381">
        <v>0.25</v>
      </c>
      <c r="AR381">
        <v>0</v>
      </c>
      <c r="AS381">
        <v>0</v>
      </c>
      <c r="AT381">
        <v>0.75</v>
      </c>
      <c r="AU381">
        <v>0</v>
      </c>
      <c r="AV381">
        <v>0.839976025378803</v>
      </c>
      <c r="AW381">
        <v>174.73405289999999</v>
      </c>
      <c r="AX381">
        <v>-36.903265709999999</v>
      </c>
    </row>
    <row r="382" spans="1:50" x14ac:dyDescent="0.55000000000000004">
      <c r="A382">
        <v>139000</v>
      </c>
      <c r="B382" t="s">
        <v>477</v>
      </c>
      <c r="C382" t="s">
        <v>96</v>
      </c>
      <c r="D382">
        <v>0</v>
      </c>
      <c r="E382">
        <v>0.24</v>
      </c>
      <c r="F382">
        <v>0</v>
      </c>
      <c r="G382">
        <v>0</v>
      </c>
      <c r="H382">
        <v>0.71</v>
      </c>
      <c r="I382">
        <v>0</v>
      </c>
      <c r="J382">
        <v>0</v>
      </c>
      <c r="K382">
        <v>0.01</v>
      </c>
      <c r="L382">
        <v>0.04</v>
      </c>
      <c r="M382">
        <v>0.02</v>
      </c>
      <c r="N382">
        <v>4.8254738921912201</v>
      </c>
      <c r="O382">
        <f t="shared" si="10"/>
        <v>174.760481</v>
      </c>
      <c r="P382">
        <f t="shared" si="11"/>
        <v>-36.88500226</v>
      </c>
      <c r="R382">
        <v>138800</v>
      </c>
      <c r="S382" t="s">
        <v>475</v>
      </c>
      <c r="T382" t="s">
        <v>96</v>
      </c>
      <c r="U382">
        <v>0</v>
      </c>
      <c r="V382">
        <v>0</v>
      </c>
      <c r="W382">
        <v>0</v>
      </c>
      <c r="X382">
        <v>0</v>
      </c>
      <c r="Y382">
        <v>0.96</v>
      </c>
      <c r="Z382">
        <v>0.01</v>
      </c>
      <c r="AA382">
        <v>0</v>
      </c>
      <c r="AB382">
        <v>0</v>
      </c>
      <c r="AC382">
        <v>0.03</v>
      </c>
      <c r="AD382">
        <v>0.02</v>
      </c>
      <c r="AE382">
        <v>4.5324469336431701</v>
      </c>
      <c r="AF382">
        <v>174.72797009999999</v>
      </c>
      <c r="AG382">
        <v>-36.906522039999999</v>
      </c>
      <c r="AI382">
        <v>139200</v>
      </c>
      <c r="AJ382" t="s">
        <v>479</v>
      </c>
      <c r="AK382" t="s">
        <v>96</v>
      </c>
      <c r="AL382">
        <v>0</v>
      </c>
      <c r="AM382">
        <v>0</v>
      </c>
      <c r="AN382">
        <v>0</v>
      </c>
      <c r="AO382">
        <v>0</v>
      </c>
      <c r="AP382">
        <v>0</v>
      </c>
      <c r="AQ382">
        <v>0.68</v>
      </c>
      <c r="AR382">
        <v>0</v>
      </c>
      <c r="AS382">
        <v>0</v>
      </c>
      <c r="AT382">
        <v>0.32</v>
      </c>
      <c r="AU382">
        <v>0</v>
      </c>
      <c r="AV382">
        <v>1.6292141788452099</v>
      </c>
      <c r="AW382">
        <v>174.81264089999999</v>
      </c>
      <c r="AX382">
        <v>-36.856371410000001</v>
      </c>
    </row>
    <row r="383" spans="1:50" x14ac:dyDescent="0.55000000000000004">
      <c r="A383">
        <v>139100</v>
      </c>
      <c r="B383" t="s">
        <v>478</v>
      </c>
      <c r="C383" t="s">
        <v>96</v>
      </c>
      <c r="D383">
        <v>0</v>
      </c>
      <c r="E383">
        <v>0.08</v>
      </c>
      <c r="F383">
        <v>0</v>
      </c>
      <c r="G383">
        <v>0</v>
      </c>
      <c r="H383">
        <v>0.87</v>
      </c>
      <c r="I383">
        <v>0</v>
      </c>
      <c r="J383">
        <v>0</v>
      </c>
      <c r="K383">
        <v>0</v>
      </c>
      <c r="L383">
        <v>0.05</v>
      </c>
      <c r="M383">
        <v>0.02</v>
      </c>
      <c r="N383">
        <v>7.6333440923805798</v>
      </c>
      <c r="O383">
        <f t="shared" si="10"/>
        <v>174.73405289999999</v>
      </c>
      <c r="P383">
        <f t="shared" si="11"/>
        <v>-36.903265709999999</v>
      </c>
      <c r="R383">
        <v>138900</v>
      </c>
      <c r="S383" t="s">
        <v>476</v>
      </c>
      <c r="T383" t="s">
        <v>96</v>
      </c>
      <c r="U383">
        <v>0</v>
      </c>
      <c r="V383">
        <v>0</v>
      </c>
      <c r="W383">
        <v>0</v>
      </c>
      <c r="X383">
        <v>0</v>
      </c>
      <c r="Y383">
        <v>0.94</v>
      </c>
      <c r="Z383">
        <v>0</v>
      </c>
      <c r="AA383">
        <v>0</v>
      </c>
      <c r="AB383">
        <v>0</v>
      </c>
      <c r="AC383">
        <v>0.06</v>
      </c>
      <c r="AD383">
        <v>0.02</v>
      </c>
      <c r="AE383">
        <v>2.31287015024381</v>
      </c>
      <c r="AF383">
        <v>174.69839160000001</v>
      </c>
      <c r="AG383">
        <v>-36.925311890000003</v>
      </c>
      <c r="AI383">
        <v>139300</v>
      </c>
      <c r="AJ383" t="s">
        <v>480</v>
      </c>
      <c r="AK383" t="s">
        <v>96</v>
      </c>
      <c r="AL383">
        <v>0</v>
      </c>
      <c r="AM383">
        <v>0</v>
      </c>
      <c r="AN383">
        <v>0</v>
      </c>
      <c r="AO383">
        <v>0</v>
      </c>
      <c r="AP383">
        <v>0.01</v>
      </c>
      <c r="AQ383">
        <v>0.38</v>
      </c>
      <c r="AR383">
        <v>0</v>
      </c>
      <c r="AS383">
        <v>0.01</v>
      </c>
      <c r="AT383">
        <v>0.6</v>
      </c>
      <c r="AU383">
        <v>0</v>
      </c>
      <c r="AV383">
        <v>0.52622669896138596</v>
      </c>
      <c r="AW383">
        <v>174.7542555</v>
      </c>
      <c r="AX383">
        <v>-36.890916750000002</v>
      </c>
    </row>
    <row r="384" spans="1:50" x14ac:dyDescent="0.55000000000000004">
      <c r="A384">
        <v>139200</v>
      </c>
      <c r="B384" t="s">
        <v>479</v>
      </c>
      <c r="C384" t="s">
        <v>96</v>
      </c>
      <c r="D384">
        <v>0</v>
      </c>
      <c r="E384">
        <v>0.12</v>
      </c>
      <c r="F384">
        <v>0</v>
      </c>
      <c r="G384">
        <v>0</v>
      </c>
      <c r="H384">
        <v>0.86</v>
      </c>
      <c r="I384">
        <v>0</v>
      </c>
      <c r="J384">
        <v>0</v>
      </c>
      <c r="K384">
        <v>0.01</v>
      </c>
      <c r="L384">
        <v>0.01</v>
      </c>
      <c r="M384">
        <v>0.02</v>
      </c>
      <c r="N384">
        <v>5.2507059032624497</v>
      </c>
      <c r="O384">
        <f t="shared" si="10"/>
        <v>174.81264089999999</v>
      </c>
      <c r="P384">
        <f t="shared" si="11"/>
        <v>-36.856371410000001</v>
      </c>
      <c r="R384">
        <v>139000</v>
      </c>
      <c r="S384" t="s">
        <v>477</v>
      </c>
      <c r="T384" t="s">
        <v>96</v>
      </c>
      <c r="U384">
        <v>0</v>
      </c>
      <c r="V384">
        <v>0</v>
      </c>
      <c r="W384">
        <v>0</v>
      </c>
      <c r="X384">
        <v>0</v>
      </c>
      <c r="Y384">
        <v>0.73</v>
      </c>
      <c r="Z384">
        <v>0</v>
      </c>
      <c r="AA384">
        <v>0</v>
      </c>
      <c r="AB384">
        <v>0</v>
      </c>
      <c r="AC384">
        <v>0.27</v>
      </c>
      <c r="AD384">
        <v>0.02</v>
      </c>
      <c r="AE384">
        <v>1.9097888547472099</v>
      </c>
      <c r="AF384">
        <v>174.760481</v>
      </c>
      <c r="AG384">
        <v>-36.88500226</v>
      </c>
      <c r="AI384">
        <v>139400</v>
      </c>
      <c r="AJ384" t="s">
        <v>481</v>
      </c>
      <c r="AK384" t="s">
        <v>96</v>
      </c>
      <c r="AL384">
        <v>0</v>
      </c>
      <c r="AM384">
        <v>0</v>
      </c>
      <c r="AN384">
        <v>0</v>
      </c>
      <c r="AO384">
        <v>0</v>
      </c>
      <c r="AP384">
        <v>0</v>
      </c>
      <c r="AQ384">
        <v>0.94</v>
      </c>
      <c r="AR384">
        <v>0</v>
      </c>
      <c r="AS384">
        <v>0</v>
      </c>
      <c r="AT384">
        <v>0.06</v>
      </c>
      <c r="AU384">
        <v>0</v>
      </c>
      <c r="AV384">
        <v>2.10074398979974</v>
      </c>
      <c r="AW384">
        <v>174.78592759999901</v>
      </c>
      <c r="AX384">
        <v>-36.870087429999998</v>
      </c>
    </row>
    <row r="385" spans="1:50" x14ac:dyDescent="0.55000000000000004">
      <c r="A385">
        <v>139300</v>
      </c>
      <c r="B385" t="s">
        <v>480</v>
      </c>
      <c r="C385" t="s">
        <v>96</v>
      </c>
      <c r="D385">
        <v>0</v>
      </c>
      <c r="E385">
        <v>0.22</v>
      </c>
      <c r="F385">
        <v>0</v>
      </c>
      <c r="G385">
        <v>0</v>
      </c>
      <c r="H385">
        <v>0.77</v>
      </c>
      <c r="I385">
        <v>0</v>
      </c>
      <c r="J385">
        <v>0</v>
      </c>
      <c r="K385">
        <v>0</v>
      </c>
      <c r="L385">
        <v>0.01</v>
      </c>
      <c r="M385">
        <v>0.02</v>
      </c>
      <c r="N385">
        <v>5.53533459900859</v>
      </c>
      <c r="O385">
        <f t="shared" si="10"/>
        <v>174.7542555</v>
      </c>
      <c r="P385">
        <f t="shared" si="11"/>
        <v>-36.890916750000002</v>
      </c>
      <c r="R385">
        <v>139100</v>
      </c>
      <c r="S385" t="s">
        <v>478</v>
      </c>
      <c r="T385" t="s">
        <v>96</v>
      </c>
      <c r="U385" t="s">
        <v>97</v>
      </c>
      <c r="V385" t="s">
        <v>97</v>
      </c>
      <c r="W385" t="s">
        <v>97</v>
      </c>
      <c r="X385">
        <v>0</v>
      </c>
      <c r="Y385" t="s">
        <v>97</v>
      </c>
      <c r="Z385" t="s">
        <v>97</v>
      </c>
      <c r="AA385">
        <v>0</v>
      </c>
      <c r="AB385" t="s">
        <v>97</v>
      </c>
      <c r="AC385" t="s">
        <v>97</v>
      </c>
      <c r="AD385">
        <v>0.02</v>
      </c>
      <c r="AE385" t="s">
        <v>97</v>
      </c>
      <c r="AF385">
        <v>174.73405289999999</v>
      </c>
      <c r="AG385">
        <v>-36.903265709999999</v>
      </c>
      <c r="AI385">
        <v>139500</v>
      </c>
      <c r="AJ385" t="s">
        <v>482</v>
      </c>
      <c r="AK385" t="s">
        <v>96</v>
      </c>
      <c r="AL385" t="s">
        <v>97</v>
      </c>
      <c r="AM385" t="s">
        <v>97</v>
      </c>
      <c r="AN385" t="s">
        <v>97</v>
      </c>
      <c r="AO385">
        <v>0</v>
      </c>
      <c r="AP385" t="s">
        <v>97</v>
      </c>
      <c r="AQ385" t="s">
        <v>97</v>
      </c>
      <c r="AR385">
        <v>0</v>
      </c>
      <c r="AS385" t="s">
        <v>97</v>
      </c>
      <c r="AT385" t="s">
        <v>97</v>
      </c>
      <c r="AU385">
        <v>0</v>
      </c>
      <c r="AV385" t="s">
        <v>97</v>
      </c>
      <c r="AW385">
        <v>174.70934259999899</v>
      </c>
      <c r="AX385">
        <v>-36.92106193</v>
      </c>
    </row>
    <row r="386" spans="1:50" x14ac:dyDescent="0.55000000000000004">
      <c r="A386">
        <v>139400</v>
      </c>
      <c r="B386" t="s">
        <v>481</v>
      </c>
      <c r="C386" t="s">
        <v>96</v>
      </c>
      <c r="D386">
        <v>0.12</v>
      </c>
      <c r="E386">
        <v>0.03</v>
      </c>
      <c r="F386">
        <v>0</v>
      </c>
      <c r="G386">
        <v>0</v>
      </c>
      <c r="H386">
        <v>0.77</v>
      </c>
      <c r="I386">
        <v>0.01</v>
      </c>
      <c r="J386">
        <v>0</v>
      </c>
      <c r="K386">
        <v>0</v>
      </c>
      <c r="L386">
        <v>7.0000000000000007E-2</v>
      </c>
      <c r="M386">
        <v>0.02</v>
      </c>
      <c r="N386">
        <v>4.4145528732502903</v>
      </c>
      <c r="O386">
        <f t="shared" si="10"/>
        <v>174.78592759999901</v>
      </c>
      <c r="P386">
        <f t="shared" si="11"/>
        <v>-36.870087429999998</v>
      </c>
      <c r="R386">
        <v>139200</v>
      </c>
      <c r="S386" t="s">
        <v>479</v>
      </c>
      <c r="T386" t="s">
        <v>96</v>
      </c>
      <c r="U386">
        <v>0</v>
      </c>
      <c r="V386">
        <v>0</v>
      </c>
      <c r="W386">
        <v>0</v>
      </c>
      <c r="X386">
        <v>0</v>
      </c>
      <c r="Y386">
        <v>0.82</v>
      </c>
      <c r="Z386">
        <v>0</v>
      </c>
      <c r="AA386">
        <v>0</v>
      </c>
      <c r="AB386">
        <v>0</v>
      </c>
      <c r="AC386">
        <v>0.18</v>
      </c>
      <c r="AD386">
        <v>0.02</v>
      </c>
      <c r="AE386">
        <v>0.458446374947653</v>
      </c>
      <c r="AF386">
        <v>174.81264089999999</v>
      </c>
      <c r="AG386">
        <v>-36.856371410000001</v>
      </c>
      <c r="AI386">
        <v>139600</v>
      </c>
      <c r="AJ386" t="s">
        <v>483</v>
      </c>
      <c r="AK386" t="s">
        <v>96</v>
      </c>
      <c r="AL386">
        <v>0</v>
      </c>
      <c r="AM386">
        <v>0.11</v>
      </c>
      <c r="AN386">
        <v>0</v>
      </c>
      <c r="AO386">
        <v>0</v>
      </c>
      <c r="AP386">
        <v>0</v>
      </c>
      <c r="AQ386">
        <v>0.47</v>
      </c>
      <c r="AR386">
        <v>0</v>
      </c>
      <c r="AS386">
        <v>0</v>
      </c>
      <c r="AT386">
        <v>0.42</v>
      </c>
      <c r="AU386">
        <v>0</v>
      </c>
      <c r="AV386">
        <v>1.63893479944676</v>
      </c>
      <c r="AW386">
        <v>174.71763039999999</v>
      </c>
      <c r="AX386">
        <v>-36.919527709999997</v>
      </c>
    </row>
    <row r="387" spans="1:50" x14ac:dyDescent="0.55000000000000004">
      <c r="A387">
        <v>139500</v>
      </c>
      <c r="B387" t="s">
        <v>482</v>
      </c>
      <c r="C387" t="s">
        <v>96</v>
      </c>
      <c r="D387">
        <v>0</v>
      </c>
      <c r="E387">
        <v>0.13</v>
      </c>
      <c r="F387">
        <v>0</v>
      </c>
      <c r="G387">
        <v>0</v>
      </c>
      <c r="H387">
        <v>0.87</v>
      </c>
      <c r="I387">
        <v>0</v>
      </c>
      <c r="J387">
        <v>0</v>
      </c>
      <c r="K387">
        <v>0</v>
      </c>
      <c r="L387">
        <v>0</v>
      </c>
      <c r="M387">
        <v>0.02</v>
      </c>
      <c r="N387">
        <v>8.7338160119870807</v>
      </c>
      <c r="O387">
        <f t="shared" si="10"/>
        <v>174.70934259999899</v>
      </c>
      <c r="P387">
        <f t="shared" si="11"/>
        <v>-36.92106193</v>
      </c>
      <c r="R387">
        <v>139300</v>
      </c>
      <c r="S387" t="s">
        <v>480</v>
      </c>
      <c r="T387" t="s">
        <v>96</v>
      </c>
      <c r="U387">
        <v>0</v>
      </c>
      <c r="V387">
        <v>0</v>
      </c>
      <c r="W387">
        <v>0</v>
      </c>
      <c r="X387">
        <v>0</v>
      </c>
      <c r="Y387">
        <v>0.75</v>
      </c>
      <c r="Z387">
        <v>0</v>
      </c>
      <c r="AA387">
        <v>0</v>
      </c>
      <c r="AB387">
        <v>0</v>
      </c>
      <c r="AC387">
        <v>0.25</v>
      </c>
      <c r="AD387">
        <v>0.02</v>
      </c>
      <c r="AE387">
        <v>0.347182363892518</v>
      </c>
      <c r="AF387">
        <v>174.7542555</v>
      </c>
      <c r="AG387">
        <v>-36.890916750000002</v>
      </c>
      <c r="AI387">
        <v>139700</v>
      </c>
      <c r="AJ387" t="s">
        <v>484</v>
      </c>
      <c r="AK387" t="s">
        <v>96</v>
      </c>
      <c r="AL387">
        <v>0</v>
      </c>
      <c r="AM387">
        <v>0</v>
      </c>
      <c r="AN387">
        <v>0</v>
      </c>
      <c r="AO387">
        <v>0</v>
      </c>
      <c r="AP387">
        <v>0</v>
      </c>
      <c r="AQ387">
        <v>0.62</v>
      </c>
      <c r="AR387">
        <v>0</v>
      </c>
      <c r="AS387">
        <v>0</v>
      </c>
      <c r="AT387">
        <v>0.38</v>
      </c>
      <c r="AU387">
        <v>0</v>
      </c>
      <c r="AV387">
        <v>0.60644942247998801</v>
      </c>
      <c r="AW387">
        <v>174.74421340000001</v>
      </c>
      <c r="AX387">
        <v>-36.900539330000001</v>
      </c>
    </row>
    <row r="388" spans="1:50" x14ac:dyDescent="0.55000000000000004">
      <c r="A388">
        <v>139600</v>
      </c>
      <c r="B388" t="s">
        <v>483</v>
      </c>
      <c r="C388" t="s">
        <v>96</v>
      </c>
      <c r="D388">
        <v>0</v>
      </c>
      <c r="E388">
        <v>0.15</v>
      </c>
      <c r="F388">
        <v>0</v>
      </c>
      <c r="G388">
        <v>0</v>
      </c>
      <c r="H388">
        <v>0.84</v>
      </c>
      <c r="I388">
        <v>0</v>
      </c>
      <c r="J388">
        <v>0</v>
      </c>
      <c r="K388">
        <v>0</v>
      </c>
      <c r="L388">
        <v>0.01</v>
      </c>
      <c r="M388">
        <v>0.02</v>
      </c>
      <c r="N388">
        <v>8.7490420755145895</v>
      </c>
      <c r="O388">
        <f t="shared" ref="O388:O451" si="12">VLOOKUP($A388,$R$2:$AG$2152, 15)</f>
        <v>174.71763039999999</v>
      </c>
      <c r="P388">
        <f t="shared" ref="P388:P451" si="13">VLOOKUP($A388,$R$2:$AG$2152, 16)</f>
        <v>-36.919527709999997</v>
      </c>
      <c r="R388">
        <v>139400</v>
      </c>
      <c r="S388" t="s">
        <v>481</v>
      </c>
      <c r="T388" t="s">
        <v>96</v>
      </c>
      <c r="U388">
        <v>0</v>
      </c>
      <c r="V388">
        <v>0</v>
      </c>
      <c r="W388">
        <v>0</v>
      </c>
      <c r="X388">
        <v>0</v>
      </c>
      <c r="Y388">
        <v>0.96</v>
      </c>
      <c r="Z388">
        <v>0</v>
      </c>
      <c r="AA388">
        <v>0</v>
      </c>
      <c r="AB388">
        <v>0</v>
      </c>
      <c r="AC388">
        <v>0.04</v>
      </c>
      <c r="AD388">
        <v>0.02</v>
      </c>
      <c r="AE388">
        <v>3.9492622092651199</v>
      </c>
      <c r="AF388">
        <v>174.78592759999901</v>
      </c>
      <c r="AG388">
        <v>-36.870087429999998</v>
      </c>
      <c r="AI388">
        <v>139800</v>
      </c>
      <c r="AJ388" t="s">
        <v>485</v>
      </c>
      <c r="AK388" t="s">
        <v>96</v>
      </c>
      <c r="AL388">
        <v>0</v>
      </c>
      <c r="AM388">
        <v>0</v>
      </c>
      <c r="AN388">
        <v>0</v>
      </c>
      <c r="AO388">
        <v>0</v>
      </c>
      <c r="AP388">
        <v>0</v>
      </c>
      <c r="AQ388">
        <v>0</v>
      </c>
      <c r="AR388">
        <v>0</v>
      </c>
      <c r="AS388">
        <v>0</v>
      </c>
      <c r="AT388">
        <v>1</v>
      </c>
      <c r="AU388">
        <v>0</v>
      </c>
      <c r="AV388" t="s">
        <v>97</v>
      </c>
      <c r="AW388">
        <v>174.72598540000001</v>
      </c>
      <c r="AX388">
        <v>-36.914844690000002</v>
      </c>
    </row>
    <row r="389" spans="1:50" x14ac:dyDescent="0.55000000000000004">
      <c r="A389">
        <v>139700</v>
      </c>
      <c r="B389" t="s">
        <v>484</v>
      </c>
      <c r="C389" t="s">
        <v>96</v>
      </c>
      <c r="D389">
        <v>0</v>
      </c>
      <c r="E389">
        <v>0.22</v>
      </c>
      <c r="F389">
        <v>0</v>
      </c>
      <c r="G389">
        <v>0</v>
      </c>
      <c r="H389">
        <v>0.74</v>
      </c>
      <c r="I389">
        <v>0.02</v>
      </c>
      <c r="J389">
        <v>0</v>
      </c>
      <c r="K389">
        <v>0</v>
      </c>
      <c r="L389">
        <v>0.02</v>
      </c>
      <c r="M389">
        <v>0.02</v>
      </c>
      <c r="N389">
        <v>6.1981270291522099</v>
      </c>
      <c r="O389">
        <f t="shared" si="12"/>
        <v>174.74421340000001</v>
      </c>
      <c r="P389">
        <f t="shared" si="13"/>
        <v>-36.900539330000001</v>
      </c>
      <c r="R389">
        <v>139500</v>
      </c>
      <c r="S389" t="s">
        <v>482</v>
      </c>
      <c r="T389" t="s">
        <v>96</v>
      </c>
      <c r="U389">
        <v>0</v>
      </c>
      <c r="V389">
        <v>0</v>
      </c>
      <c r="W389">
        <v>0</v>
      </c>
      <c r="X389">
        <v>0</v>
      </c>
      <c r="Y389">
        <v>1</v>
      </c>
      <c r="Z389">
        <v>0</v>
      </c>
      <c r="AA389">
        <v>0</v>
      </c>
      <c r="AB389">
        <v>0</v>
      </c>
      <c r="AC389">
        <v>0</v>
      </c>
      <c r="AD389">
        <v>0.02</v>
      </c>
      <c r="AE389">
        <v>3.1061474054583602</v>
      </c>
      <c r="AF389">
        <v>174.70934259999899</v>
      </c>
      <c r="AG389">
        <v>-36.92106193</v>
      </c>
      <c r="AI389">
        <v>139900</v>
      </c>
      <c r="AJ389" t="s">
        <v>486</v>
      </c>
      <c r="AK389" t="s">
        <v>96</v>
      </c>
      <c r="AL389">
        <v>0</v>
      </c>
      <c r="AM389">
        <v>0</v>
      </c>
      <c r="AN389">
        <v>0</v>
      </c>
      <c r="AO389">
        <v>0</v>
      </c>
      <c r="AP389">
        <v>0</v>
      </c>
      <c r="AQ389">
        <v>1</v>
      </c>
      <c r="AR389">
        <v>0</v>
      </c>
      <c r="AS389">
        <v>0</v>
      </c>
      <c r="AT389">
        <v>0</v>
      </c>
      <c r="AU389">
        <v>0</v>
      </c>
      <c r="AV389">
        <v>0.70755964599346899</v>
      </c>
      <c r="AW389">
        <v>174.7544877</v>
      </c>
      <c r="AX389">
        <v>-36.895825109999997</v>
      </c>
    </row>
    <row r="390" spans="1:50" x14ac:dyDescent="0.55000000000000004">
      <c r="A390">
        <v>139800</v>
      </c>
      <c r="B390" t="s">
        <v>485</v>
      </c>
      <c r="C390" t="s">
        <v>96</v>
      </c>
      <c r="D390">
        <v>0</v>
      </c>
      <c r="E390">
        <v>0.12</v>
      </c>
      <c r="F390">
        <v>0</v>
      </c>
      <c r="G390">
        <v>0</v>
      </c>
      <c r="H390">
        <v>0.88</v>
      </c>
      <c r="I390">
        <v>0</v>
      </c>
      <c r="J390">
        <v>0</v>
      </c>
      <c r="K390">
        <v>0</v>
      </c>
      <c r="L390">
        <v>0</v>
      </c>
      <c r="M390">
        <v>0.02</v>
      </c>
      <c r="N390">
        <v>7.8559240332165503</v>
      </c>
      <c r="O390">
        <f t="shared" si="12"/>
        <v>174.72598540000001</v>
      </c>
      <c r="P390">
        <f t="shared" si="13"/>
        <v>-36.914844690000002</v>
      </c>
      <c r="R390">
        <v>139600</v>
      </c>
      <c r="S390" t="s">
        <v>483</v>
      </c>
      <c r="T390" t="s">
        <v>96</v>
      </c>
      <c r="U390">
        <v>0</v>
      </c>
      <c r="V390">
        <v>0</v>
      </c>
      <c r="W390">
        <v>0</v>
      </c>
      <c r="X390">
        <v>0</v>
      </c>
      <c r="Y390">
        <v>0.87</v>
      </c>
      <c r="Z390">
        <v>0</v>
      </c>
      <c r="AA390">
        <v>0</v>
      </c>
      <c r="AB390">
        <v>0</v>
      </c>
      <c r="AC390">
        <v>0.13</v>
      </c>
      <c r="AD390">
        <v>0.02</v>
      </c>
      <c r="AE390">
        <v>1.85727126131335</v>
      </c>
      <c r="AF390">
        <v>174.71763039999999</v>
      </c>
      <c r="AG390">
        <v>-36.919527709999997</v>
      </c>
      <c r="AI390">
        <v>140000</v>
      </c>
      <c r="AJ390" t="s">
        <v>487</v>
      </c>
      <c r="AK390" t="s">
        <v>96</v>
      </c>
      <c r="AL390">
        <v>0</v>
      </c>
      <c r="AM390">
        <v>0.02</v>
      </c>
      <c r="AN390">
        <v>0</v>
      </c>
      <c r="AO390">
        <v>0</v>
      </c>
      <c r="AP390">
        <v>0</v>
      </c>
      <c r="AQ390">
        <v>0.7</v>
      </c>
      <c r="AR390">
        <v>0</v>
      </c>
      <c r="AS390">
        <v>0</v>
      </c>
      <c r="AT390">
        <v>0.28000000000000003</v>
      </c>
      <c r="AU390">
        <v>0</v>
      </c>
      <c r="AV390">
        <v>1.57826726551757</v>
      </c>
      <c r="AW390">
        <v>174.7942352</v>
      </c>
      <c r="AX390">
        <v>-36.871471360000001</v>
      </c>
    </row>
    <row r="391" spans="1:50" x14ac:dyDescent="0.55000000000000004">
      <c r="A391">
        <v>139900</v>
      </c>
      <c r="B391" t="s">
        <v>486</v>
      </c>
      <c r="C391" t="s">
        <v>96</v>
      </c>
      <c r="D391">
        <v>0</v>
      </c>
      <c r="E391">
        <v>0.22</v>
      </c>
      <c r="F391">
        <v>0</v>
      </c>
      <c r="G391">
        <v>0</v>
      </c>
      <c r="H391">
        <v>0.77</v>
      </c>
      <c r="I391">
        <v>0</v>
      </c>
      <c r="J391">
        <v>0</v>
      </c>
      <c r="K391">
        <v>0</v>
      </c>
      <c r="L391">
        <v>0.01</v>
      </c>
      <c r="M391">
        <v>0.02</v>
      </c>
      <c r="N391">
        <v>5.5925373814397403</v>
      </c>
      <c r="O391">
        <f t="shared" si="12"/>
        <v>174.7544877</v>
      </c>
      <c r="P391">
        <f t="shared" si="13"/>
        <v>-36.895825109999997</v>
      </c>
      <c r="R391">
        <v>139700</v>
      </c>
      <c r="S391" t="s">
        <v>484</v>
      </c>
      <c r="T391" t="s">
        <v>96</v>
      </c>
      <c r="U391">
        <v>0</v>
      </c>
      <c r="V391">
        <v>0.04</v>
      </c>
      <c r="W391">
        <v>0</v>
      </c>
      <c r="X391">
        <v>0</v>
      </c>
      <c r="Y391">
        <v>0.87</v>
      </c>
      <c r="Z391">
        <v>0</v>
      </c>
      <c r="AA391">
        <v>0</v>
      </c>
      <c r="AB391">
        <v>0</v>
      </c>
      <c r="AC391">
        <v>0.09</v>
      </c>
      <c r="AD391">
        <v>0.02</v>
      </c>
      <c r="AE391">
        <v>1.7341573644418</v>
      </c>
      <c r="AF391">
        <v>174.74421340000001</v>
      </c>
      <c r="AG391">
        <v>-36.900539330000001</v>
      </c>
      <c r="AI391">
        <v>140100</v>
      </c>
      <c r="AJ391" t="s">
        <v>488</v>
      </c>
      <c r="AK391" t="s">
        <v>96</v>
      </c>
      <c r="AL391">
        <v>0</v>
      </c>
      <c r="AM391">
        <v>0</v>
      </c>
      <c r="AN391">
        <v>0</v>
      </c>
      <c r="AO391">
        <v>0</v>
      </c>
      <c r="AP391">
        <v>0</v>
      </c>
      <c r="AQ391">
        <v>1</v>
      </c>
      <c r="AR391">
        <v>0</v>
      </c>
      <c r="AS391">
        <v>0</v>
      </c>
      <c r="AT391">
        <v>0</v>
      </c>
      <c r="AU391">
        <v>0</v>
      </c>
      <c r="AV391">
        <v>1.0050729305950199</v>
      </c>
      <c r="AW391">
        <v>174.82327359999999</v>
      </c>
      <c r="AX391">
        <v>-36.853662370000002</v>
      </c>
    </row>
    <row r="392" spans="1:50" x14ac:dyDescent="0.55000000000000004">
      <c r="A392">
        <v>140000</v>
      </c>
      <c r="B392" t="s">
        <v>487</v>
      </c>
      <c r="C392" t="s">
        <v>96</v>
      </c>
      <c r="D392">
        <v>0.04</v>
      </c>
      <c r="E392">
        <v>0.08</v>
      </c>
      <c r="F392">
        <v>0</v>
      </c>
      <c r="G392">
        <v>0</v>
      </c>
      <c r="H392">
        <v>0.82</v>
      </c>
      <c r="I392">
        <v>0.02</v>
      </c>
      <c r="J392">
        <v>0</v>
      </c>
      <c r="K392">
        <v>0</v>
      </c>
      <c r="L392">
        <v>0.04</v>
      </c>
      <c r="M392">
        <v>0.02</v>
      </c>
      <c r="N392">
        <v>4.4611257317107702</v>
      </c>
      <c r="O392">
        <f t="shared" si="12"/>
        <v>174.7942352</v>
      </c>
      <c r="P392">
        <f t="shared" si="13"/>
        <v>-36.871471360000001</v>
      </c>
      <c r="R392">
        <v>139800</v>
      </c>
      <c r="S392" t="s">
        <v>485</v>
      </c>
      <c r="T392" t="s">
        <v>96</v>
      </c>
      <c r="U392">
        <v>0</v>
      </c>
      <c r="V392">
        <v>0</v>
      </c>
      <c r="W392">
        <v>0</v>
      </c>
      <c r="X392">
        <v>0</v>
      </c>
      <c r="Y392">
        <v>0.89</v>
      </c>
      <c r="Z392">
        <v>0</v>
      </c>
      <c r="AA392">
        <v>0</v>
      </c>
      <c r="AB392">
        <v>0</v>
      </c>
      <c r="AC392">
        <v>0.11</v>
      </c>
      <c r="AD392">
        <v>0.02</v>
      </c>
      <c r="AE392">
        <v>0.50958979908504198</v>
      </c>
      <c r="AF392">
        <v>174.72598540000001</v>
      </c>
      <c r="AG392">
        <v>-36.914844690000002</v>
      </c>
      <c r="AI392">
        <v>140200</v>
      </c>
      <c r="AJ392" t="s">
        <v>489</v>
      </c>
      <c r="AK392" t="s">
        <v>96</v>
      </c>
      <c r="AL392">
        <v>0</v>
      </c>
      <c r="AM392">
        <v>0.08</v>
      </c>
      <c r="AN392">
        <v>0</v>
      </c>
      <c r="AO392">
        <v>0</v>
      </c>
      <c r="AP392">
        <v>0.2</v>
      </c>
      <c r="AQ392">
        <v>0.31</v>
      </c>
      <c r="AR392">
        <v>0</v>
      </c>
      <c r="AS392">
        <v>0.01</v>
      </c>
      <c r="AT392">
        <v>0.4</v>
      </c>
      <c r="AU392">
        <v>0</v>
      </c>
      <c r="AV392">
        <v>2.9725680477605199</v>
      </c>
      <c r="AW392">
        <v>174.76992619999999</v>
      </c>
      <c r="AX392">
        <v>-36.887790090000003</v>
      </c>
    </row>
    <row r="393" spans="1:50" x14ac:dyDescent="0.55000000000000004">
      <c r="A393">
        <v>140100</v>
      </c>
      <c r="B393" t="s">
        <v>488</v>
      </c>
      <c r="C393" t="s">
        <v>96</v>
      </c>
      <c r="D393">
        <v>0.01</v>
      </c>
      <c r="E393">
        <v>0.12</v>
      </c>
      <c r="F393">
        <v>0</v>
      </c>
      <c r="G393">
        <v>0</v>
      </c>
      <c r="H393">
        <v>0.82</v>
      </c>
      <c r="I393">
        <v>0.02</v>
      </c>
      <c r="J393">
        <v>0</v>
      </c>
      <c r="K393">
        <v>0.01</v>
      </c>
      <c r="L393">
        <v>0.02</v>
      </c>
      <c r="M393">
        <v>0.02</v>
      </c>
      <c r="N393">
        <v>5.7972755116207502</v>
      </c>
      <c r="O393">
        <f t="shared" si="12"/>
        <v>174.82327359999999</v>
      </c>
      <c r="P393">
        <f t="shared" si="13"/>
        <v>-36.853662370000002</v>
      </c>
      <c r="R393">
        <v>139900</v>
      </c>
      <c r="S393" t="s">
        <v>486</v>
      </c>
      <c r="T393" t="s">
        <v>96</v>
      </c>
      <c r="U393">
        <v>0</v>
      </c>
      <c r="V393">
        <v>0</v>
      </c>
      <c r="W393">
        <v>0</v>
      </c>
      <c r="X393">
        <v>0</v>
      </c>
      <c r="Y393">
        <v>0.69</v>
      </c>
      <c r="Z393">
        <v>0</v>
      </c>
      <c r="AA393">
        <v>0</v>
      </c>
      <c r="AB393">
        <v>0</v>
      </c>
      <c r="AC393">
        <v>0.31</v>
      </c>
      <c r="AD393">
        <v>0.02</v>
      </c>
      <c r="AE393">
        <v>0.12757076720939201</v>
      </c>
      <c r="AF393">
        <v>174.7544877</v>
      </c>
      <c r="AG393">
        <v>-36.895825109999997</v>
      </c>
      <c r="AI393">
        <v>140300</v>
      </c>
      <c r="AJ393" t="s">
        <v>490</v>
      </c>
      <c r="AK393" t="s">
        <v>96</v>
      </c>
      <c r="AL393">
        <v>0</v>
      </c>
      <c r="AM393">
        <v>0.28999999999999998</v>
      </c>
      <c r="AN393">
        <v>0</v>
      </c>
      <c r="AO393">
        <v>0</v>
      </c>
      <c r="AP393">
        <v>0.02</v>
      </c>
      <c r="AQ393">
        <v>0.46</v>
      </c>
      <c r="AR393">
        <v>0</v>
      </c>
      <c r="AS393">
        <v>0</v>
      </c>
      <c r="AT393">
        <v>0.23</v>
      </c>
      <c r="AU393">
        <v>0</v>
      </c>
      <c r="AV393">
        <v>2.6975911695558401</v>
      </c>
      <c r="AW393">
        <v>174.7803595</v>
      </c>
      <c r="AX393">
        <v>-36.882368120000002</v>
      </c>
    </row>
    <row r="394" spans="1:50" x14ac:dyDescent="0.55000000000000004">
      <c r="A394">
        <v>140200</v>
      </c>
      <c r="B394" t="s">
        <v>489</v>
      </c>
      <c r="C394" t="s">
        <v>96</v>
      </c>
      <c r="D394">
        <v>0</v>
      </c>
      <c r="E394">
        <v>0.16</v>
      </c>
      <c r="F394">
        <v>0</v>
      </c>
      <c r="G394">
        <v>0</v>
      </c>
      <c r="H394">
        <v>0.78</v>
      </c>
      <c r="I394">
        <v>0</v>
      </c>
      <c r="J394">
        <v>0</v>
      </c>
      <c r="K394">
        <v>0</v>
      </c>
      <c r="L394">
        <v>0.06</v>
      </c>
      <c r="M394">
        <v>0.02</v>
      </c>
      <c r="N394">
        <v>5.1785063217838996</v>
      </c>
      <c r="O394">
        <f t="shared" si="12"/>
        <v>174.76992619999999</v>
      </c>
      <c r="P394">
        <f t="shared" si="13"/>
        <v>-36.887790090000003</v>
      </c>
      <c r="R394">
        <v>140000</v>
      </c>
      <c r="S394" t="s">
        <v>487</v>
      </c>
      <c r="T394" t="s">
        <v>96</v>
      </c>
      <c r="U394">
        <v>0</v>
      </c>
      <c r="V394">
        <v>0</v>
      </c>
      <c r="W394">
        <v>0</v>
      </c>
      <c r="X394">
        <v>0</v>
      </c>
      <c r="Y394">
        <v>0.8</v>
      </c>
      <c r="Z394">
        <v>0</v>
      </c>
      <c r="AA394">
        <v>0</v>
      </c>
      <c r="AB394">
        <v>0</v>
      </c>
      <c r="AC394">
        <v>0.2</v>
      </c>
      <c r="AD394">
        <v>0.02</v>
      </c>
      <c r="AE394">
        <v>0.92337176271492405</v>
      </c>
      <c r="AF394">
        <v>174.7942352</v>
      </c>
      <c r="AG394">
        <v>-36.871471360000001</v>
      </c>
      <c r="AI394">
        <v>140400</v>
      </c>
      <c r="AJ394" t="s">
        <v>491</v>
      </c>
      <c r="AK394" t="s">
        <v>96</v>
      </c>
      <c r="AL394">
        <v>0</v>
      </c>
      <c r="AM394">
        <v>0.06</v>
      </c>
      <c r="AN394">
        <v>0</v>
      </c>
      <c r="AO394">
        <v>0</v>
      </c>
      <c r="AP394">
        <v>-8.6736173798840293E-18</v>
      </c>
      <c r="AQ394">
        <v>0.51</v>
      </c>
      <c r="AR394">
        <v>0</v>
      </c>
      <c r="AS394">
        <v>0.01</v>
      </c>
      <c r="AT394">
        <v>0.42</v>
      </c>
      <c r="AU394">
        <v>0</v>
      </c>
      <c r="AV394">
        <v>2.0553826686426899</v>
      </c>
      <c r="AW394">
        <v>174.74301109999999</v>
      </c>
      <c r="AX394">
        <v>-36.908803999999897</v>
      </c>
    </row>
    <row r="395" spans="1:50" x14ac:dyDescent="0.55000000000000004">
      <c r="A395">
        <v>140300</v>
      </c>
      <c r="B395" t="s">
        <v>490</v>
      </c>
      <c r="C395" t="s">
        <v>96</v>
      </c>
      <c r="D395">
        <v>0.11</v>
      </c>
      <c r="E395">
        <v>0.09</v>
      </c>
      <c r="F395">
        <v>0</v>
      </c>
      <c r="G395">
        <v>0</v>
      </c>
      <c r="H395">
        <v>0.68</v>
      </c>
      <c r="I395">
        <v>0</v>
      </c>
      <c r="J395">
        <v>0</v>
      </c>
      <c r="K395">
        <v>0</v>
      </c>
      <c r="L395">
        <v>0.12</v>
      </c>
      <c r="M395">
        <v>0.02</v>
      </c>
      <c r="N395">
        <v>4.2142552839483098</v>
      </c>
      <c r="O395">
        <f t="shared" si="12"/>
        <v>174.7803595</v>
      </c>
      <c r="P395">
        <f t="shared" si="13"/>
        <v>-36.882368120000002</v>
      </c>
      <c r="R395">
        <v>140100</v>
      </c>
      <c r="S395" t="s">
        <v>488</v>
      </c>
      <c r="T395" t="s">
        <v>96</v>
      </c>
      <c r="U395">
        <v>0</v>
      </c>
      <c r="V395">
        <v>0</v>
      </c>
      <c r="W395">
        <v>0</v>
      </c>
      <c r="X395">
        <v>0</v>
      </c>
      <c r="Y395">
        <v>0.89</v>
      </c>
      <c r="Z395">
        <v>0</v>
      </c>
      <c r="AA395">
        <v>0</v>
      </c>
      <c r="AB395">
        <v>0</v>
      </c>
      <c r="AC395">
        <v>0.11</v>
      </c>
      <c r="AD395">
        <v>0.02</v>
      </c>
      <c r="AE395">
        <v>1.3276293677542499</v>
      </c>
      <c r="AF395">
        <v>174.82327359999999</v>
      </c>
      <c r="AG395">
        <v>-36.853662370000002</v>
      </c>
      <c r="AI395">
        <v>140500</v>
      </c>
      <c r="AJ395" t="s">
        <v>492</v>
      </c>
      <c r="AK395" t="s">
        <v>96</v>
      </c>
      <c r="AL395">
        <v>0</v>
      </c>
      <c r="AM395">
        <v>0.42</v>
      </c>
      <c r="AN395">
        <v>0</v>
      </c>
      <c r="AO395">
        <v>0</v>
      </c>
      <c r="AP395">
        <v>0.01</v>
      </c>
      <c r="AQ395">
        <v>0.52</v>
      </c>
      <c r="AR395">
        <v>0</v>
      </c>
      <c r="AS395">
        <v>0</v>
      </c>
      <c r="AT395">
        <v>0.05</v>
      </c>
      <c r="AU395">
        <v>0</v>
      </c>
      <c r="AV395">
        <v>3.8692653746669299</v>
      </c>
      <c r="AW395">
        <v>174.80767589999999</v>
      </c>
      <c r="AX395">
        <v>-36.869204830000001</v>
      </c>
    </row>
    <row r="396" spans="1:50" x14ac:dyDescent="0.55000000000000004">
      <c r="A396">
        <v>140400</v>
      </c>
      <c r="B396" t="s">
        <v>491</v>
      </c>
      <c r="C396" t="s">
        <v>96</v>
      </c>
      <c r="D396">
        <v>0</v>
      </c>
      <c r="E396">
        <v>0.17</v>
      </c>
      <c r="F396">
        <v>0</v>
      </c>
      <c r="G396">
        <v>0</v>
      </c>
      <c r="H396">
        <v>0.81</v>
      </c>
      <c r="I396">
        <v>0</v>
      </c>
      <c r="J396">
        <v>0</v>
      </c>
      <c r="K396">
        <v>0</v>
      </c>
      <c r="L396">
        <v>0.02</v>
      </c>
      <c r="M396">
        <v>0.02</v>
      </c>
      <c r="N396">
        <v>6.8315317567829998</v>
      </c>
      <c r="O396">
        <f t="shared" si="12"/>
        <v>174.74301109999999</v>
      </c>
      <c r="P396">
        <f t="shared" si="13"/>
        <v>-36.908803999999897</v>
      </c>
      <c r="R396">
        <v>140200</v>
      </c>
      <c r="S396" t="s">
        <v>489</v>
      </c>
      <c r="T396" t="s">
        <v>96</v>
      </c>
      <c r="U396">
        <v>0</v>
      </c>
      <c r="V396">
        <v>0</v>
      </c>
      <c r="W396">
        <v>0</v>
      </c>
      <c r="X396">
        <v>0</v>
      </c>
      <c r="Y396">
        <v>0.93</v>
      </c>
      <c r="Z396">
        <v>0</v>
      </c>
      <c r="AA396">
        <v>0</v>
      </c>
      <c r="AB396">
        <v>0</v>
      </c>
      <c r="AC396">
        <v>7.0000000000000007E-2</v>
      </c>
      <c r="AD396">
        <v>0.02</v>
      </c>
      <c r="AE396">
        <v>3.2697332136852899</v>
      </c>
      <c r="AF396">
        <v>174.76992619999999</v>
      </c>
      <c r="AG396">
        <v>-36.887790090000003</v>
      </c>
      <c r="AI396">
        <v>140600</v>
      </c>
      <c r="AJ396" t="s">
        <v>493</v>
      </c>
      <c r="AK396" t="s">
        <v>96</v>
      </c>
      <c r="AL396" t="s">
        <v>97</v>
      </c>
      <c r="AM396" t="s">
        <v>97</v>
      </c>
      <c r="AN396" t="s">
        <v>97</v>
      </c>
      <c r="AO396">
        <v>0</v>
      </c>
      <c r="AP396" t="s">
        <v>97</v>
      </c>
      <c r="AQ396" t="s">
        <v>97</v>
      </c>
      <c r="AR396">
        <v>0</v>
      </c>
      <c r="AS396" t="s">
        <v>97</v>
      </c>
      <c r="AT396" t="s">
        <v>97</v>
      </c>
      <c r="AU396">
        <v>0</v>
      </c>
      <c r="AV396" t="s">
        <v>97</v>
      </c>
      <c r="AW396">
        <v>174.752328699999</v>
      </c>
      <c r="AX396">
        <v>-36.903077349999997</v>
      </c>
    </row>
    <row r="397" spans="1:50" x14ac:dyDescent="0.55000000000000004">
      <c r="A397">
        <v>140500</v>
      </c>
      <c r="B397" t="s">
        <v>492</v>
      </c>
      <c r="C397" t="s">
        <v>96</v>
      </c>
      <c r="D397">
        <v>0.08</v>
      </c>
      <c r="E397">
        <v>0.02</v>
      </c>
      <c r="F397">
        <v>0</v>
      </c>
      <c r="G397">
        <v>0</v>
      </c>
      <c r="H397">
        <v>0.89</v>
      </c>
      <c r="I397">
        <v>0</v>
      </c>
      <c r="J397">
        <v>0</v>
      </c>
      <c r="K397">
        <v>0</v>
      </c>
      <c r="L397">
        <v>0.01</v>
      </c>
      <c r="M397">
        <v>0.02</v>
      </c>
      <c r="N397">
        <v>5.3678149168956599</v>
      </c>
      <c r="O397">
        <f t="shared" si="12"/>
        <v>174.80767589999999</v>
      </c>
      <c r="P397">
        <f t="shared" si="13"/>
        <v>-36.869204830000001</v>
      </c>
      <c r="R397">
        <v>140300</v>
      </c>
      <c r="S397" t="s">
        <v>490</v>
      </c>
      <c r="T397" t="s">
        <v>96</v>
      </c>
      <c r="U397">
        <v>0</v>
      </c>
      <c r="V397">
        <v>0.01</v>
      </c>
      <c r="W397">
        <v>0</v>
      </c>
      <c r="X397">
        <v>0</v>
      </c>
      <c r="Y397">
        <v>0.93</v>
      </c>
      <c r="Z397">
        <v>0</v>
      </c>
      <c r="AA397">
        <v>0</v>
      </c>
      <c r="AB397">
        <v>0</v>
      </c>
      <c r="AC397">
        <v>0.06</v>
      </c>
      <c r="AD397">
        <v>0.02</v>
      </c>
      <c r="AE397">
        <v>6.08767105439762</v>
      </c>
      <c r="AF397">
        <v>174.7803595</v>
      </c>
      <c r="AG397">
        <v>-36.882368120000002</v>
      </c>
      <c r="AI397">
        <v>140700</v>
      </c>
      <c r="AJ397" t="s">
        <v>494</v>
      </c>
      <c r="AK397" t="s">
        <v>96</v>
      </c>
      <c r="AL397">
        <v>0</v>
      </c>
      <c r="AM397">
        <v>0</v>
      </c>
      <c r="AN397">
        <v>0</v>
      </c>
      <c r="AO397">
        <v>0</v>
      </c>
      <c r="AP397">
        <v>0</v>
      </c>
      <c r="AQ397">
        <v>0.54</v>
      </c>
      <c r="AR397">
        <v>0</v>
      </c>
      <c r="AS397">
        <v>0</v>
      </c>
      <c r="AT397">
        <v>0.46</v>
      </c>
      <c r="AU397">
        <v>0</v>
      </c>
      <c r="AV397">
        <v>0.68626829474277395</v>
      </c>
      <c r="AW397">
        <v>174.7383093</v>
      </c>
      <c r="AX397">
        <v>-36.915839439999999</v>
      </c>
    </row>
    <row r="398" spans="1:50" x14ac:dyDescent="0.55000000000000004">
      <c r="A398">
        <v>140600</v>
      </c>
      <c r="B398" t="s">
        <v>493</v>
      </c>
      <c r="C398" t="s">
        <v>96</v>
      </c>
      <c r="D398">
        <v>0</v>
      </c>
      <c r="E398">
        <v>0.15</v>
      </c>
      <c r="F398">
        <v>0</v>
      </c>
      <c r="G398">
        <v>0</v>
      </c>
      <c r="H398">
        <v>0.85</v>
      </c>
      <c r="I398">
        <v>0</v>
      </c>
      <c r="J398">
        <v>0</v>
      </c>
      <c r="K398">
        <v>0</v>
      </c>
      <c r="L398">
        <v>0</v>
      </c>
      <c r="M398">
        <v>0.02</v>
      </c>
      <c r="N398">
        <v>6.7642544110018799</v>
      </c>
      <c r="O398">
        <f t="shared" si="12"/>
        <v>174.752328699999</v>
      </c>
      <c r="P398">
        <f t="shared" si="13"/>
        <v>-36.903077349999997</v>
      </c>
      <c r="R398">
        <v>140400</v>
      </c>
      <c r="S398" t="s">
        <v>491</v>
      </c>
      <c r="T398" t="s">
        <v>96</v>
      </c>
      <c r="U398">
        <v>0</v>
      </c>
      <c r="V398">
        <v>0</v>
      </c>
      <c r="W398">
        <v>0</v>
      </c>
      <c r="X398">
        <v>0</v>
      </c>
      <c r="Y398">
        <v>0.88</v>
      </c>
      <c r="Z398">
        <v>0</v>
      </c>
      <c r="AA398">
        <v>0</v>
      </c>
      <c r="AB398">
        <v>0</v>
      </c>
      <c r="AC398">
        <v>0.12</v>
      </c>
      <c r="AD398">
        <v>0.02</v>
      </c>
      <c r="AE398">
        <v>2.0269923621183201</v>
      </c>
      <c r="AF398">
        <v>174.74301109999999</v>
      </c>
      <c r="AG398">
        <v>-36.908803999999897</v>
      </c>
      <c r="AI398">
        <v>140800</v>
      </c>
      <c r="AJ398" t="s">
        <v>495</v>
      </c>
      <c r="AK398" t="s">
        <v>96</v>
      </c>
      <c r="AL398">
        <v>0</v>
      </c>
      <c r="AM398">
        <v>0</v>
      </c>
      <c r="AN398">
        <v>0</v>
      </c>
      <c r="AO398">
        <v>0</v>
      </c>
      <c r="AP398">
        <v>0</v>
      </c>
      <c r="AQ398">
        <v>0.92</v>
      </c>
      <c r="AR398">
        <v>0</v>
      </c>
      <c r="AS398">
        <v>0</v>
      </c>
      <c r="AT398">
        <v>0.08</v>
      </c>
      <c r="AU398">
        <v>0</v>
      </c>
      <c r="AV398">
        <v>1.79891470742226</v>
      </c>
      <c r="AW398">
        <v>174.7678741</v>
      </c>
      <c r="AX398">
        <v>-36.896758749999996</v>
      </c>
    </row>
    <row r="399" spans="1:50" x14ac:dyDescent="0.55000000000000004">
      <c r="A399">
        <v>140700</v>
      </c>
      <c r="B399" t="s">
        <v>494</v>
      </c>
      <c r="C399" t="s">
        <v>96</v>
      </c>
      <c r="D399">
        <v>0</v>
      </c>
      <c r="E399">
        <v>0.09</v>
      </c>
      <c r="F399">
        <v>0</v>
      </c>
      <c r="G399">
        <v>0</v>
      </c>
      <c r="H399">
        <v>0.91</v>
      </c>
      <c r="I399">
        <v>0</v>
      </c>
      <c r="J399">
        <v>0</v>
      </c>
      <c r="K399">
        <v>0</v>
      </c>
      <c r="L399">
        <v>0</v>
      </c>
      <c r="M399">
        <v>0.02</v>
      </c>
      <c r="N399">
        <v>7.8592335650392302</v>
      </c>
      <c r="O399">
        <f t="shared" si="12"/>
        <v>174.7383093</v>
      </c>
      <c r="P399">
        <f t="shared" si="13"/>
        <v>-36.915839439999999</v>
      </c>
      <c r="R399">
        <v>140500</v>
      </c>
      <c r="S399" t="s">
        <v>492</v>
      </c>
      <c r="T399" t="s">
        <v>96</v>
      </c>
      <c r="U399">
        <v>0</v>
      </c>
      <c r="V399">
        <v>0</v>
      </c>
      <c r="W399">
        <v>0</v>
      </c>
      <c r="X399">
        <v>0</v>
      </c>
      <c r="Y399">
        <v>0.9</v>
      </c>
      <c r="Z399">
        <v>0</v>
      </c>
      <c r="AA399">
        <v>0</v>
      </c>
      <c r="AB399">
        <v>0</v>
      </c>
      <c r="AC399">
        <v>0.1</v>
      </c>
      <c r="AD399">
        <v>0.02</v>
      </c>
      <c r="AE399">
        <v>2.31056517598208</v>
      </c>
      <c r="AF399">
        <v>174.80767589999999</v>
      </c>
      <c r="AG399">
        <v>-36.869204830000001</v>
      </c>
      <c r="AI399">
        <v>140900</v>
      </c>
      <c r="AJ399" t="s">
        <v>496</v>
      </c>
      <c r="AK399" t="s">
        <v>96</v>
      </c>
      <c r="AL399">
        <v>0</v>
      </c>
      <c r="AM399">
        <v>0</v>
      </c>
      <c r="AN399">
        <v>0</v>
      </c>
      <c r="AO399">
        <v>0</v>
      </c>
      <c r="AP399">
        <v>0</v>
      </c>
      <c r="AQ399">
        <v>0.72</v>
      </c>
      <c r="AR399">
        <v>0</v>
      </c>
      <c r="AS399">
        <v>0</v>
      </c>
      <c r="AT399">
        <v>0.28000000000000003</v>
      </c>
      <c r="AU399">
        <v>0</v>
      </c>
      <c r="AV399">
        <v>0.80017098607515302</v>
      </c>
      <c r="AW399">
        <v>174.72013010000001</v>
      </c>
      <c r="AX399">
        <v>-36.930140960000003</v>
      </c>
    </row>
    <row r="400" spans="1:50" x14ac:dyDescent="0.55000000000000004">
      <c r="A400">
        <v>140800</v>
      </c>
      <c r="B400" t="s">
        <v>495</v>
      </c>
      <c r="C400" t="s">
        <v>96</v>
      </c>
      <c r="D400">
        <v>0</v>
      </c>
      <c r="E400">
        <v>0.16</v>
      </c>
      <c r="F400">
        <v>0</v>
      </c>
      <c r="G400">
        <v>0</v>
      </c>
      <c r="H400">
        <v>0.82</v>
      </c>
      <c r="I400">
        <v>0</v>
      </c>
      <c r="J400">
        <v>0</v>
      </c>
      <c r="K400">
        <v>0</v>
      </c>
      <c r="L400">
        <v>0.02</v>
      </c>
      <c r="M400">
        <v>0.02</v>
      </c>
      <c r="N400">
        <v>5.5816643848189003</v>
      </c>
      <c r="O400">
        <f t="shared" si="12"/>
        <v>174.7678741</v>
      </c>
      <c r="P400">
        <f t="shared" si="13"/>
        <v>-36.896758749999996</v>
      </c>
      <c r="R400">
        <v>140600</v>
      </c>
      <c r="S400" t="s">
        <v>493</v>
      </c>
      <c r="T400" t="s">
        <v>96</v>
      </c>
      <c r="U400" t="s">
        <v>97</v>
      </c>
      <c r="V400" t="s">
        <v>97</v>
      </c>
      <c r="W400" t="s">
        <v>97</v>
      </c>
      <c r="X400">
        <v>0</v>
      </c>
      <c r="Y400" t="s">
        <v>97</v>
      </c>
      <c r="Z400" t="s">
        <v>97</v>
      </c>
      <c r="AA400">
        <v>0</v>
      </c>
      <c r="AB400" t="s">
        <v>97</v>
      </c>
      <c r="AC400" t="s">
        <v>97</v>
      </c>
      <c r="AD400">
        <v>0.02</v>
      </c>
      <c r="AE400" t="s">
        <v>97</v>
      </c>
      <c r="AF400">
        <v>174.752328699999</v>
      </c>
      <c r="AG400">
        <v>-36.903077349999997</v>
      </c>
      <c r="AI400">
        <v>141000</v>
      </c>
      <c r="AJ400" t="s">
        <v>497</v>
      </c>
      <c r="AK400" t="s">
        <v>96</v>
      </c>
      <c r="AL400">
        <v>0.02</v>
      </c>
      <c r="AM400">
        <v>0.09</v>
      </c>
      <c r="AN400">
        <v>0</v>
      </c>
      <c r="AO400">
        <v>0</v>
      </c>
      <c r="AP400">
        <v>0</v>
      </c>
      <c r="AQ400">
        <v>0.6</v>
      </c>
      <c r="AR400">
        <v>0</v>
      </c>
      <c r="AS400">
        <v>0.01</v>
      </c>
      <c r="AT400">
        <v>0.28000000000000003</v>
      </c>
      <c r="AU400">
        <v>0</v>
      </c>
      <c r="AV400">
        <v>1.71312138776587</v>
      </c>
      <c r="AW400">
        <v>174.7940783</v>
      </c>
      <c r="AX400">
        <v>-36.882528299999997</v>
      </c>
    </row>
    <row r="401" spans="1:50" x14ac:dyDescent="0.55000000000000004">
      <c r="A401">
        <v>140900</v>
      </c>
      <c r="B401" t="s">
        <v>496</v>
      </c>
      <c r="C401" t="s">
        <v>96</v>
      </c>
      <c r="D401">
        <v>0</v>
      </c>
      <c r="E401">
        <v>0.13</v>
      </c>
      <c r="F401">
        <v>0</v>
      </c>
      <c r="G401">
        <v>0</v>
      </c>
      <c r="H401">
        <v>0.86</v>
      </c>
      <c r="I401">
        <v>0</v>
      </c>
      <c r="J401">
        <v>0</v>
      </c>
      <c r="K401">
        <v>0</v>
      </c>
      <c r="L401">
        <v>0.01</v>
      </c>
      <c r="M401">
        <v>0.02</v>
      </c>
      <c r="N401">
        <v>8.8266368794855197</v>
      </c>
      <c r="O401">
        <f t="shared" si="12"/>
        <v>174.72013010000001</v>
      </c>
      <c r="P401">
        <f t="shared" si="13"/>
        <v>-36.930140960000003</v>
      </c>
      <c r="R401">
        <v>140700</v>
      </c>
      <c r="S401" t="s">
        <v>494</v>
      </c>
      <c r="T401" t="s">
        <v>96</v>
      </c>
      <c r="U401">
        <v>0</v>
      </c>
      <c r="V401">
        <v>0</v>
      </c>
      <c r="W401">
        <v>0</v>
      </c>
      <c r="X401">
        <v>0</v>
      </c>
      <c r="Y401">
        <v>1</v>
      </c>
      <c r="Z401">
        <v>0</v>
      </c>
      <c r="AA401">
        <v>0</v>
      </c>
      <c r="AB401">
        <v>0</v>
      </c>
      <c r="AC401">
        <v>0</v>
      </c>
      <c r="AD401">
        <v>0.02</v>
      </c>
      <c r="AE401" t="s">
        <v>97</v>
      </c>
      <c r="AF401">
        <v>174.7383093</v>
      </c>
      <c r="AG401">
        <v>-36.915839439999999</v>
      </c>
      <c r="AI401">
        <v>141100</v>
      </c>
      <c r="AJ401" t="s">
        <v>498</v>
      </c>
      <c r="AK401" t="s">
        <v>96</v>
      </c>
      <c r="AL401">
        <v>0</v>
      </c>
      <c r="AM401">
        <v>0</v>
      </c>
      <c r="AN401">
        <v>0</v>
      </c>
      <c r="AO401">
        <v>0</v>
      </c>
      <c r="AP401">
        <v>0</v>
      </c>
      <c r="AQ401">
        <v>1</v>
      </c>
      <c r="AR401">
        <v>0</v>
      </c>
      <c r="AS401">
        <v>0</v>
      </c>
      <c r="AT401">
        <v>0</v>
      </c>
      <c r="AU401">
        <v>0</v>
      </c>
      <c r="AV401">
        <v>0.31676460908883503</v>
      </c>
      <c r="AW401">
        <v>174.83237219999901</v>
      </c>
      <c r="AX401">
        <v>-36.855756</v>
      </c>
    </row>
    <row r="402" spans="1:50" x14ac:dyDescent="0.55000000000000004">
      <c r="A402">
        <v>141000</v>
      </c>
      <c r="B402" t="s">
        <v>497</v>
      </c>
      <c r="C402" t="s">
        <v>96</v>
      </c>
      <c r="D402">
        <v>0.08</v>
      </c>
      <c r="E402">
        <v>0.11</v>
      </c>
      <c r="F402">
        <v>0</v>
      </c>
      <c r="G402">
        <v>0</v>
      </c>
      <c r="H402">
        <v>0.75</v>
      </c>
      <c r="I402">
        <v>0</v>
      </c>
      <c r="J402">
        <v>0</v>
      </c>
      <c r="K402">
        <v>0</v>
      </c>
      <c r="L402">
        <v>0.06</v>
      </c>
      <c r="M402">
        <v>0.02</v>
      </c>
      <c r="N402">
        <v>4.7482466585297702</v>
      </c>
      <c r="O402">
        <f t="shared" si="12"/>
        <v>174.7940783</v>
      </c>
      <c r="P402">
        <f t="shared" si="13"/>
        <v>-36.882528299999997</v>
      </c>
      <c r="R402">
        <v>140800</v>
      </c>
      <c r="S402" t="s">
        <v>495</v>
      </c>
      <c r="T402" t="s">
        <v>96</v>
      </c>
      <c r="U402">
        <v>0</v>
      </c>
      <c r="V402">
        <v>0</v>
      </c>
      <c r="W402">
        <v>0</v>
      </c>
      <c r="X402">
        <v>0</v>
      </c>
      <c r="Y402">
        <v>0.75</v>
      </c>
      <c r="Z402">
        <v>0</v>
      </c>
      <c r="AA402">
        <v>0</v>
      </c>
      <c r="AB402">
        <v>0</v>
      </c>
      <c r="AC402">
        <v>0.25</v>
      </c>
      <c r="AD402">
        <v>0.02</v>
      </c>
      <c r="AE402">
        <v>1.59772100220993</v>
      </c>
      <c r="AF402">
        <v>174.7678741</v>
      </c>
      <c r="AG402">
        <v>-36.896758749999996</v>
      </c>
      <c r="AI402">
        <v>141200</v>
      </c>
      <c r="AJ402" t="s">
        <v>499</v>
      </c>
      <c r="AK402" t="s">
        <v>96</v>
      </c>
      <c r="AL402">
        <v>0</v>
      </c>
      <c r="AM402">
        <v>0</v>
      </c>
      <c r="AN402">
        <v>0</v>
      </c>
      <c r="AO402">
        <v>0</v>
      </c>
      <c r="AP402">
        <v>0</v>
      </c>
      <c r="AQ402">
        <v>0.73</v>
      </c>
      <c r="AR402">
        <v>0</v>
      </c>
      <c r="AS402">
        <v>0</v>
      </c>
      <c r="AT402">
        <v>0.27</v>
      </c>
      <c r="AU402">
        <v>0</v>
      </c>
      <c r="AV402">
        <v>1.0828179439319701</v>
      </c>
      <c r="AW402">
        <v>174.7584018</v>
      </c>
      <c r="AX402">
        <v>-36.904291229999998</v>
      </c>
    </row>
    <row r="403" spans="1:50" x14ac:dyDescent="0.55000000000000004">
      <c r="A403">
        <v>141100</v>
      </c>
      <c r="B403" t="s">
        <v>498</v>
      </c>
      <c r="C403" t="s">
        <v>96</v>
      </c>
      <c r="D403">
        <v>0</v>
      </c>
      <c r="E403">
        <v>0.12</v>
      </c>
      <c r="F403">
        <v>0</v>
      </c>
      <c r="G403">
        <v>0</v>
      </c>
      <c r="H403">
        <v>0.83</v>
      </c>
      <c r="I403">
        <v>0</v>
      </c>
      <c r="J403">
        <v>0</v>
      </c>
      <c r="K403">
        <v>0.03</v>
      </c>
      <c r="L403">
        <v>0.02</v>
      </c>
      <c r="M403">
        <v>0.02</v>
      </c>
      <c r="N403">
        <v>6.5177374715634198</v>
      </c>
      <c r="O403">
        <f t="shared" si="12"/>
        <v>174.83237219999901</v>
      </c>
      <c r="P403">
        <f t="shared" si="13"/>
        <v>-36.855756</v>
      </c>
      <c r="R403">
        <v>140900</v>
      </c>
      <c r="S403" t="s">
        <v>496</v>
      </c>
      <c r="T403" t="s">
        <v>96</v>
      </c>
      <c r="U403">
        <v>0</v>
      </c>
      <c r="V403">
        <v>0</v>
      </c>
      <c r="W403">
        <v>0</v>
      </c>
      <c r="X403">
        <v>0</v>
      </c>
      <c r="Y403">
        <v>0.78</v>
      </c>
      <c r="Z403">
        <v>0</v>
      </c>
      <c r="AA403">
        <v>0</v>
      </c>
      <c r="AB403">
        <v>0</v>
      </c>
      <c r="AC403">
        <v>0.22</v>
      </c>
      <c r="AD403">
        <v>0.02</v>
      </c>
      <c r="AE403" t="s">
        <v>97</v>
      </c>
      <c r="AF403">
        <v>174.72013010000001</v>
      </c>
      <c r="AG403">
        <v>-36.930140960000003</v>
      </c>
      <c r="AI403">
        <v>141300</v>
      </c>
      <c r="AJ403" t="s">
        <v>500</v>
      </c>
      <c r="AK403" t="s">
        <v>96</v>
      </c>
      <c r="AL403">
        <v>0</v>
      </c>
      <c r="AM403">
        <v>0</v>
      </c>
      <c r="AN403">
        <v>0</v>
      </c>
      <c r="AO403">
        <v>0</v>
      </c>
      <c r="AP403">
        <v>0</v>
      </c>
      <c r="AQ403">
        <v>0</v>
      </c>
      <c r="AR403">
        <v>0</v>
      </c>
      <c r="AS403">
        <v>0</v>
      </c>
      <c r="AT403">
        <v>1</v>
      </c>
      <c r="AU403">
        <v>0</v>
      </c>
      <c r="AV403" t="s">
        <v>97</v>
      </c>
      <c r="AW403">
        <v>174.73008619999999</v>
      </c>
      <c r="AX403">
        <v>-36.924493419999997</v>
      </c>
    </row>
    <row r="404" spans="1:50" x14ac:dyDescent="0.55000000000000004">
      <c r="A404">
        <v>141200</v>
      </c>
      <c r="B404" t="s">
        <v>499</v>
      </c>
      <c r="C404" t="s">
        <v>96</v>
      </c>
      <c r="D404">
        <v>0</v>
      </c>
      <c r="E404">
        <v>0.19</v>
      </c>
      <c r="F404">
        <v>0</v>
      </c>
      <c r="G404">
        <v>0</v>
      </c>
      <c r="H404">
        <v>0.78</v>
      </c>
      <c r="I404">
        <v>0</v>
      </c>
      <c r="J404">
        <v>0</v>
      </c>
      <c r="K404">
        <v>0</v>
      </c>
      <c r="L404">
        <v>0.03</v>
      </c>
      <c r="M404">
        <v>0.02</v>
      </c>
      <c r="N404">
        <v>6.7961746361482103</v>
      </c>
      <c r="O404">
        <f t="shared" si="12"/>
        <v>174.7584018</v>
      </c>
      <c r="P404">
        <f t="shared" si="13"/>
        <v>-36.904291229999998</v>
      </c>
      <c r="R404">
        <v>141000</v>
      </c>
      <c r="S404" t="s">
        <v>497</v>
      </c>
      <c r="T404" t="s">
        <v>96</v>
      </c>
      <c r="U404">
        <v>0</v>
      </c>
      <c r="V404">
        <v>0</v>
      </c>
      <c r="W404">
        <v>0</v>
      </c>
      <c r="X404">
        <v>0</v>
      </c>
      <c r="Y404">
        <v>0.9</v>
      </c>
      <c r="Z404">
        <v>0</v>
      </c>
      <c r="AA404">
        <v>0</v>
      </c>
      <c r="AB404">
        <v>0</v>
      </c>
      <c r="AC404">
        <v>0.1</v>
      </c>
      <c r="AD404">
        <v>0.02</v>
      </c>
      <c r="AE404">
        <v>3.0653249183945102</v>
      </c>
      <c r="AF404">
        <v>174.7940783</v>
      </c>
      <c r="AG404">
        <v>-36.882528299999997</v>
      </c>
      <c r="AI404">
        <v>141500</v>
      </c>
      <c r="AJ404" t="s">
        <v>501</v>
      </c>
      <c r="AK404" t="s">
        <v>96</v>
      </c>
      <c r="AL404">
        <v>0</v>
      </c>
      <c r="AM404">
        <v>0</v>
      </c>
      <c r="AN404">
        <v>0</v>
      </c>
      <c r="AO404">
        <v>0</v>
      </c>
      <c r="AP404">
        <v>0</v>
      </c>
      <c r="AQ404">
        <v>1</v>
      </c>
      <c r="AR404">
        <v>0</v>
      </c>
      <c r="AS404">
        <v>0</v>
      </c>
      <c r="AT404">
        <v>0</v>
      </c>
      <c r="AU404">
        <v>0</v>
      </c>
      <c r="AV404">
        <v>1.3395897323874399</v>
      </c>
      <c r="AW404">
        <v>174.77825849999999</v>
      </c>
      <c r="AX404">
        <v>-36.895289949999999</v>
      </c>
    </row>
    <row r="405" spans="1:50" x14ac:dyDescent="0.55000000000000004">
      <c r="A405">
        <v>141300</v>
      </c>
      <c r="B405" t="s">
        <v>500</v>
      </c>
      <c r="C405" t="s">
        <v>96</v>
      </c>
      <c r="D405">
        <v>0</v>
      </c>
      <c r="E405">
        <v>0.14000000000000001</v>
      </c>
      <c r="F405">
        <v>0</v>
      </c>
      <c r="G405">
        <v>0</v>
      </c>
      <c r="H405">
        <v>0.86</v>
      </c>
      <c r="I405">
        <v>0</v>
      </c>
      <c r="J405">
        <v>0</v>
      </c>
      <c r="K405">
        <v>0</v>
      </c>
      <c r="L405">
        <v>0</v>
      </c>
      <c r="M405">
        <v>0.02</v>
      </c>
      <c r="N405">
        <v>7.9736822048353204</v>
      </c>
      <c r="O405">
        <f t="shared" si="12"/>
        <v>174.73008619999999</v>
      </c>
      <c r="P405">
        <f t="shared" si="13"/>
        <v>-36.924493419999997</v>
      </c>
      <c r="R405">
        <v>141100</v>
      </c>
      <c r="S405" t="s">
        <v>498</v>
      </c>
      <c r="T405" t="s">
        <v>96</v>
      </c>
      <c r="U405">
        <v>0</v>
      </c>
      <c r="V405">
        <v>0.06</v>
      </c>
      <c r="W405">
        <v>0</v>
      </c>
      <c r="X405">
        <v>0</v>
      </c>
      <c r="Y405">
        <v>0.83</v>
      </c>
      <c r="Z405">
        <v>0.02</v>
      </c>
      <c r="AA405">
        <v>0</v>
      </c>
      <c r="AB405">
        <v>0</v>
      </c>
      <c r="AC405">
        <v>0.09</v>
      </c>
      <c r="AD405">
        <v>0.02</v>
      </c>
      <c r="AE405">
        <v>2.2655080272933201</v>
      </c>
      <c r="AF405">
        <v>174.83237219999901</v>
      </c>
      <c r="AG405">
        <v>-36.855756</v>
      </c>
      <c r="AI405">
        <v>141600</v>
      </c>
      <c r="AJ405" t="s">
        <v>502</v>
      </c>
      <c r="AK405" t="s">
        <v>96</v>
      </c>
      <c r="AL405">
        <v>0</v>
      </c>
      <c r="AM405">
        <v>0</v>
      </c>
      <c r="AN405">
        <v>0</v>
      </c>
      <c r="AO405">
        <v>0</v>
      </c>
      <c r="AP405">
        <v>0</v>
      </c>
      <c r="AQ405">
        <v>1</v>
      </c>
      <c r="AR405">
        <v>0</v>
      </c>
      <c r="AS405">
        <v>0</v>
      </c>
      <c r="AT405">
        <v>0</v>
      </c>
      <c r="AU405">
        <v>0</v>
      </c>
      <c r="AV405">
        <v>0.84150609287025402</v>
      </c>
      <c r="AW405">
        <v>174.8043782</v>
      </c>
      <c r="AX405">
        <v>-36.877443190000001</v>
      </c>
    </row>
    <row r="406" spans="1:50" x14ac:dyDescent="0.55000000000000004">
      <c r="A406">
        <v>141500</v>
      </c>
      <c r="B406" t="s">
        <v>501</v>
      </c>
      <c r="C406" t="s">
        <v>96</v>
      </c>
      <c r="D406">
        <v>0</v>
      </c>
      <c r="E406">
        <v>0.16</v>
      </c>
      <c r="F406">
        <v>0</v>
      </c>
      <c r="G406">
        <v>0</v>
      </c>
      <c r="H406">
        <v>0.7</v>
      </c>
      <c r="I406">
        <v>0.04</v>
      </c>
      <c r="J406">
        <v>0</v>
      </c>
      <c r="K406">
        <v>0</v>
      </c>
      <c r="L406">
        <v>0.1</v>
      </c>
      <c r="M406">
        <v>0.02</v>
      </c>
      <c r="N406">
        <v>5.2172971157477299</v>
      </c>
      <c r="O406">
        <f t="shared" si="12"/>
        <v>174.77825849999999</v>
      </c>
      <c r="P406">
        <f t="shared" si="13"/>
        <v>-36.895289949999999</v>
      </c>
      <c r="R406">
        <v>141200</v>
      </c>
      <c r="S406" t="s">
        <v>499</v>
      </c>
      <c r="T406" t="s">
        <v>96</v>
      </c>
      <c r="U406">
        <v>0</v>
      </c>
      <c r="V406">
        <v>0</v>
      </c>
      <c r="W406">
        <v>0</v>
      </c>
      <c r="X406">
        <v>0</v>
      </c>
      <c r="Y406">
        <v>0.82</v>
      </c>
      <c r="Z406">
        <v>0</v>
      </c>
      <c r="AA406">
        <v>0</v>
      </c>
      <c r="AB406">
        <v>0</v>
      </c>
      <c r="AC406">
        <v>0.18</v>
      </c>
      <c r="AD406">
        <v>0.02</v>
      </c>
      <c r="AE406">
        <v>1.70238695206714</v>
      </c>
      <c r="AF406">
        <v>174.7584018</v>
      </c>
      <c r="AG406">
        <v>-36.904291229999998</v>
      </c>
      <c r="AI406">
        <v>141700</v>
      </c>
      <c r="AJ406" t="s">
        <v>503</v>
      </c>
      <c r="AK406" t="s">
        <v>96</v>
      </c>
      <c r="AL406" t="s">
        <v>97</v>
      </c>
      <c r="AM406" t="s">
        <v>97</v>
      </c>
      <c r="AN406" t="s">
        <v>97</v>
      </c>
      <c r="AO406">
        <v>0</v>
      </c>
      <c r="AP406" t="s">
        <v>97</v>
      </c>
      <c r="AQ406" t="s">
        <v>97</v>
      </c>
      <c r="AR406">
        <v>0</v>
      </c>
      <c r="AS406" t="s">
        <v>97</v>
      </c>
      <c r="AT406" t="s">
        <v>97</v>
      </c>
      <c r="AU406">
        <v>0</v>
      </c>
      <c r="AV406" t="s">
        <v>97</v>
      </c>
      <c r="AW406">
        <v>174.7661195</v>
      </c>
      <c r="AX406">
        <v>-36.904950620000001</v>
      </c>
    </row>
    <row r="407" spans="1:50" x14ac:dyDescent="0.55000000000000004">
      <c r="A407">
        <v>141600</v>
      </c>
      <c r="B407" t="s">
        <v>502</v>
      </c>
      <c r="C407" t="s">
        <v>96</v>
      </c>
      <c r="D407">
        <v>0.04</v>
      </c>
      <c r="E407">
        <v>0.04</v>
      </c>
      <c r="F407">
        <v>0</v>
      </c>
      <c r="G407">
        <v>0</v>
      </c>
      <c r="H407">
        <v>0.91</v>
      </c>
      <c r="I407">
        <v>0</v>
      </c>
      <c r="J407">
        <v>0</v>
      </c>
      <c r="K407">
        <v>0</v>
      </c>
      <c r="L407">
        <v>0.01</v>
      </c>
      <c r="M407">
        <v>0.02</v>
      </c>
      <c r="N407">
        <v>4.8013489032289502</v>
      </c>
      <c r="O407">
        <f t="shared" si="12"/>
        <v>174.8043782</v>
      </c>
      <c r="P407">
        <f t="shared" si="13"/>
        <v>-36.877443190000001</v>
      </c>
      <c r="R407">
        <v>141300</v>
      </c>
      <c r="S407" t="s">
        <v>500</v>
      </c>
      <c r="T407" t="s">
        <v>96</v>
      </c>
      <c r="U407">
        <v>0</v>
      </c>
      <c r="V407">
        <v>0</v>
      </c>
      <c r="W407">
        <v>0</v>
      </c>
      <c r="X407">
        <v>0</v>
      </c>
      <c r="Y407">
        <v>1</v>
      </c>
      <c r="Z407">
        <v>0</v>
      </c>
      <c r="AA407">
        <v>0</v>
      </c>
      <c r="AB407">
        <v>0</v>
      </c>
      <c r="AC407">
        <v>0</v>
      </c>
      <c r="AD407">
        <v>0.02</v>
      </c>
      <c r="AE407">
        <v>0.377829699546887</v>
      </c>
      <c r="AF407">
        <v>174.73008619999999</v>
      </c>
      <c r="AG407">
        <v>-36.924493419999997</v>
      </c>
      <c r="AI407">
        <v>141800</v>
      </c>
      <c r="AJ407" t="s">
        <v>504</v>
      </c>
      <c r="AK407" t="s">
        <v>96</v>
      </c>
      <c r="AL407">
        <v>0</v>
      </c>
      <c r="AM407">
        <v>0.15</v>
      </c>
      <c r="AN407">
        <v>0</v>
      </c>
      <c r="AO407">
        <v>0</v>
      </c>
      <c r="AP407">
        <v>0.03</v>
      </c>
      <c r="AQ407">
        <v>0.46</v>
      </c>
      <c r="AR407">
        <v>0</v>
      </c>
      <c r="AS407">
        <v>0.01</v>
      </c>
      <c r="AT407">
        <v>0.35</v>
      </c>
      <c r="AU407">
        <v>0</v>
      </c>
      <c r="AV407">
        <v>1.5735348389291901</v>
      </c>
      <c r="AW407">
        <v>174.84092129999999</v>
      </c>
      <c r="AX407">
        <v>-36.857730029999999</v>
      </c>
    </row>
    <row r="408" spans="1:50" x14ac:dyDescent="0.55000000000000004">
      <c r="A408">
        <v>141700</v>
      </c>
      <c r="B408" t="s">
        <v>503</v>
      </c>
      <c r="C408" t="s">
        <v>96</v>
      </c>
      <c r="D408">
        <v>0</v>
      </c>
      <c r="E408">
        <v>0.17</v>
      </c>
      <c r="F408">
        <v>0</v>
      </c>
      <c r="G408">
        <v>0</v>
      </c>
      <c r="H408">
        <v>0.83</v>
      </c>
      <c r="I408">
        <v>0</v>
      </c>
      <c r="J408">
        <v>0</v>
      </c>
      <c r="K408">
        <v>0</v>
      </c>
      <c r="L408">
        <v>0</v>
      </c>
      <c r="M408">
        <v>0.02</v>
      </c>
      <c r="N408">
        <v>6.6870285065497104</v>
      </c>
      <c r="O408">
        <f t="shared" si="12"/>
        <v>174.7661195</v>
      </c>
      <c r="P408">
        <f t="shared" si="13"/>
        <v>-36.904950620000001</v>
      </c>
      <c r="R408">
        <v>141500</v>
      </c>
      <c r="S408" t="s">
        <v>501</v>
      </c>
      <c r="T408" t="s">
        <v>96</v>
      </c>
      <c r="U408">
        <v>0</v>
      </c>
      <c r="V408">
        <v>0</v>
      </c>
      <c r="W408">
        <v>0</v>
      </c>
      <c r="X408">
        <v>0</v>
      </c>
      <c r="Y408">
        <v>0.93</v>
      </c>
      <c r="Z408">
        <v>0</v>
      </c>
      <c r="AA408">
        <v>0</v>
      </c>
      <c r="AB408">
        <v>0</v>
      </c>
      <c r="AC408">
        <v>7.0000000000000007E-2</v>
      </c>
      <c r="AD408">
        <v>0.02</v>
      </c>
      <c r="AE408">
        <v>7.0337614145808196</v>
      </c>
      <c r="AF408">
        <v>174.77825849999999</v>
      </c>
      <c r="AG408">
        <v>-36.895289949999999</v>
      </c>
      <c r="AI408">
        <v>141900</v>
      </c>
      <c r="AJ408" t="s">
        <v>505</v>
      </c>
      <c r="AK408" t="s">
        <v>96</v>
      </c>
      <c r="AL408">
        <v>0</v>
      </c>
      <c r="AM408">
        <v>0</v>
      </c>
      <c r="AN408">
        <v>0</v>
      </c>
      <c r="AO408">
        <v>0</v>
      </c>
      <c r="AP408">
        <v>0</v>
      </c>
      <c r="AQ408">
        <v>0.89</v>
      </c>
      <c r="AR408">
        <v>0</v>
      </c>
      <c r="AS408">
        <v>0</v>
      </c>
      <c r="AT408">
        <v>0.11</v>
      </c>
      <c r="AU408">
        <v>0</v>
      </c>
      <c r="AV408">
        <v>1.8383020347741199</v>
      </c>
      <c r="AW408">
        <v>174.8257466</v>
      </c>
      <c r="AX408">
        <v>-36.869561849999997</v>
      </c>
    </row>
    <row r="409" spans="1:50" x14ac:dyDescent="0.55000000000000004">
      <c r="A409">
        <v>141800</v>
      </c>
      <c r="B409" t="s">
        <v>504</v>
      </c>
      <c r="C409" t="s">
        <v>96</v>
      </c>
      <c r="D409">
        <v>0.01</v>
      </c>
      <c r="E409">
        <v>0.09</v>
      </c>
      <c r="F409">
        <v>0</v>
      </c>
      <c r="G409">
        <v>0</v>
      </c>
      <c r="H409">
        <v>0.86</v>
      </c>
      <c r="I409">
        <v>0</v>
      </c>
      <c r="J409">
        <v>0</v>
      </c>
      <c r="K409">
        <v>0.02</v>
      </c>
      <c r="L409">
        <v>0.02</v>
      </c>
      <c r="M409">
        <v>0.02</v>
      </c>
      <c r="N409">
        <v>7.0430252806925804</v>
      </c>
      <c r="O409">
        <f t="shared" si="12"/>
        <v>174.84092129999999</v>
      </c>
      <c r="P409">
        <f t="shared" si="13"/>
        <v>-36.857730029999999</v>
      </c>
      <c r="R409">
        <v>141600</v>
      </c>
      <c r="S409" t="s">
        <v>502</v>
      </c>
      <c r="T409" t="s">
        <v>96</v>
      </c>
      <c r="U409">
        <v>0</v>
      </c>
      <c r="V409">
        <v>0</v>
      </c>
      <c r="W409">
        <v>0</v>
      </c>
      <c r="X409">
        <v>0</v>
      </c>
      <c r="Y409">
        <v>1</v>
      </c>
      <c r="Z409">
        <v>0</v>
      </c>
      <c r="AA409">
        <v>0</v>
      </c>
      <c r="AB409">
        <v>0</v>
      </c>
      <c r="AC409">
        <v>0</v>
      </c>
      <c r="AD409">
        <v>0.02</v>
      </c>
      <c r="AE409">
        <v>0.46382244916894</v>
      </c>
      <c r="AF409">
        <v>174.8043782</v>
      </c>
      <c r="AG409">
        <v>-36.877443190000001</v>
      </c>
      <c r="AI409">
        <v>142000</v>
      </c>
      <c r="AJ409" t="s">
        <v>506</v>
      </c>
      <c r="AK409" t="s">
        <v>96</v>
      </c>
      <c r="AL409">
        <v>0</v>
      </c>
      <c r="AM409">
        <v>0</v>
      </c>
      <c r="AN409">
        <v>0</v>
      </c>
      <c r="AO409">
        <v>0</v>
      </c>
      <c r="AP409">
        <v>0</v>
      </c>
      <c r="AQ409">
        <v>1</v>
      </c>
      <c r="AR409">
        <v>0</v>
      </c>
      <c r="AS409">
        <v>0</v>
      </c>
      <c r="AT409">
        <v>0</v>
      </c>
      <c r="AU409">
        <v>0</v>
      </c>
      <c r="AV409">
        <v>1.5602048237339501</v>
      </c>
      <c r="AW409">
        <v>174.75815489999999</v>
      </c>
      <c r="AX409">
        <v>-36.913591719999999</v>
      </c>
    </row>
    <row r="410" spans="1:50" x14ac:dyDescent="0.55000000000000004">
      <c r="A410">
        <v>141900</v>
      </c>
      <c r="B410" t="s">
        <v>505</v>
      </c>
      <c r="C410" t="s">
        <v>96</v>
      </c>
      <c r="D410">
        <v>0.22</v>
      </c>
      <c r="E410">
        <v>0.02</v>
      </c>
      <c r="F410">
        <v>0</v>
      </c>
      <c r="G410">
        <v>0</v>
      </c>
      <c r="H410">
        <v>0.75</v>
      </c>
      <c r="I410">
        <v>0</v>
      </c>
      <c r="J410">
        <v>0</v>
      </c>
      <c r="K410">
        <v>0.01</v>
      </c>
      <c r="L410">
        <v>0</v>
      </c>
      <c r="M410">
        <v>0.02</v>
      </c>
      <c r="N410">
        <v>5.72248784247207</v>
      </c>
      <c r="O410">
        <f t="shared" si="12"/>
        <v>174.8257466</v>
      </c>
      <c r="P410">
        <f t="shared" si="13"/>
        <v>-36.869561849999997</v>
      </c>
      <c r="R410">
        <v>141700</v>
      </c>
      <c r="S410" t="s">
        <v>503</v>
      </c>
      <c r="T410" t="s">
        <v>96</v>
      </c>
      <c r="U410" t="s">
        <v>97</v>
      </c>
      <c r="V410" t="s">
        <v>97</v>
      </c>
      <c r="W410" t="s">
        <v>97</v>
      </c>
      <c r="X410">
        <v>0</v>
      </c>
      <c r="Y410" t="s">
        <v>97</v>
      </c>
      <c r="Z410" t="s">
        <v>97</v>
      </c>
      <c r="AA410">
        <v>0</v>
      </c>
      <c r="AB410" t="s">
        <v>97</v>
      </c>
      <c r="AC410" t="s">
        <v>97</v>
      </c>
      <c r="AD410">
        <v>0.02</v>
      </c>
      <c r="AE410" t="s">
        <v>97</v>
      </c>
      <c r="AF410">
        <v>174.7661195</v>
      </c>
      <c r="AG410">
        <v>-36.904950620000001</v>
      </c>
      <c r="AI410">
        <v>142100</v>
      </c>
      <c r="AJ410" t="s">
        <v>507</v>
      </c>
      <c r="AK410" t="s">
        <v>96</v>
      </c>
      <c r="AL410">
        <v>0</v>
      </c>
      <c r="AM410">
        <v>0.25</v>
      </c>
      <c r="AN410">
        <v>0</v>
      </c>
      <c r="AO410">
        <v>0</v>
      </c>
      <c r="AP410">
        <v>0</v>
      </c>
      <c r="AQ410">
        <v>0.47</v>
      </c>
      <c r="AR410">
        <v>0</v>
      </c>
      <c r="AS410">
        <v>0</v>
      </c>
      <c r="AT410">
        <v>0.28000000000000003</v>
      </c>
      <c r="AU410">
        <v>0</v>
      </c>
      <c r="AV410">
        <v>1.73418030174162</v>
      </c>
      <c r="AW410">
        <v>174.7473234</v>
      </c>
      <c r="AX410">
        <v>-36.91988593</v>
      </c>
    </row>
    <row r="411" spans="1:50" x14ac:dyDescent="0.55000000000000004">
      <c r="A411">
        <v>142000</v>
      </c>
      <c r="B411" t="s">
        <v>506</v>
      </c>
      <c r="C411" t="s">
        <v>96</v>
      </c>
      <c r="D411">
        <v>0</v>
      </c>
      <c r="E411">
        <v>0.16</v>
      </c>
      <c r="F411">
        <v>0</v>
      </c>
      <c r="G411">
        <v>0</v>
      </c>
      <c r="H411">
        <v>0.79999999999999905</v>
      </c>
      <c r="I411">
        <v>0</v>
      </c>
      <c r="J411">
        <v>0</v>
      </c>
      <c r="K411">
        <v>0</v>
      </c>
      <c r="L411">
        <v>0.04</v>
      </c>
      <c r="M411">
        <v>0.02</v>
      </c>
      <c r="N411">
        <v>6.52387047989202</v>
      </c>
      <c r="O411">
        <f t="shared" si="12"/>
        <v>174.75815489999999</v>
      </c>
      <c r="P411">
        <f t="shared" si="13"/>
        <v>-36.913591719999999</v>
      </c>
      <c r="R411">
        <v>141800</v>
      </c>
      <c r="S411" t="s">
        <v>504</v>
      </c>
      <c r="T411" t="s">
        <v>96</v>
      </c>
      <c r="U411">
        <v>0</v>
      </c>
      <c r="V411">
        <v>0</v>
      </c>
      <c r="W411">
        <v>0</v>
      </c>
      <c r="X411">
        <v>0</v>
      </c>
      <c r="Y411">
        <v>0.85</v>
      </c>
      <c r="Z411">
        <v>0</v>
      </c>
      <c r="AA411">
        <v>0</v>
      </c>
      <c r="AB411">
        <v>0</v>
      </c>
      <c r="AC411">
        <v>0.15</v>
      </c>
      <c r="AD411">
        <v>0.02</v>
      </c>
      <c r="AE411">
        <v>1.61748862724835</v>
      </c>
      <c r="AF411">
        <v>174.84092129999999</v>
      </c>
      <c r="AG411">
        <v>-36.857730029999999</v>
      </c>
      <c r="AI411">
        <v>142200</v>
      </c>
      <c r="AJ411" t="s">
        <v>508</v>
      </c>
      <c r="AK411" t="s">
        <v>96</v>
      </c>
      <c r="AL411">
        <v>0</v>
      </c>
      <c r="AM411">
        <v>0</v>
      </c>
      <c r="AN411">
        <v>0</v>
      </c>
      <c r="AO411">
        <v>0</v>
      </c>
      <c r="AP411">
        <v>0</v>
      </c>
      <c r="AQ411">
        <v>0.59</v>
      </c>
      <c r="AR411">
        <v>0</v>
      </c>
      <c r="AS411">
        <v>0.02</v>
      </c>
      <c r="AT411">
        <v>0.39</v>
      </c>
      <c r="AU411">
        <v>0</v>
      </c>
      <c r="AV411">
        <v>1.0187486717629199</v>
      </c>
      <c r="AW411">
        <v>174.7929571</v>
      </c>
      <c r="AX411">
        <v>-36.891576749999999</v>
      </c>
    </row>
    <row r="412" spans="1:50" x14ac:dyDescent="0.55000000000000004">
      <c r="A412">
        <v>142100</v>
      </c>
      <c r="B412" t="s">
        <v>507</v>
      </c>
      <c r="C412" t="s">
        <v>96</v>
      </c>
      <c r="D412">
        <v>0</v>
      </c>
      <c r="E412">
        <v>0.14000000000000001</v>
      </c>
      <c r="F412">
        <v>0</v>
      </c>
      <c r="G412">
        <v>0</v>
      </c>
      <c r="H412">
        <v>0.85</v>
      </c>
      <c r="I412">
        <v>0.01</v>
      </c>
      <c r="J412">
        <v>0</v>
      </c>
      <c r="K412">
        <v>0</v>
      </c>
      <c r="L412">
        <v>0</v>
      </c>
      <c r="M412">
        <v>0.02</v>
      </c>
      <c r="N412">
        <v>7.88048102451934</v>
      </c>
      <c r="O412">
        <f t="shared" si="12"/>
        <v>174.7473234</v>
      </c>
      <c r="P412">
        <f t="shared" si="13"/>
        <v>-36.91988593</v>
      </c>
      <c r="R412">
        <v>141900</v>
      </c>
      <c r="S412" t="s">
        <v>505</v>
      </c>
      <c r="T412" t="s">
        <v>96</v>
      </c>
      <c r="U412">
        <v>0</v>
      </c>
      <c r="V412">
        <v>0</v>
      </c>
      <c r="W412">
        <v>0</v>
      </c>
      <c r="X412">
        <v>0</v>
      </c>
      <c r="Y412">
        <v>1</v>
      </c>
      <c r="Z412">
        <v>0</v>
      </c>
      <c r="AA412">
        <v>0</v>
      </c>
      <c r="AB412">
        <v>0</v>
      </c>
      <c r="AC412">
        <v>0</v>
      </c>
      <c r="AD412">
        <v>0.02</v>
      </c>
      <c r="AE412">
        <v>0.72691340606575505</v>
      </c>
      <c r="AF412">
        <v>174.8257466</v>
      </c>
      <c r="AG412">
        <v>-36.869561849999997</v>
      </c>
      <c r="AI412">
        <v>142300</v>
      </c>
      <c r="AJ412" t="s">
        <v>509</v>
      </c>
      <c r="AK412" t="s">
        <v>96</v>
      </c>
      <c r="AL412" t="s">
        <v>97</v>
      </c>
      <c r="AM412" t="s">
        <v>97</v>
      </c>
      <c r="AN412" t="s">
        <v>97</v>
      </c>
      <c r="AO412">
        <v>0</v>
      </c>
      <c r="AP412" t="s">
        <v>97</v>
      </c>
      <c r="AQ412" t="s">
        <v>97</v>
      </c>
      <c r="AR412">
        <v>0</v>
      </c>
      <c r="AS412" t="s">
        <v>97</v>
      </c>
      <c r="AT412" t="s">
        <v>97</v>
      </c>
      <c r="AU412">
        <v>0</v>
      </c>
      <c r="AV412" t="s">
        <v>97</v>
      </c>
      <c r="AW412">
        <v>174.73998760000001</v>
      </c>
      <c r="AX412">
        <v>-36.92587047</v>
      </c>
    </row>
    <row r="413" spans="1:50" x14ac:dyDescent="0.55000000000000004">
      <c r="A413">
        <v>142200</v>
      </c>
      <c r="B413" t="s">
        <v>508</v>
      </c>
      <c r="C413" t="s">
        <v>96</v>
      </c>
      <c r="D413">
        <v>0.09</v>
      </c>
      <c r="E413">
        <v>0.14000000000000001</v>
      </c>
      <c r="F413">
        <v>0</v>
      </c>
      <c r="G413">
        <v>0</v>
      </c>
      <c r="H413">
        <v>0.71</v>
      </c>
      <c r="I413">
        <v>0</v>
      </c>
      <c r="J413">
        <v>0</v>
      </c>
      <c r="K413">
        <v>0</v>
      </c>
      <c r="L413">
        <v>0.06</v>
      </c>
      <c r="M413">
        <v>0.02</v>
      </c>
      <c r="N413">
        <v>4.8572481143523802</v>
      </c>
      <c r="O413">
        <f t="shared" si="12"/>
        <v>174.7929571</v>
      </c>
      <c r="P413">
        <f t="shared" si="13"/>
        <v>-36.891576749999999</v>
      </c>
      <c r="R413">
        <v>142000</v>
      </c>
      <c r="S413" t="s">
        <v>506</v>
      </c>
      <c r="T413" t="s">
        <v>96</v>
      </c>
      <c r="U413">
        <v>0</v>
      </c>
      <c r="V413">
        <v>0</v>
      </c>
      <c r="W413">
        <v>0</v>
      </c>
      <c r="X413">
        <v>0</v>
      </c>
      <c r="Y413">
        <v>0.94</v>
      </c>
      <c r="Z413">
        <v>0</v>
      </c>
      <c r="AA413">
        <v>0</v>
      </c>
      <c r="AB413">
        <v>0</v>
      </c>
      <c r="AC413">
        <v>0.06</v>
      </c>
      <c r="AD413">
        <v>0.02</v>
      </c>
      <c r="AE413">
        <v>4.2677753191386198</v>
      </c>
      <c r="AF413">
        <v>174.75815489999999</v>
      </c>
      <c r="AG413">
        <v>-36.913591719999999</v>
      </c>
      <c r="AI413">
        <v>142400</v>
      </c>
      <c r="AJ413" t="s">
        <v>510</v>
      </c>
      <c r="AK413" t="s">
        <v>96</v>
      </c>
      <c r="AL413">
        <v>0</v>
      </c>
      <c r="AM413">
        <v>0</v>
      </c>
      <c r="AN413">
        <v>0</v>
      </c>
      <c r="AO413">
        <v>0</v>
      </c>
      <c r="AP413">
        <v>0</v>
      </c>
      <c r="AQ413">
        <v>0.48</v>
      </c>
      <c r="AR413">
        <v>0</v>
      </c>
      <c r="AS413">
        <v>0</v>
      </c>
      <c r="AT413">
        <v>0.52</v>
      </c>
      <c r="AU413">
        <v>0</v>
      </c>
      <c r="AV413">
        <v>0.86638052559169598</v>
      </c>
      <c r="AW413">
        <v>174.81736319999999</v>
      </c>
      <c r="AX413">
        <v>-36.876555860000003</v>
      </c>
    </row>
    <row r="414" spans="1:50" x14ac:dyDescent="0.55000000000000004">
      <c r="A414">
        <v>142300</v>
      </c>
      <c r="B414" t="s">
        <v>509</v>
      </c>
      <c r="C414" t="s">
        <v>96</v>
      </c>
      <c r="D414">
        <v>0</v>
      </c>
      <c r="E414">
        <v>7.0000000000000007E-2</v>
      </c>
      <c r="F414">
        <v>0</v>
      </c>
      <c r="G414">
        <v>0</v>
      </c>
      <c r="H414">
        <v>0.92</v>
      </c>
      <c r="I414">
        <v>0.01</v>
      </c>
      <c r="J414">
        <v>0</v>
      </c>
      <c r="K414">
        <v>0</v>
      </c>
      <c r="L414">
        <v>0</v>
      </c>
      <c r="M414">
        <v>0.02</v>
      </c>
      <c r="N414">
        <v>8.1405544294374899</v>
      </c>
      <c r="O414">
        <f t="shared" si="12"/>
        <v>174.73998760000001</v>
      </c>
      <c r="P414">
        <f t="shared" si="13"/>
        <v>-36.92587047</v>
      </c>
      <c r="R414">
        <v>142100</v>
      </c>
      <c r="S414" t="s">
        <v>507</v>
      </c>
      <c r="T414" t="s">
        <v>96</v>
      </c>
      <c r="U414">
        <v>0</v>
      </c>
      <c r="V414">
        <v>0</v>
      </c>
      <c r="W414">
        <v>0</v>
      </c>
      <c r="X414">
        <v>0</v>
      </c>
      <c r="Y414">
        <v>1</v>
      </c>
      <c r="Z414">
        <v>0</v>
      </c>
      <c r="AA414">
        <v>0</v>
      </c>
      <c r="AB414">
        <v>0</v>
      </c>
      <c r="AC414">
        <v>0</v>
      </c>
      <c r="AD414">
        <v>0.02</v>
      </c>
      <c r="AE414">
        <v>0.898715677200292</v>
      </c>
      <c r="AF414">
        <v>174.7473234</v>
      </c>
      <c r="AG414">
        <v>-36.91988593</v>
      </c>
      <c r="AI414">
        <v>142500</v>
      </c>
      <c r="AJ414" t="s">
        <v>511</v>
      </c>
      <c r="AK414" t="s">
        <v>96</v>
      </c>
      <c r="AL414">
        <v>0</v>
      </c>
      <c r="AM414">
        <v>0</v>
      </c>
      <c r="AN414">
        <v>0</v>
      </c>
      <c r="AO414">
        <v>0</v>
      </c>
      <c r="AP414">
        <v>0</v>
      </c>
      <c r="AQ414">
        <v>0.69</v>
      </c>
      <c r="AR414">
        <v>0</v>
      </c>
      <c r="AS414">
        <v>0</v>
      </c>
      <c r="AT414">
        <v>0.31</v>
      </c>
      <c r="AU414">
        <v>0</v>
      </c>
      <c r="AV414">
        <v>1.10713465265016</v>
      </c>
      <c r="AW414">
        <v>174.7390781</v>
      </c>
      <c r="AX414">
        <v>-36.931940730000001</v>
      </c>
    </row>
    <row r="415" spans="1:50" x14ac:dyDescent="0.55000000000000004">
      <c r="A415">
        <v>142400</v>
      </c>
      <c r="B415" t="s">
        <v>510</v>
      </c>
      <c r="C415" t="s">
        <v>96</v>
      </c>
      <c r="D415">
        <v>0.08</v>
      </c>
      <c r="E415">
        <v>7.0000000000000007E-2</v>
      </c>
      <c r="F415">
        <v>0</v>
      </c>
      <c r="G415">
        <v>0</v>
      </c>
      <c r="H415">
        <v>0.84</v>
      </c>
      <c r="I415">
        <v>0</v>
      </c>
      <c r="J415">
        <v>0</v>
      </c>
      <c r="K415">
        <v>0</v>
      </c>
      <c r="L415">
        <v>0.01</v>
      </c>
      <c r="M415">
        <v>0.02</v>
      </c>
      <c r="N415">
        <v>5.4828921901623504</v>
      </c>
      <c r="O415">
        <f t="shared" si="12"/>
        <v>174.81736319999999</v>
      </c>
      <c r="P415">
        <f t="shared" si="13"/>
        <v>-36.876555860000003</v>
      </c>
      <c r="R415">
        <v>142200</v>
      </c>
      <c r="S415" t="s">
        <v>508</v>
      </c>
      <c r="T415" t="s">
        <v>96</v>
      </c>
      <c r="U415">
        <v>0</v>
      </c>
      <c r="V415">
        <v>0</v>
      </c>
      <c r="W415">
        <v>0</v>
      </c>
      <c r="X415">
        <v>0</v>
      </c>
      <c r="Y415">
        <v>0.95</v>
      </c>
      <c r="Z415">
        <v>0</v>
      </c>
      <c r="AA415">
        <v>0</v>
      </c>
      <c r="AB415">
        <v>0</v>
      </c>
      <c r="AC415">
        <v>0.05</v>
      </c>
      <c r="AD415">
        <v>0.02</v>
      </c>
      <c r="AE415">
        <v>6.17516197102041</v>
      </c>
      <c r="AF415">
        <v>174.7929571</v>
      </c>
      <c r="AG415">
        <v>-36.891576749999999</v>
      </c>
      <c r="AI415">
        <v>142600</v>
      </c>
      <c r="AJ415" t="s">
        <v>512</v>
      </c>
      <c r="AK415" t="s">
        <v>96</v>
      </c>
      <c r="AL415">
        <v>0</v>
      </c>
      <c r="AM415">
        <v>0.01</v>
      </c>
      <c r="AN415">
        <v>0</v>
      </c>
      <c r="AO415">
        <v>0</v>
      </c>
      <c r="AP415">
        <v>0.01</v>
      </c>
      <c r="AQ415">
        <v>0.61</v>
      </c>
      <c r="AR415">
        <v>0</v>
      </c>
      <c r="AS415">
        <v>0</v>
      </c>
      <c r="AT415">
        <v>0.37</v>
      </c>
      <c r="AU415">
        <v>0</v>
      </c>
      <c r="AV415">
        <v>1.4719519893315101</v>
      </c>
      <c r="AW415">
        <v>174.76931709999999</v>
      </c>
      <c r="AX415">
        <v>-36.910088860000002</v>
      </c>
    </row>
    <row r="416" spans="1:50" x14ac:dyDescent="0.55000000000000004">
      <c r="A416">
        <v>142500</v>
      </c>
      <c r="B416" t="s">
        <v>511</v>
      </c>
      <c r="C416" t="s">
        <v>96</v>
      </c>
      <c r="D416">
        <v>0</v>
      </c>
      <c r="E416">
        <v>0.12</v>
      </c>
      <c r="F416">
        <v>0</v>
      </c>
      <c r="G416">
        <v>0</v>
      </c>
      <c r="H416">
        <v>0.88</v>
      </c>
      <c r="I416">
        <v>0</v>
      </c>
      <c r="J416">
        <v>0</v>
      </c>
      <c r="K416">
        <v>0</v>
      </c>
      <c r="L416">
        <v>0</v>
      </c>
      <c r="M416">
        <v>0.02</v>
      </c>
      <c r="N416">
        <v>8.6816640666627691</v>
      </c>
      <c r="O416">
        <f t="shared" si="12"/>
        <v>174.7390781</v>
      </c>
      <c r="P416">
        <f t="shared" si="13"/>
        <v>-36.931940730000001</v>
      </c>
      <c r="R416">
        <v>142300</v>
      </c>
      <c r="S416" t="s">
        <v>509</v>
      </c>
      <c r="T416" t="s">
        <v>96</v>
      </c>
      <c r="U416">
        <v>0</v>
      </c>
      <c r="V416">
        <v>0</v>
      </c>
      <c r="W416">
        <v>0</v>
      </c>
      <c r="X416">
        <v>0</v>
      </c>
      <c r="Y416">
        <v>1</v>
      </c>
      <c r="Z416">
        <v>0</v>
      </c>
      <c r="AA416">
        <v>0</v>
      </c>
      <c r="AB416">
        <v>0</v>
      </c>
      <c r="AC416">
        <v>0</v>
      </c>
      <c r="AD416">
        <v>0.02</v>
      </c>
      <c r="AE416">
        <v>0.68566145082367802</v>
      </c>
      <c r="AF416">
        <v>174.73998760000001</v>
      </c>
      <c r="AG416">
        <v>-36.92587047</v>
      </c>
      <c r="AI416">
        <v>142700</v>
      </c>
      <c r="AJ416" t="s">
        <v>513</v>
      </c>
      <c r="AK416" t="s">
        <v>96</v>
      </c>
      <c r="AL416">
        <v>0</v>
      </c>
      <c r="AM416">
        <v>0</v>
      </c>
      <c r="AN416">
        <v>0</v>
      </c>
      <c r="AO416">
        <v>0</v>
      </c>
      <c r="AP416">
        <v>0</v>
      </c>
      <c r="AQ416">
        <v>1</v>
      </c>
      <c r="AR416">
        <v>0</v>
      </c>
      <c r="AS416">
        <v>0</v>
      </c>
      <c r="AT416">
        <v>0</v>
      </c>
      <c r="AU416">
        <v>0</v>
      </c>
      <c r="AV416">
        <v>1.4228362262198599</v>
      </c>
      <c r="AW416">
        <v>174.85071059999899</v>
      </c>
      <c r="AX416">
        <v>-36.85712066</v>
      </c>
    </row>
    <row r="417" spans="1:50" x14ac:dyDescent="0.55000000000000004">
      <c r="A417">
        <v>142600</v>
      </c>
      <c r="B417" t="s">
        <v>512</v>
      </c>
      <c r="C417" t="s">
        <v>96</v>
      </c>
      <c r="D417">
        <v>0</v>
      </c>
      <c r="E417">
        <v>0.15</v>
      </c>
      <c r="F417">
        <v>0</v>
      </c>
      <c r="G417">
        <v>0</v>
      </c>
      <c r="H417">
        <v>0.81</v>
      </c>
      <c r="I417">
        <v>0.01</v>
      </c>
      <c r="J417">
        <v>0</v>
      </c>
      <c r="K417">
        <v>0</v>
      </c>
      <c r="L417">
        <v>0.03</v>
      </c>
      <c r="M417">
        <v>0.02</v>
      </c>
      <c r="N417">
        <v>6.05604999420762</v>
      </c>
      <c r="O417">
        <f t="shared" si="12"/>
        <v>174.76931709999999</v>
      </c>
      <c r="P417">
        <f t="shared" si="13"/>
        <v>-36.910088860000002</v>
      </c>
      <c r="R417">
        <v>142400</v>
      </c>
      <c r="S417" t="s">
        <v>510</v>
      </c>
      <c r="T417" t="s">
        <v>96</v>
      </c>
      <c r="U417">
        <v>0</v>
      </c>
      <c r="V417">
        <v>0</v>
      </c>
      <c r="W417">
        <v>0</v>
      </c>
      <c r="X417">
        <v>0</v>
      </c>
      <c r="Y417">
        <v>0.75</v>
      </c>
      <c r="Z417">
        <v>0</v>
      </c>
      <c r="AA417">
        <v>0</v>
      </c>
      <c r="AB417">
        <v>0</v>
      </c>
      <c r="AC417">
        <v>0.25</v>
      </c>
      <c r="AD417">
        <v>0.02</v>
      </c>
      <c r="AE417">
        <v>1.35556800437422</v>
      </c>
      <c r="AF417">
        <v>174.81736319999999</v>
      </c>
      <c r="AG417">
        <v>-36.876555860000003</v>
      </c>
      <c r="AI417">
        <v>142800</v>
      </c>
      <c r="AJ417" t="s">
        <v>514</v>
      </c>
      <c r="AK417" t="s">
        <v>96</v>
      </c>
      <c r="AL417">
        <v>0</v>
      </c>
      <c r="AM417">
        <v>0</v>
      </c>
      <c r="AN417">
        <v>0</v>
      </c>
      <c r="AO417">
        <v>0</v>
      </c>
      <c r="AP417">
        <v>0</v>
      </c>
      <c r="AQ417">
        <v>0.59</v>
      </c>
      <c r="AR417">
        <v>0</v>
      </c>
      <c r="AS417">
        <v>0</v>
      </c>
      <c r="AT417">
        <v>0.41</v>
      </c>
      <c r="AU417">
        <v>0</v>
      </c>
      <c r="AV417">
        <v>0.81887998301296805</v>
      </c>
      <c r="AW417">
        <v>174.78822349999999</v>
      </c>
      <c r="AX417">
        <v>-36.903039890000002</v>
      </c>
    </row>
    <row r="418" spans="1:50" x14ac:dyDescent="0.55000000000000004">
      <c r="A418">
        <v>142700</v>
      </c>
      <c r="B418" t="s">
        <v>513</v>
      </c>
      <c r="C418" t="s">
        <v>96</v>
      </c>
      <c r="D418">
        <v>0</v>
      </c>
      <c r="E418">
        <v>0.08</v>
      </c>
      <c r="F418">
        <v>0</v>
      </c>
      <c r="G418">
        <v>0</v>
      </c>
      <c r="H418">
        <v>0.91</v>
      </c>
      <c r="I418">
        <v>0</v>
      </c>
      <c r="J418">
        <v>0</v>
      </c>
      <c r="K418">
        <v>0.01</v>
      </c>
      <c r="L418">
        <v>0</v>
      </c>
      <c r="M418">
        <v>0.02</v>
      </c>
      <c r="N418">
        <v>7.3407840801737398</v>
      </c>
      <c r="O418">
        <f t="shared" si="12"/>
        <v>174.85071059999899</v>
      </c>
      <c r="P418">
        <f t="shared" si="13"/>
        <v>-36.85712066</v>
      </c>
      <c r="R418">
        <v>142500</v>
      </c>
      <c r="S418" t="s">
        <v>511</v>
      </c>
      <c r="T418" t="s">
        <v>96</v>
      </c>
      <c r="U418">
        <v>0</v>
      </c>
      <c r="V418">
        <v>0</v>
      </c>
      <c r="W418">
        <v>0</v>
      </c>
      <c r="X418">
        <v>0</v>
      </c>
      <c r="Y418">
        <v>1</v>
      </c>
      <c r="Z418">
        <v>0</v>
      </c>
      <c r="AA418">
        <v>0</v>
      </c>
      <c r="AB418">
        <v>0</v>
      </c>
      <c r="AC418">
        <v>0</v>
      </c>
      <c r="AD418">
        <v>0.02</v>
      </c>
      <c r="AE418" t="s">
        <v>97</v>
      </c>
      <c r="AF418">
        <v>174.7390781</v>
      </c>
      <c r="AG418">
        <v>-36.931940730000001</v>
      </c>
      <c r="AI418">
        <v>142900</v>
      </c>
      <c r="AJ418" t="s">
        <v>515</v>
      </c>
      <c r="AK418" t="s">
        <v>96</v>
      </c>
      <c r="AL418">
        <v>0</v>
      </c>
      <c r="AM418">
        <v>0</v>
      </c>
      <c r="AN418">
        <v>0</v>
      </c>
      <c r="AO418">
        <v>0</v>
      </c>
      <c r="AP418">
        <v>0</v>
      </c>
      <c r="AQ418">
        <v>0.49</v>
      </c>
      <c r="AR418">
        <v>0</v>
      </c>
      <c r="AS418">
        <v>0</v>
      </c>
      <c r="AT418">
        <v>0.51</v>
      </c>
      <c r="AU418">
        <v>0</v>
      </c>
      <c r="AV418">
        <v>0.60041021344617795</v>
      </c>
      <c r="AW418">
        <v>174.75562869999999</v>
      </c>
      <c r="AX418">
        <v>-36.920364820000003</v>
      </c>
    </row>
    <row r="419" spans="1:50" x14ac:dyDescent="0.55000000000000004">
      <c r="A419">
        <v>142800</v>
      </c>
      <c r="B419" t="s">
        <v>514</v>
      </c>
      <c r="C419" t="s">
        <v>96</v>
      </c>
      <c r="D419">
        <v>0.04</v>
      </c>
      <c r="E419">
        <v>7.0000000000000007E-2</v>
      </c>
      <c r="F419">
        <v>0</v>
      </c>
      <c r="G419">
        <v>0</v>
      </c>
      <c r="H419">
        <v>0.88</v>
      </c>
      <c r="I419">
        <v>0</v>
      </c>
      <c r="J419">
        <v>0</v>
      </c>
      <c r="K419">
        <v>0</v>
      </c>
      <c r="L419">
        <v>0.01</v>
      </c>
      <c r="M419">
        <v>0.02</v>
      </c>
      <c r="N419">
        <v>6.0365289487133902</v>
      </c>
      <c r="O419">
        <f t="shared" si="12"/>
        <v>174.78822349999999</v>
      </c>
      <c r="P419">
        <f t="shared" si="13"/>
        <v>-36.903039890000002</v>
      </c>
      <c r="R419">
        <v>142600</v>
      </c>
      <c r="S419" t="s">
        <v>512</v>
      </c>
      <c r="T419" t="s">
        <v>96</v>
      </c>
      <c r="U419">
        <v>0</v>
      </c>
      <c r="V419">
        <v>0</v>
      </c>
      <c r="W419">
        <v>0</v>
      </c>
      <c r="X419">
        <v>0</v>
      </c>
      <c r="Y419">
        <v>0.82</v>
      </c>
      <c r="Z419">
        <v>0</v>
      </c>
      <c r="AA419">
        <v>0</v>
      </c>
      <c r="AB419">
        <v>0</v>
      </c>
      <c r="AC419">
        <v>0.18</v>
      </c>
      <c r="AD419">
        <v>0.02</v>
      </c>
      <c r="AE419">
        <v>3.622612495542</v>
      </c>
      <c r="AF419">
        <v>174.76931709999999</v>
      </c>
      <c r="AG419">
        <v>-36.910088860000002</v>
      </c>
      <c r="AI419">
        <v>143000</v>
      </c>
      <c r="AJ419" t="s">
        <v>516</v>
      </c>
      <c r="AK419" t="s">
        <v>96</v>
      </c>
      <c r="AL419">
        <v>0</v>
      </c>
      <c r="AM419">
        <v>0</v>
      </c>
      <c r="AN419">
        <v>0</v>
      </c>
      <c r="AO419">
        <v>0</v>
      </c>
      <c r="AP419">
        <v>0</v>
      </c>
      <c r="AQ419">
        <v>0.46</v>
      </c>
      <c r="AR419">
        <v>0</v>
      </c>
      <c r="AS419">
        <v>0</v>
      </c>
      <c r="AT419">
        <v>0.54</v>
      </c>
      <c r="AU419">
        <v>0</v>
      </c>
      <c r="AV419">
        <v>1.1491782933883301</v>
      </c>
      <c r="AW419">
        <v>174.86239130000001</v>
      </c>
      <c r="AX419">
        <v>-36.851440740000001</v>
      </c>
    </row>
    <row r="420" spans="1:50" x14ac:dyDescent="0.55000000000000004">
      <c r="A420">
        <v>142900</v>
      </c>
      <c r="B420" t="s">
        <v>515</v>
      </c>
      <c r="C420" t="s">
        <v>96</v>
      </c>
      <c r="D420">
        <v>0</v>
      </c>
      <c r="E420">
        <v>0.09</v>
      </c>
      <c r="F420">
        <v>0</v>
      </c>
      <c r="G420">
        <v>0</v>
      </c>
      <c r="H420">
        <v>0.91</v>
      </c>
      <c r="I420">
        <v>0</v>
      </c>
      <c r="J420">
        <v>0</v>
      </c>
      <c r="K420">
        <v>0</v>
      </c>
      <c r="L420">
        <v>0</v>
      </c>
      <c r="M420">
        <v>0.02</v>
      </c>
      <c r="N420">
        <v>7.51755840466575</v>
      </c>
      <c r="O420">
        <f t="shared" si="12"/>
        <v>174.75562869999999</v>
      </c>
      <c r="P420">
        <f t="shared" si="13"/>
        <v>-36.920364820000003</v>
      </c>
      <c r="R420">
        <v>142700</v>
      </c>
      <c r="S420" t="s">
        <v>513</v>
      </c>
      <c r="T420" t="s">
        <v>96</v>
      </c>
      <c r="U420">
        <v>0</v>
      </c>
      <c r="V420">
        <v>0</v>
      </c>
      <c r="W420">
        <v>0</v>
      </c>
      <c r="X420">
        <v>0</v>
      </c>
      <c r="Y420">
        <v>1</v>
      </c>
      <c r="Z420">
        <v>0</v>
      </c>
      <c r="AA420">
        <v>0</v>
      </c>
      <c r="AB420">
        <v>0</v>
      </c>
      <c r="AC420">
        <v>0</v>
      </c>
      <c r="AD420">
        <v>0.02</v>
      </c>
      <c r="AE420">
        <v>0.74410166331847005</v>
      </c>
      <c r="AF420">
        <v>174.85071059999899</v>
      </c>
      <c r="AG420">
        <v>-36.85712066</v>
      </c>
      <c r="AI420">
        <v>143100</v>
      </c>
      <c r="AJ420" t="s">
        <v>517</v>
      </c>
      <c r="AK420" t="s">
        <v>96</v>
      </c>
      <c r="AL420">
        <v>0</v>
      </c>
      <c r="AM420">
        <v>0</v>
      </c>
      <c r="AN420">
        <v>0</v>
      </c>
      <c r="AO420">
        <v>0</v>
      </c>
      <c r="AP420">
        <v>0</v>
      </c>
      <c r="AQ420">
        <v>1</v>
      </c>
      <c r="AR420">
        <v>0</v>
      </c>
      <c r="AS420">
        <v>0</v>
      </c>
      <c r="AT420">
        <v>0</v>
      </c>
      <c r="AU420">
        <v>0</v>
      </c>
      <c r="AV420">
        <v>0.43166729664827802</v>
      </c>
      <c r="AW420">
        <v>174.81311409999901</v>
      </c>
      <c r="AX420">
        <v>-36.884878350000001</v>
      </c>
    </row>
    <row r="421" spans="1:50" x14ac:dyDescent="0.55000000000000004">
      <c r="A421">
        <v>143000</v>
      </c>
      <c r="B421" t="s">
        <v>516</v>
      </c>
      <c r="C421" t="s">
        <v>96</v>
      </c>
      <c r="D421">
        <v>0</v>
      </c>
      <c r="E421">
        <v>0.09</v>
      </c>
      <c r="F421">
        <v>0</v>
      </c>
      <c r="G421">
        <v>0</v>
      </c>
      <c r="H421">
        <v>0.85</v>
      </c>
      <c r="I421">
        <v>0</v>
      </c>
      <c r="J421">
        <v>0</v>
      </c>
      <c r="K421">
        <v>0.03</v>
      </c>
      <c r="L421">
        <v>0.03</v>
      </c>
      <c r="M421">
        <v>0.02</v>
      </c>
      <c r="N421">
        <v>8.1114488616473999</v>
      </c>
      <c r="O421">
        <f t="shared" si="12"/>
        <v>174.86239130000001</v>
      </c>
      <c r="P421">
        <f t="shared" si="13"/>
        <v>-36.851440740000001</v>
      </c>
      <c r="R421">
        <v>142800</v>
      </c>
      <c r="S421" t="s">
        <v>514</v>
      </c>
      <c r="T421" t="s">
        <v>96</v>
      </c>
      <c r="U421">
        <v>0</v>
      </c>
      <c r="V421">
        <v>0</v>
      </c>
      <c r="W421">
        <v>0</v>
      </c>
      <c r="X421">
        <v>0</v>
      </c>
      <c r="Y421">
        <v>0.67</v>
      </c>
      <c r="Z421">
        <v>0</v>
      </c>
      <c r="AA421">
        <v>0</v>
      </c>
      <c r="AB421">
        <v>0</v>
      </c>
      <c r="AC421">
        <v>0.33</v>
      </c>
      <c r="AD421">
        <v>0.02</v>
      </c>
      <c r="AE421" t="s">
        <v>97</v>
      </c>
      <c r="AF421">
        <v>174.78822349999999</v>
      </c>
      <c r="AG421">
        <v>-36.903039890000002</v>
      </c>
      <c r="AI421">
        <v>143200</v>
      </c>
      <c r="AJ421" t="s">
        <v>518</v>
      </c>
      <c r="AK421" t="s">
        <v>96</v>
      </c>
      <c r="AL421" t="s">
        <v>97</v>
      </c>
      <c r="AM421" t="s">
        <v>97</v>
      </c>
      <c r="AN421" t="s">
        <v>97</v>
      </c>
      <c r="AO421">
        <v>0</v>
      </c>
      <c r="AP421" t="s">
        <v>97</v>
      </c>
      <c r="AQ421" t="s">
        <v>97</v>
      </c>
      <c r="AR421">
        <v>0</v>
      </c>
      <c r="AS421" t="s">
        <v>97</v>
      </c>
      <c r="AT421" t="s">
        <v>97</v>
      </c>
      <c r="AU421">
        <v>0</v>
      </c>
      <c r="AV421" t="s">
        <v>97</v>
      </c>
      <c r="AW421">
        <v>174.837007</v>
      </c>
      <c r="AX421">
        <v>-36.869785059999998</v>
      </c>
    </row>
    <row r="422" spans="1:50" x14ac:dyDescent="0.55000000000000004">
      <c r="A422">
        <v>143100</v>
      </c>
      <c r="B422" t="s">
        <v>517</v>
      </c>
      <c r="C422" t="s">
        <v>96</v>
      </c>
      <c r="D422">
        <v>0.06</v>
      </c>
      <c r="E422">
        <v>0.1</v>
      </c>
      <c r="F422">
        <v>0</v>
      </c>
      <c r="G422">
        <v>0</v>
      </c>
      <c r="H422">
        <v>0.83</v>
      </c>
      <c r="I422">
        <v>0</v>
      </c>
      <c r="J422">
        <v>0</v>
      </c>
      <c r="K422">
        <v>0</v>
      </c>
      <c r="L422">
        <v>0.01</v>
      </c>
      <c r="M422">
        <v>0.02</v>
      </c>
      <c r="N422">
        <v>5.5802926916927902</v>
      </c>
      <c r="O422">
        <f t="shared" si="12"/>
        <v>174.81311409999901</v>
      </c>
      <c r="P422">
        <f t="shared" si="13"/>
        <v>-36.884878350000001</v>
      </c>
      <c r="R422">
        <v>142900</v>
      </c>
      <c r="S422" t="s">
        <v>515</v>
      </c>
      <c r="T422" t="s">
        <v>96</v>
      </c>
      <c r="U422">
        <v>0</v>
      </c>
      <c r="V422">
        <v>0</v>
      </c>
      <c r="W422">
        <v>0</v>
      </c>
      <c r="X422">
        <v>0</v>
      </c>
      <c r="Y422">
        <v>1</v>
      </c>
      <c r="Z422">
        <v>0</v>
      </c>
      <c r="AA422">
        <v>0</v>
      </c>
      <c r="AB422">
        <v>0</v>
      </c>
      <c r="AC422">
        <v>0</v>
      </c>
      <c r="AD422">
        <v>0.02</v>
      </c>
      <c r="AE422">
        <v>0.67058669422065598</v>
      </c>
      <c r="AF422">
        <v>174.75562869999999</v>
      </c>
      <c r="AG422">
        <v>-36.920364820000003</v>
      </c>
      <c r="AI422">
        <v>143300</v>
      </c>
      <c r="AJ422" t="s">
        <v>519</v>
      </c>
      <c r="AK422" t="s">
        <v>96</v>
      </c>
      <c r="AL422">
        <v>0</v>
      </c>
      <c r="AM422">
        <v>0</v>
      </c>
      <c r="AN422">
        <v>0</v>
      </c>
      <c r="AO422">
        <v>0</v>
      </c>
      <c r="AP422">
        <v>0</v>
      </c>
      <c r="AQ422">
        <v>0.77</v>
      </c>
      <c r="AR422">
        <v>0</v>
      </c>
      <c r="AS422">
        <v>0</v>
      </c>
      <c r="AT422">
        <v>0.23</v>
      </c>
      <c r="AU422">
        <v>0</v>
      </c>
      <c r="AV422">
        <v>1.99493807662189</v>
      </c>
      <c r="AW422">
        <v>174.80750669999901</v>
      </c>
      <c r="AX422">
        <v>-36.892006860000002</v>
      </c>
    </row>
    <row r="423" spans="1:50" x14ac:dyDescent="0.55000000000000004">
      <c r="A423">
        <v>143200</v>
      </c>
      <c r="B423" t="s">
        <v>518</v>
      </c>
      <c r="C423" t="s">
        <v>96</v>
      </c>
      <c r="D423">
        <v>0.12</v>
      </c>
      <c r="E423">
        <v>0.05</v>
      </c>
      <c r="F423">
        <v>0</v>
      </c>
      <c r="G423">
        <v>0</v>
      </c>
      <c r="H423">
        <v>0.82</v>
      </c>
      <c r="I423">
        <v>0</v>
      </c>
      <c r="J423">
        <v>0</v>
      </c>
      <c r="K423">
        <v>0</v>
      </c>
      <c r="L423">
        <v>0.01</v>
      </c>
      <c r="M423">
        <v>0.02</v>
      </c>
      <c r="N423">
        <v>6.2732376608181601</v>
      </c>
      <c r="O423">
        <f t="shared" si="12"/>
        <v>174.837007</v>
      </c>
      <c r="P423">
        <f t="shared" si="13"/>
        <v>-36.869785059999998</v>
      </c>
      <c r="R423">
        <v>143000</v>
      </c>
      <c r="S423" t="s">
        <v>516</v>
      </c>
      <c r="T423" t="s">
        <v>96</v>
      </c>
      <c r="U423">
        <v>0</v>
      </c>
      <c r="V423">
        <v>0</v>
      </c>
      <c r="W423">
        <v>0</v>
      </c>
      <c r="X423">
        <v>0</v>
      </c>
      <c r="Y423">
        <v>0.88</v>
      </c>
      <c r="Z423">
        <v>0</v>
      </c>
      <c r="AA423">
        <v>0</v>
      </c>
      <c r="AB423">
        <v>0</v>
      </c>
      <c r="AC423">
        <v>0.12</v>
      </c>
      <c r="AD423">
        <v>0.02</v>
      </c>
      <c r="AE423">
        <v>1.7590635891733499</v>
      </c>
      <c r="AF423">
        <v>174.86239130000001</v>
      </c>
      <c r="AG423">
        <v>-36.851440740000001</v>
      </c>
      <c r="AI423">
        <v>143400</v>
      </c>
      <c r="AJ423" t="s">
        <v>520</v>
      </c>
      <c r="AK423" t="s">
        <v>96</v>
      </c>
      <c r="AL423">
        <v>0</v>
      </c>
      <c r="AM423">
        <v>0.23</v>
      </c>
      <c r="AN423">
        <v>0</v>
      </c>
      <c r="AO423">
        <v>0</v>
      </c>
      <c r="AP423">
        <v>0</v>
      </c>
      <c r="AQ423">
        <v>0.27</v>
      </c>
      <c r="AR423">
        <v>0</v>
      </c>
      <c r="AS423">
        <v>0</v>
      </c>
      <c r="AT423">
        <v>0.5</v>
      </c>
      <c r="AU423">
        <v>0</v>
      </c>
      <c r="AV423">
        <v>1.5543054477487199</v>
      </c>
      <c r="AW423">
        <v>174.7765866</v>
      </c>
      <c r="AX423">
        <v>-36.911760819999998</v>
      </c>
    </row>
    <row r="424" spans="1:50" x14ac:dyDescent="0.55000000000000004">
      <c r="A424">
        <v>143300</v>
      </c>
      <c r="B424" t="s">
        <v>519</v>
      </c>
      <c r="C424" t="s">
        <v>96</v>
      </c>
      <c r="D424">
        <v>0.18</v>
      </c>
      <c r="E424">
        <v>0.03</v>
      </c>
      <c r="F424">
        <v>0</v>
      </c>
      <c r="G424">
        <v>0</v>
      </c>
      <c r="H424">
        <v>0.74</v>
      </c>
      <c r="I424">
        <v>0</v>
      </c>
      <c r="J424">
        <v>0</v>
      </c>
      <c r="K424">
        <v>0</v>
      </c>
      <c r="L424">
        <v>0.05</v>
      </c>
      <c r="M424">
        <v>0.02</v>
      </c>
      <c r="N424">
        <v>5.3975320153730397</v>
      </c>
      <c r="O424">
        <f t="shared" si="12"/>
        <v>174.80750669999901</v>
      </c>
      <c r="P424">
        <f t="shared" si="13"/>
        <v>-36.892006860000002</v>
      </c>
      <c r="R424">
        <v>143100</v>
      </c>
      <c r="S424" t="s">
        <v>517</v>
      </c>
      <c r="T424" t="s">
        <v>96</v>
      </c>
      <c r="U424">
        <v>0</v>
      </c>
      <c r="V424">
        <v>0</v>
      </c>
      <c r="W424">
        <v>0</v>
      </c>
      <c r="X424">
        <v>0</v>
      </c>
      <c r="Y424">
        <v>1</v>
      </c>
      <c r="Z424">
        <v>0</v>
      </c>
      <c r="AA424">
        <v>0</v>
      </c>
      <c r="AB424">
        <v>0</v>
      </c>
      <c r="AC424">
        <v>0</v>
      </c>
      <c r="AD424">
        <v>0.02</v>
      </c>
      <c r="AE424">
        <v>0.21743001141168999</v>
      </c>
      <c r="AF424">
        <v>174.81311409999901</v>
      </c>
      <c r="AG424">
        <v>-36.884878350000001</v>
      </c>
      <c r="AI424">
        <v>143500</v>
      </c>
      <c r="AJ424" t="s">
        <v>521</v>
      </c>
      <c r="AK424" t="s">
        <v>96</v>
      </c>
      <c r="AL424" t="s">
        <v>97</v>
      </c>
      <c r="AM424" t="s">
        <v>97</v>
      </c>
      <c r="AN424" t="s">
        <v>97</v>
      </c>
      <c r="AO424">
        <v>0</v>
      </c>
      <c r="AP424" t="s">
        <v>97</v>
      </c>
      <c r="AQ424" t="s">
        <v>97</v>
      </c>
      <c r="AR424">
        <v>0</v>
      </c>
      <c r="AS424" t="s">
        <v>97</v>
      </c>
      <c r="AT424" t="s">
        <v>97</v>
      </c>
      <c r="AU424">
        <v>0</v>
      </c>
      <c r="AV424" t="s">
        <v>97</v>
      </c>
      <c r="AW424">
        <v>174.85236269999999</v>
      </c>
      <c r="AX424">
        <v>-36.864754130000001</v>
      </c>
    </row>
    <row r="425" spans="1:50" x14ac:dyDescent="0.55000000000000004">
      <c r="A425">
        <v>143400</v>
      </c>
      <c r="B425" t="s">
        <v>520</v>
      </c>
      <c r="C425" t="s">
        <v>96</v>
      </c>
      <c r="D425">
        <v>0.01</v>
      </c>
      <c r="E425">
        <v>0.13</v>
      </c>
      <c r="F425">
        <v>0</v>
      </c>
      <c r="G425">
        <v>0</v>
      </c>
      <c r="H425">
        <v>0.79999999999999905</v>
      </c>
      <c r="I425">
        <v>0.01</v>
      </c>
      <c r="J425">
        <v>0</v>
      </c>
      <c r="K425">
        <v>0</v>
      </c>
      <c r="L425">
        <v>0.05</v>
      </c>
      <c r="M425">
        <v>0.02</v>
      </c>
      <c r="N425">
        <v>5.8464122117628996</v>
      </c>
      <c r="O425">
        <f t="shared" si="12"/>
        <v>174.7765866</v>
      </c>
      <c r="P425">
        <f t="shared" si="13"/>
        <v>-36.911760819999998</v>
      </c>
      <c r="R425">
        <v>143200</v>
      </c>
      <c r="S425" t="s">
        <v>518</v>
      </c>
      <c r="T425" t="s">
        <v>96</v>
      </c>
      <c r="U425">
        <v>0</v>
      </c>
      <c r="V425">
        <v>0</v>
      </c>
      <c r="W425">
        <v>0</v>
      </c>
      <c r="X425">
        <v>0</v>
      </c>
      <c r="Y425">
        <v>1</v>
      </c>
      <c r="Z425">
        <v>0</v>
      </c>
      <c r="AA425">
        <v>0</v>
      </c>
      <c r="AB425">
        <v>0</v>
      </c>
      <c r="AC425">
        <v>0</v>
      </c>
      <c r="AD425">
        <v>0.02</v>
      </c>
      <c r="AE425" t="s">
        <v>97</v>
      </c>
      <c r="AF425">
        <v>174.837007</v>
      </c>
      <c r="AG425">
        <v>-36.869785059999998</v>
      </c>
      <c r="AI425">
        <v>143600</v>
      </c>
      <c r="AJ425" t="s">
        <v>522</v>
      </c>
      <c r="AK425" t="s">
        <v>96</v>
      </c>
      <c r="AL425" t="s">
        <v>97</v>
      </c>
      <c r="AM425" t="s">
        <v>97</v>
      </c>
      <c r="AN425" t="s">
        <v>97</v>
      </c>
      <c r="AO425">
        <v>0</v>
      </c>
      <c r="AP425" t="s">
        <v>97</v>
      </c>
      <c r="AQ425" t="s">
        <v>97</v>
      </c>
      <c r="AR425">
        <v>0</v>
      </c>
      <c r="AS425" t="s">
        <v>97</v>
      </c>
      <c r="AT425" t="s">
        <v>97</v>
      </c>
      <c r="AU425">
        <v>0</v>
      </c>
      <c r="AV425" t="s">
        <v>97</v>
      </c>
      <c r="AW425">
        <v>174.7599328</v>
      </c>
      <c r="AX425">
        <v>-36.92531529</v>
      </c>
    </row>
    <row r="426" spans="1:50" x14ac:dyDescent="0.55000000000000004">
      <c r="A426">
        <v>143500</v>
      </c>
      <c r="B426" t="s">
        <v>521</v>
      </c>
      <c r="C426" t="s">
        <v>96</v>
      </c>
      <c r="D426">
        <v>0.02</v>
      </c>
      <c r="E426">
        <v>7.0000000000000007E-2</v>
      </c>
      <c r="F426">
        <v>0</v>
      </c>
      <c r="G426">
        <v>0</v>
      </c>
      <c r="H426">
        <v>0.9</v>
      </c>
      <c r="I426">
        <v>0</v>
      </c>
      <c r="J426">
        <v>0</v>
      </c>
      <c r="K426">
        <v>0.01</v>
      </c>
      <c r="L426">
        <v>0</v>
      </c>
      <c r="M426">
        <v>0.02</v>
      </c>
      <c r="N426">
        <v>7.0757248444261203</v>
      </c>
      <c r="O426">
        <f t="shared" si="12"/>
        <v>174.85236269999999</v>
      </c>
      <c r="P426">
        <f t="shared" si="13"/>
        <v>-36.864754130000001</v>
      </c>
      <c r="R426">
        <v>143300</v>
      </c>
      <c r="S426" t="s">
        <v>519</v>
      </c>
      <c r="T426" t="s">
        <v>96</v>
      </c>
      <c r="U426">
        <v>0</v>
      </c>
      <c r="V426">
        <v>0</v>
      </c>
      <c r="W426">
        <v>0</v>
      </c>
      <c r="X426">
        <v>0</v>
      </c>
      <c r="Y426">
        <v>0.95</v>
      </c>
      <c r="Z426">
        <v>0</v>
      </c>
      <c r="AA426">
        <v>0</v>
      </c>
      <c r="AB426">
        <v>0</v>
      </c>
      <c r="AC426">
        <v>0.05</v>
      </c>
      <c r="AD426">
        <v>0.02</v>
      </c>
      <c r="AE426">
        <v>4.5740101640963502</v>
      </c>
      <c r="AF426">
        <v>174.80750669999901</v>
      </c>
      <c r="AG426">
        <v>-36.892006860000002</v>
      </c>
      <c r="AI426">
        <v>143700</v>
      </c>
      <c r="AJ426" t="s">
        <v>523</v>
      </c>
      <c r="AK426" t="s">
        <v>96</v>
      </c>
      <c r="AL426">
        <v>0</v>
      </c>
      <c r="AM426">
        <v>0</v>
      </c>
      <c r="AN426">
        <v>0</v>
      </c>
      <c r="AO426">
        <v>0</v>
      </c>
      <c r="AP426">
        <v>0</v>
      </c>
      <c r="AQ426">
        <v>1</v>
      </c>
      <c r="AR426">
        <v>0</v>
      </c>
      <c r="AS426">
        <v>0</v>
      </c>
      <c r="AT426">
        <v>0</v>
      </c>
      <c r="AU426">
        <v>0</v>
      </c>
      <c r="AV426">
        <v>0.78816763771933596</v>
      </c>
      <c r="AW426">
        <v>174.8354616</v>
      </c>
      <c r="AX426">
        <v>-36.876762319999997</v>
      </c>
    </row>
    <row r="427" spans="1:50" x14ac:dyDescent="0.55000000000000004">
      <c r="A427">
        <v>143600</v>
      </c>
      <c r="B427" t="s">
        <v>522</v>
      </c>
      <c r="C427" t="s">
        <v>96</v>
      </c>
      <c r="D427">
        <v>0</v>
      </c>
      <c r="E427">
        <v>0.03</v>
      </c>
      <c r="F427">
        <v>0</v>
      </c>
      <c r="G427">
        <v>0</v>
      </c>
      <c r="H427">
        <v>0.97</v>
      </c>
      <c r="I427">
        <v>0</v>
      </c>
      <c r="J427">
        <v>0</v>
      </c>
      <c r="K427">
        <v>0</v>
      </c>
      <c r="L427">
        <v>0</v>
      </c>
      <c r="M427">
        <v>0.02</v>
      </c>
      <c r="N427">
        <v>7.0424428416750899</v>
      </c>
      <c r="O427">
        <f t="shared" si="12"/>
        <v>174.7599328</v>
      </c>
      <c r="P427">
        <f t="shared" si="13"/>
        <v>-36.92531529</v>
      </c>
      <c r="R427">
        <v>143400</v>
      </c>
      <c r="S427" t="s">
        <v>520</v>
      </c>
      <c r="T427" t="s">
        <v>96</v>
      </c>
      <c r="U427">
        <v>0</v>
      </c>
      <c r="V427">
        <v>0</v>
      </c>
      <c r="W427">
        <v>0</v>
      </c>
      <c r="X427">
        <v>0</v>
      </c>
      <c r="Y427">
        <v>0.87</v>
      </c>
      <c r="Z427">
        <v>0</v>
      </c>
      <c r="AA427">
        <v>0</v>
      </c>
      <c r="AB427">
        <v>0</v>
      </c>
      <c r="AC427">
        <v>0.13</v>
      </c>
      <c r="AD427">
        <v>0.02</v>
      </c>
      <c r="AE427">
        <v>3.0974652276766301</v>
      </c>
      <c r="AF427">
        <v>174.7765866</v>
      </c>
      <c r="AG427">
        <v>-36.911760819999998</v>
      </c>
      <c r="AI427">
        <v>143800</v>
      </c>
      <c r="AJ427" t="s">
        <v>524</v>
      </c>
      <c r="AK427" t="s">
        <v>96</v>
      </c>
      <c r="AL427">
        <v>0</v>
      </c>
      <c r="AM427">
        <v>0</v>
      </c>
      <c r="AN427">
        <v>0</v>
      </c>
      <c r="AO427">
        <v>0</v>
      </c>
      <c r="AP427">
        <v>0</v>
      </c>
      <c r="AQ427">
        <v>0.73</v>
      </c>
      <c r="AR427">
        <v>0</v>
      </c>
      <c r="AS427">
        <v>0</v>
      </c>
      <c r="AT427">
        <v>0.27</v>
      </c>
      <c r="AU427">
        <v>0</v>
      </c>
      <c r="AV427">
        <v>0.49376733483549501</v>
      </c>
      <c r="AW427">
        <v>174.7988039</v>
      </c>
      <c r="AX427">
        <v>-36.900841210000003</v>
      </c>
    </row>
    <row r="428" spans="1:50" x14ac:dyDescent="0.55000000000000004">
      <c r="A428">
        <v>143700</v>
      </c>
      <c r="B428" t="s">
        <v>523</v>
      </c>
      <c r="C428" t="s">
        <v>96</v>
      </c>
      <c r="D428">
        <v>0.08</v>
      </c>
      <c r="E428">
        <v>0.04</v>
      </c>
      <c r="F428">
        <v>0</v>
      </c>
      <c r="G428">
        <v>0</v>
      </c>
      <c r="H428">
        <v>0.86</v>
      </c>
      <c r="I428">
        <v>0</v>
      </c>
      <c r="J428">
        <v>0</v>
      </c>
      <c r="K428">
        <v>0</v>
      </c>
      <c r="L428">
        <v>0.02</v>
      </c>
      <c r="M428">
        <v>0.02</v>
      </c>
      <c r="N428">
        <v>5.9328628080417101</v>
      </c>
      <c r="O428">
        <f t="shared" si="12"/>
        <v>174.8354616</v>
      </c>
      <c r="P428">
        <f t="shared" si="13"/>
        <v>-36.876762319999997</v>
      </c>
      <c r="R428">
        <v>143500</v>
      </c>
      <c r="S428" t="s">
        <v>521</v>
      </c>
      <c r="T428" t="s">
        <v>96</v>
      </c>
      <c r="U428">
        <v>0</v>
      </c>
      <c r="V428">
        <v>0</v>
      </c>
      <c r="W428">
        <v>0</v>
      </c>
      <c r="X428">
        <v>0</v>
      </c>
      <c r="Y428">
        <v>1</v>
      </c>
      <c r="Z428">
        <v>0</v>
      </c>
      <c r="AA428">
        <v>0</v>
      </c>
      <c r="AB428">
        <v>0</v>
      </c>
      <c r="AC428">
        <v>0</v>
      </c>
      <c r="AD428">
        <v>0.02</v>
      </c>
      <c r="AE428">
        <v>0.81127069996122703</v>
      </c>
      <c r="AF428">
        <v>174.85236269999999</v>
      </c>
      <c r="AG428">
        <v>-36.864754130000001</v>
      </c>
      <c r="AI428">
        <v>143900</v>
      </c>
      <c r="AJ428" t="s">
        <v>525</v>
      </c>
      <c r="AK428" t="s">
        <v>96</v>
      </c>
      <c r="AL428" t="s">
        <v>97</v>
      </c>
      <c r="AM428" t="s">
        <v>97</v>
      </c>
      <c r="AN428" t="s">
        <v>97</v>
      </c>
      <c r="AO428">
        <v>0</v>
      </c>
      <c r="AP428" t="s">
        <v>97</v>
      </c>
      <c r="AQ428" t="s">
        <v>97</v>
      </c>
      <c r="AR428">
        <v>0</v>
      </c>
      <c r="AS428" t="s">
        <v>97</v>
      </c>
      <c r="AT428" t="s">
        <v>97</v>
      </c>
      <c r="AU428">
        <v>0</v>
      </c>
      <c r="AV428" t="s">
        <v>97</v>
      </c>
      <c r="AW428">
        <v>174.82744829999999</v>
      </c>
      <c r="AX428">
        <v>-36.882854160000001</v>
      </c>
    </row>
    <row r="429" spans="1:50" x14ac:dyDescent="0.55000000000000004">
      <c r="A429">
        <v>143800</v>
      </c>
      <c r="B429" t="s">
        <v>524</v>
      </c>
      <c r="C429" t="s">
        <v>96</v>
      </c>
      <c r="D429">
        <v>0.11</v>
      </c>
      <c r="E429">
        <v>0.05</v>
      </c>
      <c r="F429">
        <v>0</v>
      </c>
      <c r="G429">
        <v>0</v>
      </c>
      <c r="H429">
        <v>0.77</v>
      </c>
      <c r="I429">
        <v>0.01</v>
      </c>
      <c r="J429">
        <v>0</v>
      </c>
      <c r="K429">
        <v>0</v>
      </c>
      <c r="L429">
        <v>0.06</v>
      </c>
      <c r="M429">
        <v>0.02</v>
      </c>
      <c r="N429">
        <v>5.5111700695226897</v>
      </c>
      <c r="O429">
        <f t="shared" si="12"/>
        <v>174.7988039</v>
      </c>
      <c r="P429">
        <f t="shared" si="13"/>
        <v>-36.900841210000003</v>
      </c>
      <c r="R429">
        <v>143600</v>
      </c>
      <c r="S429" t="s">
        <v>522</v>
      </c>
      <c r="T429" t="s">
        <v>96</v>
      </c>
      <c r="U429">
        <v>0</v>
      </c>
      <c r="V429">
        <v>0</v>
      </c>
      <c r="W429">
        <v>0</v>
      </c>
      <c r="X429">
        <v>0</v>
      </c>
      <c r="Y429">
        <v>1</v>
      </c>
      <c r="Z429">
        <v>0</v>
      </c>
      <c r="AA429">
        <v>0</v>
      </c>
      <c r="AB429">
        <v>0</v>
      </c>
      <c r="AC429">
        <v>0</v>
      </c>
      <c r="AD429">
        <v>0.02</v>
      </c>
      <c r="AE429" t="s">
        <v>97</v>
      </c>
      <c r="AF429">
        <v>174.7599328</v>
      </c>
      <c r="AG429">
        <v>-36.92531529</v>
      </c>
      <c r="AI429">
        <v>144000</v>
      </c>
      <c r="AJ429" t="s">
        <v>526</v>
      </c>
      <c r="AK429" t="s">
        <v>96</v>
      </c>
      <c r="AL429">
        <v>0</v>
      </c>
      <c r="AM429">
        <v>0</v>
      </c>
      <c r="AN429">
        <v>0</v>
      </c>
      <c r="AO429">
        <v>0</v>
      </c>
      <c r="AP429">
        <v>0</v>
      </c>
      <c r="AQ429">
        <v>0.54</v>
      </c>
      <c r="AR429">
        <v>0</v>
      </c>
      <c r="AS429">
        <v>0.02</v>
      </c>
      <c r="AT429">
        <v>0.44</v>
      </c>
      <c r="AU429">
        <v>0</v>
      </c>
      <c r="AV429">
        <v>0.80495875712262399</v>
      </c>
      <c r="AW429">
        <v>174.87371089999999</v>
      </c>
      <c r="AX429">
        <v>-36.855404749999998</v>
      </c>
    </row>
    <row r="430" spans="1:50" x14ac:dyDescent="0.55000000000000004">
      <c r="A430">
        <v>143900</v>
      </c>
      <c r="B430" t="s">
        <v>525</v>
      </c>
      <c r="C430" t="s">
        <v>96</v>
      </c>
      <c r="D430">
        <v>0.11</v>
      </c>
      <c r="E430">
        <v>0.08</v>
      </c>
      <c r="F430">
        <v>0</v>
      </c>
      <c r="G430">
        <v>0</v>
      </c>
      <c r="H430">
        <v>0.81</v>
      </c>
      <c r="I430">
        <v>0</v>
      </c>
      <c r="J430">
        <v>0</v>
      </c>
      <c r="K430">
        <v>0</v>
      </c>
      <c r="L430">
        <v>0</v>
      </c>
      <c r="M430">
        <v>0.02</v>
      </c>
      <c r="N430">
        <v>6.1066247135494596</v>
      </c>
      <c r="O430">
        <f t="shared" si="12"/>
        <v>174.82744829999999</v>
      </c>
      <c r="P430">
        <f t="shared" si="13"/>
        <v>-36.882854160000001</v>
      </c>
      <c r="R430">
        <v>143700</v>
      </c>
      <c r="S430" t="s">
        <v>523</v>
      </c>
      <c r="T430" t="s">
        <v>96</v>
      </c>
      <c r="U430">
        <v>0</v>
      </c>
      <c r="V430">
        <v>0</v>
      </c>
      <c r="W430">
        <v>0</v>
      </c>
      <c r="X430">
        <v>0</v>
      </c>
      <c r="Y430">
        <v>0.74</v>
      </c>
      <c r="Z430">
        <v>0</v>
      </c>
      <c r="AA430">
        <v>0</v>
      </c>
      <c r="AB430">
        <v>0</v>
      </c>
      <c r="AC430">
        <v>0.26</v>
      </c>
      <c r="AD430">
        <v>0.02</v>
      </c>
      <c r="AE430">
        <v>1.33281346681553</v>
      </c>
      <c r="AF430">
        <v>174.8354616</v>
      </c>
      <c r="AG430">
        <v>-36.876762319999997</v>
      </c>
      <c r="AI430">
        <v>144100</v>
      </c>
      <c r="AJ430" t="s">
        <v>527</v>
      </c>
      <c r="AK430" t="s">
        <v>96</v>
      </c>
      <c r="AL430">
        <v>0</v>
      </c>
      <c r="AM430">
        <v>0.39</v>
      </c>
      <c r="AN430">
        <v>0</v>
      </c>
      <c r="AO430">
        <v>0</v>
      </c>
      <c r="AP430">
        <v>0</v>
      </c>
      <c r="AQ430">
        <v>0.33</v>
      </c>
      <c r="AR430">
        <v>0</v>
      </c>
      <c r="AS430">
        <v>0</v>
      </c>
      <c r="AT430">
        <v>0.28000000000000003</v>
      </c>
      <c r="AU430">
        <v>0</v>
      </c>
      <c r="AV430">
        <v>3.0234239829102099</v>
      </c>
      <c r="AW430">
        <v>174.77421649999999</v>
      </c>
      <c r="AX430">
        <v>-36.91965553</v>
      </c>
    </row>
    <row r="431" spans="1:50" x14ac:dyDescent="0.55000000000000004">
      <c r="A431">
        <v>144000</v>
      </c>
      <c r="B431" t="s">
        <v>526</v>
      </c>
      <c r="C431" t="s">
        <v>96</v>
      </c>
      <c r="D431">
        <v>0.02</v>
      </c>
      <c r="E431">
        <v>0.06</v>
      </c>
      <c r="F431">
        <v>0</v>
      </c>
      <c r="G431">
        <v>0</v>
      </c>
      <c r="H431">
        <v>0.88</v>
      </c>
      <c r="I431">
        <v>0</v>
      </c>
      <c r="J431">
        <v>0</v>
      </c>
      <c r="K431">
        <v>0.02</v>
      </c>
      <c r="L431">
        <v>0.02</v>
      </c>
      <c r="M431">
        <v>0.02</v>
      </c>
      <c r="N431">
        <v>8.2186746487137992</v>
      </c>
      <c r="O431">
        <f t="shared" si="12"/>
        <v>174.87371089999999</v>
      </c>
      <c r="P431">
        <f t="shared" si="13"/>
        <v>-36.855404749999998</v>
      </c>
      <c r="R431">
        <v>143800</v>
      </c>
      <c r="S431" t="s">
        <v>524</v>
      </c>
      <c r="T431" t="s">
        <v>96</v>
      </c>
      <c r="U431">
        <v>0</v>
      </c>
      <c r="V431">
        <v>0</v>
      </c>
      <c r="W431">
        <v>0</v>
      </c>
      <c r="X431">
        <v>0</v>
      </c>
      <c r="Y431">
        <v>1</v>
      </c>
      <c r="Z431">
        <v>0</v>
      </c>
      <c r="AA431">
        <v>0</v>
      </c>
      <c r="AB431">
        <v>0</v>
      </c>
      <c r="AC431">
        <v>0</v>
      </c>
      <c r="AD431">
        <v>0.02</v>
      </c>
      <c r="AE431" t="s">
        <v>97</v>
      </c>
      <c r="AF431">
        <v>174.7988039</v>
      </c>
      <c r="AG431">
        <v>-36.900841210000003</v>
      </c>
      <c r="AI431">
        <v>144200</v>
      </c>
      <c r="AJ431" t="s">
        <v>528</v>
      </c>
      <c r="AK431" t="s">
        <v>96</v>
      </c>
      <c r="AL431">
        <v>0</v>
      </c>
      <c r="AM431">
        <v>0.05</v>
      </c>
      <c r="AN431">
        <v>0</v>
      </c>
      <c r="AO431">
        <v>0</v>
      </c>
      <c r="AP431">
        <v>-0.01</v>
      </c>
      <c r="AQ431">
        <v>0.57999999999999996</v>
      </c>
      <c r="AR431">
        <v>0</v>
      </c>
      <c r="AS431">
        <v>0</v>
      </c>
      <c r="AT431">
        <v>0.38</v>
      </c>
      <c r="AU431">
        <v>0</v>
      </c>
      <c r="AV431">
        <v>1.1382915608873201</v>
      </c>
      <c r="AW431">
        <v>174.8061246</v>
      </c>
      <c r="AX431">
        <v>-36.898971170000003</v>
      </c>
    </row>
    <row r="432" spans="1:50" x14ac:dyDescent="0.55000000000000004">
      <c r="A432">
        <v>144100</v>
      </c>
      <c r="B432" t="s">
        <v>527</v>
      </c>
      <c r="C432" t="s">
        <v>96</v>
      </c>
      <c r="D432">
        <v>0.03</v>
      </c>
      <c r="E432">
        <v>0.08</v>
      </c>
      <c r="F432">
        <v>0</v>
      </c>
      <c r="G432">
        <v>0</v>
      </c>
      <c r="H432">
        <v>0.85</v>
      </c>
      <c r="I432">
        <v>0</v>
      </c>
      <c r="J432">
        <v>0</v>
      </c>
      <c r="K432">
        <v>0</v>
      </c>
      <c r="L432">
        <v>0.04</v>
      </c>
      <c r="M432">
        <v>0.02</v>
      </c>
      <c r="N432">
        <v>6.6042481428748196</v>
      </c>
      <c r="O432">
        <f t="shared" si="12"/>
        <v>174.77421649999999</v>
      </c>
      <c r="P432">
        <f t="shared" si="13"/>
        <v>-36.91965553</v>
      </c>
      <c r="R432">
        <v>143900</v>
      </c>
      <c r="S432" t="s">
        <v>525</v>
      </c>
      <c r="T432" t="s">
        <v>96</v>
      </c>
      <c r="U432" t="s">
        <v>97</v>
      </c>
      <c r="V432" t="s">
        <v>97</v>
      </c>
      <c r="W432" t="s">
        <v>97</v>
      </c>
      <c r="X432">
        <v>0</v>
      </c>
      <c r="Y432" t="s">
        <v>97</v>
      </c>
      <c r="Z432" t="s">
        <v>97</v>
      </c>
      <c r="AA432">
        <v>0</v>
      </c>
      <c r="AB432" t="s">
        <v>97</v>
      </c>
      <c r="AC432" t="s">
        <v>97</v>
      </c>
      <c r="AD432">
        <v>0.02</v>
      </c>
      <c r="AE432" t="s">
        <v>97</v>
      </c>
      <c r="AF432">
        <v>174.82744829999999</v>
      </c>
      <c r="AG432">
        <v>-36.882854160000001</v>
      </c>
      <c r="AI432">
        <v>144300</v>
      </c>
      <c r="AJ432" t="s">
        <v>529</v>
      </c>
      <c r="AK432" t="s">
        <v>96</v>
      </c>
      <c r="AL432" t="s">
        <v>97</v>
      </c>
      <c r="AM432" t="s">
        <v>97</v>
      </c>
      <c r="AN432" t="s">
        <v>97</v>
      </c>
      <c r="AO432">
        <v>0</v>
      </c>
      <c r="AP432" t="s">
        <v>97</v>
      </c>
      <c r="AQ432" t="s">
        <v>97</v>
      </c>
      <c r="AR432">
        <v>0</v>
      </c>
      <c r="AS432" t="s">
        <v>97</v>
      </c>
      <c r="AT432" t="s">
        <v>97</v>
      </c>
      <c r="AU432">
        <v>0</v>
      </c>
      <c r="AV432" t="s">
        <v>97</v>
      </c>
      <c r="AW432">
        <v>174.7858957</v>
      </c>
      <c r="AX432">
        <v>-36.912668680000003</v>
      </c>
    </row>
    <row r="433" spans="1:50" x14ac:dyDescent="0.55000000000000004">
      <c r="A433">
        <v>144200</v>
      </c>
      <c r="B433" t="s">
        <v>528</v>
      </c>
      <c r="C433" t="s">
        <v>96</v>
      </c>
      <c r="D433" t="s">
        <v>97</v>
      </c>
      <c r="E433" t="s">
        <v>97</v>
      </c>
      <c r="F433" t="s">
        <v>97</v>
      </c>
      <c r="G433">
        <v>0</v>
      </c>
      <c r="H433" t="s">
        <v>97</v>
      </c>
      <c r="I433" t="s">
        <v>97</v>
      </c>
      <c r="J433">
        <v>0</v>
      </c>
      <c r="K433" t="s">
        <v>97</v>
      </c>
      <c r="L433" t="s">
        <v>97</v>
      </c>
      <c r="M433">
        <v>0.02</v>
      </c>
      <c r="N433" t="s">
        <v>97</v>
      </c>
      <c r="O433">
        <f t="shared" si="12"/>
        <v>174.8061246</v>
      </c>
      <c r="P433">
        <f t="shared" si="13"/>
        <v>-36.898971170000003</v>
      </c>
      <c r="R433">
        <v>144000</v>
      </c>
      <c r="S433" t="s">
        <v>526</v>
      </c>
      <c r="T433" t="s">
        <v>96</v>
      </c>
      <c r="U433">
        <v>0</v>
      </c>
      <c r="V433">
        <v>0</v>
      </c>
      <c r="W433">
        <v>0</v>
      </c>
      <c r="X433">
        <v>0</v>
      </c>
      <c r="Y433">
        <v>0.91</v>
      </c>
      <c r="Z433">
        <v>0</v>
      </c>
      <c r="AA433">
        <v>0</v>
      </c>
      <c r="AB433">
        <v>0</v>
      </c>
      <c r="AC433">
        <v>0.09</v>
      </c>
      <c r="AD433">
        <v>0.02</v>
      </c>
      <c r="AE433">
        <v>0.652765539376299</v>
      </c>
      <c r="AF433">
        <v>174.87371089999999</v>
      </c>
      <c r="AG433">
        <v>-36.855404749999998</v>
      </c>
      <c r="AI433">
        <v>144400</v>
      </c>
      <c r="AJ433" t="s">
        <v>530</v>
      </c>
      <c r="AK433" t="s">
        <v>96</v>
      </c>
      <c r="AL433">
        <v>0</v>
      </c>
      <c r="AM433">
        <v>0</v>
      </c>
      <c r="AN433">
        <v>0</v>
      </c>
      <c r="AO433">
        <v>0</v>
      </c>
      <c r="AP433">
        <v>0</v>
      </c>
      <c r="AQ433">
        <v>0.73</v>
      </c>
      <c r="AR433">
        <v>0</v>
      </c>
      <c r="AS433">
        <v>0</v>
      </c>
      <c r="AT433">
        <v>0.27</v>
      </c>
      <c r="AU433">
        <v>0</v>
      </c>
      <c r="AV433">
        <v>0.41116697069680602</v>
      </c>
      <c r="AW433">
        <v>174.82105259999901</v>
      </c>
      <c r="AX433">
        <v>-36.89230912</v>
      </c>
    </row>
    <row r="434" spans="1:50" x14ac:dyDescent="0.55000000000000004">
      <c r="A434">
        <v>144300</v>
      </c>
      <c r="B434" t="s">
        <v>529</v>
      </c>
      <c r="C434" t="s">
        <v>96</v>
      </c>
      <c r="D434">
        <v>0.04</v>
      </c>
      <c r="E434">
        <v>7.0000000000000007E-2</v>
      </c>
      <c r="F434">
        <v>0</v>
      </c>
      <c r="G434">
        <v>0</v>
      </c>
      <c r="H434">
        <v>0.86</v>
      </c>
      <c r="I434">
        <v>0.01</v>
      </c>
      <c r="J434">
        <v>0</v>
      </c>
      <c r="K434">
        <v>0</v>
      </c>
      <c r="L434">
        <v>0.02</v>
      </c>
      <c r="M434">
        <v>0.02</v>
      </c>
      <c r="N434">
        <v>6.2258449512810197</v>
      </c>
      <c r="O434">
        <f t="shared" si="12"/>
        <v>174.7858957</v>
      </c>
      <c r="P434">
        <f t="shared" si="13"/>
        <v>-36.912668680000003</v>
      </c>
      <c r="R434">
        <v>144100</v>
      </c>
      <c r="S434" t="s">
        <v>527</v>
      </c>
      <c r="T434" t="s">
        <v>96</v>
      </c>
      <c r="U434">
        <v>0</v>
      </c>
      <c r="V434">
        <v>0</v>
      </c>
      <c r="W434">
        <v>0</v>
      </c>
      <c r="X434">
        <v>0</v>
      </c>
      <c r="Y434">
        <v>0.8</v>
      </c>
      <c r="Z434">
        <v>0</v>
      </c>
      <c r="AA434">
        <v>0</v>
      </c>
      <c r="AB434">
        <v>0</v>
      </c>
      <c r="AC434">
        <v>0.2</v>
      </c>
      <c r="AD434">
        <v>0.02</v>
      </c>
      <c r="AE434">
        <v>0.72276016138105004</v>
      </c>
      <c r="AF434">
        <v>174.77421649999999</v>
      </c>
      <c r="AG434">
        <v>-36.91965553</v>
      </c>
      <c r="AI434">
        <v>144500</v>
      </c>
      <c r="AJ434" t="s">
        <v>531</v>
      </c>
      <c r="AK434" t="s">
        <v>96</v>
      </c>
      <c r="AL434">
        <v>0</v>
      </c>
      <c r="AM434">
        <v>0</v>
      </c>
      <c r="AN434">
        <v>0</v>
      </c>
      <c r="AO434">
        <v>0</v>
      </c>
      <c r="AP434">
        <v>0</v>
      </c>
      <c r="AQ434">
        <v>0.6</v>
      </c>
      <c r="AR434">
        <v>0</v>
      </c>
      <c r="AS434">
        <v>0</v>
      </c>
      <c r="AT434">
        <v>0.4</v>
      </c>
      <c r="AU434">
        <v>0</v>
      </c>
      <c r="AV434" t="s">
        <v>97</v>
      </c>
      <c r="AW434">
        <v>174.8460881</v>
      </c>
      <c r="AX434">
        <v>-36.875467290000003</v>
      </c>
    </row>
    <row r="435" spans="1:50" x14ac:dyDescent="0.55000000000000004">
      <c r="A435">
        <v>144400</v>
      </c>
      <c r="B435" t="s">
        <v>530</v>
      </c>
      <c r="C435" t="s">
        <v>96</v>
      </c>
      <c r="D435">
        <v>0.08</v>
      </c>
      <c r="E435">
        <v>0.06</v>
      </c>
      <c r="F435">
        <v>0</v>
      </c>
      <c r="G435">
        <v>0</v>
      </c>
      <c r="H435">
        <v>0.83</v>
      </c>
      <c r="I435">
        <v>0</v>
      </c>
      <c r="J435">
        <v>0</v>
      </c>
      <c r="K435">
        <v>0</v>
      </c>
      <c r="L435">
        <v>0.03</v>
      </c>
      <c r="M435">
        <v>0.02</v>
      </c>
      <c r="N435">
        <v>5.5447843290566503</v>
      </c>
      <c r="O435">
        <f t="shared" si="12"/>
        <v>174.82105259999901</v>
      </c>
      <c r="P435">
        <f t="shared" si="13"/>
        <v>-36.89230912</v>
      </c>
      <c r="R435">
        <v>144200</v>
      </c>
      <c r="S435" t="s">
        <v>528</v>
      </c>
      <c r="T435" t="s">
        <v>96</v>
      </c>
      <c r="U435">
        <v>0.03</v>
      </c>
      <c r="V435">
        <v>0.01</v>
      </c>
      <c r="W435">
        <v>0</v>
      </c>
      <c r="X435">
        <v>0</v>
      </c>
      <c r="Y435">
        <v>0.93</v>
      </c>
      <c r="Z435">
        <v>0</v>
      </c>
      <c r="AA435">
        <v>0</v>
      </c>
      <c r="AB435">
        <v>0</v>
      </c>
      <c r="AC435">
        <v>0.03</v>
      </c>
      <c r="AD435">
        <v>0.02</v>
      </c>
      <c r="AE435">
        <v>9.3440360253994204</v>
      </c>
      <c r="AF435">
        <v>174.8061246</v>
      </c>
      <c r="AG435">
        <v>-36.898971170000003</v>
      </c>
      <c r="AI435">
        <v>144600</v>
      </c>
      <c r="AJ435" t="s">
        <v>532</v>
      </c>
      <c r="AK435" t="s">
        <v>96</v>
      </c>
      <c r="AL435">
        <v>0</v>
      </c>
      <c r="AM435">
        <v>0</v>
      </c>
      <c r="AN435">
        <v>0</v>
      </c>
      <c r="AO435">
        <v>0</v>
      </c>
      <c r="AP435">
        <v>0</v>
      </c>
      <c r="AQ435">
        <v>1</v>
      </c>
      <c r="AR435">
        <v>0</v>
      </c>
      <c r="AS435">
        <v>0</v>
      </c>
      <c r="AT435">
        <v>0</v>
      </c>
      <c r="AU435">
        <v>0</v>
      </c>
      <c r="AV435">
        <v>4.2287177797073099</v>
      </c>
      <c r="AW435">
        <v>174.999561</v>
      </c>
      <c r="AX435">
        <v>-36.787741840000002</v>
      </c>
    </row>
    <row r="436" spans="1:50" x14ac:dyDescent="0.55000000000000004">
      <c r="A436">
        <v>144500</v>
      </c>
      <c r="B436" t="s">
        <v>531</v>
      </c>
      <c r="C436" t="s">
        <v>96</v>
      </c>
      <c r="D436">
        <v>0.1</v>
      </c>
      <c r="E436">
        <v>0.03</v>
      </c>
      <c r="F436">
        <v>0</v>
      </c>
      <c r="G436">
        <v>0</v>
      </c>
      <c r="H436">
        <v>0.82</v>
      </c>
      <c r="I436">
        <v>0.03</v>
      </c>
      <c r="J436">
        <v>0</v>
      </c>
      <c r="K436">
        <v>0</v>
      </c>
      <c r="L436">
        <v>0.02</v>
      </c>
      <c r="M436">
        <v>0.02</v>
      </c>
      <c r="N436">
        <v>6.3991730090266197</v>
      </c>
      <c r="O436">
        <f t="shared" si="12"/>
        <v>174.8460881</v>
      </c>
      <c r="P436">
        <f t="shared" si="13"/>
        <v>-36.875467290000003</v>
      </c>
      <c r="R436">
        <v>144300</v>
      </c>
      <c r="S436" t="s">
        <v>529</v>
      </c>
      <c r="T436" t="s">
        <v>96</v>
      </c>
      <c r="U436" t="s">
        <v>97</v>
      </c>
      <c r="V436" t="s">
        <v>97</v>
      </c>
      <c r="W436" t="s">
        <v>97</v>
      </c>
      <c r="X436">
        <v>0</v>
      </c>
      <c r="Y436" t="s">
        <v>97</v>
      </c>
      <c r="Z436" t="s">
        <v>97</v>
      </c>
      <c r="AA436">
        <v>0</v>
      </c>
      <c r="AB436" t="s">
        <v>97</v>
      </c>
      <c r="AC436" t="s">
        <v>97</v>
      </c>
      <c r="AD436">
        <v>0.02</v>
      </c>
      <c r="AE436" t="s">
        <v>97</v>
      </c>
      <c r="AF436">
        <v>174.7858957</v>
      </c>
      <c r="AG436">
        <v>-36.912668680000003</v>
      </c>
      <c r="AI436">
        <v>144700</v>
      </c>
      <c r="AJ436" t="s">
        <v>533</v>
      </c>
      <c r="AK436" t="s">
        <v>96</v>
      </c>
      <c r="AL436">
        <v>0</v>
      </c>
      <c r="AM436">
        <v>0</v>
      </c>
      <c r="AN436">
        <v>0</v>
      </c>
      <c r="AO436">
        <v>0</v>
      </c>
      <c r="AP436">
        <v>0</v>
      </c>
      <c r="AQ436">
        <v>0.57999999999999996</v>
      </c>
      <c r="AR436">
        <v>0</v>
      </c>
      <c r="AS436">
        <v>0</v>
      </c>
      <c r="AT436">
        <v>0.42</v>
      </c>
      <c r="AU436">
        <v>0</v>
      </c>
      <c r="AV436">
        <v>0.63606759399914103</v>
      </c>
      <c r="AW436">
        <v>174.85692</v>
      </c>
      <c r="AX436">
        <v>-36.873160999999897</v>
      </c>
    </row>
    <row r="437" spans="1:50" x14ac:dyDescent="0.55000000000000004">
      <c r="A437">
        <v>144600</v>
      </c>
      <c r="B437" t="s">
        <v>532</v>
      </c>
      <c r="C437" t="s">
        <v>96</v>
      </c>
      <c r="D437">
        <v>0</v>
      </c>
      <c r="E437">
        <v>0</v>
      </c>
      <c r="F437">
        <v>0.23</v>
      </c>
      <c r="G437">
        <v>0</v>
      </c>
      <c r="H437">
        <v>0.6</v>
      </c>
      <c r="I437">
        <v>0.03</v>
      </c>
      <c r="J437">
        <v>0</v>
      </c>
      <c r="K437">
        <v>0.02</v>
      </c>
      <c r="L437">
        <v>0.12</v>
      </c>
      <c r="M437">
        <v>0.02</v>
      </c>
      <c r="N437">
        <v>7.0622632101161003</v>
      </c>
      <c r="O437">
        <f t="shared" si="12"/>
        <v>174.999561</v>
      </c>
      <c r="P437">
        <f t="shared" si="13"/>
        <v>-36.787741840000002</v>
      </c>
      <c r="R437">
        <v>144400</v>
      </c>
      <c r="S437" t="s">
        <v>530</v>
      </c>
      <c r="T437" t="s">
        <v>96</v>
      </c>
      <c r="U437">
        <v>0</v>
      </c>
      <c r="V437">
        <v>0</v>
      </c>
      <c r="W437">
        <v>0</v>
      </c>
      <c r="X437">
        <v>0</v>
      </c>
      <c r="Y437">
        <v>0.71</v>
      </c>
      <c r="Z437">
        <v>0</v>
      </c>
      <c r="AA437">
        <v>0</v>
      </c>
      <c r="AB437">
        <v>0</v>
      </c>
      <c r="AC437">
        <v>0.28999999999999998</v>
      </c>
      <c r="AD437">
        <v>0.02</v>
      </c>
      <c r="AE437" t="s">
        <v>97</v>
      </c>
      <c r="AF437">
        <v>174.82105259999901</v>
      </c>
      <c r="AG437">
        <v>-36.89230912</v>
      </c>
      <c r="AI437">
        <v>144800</v>
      </c>
      <c r="AJ437" t="s">
        <v>534</v>
      </c>
      <c r="AK437" t="s">
        <v>96</v>
      </c>
      <c r="AL437">
        <v>0</v>
      </c>
      <c r="AM437">
        <v>0</v>
      </c>
      <c r="AN437">
        <v>0</v>
      </c>
      <c r="AO437">
        <v>0</v>
      </c>
      <c r="AP437">
        <v>0</v>
      </c>
      <c r="AQ437">
        <v>0.5</v>
      </c>
      <c r="AR437">
        <v>0</v>
      </c>
      <c r="AS437">
        <v>0</v>
      </c>
      <c r="AT437">
        <v>0.5</v>
      </c>
      <c r="AU437">
        <v>0</v>
      </c>
      <c r="AV437" t="s">
        <v>97</v>
      </c>
      <c r="AW437">
        <v>174.81555309999999</v>
      </c>
      <c r="AX437">
        <v>-36.90072215</v>
      </c>
    </row>
    <row r="438" spans="1:50" x14ac:dyDescent="0.55000000000000004">
      <c r="A438">
        <v>144700</v>
      </c>
      <c r="B438" t="s">
        <v>533</v>
      </c>
      <c r="C438" t="s">
        <v>96</v>
      </c>
      <c r="D438">
        <v>0.08</v>
      </c>
      <c r="E438">
        <v>0.04</v>
      </c>
      <c r="F438">
        <v>0</v>
      </c>
      <c r="G438">
        <v>0</v>
      </c>
      <c r="H438">
        <v>0.83</v>
      </c>
      <c r="I438">
        <v>0.03</v>
      </c>
      <c r="J438">
        <v>0</v>
      </c>
      <c r="K438">
        <v>0</v>
      </c>
      <c r="L438">
        <v>0.02</v>
      </c>
      <c r="M438">
        <v>0.02</v>
      </c>
      <c r="N438">
        <v>6.88131654405686</v>
      </c>
      <c r="O438">
        <f t="shared" si="12"/>
        <v>174.85692</v>
      </c>
      <c r="P438">
        <f t="shared" si="13"/>
        <v>-36.873160999999897</v>
      </c>
      <c r="R438">
        <v>144500</v>
      </c>
      <c r="S438" t="s">
        <v>531</v>
      </c>
      <c r="T438" t="s">
        <v>96</v>
      </c>
      <c r="U438">
        <v>0</v>
      </c>
      <c r="V438">
        <v>0</v>
      </c>
      <c r="W438">
        <v>0</v>
      </c>
      <c r="X438">
        <v>0</v>
      </c>
      <c r="Y438">
        <v>1</v>
      </c>
      <c r="Z438">
        <v>0</v>
      </c>
      <c r="AA438">
        <v>0</v>
      </c>
      <c r="AB438">
        <v>0</v>
      </c>
      <c r="AC438">
        <v>0</v>
      </c>
      <c r="AD438">
        <v>0.02</v>
      </c>
      <c r="AE438">
        <v>1.50145594007642</v>
      </c>
      <c r="AF438">
        <v>174.8460881</v>
      </c>
      <c r="AG438">
        <v>-36.875467290000003</v>
      </c>
      <c r="AI438">
        <v>144900</v>
      </c>
      <c r="AJ438" t="s">
        <v>535</v>
      </c>
      <c r="AK438" t="s">
        <v>96</v>
      </c>
      <c r="AL438" t="s">
        <v>97</v>
      </c>
      <c r="AM438" t="s">
        <v>97</v>
      </c>
      <c r="AN438" t="s">
        <v>97</v>
      </c>
      <c r="AO438">
        <v>0</v>
      </c>
      <c r="AP438" t="s">
        <v>97</v>
      </c>
      <c r="AQ438" t="s">
        <v>97</v>
      </c>
      <c r="AR438">
        <v>0</v>
      </c>
      <c r="AS438" t="s">
        <v>97</v>
      </c>
      <c r="AT438" t="s">
        <v>97</v>
      </c>
      <c r="AU438">
        <v>0</v>
      </c>
      <c r="AV438" t="s">
        <v>97</v>
      </c>
      <c r="AW438">
        <v>174.8372301</v>
      </c>
      <c r="AX438">
        <v>-36.886780289999997</v>
      </c>
    </row>
    <row r="439" spans="1:50" x14ac:dyDescent="0.55000000000000004">
      <c r="A439">
        <v>144800</v>
      </c>
      <c r="B439" t="s">
        <v>534</v>
      </c>
      <c r="C439" t="s">
        <v>96</v>
      </c>
      <c r="D439">
        <v>0.13</v>
      </c>
      <c r="E439">
        <v>0.04</v>
      </c>
      <c r="F439">
        <v>0</v>
      </c>
      <c r="G439">
        <v>0</v>
      </c>
      <c r="H439">
        <v>0.76</v>
      </c>
      <c r="I439">
        <v>0</v>
      </c>
      <c r="J439">
        <v>0</v>
      </c>
      <c r="K439">
        <v>0</v>
      </c>
      <c r="L439">
        <v>7.0000000000000007E-2</v>
      </c>
      <c r="M439">
        <v>0.02</v>
      </c>
      <c r="N439">
        <v>5.3946978644968997</v>
      </c>
      <c r="O439">
        <f t="shared" si="12"/>
        <v>174.81555309999999</v>
      </c>
      <c r="P439">
        <f t="shared" si="13"/>
        <v>-36.90072215</v>
      </c>
      <c r="R439">
        <v>144600</v>
      </c>
      <c r="S439" t="s">
        <v>532</v>
      </c>
      <c r="T439" t="s">
        <v>96</v>
      </c>
      <c r="U439">
        <v>0</v>
      </c>
      <c r="V439">
        <v>0.02</v>
      </c>
      <c r="W439">
        <v>0</v>
      </c>
      <c r="X439">
        <v>0</v>
      </c>
      <c r="Y439">
        <v>0.83</v>
      </c>
      <c r="Z439">
        <v>0.06</v>
      </c>
      <c r="AA439">
        <v>0</v>
      </c>
      <c r="AB439">
        <v>0.01</v>
      </c>
      <c r="AC439">
        <v>0.08</v>
      </c>
      <c r="AD439">
        <v>0.02</v>
      </c>
      <c r="AE439">
        <v>3.57031403047147</v>
      </c>
      <c r="AF439">
        <v>174.999561</v>
      </c>
      <c r="AG439">
        <v>-36.787741840000002</v>
      </c>
      <c r="AI439">
        <v>145000</v>
      </c>
      <c r="AJ439" t="s">
        <v>536</v>
      </c>
      <c r="AK439" t="s">
        <v>96</v>
      </c>
      <c r="AL439">
        <v>0</v>
      </c>
      <c r="AM439">
        <v>0</v>
      </c>
      <c r="AN439">
        <v>0</v>
      </c>
      <c r="AO439">
        <v>0</v>
      </c>
      <c r="AP439">
        <v>0</v>
      </c>
      <c r="AQ439">
        <v>0.7</v>
      </c>
      <c r="AR439">
        <v>0</v>
      </c>
      <c r="AS439">
        <v>0</v>
      </c>
      <c r="AT439">
        <v>0.3</v>
      </c>
      <c r="AU439">
        <v>0</v>
      </c>
      <c r="AV439">
        <v>1.18760594525014</v>
      </c>
      <c r="AW439">
        <v>174.78709609999899</v>
      </c>
      <c r="AX439">
        <v>-36.919741780000003</v>
      </c>
    </row>
    <row r="440" spans="1:50" x14ac:dyDescent="0.55000000000000004">
      <c r="A440">
        <v>144900</v>
      </c>
      <c r="B440" t="s">
        <v>535</v>
      </c>
      <c r="C440" t="s">
        <v>96</v>
      </c>
      <c r="D440">
        <v>0.15</v>
      </c>
      <c r="E440">
        <v>0.02</v>
      </c>
      <c r="F440">
        <v>0</v>
      </c>
      <c r="G440">
        <v>0</v>
      </c>
      <c r="H440">
        <v>0.83</v>
      </c>
      <c r="I440">
        <v>0</v>
      </c>
      <c r="J440">
        <v>0</v>
      </c>
      <c r="K440">
        <v>0</v>
      </c>
      <c r="L440">
        <v>0</v>
      </c>
      <c r="M440">
        <v>0.02</v>
      </c>
      <c r="N440">
        <v>6.8535103890144899</v>
      </c>
      <c r="O440">
        <f t="shared" si="12"/>
        <v>174.8372301</v>
      </c>
      <c r="P440">
        <f t="shared" si="13"/>
        <v>-36.886780289999997</v>
      </c>
      <c r="R440">
        <v>144700</v>
      </c>
      <c r="S440" t="s">
        <v>533</v>
      </c>
      <c r="T440" t="s">
        <v>96</v>
      </c>
      <c r="U440">
        <v>0</v>
      </c>
      <c r="V440">
        <v>0</v>
      </c>
      <c r="W440">
        <v>0</v>
      </c>
      <c r="X440">
        <v>0</v>
      </c>
      <c r="Y440">
        <v>0.82</v>
      </c>
      <c r="Z440">
        <v>0</v>
      </c>
      <c r="AA440">
        <v>0</v>
      </c>
      <c r="AB440">
        <v>0</v>
      </c>
      <c r="AC440">
        <v>0.18</v>
      </c>
      <c r="AD440">
        <v>0.02</v>
      </c>
      <c r="AE440">
        <v>0.638488078471113</v>
      </c>
      <c r="AF440">
        <v>174.85692</v>
      </c>
      <c r="AG440">
        <v>-36.873160999999897</v>
      </c>
      <c r="AI440">
        <v>145100</v>
      </c>
      <c r="AJ440" t="s">
        <v>537</v>
      </c>
      <c r="AK440" t="s">
        <v>96</v>
      </c>
      <c r="AL440">
        <v>0</v>
      </c>
      <c r="AM440">
        <v>0.17</v>
      </c>
      <c r="AN440">
        <v>0</v>
      </c>
      <c r="AO440">
        <v>0</v>
      </c>
      <c r="AP440">
        <v>0.02</v>
      </c>
      <c r="AQ440">
        <v>0.28999999999999998</v>
      </c>
      <c r="AR440">
        <v>0</v>
      </c>
      <c r="AS440">
        <v>0.02</v>
      </c>
      <c r="AT440">
        <v>0.5</v>
      </c>
      <c r="AU440">
        <v>0</v>
      </c>
      <c r="AV440">
        <v>1.7145320400483399</v>
      </c>
      <c r="AW440">
        <v>174.87202930000001</v>
      </c>
      <c r="AX440">
        <v>-36.866100449999998</v>
      </c>
    </row>
    <row r="441" spans="1:50" x14ac:dyDescent="0.55000000000000004">
      <c r="A441">
        <v>145000</v>
      </c>
      <c r="B441" t="s">
        <v>536</v>
      </c>
      <c r="C441" t="s">
        <v>96</v>
      </c>
      <c r="D441">
        <v>0.08</v>
      </c>
      <c r="E441">
        <v>0.05</v>
      </c>
      <c r="F441">
        <v>0</v>
      </c>
      <c r="G441">
        <v>0</v>
      </c>
      <c r="H441">
        <v>0.78</v>
      </c>
      <c r="I441">
        <v>0</v>
      </c>
      <c r="J441">
        <v>0</v>
      </c>
      <c r="K441">
        <v>0</v>
      </c>
      <c r="L441">
        <v>0.09</v>
      </c>
      <c r="M441">
        <v>0.02</v>
      </c>
      <c r="N441">
        <v>5.7264485473148099</v>
      </c>
      <c r="O441">
        <f t="shared" si="12"/>
        <v>174.78709609999899</v>
      </c>
      <c r="P441">
        <f t="shared" si="13"/>
        <v>-36.919741780000003</v>
      </c>
      <c r="R441">
        <v>144800</v>
      </c>
      <c r="S441" t="s">
        <v>534</v>
      </c>
      <c r="T441" t="s">
        <v>96</v>
      </c>
      <c r="U441">
        <v>0</v>
      </c>
      <c r="V441">
        <v>0</v>
      </c>
      <c r="W441">
        <v>0</v>
      </c>
      <c r="X441">
        <v>0</v>
      </c>
      <c r="Y441">
        <v>0.91</v>
      </c>
      <c r="Z441">
        <v>0</v>
      </c>
      <c r="AA441">
        <v>0</v>
      </c>
      <c r="AB441">
        <v>0</v>
      </c>
      <c r="AC441">
        <v>0.09</v>
      </c>
      <c r="AD441">
        <v>0.02</v>
      </c>
      <c r="AE441">
        <v>2.4656272328614599</v>
      </c>
      <c r="AF441">
        <v>174.81555309999999</v>
      </c>
      <c r="AG441">
        <v>-36.90072215</v>
      </c>
      <c r="AI441">
        <v>145200</v>
      </c>
      <c r="AJ441" t="s">
        <v>538</v>
      </c>
      <c r="AK441" t="s">
        <v>96</v>
      </c>
      <c r="AL441">
        <v>0</v>
      </c>
      <c r="AM441">
        <v>0</v>
      </c>
      <c r="AN441">
        <v>0</v>
      </c>
      <c r="AO441">
        <v>0</v>
      </c>
      <c r="AP441">
        <v>0</v>
      </c>
      <c r="AQ441">
        <v>0</v>
      </c>
      <c r="AR441">
        <v>0</v>
      </c>
      <c r="AS441">
        <v>0</v>
      </c>
      <c r="AT441">
        <v>1</v>
      </c>
      <c r="AU441">
        <v>0</v>
      </c>
      <c r="AV441" t="s">
        <v>97</v>
      </c>
      <c r="AW441">
        <v>174.8003061</v>
      </c>
      <c r="AX441">
        <v>-36.912079919999996</v>
      </c>
    </row>
    <row r="442" spans="1:50" x14ac:dyDescent="0.55000000000000004">
      <c r="A442">
        <v>145100</v>
      </c>
      <c r="B442" t="s">
        <v>537</v>
      </c>
      <c r="C442" t="s">
        <v>96</v>
      </c>
      <c r="D442">
        <v>0.03</v>
      </c>
      <c r="E442">
        <v>7.0000000000000007E-2</v>
      </c>
      <c r="F442">
        <v>0</v>
      </c>
      <c r="G442">
        <v>0</v>
      </c>
      <c r="H442">
        <v>0.86</v>
      </c>
      <c r="I442">
        <v>0</v>
      </c>
      <c r="J442">
        <v>0</v>
      </c>
      <c r="K442">
        <v>0</v>
      </c>
      <c r="L442">
        <v>0.04</v>
      </c>
      <c r="M442">
        <v>0.02</v>
      </c>
      <c r="N442">
        <v>7.6014103245079996</v>
      </c>
      <c r="O442">
        <f t="shared" si="12"/>
        <v>174.87202930000001</v>
      </c>
      <c r="P442">
        <f t="shared" si="13"/>
        <v>-36.866100449999998</v>
      </c>
      <c r="R442">
        <v>144900</v>
      </c>
      <c r="S442" t="s">
        <v>535</v>
      </c>
      <c r="T442" t="s">
        <v>96</v>
      </c>
      <c r="U442" t="s">
        <v>97</v>
      </c>
      <c r="V442" t="s">
        <v>97</v>
      </c>
      <c r="W442" t="s">
        <v>97</v>
      </c>
      <c r="X442">
        <v>0</v>
      </c>
      <c r="Y442" t="s">
        <v>97</v>
      </c>
      <c r="Z442" t="s">
        <v>97</v>
      </c>
      <c r="AA442">
        <v>0</v>
      </c>
      <c r="AB442" t="s">
        <v>97</v>
      </c>
      <c r="AC442" t="s">
        <v>97</v>
      </c>
      <c r="AD442">
        <v>0.02</v>
      </c>
      <c r="AE442" t="s">
        <v>97</v>
      </c>
      <c r="AF442">
        <v>174.8372301</v>
      </c>
      <c r="AG442">
        <v>-36.886780289999997</v>
      </c>
      <c r="AI442">
        <v>145300</v>
      </c>
      <c r="AJ442" t="s">
        <v>539</v>
      </c>
      <c r="AK442" t="s">
        <v>96</v>
      </c>
      <c r="AL442">
        <v>0</v>
      </c>
      <c r="AM442">
        <v>0</v>
      </c>
      <c r="AN442">
        <v>0</v>
      </c>
      <c r="AO442">
        <v>0</v>
      </c>
      <c r="AP442">
        <v>0</v>
      </c>
      <c r="AQ442">
        <v>0.56999999999999995</v>
      </c>
      <c r="AR442">
        <v>0</v>
      </c>
      <c r="AS442">
        <v>0</v>
      </c>
      <c r="AT442">
        <v>0.43</v>
      </c>
      <c r="AU442">
        <v>0</v>
      </c>
      <c r="AV442">
        <v>0.99909952241748701</v>
      </c>
      <c r="AW442">
        <v>174.82931819999999</v>
      </c>
      <c r="AX442">
        <v>-36.893882939999997</v>
      </c>
    </row>
    <row r="443" spans="1:50" x14ac:dyDescent="0.55000000000000004">
      <c r="A443">
        <v>145200</v>
      </c>
      <c r="B443" t="s">
        <v>538</v>
      </c>
      <c r="C443" t="s">
        <v>96</v>
      </c>
      <c r="D443">
        <v>0.02</v>
      </c>
      <c r="E443">
        <v>0</v>
      </c>
      <c r="F443">
        <v>0</v>
      </c>
      <c r="G443">
        <v>0</v>
      </c>
      <c r="H443">
        <v>0.89</v>
      </c>
      <c r="I443">
        <v>0.05</v>
      </c>
      <c r="J443">
        <v>0</v>
      </c>
      <c r="K443">
        <v>0</v>
      </c>
      <c r="L443">
        <v>0.04</v>
      </c>
      <c r="M443">
        <v>0.02</v>
      </c>
      <c r="N443">
        <v>4.8477233728088098</v>
      </c>
      <c r="O443">
        <f t="shared" si="12"/>
        <v>174.8003061</v>
      </c>
      <c r="P443">
        <f t="shared" si="13"/>
        <v>-36.912079919999996</v>
      </c>
      <c r="R443">
        <v>145000</v>
      </c>
      <c r="S443" t="s">
        <v>536</v>
      </c>
      <c r="T443" t="s">
        <v>96</v>
      </c>
      <c r="U443">
        <v>0</v>
      </c>
      <c r="V443">
        <v>0.01</v>
      </c>
      <c r="W443">
        <v>0</v>
      </c>
      <c r="X443">
        <v>0</v>
      </c>
      <c r="Y443">
        <v>0.84</v>
      </c>
      <c r="Z443">
        <v>0</v>
      </c>
      <c r="AA443">
        <v>0</v>
      </c>
      <c r="AB443">
        <v>0</v>
      </c>
      <c r="AC443">
        <v>0.15</v>
      </c>
      <c r="AD443">
        <v>0.02</v>
      </c>
      <c r="AE443">
        <v>3.9025535327704501</v>
      </c>
      <c r="AF443">
        <v>174.78709609999899</v>
      </c>
      <c r="AG443">
        <v>-36.919741780000003</v>
      </c>
      <c r="AI443">
        <v>145400</v>
      </c>
      <c r="AJ443" t="s">
        <v>540</v>
      </c>
      <c r="AK443" t="s">
        <v>96</v>
      </c>
      <c r="AL443">
        <v>0</v>
      </c>
      <c r="AM443">
        <v>0</v>
      </c>
      <c r="AN443">
        <v>0</v>
      </c>
      <c r="AO443">
        <v>0</v>
      </c>
      <c r="AP443">
        <v>0</v>
      </c>
      <c r="AQ443">
        <v>1</v>
      </c>
      <c r="AR443">
        <v>0</v>
      </c>
      <c r="AS443">
        <v>0</v>
      </c>
      <c r="AT443">
        <v>0</v>
      </c>
      <c r="AU443">
        <v>0</v>
      </c>
      <c r="AV443">
        <v>1.4716512873413901</v>
      </c>
      <c r="AW443">
        <v>174.85076179999999</v>
      </c>
      <c r="AX443">
        <v>-36.883654679999999</v>
      </c>
    </row>
    <row r="444" spans="1:50" x14ac:dyDescent="0.55000000000000004">
      <c r="A444">
        <v>145300</v>
      </c>
      <c r="B444" t="s">
        <v>539</v>
      </c>
      <c r="C444" t="s">
        <v>96</v>
      </c>
      <c r="D444">
        <v>7.0000000000000007E-2</v>
      </c>
      <c r="E444">
        <v>0.1</v>
      </c>
      <c r="F444">
        <v>0</v>
      </c>
      <c r="G444">
        <v>0</v>
      </c>
      <c r="H444">
        <v>0.79</v>
      </c>
      <c r="I444">
        <v>0</v>
      </c>
      <c r="J444">
        <v>0</v>
      </c>
      <c r="K444">
        <v>0</v>
      </c>
      <c r="L444">
        <v>0.04</v>
      </c>
      <c r="M444">
        <v>0.02</v>
      </c>
      <c r="N444">
        <v>11.3488403473117</v>
      </c>
      <c r="O444">
        <f t="shared" si="12"/>
        <v>174.82931819999999</v>
      </c>
      <c r="P444">
        <f t="shared" si="13"/>
        <v>-36.893882939999997</v>
      </c>
      <c r="R444">
        <v>145100</v>
      </c>
      <c r="S444" t="s">
        <v>537</v>
      </c>
      <c r="T444" t="s">
        <v>96</v>
      </c>
      <c r="U444">
        <v>0</v>
      </c>
      <c r="V444">
        <v>0</v>
      </c>
      <c r="W444">
        <v>0</v>
      </c>
      <c r="X444">
        <v>0</v>
      </c>
      <c r="Y444">
        <v>0.86</v>
      </c>
      <c r="Z444">
        <v>0</v>
      </c>
      <c r="AA444">
        <v>0</v>
      </c>
      <c r="AB444">
        <v>0</v>
      </c>
      <c r="AC444">
        <v>0.14000000000000001</v>
      </c>
      <c r="AD444">
        <v>0.02</v>
      </c>
      <c r="AE444">
        <v>1.7977106869336901</v>
      </c>
      <c r="AF444">
        <v>174.87202930000001</v>
      </c>
      <c r="AG444">
        <v>-36.866100449999998</v>
      </c>
      <c r="AI444">
        <v>145500</v>
      </c>
      <c r="AJ444" t="s">
        <v>541</v>
      </c>
      <c r="AK444" t="s">
        <v>96</v>
      </c>
      <c r="AL444" t="s">
        <v>97</v>
      </c>
      <c r="AM444" t="s">
        <v>97</v>
      </c>
      <c r="AN444" t="s">
        <v>97</v>
      </c>
      <c r="AO444">
        <v>0</v>
      </c>
      <c r="AP444" t="s">
        <v>97</v>
      </c>
      <c r="AQ444" t="s">
        <v>97</v>
      </c>
      <c r="AR444">
        <v>0</v>
      </c>
      <c r="AS444" t="s">
        <v>97</v>
      </c>
      <c r="AT444" t="s">
        <v>97</v>
      </c>
      <c r="AU444">
        <v>0</v>
      </c>
      <c r="AV444" t="s">
        <v>97</v>
      </c>
      <c r="AW444">
        <v>174.79489129999999</v>
      </c>
      <c r="AX444">
        <v>-36.926068860000001</v>
      </c>
    </row>
    <row r="445" spans="1:50" x14ac:dyDescent="0.55000000000000004">
      <c r="A445">
        <v>145400</v>
      </c>
      <c r="B445" t="s">
        <v>540</v>
      </c>
      <c r="C445" t="s">
        <v>96</v>
      </c>
      <c r="D445">
        <v>0</v>
      </c>
      <c r="E445">
        <v>0</v>
      </c>
      <c r="F445">
        <v>0</v>
      </c>
      <c r="G445">
        <v>0</v>
      </c>
      <c r="H445">
        <v>0.56999999999999995</v>
      </c>
      <c r="I445">
        <v>0</v>
      </c>
      <c r="J445">
        <v>0</v>
      </c>
      <c r="K445">
        <v>0</v>
      </c>
      <c r="L445">
        <v>0.43</v>
      </c>
      <c r="M445">
        <v>0.02</v>
      </c>
      <c r="N445" t="s">
        <v>97</v>
      </c>
      <c r="O445">
        <f t="shared" si="12"/>
        <v>174.85076179999999</v>
      </c>
      <c r="P445">
        <f t="shared" si="13"/>
        <v>-36.883654679999999</v>
      </c>
      <c r="R445">
        <v>145200</v>
      </c>
      <c r="S445" t="s">
        <v>538</v>
      </c>
      <c r="T445" t="s">
        <v>96</v>
      </c>
      <c r="U445">
        <v>0</v>
      </c>
      <c r="V445">
        <v>0</v>
      </c>
      <c r="W445">
        <v>0</v>
      </c>
      <c r="X445">
        <v>0</v>
      </c>
      <c r="Y445">
        <v>1</v>
      </c>
      <c r="Z445">
        <v>0</v>
      </c>
      <c r="AA445">
        <v>0</v>
      </c>
      <c r="AB445">
        <v>0</v>
      </c>
      <c r="AC445">
        <v>0</v>
      </c>
      <c r="AD445">
        <v>0.02</v>
      </c>
      <c r="AE445" t="s">
        <v>97</v>
      </c>
      <c r="AF445">
        <v>174.8003061</v>
      </c>
      <c r="AG445">
        <v>-36.912079919999996</v>
      </c>
      <c r="AI445">
        <v>145600</v>
      </c>
      <c r="AJ445" t="s">
        <v>542</v>
      </c>
      <c r="AK445" t="s">
        <v>96</v>
      </c>
      <c r="AL445">
        <v>0</v>
      </c>
      <c r="AM445">
        <v>0</v>
      </c>
      <c r="AN445">
        <v>0</v>
      </c>
      <c r="AO445">
        <v>0</v>
      </c>
      <c r="AP445">
        <v>0</v>
      </c>
      <c r="AQ445">
        <v>0.68</v>
      </c>
      <c r="AR445">
        <v>0</v>
      </c>
      <c r="AS445">
        <v>0</v>
      </c>
      <c r="AT445">
        <v>0.32</v>
      </c>
      <c r="AU445">
        <v>0</v>
      </c>
      <c r="AV445">
        <v>0.68407506872778401</v>
      </c>
      <c r="AW445">
        <v>174.79648979999999</v>
      </c>
      <c r="AX445">
        <v>-36.918638659999999</v>
      </c>
    </row>
    <row r="446" spans="1:50" x14ac:dyDescent="0.55000000000000004">
      <c r="A446">
        <v>145500</v>
      </c>
      <c r="B446" t="s">
        <v>541</v>
      </c>
      <c r="C446" t="s">
        <v>96</v>
      </c>
      <c r="D446">
        <v>0.05</v>
      </c>
      <c r="E446">
        <v>0</v>
      </c>
      <c r="F446">
        <v>0</v>
      </c>
      <c r="G446">
        <v>0</v>
      </c>
      <c r="H446">
        <v>0.87</v>
      </c>
      <c r="I446">
        <v>0</v>
      </c>
      <c r="J446">
        <v>0</v>
      </c>
      <c r="K446">
        <v>0</v>
      </c>
      <c r="L446">
        <v>0.08</v>
      </c>
      <c r="M446">
        <v>0.02</v>
      </c>
      <c r="N446">
        <v>4.4830785370299298</v>
      </c>
      <c r="O446">
        <f t="shared" si="12"/>
        <v>174.79489129999999</v>
      </c>
      <c r="P446">
        <f t="shared" si="13"/>
        <v>-36.926068860000001</v>
      </c>
      <c r="R446">
        <v>145300</v>
      </c>
      <c r="S446" t="s">
        <v>539</v>
      </c>
      <c r="T446" t="s">
        <v>96</v>
      </c>
      <c r="U446">
        <v>0</v>
      </c>
      <c r="V446">
        <v>0</v>
      </c>
      <c r="W446">
        <v>0</v>
      </c>
      <c r="X446">
        <v>0</v>
      </c>
      <c r="Y446">
        <v>0.96</v>
      </c>
      <c r="Z446">
        <v>0.01</v>
      </c>
      <c r="AA446">
        <v>0</v>
      </c>
      <c r="AB446">
        <v>0</v>
      </c>
      <c r="AC446">
        <v>0.03</v>
      </c>
      <c r="AD446">
        <v>0.02</v>
      </c>
      <c r="AE446">
        <v>5.6266633712084104</v>
      </c>
      <c r="AF446">
        <v>174.82931819999999</v>
      </c>
      <c r="AG446">
        <v>-36.893882939999997</v>
      </c>
      <c r="AI446">
        <v>145700</v>
      </c>
      <c r="AJ446" t="s">
        <v>543</v>
      </c>
      <c r="AK446" t="s">
        <v>96</v>
      </c>
      <c r="AL446">
        <v>0</v>
      </c>
      <c r="AM446">
        <v>0</v>
      </c>
      <c r="AN446">
        <v>0</v>
      </c>
      <c r="AO446">
        <v>0</v>
      </c>
      <c r="AP446">
        <v>0</v>
      </c>
      <c r="AQ446">
        <v>0.59</v>
      </c>
      <c r="AR446">
        <v>0</v>
      </c>
      <c r="AS446">
        <v>0.03</v>
      </c>
      <c r="AT446">
        <v>0.38</v>
      </c>
      <c r="AU446">
        <v>0</v>
      </c>
      <c r="AV446">
        <v>0.73510012910363898</v>
      </c>
      <c r="AW446">
        <v>174.84258799999901</v>
      </c>
      <c r="AX446">
        <v>-36.888865150000001</v>
      </c>
    </row>
    <row r="447" spans="1:50" x14ac:dyDescent="0.55000000000000004">
      <c r="A447">
        <v>145600</v>
      </c>
      <c r="B447" t="s">
        <v>542</v>
      </c>
      <c r="C447" t="s">
        <v>96</v>
      </c>
      <c r="D447">
        <v>0.13</v>
      </c>
      <c r="E447">
        <v>0.01</v>
      </c>
      <c r="F447">
        <v>0</v>
      </c>
      <c r="G447">
        <v>0</v>
      </c>
      <c r="H447">
        <v>0.79</v>
      </c>
      <c r="I447">
        <v>0.02</v>
      </c>
      <c r="J447">
        <v>0</v>
      </c>
      <c r="K447">
        <v>0</v>
      </c>
      <c r="L447">
        <v>0.05</v>
      </c>
      <c r="M447">
        <v>0.02</v>
      </c>
      <c r="N447">
        <v>5.6551954048148803</v>
      </c>
      <c r="O447">
        <f t="shared" si="12"/>
        <v>174.79648979999999</v>
      </c>
      <c r="P447">
        <f t="shared" si="13"/>
        <v>-36.918638659999999</v>
      </c>
      <c r="R447">
        <v>145400</v>
      </c>
      <c r="S447" t="s">
        <v>540</v>
      </c>
      <c r="T447" t="s">
        <v>96</v>
      </c>
      <c r="U447">
        <v>0</v>
      </c>
      <c r="V447">
        <v>0</v>
      </c>
      <c r="W447">
        <v>0</v>
      </c>
      <c r="X447">
        <v>0</v>
      </c>
      <c r="Y447">
        <v>0.95</v>
      </c>
      <c r="Z447">
        <v>0.02</v>
      </c>
      <c r="AA447">
        <v>0</v>
      </c>
      <c r="AB447">
        <v>0</v>
      </c>
      <c r="AC447">
        <v>0.03</v>
      </c>
      <c r="AD447">
        <v>0.02</v>
      </c>
      <c r="AE447">
        <v>6.5998001074159598</v>
      </c>
      <c r="AF447">
        <v>174.85076179999999</v>
      </c>
      <c r="AG447">
        <v>-36.883654679999999</v>
      </c>
      <c r="AI447">
        <v>145800</v>
      </c>
      <c r="AJ447" t="s">
        <v>544</v>
      </c>
      <c r="AK447" t="s">
        <v>96</v>
      </c>
      <c r="AL447">
        <v>0</v>
      </c>
      <c r="AM447">
        <v>0</v>
      </c>
      <c r="AN447">
        <v>0</v>
      </c>
      <c r="AO447">
        <v>0</v>
      </c>
      <c r="AP447">
        <v>0</v>
      </c>
      <c r="AQ447">
        <v>0.37</v>
      </c>
      <c r="AR447">
        <v>0</v>
      </c>
      <c r="AS447">
        <v>0</v>
      </c>
      <c r="AT447">
        <v>0.63</v>
      </c>
      <c r="AU447">
        <v>0</v>
      </c>
      <c r="AV447">
        <v>1.0593994272812299</v>
      </c>
      <c r="AW447">
        <v>174.87120200000001</v>
      </c>
      <c r="AX447">
        <v>-36.873602390000002</v>
      </c>
    </row>
    <row r="448" spans="1:50" x14ac:dyDescent="0.55000000000000004">
      <c r="A448">
        <v>145700</v>
      </c>
      <c r="B448" t="s">
        <v>543</v>
      </c>
      <c r="C448" t="s">
        <v>96</v>
      </c>
      <c r="D448">
        <v>0.13</v>
      </c>
      <c r="E448">
        <v>0.01</v>
      </c>
      <c r="F448">
        <v>0</v>
      </c>
      <c r="G448">
        <v>0</v>
      </c>
      <c r="H448">
        <v>0.86</v>
      </c>
      <c r="I448">
        <v>0</v>
      </c>
      <c r="J448">
        <v>0</v>
      </c>
      <c r="K448">
        <v>0</v>
      </c>
      <c r="L448">
        <v>0</v>
      </c>
      <c r="M448">
        <v>0.02</v>
      </c>
      <c r="N448">
        <v>6.7522015376438702</v>
      </c>
      <c r="O448">
        <f t="shared" si="12"/>
        <v>174.84258799999901</v>
      </c>
      <c r="P448">
        <f t="shared" si="13"/>
        <v>-36.888865150000001</v>
      </c>
      <c r="R448">
        <v>145500</v>
      </c>
      <c r="S448" t="s">
        <v>541</v>
      </c>
      <c r="T448" t="s">
        <v>96</v>
      </c>
      <c r="U448">
        <v>0</v>
      </c>
      <c r="V448">
        <v>0</v>
      </c>
      <c r="W448">
        <v>0</v>
      </c>
      <c r="X448">
        <v>0</v>
      </c>
      <c r="Y448">
        <v>0.99</v>
      </c>
      <c r="Z448">
        <v>0</v>
      </c>
      <c r="AA448">
        <v>0</v>
      </c>
      <c r="AB448">
        <v>0</v>
      </c>
      <c r="AC448">
        <v>0.01</v>
      </c>
      <c r="AD448">
        <v>0.02</v>
      </c>
      <c r="AE448">
        <v>9.8181969787414793</v>
      </c>
      <c r="AF448">
        <v>174.79489129999999</v>
      </c>
      <c r="AG448">
        <v>-36.926068860000001</v>
      </c>
      <c r="AI448">
        <v>145900</v>
      </c>
      <c r="AJ448" t="s">
        <v>545</v>
      </c>
      <c r="AK448" t="s">
        <v>96</v>
      </c>
      <c r="AL448">
        <v>0.01</v>
      </c>
      <c r="AM448">
        <v>0.32</v>
      </c>
      <c r="AN448">
        <v>0</v>
      </c>
      <c r="AO448">
        <v>0</v>
      </c>
      <c r="AP448">
        <v>0.09</v>
      </c>
      <c r="AQ448">
        <v>0.22</v>
      </c>
      <c r="AR448">
        <v>0</v>
      </c>
      <c r="AS448">
        <v>0</v>
      </c>
      <c r="AT448">
        <v>0.36</v>
      </c>
      <c r="AU448">
        <v>0</v>
      </c>
      <c r="AV448">
        <v>2.3361611257947699</v>
      </c>
      <c r="AW448">
        <v>174.8194623</v>
      </c>
      <c r="AX448">
        <v>-36.916858499999996</v>
      </c>
    </row>
    <row r="449" spans="1:50" x14ac:dyDescent="0.55000000000000004">
      <c r="A449">
        <v>145800</v>
      </c>
      <c r="B449" t="s">
        <v>544</v>
      </c>
      <c r="C449" t="s">
        <v>96</v>
      </c>
      <c r="D449">
        <v>0.02</v>
      </c>
      <c r="E449">
        <v>0</v>
      </c>
      <c r="F449">
        <v>0</v>
      </c>
      <c r="G449">
        <v>0</v>
      </c>
      <c r="H449">
        <v>0.91</v>
      </c>
      <c r="I449">
        <v>0.03</v>
      </c>
      <c r="J449">
        <v>0</v>
      </c>
      <c r="K449">
        <v>0</v>
      </c>
      <c r="L449">
        <v>0.04</v>
      </c>
      <c r="M449">
        <v>0.02</v>
      </c>
      <c r="N449">
        <v>6.9611028639945696</v>
      </c>
      <c r="O449">
        <f t="shared" si="12"/>
        <v>174.87120200000001</v>
      </c>
      <c r="P449">
        <f t="shared" si="13"/>
        <v>-36.873602390000002</v>
      </c>
      <c r="R449">
        <v>145600</v>
      </c>
      <c r="S449" t="s">
        <v>542</v>
      </c>
      <c r="T449" t="s">
        <v>96</v>
      </c>
      <c r="U449">
        <v>0</v>
      </c>
      <c r="V449">
        <v>0</v>
      </c>
      <c r="W449">
        <v>0</v>
      </c>
      <c r="X449">
        <v>0</v>
      </c>
      <c r="Y449">
        <v>0</v>
      </c>
      <c r="Z449">
        <v>0</v>
      </c>
      <c r="AA449">
        <v>0</v>
      </c>
      <c r="AB449">
        <v>0</v>
      </c>
      <c r="AC449">
        <v>1</v>
      </c>
      <c r="AD449">
        <v>0.02</v>
      </c>
      <c r="AE449" t="s">
        <v>97</v>
      </c>
      <c r="AF449">
        <v>174.79648979999999</v>
      </c>
      <c r="AG449">
        <v>-36.918638659999999</v>
      </c>
      <c r="AI449">
        <v>146000</v>
      </c>
      <c r="AJ449" t="s">
        <v>546</v>
      </c>
      <c r="AK449" t="s">
        <v>96</v>
      </c>
      <c r="AL449">
        <v>0</v>
      </c>
      <c r="AM449">
        <v>0</v>
      </c>
      <c r="AN449">
        <v>0</v>
      </c>
      <c r="AO449">
        <v>0</v>
      </c>
      <c r="AP449">
        <v>0</v>
      </c>
      <c r="AQ449">
        <v>1</v>
      </c>
      <c r="AR449">
        <v>0</v>
      </c>
      <c r="AS449">
        <v>0</v>
      </c>
      <c r="AT449">
        <v>0</v>
      </c>
      <c r="AU449">
        <v>0</v>
      </c>
      <c r="AV449">
        <v>0.87325440179985203</v>
      </c>
      <c r="AW449">
        <v>174.84294939999899</v>
      </c>
      <c r="AX449">
        <v>-36.894004760000001</v>
      </c>
    </row>
    <row r="450" spans="1:50" x14ac:dyDescent="0.55000000000000004">
      <c r="A450">
        <v>145900</v>
      </c>
      <c r="B450" t="s">
        <v>545</v>
      </c>
      <c r="C450" t="s">
        <v>96</v>
      </c>
      <c r="D450">
        <v>0</v>
      </c>
      <c r="E450">
        <v>0</v>
      </c>
      <c r="F450">
        <v>0</v>
      </c>
      <c r="G450">
        <v>0</v>
      </c>
      <c r="H450">
        <v>0.85</v>
      </c>
      <c r="I450">
        <v>0</v>
      </c>
      <c r="J450">
        <v>0</v>
      </c>
      <c r="K450">
        <v>0</v>
      </c>
      <c r="L450">
        <v>0.15</v>
      </c>
      <c r="M450">
        <v>0.02</v>
      </c>
      <c r="N450">
        <v>3.5619360182623101</v>
      </c>
      <c r="O450">
        <f t="shared" si="12"/>
        <v>174.8194623</v>
      </c>
      <c r="P450">
        <f t="shared" si="13"/>
        <v>-36.916858499999996</v>
      </c>
      <c r="R450">
        <v>145700</v>
      </c>
      <c r="S450" t="s">
        <v>543</v>
      </c>
      <c r="T450" t="s">
        <v>96</v>
      </c>
      <c r="U450" t="s">
        <v>97</v>
      </c>
      <c r="V450" t="s">
        <v>97</v>
      </c>
      <c r="W450" t="s">
        <v>97</v>
      </c>
      <c r="X450">
        <v>0</v>
      </c>
      <c r="Y450" t="s">
        <v>97</v>
      </c>
      <c r="Z450" t="s">
        <v>97</v>
      </c>
      <c r="AA450">
        <v>0</v>
      </c>
      <c r="AB450" t="s">
        <v>97</v>
      </c>
      <c r="AC450" t="s">
        <v>97</v>
      </c>
      <c r="AD450">
        <v>0.02</v>
      </c>
      <c r="AE450" t="s">
        <v>97</v>
      </c>
      <c r="AF450">
        <v>174.84258799999901</v>
      </c>
      <c r="AG450">
        <v>-36.888865150000001</v>
      </c>
      <c r="AI450">
        <v>146100</v>
      </c>
      <c r="AJ450" t="s">
        <v>547</v>
      </c>
      <c r="AK450" t="s">
        <v>96</v>
      </c>
      <c r="AL450">
        <v>0</v>
      </c>
      <c r="AM450">
        <v>0</v>
      </c>
      <c r="AN450">
        <v>0</v>
      </c>
      <c r="AO450">
        <v>0</v>
      </c>
      <c r="AP450">
        <v>0</v>
      </c>
      <c r="AQ450">
        <v>0.53</v>
      </c>
      <c r="AR450">
        <v>0</v>
      </c>
      <c r="AS450">
        <v>0.13</v>
      </c>
      <c r="AT450">
        <v>0.34</v>
      </c>
      <c r="AU450">
        <v>0</v>
      </c>
      <c r="AV450">
        <v>0.69778732850554603</v>
      </c>
      <c r="AW450">
        <v>174.76875100000001</v>
      </c>
      <c r="AX450">
        <v>-36.947856399999999</v>
      </c>
    </row>
    <row r="451" spans="1:50" x14ac:dyDescent="0.55000000000000004">
      <c r="A451">
        <v>146000</v>
      </c>
      <c r="B451" t="s">
        <v>546</v>
      </c>
      <c r="C451" t="s">
        <v>96</v>
      </c>
      <c r="D451">
        <v>0.08</v>
      </c>
      <c r="E451">
        <v>0.03</v>
      </c>
      <c r="F451">
        <v>0</v>
      </c>
      <c r="G451">
        <v>0</v>
      </c>
      <c r="H451">
        <v>0.85</v>
      </c>
      <c r="I451">
        <v>0.02</v>
      </c>
      <c r="J451">
        <v>0</v>
      </c>
      <c r="K451">
        <v>0</v>
      </c>
      <c r="L451">
        <v>0.02</v>
      </c>
      <c r="M451">
        <v>0.02</v>
      </c>
      <c r="N451">
        <v>11.349826219259199</v>
      </c>
      <c r="O451">
        <f t="shared" si="12"/>
        <v>174.84294939999899</v>
      </c>
      <c r="P451">
        <f t="shared" si="13"/>
        <v>-36.894004760000001</v>
      </c>
      <c r="R451">
        <v>145800</v>
      </c>
      <c r="S451" t="s">
        <v>544</v>
      </c>
      <c r="T451" t="s">
        <v>96</v>
      </c>
      <c r="U451">
        <v>0</v>
      </c>
      <c r="V451">
        <v>0</v>
      </c>
      <c r="W451">
        <v>0</v>
      </c>
      <c r="X451">
        <v>0</v>
      </c>
      <c r="Y451">
        <v>0.83</v>
      </c>
      <c r="Z451">
        <v>0</v>
      </c>
      <c r="AA451">
        <v>0</v>
      </c>
      <c r="AB451">
        <v>0</v>
      </c>
      <c r="AC451">
        <v>0.17</v>
      </c>
      <c r="AD451">
        <v>0.02</v>
      </c>
      <c r="AE451">
        <v>0.56086174266616895</v>
      </c>
      <c r="AF451">
        <v>174.87120200000001</v>
      </c>
      <c r="AG451">
        <v>-36.873602390000002</v>
      </c>
      <c r="AI451">
        <v>146200</v>
      </c>
      <c r="AJ451" t="s">
        <v>548</v>
      </c>
      <c r="AK451" t="s">
        <v>96</v>
      </c>
      <c r="AL451">
        <v>0</v>
      </c>
      <c r="AM451">
        <v>0</v>
      </c>
      <c r="AN451">
        <v>0</v>
      </c>
      <c r="AO451">
        <v>0</v>
      </c>
      <c r="AP451">
        <v>0</v>
      </c>
      <c r="AQ451">
        <v>0.56000000000000005</v>
      </c>
      <c r="AR451">
        <v>0</v>
      </c>
      <c r="AS451">
        <v>0</v>
      </c>
      <c r="AT451">
        <v>0.44</v>
      </c>
      <c r="AU451">
        <v>0</v>
      </c>
      <c r="AV451">
        <v>0.20936000846839301</v>
      </c>
      <c r="AW451">
        <v>174.83177929999999</v>
      </c>
      <c r="AX451">
        <v>-36.902121129999998</v>
      </c>
    </row>
    <row r="452" spans="1:50" x14ac:dyDescent="0.55000000000000004">
      <c r="A452">
        <v>146100</v>
      </c>
      <c r="B452" t="s">
        <v>547</v>
      </c>
      <c r="C452" t="s">
        <v>96</v>
      </c>
      <c r="D452">
        <v>0</v>
      </c>
      <c r="E452">
        <v>0.01</v>
      </c>
      <c r="F452">
        <v>0</v>
      </c>
      <c r="G452">
        <v>0</v>
      </c>
      <c r="H452">
        <v>0.97</v>
      </c>
      <c r="I452">
        <v>0.01</v>
      </c>
      <c r="J452">
        <v>0</v>
      </c>
      <c r="K452">
        <v>0</v>
      </c>
      <c r="L452">
        <v>0.01</v>
      </c>
      <c r="M452">
        <v>0.02</v>
      </c>
      <c r="N452">
        <v>6.9117887080607696</v>
      </c>
      <c r="O452">
        <f t="shared" ref="O452:O515" si="14">VLOOKUP($A452,$R$2:$AG$2152, 15)</f>
        <v>174.76875100000001</v>
      </c>
      <c r="P452">
        <f t="shared" ref="P452:P515" si="15">VLOOKUP($A452,$R$2:$AG$2152, 16)</f>
        <v>-36.947856399999999</v>
      </c>
      <c r="R452">
        <v>145900</v>
      </c>
      <c r="S452" t="s">
        <v>545</v>
      </c>
      <c r="T452" t="s">
        <v>96</v>
      </c>
      <c r="U452">
        <v>0.01</v>
      </c>
      <c r="V452">
        <v>0</v>
      </c>
      <c r="W452">
        <v>0</v>
      </c>
      <c r="X452">
        <v>0</v>
      </c>
      <c r="Y452">
        <v>0.96</v>
      </c>
      <c r="Z452">
        <v>0.02</v>
      </c>
      <c r="AA452">
        <v>0</v>
      </c>
      <c r="AB452">
        <v>0</v>
      </c>
      <c r="AC452">
        <v>0.01</v>
      </c>
      <c r="AD452">
        <v>0.02</v>
      </c>
      <c r="AE452">
        <v>11.488977055701699</v>
      </c>
      <c r="AF452">
        <v>174.8194623</v>
      </c>
      <c r="AG452">
        <v>-36.916858499999996</v>
      </c>
      <c r="AI452">
        <v>146300</v>
      </c>
      <c r="AJ452" t="s">
        <v>549</v>
      </c>
      <c r="AK452" t="s">
        <v>96</v>
      </c>
      <c r="AL452">
        <v>0</v>
      </c>
      <c r="AM452">
        <v>0</v>
      </c>
      <c r="AN452">
        <v>0</v>
      </c>
      <c r="AO452">
        <v>0</v>
      </c>
      <c r="AP452">
        <v>0</v>
      </c>
      <c r="AQ452">
        <v>0.41</v>
      </c>
      <c r="AR452">
        <v>0</v>
      </c>
      <c r="AS452">
        <v>0</v>
      </c>
      <c r="AT452">
        <v>0.59</v>
      </c>
      <c r="AU452">
        <v>0</v>
      </c>
      <c r="AV452">
        <v>0.50547213030662796</v>
      </c>
      <c r="AW452">
        <v>174.8653296</v>
      </c>
      <c r="AX452">
        <v>-36.88386826</v>
      </c>
    </row>
    <row r="453" spans="1:50" x14ac:dyDescent="0.55000000000000004">
      <c r="A453">
        <v>146200</v>
      </c>
      <c r="B453" t="s">
        <v>548</v>
      </c>
      <c r="C453" t="s">
        <v>96</v>
      </c>
      <c r="D453">
        <v>0.03</v>
      </c>
      <c r="E453">
        <v>0.06</v>
      </c>
      <c r="F453">
        <v>0</v>
      </c>
      <c r="G453">
        <v>0</v>
      </c>
      <c r="H453">
        <v>0.87</v>
      </c>
      <c r="I453">
        <v>0.02</v>
      </c>
      <c r="J453">
        <v>0</v>
      </c>
      <c r="K453">
        <v>0</v>
      </c>
      <c r="L453">
        <v>0.02</v>
      </c>
      <c r="M453">
        <v>0.02</v>
      </c>
      <c r="N453">
        <v>10.518636937887299</v>
      </c>
      <c r="O453">
        <f t="shared" si="14"/>
        <v>174.83177929999999</v>
      </c>
      <c r="P453">
        <f t="shared" si="15"/>
        <v>-36.902121129999998</v>
      </c>
      <c r="R453">
        <v>146000</v>
      </c>
      <c r="S453" t="s">
        <v>546</v>
      </c>
      <c r="T453" t="s">
        <v>96</v>
      </c>
      <c r="U453">
        <v>0</v>
      </c>
      <c r="V453">
        <v>0</v>
      </c>
      <c r="W453">
        <v>0</v>
      </c>
      <c r="X453">
        <v>0</v>
      </c>
      <c r="Y453">
        <v>1</v>
      </c>
      <c r="Z453">
        <v>0</v>
      </c>
      <c r="AA453">
        <v>0</v>
      </c>
      <c r="AB453">
        <v>0</v>
      </c>
      <c r="AC453">
        <v>0</v>
      </c>
      <c r="AD453">
        <v>0.02</v>
      </c>
      <c r="AE453" t="s">
        <v>97</v>
      </c>
      <c r="AF453">
        <v>174.84294939999899</v>
      </c>
      <c r="AG453">
        <v>-36.894004760000001</v>
      </c>
      <c r="AI453">
        <v>146400</v>
      </c>
      <c r="AJ453" t="s">
        <v>550</v>
      </c>
      <c r="AK453" t="s">
        <v>96</v>
      </c>
      <c r="AL453">
        <v>0</v>
      </c>
      <c r="AM453">
        <v>0</v>
      </c>
      <c r="AN453">
        <v>0</v>
      </c>
      <c r="AO453">
        <v>0</v>
      </c>
      <c r="AP453">
        <v>0</v>
      </c>
      <c r="AQ453">
        <v>0.61</v>
      </c>
      <c r="AR453">
        <v>0</v>
      </c>
      <c r="AS453">
        <v>0</v>
      </c>
      <c r="AT453">
        <v>0.39</v>
      </c>
      <c r="AU453">
        <v>0</v>
      </c>
      <c r="AV453">
        <v>1.35300977613943</v>
      </c>
      <c r="AW453">
        <v>174.9037907</v>
      </c>
      <c r="AX453">
        <v>-36.860686280000003</v>
      </c>
    </row>
    <row r="454" spans="1:50" x14ac:dyDescent="0.55000000000000004">
      <c r="A454">
        <v>146300</v>
      </c>
      <c r="B454" t="s">
        <v>549</v>
      </c>
      <c r="C454" t="s">
        <v>96</v>
      </c>
      <c r="D454">
        <v>0.05</v>
      </c>
      <c r="E454">
        <v>0</v>
      </c>
      <c r="F454">
        <v>0</v>
      </c>
      <c r="G454">
        <v>0</v>
      </c>
      <c r="H454">
        <v>0.85</v>
      </c>
      <c r="I454">
        <v>7.0000000000000007E-2</v>
      </c>
      <c r="J454">
        <v>0</v>
      </c>
      <c r="K454">
        <v>0</v>
      </c>
      <c r="L454">
        <v>0.03</v>
      </c>
      <c r="M454">
        <v>0.02</v>
      </c>
      <c r="N454">
        <v>6.6649850216682198</v>
      </c>
      <c r="O454">
        <f t="shared" si="14"/>
        <v>174.8653296</v>
      </c>
      <c r="P454">
        <f t="shared" si="15"/>
        <v>-36.88386826</v>
      </c>
      <c r="R454">
        <v>146100</v>
      </c>
      <c r="S454" t="s">
        <v>547</v>
      </c>
      <c r="T454" t="s">
        <v>96</v>
      </c>
      <c r="U454">
        <v>0</v>
      </c>
      <c r="V454">
        <v>0</v>
      </c>
      <c r="W454">
        <v>0</v>
      </c>
      <c r="X454">
        <v>0</v>
      </c>
      <c r="Y454">
        <v>0.71</v>
      </c>
      <c r="Z454">
        <v>0</v>
      </c>
      <c r="AA454">
        <v>0</v>
      </c>
      <c r="AB454">
        <v>0</v>
      </c>
      <c r="AC454">
        <v>0.28999999999999998</v>
      </c>
      <c r="AD454">
        <v>0.02</v>
      </c>
      <c r="AE454">
        <v>0.26037608794134098</v>
      </c>
      <c r="AF454">
        <v>174.76875100000001</v>
      </c>
      <c r="AG454">
        <v>-36.947856399999999</v>
      </c>
      <c r="AI454">
        <v>146500</v>
      </c>
      <c r="AJ454" t="s">
        <v>551</v>
      </c>
      <c r="AK454" t="s">
        <v>96</v>
      </c>
      <c r="AL454">
        <v>0</v>
      </c>
      <c r="AM454">
        <v>0</v>
      </c>
      <c r="AN454">
        <v>0</v>
      </c>
      <c r="AO454">
        <v>0</v>
      </c>
      <c r="AP454">
        <v>0</v>
      </c>
      <c r="AQ454">
        <v>1</v>
      </c>
      <c r="AR454">
        <v>0</v>
      </c>
      <c r="AS454">
        <v>0</v>
      </c>
      <c r="AT454">
        <v>0</v>
      </c>
      <c r="AU454">
        <v>0</v>
      </c>
      <c r="AV454" t="s">
        <v>97</v>
      </c>
      <c r="AW454">
        <v>174.8388454</v>
      </c>
      <c r="AX454">
        <v>-36.901487009999997</v>
      </c>
    </row>
    <row r="455" spans="1:50" x14ac:dyDescent="0.55000000000000004">
      <c r="A455">
        <v>146400</v>
      </c>
      <c r="B455" t="s">
        <v>550</v>
      </c>
      <c r="C455" t="s">
        <v>96</v>
      </c>
      <c r="D455">
        <v>0</v>
      </c>
      <c r="E455">
        <v>0.01</v>
      </c>
      <c r="F455">
        <v>0.04</v>
      </c>
      <c r="G455">
        <v>0</v>
      </c>
      <c r="H455">
        <v>0.94</v>
      </c>
      <c r="I455">
        <v>0</v>
      </c>
      <c r="J455">
        <v>0</v>
      </c>
      <c r="K455">
        <v>0</v>
      </c>
      <c r="L455">
        <v>0.01</v>
      </c>
      <c r="M455">
        <v>0.02</v>
      </c>
      <c r="N455">
        <v>9.1690829844754695</v>
      </c>
      <c r="O455">
        <f t="shared" si="14"/>
        <v>174.9037907</v>
      </c>
      <c r="P455">
        <f t="shared" si="15"/>
        <v>-36.860686280000003</v>
      </c>
      <c r="R455">
        <v>146200</v>
      </c>
      <c r="S455" t="s">
        <v>548</v>
      </c>
      <c r="T455" t="s">
        <v>96</v>
      </c>
      <c r="U455">
        <v>0</v>
      </c>
      <c r="V455">
        <v>0</v>
      </c>
      <c r="W455">
        <v>0</v>
      </c>
      <c r="X455">
        <v>0</v>
      </c>
      <c r="Y455">
        <v>0.75</v>
      </c>
      <c r="Z455">
        <v>0</v>
      </c>
      <c r="AA455">
        <v>0</v>
      </c>
      <c r="AB455">
        <v>0</v>
      </c>
      <c r="AC455">
        <v>0.25</v>
      </c>
      <c r="AD455">
        <v>0.02</v>
      </c>
      <c r="AE455" t="s">
        <v>97</v>
      </c>
      <c r="AF455">
        <v>174.83177929999999</v>
      </c>
      <c r="AG455">
        <v>-36.902121129999998</v>
      </c>
      <c r="AI455">
        <v>146600</v>
      </c>
      <c r="AJ455" t="s">
        <v>552</v>
      </c>
      <c r="AK455" t="s">
        <v>96</v>
      </c>
      <c r="AL455">
        <v>0</v>
      </c>
      <c r="AM455">
        <v>0</v>
      </c>
      <c r="AN455">
        <v>0</v>
      </c>
      <c r="AO455">
        <v>0</v>
      </c>
      <c r="AP455">
        <v>0</v>
      </c>
      <c r="AQ455">
        <v>0.59</v>
      </c>
      <c r="AR455">
        <v>0</v>
      </c>
      <c r="AS455">
        <v>0</v>
      </c>
      <c r="AT455">
        <v>0.41</v>
      </c>
      <c r="AU455">
        <v>0</v>
      </c>
      <c r="AV455">
        <v>0.89863510509020905</v>
      </c>
      <c r="AW455">
        <v>174.8277109</v>
      </c>
      <c r="AX455">
        <v>-36.911167910000003</v>
      </c>
    </row>
    <row r="456" spans="1:50" x14ac:dyDescent="0.55000000000000004">
      <c r="A456">
        <v>146500</v>
      </c>
      <c r="B456" t="s">
        <v>551</v>
      </c>
      <c r="C456" t="s">
        <v>96</v>
      </c>
      <c r="D456">
        <v>0.06</v>
      </c>
      <c r="E456">
        <v>0.04</v>
      </c>
      <c r="F456">
        <v>0</v>
      </c>
      <c r="G456">
        <v>0</v>
      </c>
      <c r="H456">
        <v>0.85</v>
      </c>
      <c r="I456">
        <v>0.01</v>
      </c>
      <c r="J456">
        <v>0</v>
      </c>
      <c r="K456">
        <v>0</v>
      </c>
      <c r="L456">
        <v>0.04</v>
      </c>
      <c r="M456">
        <v>0.02</v>
      </c>
      <c r="N456">
        <v>5.7217679010872304</v>
      </c>
      <c r="O456">
        <f t="shared" si="14"/>
        <v>174.8388454</v>
      </c>
      <c r="P456">
        <f t="shared" si="15"/>
        <v>-36.901487009999997</v>
      </c>
      <c r="R456">
        <v>146300</v>
      </c>
      <c r="S456" t="s">
        <v>549</v>
      </c>
      <c r="T456" t="s">
        <v>96</v>
      </c>
      <c r="U456">
        <v>0</v>
      </c>
      <c r="V456">
        <v>0</v>
      </c>
      <c r="W456">
        <v>0</v>
      </c>
      <c r="X456">
        <v>0</v>
      </c>
      <c r="Y456">
        <v>0.8</v>
      </c>
      <c r="Z456">
        <v>0</v>
      </c>
      <c r="AA456">
        <v>0</v>
      </c>
      <c r="AB456">
        <v>0</v>
      </c>
      <c r="AC456">
        <v>0.2</v>
      </c>
      <c r="AD456">
        <v>0.02</v>
      </c>
      <c r="AE456">
        <v>0.38972113318387103</v>
      </c>
      <c r="AF456">
        <v>174.8653296</v>
      </c>
      <c r="AG456">
        <v>-36.88386826</v>
      </c>
      <c r="AI456">
        <v>146700</v>
      </c>
      <c r="AJ456" t="s">
        <v>553</v>
      </c>
      <c r="AK456" t="s">
        <v>96</v>
      </c>
      <c r="AL456">
        <v>0</v>
      </c>
      <c r="AM456">
        <v>0</v>
      </c>
      <c r="AN456">
        <v>0</v>
      </c>
      <c r="AO456">
        <v>0</v>
      </c>
      <c r="AP456">
        <v>0</v>
      </c>
      <c r="AQ456">
        <v>0.4</v>
      </c>
      <c r="AR456">
        <v>0</v>
      </c>
      <c r="AS456">
        <v>0</v>
      </c>
      <c r="AT456">
        <v>0.6</v>
      </c>
      <c r="AU456">
        <v>0</v>
      </c>
      <c r="AV456">
        <v>0.95550598288341304</v>
      </c>
      <c r="AW456">
        <v>174.84793680000001</v>
      </c>
      <c r="AX456">
        <v>-36.8985889</v>
      </c>
    </row>
    <row r="457" spans="1:50" x14ac:dyDescent="0.55000000000000004">
      <c r="A457">
        <v>146600</v>
      </c>
      <c r="B457" t="s">
        <v>552</v>
      </c>
      <c r="C457" t="s">
        <v>96</v>
      </c>
      <c r="D457">
        <v>0.04</v>
      </c>
      <c r="E457">
        <v>0</v>
      </c>
      <c r="F457">
        <v>0</v>
      </c>
      <c r="G457">
        <v>0</v>
      </c>
      <c r="H457">
        <v>0.91</v>
      </c>
      <c r="I457">
        <v>0.02</v>
      </c>
      <c r="J457">
        <v>0</v>
      </c>
      <c r="K457">
        <v>0</v>
      </c>
      <c r="L457">
        <v>0.03</v>
      </c>
      <c r="M457">
        <v>0.02</v>
      </c>
      <c r="N457">
        <v>11.0919412247257</v>
      </c>
      <c r="O457">
        <f t="shared" si="14"/>
        <v>174.8277109</v>
      </c>
      <c r="P457">
        <f t="shared" si="15"/>
        <v>-36.911167910000003</v>
      </c>
      <c r="R457">
        <v>146400</v>
      </c>
      <c r="S457" t="s">
        <v>550</v>
      </c>
      <c r="T457" t="s">
        <v>96</v>
      </c>
      <c r="U457">
        <v>0</v>
      </c>
      <c r="V457">
        <v>0</v>
      </c>
      <c r="W457">
        <v>0</v>
      </c>
      <c r="X457">
        <v>0</v>
      </c>
      <c r="Y457">
        <v>0.83</v>
      </c>
      <c r="Z457">
        <v>0</v>
      </c>
      <c r="AA457">
        <v>0</v>
      </c>
      <c r="AB457">
        <v>0</v>
      </c>
      <c r="AC457">
        <v>0.17</v>
      </c>
      <c r="AD457">
        <v>0.02</v>
      </c>
      <c r="AE457">
        <v>0.478028460894383</v>
      </c>
      <c r="AF457">
        <v>174.9037907</v>
      </c>
      <c r="AG457">
        <v>-36.860686280000003</v>
      </c>
      <c r="AI457">
        <v>146800</v>
      </c>
      <c r="AJ457" t="s">
        <v>554</v>
      </c>
      <c r="AK457" t="s">
        <v>96</v>
      </c>
      <c r="AL457">
        <v>0</v>
      </c>
      <c r="AM457">
        <v>0</v>
      </c>
      <c r="AN457">
        <v>0</v>
      </c>
      <c r="AO457">
        <v>0</v>
      </c>
      <c r="AP457">
        <v>0</v>
      </c>
      <c r="AQ457">
        <v>0.71</v>
      </c>
      <c r="AR457">
        <v>0</v>
      </c>
      <c r="AS457">
        <v>0</v>
      </c>
      <c r="AT457">
        <v>0.28999999999999998</v>
      </c>
      <c r="AU457">
        <v>0</v>
      </c>
      <c r="AV457">
        <v>0.97893430232030598</v>
      </c>
      <c r="AW457">
        <v>174.78854009999901</v>
      </c>
      <c r="AX457">
        <v>-36.943569760000003</v>
      </c>
    </row>
    <row r="458" spans="1:50" x14ac:dyDescent="0.55000000000000004">
      <c r="A458">
        <v>146700</v>
      </c>
      <c r="B458" t="s">
        <v>553</v>
      </c>
      <c r="C458" t="s">
        <v>96</v>
      </c>
      <c r="D458">
        <v>0</v>
      </c>
      <c r="E458">
        <v>0</v>
      </c>
      <c r="F458">
        <v>0</v>
      </c>
      <c r="G458">
        <v>0</v>
      </c>
      <c r="H458">
        <v>1</v>
      </c>
      <c r="I458">
        <v>0</v>
      </c>
      <c r="J458">
        <v>0</v>
      </c>
      <c r="K458">
        <v>0</v>
      </c>
      <c r="L458">
        <v>0</v>
      </c>
      <c r="M458">
        <v>0.02</v>
      </c>
      <c r="N458">
        <v>2.8497606736045098</v>
      </c>
      <c r="O458">
        <f t="shared" si="14"/>
        <v>174.84793680000001</v>
      </c>
      <c r="P458">
        <f t="shared" si="15"/>
        <v>-36.8985889</v>
      </c>
      <c r="R458">
        <v>146500</v>
      </c>
      <c r="S458" t="s">
        <v>551</v>
      </c>
      <c r="T458" t="s">
        <v>96</v>
      </c>
      <c r="U458">
        <v>0</v>
      </c>
      <c r="V458">
        <v>0</v>
      </c>
      <c r="W458">
        <v>0</v>
      </c>
      <c r="X458">
        <v>0</v>
      </c>
      <c r="Y458">
        <v>1</v>
      </c>
      <c r="Z458">
        <v>0</v>
      </c>
      <c r="AA458">
        <v>0</v>
      </c>
      <c r="AB458">
        <v>0</v>
      </c>
      <c r="AC458">
        <v>0</v>
      </c>
      <c r="AD458">
        <v>0.02</v>
      </c>
      <c r="AE458" t="s">
        <v>97</v>
      </c>
      <c r="AF458">
        <v>174.8388454</v>
      </c>
      <c r="AG458">
        <v>-36.901487009999997</v>
      </c>
      <c r="AI458">
        <v>146900</v>
      </c>
      <c r="AJ458" t="s">
        <v>555</v>
      </c>
      <c r="AK458" t="s">
        <v>96</v>
      </c>
      <c r="AL458" t="s">
        <v>97</v>
      </c>
      <c r="AM458" t="s">
        <v>97</v>
      </c>
      <c r="AN458" t="s">
        <v>97</v>
      </c>
      <c r="AO458">
        <v>0</v>
      </c>
      <c r="AP458" t="s">
        <v>97</v>
      </c>
      <c r="AQ458" t="s">
        <v>97</v>
      </c>
      <c r="AR458">
        <v>0</v>
      </c>
      <c r="AS458" t="s">
        <v>97</v>
      </c>
      <c r="AT458" t="s">
        <v>97</v>
      </c>
      <c r="AU458">
        <v>0</v>
      </c>
      <c r="AV458" t="s">
        <v>97</v>
      </c>
      <c r="AW458">
        <v>175.0427809</v>
      </c>
      <c r="AX458">
        <v>-36.780249429999998</v>
      </c>
    </row>
    <row r="459" spans="1:50" x14ac:dyDescent="0.55000000000000004">
      <c r="A459">
        <v>146800</v>
      </c>
      <c r="B459" t="s">
        <v>554</v>
      </c>
      <c r="C459" t="s">
        <v>96</v>
      </c>
      <c r="D459">
        <v>0.01</v>
      </c>
      <c r="E459">
        <v>0</v>
      </c>
      <c r="F459">
        <v>0</v>
      </c>
      <c r="G459">
        <v>0</v>
      </c>
      <c r="H459">
        <v>0.97</v>
      </c>
      <c r="I459">
        <v>0.01</v>
      </c>
      <c r="J459">
        <v>0</v>
      </c>
      <c r="K459">
        <v>0</v>
      </c>
      <c r="L459">
        <v>0.01</v>
      </c>
      <c r="M459">
        <v>0.02</v>
      </c>
      <c r="N459">
        <v>6.0045964022205203</v>
      </c>
      <c r="O459">
        <f t="shared" si="14"/>
        <v>174.78854009999901</v>
      </c>
      <c r="P459">
        <f t="shared" si="15"/>
        <v>-36.943569760000003</v>
      </c>
      <c r="R459">
        <v>146600</v>
      </c>
      <c r="S459" t="s">
        <v>552</v>
      </c>
      <c r="T459" t="s">
        <v>96</v>
      </c>
      <c r="U459">
        <v>0</v>
      </c>
      <c r="V459">
        <v>0</v>
      </c>
      <c r="W459">
        <v>0</v>
      </c>
      <c r="X459">
        <v>0</v>
      </c>
      <c r="Y459">
        <v>1</v>
      </c>
      <c r="Z459">
        <v>0</v>
      </c>
      <c r="AA459">
        <v>0</v>
      </c>
      <c r="AB459">
        <v>0</v>
      </c>
      <c r="AC459">
        <v>0</v>
      </c>
      <c r="AD459">
        <v>0.02</v>
      </c>
      <c r="AE459" t="s">
        <v>97</v>
      </c>
      <c r="AF459">
        <v>174.8277109</v>
      </c>
      <c r="AG459">
        <v>-36.911167910000003</v>
      </c>
      <c r="AI459">
        <v>147000</v>
      </c>
      <c r="AJ459" t="s">
        <v>556</v>
      </c>
      <c r="AK459" t="s">
        <v>96</v>
      </c>
      <c r="AL459">
        <v>0</v>
      </c>
      <c r="AM459">
        <v>7.0000000000000007E-2</v>
      </c>
      <c r="AN459">
        <v>0</v>
      </c>
      <c r="AO459">
        <v>0</v>
      </c>
      <c r="AP459">
        <v>0</v>
      </c>
      <c r="AQ459">
        <v>0.41</v>
      </c>
      <c r="AR459">
        <v>0</v>
      </c>
      <c r="AS459">
        <v>0</v>
      </c>
      <c r="AT459">
        <v>0.52</v>
      </c>
      <c r="AU459">
        <v>0</v>
      </c>
      <c r="AV459">
        <v>1.2918936176732501</v>
      </c>
      <c r="AW459">
        <v>174.86187459999999</v>
      </c>
      <c r="AX459">
        <v>-36.895215810000003</v>
      </c>
    </row>
    <row r="460" spans="1:50" x14ac:dyDescent="0.55000000000000004">
      <c r="A460">
        <v>146900</v>
      </c>
      <c r="B460" t="s">
        <v>555</v>
      </c>
      <c r="C460" t="s">
        <v>96</v>
      </c>
      <c r="D460">
        <v>0</v>
      </c>
      <c r="E460">
        <v>0.04</v>
      </c>
      <c r="F460">
        <v>0.19</v>
      </c>
      <c r="G460">
        <v>0</v>
      </c>
      <c r="H460">
        <v>0.73</v>
      </c>
      <c r="I460">
        <v>0</v>
      </c>
      <c r="J460">
        <v>0</v>
      </c>
      <c r="K460">
        <v>0</v>
      </c>
      <c r="L460">
        <v>0.04</v>
      </c>
      <c r="M460">
        <v>0.02</v>
      </c>
      <c r="N460">
        <v>7.2238041280731</v>
      </c>
      <c r="O460">
        <f t="shared" si="14"/>
        <v>175.0427809</v>
      </c>
      <c r="P460">
        <f t="shared" si="15"/>
        <v>-36.780249429999998</v>
      </c>
      <c r="R460">
        <v>146700</v>
      </c>
      <c r="S460" t="s">
        <v>553</v>
      </c>
      <c r="T460" t="s">
        <v>96</v>
      </c>
      <c r="U460">
        <v>0</v>
      </c>
      <c r="V460">
        <v>0</v>
      </c>
      <c r="W460">
        <v>0</v>
      </c>
      <c r="X460">
        <v>0</v>
      </c>
      <c r="Y460">
        <v>0.96</v>
      </c>
      <c r="Z460">
        <v>0.01</v>
      </c>
      <c r="AA460">
        <v>0</v>
      </c>
      <c r="AB460">
        <v>0</v>
      </c>
      <c r="AC460">
        <v>0.03</v>
      </c>
      <c r="AD460">
        <v>0.02</v>
      </c>
      <c r="AE460">
        <v>5.1914040541463198</v>
      </c>
      <c r="AF460">
        <v>174.84793680000001</v>
      </c>
      <c r="AG460">
        <v>-36.8985889</v>
      </c>
      <c r="AI460">
        <v>147100</v>
      </c>
      <c r="AJ460" t="s">
        <v>557</v>
      </c>
      <c r="AK460" t="s">
        <v>96</v>
      </c>
      <c r="AL460">
        <v>0</v>
      </c>
      <c r="AM460">
        <v>0</v>
      </c>
      <c r="AN460">
        <v>0</v>
      </c>
      <c r="AO460">
        <v>0</v>
      </c>
      <c r="AP460">
        <v>0</v>
      </c>
      <c r="AQ460">
        <v>0.68</v>
      </c>
      <c r="AR460">
        <v>0</v>
      </c>
      <c r="AS460">
        <v>0</v>
      </c>
      <c r="AT460">
        <v>0.32</v>
      </c>
      <c r="AU460">
        <v>0</v>
      </c>
      <c r="AV460">
        <v>1.1539573546969699</v>
      </c>
      <c r="AW460">
        <v>174.85535200000001</v>
      </c>
      <c r="AX460">
        <v>-36.901932199999997</v>
      </c>
    </row>
    <row r="461" spans="1:50" x14ac:dyDescent="0.55000000000000004">
      <c r="A461">
        <v>147000</v>
      </c>
      <c r="B461" t="s">
        <v>556</v>
      </c>
      <c r="C461" t="s">
        <v>96</v>
      </c>
      <c r="D461">
        <v>0.05</v>
      </c>
      <c r="E461">
        <v>0.03</v>
      </c>
      <c r="F461">
        <v>0</v>
      </c>
      <c r="G461">
        <v>0</v>
      </c>
      <c r="H461">
        <v>0.84</v>
      </c>
      <c r="I461">
        <v>0.06</v>
      </c>
      <c r="J461">
        <v>0</v>
      </c>
      <c r="K461">
        <v>0</v>
      </c>
      <c r="L461">
        <v>0.02</v>
      </c>
      <c r="M461">
        <v>0.02</v>
      </c>
      <c r="N461">
        <v>5.88242619504571</v>
      </c>
      <c r="O461">
        <f t="shared" si="14"/>
        <v>174.86187459999999</v>
      </c>
      <c r="P461">
        <f t="shared" si="15"/>
        <v>-36.895215810000003</v>
      </c>
      <c r="R461">
        <v>146800</v>
      </c>
      <c r="S461" t="s">
        <v>554</v>
      </c>
      <c r="T461" t="s">
        <v>96</v>
      </c>
      <c r="U461">
        <v>0</v>
      </c>
      <c r="V461">
        <v>0</v>
      </c>
      <c r="W461">
        <v>0</v>
      </c>
      <c r="X461">
        <v>0</v>
      </c>
      <c r="Y461">
        <v>0.96</v>
      </c>
      <c r="Z461">
        <v>0</v>
      </c>
      <c r="AA461">
        <v>0</v>
      </c>
      <c r="AB461">
        <v>0</v>
      </c>
      <c r="AC461">
        <v>0.04</v>
      </c>
      <c r="AD461">
        <v>0.02</v>
      </c>
      <c r="AE461">
        <v>5.3497295859298903</v>
      </c>
      <c r="AF461">
        <v>174.78854009999901</v>
      </c>
      <c r="AG461">
        <v>-36.943569760000003</v>
      </c>
      <c r="AI461">
        <v>147200</v>
      </c>
      <c r="AJ461" t="s">
        <v>558</v>
      </c>
      <c r="AK461" t="s">
        <v>96</v>
      </c>
      <c r="AL461">
        <v>0</v>
      </c>
      <c r="AM461">
        <v>0</v>
      </c>
      <c r="AN461">
        <v>0</v>
      </c>
      <c r="AO461">
        <v>0</v>
      </c>
      <c r="AP461">
        <v>0</v>
      </c>
      <c r="AQ461">
        <v>0.73</v>
      </c>
      <c r="AR461">
        <v>0</v>
      </c>
      <c r="AS461">
        <v>0</v>
      </c>
      <c r="AT461">
        <v>0.27</v>
      </c>
      <c r="AU461">
        <v>0</v>
      </c>
      <c r="AV461">
        <v>1.08764611803653</v>
      </c>
      <c r="AW461">
        <v>174.8420916</v>
      </c>
      <c r="AX461">
        <v>-36.909998360000003</v>
      </c>
    </row>
    <row r="462" spans="1:50" x14ac:dyDescent="0.55000000000000004">
      <c r="A462">
        <v>147100</v>
      </c>
      <c r="B462" t="s">
        <v>557</v>
      </c>
      <c r="C462" t="s">
        <v>96</v>
      </c>
      <c r="D462">
        <v>0.12</v>
      </c>
      <c r="E462">
        <v>0.02</v>
      </c>
      <c r="F462">
        <v>0</v>
      </c>
      <c r="G462">
        <v>0</v>
      </c>
      <c r="H462">
        <v>0.83</v>
      </c>
      <c r="I462">
        <v>0.01</v>
      </c>
      <c r="J462">
        <v>0</v>
      </c>
      <c r="K462">
        <v>0</v>
      </c>
      <c r="L462">
        <v>0.02</v>
      </c>
      <c r="M462">
        <v>0.02</v>
      </c>
      <c r="N462">
        <v>6.6362600297366798</v>
      </c>
      <c r="O462">
        <f t="shared" si="14"/>
        <v>174.85535200000001</v>
      </c>
      <c r="P462">
        <f t="shared" si="15"/>
        <v>-36.901932199999997</v>
      </c>
      <c r="R462">
        <v>146900</v>
      </c>
      <c r="S462" t="s">
        <v>555</v>
      </c>
      <c r="T462" t="s">
        <v>96</v>
      </c>
      <c r="U462">
        <v>0</v>
      </c>
      <c r="V462">
        <v>0</v>
      </c>
      <c r="W462">
        <v>0</v>
      </c>
      <c r="X462">
        <v>0</v>
      </c>
      <c r="Y462">
        <v>0.8</v>
      </c>
      <c r="Z462">
        <v>0</v>
      </c>
      <c r="AA462">
        <v>0</v>
      </c>
      <c r="AB462">
        <v>0</v>
      </c>
      <c r="AC462">
        <v>0.2</v>
      </c>
      <c r="AD462">
        <v>0.02</v>
      </c>
      <c r="AE462">
        <v>1.7002848500194101</v>
      </c>
      <c r="AF462">
        <v>175.0427809</v>
      </c>
      <c r="AG462">
        <v>-36.780249429999998</v>
      </c>
      <c r="AI462">
        <v>147500</v>
      </c>
      <c r="AJ462" t="s">
        <v>559</v>
      </c>
      <c r="AK462" t="s">
        <v>96</v>
      </c>
      <c r="AL462">
        <v>0</v>
      </c>
      <c r="AM462">
        <v>7.0000000000000007E-2</v>
      </c>
      <c r="AN462">
        <v>0</v>
      </c>
      <c r="AO462">
        <v>0</v>
      </c>
      <c r="AP462">
        <v>9.9999999999998892E-3</v>
      </c>
      <c r="AQ462">
        <v>0.77</v>
      </c>
      <c r="AR462">
        <v>0</v>
      </c>
      <c r="AS462">
        <v>0</v>
      </c>
      <c r="AT462">
        <v>0.15</v>
      </c>
      <c r="AU462">
        <v>0</v>
      </c>
      <c r="AV462">
        <v>5.8092758121765904</v>
      </c>
      <c r="AW462">
        <v>174.78585989999999</v>
      </c>
      <c r="AX462">
        <v>-36.952515730000002</v>
      </c>
    </row>
    <row r="463" spans="1:50" x14ac:dyDescent="0.55000000000000004">
      <c r="A463">
        <v>147200</v>
      </c>
      <c r="B463" t="s">
        <v>558</v>
      </c>
      <c r="C463" t="s">
        <v>96</v>
      </c>
      <c r="D463">
        <v>0.08</v>
      </c>
      <c r="E463">
        <v>0</v>
      </c>
      <c r="F463">
        <v>0</v>
      </c>
      <c r="G463">
        <v>0</v>
      </c>
      <c r="H463">
        <v>0.84</v>
      </c>
      <c r="I463">
        <v>0.01</v>
      </c>
      <c r="J463">
        <v>0</v>
      </c>
      <c r="K463">
        <v>0</v>
      </c>
      <c r="L463">
        <v>7.0000000000000007E-2</v>
      </c>
      <c r="M463">
        <v>0.02</v>
      </c>
      <c r="N463">
        <v>5.6143171731977404</v>
      </c>
      <c r="O463">
        <f t="shared" si="14"/>
        <v>174.8420916</v>
      </c>
      <c r="P463">
        <f t="shared" si="15"/>
        <v>-36.909998360000003</v>
      </c>
      <c r="R463">
        <v>147000</v>
      </c>
      <c r="S463" t="s">
        <v>556</v>
      </c>
      <c r="T463" t="s">
        <v>96</v>
      </c>
      <c r="U463">
        <v>0</v>
      </c>
      <c r="V463">
        <v>0</v>
      </c>
      <c r="W463">
        <v>0</v>
      </c>
      <c r="X463">
        <v>0</v>
      </c>
      <c r="Y463">
        <v>0.85</v>
      </c>
      <c r="Z463">
        <v>0</v>
      </c>
      <c r="AA463">
        <v>0</v>
      </c>
      <c r="AB463">
        <v>0</v>
      </c>
      <c r="AC463">
        <v>0.15</v>
      </c>
      <c r="AD463">
        <v>0.02</v>
      </c>
      <c r="AE463">
        <v>0.81320958238686802</v>
      </c>
      <c r="AF463">
        <v>174.86187459999999</v>
      </c>
      <c r="AG463">
        <v>-36.895215810000003</v>
      </c>
      <c r="AI463">
        <v>147600</v>
      </c>
      <c r="AJ463" t="s">
        <v>560</v>
      </c>
      <c r="AK463" t="s">
        <v>96</v>
      </c>
      <c r="AL463">
        <v>0</v>
      </c>
      <c r="AM463">
        <v>0.18</v>
      </c>
      <c r="AN463">
        <v>0</v>
      </c>
      <c r="AO463">
        <v>0</v>
      </c>
      <c r="AP463">
        <v>0</v>
      </c>
      <c r="AQ463">
        <v>0.61</v>
      </c>
      <c r="AR463">
        <v>0</v>
      </c>
      <c r="AS463">
        <v>0.06</v>
      </c>
      <c r="AT463">
        <v>0.15</v>
      </c>
      <c r="AU463">
        <v>0</v>
      </c>
      <c r="AV463">
        <v>2.76332096075642</v>
      </c>
      <c r="AW463">
        <v>175.02985000000001</v>
      </c>
      <c r="AX463">
        <v>-36.796134930000001</v>
      </c>
    </row>
    <row r="464" spans="1:50" x14ac:dyDescent="0.55000000000000004">
      <c r="A464">
        <v>147400</v>
      </c>
      <c r="B464" t="s">
        <v>561</v>
      </c>
      <c r="C464" t="s">
        <v>96</v>
      </c>
      <c r="D464" t="s">
        <v>97</v>
      </c>
      <c r="E464" t="s">
        <v>97</v>
      </c>
      <c r="F464" t="s">
        <v>97</v>
      </c>
      <c r="G464">
        <v>0</v>
      </c>
      <c r="H464" t="s">
        <v>97</v>
      </c>
      <c r="I464" t="s">
        <v>97</v>
      </c>
      <c r="J464">
        <v>0</v>
      </c>
      <c r="K464" t="s">
        <v>97</v>
      </c>
      <c r="L464" t="s">
        <v>97</v>
      </c>
      <c r="M464">
        <v>0.02</v>
      </c>
      <c r="N464" t="s">
        <v>97</v>
      </c>
      <c r="O464">
        <f t="shared" si="14"/>
        <v>174.84049019999901</v>
      </c>
      <c r="P464">
        <f t="shared" si="15"/>
        <v>-36.91485222</v>
      </c>
      <c r="R464">
        <v>147100</v>
      </c>
      <c r="S464" t="s">
        <v>557</v>
      </c>
      <c r="T464" t="s">
        <v>96</v>
      </c>
      <c r="U464">
        <v>0</v>
      </c>
      <c r="V464">
        <v>0</v>
      </c>
      <c r="W464">
        <v>0</v>
      </c>
      <c r="X464">
        <v>0</v>
      </c>
      <c r="Y464">
        <v>0.75</v>
      </c>
      <c r="Z464">
        <v>0</v>
      </c>
      <c r="AA464">
        <v>0</v>
      </c>
      <c r="AB464">
        <v>0</v>
      </c>
      <c r="AC464">
        <v>0.25</v>
      </c>
      <c r="AD464">
        <v>0.02</v>
      </c>
      <c r="AE464">
        <v>1.3574690448136799</v>
      </c>
      <c r="AF464">
        <v>174.85535200000001</v>
      </c>
      <c r="AG464">
        <v>-36.901932199999997</v>
      </c>
      <c r="AI464">
        <v>147700</v>
      </c>
      <c r="AJ464" t="s">
        <v>562</v>
      </c>
      <c r="AK464" t="s">
        <v>96</v>
      </c>
      <c r="AL464">
        <v>0</v>
      </c>
      <c r="AM464">
        <v>0</v>
      </c>
      <c r="AN464">
        <v>0</v>
      </c>
      <c r="AO464">
        <v>0</v>
      </c>
      <c r="AP464">
        <v>0</v>
      </c>
      <c r="AQ464">
        <v>0</v>
      </c>
      <c r="AR464">
        <v>0</v>
      </c>
      <c r="AS464">
        <v>0</v>
      </c>
      <c r="AT464">
        <v>1</v>
      </c>
      <c r="AU464">
        <v>0</v>
      </c>
      <c r="AV464">
        <v>1.5611606151063999</v>
      </c>
      <c r="AW464">
        <v>174.84364629999999</v>
      </c>
      <c r="AX464">
        <v>-36.923978660000003</v>
      </c>
    </row>
    <row r="465" spans="1:50" x14ac:dyDescent="0.55000000000000004">
      <c r="A465">
        <v>147500</v>
      </c>
      <c r="B465" t="s">
        <v>559</v>
      </c>
      <c r="C465" t="s">
        <v>96</v>
      </c>
      <c r="D465">
        <v>0</v>
      </c>
      <c r="E465">
        <v>0</v>
      </c>
      <c r="F465">
        <v>0</v>
      </c>
      <c r="G465">
        <v>0</v>
      </c>
      <c r="H465">
        <v>0.98</v>
      </c>
      <c r="I465">
        <v>0.01</v>
      </c>
      <c r="J465">
        <v>0</v>
      </c>
      <c r="K465">
        <v>0</v>
      </c>
      <c r="L465">
        <v>0.01</v>
      </c>
      <c r="M465">
        <v>0.02</v>
      </c>
      <c r="N465">
        <v>6.3295320404379698</v>
      </c>
      <c r="O465">
        <f t="shared" si="14"/>
        <v>174.78585989999999</v>
      </c>
      <c r="P465">
        <f t="shared" si="15"/>
        <v>-36.952515730000002</v>
      </c>
      <c r="R465">
        <v>147200</v>
      </c>
      <c r="S465" t="s">
        <v>558</v>
      </c>
      <c r="T465" t="s">
        <v>96</v>
      </c>
      <c r="U465">
        <v>0</v>
      </c>
      <c r="V465">
        <v>0</v>
      </c>
      <c r="W465">
        <v>0</v>
      </c>
      <c r="X465">
        <v>0</v>
      </c>
      <c r="Y465">
        <v>0.89</v>
      </c>
      <c r="Z465">
        <v>0</v>
      </c>
      <c r="AA465">
        <v>0</v>
      </c>
      <c r="AB465">
        <v>0</v>
      </c>
      <c r="AC465">
        <v>0.11</v>
      </c>
      <c r="AD465">
        <v>0.02</v>
      </c>
      <c r="AE465">
        <v>2.0297375513860598</v>
      </c>
      <c r="AF465">
        <v>174.8420916</v>
      </c>
      <c r="AG465">
        <v>-36.909998360000003</v>
      </c>
      <c r="AI465">
        <v>147800</v>
      </c>
      <c r="AJ465" t="s">
        <v>563</v>
      </c>
      <c r="AK465" t="s">
        <v>96</v>
      </c>
      <c r="AL465">
        <v>0</v>
      </c>
      <c r="AM465">
        <v>0</v>
      </c>
      <c r="AN465">
        <v>0</v>
      </c>
      <c r="AO465">
        <v>0</v>
      </c>
      <c r="AP465">
        <v>0</v>
      </c>
      <c r="AQ465">
        <v>1</v>
      </c>
      <c r="AR465">
        <v>0</v>
      </c>
      <c r="AS465">
        <v>0</v>
      </c>
      <c r="AT465">
        <v>0</v>
      </c>
      <c r="AU465">
        <v>0</v>
      </c>
      <c r="AV465">
        <v>1.44451059964588</v>
      </c>
      <c r="AW465">
        <v>174.89665019999899</v>
      </c>
      <c r="AX465">
        <v>-36.886023819999998</v>
      </c>
    </row>
    <row r="466" spans="1:50" x14ac:dyDescent="0.55000000000000004">
      <c r="A466">
        <v>147600</v>
      </c>
      <c r="B466" t="s">
        <v>560</v>
      </c>
      <c r="C466" t="s">
        <v>96</v>
      </c>
      <c r="D466">
        <v>0</v>
      </c>
      <c r="E466">
        <v>0.01</v>
      </c>
      <c r="F466">
        <v>0.23</v>
      </c>
      <c r="G466">
        <v>0</v>
      </c>
      <c r="H466">
        <v>0.64</v>
      </c>
      <c r="I466">
        <v>0.08</v>
      </c>
      <c r="J466">
        <v>0</v>
      </c>
      <c r="K466">
        <v>0</v>
      </c>
      <c r="L466">
        <v>0.04</v>
      </c>
      <c r="M466">
        <v>0.02</v>
      </c>
      <c r="N466">
        <v>7.9219878096776801</v>
      </c>
      <c r="O466">
        <f t="shared" si="14"/>
        <v>175.02985000000001</v>
      </c>
      <c r="P466">
        <f t="shared" si="15"/>
        <v>-36.796134930000001</v>
      </c>
      <c r="R466">
        <v>147400</v>
      </c>
      <c r="S466" t="s">
        <v>561</v>
      </c>
      <c r="T466" t="s">
        <v>96</v>
      </c>
      <c r="U466">
        <v>0.03</v>
      </c>
      <c r="V466">
        <v>0</v>
      </c>
      <c r="W466">
        <v>0</v>
      </c>
      <c r="X466">
        <v>0</v>
      </c>
      <c r="Y466">
        <v>0.93</v>
      </c>
      <c r="Z466">
        <v>0.01</v>
      </c>
      <c r="AA466">
        <v>0</v>
      </c>
      <c r="AB466">
        <v>0</v>
      </c>
      <c r="AC466">
        <v>0.03</v>
      </c>
      <c r="AD466">
        <v>0.02</v>
      </c>
      <c r="AE466">
        <v>6.95901326747535</v>
      </c>
      <c r="AF466">
        <v>174.84049019999901</v>
      </c>
      <c r="AG466">
        <v>-36.91485222</v>
      </c>
      <c r="AI466">
        <v>147900</v>
      </c>
      <c r="AJ466" t="s">
        <v>564</v>
      </c>
      <c r="AK466" t="s">
        <v>96</v>
      </c>
      <c r="AL466">
        <v>0</v>
      </c>
      <c r="AM466">
        <v>0</v>
      </c>
      <c r="AN466">
        <v>0</v>
      </c>
      <c r="AO466">
        <v>0</v>
      </c>
      <c r="AP466">
        <v>0</v>
      </c>
      <c r="AQ466">
        <v>1</v>
      </c>
      <c r="AR466">
        <v>0</v>
      </c>
      <c r="AS466">
        <v>0</v>
      </c>
      <c r="AT466">
        <v>0</v>
      </c>
      <c r="AU466">
        <v>0</v>
      </c>
      <c r="AV466">
        <v>3.6633737883341202</v>
      </c>
      <c r="AW466">
        <v>174.7740086</v>
      </c>
      <c r="AX466">
        <v>-36.989102899999999</v>
      </c>
    </row>
    <row r="467" spans="1:50" x14ac:dyDescent="0.55000000000000004">
      <c r="A467">
        <v>147700</v>
      </c>
      <c r="B467" t="s">
        <v>562</v>
      </c>
      <c r="C467" t="s">
        <v>96</v>
      </c>
      <c r="D467" t="s">
        <v>97</v>
      </c>
      <c r="E467" t="s">
        <v>97</v>
      </c>
      <c r="F467" t="s">
        <v>97</v>
      </c>
      <c r="G467">
        <v>0</v>
      </c>
      <c r="H467" t="s">
        <v>97</v>
      </c>
      <c r="I467" t="s">
        <v>97</v>
      </c>
      <c r="J467">
        <v>0</v>
      </c>
      <c r="K467" t="s">
        <v>97</v>
      </c>
      <c r="L467" t="s">
        <v>97</v>
      </c>
      <c r="M467">
        <v>0.02</v>
      </c>
      <c r="N467" t="s">
        <v>97</v>
      </c>
      <c r="O467">
        <f t="shared" si="14"/>
        <v>174.84364629999999</v>
      </c>
      <c r="P467">
        <f t="shared" si="15"/>
        <v>-36.923978660000003</v>
      </c>
      <c r="R467">
        <v>147500</v>
      </c>
      <c r="S467" t="s">
        <v>559</v>
      </c>
      <c r="T467" t="s">
        <v>96</v>
      </c>
      <c r="U467">
        <v>0</v>
      </c>
      <c r="V467">
        <v>0</v>
      </c>
      <c r="W467">
        <v>0</v>
      </c>
      <c r="X467">
        <v>0</v>
      </c>
      <c r="Y467">
        <v>1</v>
      </c>
      <c r="Z467">
        <v>0</v>
      </c>
      <c r="AA467">
        <v>0</v>
      </c>
      <c r="AB467">
        <v>0</v>
      </c>
      <c r="AC467">
        <v>0</v>
      </c>
      <c r="AD467">
        <v>0.02</v>
      </c>
      <c r="AE467">
        <v>0.27905013682809598</v>
      </c>
      <c r="AF467">
        <v>174.78585989999999</v>
      </c>
      <c r="AG467">
        <v>-36.952515730000002</v>
      </c>
      <c r="AI467">
        <v>148000</v>
      </c>
      <c r="AJ467" t="s">
        <v>565</v>
      </c>
      <c r="AK467" t="s">
        <v>96</v>
      </c>
      <c r="AL467">
        <v>0</v>
      </c>
      <c r="AM467">
        <v>0.13</v>
      </c>
      <c r="AN467">
        <v>0</v>
      </c>
      <c r="AO467">
        <v>0</v>
      </c>
      <c r="AP467">
        <v>0.03</v>
      </c>
      <c r="AQ467">
        <v>0.31</v>
      </c>
      <c r="AR467">
        <v>0</v>
      </c>
      <c r="AS467">
        <v>0</v>
      </c>
      <c r="AT467">
        <v>0.53</v>
      </c>
      <c r="AU467">
        <v>0</v>
      </c>
      <c r="AV467">
        <v>1.88240875593385</v>
      </c>
      <c r="AW467">
        <v>174.91349069999899</v>
      </c>
      <c r="AX467">
        <v>-36.876744330000001</v>
      </c>
    </row>
    <row r="468" spans="1:50" x14ac:dyDescent="0.55000000000000004">
      <c r="A468">
        <v>147800</v>
      </c>
      <c r="B468" t="s">
        <v>563</v>
      </c>
      <c r="C468" t="s">
        <v>96</v>
      </c>
      <c r="D468">
        <v>0</v>
      </c>
      <c r="E468">
        <v>0</v>
      </c>
      <c r="F468">
        <v>7.0000000000000007E-2</v>
      </c>
      <c r="G468">
        <v>0</v>
      </c>
      <c r="H468">
        <v>0.93</v>
      </c>
      <c r="I468">
        <v>0</v>
      </c>
      <c r="J468">
        <v>0</v>
      </c>
      <c r="K468">
        <v>0</v>
      </c>
      <c r="L468">
        <v>0</v>
      </c>
      <c r="M468">
        <v>0.02</v>
      </c>
      <c r="N468">
        <v>7.4156918157580698</v>
      </c>
      <c r="O468">
        <f t="shared" si="14"/>
        <v>174.89665019999899</v>
      </c>
      <c r="P468">
        <f t="shared" si="15"/>
        <v>-36.886023819999998</v>
      </c>
      <c r="R468">
        <v>147600</v>
      </c>
      <c r="S468" t="s">
        <v>560</v>
      </c>
      <c r="T468" t="s">
        <v>96</v>
      </c>
      <c r="U468">
        <v>0</v>
      </c>
      <c r="V468">
        <v>0</v>
      </c>
      <c r="W468">
        <v>0.03</v>
      </c>
      <c r="X468">
        <v>0</v>
      </c>
      <c r="Y468">
        <v>0.84</v>
      </c>
      <c r="Z468">
        <v>0.04</v>
      </c>
      <c r="AA468">
        <v>0</v>
      </c>
      <c r="AB468">
        <v>0</v>
      </c>
      <c r="AC468">
        <v>0.09</v>
      </c>
      <c r="AD468">
        <v>0.02</v>
      </c>
      <c r="AE468">
        <v>2.2597008439869701</v>
      </c>
      <c r="AF468">
        <v>175.02985000000001</v>
      </c>
      <c r="AG468">
        <v>-36.796134930000001</v>
      </c>
      <c r="AI468">
        <v>148100</v>
      </c>
      <c r="AJ468" t="s">
        <v>566</v>
      </c>
      <c r="AK468" t="s">
        <v>96</v>
      </c>
      <c r="AL468">
        <v>0</v>
      </c>
      <c r="AM468">
        <v>0.57999999999999996</v>
      </c>
      <c r="AN468">
        <v>0</v>
      </c>
      <c r="AO468">
        <v>0</v>
      </c>
      <c r="AP468">
        <v>9.9999999999999898E-3</v>
      </c>
      <c r="AQ468">
        <v>0.22</v>
      </c>
      <c r="AR468">
        <v>0</v>
      </c>
      <c r="AS468">
        <v>0</v>
      </c>
      <c r="AT468">
        <v>0.19</v>
      </c>
      <c r="AU468">
        <v>0</v>
      </c>
      <c r="AV468">
        <v>5.0671061092113003</v>
      </c>
      <c r="AW468">
        <v>174.8761839</v>
      </c>
      <c r="AX468">
        <v>-36.905893799999902</v>
      </c>
    </row>
    <row r="469" spans="1:50" x14ac:dyDescent="0.55000000000000004">
      <c r="A469">
        <v>147900</v>
      </c>
      <c r="B469" t="s">
        <v>564</v>
      </c>
      <c r="C469" t="s">
        <v>96</v>
      </c>
      <c r="D469">
        <v>0</v>
      </c>
      <c r="E469">
        <v>0</v>
      </c>
      <c r="F469">
        <v>0</v>
      </c>
      <c r="G469">
        <v>0</v>
      </c>
      <c r="H469">
        <v>1</v>
      </c>
      <c r="I469">
        <v>0</v>
      </c>
      <c r="J469">
        <v>0</v>
      </c>
      <c r="K469">
        <v>0</v>
      </c>
      <c r="L469">
        <v>0</v>
      </c>
      <c r="M469">
        <v>0.02</v>
      </c>
      <c r="N469">
        <v>1.62363114208703</v>
      </c>
      <c r="O469">
        <f t="shared" si="14"/>
        <v>174.7740086</v>
      </c>
      <c r="P469">
        <f t="shared" si="15"/>
        <v>-36.989102899999999</v>
      </c>
      <c r="R469">
        <v>147700</v>
      </c>
      <c r="S469" t="s">
        <v>562</v>
      </c>
      <c r="T469" t="s">
        <v>96</v>
      </c>
      <c r="U469">
        <v>0</v>
      </c>
      <c r="V469">
        <v>0</v>
      </c>
      <c r="W469">
        <v>0</v>
      </c>
      <c r="X469">
        <v>0</v>
      </c>
      <c r="Y469">
        <v>0.99</v>
      </c>
      <c r="Z469">
        <v>0.01</v>
      </c>
      <c r="AA469">
        <v>0</v>
      </c>
      <c r="AB469">
        <v>0</v>
      </c>
      <c r="AC469">
        <v>0</v>
      </c>
      <c r="AD469">
        <v>0.02</v>
      </c>
      <c r="AE469">
        <v>10.530728571536599</v>
      </c>
      <c r="AF469">
        <v>174.84364629999999</v>
      </c>
      <c r="AG469">
        <v>-36.923978660000003</v>
      </c>
      <c r="AI469">
        <v>148200</v>
      </c>
      <c r="AJ469" t="s">
        <v>567</v>
      </c>
      <c r="AK469" t="s">
        <v>96</v>
      </c>
      <c r="AL469">
        <v>0</v>
      </c>
      <c r="AM469">
        <v>0</v>
      </c>
      <c r="AN469">
        <v>0</v>
      </c>
      <c r="AO469">
        <v>0</v>
      </c>
      <c r="AP469">
        <v>0</v>
      </c>
      <c r="AQ469">
        <v>0.53</v>
      </c>
      <c r="AR469">
        <v>0</v>
      </c>
      <c r="AS469">
        <v>0</v>
      </c>
      <c r="AT469">
        <v>0.47</v>
      </c>
      <c r="AU469">
        <v>0</v>
      </c>
      <c r="AV469">
        <v>0.81061824126878401</v>
      </c>
      <c r="AW469">
        <v>174.8090018</v>
      </c>
      <c r="AX469">
        <v>-36.949145059999999</v>
      </c>
    </row>
    <row r="470" spans="1:50" x14ac:dyDescent="0.55000000000000004">
      <c r="A470">
        <v>148000</v>
      </c>
      <c r="B470" t="s">
        <v>565</v>
      </c>
      <c r="C470" t="s">
        <v>96</v>
      </c>
      <c r="D470">
        <v>0</v>
      </c>
      <c r="E470">
        <v>0</v>
      </c>
      <c r="F470">
        <v>0.04</v>
      </c>
      <c r="G470">
        <v>0</v>
      </c>
      <c r="H470">
        <v>0.96</v>
      </c>
      <c r="I470">
        <v>0</v>
      </c>
      <c r="J470">
        <v>0</v>
      </c>
      <c r="K470">
        <v>0</v>
      </c>
      <c r="L470">
        <v>0</v>
      </c>
      <c r="M470">
        <v>0.02</v>
      </c>
      <c r="N470">
        <v>8.9061912950991093</v>
      </c>
      <c r="O470">
        <f t="shared" si="14"/>
        <v>174.91349069999899</v>
      </c>
      <c r="P470">
        <f t="shared" si="15"/>
        <v>-36.876744330000001</v>
      </c>
      <c r="R470">
        <v>147800</v>
      </c>
      <c r="S470" t="s">
        <v>563</v>
      </c>
      <c r="T470" t="s">
        <v>96</v>
      </c>
      <c r="U470">
        <v>0</v>
      </c>
      <c r="V470">
        <v>0</v>
      </c>
      <c r="W470">
        <v>0</v>
      </c>
      <c r="X470">
        <v>0</v>
      </c>
      <c r="Y470">
        <v>0.97</v>
      </c>
      <c r="Z470">
        <v>0</v>
      </c>
      <c r="AA470">
        <v>0</v>
      </c>
      <c r="AB470">
        <v>0</v>
      </c>
      <c r="AC470">
        <v>0.03</v>
      </c>
      <c r="AD470">
        <v>0.02</v>
      </c>
      <c r="AE470">
        <v>2.21885725247928</v>
      </c>
      <c r="AF470">
        <v>174.89665019999899</v>
      </c>
      <c r="AG470">
        <v>-36.886023819999998</v>
      </c>
      <c r="AI470">
        <v>148300</v>
      </c>
      <c r="AJ470" t="s">
        <v>568</v>
      </c>
      <c r="AK470" t="s">
        <v>96</v>
      </c>
      <c r="AL470">
        <v>0</v>
      </c>
      <c r="AM470">
        <v>0.02</v>
      </c>
      <c r="AN470">
        <v>0</v>
      </c>
      <c r="AO470">
        <v>0</v>
      </c>
      <c r="AP470">
        <v>0</v>
      </c>
      <c r="AQ470">
        <v>0.54</v>
      </c>
      <c r="AR470">
        <v>0</v>
      </c>
      <c r="AS470">
        <v>0.01</v>
      </c>
      <c r="AT470">
        <v>0.43</v>
      </c>
      <c r="AU470">
        <v>0</v>
      </c>
      <c r="AV470">
        <v>1.510092076486</v>
      </c>
      <c r="AW470">
        <v>174.9076561</v>
      </c>
      <c r="AX470">
        <v>-36.88001336</v>
      </c>
    </row>
    <row r="471" spans="1:50" x14ac:dyDescent="0.55000000000000004">
      <c r="A471">
        <v>148100</v>
      </c>
      <c r="B471" t="s">
        <v>566</v>
      </c>
      <c r="C471" t="s">
        <v>96</v>
      </c>
      <c r="D471">
        <v>7.0000000000000007E-2</v>
      </c>
      <c r="E471">
        <v>0.01</v>
      </c>
      <c r="F471">
        <v>0</v>
      </c>
      <c r="G471">
        <v>0</v>
      </c>
      <c r="H471">
        <v>0.89</v>
      </c>
      <c r="I471">
        <v>0</v>
      </c>
      <c r="J471">
        <v>0</v>
      </c>
      <c r="K471">
        <v>0</v>
      </c>
      <c r="L471">
        <v>0.03</v>
      </c>
      <c r="M471">
        <v>0.02</v>
      </c>
      <c r="N471">
        <v>6.5687482406574498</v>
      </c>
      <c r="O471">
        <f t="shared" si="14"/>
        <v>174.8761839</v>
      </c>
      <c r="P471">
        <f t="shared" si="15"/>
        <v>-36.905893799999902</v>
      </c>
      <c r="R471">
        <v>147900</v>
      </c>
      <c r="S471" t="s">
        <v>564</v>
      </c>
      <c r="T471" t="s">
        <v>96</v>
      </c>
      <c r="U471">
        <v>0</v>
      </c>
      <c r="V471">
        <v>0.01</v>
      </c>
      <c r="W471">
        <v>0</v>
      </c>
      <c r="X471">
        <v>0</v>
      </c>
      <c r="Y471">
        <v>0.95</v>
      </c>
      <c r="Z471">
        <v>0.04</v>
      </c>
      <c r="AA471">
        <v>0</v>
      </c>
      <c r="AB471">
        <v>0</v>
      </c>
      <c r="AC471">
        <v>0</v>
      </c>
      <c r="AD471">
        <v>0.02</v>
      </c>
      <c r="AE471">
        <v>13.0469325706723</v>
      </c>
      <c r="AF471">
        <v>174.7740086</v>
      </c>
      <c r="AG471">
        <v>-36.989102899999999</v>
      </c>
      <c r="AI471">
        <v>148400</v>
      </c>
      <c r="AJ471" t="s">
        <v>569</v>
      </c>
      <c r="AK471" t="s">
        <v>96</v>
      </c>
      <c r="AL471">
        <v>0</v>
      </c>
      <c r="AM471">
        <v>0.03</v>
      </c>
      <c r="AN471">
        <v>0</v>
      </c>
      <c r="AO471">
        <v>0</v>
      </c>
      <c r="AP471">
        <v>0</v>
      </c>
      <c r="AQ471">
        <v>0.49</v>
      </c>
      <c r="AR471">
        <v>0</v>
      </c>
      <c r="AS471">
        <v>0.03</v>
      </c>
      <c r="AT471">
        <v>0.45</v>
      </c>
      <c r="AU471">
        <v>0</v>
      </c>
      <c r="AV471">
        <v>1.33075960722283</v>
      </c>
      <c r="AW471">
        <v>174.88716069999899</v>
      </c>
      <c r="AX471">
        <v>-36.895395739999998</v>
      </c>
    </row>
    <row r="472" spans="1:50" x14ac:dyDescent="0.55000000000000004">
      <c r="A472">
        <v>148200</v>
      </c>
      <c r="B472" t="s">
        <v>567</v>
      </c>
      <c r="C472" t="s">
        <v>96</v>
      </c>
      <c r="D472">
        <v>0.01</v>
      </c>
      <c r="E472">
        <v>0</v>
      </c>
      <c r="F472">
        <v>0</v>
      </c>
      <c r="G472">
        <v>0</v>
      </c>
      <c r="H472">
        <v>0.91</v>
      </c>
      <c r="I472">
        <v>0.06</v>
      </c>
      <c r="J472">
        <v>0</v>
      </c>
      <c r="K472">
        <v>0</v>
      </c>
      <c r="L472">
        <v>0.02</v>
      </c>
      <c r="M472">
        <v>0.02</v>
      </c>
      <c r="N472">
        <v>5.3064889487988598</v>
      </c>
      <c r="O472">
        <f t="shared" si="14"/>
        <v>174.8090018</v>
      </c>
      <c r="P472">
        <f t="shared" si="15"/>
        <v>-36.949145059999999</v>
      </c>
      <c r="R472">
        <v>148000</v>
      </c>
      <c r="S472" t="s">
        <v>565</v>
      </c>
      <c r="T472" t="s">
        <v>96</v>
      </c>
      <c r="U472">
        <v>0</v>
      </c>
      <c r="V472">
        <v>0</v>
      </c>
      <c r="W472">
        <v>0</v>
      </c>
      <c r="X472">
        <v>0</v>
      </c>
      <c r="Y472">
        <v>1</v>
      </c>
      <c r="Z472">
        <v>0</v>
      </c>
      <c r="AA472">
        <v>0</v>
      </c>
      <c r="AB472">
        <v>0</v>
      </c>
      <c r="AC472">
        <v>0</v>
      </c>
      <c r="AD472">
        <v>0.02</v>
      </c>
      <c r="AE472">
        <v>2.4168395969438201</v>
      </c>
      <c r="AF472">
        <v>174.91349069999899</v>
      </c>
      <c r="AG472">
        <v>-36.876744330000001</v>
      </c>
      <c r="AI472">
        <v>148500</v>
      </c>
      <c r="AJ472" t="s">
        <v>570</v>
      </c>
      <c r="AK472" t="s">
        <v>96</v>
      </c>
      <c r="AL472" t="s">
        <v>97</v>
      </c>
      <c r="AM472" t="s">
        <v>97</v>
      </c>
      <c r="AN472" t="s">
        <v>97</v>
      </c>
      <c r="AO472">
        <v>0</v>
      </c>
      <c r="AP472" t="s">
        <v>97</v>
      </c>
      <c r="AQ472" t="s">
        <v>97</v>
      </c>
      <c r="AR472">
        <v>0</v>
      </c>
      <c r="AS472" t="s">
        <v>97</v>
      </c>
      <c r="AT472" t="s">
        <v>97</v>
      </c>
      <c r="AU472">
        <v>0</v>
      </c>
      <c r="AV472" t="s">
        <v>97</v>
      </c>
      <c r="AW472">
        <v>174.7950367</v>
      </c>
      <c r="AX472">
        <v>-36.959227679999998</v>
      </c>
    </row>
    <row r="473" spans="1:50" x14ac:dyDescent="0.55000000000000004">
      <c r="A473">
        <v>148300</v>
      </c>
      <c r="B473" t="s">
        <v>568</v>
      </c>
      <c r="C473" t="s">
        <v>96</v>
      </c>
      <c r="D473">
        <v>0</v>
      </c>
      <c r="E473">
        <v>0</v>
      </c>
      <c r="F473">
        <v>0</v>
      </c>
      <c r="G473">
        <v>0</v>
      </c>
      <c r="H473">
        <v>0.98</v>
      </c>
      <c r="I473">
        <v>0</v>
      </c>
      <c r="J473">
        <v>0</v>
      </c>
      <c r="K473">
        <v>0</v>
      </c>
      <c r="L473">
        <v>0.02</v>
      </c>
      <c r="M473">
        <v>0.02</v>
      </c>
      <c r="N473">
        <v>8.0181492658641993</v>
      </c>
      <c r="O473">
        <f t="shared" si="14"/>
        <v>174.9076561</v>
      </c>
      <c r="P473">
        <f t="shared" si="15"/>
        <v>-36.88001336</v>
      </c>
      <c r="R473">
        <v>148100</v>
      </c>
      <c r="S473" t="s">
        <v>566</v>
      </c>
      <c r="T473" t="s">
        <v>96</v>
      </c>
      <c r="U473">
        <v>0</v>
      </c>
      <c r="V473">
        <v>0</v>
      </c>
      <c r="W473">
        <v>0</v>
      </c>
      <c r="X473">
        <v>0</v>
      </c>
      <c r="Y473">
        <v>0.86</v>
      </c>
      <c r="Z473">
        <v>0</v>
      </c>
      <c r="AA473">
        <v>0</v>
      </c>
      <c r="AB473">
        <v>0</v>
      </c>
      <c r="AC473">
        <v>0.14000000000000001</v>
      </c>
      <c r="AD473">
        <v>0.02</v>
      </c>
      <c r="AE473">
        <v>2.9028783216656402</v>
      </c>
      <c r="AF473">
        <v>174.8761839</v>
      </c>
      <c r="AG473">
        <v>-36.905893799999902</v>
      </c>
      <c r="AI473">
        <v>148600</v>
      </c>
      <c r="AJ473" t="s">
        <v>571</v>
      </c>
      <c r="AK473" t="s">
        <v>96</v>
      </c>
      <c r="AL473">
        <v>0</v>
      </c>
      <c r="AM473">
        <v>0</v>
      </c>
      <c r="AN473">
        <v>0</v>
      </c>
      <c r="AO473">
        <v>0</v>
      </c>
      <c r="AP473">
        <v>0</v>
      </c>
      <c r="AQ473">
        <v>0.57999999999999996</v>
      </c>
      <c r="AR473">
        <v>0</v>
      </c>
      <c r="AS473">
        <v>0</v>
      </c>
      <c r="AT473">
        <v>0.42</v>
      </c>
      <c r="AU473">
        <v>0</v>
      </c>
      <c r="AV473">
        <v>0.56319677136424195</v>
      </c>
      <c r="AW473">
        <v>174.80011159999901</v>
      </c>
      <c r="AX473">
        <v>-36.95592834</v>
      </c>
    </row>
    <row r="474" spans="1:50" x14ac:dyDescent="0.55000000000000004">
      <c r="A474">
        <v>148400</v>
      </c>
      <c r="B474" t="s">
        <v>569</v>
      </c>
      <c r="C474" t="s">
        <v>96</v>
      </c>
      <c r="D474">
        <v>0.03</v>
      </c>
      <c r="E474">
        <v>0</v>
      </c>
      <c r="F474">
        <v>0</v>
      </c>
      <c r="G474">
        <v>0</v>
      </c>
      <c r="H474">
        <v>0.96</v>
      </c>
      <c r="I474">
        <v>0</v>
      </c>
      <c r="J474">
        <v>0</v>
      </c>
      <c r="K474">
        <v>0</v>
      </c>
      <c r="L474">
        <v>0.01</v>
      </c>
      <c r="M474">
        <v>0.02</v>
      </c>
      <c r="N474">
        <v>6.5874135346864797</v>
      </c>
      <c r="O474">
        <f t="shared" si="14"/>
        <v>174.88716069999899</v>
      </c>
      <c r="P474">
        <f t="shared" si="15"/>
        <v>-36.895395739999998</v>
      </c>
      <c r="R474">
        <v>148200</v>
      </c>
      <c r="S474" t="s">
        <v>567</v>
      </c>
      <c r="T474" t="s">
        <v>96</v>
      </c>
      <c r="U474">
        <v>0</v>
      </c>
      <c r="V474">
        <v>0</v>
      </c>
      <c r="W474">
        <v>0</v>
      </c>
      <c r="X474">
        <v>0</v>
      </c>
      <c r="Y474">
        <v>0.98</v>
      </c>
      <c r="Z474">
        <v>0</v>
      </c>
      <c r="AA474">
        <v>0</v>
      </c>
      <c r="AB474">
        <v>0</v>
      </c>
      <c r="AC474">
        <v>0.02</v>
      </c>
      <c r="AD474">
        <v>0.02</v>
      </c>
      <c r="AE474">
        <v>6.0430165740881003</v>
      </c>
      <c r="AF474">
        <v>174.8090018</v>
      </c>
      <c r="AG474">
        <v>-36.949145059999999</v>
      </c>
      <c r="AI474">
        <v>148700</v>
      </c>
      <c r="AJ474" t="s">
        <v>572</v>
      </c>
      <c r="AK474" t="s">
        <v>96</v>
      </c>
      <c r="AL474">
        <v>0</v>
      </c>
      <c r="AM474">
        <v>0.05</v>
      </c>
      <c r="AN474">
        <v>0</v>
      </c>
      <c r="AO474">
        <v>0</v>
      </c>
      <c r="AP474">
        <v>0</v>
      </c>
      <c r="AQ474">
        <v>0.89</v>
      </c>
      <c r="AR474">
        <v>0</v>
      </c>
      <c r="AS474">
        <v>0</v>
      </c>
      <c r="AT474">
        <v>0.06</v>
      </c>
      <c r="AU474">
        <v>0</v>
      </c>
      <c r="AV474">
        <v>2.4550723078105601</v>
      </c>
      <c r="AW474">
        <v>175.05220469999901</v>
      </c>
      <c r="AX474">
        <v>-36.792638320000002</v>
      </c>
    </row>
    <row r="475" spans="1:50" x14ac:dyDescent="0.55000000000000004">
      <c r="A475">
        <v>148500</v>
      </c>
      <c r="B475" t="s">
        <v>570</v>
      </c>
      <c r="C475" t="s">
        <v>96</v>
      </c>
      <c r="D475">
        <v>0</v>
      </c>
      <c r="E475">
        <v>0</v>
      </c>
      <c r="F475">
        <v>0</v>
      </c>
      <c r="G475">
        <v>0</v>
      </c>
      <c r="H475">
        <v>0.97</v>
      </c>
      <c r="I475">
        <v>0.03</v>
      </c>
      <c r="J475">
        <v>0</v>
      </c>
      <c r="K475">
        <v>0</v>
      </c>
      <c r="L475">
        <v>0</v>
      </c>
      <c r="M475">
        <v>0.02</v>
      </c>
      <c r="N475">
        <v>6.1497825405977196</v>
      </c>
      <c r="O475">
        <f t="shared" si="14"/>
        <v>174.7950367</v>
      </c>
      <c r="P475">
        <f t="shared" si="15"/>
        <v>-36.959227679999998</v>
      </c>
      <c r="R475">
        <v>148300</v>
      </c>
      <c r="S475" t="s">
        <v>568</v>
      </c>
      <c r="T475" t="s">
        <v>96</v>
      </c>
      <c r="U475">
        <v>0</v>
      </c>
      <c r="V475">
        <v>0</v>
      </c>
      <c r="W475">
        <v>0</v>
      </c>
      <c r="X475">
        <v>0</v>
      </c>
      <c r="Y475">
        <v>1</v>
      </c>
      <c r="Z475">
        <v>0</v>
      </c>
      <c r="AA475">
        <v>0</v>
      </c>
      <c r="AB475">
        <v>0</v>
      </c>
      <c r="AC475">
        <v>0</v>
      </c>
      <c r="AD475">
        <v>0.02</v>
      </c>
      <c r="AE475">
        <v>1.8705865489725499</v>
      </c>
      <c r="AF475">
        <v>174.9076561</v>
      </c>
      <c r="AG475">
        <v>-36.88001336</v>
      </c>
      <c r="AI475">
        <v>148800</v>
      </c>
      <c r="AJ475" t="s">
        <v>573</v>
      </c>
      <c r="AK475" t="s">
        <v>96</v>
      </c>
      <c r="AL475">
        <v>0</v>
      </c>
      <c r="AM475">
        <v>0</v>
      </c>
      <c r="AN475">
        <v>0</v>
      </c>
      <c r="AO475">
        <v>0</v>
      </c>
      <c r="AP475">
        <v>0</v>
      </c>
      <c r="AQ475">
        <v>1</v>
      </c>
      <c r="AR475">
        <v>0</v>
      </c>
      <c r="AS475">
        <v>0</v>
      </c>
      <c r="AT475">
        <v>0</v>
      </c>
      <c r="AU475">
        <v>0</v>
      </c>
      <c r="AV475">
        <v>0.73964925848862595</v>
      </c>
      <c r="AW475">
        <v>174.90494659999999</v>
      </c>
      <c r="AX475">
        <v>-36.886455679999997</v>
      </c>
    </row>
    <row r="476" spans="1:50" x14ac:dyDescent="0.55000000000000004">
      <c r="A476">
        <v>148600</v>
      </c>
      <c r="B476" t="s">
        <v>571</v>
      </c>
      <c r="C476" t="s">
        <v>96</v>
      </c>
      <c r="D476">
        <v>0</v>
      </c>
      <c r="E476">
        <v>0</v>
      </c>
      <c r="F476">
        <v>0</v>
      </c>
      <c r="G476">
        <v>0</v>
      </c>
      <c r="H476">
        <v>0.94</v>
      </c>
      <c r="I476">
        <v>0.06</v>
      </c>
      <c r="J476">
        <v>0</v>
      </c>
      <c r="K476">
        <v>0</v>
      </c>
      <c r="L476">
        <v>0</v>
      </c>
      <c r="M476">
        <v>0.02</v>
      </c>
      <c r="N476">
        <v>6.1661714226851796</v>
      </c>
      <c r="O476">
        <f t="shared" si="14"/>
        <v>174.80011159999901</v>
      </c>
      <c r="P476">
        <f t="shared" si="15"/>
        <v>-36.95592834</v>
      </c>
      <c r="R476">
        <v>148400</v>
      </c>
      <c r="S476" t="s">
        <v>569</v>
      </c>
      <c r="T476" t="s">
        <v>96</v>
      </c>
      <c r="U476">
        <v>0</v>
      </c>
      <c r="V476">
        <v>0</v>
      </c>
      <c r="W476">
        <v>0</v>
      </c>
      <c r="X476">
        <v>0</v>
      </c>
      <c r="Y476">
        <v>0.88</v>
      </c>
      <c r="Z476">
        <v>0</v>
      </c>
      <c r="AA476">
        <v>0</v>
      </c>
      <c r="AB476">
        <v>0</v>
      </c>
      <c r="AC476">
        <v>0.12</v>
      </c>
      <c r="AD476">
        <v>0.02</v>
      </c>
      <c r="AE476">
        <v>0.96397959219591001</v>
      </c>
      <c r="AF476">
        <v>174.88716069999899</v>
      </c>
      <c r="AG476">
        <v>-36.895395739999998</v>
      </c>
      <c r="AI476">
        <v>148900</v>
      </c>
      <c r="AJ476" t="s">
        <v>574</v>
      </c>
      <c r="AK476" t="s">
        <v>96</v>
      </c>
      <c r="AL476">
        <v>0</v>
      </c>
      <c r="AM476">
        <v>0</v>
      </c>
      <c r="AN476">
        <v>0</v>
      </c>
      <c r="AO476">
        <v>0</v>
      </c>
      <c r="AP476">
        <v>0</v>
      </c>
      <c r="AQ476">
        <v>0.44</v>
      </c>
      <c r="AR476">
        <v>0</v>
      </c>
      <c r="AS476">
        <v>0</v>
      </c>
      <c r="AT476">
        <v>0.56000000000000005</v>
      </c>
      <c r="AU476">
        <v>0</v>
      </c>
      <c r="AV476">
        <v>0.74869961673823704</v>
      </c>
      <c r="AW476">
        <v>174.79001450000001</v>
      </c>
      <c r="AX476">
        <v>-36.965643839999998</v>
      </c>
    </row>
    <row r="477" spans="1:50" x14ac:dyDescent="0.55000000000000004">
      <c r="A477">
        <v>148700</v>
      </c>
      <c r="B477" t="s">
        <v>572</v>
      </c>
      <c r="C477" t="s">
        <v>96</v>
      </c>
      <c r="D477">
        <v>0</v>
      </c>
      <c r="E477">
        <v>0.01</v>
      </c>
      <c r="F477">
        <v>0.12</v>
      </c>
      <c r="G477">
        <v>0</v>
      </c>
      <c r="H477">
        <v>0.77</v>
      </c>
      <c r="I477">
        <v>0</v>
      </c>
      <c r="J477">
        <v>0</v>
      </c>
      <c r="K477">
        <v>0</v>
      </c>
      <c r="L477">
        <v>0.1</v>
      </c>
      <c r="M477">
        <v>0.02</v>
      </c>
      <c r="N477">
        <v>4.9217911054759798</v>
      </c>
      <c r="O477">
        <f t="shared" si="14"/>
        <v>175.05220469999901</v>
      </c>
      <c r="P477">
        <f t="shared" si="15"/>
        <v>-36.792638320000002</v>
      </c>
      <c r="R477">
        <v>148500</v>
      </c>
      <c r="S477" t="s">
        <v>570</v>
      </c>
      <c r="T477" t="s">
        <v>96</v>
      </c>
      <c r="U477" t="s">
        <v>97</v>
      </c>
      <c r="V477" t="s">
        <v>97</v>
      </c>
      <c r="W477" t="s">
        <v>97</v>
      </c>
      <c r="X477">
        <v>0</v>
      </c>
      <c r="Y477" t="s">
        <v>97</v>
      </c>
      <c r="Z477" t="s">
        <v>97</v>
      </c>
      <c r="AA477">
        <v>0</v>
      </c>
      <c r="AB477" t="s">
        <v>97</v>
      </c>
      <c r="AC477" t="s">
        <v>97</v>
      </c>
      <c r="AD477">
        <v>0.02</v>
      </c>
      <c r="AE477" t="s">
        <v>97</v>
      </c>
      <c r="AF477">
        <v>174.7950367</v>
      </c>
      <c r="AG477">
        <v>-36.959227679999998</v>
      </c>
      <c r="AI477">
        <v>149000</v>
      </c>
      <c r="AJ477" t="s">
        <v>575</v>
      </c>
      <c r="AK477" t="s">
        <v>96</v>
      </c>
      <c r="AL477">
        <v>0</v>
      </c>
      <c r="AM477">
        <v>0.05</v>
      </c>
      <c r="AN477">
        <v>0</v>
      </c>
      <c r="AO477">
        <v>0</v>
      </c>
      <c r="AP477">
        <v>0</v>
      </c>
      <c r="AQ477">
        <v>0.52</v>
      </c>
      <c r="AR477">
        <v>0</v>
      </c>
      <c r="AS477">
        <v>0</v>
      </c>
      <c r="AT477">
        <v>0.43</v>
      </c>
      <c r="AU477">
        <v>0</v>
      </c>
      <c r="AV477">
        <v>1.2994689866251501</v>
      </c>
      <c r="AW477">
        <v>174.86882679999999</v>
      </c>
      <c r="AX477">
        <v>-36.918190209999999</v>
      </c>
    </row>
    <row r="478" spans="1:50" x14ac:dyDescent="0.55000000000000004">
      <c r="A478">
        <v>148800</v>
      </c>
      <c r="B478" t="s">
        <v>573</v>
      </c>
      <c r="C478" t="s">
        <v>96</v>
      </c>
      <c r="D478">
        <v>0</v>
      </c>
      <c r="E478">
        <v>0</v>
      </c>
      <c r="F478">
        <v>0.04</v>
      </c>
      <c r="G478">
        <v>0</v>
      </c>
      <c r="H478">
        <v>0.96</v>
      </c>
      <c r="I478">
        <v>0</v>
      </c>
      <c r="J478">
        <v>0</v>
      </c>
      <c r="K478">
        <v>0</v>
      </c>
      <c r="L478">
        <v>0</v>
      </c>
      <c r="M478">
        <v>0.02</v>
      </c>
      <c r="N478">
        <v>8.3744003262577902</v>
      </c>
      <c r="O478">
        <f t="shared" si="14"/>
        <v>174.90494659999999</v>
      </c>
      <c r="P478">
        <f t="shared" si="15"/>
        <v>-36.886455679999997</v>
      </c>
      <c r="R478">
        <v>148600</v>
      </c>
      <c r="S478" t="s">
        <v>571</v>
      </c>
      <c r="T478" t="s">
        <v>96</v>
      </c>
      <c r="U478" t="s">
        <v>97</v>
      </c>
      <c r="V478" t="s">
        <v>97</v>
      </c>
      <c r="W478" t="s">
        <v>97</v>
      </c>
      <c r="X478">
        <v>0</v>
      </c>
      <c r="Y478" t="s">
        <v>97</v>
      </c>
      <c r="Z478" t="s">
        <v>97</v>
      </c>
      <c r="AA478">
        <v>0</v>
      </c>
      <c r="AB478" t="s">
        <v>97</v>
      </c>
      <c r="AC478" t="s">
        <v>97</v>
      </c>
      <c r="AD478">
        <v>0.02</v>
      </c>
      <c r="AE478" t="s">
        <v>97</v>
      </c>
      <c r="AF478">
        <v>174.80011159999901</v>
      </c>
      <c r="AG478">
        <v>-36.95592834</v>
      </c>
      <c r="AI478">
        <v>149100</v>
      </c>
      <c r="AJ478" t="s">
        <v>576</v>
      </c>
      <c r="AK478" t="s">
        <v>96</v>
      </c>
      <c r="AL478" t="s">
        <v>97</v>
      </c>
      <c r="AM478" t="s">
        <v>97</v>
      </c>
      <c r="AN478" t="s">
        <v>97</v>
      </c>
      <c r="AO478">
        <v>0</v>
      </c>
      <c r="AP478" t="s">
        <v>97</v>
      </c>
      <c r="AQ478" t="s">
        <v>97</v>
      </c>
      <c r="AR478">
        <v>0</v>
      </c>
      <c r="AS478" t="s">
        <v>97</v>
      </c>
      <c r="AT478" t="s">
        <v>97</v>
      </c>
      <c r="AU478">
        <v>0</v>
      </c>
      <c r="AV478" t="s">
        <v>97</v>
      </c>
      <c r="AW478">
        <v>174.8459642</v>
      </c>
      <c r="AX478">
        <v>-36.931130940000003</v>
      </c>
    </row>
    <row r="479" spans="1:50" x14ac:dyDescent="0.55000000000000004">
      <c r="A479">
        <v>148900</v>
      </c>
      <c r="B479" t="s">
        <v>574</v>
      </c>
      <c r="C479" t="s">
        <v>96</v>
      </c>
      <c r="D479">
        <v>0</v>
      </c>
      <c r="E479">
        <v>0.02</v>
      </c>
      <c r="F479">
        <v>0</v>
      </c>
      <c r="G479">
        <v>0</v>
      </c>
      <c r="H479">
        <v>0.9</v>
      </c>
      <c r="I479">
        <v>0.06</v>
      </c>
      <c r="J479">
        <v>0</v>
      </c>
      <c r="K479">
        <v>0</v>
      </c>
      <c r="L479">
        <v>0.02</v>
      </c>
      <c r="M479">
        <v>0.02</v>
      </c>
      <c r="N479">
        <v>6.2608803950402798</v>
      </c>
      <c r="O479">
        <f t="shared" si="14"/>
        <v>174.79001450000001</v>
      </c>
      <c r="P479">
        <f t="shared" si="15"/>
        <v>-36.965643839999998</v>
      </c>
      <c r="R479">
        <v>148700</v>
      </c>
      <c r="S479" t="s">
        <v>572</v>
      </c>
      <c r="T479" t="s">
        <v>96</v>
      </c>
      <c r="U479">
        <v>0</v>
      </c>
      <c r="V479">
        <v>0.03</v>
      </c>
      <c r="W479">
        <v>0</v>
      </c>
      <c r="X479">
        <v>0</v>
      </c>
      <c r="Y479">
        <v>0.86</v>
      </c>
      <c r="Z479">
        <v>0.02</v>
      </c>
      <c r="AA479">
        <v>0</v>
      </c>
      <c r="AB479">
        <v>0</v>
      </c>
      <c r="AC479">
        <v>0.09</v>
      </c>
      <c r="AD479">
        <v>0.02</v>
      </c>
      <c r="AE479">
        <v>2.16964578548192</v>
      </c>
      <c r="AF479">
        <v>175.05220469999901</v>
      </c>
      <c r="AG479">
        <v>-36.792638320000002</v>
      </c>
      <c r="AI479">
        <v>149200</v>
      </c>
      <c r="AJ479" t="s">
        <v>577</v>
      </c>
      <c r="AK479" t="s">
        <v>96</v>
      </c>
      <c r="AL479">
        <v>0</v>
      </c>
      <c r="AM479">
        <v>0</v>
      </c>
      <c r="AN479">
        <v>0</v>
      </c>
      <c r="AO479">
        <v>0</v>
      </c>
      <c r="AP479">
        <v>0</v>
      </c>
      <c r="AQ479">
        <v>1</v>
      </c>
      <c r="AR479">
        <v>0</v>
      </c>
      <c r="AS479">
        <v>0</v>
      </c>
      <c r="AT479">
        <v>0</v>
      </c>
      <c r="AU479">
        <v>0</v>
      </c>
      <c r="AV479">
        <v>0.98442740885512403</v>
      </c>
      <c r="AW479">
        <v>174.89140689999999</v>
      </c>
      <c r="AX479">
        <v>-36.901379980000002</v>
      </c>
    </row>
    <row r="480" spans="1:50" x14ac:dyDescent="0.55000000000000004">
      <c r="A480">
        <v>149000</v>
      </c>
      <c r="B480" t="s">
        <v>575</v>
      </c>
      <c r="C480" t="s">
        <v>96</v>
      </c>
      <c r="D480">
        <v>0.03</v>
      </c>
      <c r="E480">
        <v>0.01</v>
      </c>
      <c r="F480">
        <v>0</v>
      </c>
      <c r="G480">
        <v>0</v>
      </c>
      <c r="H480">
        <v>0.94</v>
      </c>
      <c r="I480">
        <v>0.01</v>
      </c>
      <c r="J480">
        <v>0</v>
      </c>
      <c r="K480">
        <v>0</v>
      </c>
      <c r="L480">
        <v>0.01</v>
      </c>
      <c r="M480">
        <v>0.02</v>
      </c>
      <c r="N480">
        <v>6.1404438384437503</v>
      </c>
      <c r="O480">
        <f t="shared" si="14"/>
        <v>174.86882679999999</v>
      </c>
      <c r="P480">
        <f t="shared" si="15"/>
        <v>-36.918190209999999</v>
      </c>
      <c r="R480">
        <v>148800</v>
      </c>
      <c r="S480" t="s">
        <v>573</v>
      </c>
      <c r="T480" t="s">
        <v>96</v>
      </c>
      <c r="U480">
        <v>0</v>
      </c>
      <c r="V480">
        <v>0</v>
      </c>
      <c r="W480">
        <v>0</v>
      </c>
      <c r="X480">
        <v>0</v>
      </c>
      <c r="Y480">
        <v>1</v>
      </c>
      <c r="Z480">
        <v>0</v>
      </c>
      <c r="AA480">
        <v>0</v>
      </c>
      <c r="AB480">
        <v>0</v>
      </c>
      <c r="AC480">
        <v>0</v>
      </c>
      <c r="AD480">
        <v>0.02</v>
      </c>
      <c r="AE480">
        <v>0.41948360056526202</v>
      </c>
      <c r="AF480">
        <v>174.90494659999999</v>
      </c>
      <c r="AG480">
        <v>-36.886455679999997</v>
      </c>
      <c r="AI480">
        <v>149300</v>
      </c>
      <c r="AJ480" t="s">
        <v>578</v>
      </c>
      <c r="AK480" t="s">
        <v>96</v>
      </c>
      <c r="AL480">
        <v>0</v>
      </c>
      <c r="AM480">
        <v>0.09</v>
      </c>
      <c r="AN480">
        <v>0</v>
      </c>
      <c r="AO480">
        <v>0</v>
      </c>
      <c r="AP480">
        <v>0.02</v>
      </c>
      <c r="AQ480">
        <v>0.3</v>
      </c>
      <c r="AR480">
        <v>0</v>
      </c>
      <c r="AS480">
        <v>0</v>
      </c>
      <c r="AT480">
        <v>0.59</v>
      </c>
      <c r="AU480">
        <v>0</v>
      </c>
      <c r="AV480">
        <v>1.73880663406819</v>
      </c>
      <c r="AW480">
        <v>174.9025249</v>
      </c>
      <c r="AX480">
        <v>-36.894665869999997</v>
      </c>
    </row>
    <row r="481" spans="1:50" x14ac:dyDescent="0.55000000000000004">
      <c r="A481">
        <v>149100</v>
      </c>
      <c r="B481" t="s">
        <v>576</v>
      </c>
      <c r="C481" t="s">
        <v>96</v>
      </c>
      <c r="D481">
        <v>0</v>
      </c>
      <c r="E481">
        <v>0</v>
      </c>
      <c r="F481">
        <v>0</v>
      </c>
      <c r="G481">
        <v>0</v>
      </c>
      <c r="H481">
        <v>1</v>
      </c>
      <c r="I481">
        <v>0</v>
      </c>
      <c r="J481">
        <v>0</v>
      </c>
      <c r="K481">
        <v>0</v>
      </c>
      <c r="L481">
        <v>0</v>
      </c>
      <c r="M481">
        <v>0.02</v>
      </c>
      <c r="N481">
        <v>5.5722852578544604</v>
      </c>
      <c r="O481">
        <f t="shared" si="14"/>
        <v>174.8459642</v>
      </c>
      <c r="P481">
        <f t="shared" si="15"/>
        <v>-36.931130940000003</v>
      </c>
      <c r="R481">
        <v>148900</v>
      </c>
      <c r="S481" t="s">
        <v>574</v>
      </c>
      <c r="T481" t="s">
        <v>96</v>
      </c>
      <c r="U481">
        <v>0</v>
      </c>
      <c r="V481">
        <v>0</v>
      </c>
      <c r="W481">
        <v>0</v>
      </c>
      <c r="X481">
        <v>0</v>
      </c>
      <c r="Y481">
        <v>0.56000000000000005</v>
      </c>
      <c r="Z481">
        <v>0</v>
      </c>
      <c r="AA481">
        <v>0</v>
      </c>
      <c r="AB481">
        <v>0</v>
      </c>
      <c r="AC481">
        <v>0.44</v>
      </c>
      <c r="AD481">
        <v>0.02</v>
      </c>
      <c r="AE481">
        <v>0.477457256387534</v>
      </c>
      <c r="AF481">
        <v>174.79001450000001</v>
      </c>
      <c r="AG481">
        <v>-36.965643839999998</v>
      </c>
      <c r="AI481">
        <v>149400</v>
      </c>
      <c r="AJ481" t="s">
        <v>579</v>
      </c>
      <c r="AK481" t="s">
        <v>96</v>
      </c>
      <c r="AL481">
        <v>0</v>
      </c>
      <c r="AM481">
        <v>0</v>
      </c>
      <c r="AN481">
        <v>0</v>
      </c>
      <c r="AO481">
        <v>0</v>
      </c>
      <c r="AP481">
        <v>1</v>
      </c>
      <c r="AQ481">
        <v>0</v>
      </c>
      <c r="AR481">
        <v>0</v>
      </c>
      <c r="AS481">
        <v>0</v>
      </c>
      <c r="AT481">
        <v>0</v>
      </c>
      <c r="AU481">
        <v>0</v>
      </c>
      <c r="AV481">
        <v>10.871489623434501</v>
      </c>
      <c r="AW481">
        <v>174.8108786</v>
      </c>
      <c r="AX481">
        <v>-36.95588747</v>
      </c>
    </row>
    <row r="482" spans="1:50" x14ac:dyDescent="0.55000000000000004">
      <c r="A482">
        <v>149200</v>
      </c>
      <c r="B482" t="s">
        <v>577</v>
      </c>
      <c r="C482" t="s">
        <v>96</v>
      </c>
      <c r="D482">
        <v>0.04</v>
      </c>
      <c r="E482">
        <v>0</v>
      </c>
      <c r="F482">
        <v>0</v>
      </c>
      <c r="G482">
        <v>0</v>
      </c>
      <c r="H482">
        <v>0.96</v>
      </c>
      <c r="I482">
        <v>0</v>
      </c>
      <c r="J482">
        <v>0</v>
      </c>
      <c r="K482">
        <v>0</v>
      </c>
      <c r="L482">
        <v>0</v>
      </c>
      <c r="M482">
        <v>0.02</v>
      </c>
      <c r="N482">
        <v>7.2822962029663296</v>
      </c>
      <c r="O482">
        <f t="shared" si="14"/>
        <v>174.89140689999999</v>
      </c>
      <c r="P482">
        <f t="shared" si="15"/>
        <v>-36.901379980000002</v>
      </c>
      <c r="R482">
        <v>149000</v>
      </c>
      <c r="S482" t="s">
        <v>575</v>
      </c>
      <c r="T482" t="s">
        <v>96</v>
      </c>
      <c r="U482">
        <v>0</v>
      </c>
      <c r="V482">
        <v>0</v>
      </c>
      <c r="W482">
        <v>0</v>
      </c>
      <c r="X482">
        <v>0</v>
      </c>
      <c r="Y482">
        <v>0.88</v>
      </c>
      <c r="Z482">
        <v>0</v>
      </c>
      <c r="AA482">
        <v>0</v>
      </c>
      <c r="AB482">
        <v>0</v>
      </c>
      <c r="AC482">
        <v>0.12</v>
      </c>
      <c r="AD482">
        <v>0.02</v>
      </c>
      <c r="AE482">
        <v>3.1874806383878198</v>
      </c>
      <c r="AF482">
        <v>174.86882679999999</v>
      </c>
      <c r="AG482">
        <v>-36.918190209999999</v>
      </c>
      <c r="AI482">
        <v>149500</v>
      </c>
      <c r="AJ482" t="s">
        <v>580</v>
      </c>
      <c r="AK482" t="s">
        <v>96</v>
      </c>
      <c r="AL482">
        <v>0</v>
      </c>
      <c r="AM482">
        <v>0</v>
      </c>
      <c r="AN482">
        <v>0</v>
      </c>
      <c r="AO482">
        <v>0</v>
      </c>
      <c r="AP482">
        <v>0</v>
      </c>
      <c r="AQ482">
        <v>0.41</v>
      </c>
      <c r="AR482">
        <v>0</v>
      </c>
      <c r="AS482">
        <v>0</v>
      </c>
      <c r="AT482">
        <v>0.59</v>
      </c>
      <c r="AU482">
        <v>0</v>
      </c>
      <c r="AV482">
        <v>0.370644914899047</v>
      </c>
      <c r="AW482">
        <v>174.8554437</v>
      </c>
      <c r="AX482">
        <v>-36.926991180000002</v>
      </c>
    </row>
    <row r="483" spans="1:50" x14ac:dyDescent="0.55000000000000004">
      <c r="A483">
        <v>149300</v>
      </c>
      <c r="B483" t="s">
        <v>578</v>
      </c>
      <c r="C483" t="s">
        <v>96</v>
      </c>
      <c r="D483">
        <v>0.02</v>
      </c>
      <c r="E483">
        <v>0.01</v>
      </c>
      <c r="F483">
        <v>0</v>
      </c>
      <c r="G483">
        <v>0</v>
      </c>
      <c r="H483">
        <v>0.96</v>
      </c>
      <c r="I483">
        <v>0.01</v>
      </c>
      <c r="J483">
        <v>0</v>
      </c>
      <c r="K483">
        <v>0</v>
      </c>
      <c r="L483">
        <v>0</v>
      </c>
      <c r="M483">
        <v>0.02</v>
      </c>
      <c r="N483">
        <v>7.4437644418870699</v>
      </c>
      <c r="O483">
        <f t="shared" si="14"/>
        <v>174.9025249</v>
      </c>
      <c r="P483">
        <f t="shared" si="15"/>
        <v>-36.894665869999997</v>
      </c>
      <c r="R483">
        <v>149100</v>
      </c>
      <c r="S483" t="s">
        <v>576</v>
      </c>
      <c r="T483" t="s">
        <v>96</v>
      </c>
      <c r="U483" t="s">
        <v>97</v>
      </c>
      <c r="V483" t="s">
        <v>97</v>
      </c>
      <c r="W483" t="s">
        <v>97</v>
      </c>
      <c r="X483">
        <v>0</v>
      </c>
      <c r="Y483" t="s">
        <v>97</v>
      </c>
      <c r="Z483" t="s">
        <v>97</v>
      </c>
      <c r="AA483">
        <v>0</v>
      </c>
      <c r="AB483" t="s">
        <v>97</v>
      </c>
      <c r="AC483" t="s">
        <v>97</v>
      </c>
      <c r="AD483">
        <v>0.02</v>
      </c>
      <c r="AE483" t="s">
        <v>97</v>
      </c>
      <c r="AF483">
        <v>174.8459642</v>
      </c>
      <c r="AG483">
        <v>-36.931130940000003</v>
      </c>
      <c r="AI483">
        <v>149600</v>
      </c>
      <c r="AJ483" t="s">
        <v>581</v>
      </c>
      <c r="AK483" t="s">
        <v>96</v>
      </c>
      <c r="AL483" t="s">
        <v>97</v>
      </c>
      <c r="AM483" t="s">
        <v>97</v>
      </c>
      <c r="AN483" t="s">
        <v>97</v>
      </c>
      <c r="AO483">
        <v>0</v>
      </c>
      <c r="AP483" t="s">
        <v>97</v>
      </c>
      <c r="AQ483" t="s">
        <v>97</v>
      </c>
      <c r="AR483">
        <v>0</v>
      </c>
      <c r="AS483" t="s">
        <v>97</v>
      </c>
      <c r="AT483" t="s">
        <v>97</v>
      </c>
      <c r="AU483">
        <v>0</v>
      </c>
      <c r="AV483" t="s">
        <v>97</v>
      </c>
      <c r="AW483">
        <v>174.8279842</v>
      </c>
      <c r="AX483">
        <v>-36.950170299999897</v>
      </c>
    </row>
    <row r="484" spans="1:50" x14ac:dyDescent="0.55000000000000004">
      <c r="A484">
        <v>149400</v>
      </c>
      <c r="B484" t="s">
        <v>579</v>
      </c>
      <c r="C484" t="s">
        <v>96</v>
      </c>
      <c r="D484">
        <v>0.01</v>
      </c>
      <c r="E484">
        <v>0.01</v>
      </c>
      <c r="F484">
        <v>0</v>
      </c>
      <c r="G484">
        <v>0</v>
      </c>
      <c r="H484">
        <v>0.94</v>
      </c>
      <c r="I484">
        <v>0.04</v>
      </c>
      <c r="J484">
        <v>0</v>
      </c>
      <c r="K484">
        <v>0</v>
      </c>
      <c r="L484">
        <v>0</v>
      </c>
      <c r="M484">
        <v>0.02</v>
      </c>
      <c r="N484">
        <v>6.0060369065015102</v>
      </c>
      <c r="O484">
        <f t="shared" si="14"/>
        <v>174.8108786</v>
      </c>
      <c r="P484">
        <f t="shared" si="15"/>
        <v>-36.95588747</v>
      </c>
      <c r="R484">
        <v>149200</v>
      </c>
      <c r="S484" t="s">
        <v>577</v>
      </c>
      <c r="T484" t="s">
        <v>96</v>
      </c>
      <c r="U484">
        <v>0</v>
      </c>
      <c r="V484">
        <v>0</v>
      </c>
      <c r="W484">
        <v>0</v>
      </c>
      <c r="X484">
        <v>0</v>
      </c>
      <c r="Y484">
        <v>1</v>
      </c>
      <c r="Z484">
        <v>0</v>
      </c>
      <c r="AA484">
        <v>0</v>
      </c>
      <c r="AB484">
        <v>0</v>
      </c>
      <c r="AC484">
        <v>0</v>
      </c>
      <c r="AD484">
        <v>0.02</v>
      </c>
      <c r="AE484" t="s">
        <v>97</v>
      </c>
      <c r="AF484">
        <v>174.89140689999999</v>
      </c>
      <c r="AG484">
        <v>-36.901379980000002</v>
      </c>
      <c r="AI484">
        <v>149700</v>
      </c>
      <c r="AJ484" t="s">
        <v>582</v>
      </c>
      <c r="AK484" t="s">
        <v>96</v>
      </c>
      <c r="AL484">
        <v>0</v>
      </c>
      <c r="AM484">
        <v>0</v>
      </c>
      <c r="AN484">
        <v>0</v>
      </c>
      <c r="AO484">
        <v>0</v>
      </c>
      <c r="AP484">
        <v>0</v>
      </c>
      <c r="AQ484">
        <v>0.56000000000000005</v>
      </c>
      <c r="AR484">
        <v>0</v>
      </c>
      <c r="AS484">
        <v>0</v>
      </c>
      <c r="AT484">
        <v>0.44</v>
      </c>
      <c r="AU484">
        <v>0</v>
      </c>
      <c r="AV484">
        <v>0.660722387516954</v>
      </c>
      <c r="AW484">
        <v>174.91318759999999</v>
      </c>
      <c r="AX484">
        <v>-36.889808129999999</v>
      </c>
    </row>
    <row r="485" spans="1:50" x14ac:dyDescent="0.55000000000000004">
      <c r="A485">
        <v>149500</v>
      </c>
      <c r="B485" t="s">
        <v>580</v>
      </c>
      <c r="C485" t="s">
        <v>96</v>
      </c>
      <c r="D485">
        <v>0.01</v>
      </c>
      <c r="E485">
        <v>0.01</v>
      </c>
      <c r="F485">
        <v>0</v>
      </c>
      <c r="G485">
        <v>0</v>
      </c>
      <c r="H485">
        <v>0.91</v>
      </c>
      <c r="I485">
        <v>0.05</v>
      </c>
      <c r="J485">
        <v>0</v>
      </c>
      <c r="K485">
        <v>0</v>
      </c>
      <c r="L485">
        <v>0.02</v>
      </c>
      <c r="M485">
        <v>0.02</v>
      </c>
      <c r="N485">
        <v>4.8746954192857599</v>
      </c>
      <c r="O485">
        <f t="shared" si="14"/>
        <v>174.8554437</v>
      </c>
      <c r="P485">
        <f t="shared" si="15"/>
        <v>-36.926991180000002</v>
      </c>
      <c r="R485">
        <v>149300</v>
      </c>
      <c r="S485" t="s">
        <v>578</v>
      </c>
      <c r="T485" t="s">
        <v>96</v>
      </c>
      <c r="U485">
        <v>0</v>
      </c>
      <c r="V485">
        <v>0</v>
      </c>
      <c r="W485">
        <v>0</v>
      </c>
      <c r="X485">
        <v>0</v>
      </c>
      <c r="Y485">
        <v>1</v>
      </c>
      <c r="Z485">
        <v>0</v>
      </c>
      <c r="AA485">
        <v>0</v>
      </c>
      <c r="AB485">
        <v>0</v>
      </c>
      <c r="AC485">
        <v>0</v>
      </c>
      <c r="AD485">
        <v>0.02</v>
      </c>
      <c r="AE485">
        <v>1.8085416672322201</v>
      </c>
      <c r="AF485">
        <v>174.9025249</v>
      </c>
      <c r="AG485">
        <v>-36.894665869999997</v>
      </c>
      <c r="AI485">
        <v>149800</v>
      </c>
      <c r="AJ485" t="s">
        <v>583</v>
      </c>
      <c r="AK485" t="s">
        <v>96</v>
      </c>
      <c r="AL485">
        <v>0</v>
      </c>
      <c r="AM485">
        <v>0</v>
      </c>
      <c r="AN485">
        <v>0</v>
      </c>
      <c r="AO485">
        <v>0</v>
      </c>
      <c r="AP485">
        <v>0</v>
      </c>
      <c r="AQ485">
        <v>0.66</v>
      </c>
      <c r="AR485">
        <v>0</v>
      </c>
      <c r="AS485">
        <v>0</v>
      </c>
      <c r="AT485">
        <v>0.34</v>
      </c>
      <c r="AU485">
        <v>0</v>
      </c>
      <c r="AV485">
        <v>0.97412507633547596</v>
      </c>
      <c r="AW485">
        <v>174.87781100000001</v>
      </c>
      <c r="AX485">
        <v>-36.91470511</v>
      </c>
    </row>
    <row r="486" spans="1:50" x14ac:dyDescent="0.55000000000000004">
      <c r="A486">
        <v>149700</v>
      </c>
      <c r="B486" t="s">
        <v>582</v>
      </c>
      <c r="C486" t="s">
        <v>96</v>
      </c>
      <c r="D486">
        <v>0.01</v>
      </c>
      <c r="E486">
        <v>0</v>
      </c>
      <c r="F486">
        <v>0</v>
      </c>
      <c r="G486">
        <v>0</v>
      </c>
      <c r="H486">
        <v>0.99</v>
      </c>
      <c r="I486">
        <v>0</v>
      </c>
      <c r="J486">
        <v>0</v>
      </c>
      <c r="K486">
        <v>0</v>
      </c>
      <c r="L486">
        <v>0</v>
      </c>
      <c r="M486">
        <v>0.02</v>
      </c>
      <c r="N486">
        <v>8.3064349007582194</v>
      </c>
      <c r="O486">
        <f t="shared" si="14"/>
        <v>174.91318759999999</v>
      </c>
      <c r="P486">
        <f t="shared" si="15"/>
        <v>-36.889808129999999</v>
      </c>
      <c r="R486">
        <v>149400</v>
      </c>
      <c r="S486" t="s">
        <v>579</v>
      </c>
      <c r="T486" t="s">
        <v>96</v>
      </c>
      <c r="U486">
        <v>0</v>
      </c>
      <c r="V486">
        <v>0</v>
      </c>
      <c r="W486">
        <v>0</v>
      </c>
      <c r="X486">
        <v>0</v>
      </c>
      <c r="Y486">
        <v>1</v>
      </c>
      <c r="Z486">
        <v>0</v>
      </c>
      <c r="AA486">
        <v>0</v>
      </c>
      <c r="AB486">
        <v>0</v>
      </c>
      <c r="AC486">
        <v>0</v>
      </c>
      <c r="AD486">
        <v>0.02</v>
      </c>
      <c r="AE486">
        <v>0.83988515910754202</v>
      </c>
      <c r="AF486">
        <v>174.8108786</v>
      </c>
      <c r="AG486">
        <v>-36.95588747</v>
      </c>
      <c r="AI486">
        <v>149900</v>
      </c>
      <c r="AJ486" t="s">
        <v>584</v>
      </c>
      <c r="AK486" t="s">
        <v>96</v>
      </c>
      <c r="AL486">
        <v>0</v>
      </c>
      <c r="AM486">
        <v>0.4</v>
      </c>
      <c r="AN486">
        <v>0</v>
      </c>
      <c r="AO486">
        <v>0</v>
      </c>
      <c r="AP486">
        <v>0</v>
      </c>
      <c r="AQ486">
        <v>0.55000000000000004</v>
      </c>
      <c r="AR486">
        <v>0</v>
      </c>
      <c r="AS486">
        <v>0</v>
      </c>
      <c r="AT486">
        <v>0.05</v>
      </c>
      <c r="AU486">
        <v>0</v>
      </c>
      <c r="AV486">
        <v>2.5581431921598798</v>
      </c>
      <c r="AW486">
        <v>174.6321686</v>
      </c>
      <c r="AX486">
        <v>-37.14989636</v>
      </c>
    </row>
    <row r="487" spans="1:50" x14ac:dyDescent="0.55000000000000004">
      <c r="A487">
        <v>149800</v>
      </c>
      <c r="B487" t="s">
        <v>583</v>
      </c>
      <c r="C487" t="s">
        <v>96</v>
      </c>
      <c r="D487">
        <v>0.05</v>
      </c>
      <c r="E487">
        <v>0.01</v>
      </c>
      <c r="F487">
        <v>0</v>
      </c>
      <c r="G487">
        <v>0</v>
      </c>
      <c r="H487">
        <v>0.91</v>
      </c>
      <c r="I487">
        <v>0.02</v>
      </c>
      <c r="J487">
        <v>0</v>
      </c>
      <c r="K487">
        <v>0</v>
      </c>
      <c r="L487">
        <v>0.01</v>
      </c>
      <c r="M487">
        <v>0.02</v>
      </c>
      <c r="N487">
        <v>6.45074284293589</v>
      </c>
      <c r="O487">
        <f t="shared" si="14"/>
        <v>174.87781100000001</v>
      </c>
      <c r="P487">
        <f t="shared" si="15"/>
        <v>-36.91470511</v>
      </c>
      <c r="R487">
        <v>149500</v>
      </c>
      <c r="S487" t="s">
        <v>580</v>
      </c>
      <c r="T487" t="s">
        <v>96</v>
      </c>
      <c r="U487">
        <v>0</v>
      </c>
      <c r="V487">
        <v>0</v>
      </c>
      <c r="W487">
        <v>0</v>
      </c>
      <c r="X487">
        <v>0</v>
      </c>
      <c r="Y487">
        <v>1</v>
      </c>
      <c r="Z487">
        <v>0</v>
      </c>
      <c r="AA487">
        <v>0</v>
      </c>
      <c r="AB487">
        <v>0</v>
      </c>
      <c r="AC487">
        <v>0</v>
      </c>
      <c r="AD487">
        <v>0.02</v>
      </c>
      <c r="AE487">
        <v>6.6555054743040998</v>
      </c>
      <c r="AF487">
        <v>174.8554437</v>
      </c>
      <c r="AG487">
        <v>-36.926991180000002</v>
      </c>
      <c r="AI487">
        <v>150000</v>
      </c>
      <c r="AJ487" t="s">
        <v>585</v>
      </c>
      <c r="AK487" t="s">
        <v>96</v>
      </c>
      <c r="AL487">
        <v>0</v>
      </c>
      <c r="AM487">
        <v>0</v>
      </c>
      <c r="AN487">
        <v>0</v>
      </c>
      <c r="AO487">
        <v>0</v>
      </c>
      <c r="AP487">
        <v>0</v>
      </c>
      <c r="AQ487">
        <v>0.89</v>
      </c>
      <c r="AR487">
        <v>0</v>
      </c>
      <c r="AS487">
        <v>0</v>
      </c>
      <c r="AT487">
        <v>0.11</v>
      </c>
      <c r="AU487">
        <v>0</v>
      </c>
      <c r="AV487">
        <v>1.1953522178059901</v>
      </c>
      <c r="AW487">
        <v>174.8102543</v>
      </c>
      <c r="AX487">
        <v>-36.961709370000001</v>
      </c>
    </row>
    <row r="488" spans="1:50" x14ac:dyDescent="0.55000000000000004">
      <c r="A488">
        <v>149900</v>
      </c>
      <c r="B488" t="s">
        <v>584</v>
      </c>
      <c r="C488" t="s">
        <v>96</v>
      </c>
      <c r="D488">
        <v>0</v>
      </c>
      <c r="E488">
        <v>0</v>
      </c>
      <c r="F488">
        <v>0</v>
      </c>
      <c r="G488">
        <v>0</v>
      </c>
      <c r="H488">
        <v>0.98</v>
      </c>
      <c r="I488">
        <v>0.01</v>
      </c>
      <c r="J488">
        <v>0</v>
      </c>
      <c r="K488">
        <v>0</v>
      </c>
      <c r="L488">
        <v>0.01</v>
      </c>
      <c r="M488">
        <v>0.02</v>
      </c>
      <c r="N488">
        <v>17.4765596532751</v>
      </c>
      <c r="O488">
        <f t="shared" si="14"/>
        <v>174.6321686</v>
      </c>
      <c r="P488">
        <f t="shared" si="15"/>
        <v>-37.14989636</v>
      </c>
      <c r="R488">
        <v>149600</v>
      </c>
      <c r="S488" t="s">
        <v>581</v>
      </c>
      <c r="T488" t="s">
        <v>96</v>
      </c>
      <c r="U488">
        <v>0</v>
      </c>
      <c r="V488">
        <v>0</v>
      </c>
      <c r="W488">
        <v>0</v>
      </c>
      <c r="X488">
        <v>0</v>
      </c>
      <c r="Y488">
        <v>1</v>
      </c>
      <c r="Z488">
        <v>0</v>
      </c>
      <c r="AA488">
        <v>0</v>
      </c>
      <c r="AB488">
        <v>0</v>
      </c>
      <c r="AC488">
        <v>0</v>
      </c>
      <c r="AD488">
        <v>0.02</v>
      </c>
      <c r="AE488">
        <v>6.6323700268119801</v>
      </c>
      <c r="AF488">
        <v>174.8279842</v>
      </c>
      <c r="AG488">
        <v>-36.950170299999897</v>
      </c>
      <c r="AI488">
        <v>150100</v>
      </c>
      <c r="AJ488" t="s">
        <v>586</v>
      </c>
      <c r="AK488" t="s">
        <v>96</v>
      </c>
      <c r="AL488">
        <v>0</v>
      </c>
      <c r="AM488">
        <v>0</v>
      </c>
      <c r="AN488">
        <v>0</v>
      </c>
      <c r="AO488">
        <v>0</v>
      </c>
      <c r="AP488">
        <v>0</v>
      </c>
      <c r="AQ488">
        <v>0.72</v>
      </c>
      <c r="AR488">
        <v>0</v>
      </c>
      <c r="AS488">
        <v>0</v>
      </c>
      <c r="AT488">
        <v>0.28000000000000003</v>
      </c>
      <c r="AU488">
        <v>0</v>
      </c>
      <c r="AV488">
        <v>1.17075199253285</v>
      </c>
      <c r="AW488">
        <v>174.83909519999901</v>
      </c>
      <c r="AX488">
        <v>-36.942172110000001</v>
      </c>
    </row>
    <row r="489" spans="1:50" x14ac:dyDescent="0.55000000000000004">
      <c r="A489">
        <v>150000</v>
      </c>
      <c r="B489" t="s">
        <v>585</v>
      </c>
      <c r="C489" t="s">
        <v>96</v>
      </c>
      <c r="D489">
        <v>0</v>
      </c>
      <c r="E489">
        <v>0</v>
      </c>
      <c r="F489">
        <v>0</v>
      </c>
      <c r="G489">
        <v>0</v>
      </c>
      <c r="H489">
        <v>0.9</v>
      </c>
      <c r="I489">
        <v>0.1</v>
      </c>
      <c r="J489">
        <v>0</v>
      </c>
      <c r="K489">
        <v>0</v>
      </c>
      <c r="L489">
        <v>0</v>
      </c>
      <c r="M489">
        <v>0.02</v>
      </c>
      <c r="N489">
        <v>6.0087211091752604</v>
      </c>
      <c r="O489">
        <f t="shared" si="14"/>
        <v>174.8102543</v>
      </c>
      <c r="P489">
        <f t="shared" si="15"/>
        <v>-36.961709370000001</v>
      </c>
      <c r="R489">
        <v>149700</v>
      </c>
      <c r="S489" t="s">
        <v>582</v>
      </c>
      <c r="T489" t="s">
        <v>96</v>
      </c>
      <c r="U489">
        <v>0</v>
      </c>
      <c r="V489">
        <v>0</v>
      </c>
      <c r="W489">
        <v>0</v>
      </c>
      <c r="X489">
        <v>0</v>
      </c>
      <c r="Y489">
        <v>1</v>
      </c>
      <c r="Z489">
        <v>0</v>
      </c>
      <c r="AA489">
        <v>0</v>
      </c>
      <c r="AB489">
        <v>0</v>
      </c>
      <c r="AC489">
        <v>0</v>
      </c>
      <c r="AD489">
        <v>0.02</v>
      </c>
      <c r="AE489">
        <v>1.28161226185241</v>
      </c>
      <c r="AF489">
        <v>174.91318759999999</v>
      </c>
      <c r="AG489">
        <v>-36.889808129999999</v>
      </c>
      <c r="AI489">
        <v>150200</v>
      </c>
      <c r="AJ489" t="s">
        <v>587</v>
      </c>
      <c r="AK489" t="s">
        <v>96</v>
      </c>
      <c r="AL489">
        <v>0</v>
      </c>
      <c r="AM489">
        <v>0</v>
      </c>
      <c r="AN489">
        <v>0</v>
      </c>
      <c r="AO489">
        <v>0</v>
      </c>
      <c r="AP489">
        <v>0</v>
      </c>
      <c r="AQ489">
        <v>0.77</v>
      </c>
      <c r="AR489">
        <v>0</v>
      </c>
      <c r="AS489">
        <v>0</v>
      </c>
      <c r="AT489">
        <v>0.23</v>
      </c>
      <c r="AU489">
        <v>0</v>
      </c>
      <c r="AV489">
        <v>0.94421969321321597</v>
      </c>
      <c r="AW489">
        <v>174.79882140000001</v>
      </c>
      <c r="AX489">
        <v>-36.971013550000002</v>
      </c>
    </row>
    <row r="490" spans="1:50" x14ac:dyDescent="0.55000000000000004">
      <c r="A490">
        <v>150100</v>
      </c>
      <c r="B490" t="s">
        <v>586</v>
      </c>
      <c r="C490" t="s">
        <v>96</v>
      </c>
      <c r="D490">
        <v>0</v>
      </c>
      <c r="E490">
        <v>0</v>
      </c>
      <c r="F490">
        <v>0</v>
      </c>
      <c r="G490">
        <v>0</v>
      </c>
      <c r="H490">
        <v>0.86</v>
      </c>
      <c r="I490">
        <v>0.05</v>
      </c>
      <c r="J490">
        <v>0</v>
      </c>
      <c r="K490">
        <v>0</v>
      </c>
      <c r="L490">
        <v>0.09</v>
      </c>
      <c r="M490">
        <v>0.02</v>
      </c>
      <c r="N490">
        <v>3.4763835248595001</v>
      </c>
      <c r="O490">
        <f t="shared" si="14"/>
        <v>174.83909519999901</v>
      </c>
      <c r="P490">
        <f t="shared" si="15"/>
        <v>-36.942172110000001</v>
      </c>
      <c r="R490">
        <v>149800</v>
      </c>
      <c r="S490" t="s">
        <v>583</v>
      </c>
      <c r="T490" t="s">
        <v>96</v>
      </c>
      <c r="U490">
        <v>0</v>
      </c>
      <c r="V490">
        <v>0</v>
      </c>
      <c r="W490">
        <v>0</v>
      </c>
      <c r="X490">
        <v>0</v>
      </c>
      <c r="Y490">
        <v>0.96</v>
      </c>
      <c r="Z490">
        <v>0</v>
      </c>
      <c r="AA490">
        <v>0</v>
      </c>
      <c r="AB490">
        <v>0</v>
      </c>
      <c r="AC490">
        <v>0.04</v>
      </c>
      <c r="AD490">
        <v>0.02</v>
      </c>
      <c r="AE490">
        <v>3.6971476356927901</v>
      </c>
      <c r="AF490">
        <v>174.87781100000001</v>
      </c>
      <c r="AG490">
        <v>-36.91470511</v>
      </c>
      <c r="AI490">
        <v>150300</v>
      </c>
      <c r="AJ490" t="s">
        <v>588</v>
      </c>
      <c r="AK490" t="s">
        <v>96</v>
      </c>
      <c r="AL490">
        <v>0</v>
      </c>
      <c r="AM490">
        <v>0</v>
      </c>
      <c r="AN490">
        <v>0</v>
      </c>
      <c r="AO490">
        <v>0</v>
      </c>
      <c r="AP490">
        <v>0.01</v>
      </c>
      <c r="AQ490">
        <v>0.56999999999999995</v>
      </c>
      <c r="AR490">
        <v>0</v>
      </c>
      <c r="AS490">
        <v>0</v>
      </c>
      <c r="AT490">
        <v>0.42</v>
      </c>
      <c r="AU490">
        <v>0</v>
      </c>
      <c r="AV490">
        <v>0.73032548117333995</v>
      </c>
      <c r="AW490">
        <v>174.84722009999999</v>
      </c>
      <c r="AX490">
        <v>-36.938285209999997</v>
      </c>
    </row>
    <row r="491" spans="1:50" x14ac:dyDescent="0.55000000000000004">
      <c r="A491">
        <v>150200</v>
      </c>
      <c r="B491" t="s">
        <v>587</v>
      </c>
      <c r="C491" t="s">
        <v>96</v>
      </c>
      <c r="D491">
        <v>0</v>
      </c>
      <c r="E491">
        <v>0.02</v>
      </c>
      <c r="F491">
        <v>0</v>
      </c>
      <c r="G491">
        <v>0</v>
      </c>
      <c r="H491">
        <v>0.9</v>
      </c>
      <c r="I491">
        <v>0.06</v>
      </c>
      <c r="J491">
        <v>0</v>
      </c>
      <c r="K491">
        <v>0</v>
      </c>
      <c r="L491">
        <v>0.02</v>
      </c>
      <c r="M491">
        <v>0.02</v>
      </c>
      <c r="N491">
        <v>5.7447568608353903</v>
      </c>
      <c r="O491">
        <f t="shared" si="14"/>
        <v>174.79882140000001</v>
      </c>
      <c r="P491">
        <f t="shared" si="15"/>
        <v>-36.971013550000002</v>
      </c>
      <c r="R491">
        <v>149900</v>
      </c>
      <c r="S491" t="s">
        <v>584</v>
      </c>
      <c r="T491" t="s">
        <v>96</v>
      </c>
      <c r="U491">
        <v>0</v>
      </c>
      <c r="V491">
        <v>0</v>
      </c>
      <c r="W491">
        <v>0</v>
      </c>
      <c r="X491">
        <v>0</v>
      </c>
      <c r="Y491">
        <v>0.9</v>
      </c>
      <c r="Z491">
        <v>0.04</v>
      </c>
      <c r="AA491">
        <v>0</v>
      </c>
      <c r="AB491">
        <v>0</v>
      </c>
      <c r="AC491">
        <v>0.06</v>
      </c>
      <c r="AD491">
        <v>0.02</v>
      </c>
      <c r="AE491">
        <v>7.59858714149403</v>
      </c>
      <c r="AF491">
        <v>174.6321686</v>
      </c>
      <c r="AG491">
        <v>-37.14989636</v>
      </c>
      <c r="AI491">
        <v>150400</v>
      </c>
      <c r="AJ491" t="s">
        <v>589</v>
      </c>
      <c r="AK491" t="s">
        <v>96</v>
      </c>
      <c r="AL491">
        <v>0</v>
      </c>
      <c r="AM491">
        <v>0</v>
      </c>
      <c r="AN491">
        <v>0</v>
      </c>
      <c r="AO491">
        <v>0</v>
      </c>
      <c r="AP491">
        <v>0</v>
      </c>
      <c r="AQ491">
        <v>0.61</v>
      </c>
      <c r="AR491">
        <v>0</v>
      </c>
      <c r="AS491">
        <v>0</v>
      </c>
      <c r="AT491">
        <v>0.39</v>
      </c>
      <c r="AU491">
        <v>0</v>
      </c>
      <c r="AV491">
        <v>0.90650504358762196</v>
      </c>
      <c r="AW491">
        <v>174.91979509999999</v>
      </c>
      <c r="AX491">
        <v>-36.893203640000003</v>
      </c>
    </row>
    <row r="492" spans="1:50" x14ac:dyDescent="0.55000000000000004">
      <c r="A492">
        <v>150300</v>
      </c>
      <c r="B492" t="s">
        <v>588</v>
      </c>
      <c r="C492" t="s">
        <v>96</v>
      </c>
      <c r="D492">
        <v>0</v>
      </c>
      <c r="E492">
        <v>0.03</v>
      </c>
      <c r="F492">
        <v>0</v>
      </c>
      <c r="G492">
        <v>0</v>
      </c>
      <c r="H492">
        <v>0.93</v>
      </c>
      <c r="I492">
        <v>0.02</v>
      </c>
      <c r="J492">
        <v>0</v>
      </c>
      <c r="K492">
        <v>0</v>
      </c>
      <c r="L492">
        <v>0.02</v>
      </c>
      <c r="M492">
        <v>0.02</v>
      </c>
      <c r="N492">
        <v>5.6299295130230798</v>
      </c>
      <c r="O492">
        <f t="shared" si="14"/>
        <v>174.84722009999999</v>
      </c>
      <c r="P492">
        <f t="shared" si="15"/>
        <v>-36.938285209999997</v>
      </c>
      <c r="R492">
        <v>150000</v>
      </c>
      <c r="S492" t="s">
        <v>585</v>
      </c>
      <c r="T492" t="s">
        <v>96</v>
      </c>
      <c r="U492">
        <v>0</v>
      </c>
      <c r="V492">
        <v>0</v>
      </c>
      <c r="W492">
        <v>0</v>
      </c>
      <c r="X492">
        <v>0</v>
      </c>
      <c r="Y492">
        <v>1</v>
      </c>
      <c r="Z492">
        <v>0</v>
      </c>
      <c r="AA492">
        <v>0</v>
      </c>
      <c r="AB492">
        <v>0</v>
      </c>
      <c r="AC492">
        <v>0</v>
      </c>
      <c r="AD492">
        <v>0.02</v>
      </c>
      <c r="AE492" t="s">
        <v>97</v>
      </c>
      <c r="AF492">
        <v>174.8102543</v>
      </c>
      <c r="AG492">
        <v>-36.961709370000001</v>
      </c>
      <c r="AI492">
        <v>150500</v>
      </c>
      <c r="AJ492" t="s">
        <v>590</v>
      </c>
      <c r="AK492" t="s">
        <v>96</v>
      </c>
      <c r="AL492">
        <v>0</v>
      </c>
      <c r="AM492">
        <v>0</v>
      </c>
      <c r="AN492">
        <v>0</v>
      </c>
      <c r="AO492">
        <v>0</v>
      </c>
      <c r="AP492">
        <v>0</v>
      </c>
      <c r="AQ492">
        <v>0.59</v>
      </c>
      <c r="AR492">
        <v>0</v>
      </c>
      <c r="AS492">
        <v>0.03</v>
      </c>
      <c r="AT492">
        <v>0.38</v>
      </c>
      <c r="AU492">
        <v>0</v>
      </c>
      <c r="AV492">
        <v>0.92287504757392103</v>
      </c>
      <c r="AW492">
        <v>174.8886163</v>
      </c>
      <c r="AX492">
        <v>-36.911601789999999</v>
      </c>
    </row>
    <row r="493" spans="1:50" x14ac:dyDescent="0.55000000000000004">
      <c r="A493">
        <v>150400</v>
      </c>
      <c r="B493" t="s">
        <v>589</v>
      </c>
      <c r="C493" t="s">
        <v>96</v>
      </c>
      <c r="D493">
        <v>0.01</v>
      </c>
      <c r="E493">
        <v>0</v>
      </c>
      <c r="F493">
        <v>0</v>
      </c>
      <c r="G493">
        <v>0</v>
      </c>
      <c r="H493">
        <v>0.98</v>
      </c>
      <c r="I493">
        <v>0.01</v>
      </c>
      <c r="J493">
        <v>0</v>
      </c>
      <c r="K493">
        <v>0</v>
      </c>
      <c r="L493">
        <v>0</v>
      </c>
      <c r="M493">
        <v>0.02</v>
      </c>
      <c r="N493">
        <v>8.4487169463570098</v>
      </c>
      <c r="O493">
        <f t="shared" si="14"/>
        <v>174.91979509999999</v>
      </c>
      <c r="P493">
        <f t="shared" si="15"/>
        <v>-36.893203640000003</v>
      </c>
      <c r="R493">
        <v>150100</v>
      </c>
      <c r="S493" t="s">
        <v>586</v>
      </c>
      <c r="T493" t="s">
        <v>96</v>
      </c>
      <c r="U493">
        <v>0</v>
      </c>
      <c r="V493">
        <v>0</v>
      </c>
      <c r="W493">
        <v>0</v>
      </c>
      <c r="X493">
        <v>0</v>
      </c>
      <c r="Y493">
        <v>0.98</v>
      </c>
      <c r="Z493">
        <v>0.01</v>
      </c>
      <c r="AA493">
        <v>0</v>
      </c>
      <c r="AB493">
        <v>0</v>
      </c>
      <c r="AC493">
        <v>0.01</v>
      </c>
      <c r="AD493">
        <v>0.02</v>
      </c>
      <c r="AE493">
        <v>7.7541112839888902</v>
      </c>
      <c r="AF493">
        <v>174.83909519999901</v>
      </c>
      <c r="AG493">
        <v>-36.942172110000001</v>
      </c>
      <c r="AI493">
        <v>150600</v>
      </c>
      <c r="AJ493" t="s">
        <v>591</v>
      </c>
      <c r="AK493" t="s">
        <v>96</v>
      </c>
      <c r="AL493">
        <v>0</v>
      </c>
      <c r="AM493">
        <v>0</v>
      </c>
      <c r="AN493">
        <v>0</v>
      </c>
      <c r="AO493">
        <v>0</v>
      </c>
      <c r="AP493">
        <v>0</v>
      </c>
      <c r="AQ493">
        <v>0.71</v>
      </c>
      <c r="AR493">
        <v>0</v>
      </c>
      <c r="AS493">
        <v>0</v>
      </c>
      <c r="AT493">
        <v>0.28999999999999998</v>
      </c>
      <c r="AU493">
        <v>0</v>
      </c>
      <c r="AV493">
        <v>1.0671755049357401</v>
      </c>
      <c r="AW493">
        <v>174.93040249999899</v>
      </c>
      <c r="AX493">
        <v>-36.887159459999999</v>
      </c>
    </row>
    <row r="494" spans="1:50" x14ac:dyDescent="0.55000000000000004">
      <c r="A494">
        <v>150500</v>
      </c>
      <c r="B494" t="s">
        <v>590</v>
      </c>
      <c r="C494" t="s">
        <v>96</v>
      </c>
      <c r="D494">
        <v>0.02</v>
      </c>
      <c r="E494">
        <v>0</v>
      </c>
      <c r="F494">
        <v>0</v>
      </c>
      <c r="G494">
        <v>0</v>
      </c>
      <c r="H494">
        <v>0.97</v>
      </c>
      <c r="I494">
        <v>0.01</v>
      </c>
      <c r="J494">
        <v>0</v>
      </c>
      <c r="K494">
        <v>0</v>
      </c>
      <c r="L494">
        <v>0</v>
      </c>
      <c r="M494">
        <v>0.02</v>
      </c>
      <c r="N494">
        <v>6.7539952307188296</v>
      </c>
      <c r="O494">
        <f t="shared" si="14"/>
        <v>174.8886163</v>
      </c>
      <c r="P494">
        <f t="shared" si="15"/>
        <v>-36.911601789999999</v>
      </c>
      <c r="R494">
        <v>150200</v>
      </c>
      <c r="S494" t="s">
        <v>587</v>
      </c>
      <c r="T494" t="s">
        <v>96</v>
      </c>
      <c r="U494">
        <v>0</v>
      </c>
      <c r="V494">
        <v>0</v>
      </c>
      <c r="W494">
        <v>0</v>
      </c>
      <c r="X494">
        <v>0</v>
      </c>
      <c r="Y494">
        <v>0.97</v>
      </c>
      <c r="Z494">
        <v>0.02</v>
      </c>
      <c r="AA494">
        <v>0</v>
      </c>
      <c r="AB494">
        <v>0</v>
      </c>
      <c r="AC494">
        <v>0.01</v>
      </c>
      <c r="AD494">
        <v>0.02</v>
      </c>
      <c r="AE494">
        <v>5.0457552807354498</v>
      </c>
      <c r="AF494">
        <v>174.79882140000001</v>
      </c>
      <c r="AG494">
        <v>-36.971013550000002</v>
      </c>
      <c r="AI494">
        <v>150700</v>
      </c>
      <c r="AJ494" t="s">
        <v>592</v>
      </c>
      <c r="AK494" t="s">
        <v>96</v>
      </c>
      <c r="AL494">
        <v>0</v>
      </c>
      <c r="AM494">
        <v>0</v>
      </c>
      <c r="AN494">
        <v>0</v>
      </c>
      <c r="AO494">
        <v>0</v>
      </c>
      <c r="AP494">
        <v>0</v>
      </c>
      <c r="AQ494">
        <v>0.93</v>
      </c>
      <c r="AR494">
        <v>0</v>
      </c>
      <c r="AS494">
        <v>0</v>
      </c>
      <c r="AT494">
        <v>7.0000000000000007E-2</v>
      </c>
      <c r="AU494">
        <v>0</v>
      </c>
      <c r="AV494">
        <v>1.2309134647689199</v>
      </c>
      <c r="AW494">
        <v>174.89903749999999</v>
      </c>
      <c r="AX494">
        <v>-36.908627539999998</v>
      </c>
    </row>
    <row r="495" spans="1:50" x14ac:dyDescent="0.55000000000000004">
      <c r="A495">
        <v>150600</v>
      </c>
      <c r="B495" t="s">
        <v>591</v>
      </c>
      <c r="C495" t="s">
        <v>96</v>
      </c>
      <c r="D495">
        <v>0.01</v>
      </c>
      <c r="E495">
        <v>0</v>
      </c>
      <c r="F495">
        <v>0.03</v>
      </c>
      <c r="G495">
        <v>0</v>
      </c>
      <c r="H495">
        <v>0.93</v>
      </c>
      <c r="I495">
        <v>0.01</v>
      </c>
      <c r="J495">
        <v>0</v>
      </c>
      <c r="K495">
        <v>0</v>
      </c>
      <c r="L495">
        <v>0.02</v>
      </c>
      <c r="M495">
        <v>0.02</v>
      </c>
      <c r="N495">
        <v>9.0488594820117392</v>
      </c>
      <c r="O495">
        <f t="shared" si="14"/>
        <v>174.93040249999899</v>
      </c>
      <c r="P495">
        <f t="shared" si="15"/>
        <v>-36.887159459999999</v>
      </c>
      <c r="R495">
        <v>150300</v>
      </c>
      <c r="S495" t="s">
        <v>588</v>
      </c>
      <c r="T495" t="s">
        <v>96</v>
      </c>
      <c r="U495">
        <v>0</v>
      </c>
      <c r="V495">
        <v>0</v>
      </c>
      <c r="W495">
        <v>0</v>
      </c>
      <c r="X495">
        <v>0</v>
      </c>
      <c r="Y495">
        <v>1</v>
      </c>
      <c r="Z495">
        <v>0</v>
      </c>
      <c r="AA495">
        <v>0</v>
      </c>
      <c r="AB495">
        <v>0</v>
      </c>
      <c r="AC495">
        <v>0</v>
      </c>
      <c r="AD495">
        <v>0.02</v>
      </c>
      <c r="AE495">
        <v>2.50536151809075</v>
      </c>
      <c r="AF495">
        <v>174.84722009999999</v>
      </c>
      <c r="AG495">
        <v>-36.938285209999997</v>
      </c>
      <c r="AI495">
        <v>150800</v>
      </c>
      <c r="AJ495" t="s">
        <v>593</v>
      </c>
      <c r="AK495" t="s">
        <v>96</v>
      </c>
      <c r="AL495">
        <v>0</v>
      </c>
      <c r="AM495">
        <v>0</v>
      </c>
      <c r="AN495">
        <v>0</v>
      </c>
      <c r="AO495">
        <v>0</v>
      </c>
      <c r="AP495">
        <v>0</v>
      </c>
      <c r="AQ495">
        <v>0.48</v>
      </c>
      <c r="AR495">
        <v>0</v>
      </c>
      <c r="AS495">
        <v>0</v>
      </c>
      <c r="AT495">
        <v>0.52</v>
      </c>
      <c r="AU495">
        <v>0</v>
      </c>
      <c r="AV495">
        <v>0.69216075593850801</v>
      </c>
      <c r="AW495">
        <v>174.8220561</v>
      </c>
      <c r="AX495">
        <v>-36.95872645</v>
      </c>
    </row>
    <row r="496" spans="1:50" x14ac:dyDescent="0.55000000000000004">
      <c r="A496">
        <v>150700</v>
      </c>
      <c r="B496" t="s">
        <v>592</v>
      </c>
      <c r="C496" t="s">
        <v>96</v>
      </c>
      <c r="D496">
        <v>0.04</v>
      </c>
      <c r="E496">
        <v>0</v>
      </c>
      <c r="F496">
        <v>0</v>
      </c>
      <c r="G496">
        <v>0</v>
      </c>
      <c r="H496">
        <v>0.94</v>
      </c>
      <c r="I496">
        <v>0.02</v>
      </c>
      <c r="J496">
        <v>0</v>
      </c>
      <c r="K496">
        <v>0</v>
      </c>
      <c r="L496">
        <v>0</v>
      </c>
      <c r="M496">
        <v>0.02</v>
      </c>
      <c r="N496">
        <v>7.0110864625728899</v>
      </c>
      <c r="O496">
        <f t="shared" si="14"/>
        <v>174.89903749999999</v>
      </c>
      <c r="P496">
        <f t="shared" si="15"/>
        <v>-36.908627539999998</v>
      </c>
      <c r="R496">
        <v>150400</v>
      </c>
      <c r="S496" t="s">
        <v>589</v>
      </c>
      <c r="T496" t="s">
        <v>96</v>
      </c>
      <c r="U496">
        <v>0</v>
      </c>
      <c r="V496">
        <v>0</v>
      </c>
      <c r="W496">
        <v>0</v>
      </c>
      <c r="X496">
        <v>0</v>
      </c>
      <c r="Y496">
        <v>1</v>
      </c>
      <c r="Z496">
        <v>0</v>
      </c>
      <c r="AA496">
        <v>0</v>
      </c>
      <c r="AB496">
        <v>0</v>
      </c>
      <c r="AC496">
        <v>0</v>
      </c>
      <c r="AD496">
        <v>0.02</v>
      </c>
      <c r="AE496">
        <v>0.31646632448137102</v>
      </c>
      <c r="AF496">
        <v>174.91979509999999</v>
      </c>
      <c r="AG496">
        <v>-36.893203640000003</v>
      </c>
      <c r="AI496">
        <v>150900</v>
      </c>
      <c r="AJ496" t="s">
        <v>594</v>
      </c>
      <c r="AK496" t="s">
        <v>96</v>
      </c>
      <c r="AL496" t="s">
        <v>97</v>
      </c>
      <c r="AM496" t="s">
        <v>97</v>
      </c>
      <c r="AN496" t="s">
        <v>97</v>
      </c>
      <c r="AO496">
        <v>0</v>
      </c>
      <c r="AP496" t="s">
        <v>97</v>
      </c>
      <c r="AQ496" t="s">
        <v>97</v>
      </c>
      <c r="AR496">
        <v>0</v>
      </c>
      <c r="AS496" t="s">
        <v>97</v>
      </c>
      <c r="AT496" t="s">
        <v>97</v>
      </c>
      <c r="AU496">
        <v>0</v>
      </c>
      <c r="AV496" t="s">
        <v>97</v>
      </c>
      <c r="AW496">
        <v>174.85775290000001</v>
      </c>
      <c r="AX496">
        <v>-36.936251919999997</v>
      </c>
    </row>
    <row r="497" spans="1:50" x14ac:dyDescent="0.55000000000000004">
      <c r="A497">
        <v>150800</v>
      </c>
      <c r="B497" t="s">
        <v>593</v>
      </c>
      <c r="C497" t="s">
        <v>96</v>
      </c>
      <c r="D497">
        <v>0.01</v>
      </c>
      <c r="E497">
        <v>0</v>
      </c>
      <c r="F497">
        <v>0</v>
      </c>
      <c r="G497">
        <v>0</v>
      </c>
      <c r="H497">
        <v>0.95</v>
      </c>
      <c r="I497">
        <v>0.04</v>
      </c>
      <c r="J497">
        <v>0</v>
      </c>
      <c r="K497">
        <v>0</v>
      </c>
      <c r="L497">
        <v>0</v>
      </c>
      <c r="M497">
        <v>0.02</v>
      </c>
      <c r="N497">
        <v>5.7024762188267397</v>
      </c>
      <c r="O497">
        <f t="shared" si="14"/>
        <v>174.8220561</v>
      </c>
      <c r="P497">
        <f t="shared" si="15"/>
        <v>-36.95872645</v>
      </c>
      <c r="R497">
        <v>150500</v>
      </c>
      <c r="S497" t="s">
        <v>590</v>
      </c>
      <c r="T497" t="s">
        <v>96</v>
      </c>
      <c r="U497">
        <v>0</v>
      </c>
      <c r="V497">
        <v>0</v>
      </c>
      <c r="W497">
        <v>0</v>
      </c>
      <c r="X497">
        <v>0</v>
      </c>
      <c r="Y497">
        <v>1</v>
      </c>
      <c r="Z497">
        <v>0</v>
      </c>
      <c r="AA497">
        <v>0</v>
      </c>
      <c r="AB497">
        <v>0</v>
      </c>
      <c r="AC497">
        <v>0</v>
      </c>
      <c r="AD497">
        <v>0.02</v>
      </c>
      <c r="AE497" t="s">
        <v>97</v>
      </c>
      <c r="AF497">
        <v>174.8886163</v>
      </c>
      <c r="AG497">
        <v>-36.911601789999999</v>
      </c>
      <c r="AI497">
        <v>151000</v>
      </c>
      <c r="AJ497" t="s">
        <v>595</v>
      </c>
      <c r="AK497" t="s">
        <v>96</v>
      </c>
      <c r="AL497">
        <v>0</v>
      </c>
      <c r="AM497">
        <v>0</v>
      </c>
      <c r="AN497">
        <v>0</v>
      </c>
      <c r="AO497">
        <v>0</v>
      </c>
      <c r="AP497">
        <v>0</v>
      </c>
      <c r="AQ497">
        <v>0.91</v>
      </c>
      <c r="AR497">
        <v>0</v>
      </c>
      <c r="AS497">
        <v>0</v>
      </c>
      <c r="AT497">
        <v>0.09</v>
      </c>
      <c r="AU497">
        <v>0</v>
      </c>
      <c r="AV497">
        <v>2.59291224549977</v>
      </c>
      <c r="AW497">
        <v>174.7951449</v>
      </c>
      <c r="AX497">
        <v>-36.97875887</v>
      </c>
    </row>
    <row r="498" spans="1:50" x14ac:dyDescent="0.55000000000000004">
      <c r="A498">
        <v>150900</v>
      </c>
      <c r="B498" t="s">
        <v>594</v>
      </c>
      <c r="C498" t="s">
        <v>96</v>
      </c>
      <c r="D498">
        <v>0.01</v>
      </c>
      <c r="E498">
        <v>0</v>
      </c>
      <c r="F498">
        <v>0</v>
      </c>
      <c r="G498">
        <v>0</v>
      </c>
      <c r="H498">
        <v>0.98</v>
      </c>
      <c r="I498">
        <v>0.01</v>
      </c>
      <c r="J498">
        <v>0</v>
      </c>
      <c r="K498">
        <v>0</v>
      </c>
      <c r="L498">
        <v>0</v>
      </c>
      <c r="M498">
        <v>0.02</v>
      </c>
      <c r="N498">
        <v>5.4128616568669896</v>
      </c>
      <c r="O498">
        <f t="shared" si="14"/>
        <v>174.85775290000001</v>
      </c>
      <c r="P498">
        <f t="shared" si="15"/>
        <v>-36.936251919999997</v>
      </c>
      <c r="R498">
        <v>150600</v>
      </c>
      <c r="S498" t="s">
        <v>591</v>
      </c>
      <c r="T498" t="s">
        <v>96</v>
      </c>
      <c r="U498">
        <v>0</v>
      </c>
      <c r="V498">
        <v>0</v>
      </c>
      <c r="W498">
        <v>0</v>
      </c>
      <c r="X498">
        <v>0</v>
      </c>
      <c r="Y498">
        <v>0.96</v>
      </c>
      <c r="Z498">
        <v>0</v>
      </c>
      <c r="AA498">
        <v>0</v>
      </c>
      <c r="AB498">
        <v>0</v>
      </c>
      <c r="AC498">
        <v>0.04</v>
      </c>
      <c r="AD498">
        <v>0.02</v>
      </c>
      <c r="AE498">
        <v>2.5419452076464499</v>
      </c>
      <c r="AF498">
        <v>174.93040249999899</v>
      </c>
      <c r="AG498">
        <v>-36.887159459999999</v>
      </c>
      <c r="AI498">
        <v>151100</v>
      </c>
      <c r="AJ498" t="s">
        <v>596</v>
      </c>
      <c r="AK498" t="s">
        <v>96</v>
      </c>
      <c r="AL498" t="s">
        <v>97</v>
      </c>
      <c r="AM498" t="s">
        <v>97</v>
      </c>
      <c r="AN498" t="s">
        <v>97</v>
      </c>
      <c r="AO498">
        <v>0</v>
      </c>
      <c r="AP498" t="s">
        <v>97</v>
      </c>
      <c r="AQ498" t="s">
        <v>97</v>
      </c>
      <c r="AR498">
        <v>0</v>
      </c>
      <c r="AS498" t="s">
        <v>97</v>
      </c>
      <c r="AT498" t="s">
        <v>97</v>
      </c>
      <c r="AU498">
        <v>0</v>
      </c>
      <c r="AV498" t="s">
        <v>97</v>
      </c>
      <c r="AW498">
        <v>175.07839809999999</v>
      </c>
      <c r="AX498">
        <v>-36.795843730000001</v>
      </c>
    </row>
    <row r="499" spans="1:50" x14ac:dyDescent="0.55000000000000004">
      <c r="A499">
        <v>151000</v>
      </c>
      <c r="B499" t="s">
        <v>595</v>
      </c>
      <c r="C499" t="s">
        <v>96</v>
      </c>
      <c r="D499">
        <v>0</v>
      </c>
      <c r="E499">
        <v>0</v>
      </c>
      <c r="F499">
        <v>0</v>
      </c>
      <c r="G499">
        <v>0</v>
      </c>
      <c r="H499">
        <v>0.93</v>
      </c>
      <c r="I499">
        <v>7.0000000000000007E-2</v>
      </c>
      <c r="J499">
        <v>0</v>
      </c>
      <c r="K499">
        <v>0</v>
      </c>
      <c r="L499">
        <v>0</v>
      </c>
      <c r="M499">
        <v>0.02</v>
      </c>
      <c r="N499">
        <v>6.2007491727864803</v>
      </c>
      <c r="O499">
        <f t="shared" si="14"/>
        <v>174.7951449</v>
      </c>
      <c r="P499">
        <f t="shared" si="15"/>
        <v>-36.97875887</v>
      </c>
      <c r="R499">
        <v>150700</v>
      </c>
      <c r="S499" t="s">
        <v>592</v>
      </c>
      <c r="T499" t="s">
        <v>96</v>
      </c>
      <c r="U499">
        <v>0</v>
      </c>
      <c r="V499">
        <v>0</v>
      </c>
      <c r="W499">
        <v>0</v>
      </c>
      <c r="X499">
        <v>0</v>
      </c>
      <c r="Y499">
        <v>1</v>
      </c>
      <c r="Z499">
        <v>0</v>
      </c>
      <c r="AA499">
        <v>0</v>
      </c>
      <c r="AB499">
        <v>0</v>
      </c>
      <c r="AC499">
        <v>0</v>
      </c>
      <c r="AD499">
        <v>0.02</v>
      </c>
      <c r="AE499">
        <v>3.9363816139706702</v>
      </c>
      <c r="AF499">
        <v>174.89903749999999</v>
      </c>
      <c r="AG499">
        <v>-36.908627539999998</v>
      </c>
      <c r="AI499">
        <v>151200</v>
      </c>
      <c r="AJ499" t="s">
        <v>597</v>
      </c>
      <c r="AK499" t="s">
        <v>96</v>
      </c>
      <c r="AL499">
        <v>0</v>
      </c>
      <c r="AM499">
        <v>0.01</v>
      </c>
      <c r="AN499">
        <v>0</v>
      </c>
      <c r="AO499">
        <v>0</v>
      </c>
      <c r="AP499">
        <v>0</v>
      </c>
      <c r="AQ499">
        <v>0.6</v>
      </c>
      <c r="AR499">
        <v>0</v>
      </c>
      <c r="AS499">
        <v>0</v>
      </c>
      <c r="AT499">
        <v>0.39</v>
      </c>
      <c r="AU499">
        <v>0</v>
      </c>
      <c r="AV499">
        <v>1.1846892203396799</v>
      </c>
      <c r="AW499">
        <v>174.8149914</v>
      </c>
      <c r="AX499">
        <v>-36.966567779999998</v>
      </c>
    </row>
    <row r="500" spans="1:50" x14ac:dyDescent="0.55000000000000004">
      <c r="A500">
        <v>151100</v>
      </c>
      <c r="B500" t="s">
        <v>596</v>
      </c>
      <c r="C500" t="s">
        <v>96</v>
      </c>
      <c r="D500">
        <v>0</v>
      </c>
      <c r="E500">
        <v>0.03</v>
      </c>
      <c r="F500">
        <v>0.16</v>
      </c>
      <c r="G500">
        <v>0</v>
      </c>
      <c r="H500">
        <v>0.78999999999999904</v>
      </c>
      <c r="I500">
        <v>0</v>
      </c>
      <c r="J500">
        <v>0</v>
      </c>
      <c r="K500">
        <v>0</v>
      </c>
      <c r="L500">
        <v>0.02</v>
      </c>
      <c r="M500">
        <v>0.02</v>
      </c>
      <c r="N500">
        <v>7.2311634788032704</v>
      </c>
      <c r="O500">
        <f t="shared" si="14"/>
        <v>175.07839809999999</v>
      </c>
      <c r="P500">
        <f t="shared" si="15"/>
        <v>-36.795843730000001</v>
      </c>
      <c r="R500">
        <v>150800</v>
      </c>
      <c r="S500" t="s">
        <v>593</v>
      </c>
      <c r="T500" t="s">
        <v>96</v>
      </c>
      <c r="U500">
        <v>0</v>
      </c>
      <c r="V500">
        <v>0</v>
      </c>
      <c r="W500">
        <v>0</v>
      </c>
      <c r="X500">
        <v>0</v>
      </c>
      <c r="Y500">
        <v>1</v>
      </c>
      <c r="Z500">
        <v>0</v>
      </c>
      <c r="AA500">
        <v>0</v>
      </c>
      <c r="AB500">
        <v>0</v>
      </c>
      <c r="AC500">
        <v>0</v>
      </c>
      <c r="AD500">
        <v>0.02</v>
      </c>
      <c r="AE500" t="s">
        <v>97</v>
      </c>
      <c r="AF500">
        <v>174.8220561</v>
      </c>
      <c r="AG500">
        <v>-36.95872645</v>
      </c>
      <c r="AI500">
        <v>151300</v>
      </c>
      <c r="AJ500" t="s">
        <v>598</v>
      </c>
      <c r="AK500" t="s">
        <v>96</v>
      </c>
      <c r="AL500">
        <v>0</v>
      </c>
      <c r="AM500">
        <v>0.03</v>
      </c>
      <c r="AN500">
        <v>0</v>
      </c>
      <c r="AO500">
        <v>0</v>
      </c>
      <c r="AP500">
        <v>0</v>
      </c>
      <c r="AQ500">
        <v>0.56000000000000005</v>
      </c>
      <c r="AR500">
        <v>0</v>
      </c>
      <c r="AS500">
        <v>0</v>
      </c>
      <c r="AT500">
        <v>0.41</v>
      </c>
      <c r="AU500">
        <v>0</v>
      </c>
      <c r="AV500">
        <v>1.36290927298261</v>
      </c>
      <c r="AW500">
        <v>174.9093709</v>
      </c>
      <c r="AX500">
        <v>-36.904731040000001</v>
      </c>
    </row>
    <row r="501" spans="1:50" x14ac:dyDescent="0.55000000000000004">
      <c r="A501">
        <v>151200</v>
      </c>
      <c r="B501" t="s">
        <v>597</v>
      </c>
      <c r="C501" t="s">
        <v>96</v>
      </c>
      <c r="D501">
        <v>0</v>
      </c>
      <c r="E501">
        <v>0</v>
      </c>
      <c r="F501">
        <v>0</v>
      </c>
      <c r="G501">
        <v>0</v>
      </c>
      <c r="H501">
        <v>0.92</v>
      </c>
      <c r="I501">
        <v>7.0000000000000007E-2</v>
      </c>
      <c r="J501">
        <v>0</v>
      </c>
      <c r="K501">
        <v>0</v>
      </c>
      <c r="L501">
        <v>0.01</v>
      </c>
      <c r="M501">
        <v>0.02</v>
      </c>
      <c r="N501">
        <v>5.5861176710668898</v>
      </c>
      <c r="O501">
        <f t="shared" si="14"/>
        <v>174.8149914</v>
      </c>
      <c r="P501">
        <f t="shared" si="15"/>
        <v>-36.966567779999998</v>
      </c>
      <c r="R501">
        <v>150900</v>
      </c>
      <c r="S501" t="s">
        <v>594</v>
      </c>
      <c r="T501" t="s">
        <v>96</v>
      </c>
      <c r="U501">
        <v>0</v>
      </c>
      <c r="V501">
        <v>0</v>
      </c>
      <c r="W501">
        <v>0</v>
      </c>
      <c r="X501">
        <v>0</v>
      </c>
      <c r="Y501">
        <v>1</v>
      </c>
      <c r="Z501">
        <v>0</v>
      </c>
      <c r="AA501">
        <v>0</v>
      </c>
      <c r="AB501">
        <v>0</v>
      </c>
      <c r="AC501">
        <v>0</v>
      </c>
      <c r="AD501">
        <v>0.02</v>
      </c>
      <c r="AE501" t="s">
        <v>97</v>
      </c>
      <c r="AF501">
        <v>174.85775290000001</v>
      </c>
      <c r="AG501">
        <v>-36.936251919999997</v>
      </c>
      <c r="AI501">
        <v>151400</v>
      </c>
      <c r="AJ501" t="s">
        <v>599</v>
      </c>
      <c r="AK501" t="s">
        <v>96</v>
      </c>
      <c r="AL501">
        <v>0.41</v>
      </c>
      <c r="AM501">
        <v>0.01</v>
      </c>
      <c r="AN501">
        <v>0</v>
      </c>
      <c r="AO501">
        <v>0</v>
      </c>
      <c r="AP501">
        <v>2.9999999999999898E-2</v>
      </c>
      <c r="AQ501">
        <v>0.23</v>
      </c>
      <c r="AR501">
        <v>0</v>
      </c>
      <c r="AS501">
        <v>0</v>
      </c>
      <c r="AT501">
        <v>0.32</v>
      </c>
      <c r="AU501">
        <v>0</v>
      </c>
      <c r="AV501">
        <v>5.0991945804754097</v>
      </c>
      <c r="AW501">
        <v>174.84005500000001</v>
      </c>
      <c r="AX501">
        <v>-36.952167189999997</v>
      </c>
    </row>
    <row r="502" spans="1:50" x14ac:dyDescent="0.55000000000000004">
      <c r="A502">
        <v>151300</v>
      </c>
      <c r="B502" t="s">
        <v>598</v>
      </c>
      <c r="C502" t="s">
        <v>96</v>
      </c>
      <c r="D502">
        <v>0.02</v>
      </c>
      <c r="E502">
        <v>0</v>
      </c>
      <c r="F502">
        <v>0</v>
      </c>
      <c r="G502">
        <v>0</v>
      </c>
      <c r="H502">
        <v>0.94</v>
      </c>
      <c r="I502">
        <v>0.02</v>
      </c>
      <c r="J502">
        <v>0</v>
      </c>
      <c r="K502">
        <v>0</v>
      </c>
      <c r="L502">
        <v>0.02</v>
      </c>
      <c r="M502">
        <v>0.02</v>
      </c>
      <c r="N502">
        <v>7.73154911022755</v>
      </c>
      <c r="O502">
        <f t="shared" si="14"/>
        <v>174.9093709</v>
      </c>
      <c r="P502">
        <f t="shared" si="15"/>
        <v>-36.904731040000001</v>
      </c>
      <c r="R502">
        <v>151000</v>
      </c>
      <c r="S502" t="s">
        <v>595</v>
      </c>
      <c r="T502" t="s">
        <v>96</v>
      </c>
      <c r="U502">
        <v>0</v>
      </c>
      <c r="V502">
        <v>0</v>
      </c>
      <c r="W502">
        <v>0</v>
      </c>
      <c r="X502">
        <v>0</v>
      </c>
      <c r="Y502">
        <v>1</v>
      </c>
      <c r="Z502">
        <v>0</v>
      </c>
      <c r="AA502">
        <v>0</v>
      </c>
      <c r="AB502">
        <v>0</v>
      </c>
      <c r="AC502">
        <v>0</v>
      </c>
      <c r="AD502">
        <v>0.02</v>
      </c>
      <c r="AE502" t="s">
        <v>97</v>
      </c>
      <c r="AF502">
        <v>174.7951449</v>
      </c>
      <c r="AG502">
        <v>-36.97875887</v>
      </c>
      <c r="AI502">
        <v>151500</v>
      </c>
      <c r="AJ502" t="s">
        <v>600</v>
      </c>
      <c r="AK502" t="s">
        <v>96</v>
      </c>
      <c r="AL502">
        <v>0</v>
      </c>
      <c r="AM502">
        <v>0</v>
      </c>
      <c r="AN502">
        <v>0</v>
      </c>
      <c r="AO502">
        <v>0</v>
      </c>
      <c r="AP502">
        <v>0</v>
      </c>
      <c r="AQ502">
        <v>0.62</v>
      </c>
      <c r="AR502">
        <v>0</v>
      </c>
      <c r="AS502">
        <v>0</v>
      </c>
      <c r="AT502">
        <v>0.38</v>
      </c>
      <c r="AU502">
        <v>0</v>
      </c>
      <c r="AV502">
        <v>0.484070275270026</v>
      </c>
      <c r="AW502">
        <v>174.88678719999999</v>
      </c>
      <c r="AX502">
        <v>-36.919853499999903</v>
      </c>
    </row>
    <row r="503" spans="1:50" x14ac:dyDescent="0.55000000000000004">
      <c r="A503">
        <v>151400</v>
      </c>
      <c r="B503" t="s">
        <v>599</v>
      </c>
      <c r="C503" t="s">
        <v>96</v>
      </c>
      <c r="D503">
        <v>0.03</v>
      </c>
      <c r="E503">
        <v>0</v>
      </c>
      <c r="F503">
        <v>0</v>
      </c>
      <c r="G503">
        <v>0</v>
      </c>
      <c r="H503">
        <v>0.9</v>
      </c>
      <c r="I503">
        <v>0.03</v>
      </c>
      <c r="J503">
        <v>0</v>
      </c>
      <c r="K503">
        <v>0</v>
      </c>
      <c r="L503">
        <v>0.04</v>
      </c>
      <c r="M503">
        <v>0.02</v>
      </c>
      <c r="N503">
        <v>5.4566379469397397</v>
      </c>
      <c r="O503">
        <f t="shared" si="14"/>
        <v>174.84005500000001</v>
      </c>
      <c r="P503">
        <f t="shared" si="15"/>
        <v>-36.952167189999997</v>
      </c>
      <c r="R503">
        <v>151100</v>
      </c>
      <c r="S503" t="s">
        <v>596</v>
      </c>
      <c r="T503" t="s">
        <v>96</v>
      </c>
      <c r="U503">
        <v>0</v>
      </c>
      <c r="V503">
        <v>0</v>
      </c>
      <c r="W503">
        <v>0</v>
      </c>
      <c r="X503">
        <v>0</v>
      </c>
      <c r="Y503">
        <v>0.97</v>
      </c>
      <c r="Z503">
        <v>0</v>
      </c>
      <c r="AA503">
        <v>0</v>
      </c>
      <c r="AB503">
        <v>0</v>
      </c>
      <c r="AC503">
        <v>0.03</v>
      </c>
      <c r="AD503">
        <v>0.02</v>
      </c>
      <c r="AE503">
        <v>3.54998986008248</v>
      </c>
      <c r="AF503">
        <v>175.07839809999999</v>
      </c>
      <c r="AG503">
        <v>-36.795843730000001</v>
      </c>
      <c r="AI503">
        <v>151600</v>
      </c>
      <c r="AJ503" t="s">
        <v>601</v>
      </c>
      <c r="AK503" t="s">
        <v>96</v>
      </c>
      <c r="AL503">
        <v>0</v>
      </c>
      <c r="AM503">
        <v>0</v>
      </c>
      <c r="AN503">
        <v>0</v>
      </c>
      <c r="AO503">
        <v>0</v>
      </c>
      <c r="AP503">
        <v>0</v>
      </c>
      <c r="AQ503">
        <v>0.66</v>
      </c>
      <c r="AR503">
        <v>0</v>
      </c>
      <c r="AS503">
        <v>0</v>
      </c>
      <c r="AT503">
        <v>0.34</v>
      </c>
      <c r="AU503">
        <v>0</v>
      </c>
      <c r="AV503">
        <v>0.67865354639380904</v>
      </c>
      <c r="AW503">
        <v>174.80945419999901</v>
      </c>
      <c r="AX503">
        <v>-36.973285310000001</v>
      </c>
    </row>
    <row r="504" spans="1:50" x14ac:dyDescent="0.55000000000000004">
      <c r="A504">
        <v>151500</v>
      </c>
      <c r="B504" t="s">
        <v>600</v>
      </c>
      <c r="C504" t="s">
        <v>96</v>
      </c>
      <c r="D504">
        <v>0.02</v>
      </c>
      <c r="E504">
        <v>0</v>
      </c>
      <c r="F504">
        <v>0</v>
      </c>
      <c r="G504">
        <v>0</v>
      </c>
      <c r="H504">
        <v>0.96</v>
      </c>
      <c r="I504">
        <v>0.01</v>
      </c>
      <c r="J504">
        <v>0</v>
      </c>
      <c r="K504">
        <v>0</v>
      </c>
      <c r="L504">
        <v>0.01</v>
      </c>
      <c r="M504">
        <v>0.02</v>
      </c>
      <c r="N504">
        <v>6.19084524460881</v>
      </c>
      <c r="O504">
        <f t="shared" si="14"/>
        <v>174.88678719999999</v>
      </c>
      <c r="P504">
        <f t="shared" si="15"/>
        <v>-36.919853499999903</v>
      </c>
      <c r="R504">
        <v>151200</v>
      </c>
      <c r="S504" t="s">
        <v>597</v>
      </c>
      <c r="T504" t="s">
        <v>96</v>
      </c>
      <c r="U504">
        <v>0</v>
      </c>
      <c r="V504">
        <v>0</v>
      </c>
      <c r="W504">
        <v>0</v>
      </c>
      <c r="X504">
        <v>0</v>
      </c>
      <c r="Y504">
        <v>0.92</v>
      </c>
      <c r="Z504">
        <v>0</v>
      </c>
      <c r="AA504">
        <v>0</v>
      </c>
      <c r="AB504">
        <v>0</v>
      </c>
      <c r="AC504">
        <v>0.08</v>
      </c>
      <c r="AD504">
        <v>0.02</v>
      </c>
      <c r="AE504">
        <v>2.4704502407931801</v>
      </c>
      <c r="AF504">
        <v>174.8149914</v>
      </c>
      <c r="AG504">
        <v>-36.966567779999998</v>
      </c>
      <c r="AI504">
        <v>151700</v>
      </c>
      <c r="AJ504" t="s">
        <v>602</v>
      </c>
      <c r="AK504" t="s">
        <v>96</v>
      </c>
      <c r="AL504" t="s">
        <v>97</v>
      </c>
      <c r="AM504" t="s">
        <v>97</v>
      </c>
      <c r="AN504" t="s">
        <v>97</v>
      </c>
      <c r="AO504">
        <v>0</v>
      </c>
      <c r="AP504" t="s">
        <v>97</v>
      </c>
      <c r="AQ504" t="s">
        <v>97</v>
      </c>
      <c r="AR504">
        <v>0</v>
      </c>
      <c r="AS504" t="s">
        <v>97</v>
      </c>
      <c r="AT504" t="s">
        <v>97</v>
      </c>
      <c r="AU504">
        <v>0</v>
      </c>
      <c r="AV504" t="s">
        <v>97</v>
      </c>
      <c r="AW504">
        <v>175.1412148</v>
      </c>
      <c r="AX504">
        <v>-36.813588549999999</v>
      </c>
    </row>
    <row r="505" spans="1:50" x14ac:dyDescent="0.55000000000000004">
      <c r="A505">
        <v>151600</v>
      </c>
      <c r="B505" t="s">
        <v>601</v>
      </c>
      <c r="C505" t="s">
        <v>96</v>
      </c>
      <c r="D505">
        <v>0</v>
      </c>
      <c r="E505">
        <v>0.02</v>
      </c>
      <c r="F505">
        <v>0</v>
      </c>
      <c r="G505">
        <v>0</v>
      </c>
      <c r="H505">
        <v>0.92</v>
      </c>
      <c r="I505">
        <v>0.06</v>
      </c>
      <c r="J505">
        <v>0</v>
      </c>
      <c r="K505">
        <v>0</v>
      </c>
      <c r="L505">
        <v>0</v>
      </c>
      <c r="M505">
        <v>0.02</v>
      </c>
      <c r="N505">
        <v>6.2853990579346899</v>
      </c>
      <c r="O505">
        <f t="shared" si="14"/>
        <v>174.80945419999901</v>
      </c>
      <c r="P505">
        <f t="shared" si="15"/>
        <v>-36.973285310000001</v>
      </c>
      <c r="R505">
        <v>151300</v>
      </c>
      <c r="S505" t="s">
        <v>598</v>
      </c>
      <c r="T505" t="s">
        <v>96</v>
      </c>
      <c r="U505">
        <v>0</v>
      </c>
      <c r="V505">
        <v>0</v>
      </c>
      <c r="W505">
        <v>0</v>
      </c>
      <c r="X505">
        <v>0</v>
      </c>
      <c r="Y505">
        <v>0.96</v>
      </c>
      <c r="Z505">
        <v>0</v>
      </c>
      <c r="AA505">
        <v>0</v>
      </c>
      <c r="AB505">
        <v>0</v>
      </c>
      <c r="AC505">
        <v>0.04</v>
      </c>
      <c r="AD505">
        <v>0.02</v>
      </c>
      <c r="AE505">
        <v>2.4349826501779801</v>
      </c>
      <c r="AF505">
        <v>174.9093709</v>
      </c>
      <c r="AG505">
        <v>-36.904731040000001</v>
      </c>
      <c r="AI505">
        <v>151800</v>
      </c>
      <c r="AJ505" t="s">
        <v>603</v>
      </c>
      <c r="AK505" t="s">
        <v>96</v>
      </c>
      <c r="AL505">
        <v>0</v>
      </c>
      <c r="AM505">
        <v>0</v>
      </c>
      <c r="AN505">
        <v>0</v>
      </c>
      <c r="AO505">
        <v>0</v>
      </c>
      <c r="AP505">
        <v>0</v>
      </c>
      <c r="AQ505">
        <v>0.7</v>
      </c>
      <c r="AR505">
        <v>0</v>
      </c>
      <c r="AS505">
        <v>0</v>
      </c>
      <c r="AT505">
        <v>0.3</v>
      </c>
      <c r="AU505">
        <v>0</v>
      </c>
      <c r="AV505">
        <v>0.84891703245237504</v>
      </c>
      <c r="AW505">
        <v>174.82448369999901</v>
      </c>
      <c r="AX505">
        <v>-36.964884570000002</v>
      </c>
    </row>
    <row r="506" spans="1:50" x14ac:dyDescent="0.55000000000000004">
      <c r="A506">
        <v>151700</v>
      </c>
      <c r="B506" t="s">
        <v>602</v>
      </c>
      <c r="C506" t="s">
        <v>96</v>
      </c>
      <c r="D506">
        <v>0</v>
      </c>
      <c r="E506">
        <v>0</v>
      </c>
      <c r="F506">
        <v>0.11</v>
      </c>
      <c r="G506">
        <v>0</v>
      </c>
      <c r="H506">
        <v>0.85</v>
      </c>
      <c r="I506">
        <v>0</v>
      </c>
      <c r="J506">
        <v>0</v>
      </c>
      <c r="K506">
        <v>0</v>
      </c>
      <c r="L506">
        <v>0.04</v>
      </c>
      <c r="M506">
        <v>0.02</v>
      </c>
      <c r="N506">
        <v>10.2600303489334</v>
      </c>
      <c r="O506">
        <f t="shared" si="14"/>
        <v>175.1412148</v>
      </c>
      <c r="P506">
        <f t="shared" si="15"/>
        <v>-36.813588549999999</v>
      </c>
      <c r="R506">
        <v>151400</v>
      </c>
      <c r="S506" t="s">
        <v>599</v>
      </c>
      <c r="T506" t="s">
        <v>96</v>
      </c>
      <c r="U506">
        <v>0</v>
      </c>
      <c r="V506">
        <v>0</v>
      </c>
      <c r="W506">
        <v>0</v>
      </c>
      <c r="X506">
        <v>0</v>
      </c>
      <c r="Y506">
        <v>0.85</v>
      </c>
      <c r="Z506">
        <v>0</v>
      </c>
      <c r="AA506">
        <v>0</v>
      </c>
      <c r="AB506">
        <v>0</v>
      </c>
      <c r="AC506">
        <v>0.15</v>
      </c>
      <c r="AD506">
        <v>0.02</v>
      </c>
      <c r="AE506">
        <v>3.5832686513222001</v>
      </c>
      <c r="AF506">
        <v>174.84005500000001</v>
      </c>
      <c r="AG506">
        <v>-36.952167189999997</v>
      </c>
      <c r="AI506">
        <v>151900</v>
      </c>
      <c r="AJ506" t="s">
        <v>604</v>
      </c>
      <c r="AK506" t="s">
        <v>96</v>
      </c>
      <c r="AL506">
        <v>0</v>
      </c>
      <c r="AM506">
        <v>0.03</v>
      </c>
      <c r="AN506">
        <v>0</v>
      </c>
      <c r="AO506">
        <v>0</v>
      </c>
      <c r="AP506">
        <v>0</v>
      </c>
      <c r="AQ506">
        <v>0.74</v>
      </c>
      <c r="AR506">
        <v>0</v>
      </c>
      <c r="AS506">
        <v>0</v>
      </c>
      <c r="AT506">
        <v>0.23</v>
      </c>
      <c r="AU506">
        <v>0</v>
      </c>
      <c r="AV506">
        <v>2.1050480920524399</v>
      </c>
      <c r="AW506">
        <v>174.84996659999999</v>
      </c>
      <c r="AX506">
        <v>-36.94719396</v>
      </c>
    </row>
    <row r="507" spans="1:50" x14ac:dyDescent="0.55000000000000004">
      <c r="A507">
        <v>151800</v>
      </c>
      <c r="B507" t="s">
        <v>603</v>
      </c>
      <c r="C507" t="s">
        <v>96</v>
      </c>
      <c r="D507">
        <v>0</v>
      </c>
      <c r="E507">
        <v>0</v>
      </c>
      <c r="F507">
        <v>0</v>
      </c>
      <c r="G507">
        <v>0</v>
      </c>
      <c r="H507">
        <v>0.96</v>
      </c>
      <c r="I507">
        <v>0.04</v>
      </c>
      <c r="J507">
        <v>0</v>
      </c>
      <c r="K507">
        <v>0</v>
      </c>
      <c r="L507">
        <v>0</v>
      </c>
      <c r="M507">
        <v>0.02</v>
      </c>
      <c r="N507">
        <v>5.94622619893918</v>
      </c>
      <c r="O507">
        <f t="shared" si="14"/>
        <v>174.82448369999901</v>
      </c>
      <c r="P507">
        <f t="shared" si="15"/>
        <v>-36.964884570000002</v>
      </c>
      <c r="R507">
        <v>151500</v>
      </c>
      <c r="S507" t="s">
        <v>600</v>
      </c>
      <c r="T507" t="s">
        <v>96</v>
      </c>
      <c r="U507">
        <v>0</v>
      </c>
      <c r="V507">
        <v>0</v>
      </c>
      <c r="W507">
        <v>0</v>
      </c>
      <c r="X507">
        <v>0</v>
      </c>
      <c r="Y507">
        <v>1</v>
      </c>
      <c r="Z507">
        <v>0</v>
      </c>
      <c r="AA507">
        <v>0</v>
      </c>
      <c r="AB507">
        <v>0</v>
      </c>
      <c r="AC507">
        <v>0</v>
      </c>
      <c r="AD507">
        <v>0.02</v>
      </c>
      <c r="AE507" t="s">
        <v>97</v>
      </c>
      <c r="AF507">
        <v>174.88678719999999</v>
      </c>
      <c r="AG507">
        <v>-36.919853499999903</v>
      </c>
      <c r="AI507">
        <v>152000</v>
      </c>
      <c r="AJ507" t="s">
        <v>605</v>
      </c>
      <c r="AK507" t="s">
        <v>96</v>
      </c>
      <c r="AL507">
        <v>0</v>
      </c>
      <c r="AM507">
        <v>0</v>
      </c>
      <c r="AN507">
        <v>0</v>
      </c>
      <c r="AO507">
        <v>0</v>
      </c>
      <c r="AP507">
        <v>0</v>
      </c>
      <c r="AQ507">
        <v>0.71</v>
      </c>
      <c r="AR507">
        <v>0</v>
      </c>
      <c r="AS507">
        <v>0</v>
      </c>
      <c r="AT507">
        <v>0.28999999999999998</v>
      </c>
      <c r="AU507">
        <v>0</v>
      </c>
      <c r="AV507">
        <v>1.5247240250016501</v>
      </c>
      <c r="AW507">
        <v>174.9236847</v>
      </c>
      <c r="AX507">
        <v>-36.899222620000003</v>
      </c>
    </row>
    <row r="508" spans="1:50" x14ac:dyDescent="0.55000000000000004">
      <c r="A508">
        <v>151900</v>
      </c>
      <c r="B508" t="s">
        <v>604</v>
      </c>
      <c r="C508" t="s">
        <v>96</v>
      </c>
      <c r="D508">
        <v>0.03</v>
      </c>
      <c r="E508">
        <v>0.04</v>
      </c>
      <c r="F508">
        <v>0</v>
      </c>
      <c r="G508">
        <v>0</v>
      </c>
      <c r="H508">
        <v>0.86</v>
      </c>
      <c r="I508">
        <v>0.05</v>
      </c>
      <c r="J508">
        <v>0</v>
      </c>
      <c r="K508">
        <v>0</v>
      </c>
      <c r="L508">
        <v>0.02</v>
      </c>
      <c r="M508">
        <v>0.02</v>
      </c>
      <c r="N508">
        <v>5.9245744846029904</v>
      </c>
      <c r="O508">
        <f t="shared" si="14"/>
        <v>174.84996659999999</v>
      </c>
      <c r="P508">
        <f t="shared" si="15"/>
        <v>-36.94719396</v>
      </c>
      <c r="R508">
        <v>151600</v>
      </c>
      <c r="S508" t="s">
        <v>601</v>
      </c>
      <c r="T508" t="s">
        <v>96</v>
      </c>
      <c r="U508">
        <v>0</v>
      </c>
      <c r="V508">
        <v>0</v>
      </c>
      <c r="W508">
        <v>0</v>
      </c>
      <c r="X508">
        <v>0</v>
      </c>
      <c r="Y508">
        <v>1</v>
      </c>
      <c r="Z508">
        <v>0</v>
      </c>
      <c r="AA508">
        <v>0</v>
      </c>
      <c r="AB508">
        <v>0</v>
      </c>
      <c r="AC508">
        <v>0</v>
      </c>
      <c r="AD508">
        <v>0.02</v>
      </c>
      <c r="AE508" t="s">
        <v>97</v>
      </c>
      <c r="AF508">
        <v>174.80945419999901</v>
      </c>
      <c r="AG508">
        <v>-36.973285310000001</v>
      </c>
      <c r="AI508">
        <v>152100</v>
      </c>
      <c r="AJ508" t="s">
        <v>606</v>
      </c>
      <c r="AK508" t="s">
        <v>96</v>
      </c>
      <c r="AL508">
        <v>0</v>
      </c>
      <c r="AM508">
        <v>0</v>
      </c>
      <c r="AN508">
        <v>0</v>
      </c>
      <c r="AO508">
        <v>0</v>
      </c>
      <c r="AP508">
        <v>0</v>
      </c>
      <c r="AQ508">
        <v>1</v>
      </c>
      <c r="AR508">
        <v>0</v>
      </c>
      <c r="AS508">
        <v>0</v>
      </c>
      <c r="AT508">
        <v>0</v>
      </c>
      <c r="AU508">
        <v>0</v>
      </c>
      <c r="AV508">
        <v>2.4775631518388099</v>
      </c>
      <c r="AW508">
        <v>174.8326041</v>
      </c>
      <c r="AX508">
        <v>-36.964001519999997</v>
      </c>
    </row>
    <row r="509" spans="1:50" x14ac:dyDescent="0.55000000000000004">
      <c r="A509">
        <v>152000</v>
      </c>
      <c r="B509" t="s">
        <v>605</v>
      </c>
      <c r="C509" t="s">
        <v>96</v>
      </c>
      <c r="D509">
        <v>0</v>
      </c>
      <c r="E509">
        <v>0</v>
      </c>
      <c r="F509">
        <v>0</v>
      </c>
      <c r="G509">
        <v>0</v>
      </c>
      <c r="H509">
        <v>0.96</v>
      </c>
      <c r="I509">
        <v>0.01</v>
      </c>
      <c r="J509">
        <v>0</v>
      </c>
      <c r="K509">
        <v>0</v>
      </c>
      <c r="L509">
        <v>0.03</v>
      </c>
      <c r="M509">
        <v>0.02</v>
      </c>
      <c r="N509">
        <v>8.5350983111657808</v>
      </c>
      <c r="O509">
        <f t="shared" si="14"/>
        <v>174.9236847</v>
      </c>
      <c r="P509">
        <f t="shared" si="15"/>
        <v>-36.899222620000003</v>
      </c>
      <c r="R509">
        <v>151700</v>
      </c>
      <c r="S509" t="s">
        <v>602</v>
      </c>
      <c r="T509" t="s">
        <v>96</v>
      </c>
      <c r="U509">
        <v>0</v>
      </c>
      <c r="V509">
        <v>0</v>
      </c>
      <c r="W509">
        <v>0</v>
      </c>
      <c r="X509">
        <v>0</v>
      </c>
      <c r="Y509">
        <v>0.96</v>
      </c>
      <c r="Z509">
        <v>0</v>
      </c>
      <c r="AA509">
        <v>0</v>
      </c>
      <c r="AB509">
        <v>0</v>
      </c>
      <c r="AC509">
        <v>0.04</v>
      </c>
      <c r="AD509">
        <v>0.02</v>
      </c>
      <c r="AE509">
        <v>6.8935967416707902</v>
      </c>
      <c r="AF509">
        <v>175.1412148</v>
      </c>
      <c r="AG509">
        <v>-36.813588549999999</v>
      </c>
      <c r="AI509">
        <v>152200</v>
      </c>
      <c r="AJ509" t="s">
        <v>607</v>
      </c>
      <c r="AK509" t="s">
        <v>96</v>
      </c>
      <c r="AL509">
        <v>0</v>
      </c>
      <c r="AM509">
        <v>0.16</v>
      </c>
      <c r="AN509">
        <v>0</v>
      </c>
      <c r="AO509">
        <v>0</v>
      </c>
      <c r="AP509">
        <v>0</v>
      </c>
      <c r="AQ509">
        <v>0.72</v>
      </c>
      <c r="AR509">
        <v>0</v>
      </c>
      <c r="AS509">
        <v>0.03</v>
      </c>
      <c r="AT509">
        <v>0.09</v>
      </c>
      <c r="AU509">
        <v>0</v>
      </c>
      <c r="AV509">
        <v>5.3632143130487</v>
      </c>
      <c r="AW509">
        <v>174.91414560000001</v>
      </c>
      <c r="AX509">
        <v>-36.909548460000003</v>
      </c>
    </row>
    <row r="510" spans="1:50" x14ac:dyDescent="0.55000000000000004">
      <c r="A510">
        <v>152100</v>
      </c>
      <c r="B510" t="s">
        <v>606</v>
      </c>
      <c r="C510" t="s">
        <v>96</v>
      </c>
      <c r="D510">
        <v>0.01</v>
      </c>
      <c r="E510">
        <v>0</v>
      </c>
      <c r="F510">
        <v>0</v>
      </c>
      <c r="G510">
        <v>0</v>
      </c>
      <c r="H510">
        <v>0.89999999999999902</v>
      </c>
      <c r="I510">
        <v>0.05</v>
      </c>
      <c r="J510">
        <v>0</v>
      </c>
      <c r="K510">
        <v>0</v>
      </c>
      <c r="L510">
        <v>0.04</v>
      </c>
      <c r="M510">
        <v>0.02</v>
      </c>
      <c r="N510">
        <v>5.6859251532241499</v>
      </c>
      <c r="O510">
        <f t="shared" si="14"/>
        <v>174.8326041</v>
      </c>
      <c r="P510">
        <f t="shared" si="15"/>
        <v>-36.964001519999997</v>
      </c>
      <c r="R510">
        <v>151800</v>
      </c>
      <c r="S510" t="s">
        <v>603</v>
      </c>
      <c r="T510" t="s">
        <v>96</v>
      </c>
      <c r="U510">
        <v>0</v>
      </c>
      <c r="V510">
        <v>0</v>
      </c>
      <c r="W510">
        <v>0</v>
      </c>
      <c r="X510">
        <v>0</v>
      </c>
      <c r="Y510">
        <v>1</v>
      </c>
      <c r="Z510">
        <v>0</v>
      </c>
      <c r="AA510">
        <v>0</v>
      </c>
      <c r="AB510">
        <v>0</v>
      </c>
      <c r="AC510">
        <v>0</v>
      </c>
      <c r="AD510">
        <v>0.02</v>
      </c>
      <c r="AE510">
        <v>1.1928723905824601</v>
      </c>
      <c r="AF510">
        <v>174.82448369999901</v>
      </c>
      <c r="AG510">
        <v>-36.964884570000002</v>
      </c>
      <c r="AI510">
        <v>152300</v>
      </c>
      <c r="AJ510" t="s">
        <v>608</v>
      </c>
      <c r="AK510" t="s">
        <v>96</v>
      </c>
      <c r="AL510">
        <v>0</v>
      </c>
      <c r="AM510">
        <v>0</v>
      </c>
      <c r="AN510">
        <v>0</v>
      </c>
      <c r="AO510">
        <v>0</v>
      </c>
      <c r="AP510">
        <v>0</v>
      </c>
      <c r="AQ510">
        <v>1</v>
      </c>
      <c r="AR510">
        <v>0</v>
      </c>
      <c r="AS510">
        <v>0</v>
      </c>
      <c r="AT510">
        <v>0</v>
      </c>
      <c r="AU510">
        <v>0</v>
      </c>
      <c r="AV510">
        <v>1.9774099603594699</v>
      </c>
      <c r="AW510">
        <v>174.88712869999901</v>
      </c>
      <c r="AX510">
        <v>-36.938232419999999</v>
      </c>
    </row>
    <row r="511" spans="1:50" x14ac:dyDescent="0.55000000000000004">
      <c r="A511">
        <v>152200</v>
      </c>
      <c r="B511" t="s">
        <v>607</v>
      </c>
      <c r="C511" t="s">
        <v>96</v>
      </c>
      <c r="D511">
        <v>0.02</v>
      </c>
      <c r="E511">
        <v>0</v>
      </c>
      <c r="F511">
        <v>0</v>
      </c>
      <c r="G511">
        <v>0</v>
      </c>
      <c r="H511">
        <v>0.97</v>
      </c>
      <c r="I511">
        <v>0.01</v>
      </c>
      <c r="J511">
        <v>0</v>
      </c>
      <c r="K511">
        <v>0</v>
      </c>
      <c r="L511">
        <v>0</v>
      </c>
      <c r="M511">
        <v>0.02</v>
      </c>
      <c r="N511">
        <v>7.7710552750667796</v>
      </c>
      <c r="O511">
        <f t="shared" si="14"/>
        <v>174.91414560000001</v>
      </c>
      <c r="P511">
        <f t="shared" si="15"/>
        <v>-36.909548460000003</v>
      </c>
      <c r="R511">
        <v>151900</v>
      </c>
      <c r="S511" t="s">
        <v>604</v>
      </c>
      <c r="T511" t="s">
        <v>96</v>
      </c>
      <c r="U511">
        <v>0</v>
      </c>
      <c r="V511">
        <v>0</v>
      </c>
      <c r="W511">
        <v>0</v>
      </c>
      <c r="X511">
        <v>0</v>
      </c>
      <c r="Y511">
        <v>0.56000000000000005</v>
      </c>
      <c r="Z511">
        <v>0</v>
      </c>
      <c r="AA511">
        <v>0</v>
      </c>
      <c r="AB511">
        <v>0</v>
      </c>
      <c r="AC511">
        <v>0.44</v>
      </c>
      <c r="AD511">
        <v>0.02</v>
      </c>
      <c r="AE511">
        <v>0.657916023494585</v>
      </c>
      <c r="AF511">
        <v>174.84996659999999</v>
      </c>
      <c r="AG511">
        <v>-36.94719396</v>
      </c>
      <c r="AI511">
        <v>152400</v>
      </c>
      <c r="AJ511" t="s">
        <v>609</v>
      </c>
      <c r="AK511" t="s">
        <v>96</v>
      </c>
      <c r="AL511">
        <v>0</v>
      </c>
      <c r="AM511">
        <v>0</v>
      </c>
      <c r="AN511">
        <v>0</v>
      </c>
      <c r="AO511">
        <v>0</v>
      </c>
      <c r="AP511">
        <v>0</v>
      </c>
      <c r="AQ511">
        <v>1</v>
      </c>
      <c r="AR511">
        <v>0</v>
      </c>
      <c r="AS511">
        <v>0</v>
      </c>
      <c r="AT511">
        <v>0</v>
      </c>
      <c r="AU511">
        <v>0</v>
      </c>
      <c r="AV511">
        <v>0.74343018234689195</v>
      </c>
      <c r="AW511">
        <v>174.93038799999999</v>
      </c>
      <c r="AX511">
        <v>-36.900886210000003</v>
      </c>
    </row>
    <row r="512" spans="1:50" x14ac:dyDescent="0.55000000000000004">
      <c r="A512">
        <v>152300</v>
      </c>
      <c r="B512" t="s">
        <v>608</v>
      </c>
      <c r="C512" t="s">
        <v>96</v>
      </c>
      <c r="D512">
        <v>0</v>
      </c>
      <c r="E512">
        <v>0</v>
      </c>
      <c r="F512">
        <v>0</v>
      </c>
      <c r="G512">
        <v>0</v>
      </c>
      <c r="H512">
        <v>0.81</v>
      </c>
      <c r="I512">
        <v>0</v>
      </c>
      <c r="J512">
        <v>0</v>
      </c>
      <c r="K512">
        <v>0</v>
      </c>
      <c r="L512">
        <v>0.19</v>
      </c>
      <c r="M512">
        <v>0.02</v>
      </c>
      <c r="N512" t="s">
        <v>97</v>
      </c>
      <c r="O512">
        <f t="shared" si="14"/>
        <v>174.88712869999901</v>
      </c>
      <c r="P512">
        <f t="shared" si="15"/>
        <v>-36.938232419999999</v>
      </c>
      <c r="R512">
        <v>152000</v>
      </c>
      <c r="S512" t="s">
        <v>605</v>
      </c>
      <c r="T512" t="s">
        <v>96</v>
      </c>
      <c r="U512">
        <v>0</v>
      </c>
      <c r="V512">
        <v>0</v>
      </c>
      <c r="W512">
        <v>0</v>
      </c>
      <c r="X512">
        <v>0</v>
      </c>
      <c r="Y512">
        <v>0.92</v>
      </c>
      <c r="Z512">
        <v>0</v>
      </c>
      <c r="AA512">
        <v>0</v>
      </c>
      <c r="AB512">
        <v>0</v>
      </c>
      <c r="AC512">
        <v>0.08</v>
      </c>
      <c r="AD512">
        <v>0.02</v>
      </c>
      <c r="AE512">
        <v>1.60756415777887</v>
      </c>
      <c r="AF512">
        <v>174.9236847</v>
      </c>
      <c r="AG512">
        <v>-36.899222620000003</v>
      </c>
      <c r="AI512">
        <v>152500</v>
      </c>
      <c r="AJ512" t="s">
        <v>610</v>
      </c>
      <c r="AK512" t="s">
        <v>96</v>
      </c>
      <c r="AL512" t="s">
        <v>97</v>
      </c>
      <c r="AM512" t="s">
        <v>97</v>
      </c>
      <c r="AN512" t="s">
        <v>97</v>
      </c>
      <c r="AO512">
        <v>0</v>
      </c>
      <c r="AP512" t="s">
        <v>97</v>
      </c>
      <c r="AQ512" t="s">
        <v>97</v>
      </c>
      <c r="AR512">
        <v>0</v>
      </c>
      <c r="AS512" t="s">
        <v>97</v>
      </c>
      <c r="AT512" t="s">
        <v>97</v>
      </c>
      <c r="AU512">
        <v>0</v>
      </c>
      <c r="AV512" t="s">
        <v>97</v>
      </c>
      <c r="AW512">
        <v>174.89743989999999</v>
      </c>
      <c r="AX512">
        <v>-36.922480950000001</v>
      </c>
    </row>
    <row r="513" spans="1:50" x14ac:dyDescent="0.55000000000000004">
      <c r="A513">
        <v>152400</v>
      </c>
      <c r="B513" t="s">
        <v>609</v>
      </c>
      <c r="C513" t="s">
        <v>96</v>
      </c>
      <c r="D513">
        <v>0.01</v>
      </c>
      <c r="E513">
        <v>0</v>
      </c>
      <c r="F513">
        <v>0.01</v>
      </c>
      <c r="G513">
        <v>0</v>
      </c>
      <c r="H513">
        <v>0.94</v>
      </c>
      <c r="I513">
        <v>0.01</v>
      </c>
      <c r="J513">
        <v>0</v>
      </c>
      <c r="K513">
        <v>0</v>
      </c>
      <c r="L513">
        <v>0.03</v>
      </c>
      <c r="M513">
        <v>0.02</v>
      </c>
      <c r="N513">
        <v>8.14496913277247</v>
      </c>
      <c r="O513">
        <f t="shared" si="14"/>
        <v>174.93038799999999</v>
      </c>
      <c r="P513">
        <f t="shared" si="15"/>
        <v>-36.900886210000003</v>
      </c>
      <c r="R513">
        <v>152100</v>
      </c>
      <c r="S513" t="s">
        <v>606</v>
      </c>
      <c r="T513" t="s">
        <v>96</v>
      </c>
      <c r="U513">
        <v>0</v>
      </c>
      <c r="V513">
        <v>0</v>
      </c>
      <c r="W513">
        <v>0</v>
      </c>
      <c r="X513">
        <v>0</v>
      </c>
      <c r="Y513">
        <v>1</v>
      </c>
      <c r="Z513">
        <v>0</v>
      </c>
      <c r="AA513">
        <v>0</v>
      </c>
      <c r="AB513">
        <v>0</v>
      </c>
      <c r="AC513">
        <v>0</v>
      </c>
      <c r="AD513">
        <v>0.02</v>
      </c>
      <c r="AE513">
        <v>2.2912574988768899</v>
      </c>
      <c r="AF513">
        <v>174.8326041</v>
      </c>
      <c r="AG513">
        <v>-36.964001519999997</v>
      </c>
      <c r="AI513">
        <v>152600</v>
      </c>
      <c r="AJ513" t="s">
        <v>611</v>
      </c>
      <c r="AK513" t="s">
        <v>96</v>
      </c>
      <c r="AL513" t="s">
        <v>97</v>
      </c>
      <c r="AM513" t="s">
        <v>97</v>
      </c>
      <c r="AN513" t="s">
        <v>97</v>
      </c>
      <c r="AO513">
        <v>0</v>
      </c>
      <c r="AP513" t="s">
        <v>97</v>
      </c>
      <c r="AQ513" t="s">
        <v>97</v>
      </c>
      <c r="AR513">
        <v>0</v>
      </c>
      <c r="AS513" t="s">
        <v>97</v>
      </c>
      <c r="AT513" t="s">
        <v>97</v>
      </c>
      <c r="AU513">
        <v>0</v>
      </c>
      <c r="AV513" t="s">
        <v>97</v>
      </c>
      <c r="AW513">
        <v>174.82226549999999</v>
      </c>
      <c r="AX513">
        <v>-36.971854190000002</v>
      </c>
    </row>
    <row r="514" spans="1:50" x14ac:dyDescent="0.55000000000000004">
      <c r="A514">
        <v>152500</v>
      </c>
      <c r="B514" t="s">
        <v>610</v>
      </c>
      <c r="C514" t="s">
        <v>96</v>
      </c>
      <c r="D514">
        <v>0</v>
      </c>
      <c r="E514">
        <v>0</v>
      </c>
      <c r="F514">
        <v>0</v>
      </c>
      <c r="G514">
        <v>0</v>
      </c>
      <c r="H514">
        <v>0.98</v>
      </c>
      <c r="I514">
        <v>0.02</v>
      </c>
      <c r="J514">
        <v>0</v>
      </c>
      <c r="K514">
        <v>0</v>
      </c>
      <c r="L514">
        <v>0</v>
      </c>
      <c r="M514">
        <v>0.02</v>
      </c>
      <c r="N514">
        <v>6.0137550819912198</v>
      </c>
      <c r="O514">
        <f t="shared" si="14"/>
        <v>174.89743989999999</v>
      </c>
      <c r="P514">
        <f t="shared" si="15"/>
        <v>-36.922480950000001</v>
      </c>
      <c r="R514">
        <v>152200</v>
      </c>
      <c r="S514" t="s">
        <v>607</v>
      </c>
      <c r="T514" t="s">
        <v>96</v>
      </c>
      <c r="U514">
        <v>0</v>
      </c>
      <c r="V514">
        <v>0</v>
      </c>
      <c r="W514">
        <v>0</v>
      </c>
      <c r="X514">
        <v>0</v>
      </c>
      <c r="Y514">
        <v>1</v>
      </c>
      <c r="Z514">
        <v>0</v>
      </c>
      <c r="AA514">
        <v>0</v>
      </c>
      <c r="AB514">
        <v>0</v>
      </c>
      <c r="AC514">
        <v>0</v>
      </c>
      <c r="AD514">
        <v>0.02</v>
      </c>
      <c r="AE514">
        <v>1.2367969937430701</v>
      </c>
      <c r="AF514">
        <v>174.91414560000001</v>
      </c>
      <c r="AG514">
        <v>-36.909548460000003</v>
      </c>
      <c r="AI514">
        <v>152800</v>
      </c>
      <c r="AJ514" t="s">
        <v>612</v>
      </c>
      <c r="AK514" t="s">
        <v>96</v>
      </c>
      <c r="AL514" t="s">
        <v>97</v>
      </c>
      <c r="AM514" t="s">
        <v>97</v>
      </c>
      <c r="AN514" t="s">
        <v>97</v>
      </c>
      <c r="AO514">
        <v>0</v>
      </c>
      <c r="AP514" t="s">
        <v>97</v>
      </c>
      <c r="AQ514" t="s">
        <v>97</v>
      </c>
      <c r="AR514">
        <v>0</v>
      </c>
      <c r="AS514" t="s">
        <v>97</v>
      </c>
      <c r="AT514" t="s">
        <v>97</v>
      </c>
      <c r="AU514">
        <v>0</v>
      </c>
      <c r="AV514" t="s">
        <v>97</v>
      </c>
      <c r="AW514">
        <v>174.81697</v>
      </c>
      <c r="AX514">
        <v>-36.984647989999999</v>
      </c>
    </row>
    <row r="515" spans="1:50" x14ac:dyDescent="0.55000000000000004">
      <c r="A515">
        <v>152600</v>
      </c>
      <c r="B515" t="s">
        <v>611</v>
      </c>
      <c r="C515" t="s">
        <v>96</v>
      </c>
      <c r="D515">
        <v>0</v>
      </c>
      <c r="E515">
        <v>0</v>
      </c>
      <c r="F515">
        <v>0</v>
      </c>
      <c r="G515">
        <v>0</v>
      </c>
      <c r="H515">
        <v>0.97</v>
      </c>
      <c r="I515">
        <v>0.03</v>
      </c>
      <c r="J515">
        <v>0</v>
      </c>
      <c r="K515">
        <v>0</v>
      </c>
      <c r="L515">
        <v>0</v>
      </c>
      <c r="M515">
        <v>0.02</v>
      </c>
      <c r="N515">
        <v>5.4061291166855296</v>
      </c>
      <c r="O515">
        <f t="shared" si="14"/>
        <v>174.82226549999999</v>
      </c>
      <c r="P515">
        <f t="shared" si="15"/>
        <v>-36.971854190000002</v>
      </c>
      <c r="R515">
        <v>152300</v>
      </c>
      <c r="S515" t="s">
        <v>608</v>
      </c>
      <c r="T515" t="s">
        <v>96</v>
      </c>
      <c r="U515">
        <v>0</v>
      </c>
      <c r="V515">
        <v>0</v>
      </c>
      <c r="W515">
        <v>0</v>
      </c>
      <c r="X515">
        <v>0</v>
      </c>
      <c r="Y515">
        <v>0.98</v>
      </c>
      <c r="Z515">
        <v>0.02</v>
      </c>
      <c r="AA515">
        <v>0</v>
      </c>
      <c r="AB515">
        <v>0</v>
      </c>
      <c r="AC515">
        <v>0</v>
      </c>
      <c r="AD515">
        <v>0.02</v>
      </c>
      <c r="AE515">
        <v>9.8022003950336405</v>
      </c>
      <c r="AF515">
        <v>174.88712869999901</v>
      </c>
      <c r="AG515">
        <v>-36.938232419999999</v>
      </c>
      <c r="AI515">
        <v>152900</v>
      </c>
      <c r="AJ515" t="s">
        <v>613</v>
      </c>
      <c r="AK515" t="s">
        <v>96</v>
      </c>
      <c r="AL515">
        <v>0</v>
      </c>
      <c r="AM515">
        <v>0</v>
      </c>
      <c r="AN515">
        <v>0</v>
      </c>
      <c r="AO515">
        <v>0</v>
      </c>
      <c r="AP515">
        <v>0</v>
      </c>
      <c r="AQ515">
        <v>0.69</v>
      </c>
      <c r="AR515">
        <v>0</v>
      </c>
      <c r="AS515">
        <v>0</v>
      </c>
      <c r="AT515">
        <v>0.31</v>
      </c>
      <c r="AU515">
        <v>0</v>
      </c>
      <c r="AV515">
        <v>1.0502917646846901</v>
      </c>
      <c r="AW515">
        <v>174.9217755</v>
      </c>
      <c r="AX515">
        <v>-36.91003877</v>
      </c>
    </row>
    <row r="516" spans="1:50" x14ac:dyDescent="0.55000000000000004">
      <c r="A516">
        <v>152800</v>
      </c>
      <c r="B516" t="s">
        <v>612</v>
      </c>
      <c r="C516" t="s">
        <v>96</v>
      </c>
      <c r="D516">
        <v>0.01</v>
      </c>
      <c r="E516">
        <v>0</v>
      </c>
      <c r="F516">
        <v>0</v>
      </c>
      <c r="G516">
        <v>0</v>
      </c>
      <c r="H516">
        <v>0.93</v>
      </c>
      <c r="I516">
        <v>0.06</v>
      </c>
      <c r="J516">
        <v>0</v>
      </c>
      <c r="K516">
        <v>0</v>
      </c>
      <c r="L516">
        <v>0</v>
      </c>
      <c r="M516">
        <v>0.02</v>
      </c>
      <c r="N516">
        <v>6.6794611723198001</v>
      </c>
      <c r="O516">
        <f t="shared" ref="O516:O579" si="16">VLOOKUP($A516,$R$2:$AG$2152, 15)</f>
        <v>174.81697</v>
      </c>
      <c r="P516">
        <f t="shared" ref="P516:P579" si="17">VLOOKUP($A516,$R$2:$AG$2152, 16)</f>
        <v>-36.984647989999999</v>
      </c>
      <c r="R516">
        <v>152400</v>
      </c>
      <c r="S516" t="s">
        <v>609</v>
      </c>
      <c r="T516" t="s">
        <v>96</v>
      </c>
      <c r="U516">
        <v>0</v>
      </c>
      <c r="V516">
        <v>0</v>
      </c>
      <c r="W516">
        <v>0</v>
      </c>
      <c r="X516">
        <v>0</v>
      </c>
      <c r="Y516">
        <v>0.92</v>
      </c>
      <c r="Z516">
        <v>0.01</v>
      </c>
      <c r="AA516">
        <v>0</v>
      </c>
      <c r="AB516">
        <v>0</v>
      </c>
      <c r="AC516">
        <v>7.0000000000000007E-2</v>
      </c>
      <c r="AD516">
        <v>0.02</v>
      </c>
      <c r="AE516">
        <v>2.9655773837980401</v>
      </c>
      <c r="AF516">
        <v>174.93038799999999</v>
      </c>
      <c r="AG516">
        <v>-36.900886210000003</v>
      </c>
      <c r="AI516">
        <v>153000</v>
      </c>
      <c r="AJ516" t="s">
        <v>614</v>
      </c>
      <c r="AK516" t="s">
        <v>96</v>
      </c>
      <c r="AL516">
        <v>0</v>
      </c>
      <c r="AM516">
        <v>0</v>
      </c>
      <c r="AN516">
        <v>0</v>
      </c>
      <c r="AO516">
        <v>0</v>
      </c>
      <c r="AP516">
        <v>0</v>
      </c>
      <c r="AQ516">
        <v>0.46</v>
      </c>
      <c r="AR516">
        <v>0</v>
      </c>
      <c r="AS516">
        <v>0</v>
      </c>
      <c r="AT516">
        <v>0.54</v>
      </c>
      <c r="AU516">
        <v>0</v>
      </c>
      <c r="AV516" t="s">
        <v>97</v>
      </c>
      <c r="AW516">
        <v>174.85384619999999</v>
      </c>
      <c r="AX516">
        <v>-36.95966361</v>
      </c>
    </row>
    <row r="517" spans="1:50" x14ac:dyDescent="0.55000000000000004">
      <c r="A517">
        <v>152900</v>
      </c>
      <c r="B517" t="s">
        <v>613</v>
      </c>
      <c r="C517" t="s">
        <v>96</v>
      </c>
      <c r="D517">
        <v>0.02</v>
      </c>
      <c r="E517">
        <v>0</v>
      </c>
      <c r="F517">
        <v>0</v>
      </c>
      <c r="G517">
        <v>0</v>
      </c>
      <c r="H517">
        <v>0.98</v>
      </c>
      <c r="I517">
        <v>0</v>
      </c>
      <c r="J517">
        <v>0</v>
      </c>
      <c r="K517">
        <v>0</v>
      </c>
      <c r="L517">
        <v>0</v>
      </c>
      <c r="M517">
        <v>0.02</v>
      </c>
      <c r="N517">
        <v>8.5640911278885294</v>
      </c>
      <c r="O517">
        <f t="shared" si="16"/>
        <v>174.9217755</v>
      </c>
      <c r="P517">
        <f t="shared" si="17"/>
        <v>-36.91003877</v>
      </c>
      <c r="R517">
        <v>152500</v>
      </c>
      <c r="S517" t="s">
        <v>610</v>
      </c>
      <c r="T517" t="s">
        <v>96</v>
      </c>
      <c r="U517">
        <v>0</v>
      </c>
      <c r="V517">
        <v>0</v>
      </c>
      <c r="W517">
        <v>0</v>
      </c>
      <c r="X517">
        <v>0</v>
      </c>
      <c r="Y517">
        <v>1</v>
      </c>
      <c r="Z517">
        <v>0</v>
      </c>
      <c r="AA517">
        <v>0</v>
      </c>
      <c r="AB517">
        <v>0</v>
      </c>
      <c r="AC517">
        <v>0</v>
      </c>
      <c r="AD517">
        <v>0.02</v>
      </c>
      <c r="AE517" t="s">
        <v>97</v>
      </c>
      <c r="AF517">
        <v>174.89743989999999</v>
      </c>
      <c r="AG517">
        <v>-36.922480950000001</v>
      </c>
      <c r="AI517">
        <v>153100</v>
      </c>
      <c r="AJ517" t="s">
        <v>615</v>
      </c>
      <c r="AK517" t="s">
        <v>96</v>
      </c>
      <c r="AL517">
        <v>0</v>
      </c>
      <c r="AM517">
        <v>0</v>
      </c>
      <c r="AN517">
        <v>0</v>
      </c>
      <c r="AO517">
        <v>0</v>
      </c>
      <c r="AP517">
        <v>0</v>
      </c>
      <c r="AQ517">
        <v>1</v>
      </c>
      <c r="AR517">
        <v>0</v>
      </c>
      <c r="AS517">
        <v>0</v>
      </c>
      <c r="AT517">
        <v>0</v>
      </c>
      <c r="AU517">
        <v>0</v>
      </c>
      <c r="AV517">
        <v>1.7680774120996201</v>
      </c>
      <c r="AW517">
        <v>174.90781079999999</v>
      </c>
      <c r="AX517">
        <v>-36.921443089999997</v>
      </c>
    </row>
    <row r="518" spans="1:50" x14ac:dyDescent="0.55000000000000004">
      <c r="A518">
        <v>153000</v>
      </c>
      <c r="B518" t="s">
        <v>614</v>
      </c>
      <c r="C518" t="s">
        <v>96</v>
      </c>
      <c r="D518">
        <v>0</v>
      </c>
      <c r="E518">
        <v>0</v>
      </c>
      <c r="F518">
        <v>0</v>
      </c>
      <c r="G518">
        <v>0</v>
      </c>
      <c r="H518">
        <v>0.98</v>
      </c>
      <c r="I518">
        <v>0.02</v>
      </c>
      <c r="J518">
        <v>0</v>
      </c>
      <c r="K518">
        <v>0</v>
      </c>
      <c r="L518">
        <v>0</v>
      </c>
      <c r="M518">
        <v>0.02</v>
      </c>
      <c r="N518">
        <v>5.3370160881194399</v>
      </c>
      <c r="O518">
        <f t="shared" si="16"/>
        <v>174.85384619999999</v>
      </c>
      <c r="P518">
        <f t="shared" si="17"/>
        <v>-36.95966361</v>
      </c>
      <c r="R518">
        <v>152600</v>
      </c>
      <c r="S518" t="s">
        <v>611</v>
      </c>
      <c r="T518" t="s">
        <v>96</v>
      </c>
      <c r="U518" t="s">
        <v>97</v>
      </c>
      <c r="V518" t="s">
        <v>97</v>
      </c>
      <c r="W518" t="s">
        <v>97</v>
      </c>
      <c r="X518">
        <v>0</v>
      </c>
      <c r="Y518" t="s">
        <v>97</v>
      </c>
      <c r="Z518" t="s">
        <v>97</v>
      </c>
      <c r="AA518">
        <v>0</v>
      </c>
      <c r="AB518" t="s">
        <v>97</v>
      </c>
      <c r="AC518" t="s">
        <v>97</v>
      </c>
      <c r="AD518">
        <v>0.02</v>
      </c>
      <c r="AE518" t="s">
        <v>97</v>
      </c>
      <c r="AF518">
        <v>174.82226549999999</v>
      </c>
      <c r="AG518">
        <v>-36.971854190000002</v>
      </c>
      <c r="AI518">
        <v>153200</v>
      </c>
      <c r="AJ518" t="s">
        <v>616</v>
      </c>
      <c r="AK518" t="s">
        <v>96</v>
      </c>
      <c r="AL518">
        <v>0</v>
      </c>
      <c r="AM518">
        <v>0</v>
      </c>
      <c r="AN518">
        <v>0</v>
      </c>
      <c r="AO518">
        <v>0</v>
      </c>
      <c r="AP518">
        <v>0</v>
      </c>
      <c r="AQ518">
        <v>0.33</v>
      </c>
      <c r="AR518">
        <v>0</v>
      </c>
      <c r="AS518">
        <v>0</v>
      </c>
      <c r="AT518">
        <v>0.67</v>
      </c>
      <c r="AU518">
        <v>0</v>
      </c>
      <c r="AV518">
        <v>0.24000464586082401</v>
      </c>
      <c r="AW518">
        <v>174.82668699999999</v>
      </c>
      <c r="AX518">
        <v>-36.97359119</v>
      </c>
    </row>
    <row r="519" spans="1:50" x14ac:dyDescent="0.55000000000000004">
      <c r="A519">
        <v>153100</v>
      </c>
      <c r="B519" t="s">
        <v>615</v>
      </c>
      <c r="C519" t="s">
        <v>96</v>
      </c>
      <c r="D519">
        <v>0.01</v>
      </c>
      <c r="E519">
        <v>0</v>
      </c>
      <c r="F519">
        <v>0</v>
      </c>
      <c r="G519">
        <v>0</v>
      </c>
      <c r="H519">
        <v>0.98</v>
      </c>
      <c r="I519">
        <v>0</v>
      </c>
      <c r="J519">
        <v>0</v>
      </c>
      <c r="K519">
        <v>0</v>
      </c>
      <c r="L519">
        <v>0.01</v>
      </c>
      <c r="M519">
        <v>0.02</v>
      </c>
      <c r="N519">
        <v>6.9096793044657696</v>
      </c>
      <c r="O519">
        <f t="shared" si="16"/>
        <v>174.90781079999999</v>
      </c>
      <c r="P519">
        <f t="shared" si="17"/>
        <v>-36.921443089999997</v>
      </c>
      <c r="R519">
        <v>152700</v>
      </c>
      <c r="S519" t="s">
        <v>617</v>
      </c>
      <c r="T519" t="s">
        <v>96</v>
      </c>
      <c r="U519">
        <v>7.0000000000000007E-2</v>
      </c>
      <c r="V519">
        <v>0</v>
      </c>
      <c r="W519">
        <v>0</v>
      </c>
      <c r="X519">
        <v>0</v>
      </c>
      <c r="Y519">
        <v>0.89</v>
      </c>
      <c r="Z519">
        <v>0.01</v>
      </c>
      <c r="AA519">
        <v>0</v>
      </c>
      <c r="AB519">
        <v>0</v>
      </c>
      <c r="AC519">
        <v>0.03</v>
      </c>
      <c r="AD519">
        <v>0.02</v>
      </c>
      <c r="AE519">
        <v>8.3871736655047702</v>
      </c>
      <c r="AF519">
        <v>174.84306699999999</v>
      </c>
      <c r="AG519">
        <v>-36.960444940000002</v>
      </c>
      <c r="AI519">
        <v>153300</v>
      </c>
      <c r="AJ519" t="s">
        <v>618</v>
      </c>
      <c r="AK519" t="s">
        <v>96</v>
      </c>
      <c r="AL519">
        <v>0.02</v>
      </c>
      <c r="AM519">
        <v>0.01</v>
      </c>
      <c r="AN519">
        <v>0</v>
      </c>
      <c r="AO519">
        <v>0</v>
      </c>
      <c r="AP519">
        <v>0</v>
      </c>
      <c r="AQ519">
        <v>0.74</v>
      </c>
      <c r="AR519">
        <v>0</v>
      </c>
      <c r="AS519">
        <v>0</v>
      </c>
      <c r="AT519">
        <v>0.23</v>
      </c>
      <c r="AU519">
        <v>0</v>
      </c>
      <c r="AV519">
        <v>1.5767459930849399</v>
      </c>
      <c r="AW519">
        <v>174.83606259999999</v>
      </c>
      <c r="AX519">
        <v>-36.969617169999999</v>
      </c>
    </row>
    <row r="520" spans="1:50" x14ac:dyDescent="0.55000000000000004">
      <c r="A520">
        <v>153200</v>
      </c>
      <c r="B520" t="s">
        <v>616</v>
      </c>
      <c r="C520" t="s">
        <v>96</v>
      </c>
      <c r="D520">
        <v>0</v>
      </c>
      <c r="E520">
        <v>0</v>
      </c>
      <c r="F520">
        <v>0</v>
      </c>
      <c r="G520">
        <v>0</v>
      </c>
      <c r="H520">
        <v>0.96</v>
      </c>
      <c r="I520">
        <v>0.04</v>
      </c>
      <c r="J520">
        <v>0</v>
      </c>
      <c r="K520">
        <v>0</v>
      </c>
      <c r="L520">
        <v>0</v>
      </c>
      <c r="M520">
        <v>0.02</v>
      </c>
      <c r="N520">
        <v>5.1087485818684604</v>
      </c>
      <c r="O520">
        <f t="shared" si="16"/>
        <v>174.82668699999999</v>
      </c>
      <c r="P520">
        <f t="shared" si="17"/>
        <v>-36.97359119</v>
      </c>
      <c r="R520">
        <v>152800</v>
      </c>
      <c r="S520" t="s">
        <v>612</v>
      </c>
      <c r="T520" t="s">
        <v>96</v>
      </c>
      <c r="U520">
        <v>0</v>
      </c>
      <c r="V520">
        <v>0</v>
      </c>
      <c r="W520">
        <v>0</v>
      </c>
      <c r="X520">
        <v>0</v>
      </c>
      <c r="Y520">
        <v>1</v>
      </c>
      <c r="Z520">
        <v>0</v>
      </c>
      <c r="AA520">
        <v>0</v>
      </c>
      <c r="AB520">
        <v>0</v>
      </c>
      <c r="AC520">
        <v>0</v>
      </c>
      <c r="AD520">
        <v>0.02</v>
      </c>
      <c r="AE520">
        <v>2.73634625508907</v>
      </c>
      <c r="AF520">
        <v>174.81697</v>
      </c>
      <c r="AG520">
        <v>-36.984647989999999</v>
      </c>
      <c r="AI520">
        <v>153400</v>
      </c>
      <c r="AJ520" t="s">
        <v>619</v>
      </c>
      <c r="AK520" t="s">
        <v>96</v>
      </c>
      <c r="AL520">
        <v>0</v>
      </c>
      <c r="AM520">
        <v>0</v>
      </c>
      <c r="AN520">
        <v>0</v>
      </c>
      <c r="AO520">
        <v>0</v>
      </c>
      <c r="AP520">
        <v>0</v>
      </c>
      <c r="AQ520">
        <v>0.69</v>
      </c>
      <c r="AR520">
        <v>0</v>
      </c>
      <c r="AS520">
        <v>0</v>
      </c>
      <c r="AT520">
        <v>0.31</v>
      </c>
      <c r="AU520">
        <v>0</v>
      </c>
      <c r="AV520">
        <v>1.54860758820487</v>
      </c>
      <c r="AW520">
        <v>174.9433559</v>
      </c>
      <c r="AX520">
        <v>-36.899770220000001</v>
      </c>
    </row>
    <row r="521" spans="1:50" x14ac:dyDescent="0.55000000000000004">
      <c r="A521">
        <v>153300</v>
      </c>
      <c r="B521" t="s">
        <v>618</v>
      </c>
      <c r="C521" t="s">
        <v>96</v>
      </c>
      <c r="D521">
        <v>0.02</v>
      </c>
      <c r="E521">
        <v>0.01</v>
      </c>
      <c r="F521">
        <v>0</v>
      </c>
      <c r="G521">
        <v>0</v>
      </c>
      <c r="H521">
        <v>0.89</v>
      </c>
      <c r="I521">
        <v>0.04</v>
      </c>
      <c r="J521">
        <v>0</v>
      </c>
      <c r="K521">
        <v>0</v>
      </c>
      <c r="L521">
        <v>0.04</v>
      </c>
      <c r="M521">
        <v>0.02</v>
      </c>
      <c r="N521">
        <v>5.9198319336525396</v>
      </c>
      <c r="O521">
        <f t="shared" si="16"/>
        <v>174.83606259999999</v>
      </c>
      <c r="P521">
        <f t="shared" si="17"/>
        <v>-36.969617169999999</v>
      </c>
      <c r="R521">
        <v>152900</v>
      </c>
      <c r="S521" t="s">
        <v>613</v>
      </c>
      <c r="T521" t="s">
        <v>96</v>
      </c>
      <c r="U521">
        <v>0</v>
      </c>
      <c r="V521">
        <v>0</v>
      </c>
      <c r="W521">
        <v>0</v>
      </c>
      <c r="X521">
        <v>0</v>
      </c>
      <c r="Y521">
        <v>1</v>
      </c>
      <c r="Z521">
        <v>0</v>
      </c>
      <c r="AA521">
        <v>0</v>
      </c>
      <c r="AB521">
        <v>0</v>
      </c>
      <c r="AC521">
        <v>0</v>
      </c>
      <c r="AD521">
        <v>0.02</v>
      </c>
      <c r="AE521">
        <v>0.40225049725760398</v>
      </c>
      <c r="AF521">
        <v>174.9217755</v>
      </c>
      <c r="AG521">
        <v>-36.91003877</v>
      </c>
      <c r="AI521">
        <v>153500</v>
      </c>
      <c r="AJ521" t="s">
        <v>620</v>
      </c>
      <c r="AK521" t="s">
        <v>96</v>
      </c>
      <c r="AL521">
        <v>0</v>
      </c>
      <c r="AM521">
        <v>0</v>
      </c>
      <c r="AN521">
        <v>0</v>
      </c>
      <c r="AO521">
        <v>0</v>
      </c>
      <c r="AP521">
        <v>0</v>
      </c>
      <c r="AQ521">
        <v>0.66</v>
      </c>
      <c r="AR521">
        <v>0</v>
      </c>
      <c r="AS521">
        <v>0</v>
      </c>
      <c r="AT521">
        <v>0.34</v>
      </c>
      <c r="AU521">
        <v>0</v>
      </c>
      <c r="AV521">
        <v>1.20938667608453</v>
      </c>
      <c r="AW521">
        <v>174.86578080000001</v>
      </c>
      <c r="AX521">
        <v>-36.954113939999999</v>
      </c>
    </row>
    <row r="522" spans="1:50" x14ac:dyDescent="0.55000000000000004">
      <c r="A522">
        <v>153400</v>
      </c>
      <c r="B522" t="s">
        <v>619</v>
      </c>
      <c r="C522" t="s">
        <v>96</v>
      </c>
      <c r="D522">
        <v>0</v>
      </c>
      <c r="E522">
        <v>0</v>
      </c>
      <c r="F522">
        <v>0</v>
      </c>
      <c r="G522">
        <v>0</v>
      </c>
      <c r="H522">
        <v>0.98</v>
      </c>
      <c r="I522">
        <v>0.01</v>
      </c>
      <c r="J522">
        <v>0</v>
      </c>
      <c r="K522">
        <v>0</v>
      </c>
      <c r="L522">
        <v>0.01</v>
      </c>
      <c r="M522">
        <v>0.02</v>
      </c>
      <c r="N522">
        <v>9.5639896364775101</v>
      </c>
      <c r="O522">
        <f t="shared" si="16"/>
        <v>174.9433559</v>
      </c>
      <c r="P522">
        <f t="shared" si="17"/>
        <v>-36.899770220000001</v>
      </c>
      <c r="R522">
        <v>153000</v>
      </c>
      <c r="S522" t="s">
        <v>614</v>
      </c>
      <c r="T522" t="s">
        <v>96</v>
      </c>
      <c r="U522">
        <v>0</v>
      </c>
      <c r="V522">
        <v>0</v>
      </c>
      <c r="W522">
        <v>0</v>
      </c>
      <c r="X522">
        <v>0</v>
      </c>
      <c r="Y522">
        <v>1</v>
      </c>
      <c r="Z522">
        <v>0</v>
      </c>
      <c r="AA522">
        <v>0</v>
      </c>
      <c r="AB522">
        <v>0</v>
      </c>
      <c r="AC522">
        <v>0</v>
      </c>
      <c r="AD522">
        <v>0.02</v>
      </c>
      <c r="AE522">
        <v>2.95475860748012</v>
      </c>
      <c r="AF522">
        <v>174.85384619999999</v>
      </c>
      <c r="AG522">
        <v>-36.95966361</v>
      </c>
      <c r="AI522">
        <v>153600</v>
      </c>
      <c r="AJ522" t="s">
        <v>621</v>
      </c>
      <c r="AK522" t="s">
        <v>96</v>
      </c>
      <c r="AL522">
        <v>0</v>
      </c>
      <c r="AM522">
        <v>0</v>
      </c>
      <c r="AN522">
        <v>0</v>
      </c>
      <c r="AO522">
        <v>0</v>
      </c>
      <c r="AP522">
        <v>0</v>
      </c>
      <c r="AQ522">
        <v>0.66</v>
      </c>
      <c r="AR522">
        <v>0</v>
      </c>
      <c r="AS522">
        <v>0</v>
      </c>
      <c r="AT522">
        <v>0.34</v>
      </c>
      <c r="AU522">
        <v>0</v>
      </c>
      <c r="AV522">
        <v>1.42924395425332</v>
      </c>
      <c r="AW522">
        <v>174.8303348</v>
      </c>
      <c r="AX522">
        <v>-36.976793809999997</v>
      </c>
    </row>
    <row r="523" spans="1:50" x14ac:dyDescent="0.55000000000000004">
      <c r="A523">
        <v>153500</v>
      </c>
      <c r="B523" t="s">
        <v>620</v>
      </c>
      <c r="C523" t="s">
        <v>96</v>
      </c>
      <c r="D523">
        <v>0</v>
      </c>
      <c r="E523">
        <v>0</v>
      </c>
      <c r="F523">
        <v>0</v>
      </c>
      <c r="G523">
        <v>0</v>
      </c>
      <c r="H523">
        <v>0.92</v>
      </c>
      <c r="I523">
        <v>0.08</v>
      </c>
      <c r="J523">
        <v>0</v>
      </c>
      <c r="K523">
        <v>0</v>
      </c>
      <c r="L523">
        <v>0</v>
      </c>
      <c r="M523">
        <v>0.02</v>
      </c>
      <c r="N523">
        <v>4.88133125090748</v>
      </c>
      <c r="O523">
        <f t="shared" si="16"/>
        <v>174.86578080000001</v>
      </c>
      <c r="P523">
        <f t="shared" si="17"/>
        <v>-36.954113939999999</v>
      </c>
      <c r="R523">
        <v>153100</v>
      </c>
      <c r="S523" t="s">
        <v>615</v>
      </c>
      <c r="T523" t="s">
        <v>96</v>
      </c>
      <c r="U523">
        <v>0</v>
      </c>
      <c r="V523">
        <v>0</v>
      </c>
      <c r="W523">
        <v>0</v>
      </c>
      <c r="X523">
        <v>0</v>
      </c>
      <c r="Y523">
        <v>1</v>
      </c>
      <c r="Z523">
        <v>0</v>
      </c>
      <c r="AA523">
        <v>0</v>
      </c>
      <c r="AB523">
        <v>0</v>
      </c>
      <c r="AC523">
        <v>0</v>
      </c>
      <c r="AD523">
        <v>0.02</v>
      </c>
      <c r="AE523">
        <v>0.27705696114290401</v>
      </c>
      <c r="AF523">
        <v>174.90781079999999</v>
      </c>
      <c r="AG523">
        <v>-36.921443089999997</v>
      </c>
      <c r="AI523">
        <v>153700</v>
      </c>
      <c r="AJ523" t="s">
        <v>622</v>
      </c>
      <c r="AK523" t="s">
        <v>96</v>
      </c>
      <c r="AL523">
        <v>0</v>
      </c>
      <c r="AM523">
        <v>0.12</v>
      </c>
      <c r="AN523">
        <v>0</v>
      </c>
      <c r="AO523">
        <v>0</v>
      </c>
      <c r="AP523">
        <v>0</v>
      </c>
      <c r="AQ523">
        <v>0.75</v>
      </c>
      <c r="AR523">
        <v>0</v>
      </c>
      <c r="AS523">
        <v>0</v>
      </c>
      <c r="AT523">
        <v>0.13</v>
      </c>
      <c r="AU523">
        <v>0</v>
      </c>
      <c r="AV523">
        <v>2.7104797346906899</v>
      </c>
      <c r="AW523">
        <v>174.9224791</v>
      </c>
      <c r="AX523">
        <v>-36.917249640000001</v>
      </c>
    </row>
    <row r="524" spans="1:50" x14ac:dyDescent="0.55000000000000004">
      <c r="A524">
        <v>153600</v>
      </c>
      <c r="B524" t="s">
        <v>621</v>
      </c>
      <c r="C524" t="s">
        <v>96</v>
      </c>
      <c r="D524">
        <v>0</v>
      </c>
      <c r="E524">
        <v>0</v>
      </c>
      <c r="F524">
        <v>0</v>
      </c>
      <c r="G524">
        <v>0</v>
      </c>
      <c r="H524">
        <v>0.97</v>
      </c>
      <c r="I524">
        <v>0.03</v>
      </c>
      <c r="J524">
        <v>0</v>
      </c>
      <c r="K524">
        <v>0</v>
      </c>
      <c r="L524">
        <v>0</v>
      </c>
      <c r="M524">
        <v>0.02</v>
      </c>
      <c r="N524">
        <v>5.3942835750793403</v>
      </c>
      <c r="O524">
        <f t="shared" si="16"/>
        <v>174.8303348</v>
      </c>
      <c r="P524">
        <f t="shared" si="17"/>
        <v>-36.976793809999997</v>
      </c>
      <c r="R524">
        <v>153200</v>
      </c>
      <c r="S524" t="s">
        <v>616</v>
      </c>
      <c r="T524" t="s">
        <v>96</v>
      </c>
      <c r="U524" t="s">
        <v>97</v>
      </c>
      <c r="V524" t="s">
        <v>97</v>
      </c>
      <c r="W524" t="s">
        <v>97</v>
      </c>
      <c r="X524">
        <v>0</v>
      </c>
      <c r="Y524" t="s">
        <v>97</v>
      </c>
      <c r="Z524" t="s">
        <v>97</v>
      </c>
      <c r="AA524">
        <v>0</v>
      </c>
      <c r="AB524" t="s">
        <v>97</v>
      </c>
      <c r="AC524" t="s">
        <v>97</v>
      </c>
      <c r="AD524">
        <v>0.02</v>
      </c>
      <c r="AE524" t="s">
        <v>97</v>
      </c>
      <c r="AF524">
        <v>174.82668699999999</v>
      </c>
      <c r="AG524">
        <v>-36.97359119</v>
      </c>
      <c r="AI524">
        <v>153800</v>
      </c>
      <c r="AJ524" t="s">
        <v>623</v>
      </c>
      <c r="AK524" t="s">
        <v>96</v>
      </c>
      <c r="AL524">
        <v>0</v>
      </c>
      <c r="AM524">
        <v>0.39</v>
      </c>
      <c r="AN524">
        <v>0</v>
      </c>
      <c r="AO524">
        <v>0</v>
      </c>
      <c r="AP524">
        <v>0.01</v>
      </c>
      <c r="AQ524">
        <v>0.25</v>
      </c>
      <c r="AR524">
        <v>0</v>
      </c>
      <c r="AS524">
        <v>0.01</v>
      </c>
      <c r="AT524">
        <v>0.34</v>
      </c>
      <c r="AU524">
        <v>0</v>
      </c>
      <c r="AV524">
        <v>4.3018714769546902</v>
      </c>
      <c r="AW524">
        <v>174.9339411</v>
      </c>
      <c r="AX524">
        <v>-36.912342459999998</v>
      </c>
    </row>
    <row r="525" spans="1:50" x14ac:dyDescent="0.55000000000000004">
      <c r="A525">
        <v>153700</v>
      </c>
      <c r="B525" t="s">
        <v>622</v>
      </c>
      <c r="C525" t="s">
        <v>96</v>
      </c>
      <c r="D525">
        <v>0.01</v>
      </c>
      <c r="E525">
        <v>0</v>
      </c>
      <c r="F525">
        <v>0</v>
      </c>
      <c r="G525">
        <v>0</v>
      </c>
      <c r="H525">
        <v>0.99</v>
      </c>
      <c r="I525">
        <v>0</v>
      </c>
      <c r="J525">
        <v>0</v>
      </c>
      <c r="K525">
        <v>0</v>
      </c>
      <c r="L525">
        <v>0</v>
      </c>
      <c r="M525">
        <v>0.02</v>
      </c>
      <c r="N525">
        <v>7.76353517893756</v>
      </c>
      <c r="O525">
        <f t="shared" si="16"/>
        <v>174.9224791</v>
      </c>
      <c r="P525">
        <f t="shared" si="17"/>
        <v>-36.917249640000001</v>
      </c>
      <c r="R525">
        <v>153300</v>
      </c>
      <c r="S525" t="s">
        <v>618</v>
      </c>
      <c r="T525" t="s">
        <v>96</v>
      </c>
      <c r="U525">
        <v>0</v>
      </c>
      <c r="V525">
        <v>0</v>
      </c>
      <c r="W525">
        <v>0</v>
      </c>
      <c r="X525">
        <v>0</v>
      </c>
      <c r="Y525">
        <v>0.79</v>
      </c>
      <c r="Z525">
        <v>0</v>
      </c>
      <c r="AA525">
        <v>0</v>
      </c>
      <c r="AB525">
        <v>0</v>
      </c>
      <c r="AC525">
        <v>0.21</v>
      </c>
      <c r="AD525">
        <v>0.02</v>
      </c>
      <c r="AE525">
        <v>1.9959058964482499</v>
      </c>
      <c r="AF525">
        <v>174.83606259999999</v>
      </c>
      <c r="AG525">
        <v>-36.969617169999999</v>
      </c>
      <c r="AI525">
        <v>153900</v>
      </c>
      <c r="AJ525" t="s">
        <v>624</v>
      </c>
      <c r="AK525" t="s">
        <v>96</v>
      </c>
      <c r="AL525" t="s">
        <v>97</v>
      </c>
      <c r="AM525" t="s">
        <v>97</v>
      </c>
      <c r="AN525" t="s">
        <v>97</v>
      </c>
      <c r="AO525">
        <v>0</v>
      </c>
      <c r="AP525" t="s">
        <v>97</v>
      </c>
      <c r="AQ525" t="s">
        <v>97</v>
      </c>
      <c r="AR525">
        <v>0</v>
      </c>
      <c r="AS525" t="s">
        <v>97</v>
      </c>
      <c r="AT525" t="s">
        <v>97</v>
      </c>
      <c r="AU525">
        <v>0</v>
      </c>
      <c r="AV525" t="s">
        <v>97</v>
      </c>
      <c r="AW525">
        <v>174.91641039999999</v>
      </c>
      <c r="AX525">
        <v>-36.922702200000003</v>
      </c>
    </row>
    <row r="526" spans="1:50" x14ac:dyDescent="0.55000000000000004">
      <c r="A526">
        <v>153800</v>
      </c>
      <c r="B526" t="s">
        <v>623</v>
      </c>
      <c r="C526" t="s">
        <v>96</v>
      </c>
      <c r="D526">
        <v>0.03</v>
      </c>
      <c r="E526">
        <v>0.01</v>
      </c>
      <c r="F526">
        <v>0</v>
      </c>
      <c r="G526">
        <v>0</v>
      </c>
      <c r="H526">
        <v>0.94</v>
      </c>
      <c r="I526">
        <v>0.01</v>
      </c>
      <c r="J526">
        <v>0</v>
      </c>
      <c r="K526">
        <v>0</v>
      </c>
      <c r="L526">
        <v>0.01</v>
      </c>
      <c r="M526">
        <v>0.02</v>
      </c>
      <c r="N526">
        <v>9.0274206133368207</v>
      </c>
      <c r="O526">
        <f t="shared" si="16"/>
        <v>174.9339411</v>
      </c>
      <c r="P526">
        <f t="shared" si="17"/>
        <v>-36.912342459999998</v>
      </c>
      <c r="R526">
        <v>153400</v>
      </c>
      <c r="S526" t="s">
        <v>619</v>
      </c>
      <c r="T526" t="s">
        <v>96</v>
      </c>
      <c r="U526">
        <v>0</v>
      </c>
      <c r="V526">
        <v>0</v>
      </c>
      <c r="W526">
        <v>0</v>
      </c>
      <c r="X526">
        <v>0</v>
      </c>
      <c r="Y526">
        <v>0.88</v>
      </c>
      <c r="Z526">
        <v>0</v>
      </c>
      <c r="AA526">
        <v>0</v>
      </c>
      <c r="AB526">
        <v>0</v>
      </c>
      <c r="AC526">
        <v>0.12</v>
      </c>
      <c r="AD526">
        <v>0.02</v>
      </c>
      <c r="AE526">
        <v>0.22027464091951299</v>
      </c>
      <c r="AF526">
        <v>174.9433559</v>
      </c>
      <c r="AG526">
        <v>-36.899770220000001</v>
      </c>
      <c r="AI526">
        <v>154000</v>
      </c>
      <c r="AJ526" t="s">
        <v>625</v>
      </c>
      <c r="AK526" t="s">
        <v>96</v>
      </c>
      <c r="AL526">
        <v>0</v>
      </c>
      <c r="AM526">
        <v>0</v>
      </c>
      <c r="AN526">
        <v>0</v>
      </c>
      <c r="AO526">
        <v>0</v>
      </c>
      <c r="AP526">
        <v>0</v>
      </c>
      <c r="AQ526">
        <v>0.67</v>
      </c>
      <c r="AR526">
        <v>0</v>
      </c>
      <c r="AS526">
        <v>0</v>
      </c>
      <c r="AT526">
        <v>0.33</v>
      </c>
      <c r="AU526">
        <v>0</v>
      </c>
      <c r="AV526">
        <v>0.193518230913685</v>
      </c>
      <c r="AW526">
        <v>174.8493612</v>
      </c>
      <c r="AX526">
        <v>-36.970931190000002</v>
      </c>
    </row>
    <row r="527" spans="1:50" x14ac:dyDescent="0.55000000000000004">
      <c r="A527">
        <v>153900</v>
      </c>
      <c r="B527" t="s">
        <v>624</v>
      </c>
      <c r="C527" t="s">
        <v>96</v>
      </c>
      <c r="D527">
        <v>0.01</v>
      </c>
      <c r="E527">
        <v>0</v>
      </c>
      <c r="F527">
        <v>0</v>
      </c>
      <c r="G527">
        <v>0</v>
      </c>
      <c r="H527">
        <v>0.99</v>
      </c>
      <c r="I527">
        <v>0</v>
      </c>
      <c r="J527">
        <v>0</v>
      </c>
      <c r="K527">
        <v>0</v>
      </c>
      <c r="L527">
        <v>0</v>
      </c>
      <c r="M527">
        <v>0.02</v>
      </c>
      <c r="N527">
        <v>7.7915792680537903</v>
      </c>
      <c r="O527">
        <f t="shared" si="16"/>
        <v>174.91641039999999</v>
      </c>
      <c r="P527">
        <f t="shared" si="17"/>
        <v>-36.922702200000003</v>
      </c>
      <c r="R527">
        <v>153500</v>
      </c>
      <c r="S527" t="s">
        <v>620</v>
      </c>
      <c r="T527" t="s">
        <v>96</v>
      </c>
      <c r="U527">
        <v>0</v>
      </c>
      <c r="V527">
        <v>0</v>
      </c>
      <c r="W527">
        <v>0</v>
      </c>
      <c r="X527">
        <v>0</v>
      </c>
      <c r="Y527">
        <v>1</v>
      </c>
      <c r="Z527">
        <v>0</v>
      </c>
      <c r="AA527">
        <v>0</v>
      </c>
      <c r="AB527">
        <v>0</v>
      </c>
      <c r="AC527">
        <v>0</v>
      </c>
      <c r="AD527">
        <v>0.02</v>
      </c>
      <c r="AE527">
        <v>2.6428649949290302</v>
      </c>
      <c r="AF527">
        <v>174.86578080000001</v>
      </c>
      <c r="AG527">
        <v>-36.954113939999999</v>
      </c>
      <c r="AI527">
        <v>154100</v>
      </c>
      <c r="AJ527" t="s">
        <v>626</v>
      </c>
      <c r="AK527" t="s">
        <v>96</v>
      </c>
      <c r="AL527">
        <v>0</v>
      </c>
      <c r="AM527">
        <v>0.19</v>
      </c>
      <c r="AN527">
        <v>0</v>
      </c>
      <c r="AO527">
        <v>0</v>
      </c>
      <c r="AP527">
        <v>0</v>
      </c>
      <c r="AQ527">
        <v>0.55000000000000004</v>
      </c>
      <c r="AR527">
        <v>0</v>
      </c>
      <c r="AS527">
        <v>0</v>
      </c>
      <c r="AT527">
        <v>0.26</v>
      </c>
      <c r="AU527">
        <v>0</v>
      </c>
      <c r="AV527">
        <v>1.5915824631183899</v>
      </c>
      <c r="AW527">
        <v>174.86161719999899</v>
      </c>
      <c r="AX527">
        <v>-36.96459531</v>
      </c>
    </row>
    <row r="528" spans="1:50" x14ac:dyDescent="0.55000000000000004">
      <c r="A528">
        <v>154000</v>
      </c>
      <c r="B528" t="s">
        <v>625</v>
      </c>
      <c r="C528" t="s">
        <v>96</v>
      </c>
      <c r="D528">
        <v>0.08</v>
      </c>
      <c r="E528">
        <v>0.01</v>
      </c>
      <c r="F528">
        <v>0</v>
      </c>
      <c r="G528">
        <v>0</v>
      </c>
      <c r="H528">
        <v>0.85</v>
      </c>
      <c r="I528">
        <v>0.03</v>
      </c>
      <c r="J528">
        <v>0</v>
      </c>
      <c r="K528">
        <v>0</v>
      </c>
      <c r="L528">
        <v>0.03</v>
      </c>
      <c r="M528">
        <v>0.02</v>
      </c>
      <c r="N528">
        <v>6.6770511051668402</v>
      </c>
      <c r="O528">
        <f t="shared" si="16"/>
        <v>174.8493612</v>
      </c>
      <c r="P528">
        <f t="shared" si="17"/>
        <v>-36.970931190000002</v>
      </c>
      <c r="R528">
        <v>153600</v>
      </c>
      <c r="S528" t="s">
        <v>621</v>
      </c>
      <c r="T528" t="s">
        <v>96</v>
      </c>
      <c r="U528">
        <v>0</v>
      </c>
      <c r="V528">
        <v>0</v>
      </c>
      <c r="W528">
        <v>0</v>
      </c>
      <c r="X528">
        <v>0</v>
      </c>
      <c r="Y528">
        <v>1</v>
      </c>
      <c r="Z528">
        <v>0</v>
      </c>
      <c r="AA528">
        <v>0</v>
      </c>
      <c r="AB528">
        <v>0</v>
      </c>
      <c r="AC528">
        <v>0</v>
      </c>
      <c r="AD528">
        <v>0.02</v>
      </c>
      <c r="AE528" t="s">
        <v>97</v>
      </c>
      <c r="AF528">
        <v>174.8303348</v>
      </c>
      <c r="AG528">
        <v>-36.976793809999997</v>
      </c>
      <c r="AI528">
        <v>154200</v>
      </c>
      <c r="AJ528" t="s">
        <v>627</v>
      </c>
      <c r="AK528" t="s">
        <v>96</v>
      </c>
      <c r="AL528">
        <v>0</v>
      </c>
      <c r="AM528">
        <v>0</v>
      </c>
      <c r="AN528">
        <v>0</v>
      </c>
      <c r="AO528">
        <v>0</v>
      </c>
      <c r="AP528">
        <v>0</v>
      </c>
      <c r="AQ528">
        <v>0.53</v>
      </c>
      <c r="AR528">
        <v>0</v>
      </c>
      <c r="AS528">
        <v>0</v>
      </c>
      <c r="AT528">
        <v>0.47</v>
      </c>
      <c r="AU528">
        <v>0</v>
      </c>
      <c r="AV528">
        <v>1.50008941066893</v>
      </c>
      <c r="AW528">
        <v>174.8375585</v>
      </c>
      <c r="AX528">
        <v>-36.981408680000001</v>
      </c>
    </row>
    <row r="529" spans="1:50" x14ac:dyDescent="0.55000000000000004">
      <c r="A529">
        <v>154100</v>
      </c>
      <c r="B529" t="s">
        <v>626</v>
      </c>
      <c r="C529" t="s">
        <v>96</v>
      </c>
      <c r="D529">
        <v>0.02</v>
      </c>
      <c r="E529">
        <v>0.02</v>
      </c>
      <c r="F529">
        <v>0</v>
      </c>
      <c r="G529">
        <v>0</v>
      </c>
      <c r="H529">
        <v>0.92</v>
      </c>
      <c r="I529">
        <v>0.03</v>
      </c>
      <c r="J529">
        <v>0</v>
      </c>
      <c r="K529">
        <v>0</v>
      </c>
      <c r="L529">
        <v>0.01</v>
      </c>
      <c r="M529">
        <v>0.02</v>
      </c>
      <c r="N529">
        <v>6.7019321251751398</v>
      </c>
      <c r="O529">
        <f t="shared" si="16"/>
        <v>174.86161719999899</v>
      </c>
      <c r="P529">
        <f t="shared" si="17"/>
        <v>-36.96459531</v>
      </c>
      <c r="R529">
        <v>153700</v>
      </c>
      <c r="S529" t="s">
        <v>622</v>
      </c>
      <c r="T529" t="s">
        <v>96</v>
      </c>
      <c r="U529">
        <v>0</v>
      </c>
      <c r="V529">
        <v>0</v>
      </c>
      <c r="W529">
        <v>0</v>
      </c>
      <c r="X529">
        <v>0</v>
      </c>
      <c r="Y529">
        <v>1</v>
      </c>
      <c r="Z529">
        <v>0</v>
      </c>
      <c r="AA529">
        <v>0</v>
      </c>
      <c r="AB529">
        <v>0</v>
      </c>
      <c r="AC529">
        <v>0</v>
      </c>
      <c r="AD529">
        <v>0.02</v>
      </c>
      <c r="AE529">
        <v>2.4523616030109898</v>
      </c>
      <c r="AF529">
        <v>174.9224791</v>
      </c>
      <c r="AG529">
        <v>-36.917249640000001</v>
      </c>
      <c r="AI529">
        <v>154300</v>
      </c>
      <c r="AJ529" t="s">
        <v>628</v>
      </c>
      <c r="AK529" t="s">
        <v>96</v>
      </c>
      <c r="AL529">
        <v>0</v>
      </c>
      <c r="AM529">
        <v>0.02</v>
      </c>
      <c r="AN529">
        <v>0</v>
      </c>
      <c r="AO529">
        <v>0</v>
      </c>
      <c r="AP529">
        <v>0.01</v>
      </c>
      <c r="AQ529">
        <v>0.68</v>
      </c>
      <c r="AR529">
        <v>0</v>
      </c>
      <c r="AS529">
        <v>0</v>
      </c>
      <c r="AT529">
        <v>0.28999999999999998</v>
      </c>
      <c r="AU529">
        <v>0</v>
      </c>
      <c r="AV529">
        <v>1.64874860375875</v>
      </c>
      <c r="AW529">
        <v>174.94645119999899</v>
      </c>
      <c r="AX529">
        <v>-36.908308159999997</v>
      </c>
    </row>
    <row r="530" spans="1:50" x14ac:dyDescent="0.55000000000000004">
      <c r="A530">
        <v>154200</v>
      </c>
      <c r="B530" t="s">
        <v>627</v>
      </c>
      <c r="C530" t="s">
        <v>96</v>
      </c>
      <c r="D530">
        <v>0.04</v>
      </c>
      <c r="E530">
        <v>0.01</v>
      </c>
      <c r="F530">
        <v>0</v>
      </c>
      <c r="G530">
        <v>0</v>
      </c>
      <c r="H530">
        <v>0.9</v>
      </c>
      <c r="I530">
        <v>0.05</v>
      </c>
      <c r="J530">
        <v>0</v>
      </c>
      <c r="K530">
        <v>0</v>
      </c>
      <c r="L530">
        <v>0</v>
      </c>
      <c r="M530">
        <v>0.02</v>
      </c>
      <c r="N530">
        <v>6.5809173270684402</v>
      </c>
      <c r="O530">
        <f t="shared" si="16"/>
        <v>174.8375585</v>
      </c>
      <c r="P530">
        <f t="shared" si="17"/>
        <v>-36.981408680000001</v>
      </c>
      <c r="R530">
        <v>153800</v>
      </c>
      <c r="S530" t="s">
        <v>623</v>
      </c>
      <c r="T530" t="s">
        <v>96</v>
      </c>
      <c r="U530">
        <v>0</v>
      </c>
      <c r="V530">
        <v>0</v>
      </c>
      <c r="W530">
        <v>0</v>
      </c>
      <c r="X530">
        <v>0</v>
      </c>
      <c r="Y530">
        <v>0.97</v>
      </c>
      <c r="Z530">
        <v>0</v>
      </c>
      <c r="AA530">
        <v>0</v>
      </c>
      <c r="AB530">
        <v>0</v>
      </c>
      <c r="AC530">
        <v>0.03</v>
      </c>
      <c r="AD530">
        <v>0.02</v>
      </c>
      <c r="AE530">
        <v>2.93322736248306</v>
      </c>
      <c r="AF530">
        <v>174.9339411</v>
      </c>
      <c r="AG530">
        <v>-36.912342459999998</v>
      </c>
      <c r="AI530">
        <v>154400</v>
      </c>
      <c r="AJ530" t="s">
        <v>629</v>
      </c>
      <c r="AK530" t="s">
        <v>96</v>
      </c>
      <c r="AL530">
        <v>0.02</v>
      </c>
      <c r="AM530">
        <v>0.13</v>
      </c>
      <c r="AN530">
        <v>0</v>
      </c>
      <c r="AO530">
        <v>0</v>
      </c>
      <c r="AP530">
        <v>0.69</v>
      </c>
      <c r="AQ530">
        <v>0.08</v>
      </c>
      <c r="AR530">
        <v>0</v>
      </c>
      <c r="AS530">
        <v>0</v>
      </c>
      <c r="AT530">
        <v>0.08</v>
      </c>
      <c r="AU530">
        <v>0</v>
      </c>
      <c r="AV530">
        <v>6.6318793857612199</v>
      </c>
      <c r="AW530">
        <v>174.8767799</v>
      </c>
      <c r="AX530">
        <v>-36.955934560000003</v>
      </c>
    </row>
    <row r="531" spans="1:50" x14ac:dyDescent="0.55000000000000004">
      <c r="A531">
        <v>154300</v>
      </c>
      <c r="B531" t="s">
        <v>628</v>
      </c>
      <c r="C531" t="s">
        <v>96</v>
      </c>
      <c r="D531">
        <v>0</v>
      </c>
      <c r="E531">
        <v>0</v>
      </c>
      <c r="F531">
        <v>0.01</v>
      </c>
      <c r="G531">
        <v>0</v>
      </c>
      <c r="H531">
        <v>0.98</v>
      </c>
      <c r="I531">
        <v>0.01</v>
      </c>
      <c r="J531">
        <v>0</v>
      </c>
      <c r="K531">
        <v>0</v>
      </c>
      <c r="L531">
        <v>0</v>
      </c>
      <c r="M531">
        <v>0.02</v>
      </c>
      <c r="N531">
        <v>9.2989279069105795</v>
      </c>
      <c r="O531">
        <f t="shared" si="16"/>
        <v>174.94645119999899</v>
      </c>
      <c r="P531">
        <f t="shared" si="17"/>
        <v>-36.908308159999997</v>
      </c>
      <c r="R531">
        <v>153900</v>
      </c>
      <c r="S531" t="s">
        <v>624</v>
      </c>
      <c r="T531" t="s">
        <v>96</v>
      </c>
      <c r="U531">
        <v>0</v>
      </c>
      <c r="V531">
        <v>0</v>
      </c>
      <c r="W531">
        <v>0</v>
      </c>
      <c r="X531">
        <v>0</v>
      </c>
      <c r="Y531">
        <v>1</v>
      </c>
      <c r="Z531">
        <v>0</v>
      </c>
      <c r="AA531">
        <v>0</v>
      </c>
      <c r="AB531">
        <v>0</v>
      </c>
      <c r="AC531">
        <v>0</v>
      </c>
      <c r="AD531">
        <v>0.02</v>
      </c>
      <c r="AE531">
        <v>2.4715734103990101</v>
      </c>
      <c r="AF531">
        <v>174.91641039999999</v>
      </c>
      <c r="AG531">
        <v>-36.922702200000003</v>
      </c>
      <c r="AI531">
        <v>154500</v>
      </c>
      <c r="AJ531" t="s">
        <v>630</v>
      </c>
      <c r="AK531" t="s">
        <v>96</v>
      </c>
      <c r="AL531" t="s">
        <v>97</v>
      </c>
      <c r="AM531" t="s">
        <v>97</v>
      </c>
      <c r="AN531" t="s">
        <v>97</v>
      </c>
      <c r="AO531">
        <v>0</v>
      </c>
      <c r="AP531" t="s">
        <v>97</v>
      </c>
      <c r="AQ531" t="s">
        <v>97</v>
      </c>
      <c r="AR531">
        <v>0</v>
      </c>
      <c r="AS531" t="s">
        <v>97</v>
      </c>
      <c r="AT531" t="s">
        <v>97</v>
      </c>
      <c r="AU531">
        <v>0</v>
      </c>
      <c r="AV531" t="s">
        <v>97</v>
      </c>
      <c r="AW531">
        <v>174.9069906</v>
      </c>
      <c r="AX531">
        <v>-36.933871170000003</v>
      </c>
    </row>
    <row r="532" spans="1:50" x14ac:dyDescent="0.55000000000000004">
      <c r="A532">
        <v>154400</v>
      </c>
      <c r="B532" t="s">
        <v>629</v>
      </c>
      <c r="C532" t="s">
        <v>96</v>
      </c>
      <c r="D532">
        <v>0</v>
      </c>
      <c r="E532">
        <v>0.02</v>
      </c>
      <c r="F532">
        <v>0</v>
      </c>
      <c r="G532">
        <v>0</v>
      </c>
      <c r="H532">
        <v>0.91</v>
      </c>
      <c r="I532">
        <v>0.05</v>
      </c>
      <c r="J532">
        <v>0</v>
      </c>
      <c r="K532">
        <v>0</v>
      </c>
      <c r="L532">
        <v>0.02</v>
      </c>
      <c r="M532">
        <v>0.02</v>
      </c>
      <c r="N532">
        <v>5.0292615361740998</v>
      </c>
      <c r="O532">
        <f t="shared" si="16"/>
        <v>174.8767799</v>
      </c>
      <c r="P532">
        <f t="shared" si="17"/>
        <v>-36.955934560000003</v>
      </c>
      <c r="R532">
        <v>154000</v>
      </c>
      <c r="S532" t="s">
        <v>625</v>
      </c>
      <c r="T532" t="s">
        <v>96</v>
      </c>
      <c r="U532">
        <v>0</v>
      </c>
      <c r="V532">
        <v>0</v>
      </c>
      <c r="W532">
        <v>0</v>
      </c>
      <c r="X532">
        <v>0</v>
      </c>
      <c r="Y532">
        <v>1</v>
      </c>
      <c r="Z532">
        <v>0</v>
      </c>
      <c r="AA532">
        <v>0</v>
      </c>
      <c r="AB532">
        <v>0</v>
      </c>
      <c r="AC532">
        <v>0</v>
      </c>
      <c r="AD532">
        <v>0.02</v>
      </c>
      <c r="AE532">
        <v>0.67226216322222399</v>
      </c>
      <c r="AF532">
        <v>174.8493612</v>
      </c>
      <c r="AG532">
        <v>-36.970931190000002</v>
      </c>
      <c r="AI532">
        <v>154600</v>
      </c>
      <c r="AJ532" t="s">
        <v>631</v>
      </c>
      <c r="AK532" t="s">
        <v>96</v>
      </c>
      <c r="AL532">
        <v>0</v>
      </c>
      <c r="AM532">
        <v>0</v>
      </c>
      <c r="AN532">
        <v>0</v>
      </c>
      <c r="AO532">
        <v>0</v>
      </c>
      <c r="AP532">
        <v>1</v>
      </c>
      <c r="AQ532">
        <v>0</v>
      </c>
      <c r="AR532">
        <v>0</v>
      </c>
      <c r="AS532">
        <v>0</v>
      </c>
      <c r="AT532">
        <v>0</v>
      </c>
      <c r="AU532">
        <v>0</v>
      </c>
      <c r="AV532">
        <v>3.9634252299556398</v>
      </c>
      <c r="AW532">
        <v>174.91223669999999</v>
      </c>
      <c r="AX532">
        <v>-36.931169079999997</v>
      </c>
    </row>
    <row r="533" spans="1:50" x14ac:dyDescent="0.55000000000000004">
      <c r="A533">
        <v>154500</v>
      </c>
      <c r="B533" t="s">
        <v>630</v>
      </c>
      <c r="C533" t="s">
        <v>96</v>
      </c>
      <c r="D533">
        <v>0</v>
      </c>
      <c r="E533">
        <v>0</v>
      </c>
      <c r="F533">
        <v>0</v>
      </c>
      <c r="G533">
        <v>0</v>
      </c>
      <c r="H533">
        <v>0.95</v>
      </c>
      <c r="I533">
        <v>0.02</v>
      </c>
      <c r="J533">
        <v>0</v>
      </c>
      <c r="K533">
        <v>0</v>
      </c>
      <c r="L533">
        <v>0.03</v>
      </c>
      <c r="M533">
        <v>0.02</v>
      </c>
      <c r="N533">
        <v>6.1503661768725504</v>
      </c>
      <c r="O533">
        <f t="shared" si="16"/>
        <v>174.9069906</v>
      </c>
      <c r="P533">
        <f t="shared" si="17"/>
        <v>-36.933871170000003</v>
      </c>
      <c r="R533">
        <v>154100</v>
      </c>
      <c r="S533" t="s">
        <v>626</v>
      </c>
      <c r="T533" t="s">
        <v>96</v>
      </c>
      <c r="U533">
        <v>0</v>
      </c>
      <c r="V533">
        <v>0</v>
      </c>
      <c r="W533">
        <v>0</v>
      </c>
      <c r="X533">
        <v>0</v>
      </c>
      <c r="Y533">
        <v>1</v>
      </c>
      <c r="Z533">
        <v>0</v>
      </c>
      <c r="AA533">
        <v>0</v>
      </c>
      <c r="AB533">
        <v>0</v>
      </c>
      <c r="AC533">
        <v>0</v>
      </c>
      <c r="AD533">
        <v>0.02</v>
      </c>
      <c r="AE533">
        <v>0.76798064359836504</v>
      </c>
      <c r="AF533">
        <v>174.86161719999899</v>
      </c>
      <c r="AG533">
        <v>-36.96459531</v>
      </c>
      <c r="AI533">
        <v>154700</v>
      </c>
      <c r="AJ533" t="s">
        <v>632</v>
      </c>
      <c r="AK533" t="s">
        <v>96</v>
      </c>
      <c r="AL533">
        <v>0</v>
      </c>
      <c r="AM533">
        <v>0</v>
      </c>
      <c r="AN533">
        <v>0</v>
      </c>
      <c r="AO533">
        <v>0</v>
      </c>
      <c r="AP533">
        <v>0</v>
      </c>
      <c r="AQ533">
        <v>0.71</v>
      </c>
      <c r="AR533">
        <v>0</v>
      </c>
      <c r="AS533">
        <v>0</v>
      </c>
      <c r="AT533">
        <v>0.28999999999999998</v>
      </c>
      <c r="AU533">
        <v>0</v>
      </c>
      <c r="AV533">
        <v>1.82679800137696</v>
      </c>
      <c r="AW533">
        <v>174.92612030000001</v>
      </c>
      <c r="AX533">
        <v>-36.925023629999998</v>
      </c>
    </row>
    <row r="534" spans="1:50" x14ac:dyDescent="0.55000000000000004">
      <c r="A534">
        <v>154700</v>
      </c>
      <c r="B534" t="s">
        <v>632</v>
      </c>
      <c r="C534" t="s">
        <v>96</v>
      </c>
      <c r="D534">
        <v>0</v>
      </c>
      <c r="E534">
        <v>0</v>
      </c>
      <c r="F534">
        <v>0</v>
      </c>
      <c r="G534">
        <v>0</v>
      </c>
      <c r="H534">
        <v>1</v>
      </c>
      <c r="I534">
        <v>0</v>
      </c>
      <c r="J534">
        <v>0</v>
      </c>
      <c r="K534">
        <v>0</v>
      </c>
      <c r="L534">
        <v>0</v>
      </c>
      <c r="M534">
        <v>0.02</v>
      </c>
      <c r="N534">
        <v>7.6059550671726299</v>
      </c>
      <c r="O534">
        <f t="shared" si="16"/>
        <v>174.92612030000001</v>
      </c>
      <c r="P534">
        <f t="shared" si="17"/>
        <v>-36.925023629999998</v>
      </c>
      <c r="R534">
        <v>154200</v>
      </c>
      <c r="S534" t="s">
        <v>627</v>
      </c>
      <c r="T534" t="s">
        <v>96</v>
      </c>
      <c r="U534">
        <v>0</v>
      </c>
      <c r="V534">
        <v>0</v>
      </c>
      <c r="W534">
        <v>0</v>
      </c>
      <c r="X534">
        <v>0</v>
      </c>
      <c r="Y534">
        <v>1</v>
      </c>
      <c r="Z534">
        <v>0</v>
      </c>
      <c r="AA534">
        <v>0</v>
      </c>
      <c r="AB534">
        <v>0</v>
      </c>
      <c r="AC534">
        <v>0</v>
      </c>
      <c r="AD534">
        <v>0.02</v>
      </c>
      <c r="AE534">
        <v>0.43727541007264398</v>
      </c>
      <c r="AF534">
        <v>174.8375585</v>
      </c>
      <c r="AG534">
        <v>-36.981408680000001</v>
      </c>
      <c r="AI534">
        <v>154800</v>
      </c>
      <c r="AJ534" t="s">
        <v>633</v>
      </c>
      <c r="AK534" t="s">
        <v>96</v>
      </c>
      <c r="AL534">
        <v>0</v>
      </c>
      <c r="AM534">
        <v>0.02</v>
      </c>
      <c r="AN534">
        <v>0</v>
      </c>
      <c r="AO534">
        <v>0</v>
      </c>
      <c r="AP534">
        <v>0</v>
      </c>
      <c r="AQ534">
        <v>0.72</v>
      </c>
      <c r="AR534">
        <v>0</v>
      </c>
      <c r="AS534">
        <v>0</v>
      </c>
      <c r="AT534">
        <v>0.26</v>
      </c>
      <c r="AU534">
        <v>0</v>
      </c>
      <c r="AV534">
        <v>0.79874704582960998</v>
      </c>
      <c r="AW534">
        <v>174.84650550000001</v>
      </c>
      <c r="AX534">
        <v>-36.980081060000003</v>
      </c>
    </row>
    <row r="535" spans="1:50" x14ac:dyDescent="0.55000000000000004">
      <c r="A535">
        <v>154800</v>
      </c>
      <c r="B535" t="s">
        <v>633</v>
      </c>
      <c r="C535" t="s">
        <v>96</v>
      </c>
      <c r="D535">
        <v>7.0000000000000007E-2</v>
      </c>
      <c r="E535">
        <v>0.02</v>
      </c>
      <c r="F535">
        <v>0</v>
      </c>
      <c r="G535">
        <v>0</v>
      </c>
      <c r="H535">
        <v>0.89</v>
      </c>
      <c r="I535">
        <v>0.02</v>
      </c>
      <c r="J535">
        <v>0</v>
      </c>
      <c r="K535">
        <v>0</v>
      </c>
      <c r="L535">
        <v>0</v>
      </c>
      <c r="M535">
        <v>0.02</v>
      </c>
      <c r="N535">
        <v>6.61175377992154</v>
      </c>
      <c r="O535">
        <f t="shared" si="16"/>
        <v>174.84650550000001</v>
      </c>
      <c r="P535">
        <f t="shared" si="17"/>
        <v>-36.980081060000003</v>
      </c>
      <c r="R535">
        <v>154300</v>
      </c>
      <c r="S535" t="s">
        <v>628</v>
      </c>
      <c r="T535" t="s">
        <v>96</v>
      </c>
      <c r="U535">
        <v>0</v>
      </c>
      <c r="V535">
        <v>0</v>
      </c>
      <c r="W535">
        <v>0</v>
      </c>
      <c r="X535">
        <v>0</v>
      </c>
      <c r="Y535">
        <v>1</v>
      </c>
      <c r="Z535">
        <v>0</v>
      </c>
      <c r="AA535">
        <v>0</v>
      </c>
      <c r="AB535">
        <v>0</v>
      </c>
      <c r="AC535">
        <v>0</v>
      </c>
      <c r="AD535">
        <v>0.02</v>
      </c>
      <c r="AE535">
        <v>0.70289797071151205</v>
      </c>
      <c r="AF535">
        <v>174.94645119999899</v>
      </c>
      <c r="AG535">
        <v>-36.908308159999997</v>
      </c>
      <c r="AI535">
        <v>154900</v>
      </c>
      <c r="AJ535" t="s">
        <v>634</v>
      </c>
      <c r="AK535" t="s">
        <v>96</v>
      </c>
      <c r="AL535">
        <v>0</v>
      </c>
      <c r="AM535">
        <v>0</v>
      </c>
      <c r="AN535">
        <v>0</v>
      </c>
      <c r="AO535">
        <v>0</v>
      </c>
      <c r="AP535">
        <v>0</v>
      </c>
      <c r="AQ535">
        <v>0.73</v>
      </c>
      <c r="AR535">
        <v>0</v>
      </c>
      <c r="AS535">
        <v>0</v>
      </c>
      <c r="AT535">
        <v>0.27</v>
      </c>
      <c r="AU535">
        <v>0</v>
      </c>
      <c r="AV535">
        <v>0.79793923951766499</v>
      </c>
      <c r="AW535">
        <v>174.85800659999899</v>
      </c>
      <c r="AX535">
        <v>-36.974617459999997</v>
      </c>
    </row>
    <row r="536" spans="1:50" x14ac:dyDescent="0.55000000000000004">
      <c r="A536">
        <v>154900</v>
      </c>
      <c r="B536" t="s">
        <v>634</v>
      </c>
      <c r="C536" t="s">
        <v>96</v>
      </c>
      <c r="D536">
        <v>0.04</v>
      </c>
      <c r="E536">
        <v>0.03</v>
      </c>
      <c r="F536">
        <v>0</v>
      </c>
      <c r="G536">
        <v>0</v>
      </c>
      <c r="H536">
        <v>0.89999999999999902</v>
      </c>
      <c r="I536">
        <v>0.02</v>
      </c>
      <c r="J536">
        <v>0</v>
      </c>
      <c r="K536">
        <v>0</v>
      </c>
      <c r="L536">
        <v>0.01</v>
      </c>
      <c r="M536">
        <v>0.02</v>
      </c>
      <c r="N536">
        <v>6.2846853266788498</v>
      </c>
      <c r="O536">
        <f t="shared" si="16"/>
        <v>174.85800659999899</v>
      </c>
      <c r="P536">
        <f t="shared" si="17"/>
        <v>-36.974617459999997</v>
      </c>
      <c r="R536">
        <v>154400</v>
      </c>
      <c r="S536" t="s">
        <v>629</v>
      </c>
      <c r="T536" t="s">
        <v>96</v>
      </c>
      <c r="U536">
        <v>0</v>
      </c>
      <c r="V536">
        <v>0</v>
      </c>
      <c r="W536">
        <v>0</v>
      </c>
      <c r="X536">
        <v>0</v>
      </c>
      <c r="Y536">
        <v>0.98</v>
      </c>
      <c r="Z536">
        <v>0</v>
      </c>
      <c r="AA536">
        <v>0</v>
      </c>
      <c r="AB536">
        <v>0</v>
      </c>
      <c r="AC536">
        <v>0.02</v>
      </c>
      <c r="AD536">
        <v>0.02</v>
      </c>
      <c r="AE536">
        <v>5.5539081732255502</v>
      </c>
      <c r="AF536">
        <v>174.8767799</v>
      </c>
      <c r="AG536">
        <v>-36.955934560000003</v>
      </c>
      <c r="AI536">
        <v>155000</v>
      </c>
      <c r="AJ536" t="s">
        <v>635</v>
      </c>
      <c r="AK536" t="s">
        <v>96</v>
      </c>
      <c r="AL536">
        <v>0</v>
      </c>
      <c r="AM536">
        <v>0</v>
      </c>
      <c r="AN536">
        <v>0</v>
      </c>
      <c r="AO536">
        <v>0</v>
      </c>
      <c r="AP536">
        <v>0</v>
      </c>
      <c r="AQ536">
        <v>0.42</v>
      </c>
      <c r="AR536">
        <v>0</v>
      </c>
      <c r="AS536">
        <v>0.21</v>
      </c>
      <c r="AT536">
        <v>0.37</v>
      </c>
      <c r="AU536">
        <v>0</v>
      </c>
      <c r="AV536">
        <v>0.799595765601957</v>
      </c>
      <c r="AW536">
        <v>174.99783159999899</v>
      </c>
      <c r="AX536">
        <v>-36.882626739999999</v>
      </c>
    </row>
    <row r="537" spans="1:50" x14ac:dyDescent="0.55000000000000004">
      <c r="A537">
        <v>155000</v>
      </c>
      <c r="B537" t="s">
        <v>635</v>
      </c>
      <c r="C537" t="s">
        <v>96</v>
      </c>
      <c r="D537">
        <v>0</v>
      </c>
      <c r="E537">
        <v>0</v>
      </c>
      <c r="F537">
        <v>0.04</v>
      </c>
      <c r="G537">
        <v>0</v>
      </c>
      <c r="H537">
        <v>0.91</v>
      </c>
      <c r="I537">
        <v>0</v>
      </c>
      <c r="J537">
        <v>0</v>
      </c>
      <c r="K537">
        <v>0.01</v>
      </c>
      <c r="L537">
        <v>0.04</v>
      </c>
      <c r="M537">
        <v>0.02</v>
      </c>
      <c r="N537">
        <v>12.712325692474399</v>
      </c>
      <c r="O537">
        <f t="shared" si="16"/>
        <v>174.99783159999899</v>
      </c>
      <c r="P537">
        <f t="shared" si="17"/>
        <v>-36.882626739999999</v>
      </c>
      <c r="R537">
        <v>154500</v>
      </c>
      <c r="S537" t="s">
        <v>630</v>
      </c>
      <c r="T537" t="s">
        <v>96</v>
      </c>
      <c r="U537" t="s">
        <v>97</v>
      </c>
      <c r="V537" t="s">
        <v>97</v>
      </c>
      <c r="W537" t="s">
        <v>97</v>
      </c>
      <c r="X537">
        <v>0</v>
      </c>
      <c r="Y537" t="s">
        <v>97</v>
      </c>
      <c r="Z537" t="s">
        <v>97</v>
      </c>
      <c r="AA537">
        <v>0</v>
      </c>
      <c r="AB537" t="s">
        <v>97</v>
      </c>
      <c r="AC537" t="s">
        <v>97</v>
      </c>
      <c r="AD537">
        <v>0.02</v>
      </c>
      <c r="AE537" t="s">
        <v>97</v>
      </c>
      <c r="AF537">
        <v>174.9069906</v>
      </c>
      <c r="AG537">
        <v>-36.933871170000003</v>
      </c>
      <c r="AI537">
        <v>155100</v>
      </c>
      <c r="AJ537" t="s">
        <v>636</v>
      </c>
      <c r="AK537" t="s">
        <v>96</v>
      </c>
      <c r="AL537">
        <v>0</v>
      </c>
      <c r="AM537">
        <v>0</v>
      </c>
      <c r="AN537">
        <v>0</v>
      </c>
      <c r="AO537">
        <v>0</v>
      </c>
      <c r="AP537">
        <v>0</v>
      </c>
      <c r="AQ537">
        <v>0.32</v>
      </c>
      <c r="AR537">
        <v>0</v>
      </c>
      <c r="AS537">
        <v>0</v>
      </c>
      <c r="AT537">
        <v>0.68</v>
      </c>
      <c r="AU537">
        <v>0</v>
      </c>
      <c r="AV537">
        <v>8.9368450351024295E-2</v>
      </c>
      <c r="AW537">
        <v>174.88625060000001</v>
      </c>
      <c r="AX537">
        <v>-36.954942240000001</v>
      </c>
    </row>
    <row r="538" spans="1:50" x14ac:dyDescent="0.55000000000000004">
      <c r="A538">
        <v>155100</v>
      </c>
      <c r="B538" t="s">
        <v>636</v>
      </c>
      <c r="C538" t="s">
        <v>96</v>
      </c>
      <c r="D538">
        <v>0</v>
      </c>
      <c r="E538">
        <v>0.01</v>
      </c>
      <c r="F538">
        <v>0</v>
      </c>
      <c r="G538">
        <v>0</v>
      </c>
      <c r="H538">
        <v>0.89</v>
      </c>
      <c r="I538">
        <v>0.1</v>
      </c>
      <c r="J538">
        <v>0</v>
      </c>
      <c r="K538">
        <v>0</v>
      </c>
      <c r="L538">
        <v>0</v>
      </c>
      <c r="M538">
        <v>0.02</v>
      </c>
      <c r="N538">
        <v>5.8175578502223404</v>
      </c>
      <c r="O538">
        <f t="shared" si="16"/>
        <v>174.88625060000001</v>
      </c>
      <c r="P538">
        <f t="shared" si="17"/>
        <v>-36.954942240000001</v>
      </c>
      <c r="R538">
        <v>154600</v>
      </c>
      <c r="S538" t="s">
        <v>631</v>
      </c>
      <c r="T538" t="s">
        <v>96</v>
      </c>
      <c r="U538">
        <v>0</v>
      </c>
      <c r="V538">
        <v>0.01</v>
      </c>
      <c r="W538">
        <v>0</v>
      </c>
      <c r="X538">
        <v>0</v>
      </c>
      <c r="Y538">
        <v>0.92999999999999905</v>
      </c>
      <c r="Z538">
        <v>0.02</v>
      </c>
      <c r="AA538">
        <v>0</v>
      </c>
      <c r="AB538">
        <v>0</v>
      </c>
      <c r="AC538">
        <v>0.04</v>
      </c>
      <c r="AD538">
        <v>0.02</v>
      </c>
      <c r="AE538">
        <v>4.5094122340798801</v>
      </c>
      <c r="AF538">
        <v>174.91223669999999</v>
      </c>
      <c r="AG538">
        <v>-36.931169079999997</v>
      </c>
      <c r="AI538">
        <v>155200</v>
      </c>
      <c r="AJ538" t="s">
        <v>637</v>
      </c>
      <c r="AK538" t="s">
        <v>96</v>
      </c>
      <c r="AL538" t="s">
        <v>97</v>
      </c>
      <c r="AM538" t="s">
        <v>97</v>
      </c>
      <c r="AN538" t="s">
        <v>97</v>
      </c>
      <c r="AO538">
        <v>0</v>
      </c>
      <c r="AP538" t="s">
        <v>97</v>
      </c>
      <c r="AQ538" t="s">
        <v>97</v>
      </c>
      <c r="AR538">
        <v>0</v>
      </c>
      <c r="AS538" t="s">
        <v>97</v>
      </c>
      <c r="AT538" t="s">
        <v>97</v>
      </c>
      <c r="AU538">
        <v>0</v>
      </c>
      <c r="AV538" t="s">
        <v>97</v>
      </c>
      <c r="AW538">
        <v>174.90527119999999</v>
      </c>
      <c r="AX538">
        <v>-36.943139070000001</v>
      </c>
    </row>
    <row r="539" spans="1:50" x14ac:dyDescent="0.55000000000000004">
      <c r="A539">
        <v>155200</v>
      </c>
      <c r="B539" t="s">
        <v>637</v>
      </c>
      <c r="C539" t="s">
        <v>96</v>
      </c>
      <c r="D539">
        <v>0</v>
      </c>
      <c r="E539">
        <v>0</v>
      </c>
      <c r="F539">
        <v>0</v>
      </c>
      <c r="G539">
        <v>0</v>
      </c>
      <c r="H539">
        <v>0.97</v>
      </c>
      <c r="I539">
        <v>0.01</v>
      </c>
      <c r="J539">
        <v>0</v>
      </c>
      <c r="K539">
        <v>0</v>
      </c>
      <c r="L539">
        <v>0.02</v>
      </c>
      <c r="M539">
        <v>0.02</v>
      </c>
      <c r="N539">
        <v>6.6788932248180704</v>
      </c>
      <c r="O539">
        <f t="shared" si="16"/>
        <v>174.90527119999999</v>
      </c>
      <c r="P539">
        <f t="shared" si="17"/>
        <v>-36.943139070000001</v>
      </c>
      <c r="R539">
        <v>154700</v>
      </c>
      <c r="S539" t="s">
        <v>632</v>
      </c>
      <c r="T539" t="s">
        <v>96</v>
      </c>
      <c r="U539">
        <v>0</v>
      </c>
      <c r="V539">
        <v>0</v>
      </c>
      <c r="W539">
        <v>0</v>
      </c>
      <c r="X539">
        <v>0</v>
      </c>
      <c r="Y539">
        <v>1</v>
      </c>
      <c r="Z539">
        <v>0</v>
      </c>
      <c r="AA539">
        <v>0</v>
      </c>
      <c r="AB539">
        <v>0</v>
      </c>
      <c r="AC539">
        <v>0</v>
      </c>
      <c r="AD539">
        <v>0.02</v>
      </c>
      <c r="AE539">
        <v>3.6432396369831501</v>
      </c>
      <c r="AF539">
        <v>174.92612030000001</v>
      </c>
      <c r="AG539">
        <v>-36.925023629999998</v>
      </c>
      <c r="AI539">
        <v>155300</v>
      </c>
      <c r="AJ539" t="s">
        <v>638</v>
      </c>
      <c r="AK539" t="s">
        <v>96</v>
      </c>
      <c r="AL539" t="s">
        <v>97</v>
      </c>
      <c r="AM539" t="s">
        <v>97</v>
      </c>
      <c r="AN539" t="s">
        <v>97</v>
      </c>
      <c r="AO539">
        <v>0</v>
      </c>
      <c r="AP539" t="s">
        <v>97</v>
      </c>
      <c r="AQ539" t="s">
        <v>97</v>
      </c>
      <c r="AR539">
        <v>0</v>
      </c>
      <c r="AS539" t="s">
        <v>97</v>
      </c>
      <c r="AT539" t="s">
        <v>97</v>
      </c>
      <c r="AU539">
        <v>0</v>
      </c>
      <c r="AV539" t="s">
        <v>97</v>
      </c>
      <c r="AW539">
        <v>174.92259919999901</v>
      </c>
      <c r="AX539">
        <v>-36.932219680000003</v>
      </c>
    </row>
    <row r="540" spans="1:50" x14ac:dyDescent="0.55000000000000004">
      <c r="A540">
        <v>155300</v>
      </c>
      <c r="B540" t="s">
        <v>638</v>
      </c>
      <c r="C540" t="s">
        <v>96</v>
      </c>
      <c r="D540">
        <v>0</v>
      </c>
      <c r="E540">
        <v>0</v>
      </c>
      <c r="F540">
        <v>0</v>
      </c>
      <c r="G540">
        <v>0</v>
      </c>
      <c r="H540">
        <v>0.98</v>
      </c>
      <c r="I540">
        <v>0.02</v>
      </c>
      <c r="J540">
        <v>0</v>
      </c>
      <c r="K540">
        <v>0</v>
      </c>
      <c r="L540">
        <v>0</v>
      </c>
      <c r="M540">
        <v>0.02</v>
      </c>
      <c r="N540">
        <v>7.8280722758040202</v>
      </c>
      <c r="O540">
        <f t="shared" si="16"/>
        <v>174.92259919999901</v>
      </c>
      <c r="P540">
        <f t="shared" si="17"/>
        <v>-36.932219680000003</v>
      </c>
      <c r="R540">
        <v>154800</v>
      </c>
      <c r="S540" t="s">
        <v>633</v>
      </c>
      <c r="T540" t="s">
        <v>96</v>
      </c>
      <c r="U540">
        <v>0</v>
      </c>
      <c r="V540">
        <v>0</v>
      </c>
      <c r="W540">
        <v>0</v>
      </c>
      <c r="X540">
        <v>0</v>
      </c>
      <c r="Y540">
        <v>1</v>
      </c>
      <c r="Z540">
        <v>0</v>
      </c>
      <c r="AA540">
        <v>0</v>
      </c>
      <c r="AB540">
        <v>0</v>
      </c>
      <c r="AC540">
        <v>0</v>
      </c>
      <c r="AD540">
        <v>0.02</v>
      </c>
      <c r="AE540">
        <v>1.1607357877567299</v>
      </c>
      <c r="AF540">
        <v>174.84650550000001</v>
      </c>
      <c r="AG540">
        <v>-36.980081060000003</v>
      </c>
      <c r="AI540">
        <v>155400</v>
      </c>
      <c r="AJ540" t="s">
        <v>639</v>
      </c>
      <c r="AK540" t="s">
        <v>96</v>
      </c>
      <c r="AL540">
        <v>0</v>
      </c>
      <c r="AM540">
        <v>7.0000000000000007E-2</v>
      </c>
      <c r="AN540">
        <v>0</v>
      </c>
      <c r="AO540">
        <v>0</v>
      </c>
      <c r="AP540">
        <v>9.9999999999999898E-3</v>
      </c>
      <c r="AQ540">
        <v>0.35</v>
      </c>
      <c r="AR540">
        <v>0</v>
      </c>
      <c r="AS540">
        <v>0.01</v>
      </c>
      <c r="AT540">
        <v>0.56000000000000005</v>
      </c>
      <c r="AU540">
        <v>0</v>
      </c>
      <c r="AV540">
        <v>1.6573237608275999</v>
      </c>
      <c r="AW540">
        <v>174.91414619999901</v>
      </c>
      <c r="AX540">
        <v>-36.938581200000002</v>
      </c>
    </row>
    <row r="541" spans="1:50" x14ac:dyDescent="0.55000000000000004">
      <c r="A541">
        <v>155400</v>
      </c>
      <c r="B541" t="s">
        <v>639</v>
      </c>
      <c r="C541" t="s">
        <v>96</v>
      </c>
      <c r="D541">
        <v>0.01</v>
      </c>
      <c r="E541">
        <v>0</v>
      </c>
      <c r="F541">
        <v>0</v>
      </c>
      <c r="G541">
        <v>0</v>
      </c>
      <c r="H541">
        <v>0.95</v>
      </c>
      <c r="I541">
        <v>0.01</v>
      </c>
      <c r="J541">
        <v>0</v>
      </c>
      <c r="K541">
        <v>0</v>
      </c>
      <c r="L541">
        <v>0.03</v>
      </c>
      <c r="M541">
        <v>0.02</v>
      </c>
      <c r="N541">
        <v>7.1995746461400199</v>
      </c>
      <c r="O541">
        <f t="shared" si="16"/>
        <v>174.91414619999901</v>
      </c>
      <c r="P541">
        <f t="shared" si="17"/>
        <v>-36.938581200000002</v>
      </c>
      <c r="R541">
        <v>154900</v>
      </c>
      <c r="S541" t="s">
        <v>634</v>
      </c>
      <c r="T541" t="s">
        <v>96</v>
      </c>
      <c r="U541">
        <v>0</v>
      </c>
      <c r="V541">
        <v>0</v>
      </c>
      <c r="W541">
        <v>0</v>
      </c>
      <c r="X541">
        <v>0</v>
      </c>
      <c r="Y541">
        <v>0.94</v>
      </c>
      <c r="Z541">
        <v>0.01</v>
      </c>
      <c r="AA541">
        <v>0</v>
      </c>
      <c r="AB541">
        <v>0</v>
      </c>
      <c r="AC541">
        <v>0.05</v>
      </c>
      <c r="AD541">
        <v>0.02</v>
      </c>
      <c r="AE541">
        <v>3.5191320975952598</v>
      </c>
      <c r="AF541">
        <v>174.85800659999899</v>
      </c>
      <c r="AG541">
        <v>-36.974617459999997</v>
      </c>
      <c r="AI541">
        <v>155500</v>
      </c>
      <c r="AJ541" t="s">
        <v>640</v>
      </c>
      <c r="AK541" t="s">
        <v>96</v>
      </c>
      <c r="AL541">
        <v>0.01</v>
      </c>
      <c r="AM541">
        <v>0.01</v>
      </c>
      <c r="AN541">
        <v>0</v>
      </c>
      <c r="AO541">
        <v>0</v>
      </c>
      <c r="AP541">
        <v>0.45999999999999902</v>
      </c>
      <c r="AQ541">
        <v>0.35</v>
      </c>
      <c r="AR541">
        <v>0</v>
      </c>
      <c r="AS541">
        <v>0</v>
      </c>
      <c r="AT541">
        <v>0.17</v>
      </c>
      <c r="AU541">
        <v>0</v>
      </c>
      <c r="AV541">
        <v>5.9179591357815502</v>
      </c>
      <c r="AW541">
        <v>174.84501789999999</v>
      </c>
      <c r="AX541">
        <v>-37.001262750000002</v>
      </c>
    </row>
    <row r="542" spans="1:50" x14ac:dyDescent="0.55000000000000004">
      <c r="A542">
        <v>155500</v>
      </c>
      <c r="B542" t="s">
        <v>640</v>
      </c>
      <c r="C542" t="s">
        <v>96</v>
      </c>
      <c r="D542">
        <v>0</v>
      </c>
      <c r="E542">
        <v>0</v>
      </c>
      <c r="F542">
        <v>0</v>
      </c>
      <c r="G542">
        <v>0</v>
      </c>
      <c r="H542">
        <v>0.87</v>
      </c>
      <c r="I542">
        <v>0</v>
      </c>
      <c r="J542">
        <v>0</v>
      </c>
      <c r="K542">
        <v>0</v>
      </c>
      <c r="L542">
        <v>0.13</v>
      </c>
      <c r="M542">
        <v>0.02</v>
      </c>
      <c r="N542">
        <v>3.8858306830108602</v>
      </c>
      <c r="O542">
        <f t="shared" si="16"/>
        <v>174.84501789999999</v>
      </c>
      <c r="P542">
        <f t="shared" si="17"/>
        <v>-37.001262750000002</v>
      </c>
      <c r="R542">
        <v>155000</v>
      </c>
      <c r="S542" t="s">
        <v>635</v>
      </c>
      <c r="T542" t="s">
        <v>96</v>
      </c>
      <c r="U542">
        <v>0</v>
      </c>
      <c r="V542">
        <v>0</v>
      </c>
      <c r="W542">
        <v>0</v>
      </c>
      <c r="X542">
        <v>0</v>
      </c>
      <c r="Y542">
        <v>0.75</v>
      </c>
      <c r="Z542">
        <v>0</v>
      </c>
      <c r="AA542">
        <v>0</v>
      </c>
      <c r="AB542">
        <v>0.05</v>
      </c>
      <c r="AC542">
        <v>0.2</v>
      </c>
      <c r="AD542">
        <v>0.02</v>
      </c>
      <c r="AE542">
        <v>1.0921124801159801</v>
      </c>
      <c r="AF542">
        <v>174.99783159999899</v>
      </c>
      <c r="AG542">
        <v>-36.882626739999999</v>
      </c>
      <c r="AI542">
        <v>155600</v>
      </c>
      <c r="AJ542" t="s">
        <v>641</v>
      </c>
      <c r="AK542" t="s">
        <v>96</v>
      </c>
      <c r="AL542">
        <v>0</v>
      </c>
      <c r="AM542">
        <v>0.01</v>
      </c>
      <c r="AN542">
        <v>0</v>
      </c>
      <c r="AO542">
        <v>0</v>
      </c>
      <c r="AP542">
        <v>0.01</v>
      </c>
      <c r="AQ542">
        <v>0.46</v>
      </c>
      <c r="AR542">
        <v>0</v>
      </c>
      <c r="AS542">
        <v>0</v>
      </c>
      <c r="AT542">
        <v>0.52</v>
      </c>
      <c r="AU542">
        <v>0</v>
      </c>
      <c r="AV542">
        <v>1.18808959941397</v>
      </c>
      <c r="AW542">
        <v>174.87353640000001</v>
      </c>
      <c r="AX542">
        <v>-36.972377360000003</v>
      </c>
    </row>
    <row r="543" spans="1:50" x14ac:dyDescent="0.55000000000000004">
      <c r="A543">
        <v>155600</v>
      </c>
      <c r="B543" t="s">
        <v>641</v>
      </c>
      <c r="C543" t="s">
        <v>96</v>
      </c>
      <c r="D543">
        <v>0.01</v>
      </c>
      <c r="E543">
        <v>0.02</v>
      </c>
      <c r="F543">
        <v>0</v>
      </c>
      <c r="G543">
        <v>0</v>
      </c>
      <c r="H543">
        <v>0.91999999999999904</v>
      </c>
      <c r="I543">
        <v>0.04</v>
      </c>
      <c r="J543">
        <v>0</v>
      </c>
      <c r="K543">
        <v>0</v>
      </c>
      <c r="L543">
        <v>0.01</v>
      </c>
      <c r="M543">
        <v>0.02</v>
      </c>
      <c r="N543">
        <v>6.7349299833208702</v>
      </c>
      <c r="O543">
        <f t="shared" si="16"/>
        <v>174.87353640000001</v>
      </c>
      <c r="P543">
        <f t="shared" si="17"/>
        <v>-36.972377360000003</v>
      </c>
      <c r="R543">
        <v>155100</v>
      </c>
      <c r="S543" t="s">
        <v>636</v>
      </c>
      <c r="T543" t="s">
        <v>96</v>
      </c>
      <c r="U543" t="s">
        <v>97</v>
      </c>
      <c r="V543" t="s">
        <v>97</v>
      </c>
      <c r="W543" t="s">
        <v>97</v>
      </c>
      <c r="X543">
        <v>0</v>
      </c>
      <c r="Y543" t="s">
        <v>97</v>
      </c>
      <c r="Z543" t="s">
        <v>97</v>
      </c>
      <c r="AA543">
        <v>0</v>
      </c>
      <c r="AB543" t="s">
        <v>97</v>
      </c>
      <c r="AC543" t="s">
        <v>97</v>
      </c>
      <c r="AD543">
        <v>0.02</v>
      </c>
      <c r="AE543" t="s">
        <v>97</v>
      </c>
      <c r="AF543">
        <v>174.88625060000001</v>
      </c>
      <c r="AG543">
        <v>-36.954942240000001</v>
      </c>
      <c r="AI543">
        <v>155700</v>
      </c>
      <c r="AJ543" t="s">
        <v>642</v>
      </c>
      <c r="AK543" t="s">
        <v>96</v>
      </c>
      <c r="AL543">
        <v>0</v>
      </c>
      <c r="AM543">
        <v>0</v>
      </c>
      <c r="AN543">
        <v>0</v>
      </c>
      <c r="AO543">
        <v>0</v>
      </c>
      <c r="AP543">
        <v>0</v>
      </c>
      <c r="AQ543">
        <v>0.41</v>
      </c>
      <c r="AR543">
        <v>0</v>
      </c>
      <c r="AS543">
        <v>0</v>
      </c>
      <c r="AT543">
        <v>0.59</v>
      </c>
      <c r="AU543">
        <v>0</v>
      </c>
      <c r="AV543">
        <v>0.52977987932896498</v>
      </c>
      <c r="AW543">
        <v>174.8774995</v>
      </c>
      <c r="AX543">
        <v>-36.970072850000001</v>
      </c>
    </row>
    <row r="544" spans="1:50" x14ac:dyDescent="0.55000000000000004">
      <c r="A544">
        <v>155700</v>
      </c>
      <c r="B544" t="s">
        <v>642</v>
      </c>
      <c r="C544" t="s">
        <v>96</v>
      </c>
      <c r="D544">
        <v>0</v>
      </c>
      <c r="E544">
        <v>0.03</v>
      </c>
      <c r="F544">
        <v>0</v>
      </c>
      <c r="G544">
        <v>0</v>
      </c>
      <c r="H544">
        <v>0.9</v>
      </c>
      <c r="I544">
        <v>0.06</v>
      </c>
      <c r="J544">
        <v>0</v>
      </c>
      <c r="K544">
        <v>0</v>
      </c>
      <c r="L544">
        <v>0.01</v>
      </c>
      <c r="M544">
        <v>0.02</v>
      </c>
      <c r="N544">
        <v>6.0694305647775604</v>
      </c>
      <c r="O544">
        <f t="shared" si="16"/>
        <v>174.8774995</v>
      </c>
      <c r="P544">
        <f t="shared" si="17"/>
        <v>-36.970072850000001</v>
      </c>
      <c r="R544">
        <v>155200</v>
      </c>
      <c r="S544" t="s">
        <v>637</v>
      </c>
      <c r="T544" t="s">
        <v>96</v>
      </c>
      <c r="U544">
        <v>0</v>
      </c>
      <c r="V544">
        <v>0</v>
      </c>
      <c r="W544">
        <v>0</v>
      </c>
      <c r="X544">
        <v>0</v>
      </c>
      <c r="Y544">
        <v>1</v>
      </c>
      <c r="Z544">
        <v>0</v>
      </c>
      <c r="AA544">
        <v>0</v>
      </c>
      <c r="AB544">
        <v>0</v>
      </c>
      <c r="AC544">
        <v>0</v>
      </c>
      <c r="AD544">
        <v>0.02</v>
      </c>
      <c r="AE544" t="s">
        <v>97</v>
      </c>
      <c r="AF544">
        <v>174.90527119999999</v>
      </c>
      <c r="AG544">
        <v>-36.943139070000001</v>
      </c>
      <c r="AI544">
        <v>155800</v>
      </c>
      <c r="AJ544" t="s">
        <v>643</v>
      </c>
      <c r="AK544" t="s">
        <v>96</v>
      </c>
      <c r="AL544">
        <v>0</v>
      </c>
      <c r="AM544">
        <v>0</v>
      </c>
      <c r="AN544">
        <v>0</v>
      </c>
      <c r="AO544">
        <v>0</v>
      </c>
      <c r="AP544">
        <v>0</v>
      </c>
      <c r="AQ544">
        <v>0.43</v>
      </c>
      <c r="AR544">
        <v>0</v>
      </c>
      <c r="AS544">
        <v>0</v>
      </c>
      <c r="AT544">
        <v>0.56999999999999995</v>
      </c>
      <c r="AU544">
        <v>0</v>
      </c>
      <c r="AV544">
        <v>0.63281134453802701</v>
      </c>
      <c r="AW544">
        <v>174.88252159999999</v>
      </c>
      <c r="AX544">
        <v>-36.966166999999999</v>
      </c>
    </row>
    <row r="545" spans="1:50" x14ac:dyDescent="0.55000000000000004">
      <c r="A545">
        <v>155800</v>
      </c>
      <c r="B545" t="s">
        <v>643</v>
      </c>
      <c r="C545" t="s">
        <v>96</v>
      </c>
      <c r="D545">
        <v>0</v>
      </c>
      <c r="E545">
        <v>0.03</v>
      </c>
      <c r="F545">
        <v>0</v>
      </c>
      <c r="G545">
        <v>0</v>
      </c>
      <c r="H545">
        <v>0.85</v>
      </c>
      <c r="I545">
        <v>0.12</v>
      </c>
      <c r="J545">
        <v>0</v>
      </c>
      <c r="K545">
        <v>0</v>
      </c>
      <c r="L545">
        <v>0</v>
      </c>
      <c r="M545">
        <v>0.02</v>
      </c>
      <c r="N545">
        <v>6.0829444701291102</v>
      </c>
      <c r="O545">
        <f t="shared" si="16"/>
        <v>174.88252159999999</v>
      </c>
      <c r="P545">
        <f t="shared" si="17"/>
        <v>-36.966166999999999</v>
      </c>
      <c r="R545">
        <v>155300</v>
      </c>
      <c r="S545" t="s">
        <v>638</v>
      </c>
      <c r="T545" t="s">
        <v>96</v>
      </c>
      <c r="U545">
        <v>0</v>
      </c>
      <c r="V545">
        <v>0</v>
      </c>
      <c r="W545">
        <v>0</v>
      </c>
      <c r="X545">
        <v>0</v>
      </c>
      <c r="Y545">
        <v>1</v>
      </c>
      <c r="Z545">
        <v>0</v>
      </c>
      <c r="AA545">
        <v>0</v>
      </c>
      <c r="AB545">
        <v>0</v>
      </c>
      <c r="AC545">
        <v>0</v>
      </c>
      <c r="AD545">
        <v>0.02</v>
      </c>
      <c r="AE545" t="s">
        <v>97</v>
      </c>
      <c r="AF545">
        <v>174.92259919999901</v>
      </c>
      <c r="AG545">
        <v>-36.932219680000003</v>
      </c>
      <c r="AI545">
        <v>155900</v>
      </c>
      <c r="AJ545" t="s">
        <v>644</v>
      </c>
      <c r="AK545" t="s">
        <v>96</v>
      </c>
      <c r="AL545">
        <v>0</v>
      </c>
      <c r="AM545">
        <v>0</v>
      </c>
      <c r="AN545">
        <v>0</v>
      </c>
      <c r="AO545">
        <v>0</v>
      </c>
      <c r="AP545">
        <v>0</v>
      </c>
      <c r="AQ545">
        <v>0.69</v>
      </c>
      <c r="AR545">
        <v>0</v>
      </c>
      <c r="AS545">
        <v>0</v>
      </c>
      <c r="AT545">
        <v>0.31</v>
      </c>
      <c r="AU545">
        <v>0</v>
      </c>
      <c r="AV545">
        <v>0.72373614140340703</v>
      </c>
      <c r="AW545">
        <v>174.84681069999999</v>
      </c>
      <c r="AX545">
        <v>-36.989455110000002</v>
      </c>
    </row>
    <row r="546" spans="1:50" x14ac:dyDescent="0.55000000000000004">
      <c r="A546">
        <v>155900</v>
      </c>
      <c r="B546" t="s">
        <v>644</v>
      </c>
      <c r="C546" t="s">
        <v>96</v>
      </c>
      <c r="D546">
        <v>0.02</v>
      </c>
      <c r="E546">
        <v>0.01</v>
      </c>
      <c r="F546">
        <v>0</v>
      </c>
      <c r="G546">
        <v>0</v>
      </c>
      <c r="H546">
        <v>0.91</v>
      </c>
      <c r="I546">
        <v>0.05</v>
      </c>
      <c r="J546">
        <v>0</v>
      </c>
      <c r="K546">
        <v>0</v>
      </c>
      <c r="L546">
        <v>0.01</v>
      </c>
      <c r="M546">
        <v>0.02</v>
      </c>
      <c r="N546">
        <v>6.2380255603942896</v>
      </c>
      <c r="O546">
        <f t="shared" si="16"/>
        <v>174.84681069999999</v>
      </c>
      <c r="P546">
        <f t="shared" si="17"/>
        <v>-36.989455110000002</v>
      </c>
      <c r="R546">
        <v>155400</v>
      </c>
      <c r="S546" t="s">
        <v>639</v>
      </c>
      <c r="T546" t="s">
        <v>96</v>
      </c>
      <c r="U546">
        <v>0</v>
      </c>
      <c r="V546">
        <v>0</v>
      </c>
      <c r="W546">
        <v>0</v>
      </c>
      <c r="X546">
        <v>0</v>
      </c>
      <c r="Y546">
        <v>1</v>
      </c>
      <c r="Z546">
        <v>0</v>
      </c>
      <c r="AA546">
        <v>0</v>
      </c>
      <c r="AB546">
        <v>0</v>
      </c>
      <c r="AC546">
        <v>0</v>
      </c>
      <c r="AD546">
        <v>0.02</v>
      </c>
      <c r="AE546">
        <v>4.7855010608825799</v>
      </c>
      <c r="AF546">
        <v>174.91414619999901</v>
      </c>
      <c r="AG546">
        <v>-36.938581200000002</v>
      </c>
      <c r="AI546">
        <v>156000</v>
      </c>
      <c r="AJ546" t="s">
        <v>645</v>
      </c>
      <c r="AK546" t="s">
        <v>96</v>
      </c>
      <c r="AL546">
        <v>0</v>
      </c>
      <c r="AM546">
        <v>0</v>
      </c>
      <c r="AN546">
        <v>0</v>
      </c>
      <c r="AO546">
        <v>0</v>
      </c>
      <c r="AP546">
        <v>0</v>
      </c>
      <c r="AQ546">
        <v>1</v>
      </c>
      <c r="AR546">
        <v>0</v>
      </c>
      <c r="AS546">
        <v>0</v>
      </c>
      <c r="AT546">
        <v>0</v>
      </c>
      <c r="AU546">
        <v>0</v>
      </c>
      <c r="AV546">
        <v>1.67310673694658</v>
      </c>
      <c r="AW546">
        <v>174.89641799999899</v>
      </c>
      <c r="AX546">
        <v>-36.959628430000002</v>
      </c>
    </row>
    <row r="547" spans="1:50" x14ac:dyDescent="0.55000000000000004">
      <c r="A547">
        <v>156000</v>
      </c>
      <c r="B547" t="s">
        <v>645</v>
      </c>
      <c r="C547" t="s">
        <v>96</v>
      </c>
      <c r="D547">
        <v>0</v>
      </c>
      <c r="E547">
        <v>0</v>
      </c>
      <c r="F547">
        <v>0</v>
      </c>
      <c r="G547">
        <v>0</v>
      </c>
      <c r="H547">
        <v>1</v>
      </c>
      <c r="I547">
        <v>0</v>
      </c>
      <c r="J547">
        <v>0</v>
      </c>
      <c r="K547">
        <v>0</v>
      </c>
      <c r="L547">
        <v>0</v>
      </c>
      <c r="M547">
        <v>0.02</v>
      </c>
      <c r="N547">
        <v>8.3330947084353806</v>
      </c>
      <c r="O547">
        <f t="shared" si="16"/>
        <v>174.89641799999899</v>
      </c>
      <c r="P547">
        <f t="shared" si="17"/>
        <v>-36.959628430000002</v>
      </c>
      <c r="R547">
        <v>155500</v>
      </c>
      <c r="S547" t="s">
        <v>640</v>
      </c>
      <c r="T547" t="s">
        <v>96</v>
      </c>
      <c r="U547">
        <v>0.01</v>
      </c>
      <c r="V547">
        <v>0.01</v>
      </c>
      <c r="W547">
        <v>0</v>
      </c>
      <c r="X547">
        <v>0</v>
      </c>
      <c r="Y547">
        <v>0.93</v>
      </c>
      <c r="Z547">
        <v>0.04</v>
      </c>
      <c r="AA547">
        <v>0</v>
      </c>
      <c r="AB547">
        <v>0</v>
      </c>
      <c r="AC547">
        <v>0.01</v>
      </c>
      <c r="AD547">
        <v>0.02</v>
      </c>
      <c r="AE547">
        <v>9.8755125062656308</v>
      </c>
      <c r="AF547">
        <v>174.84501789999999</v>
      </c>
      <c r="AG547">
        <v>-37.001262750000002</v>
      </c>
      <c r="AI547">
        <v>156100</v>
      </c>
      <c r="AJ547" t="s">
        <v>646</v>
      </c>
      <c r="AK547" t="s">
        <v>96</v>
      </c>
      <c r="AL547">
        <v>0</v>
      </c>
      <c r="AM547">
        <v>0</v>
      </c>
      <c r="AN547">
        <v>0</v>
      </c>
      <c r="AO547">
        <v>0</v>
      </c>
      <c r="AP547">
        <v>0</v>
      </c>
      <c r="AQ547">
        <v>0.68</v>
      </c>
      <c r="AR547">
        <v>0</v>
      </c>
      <c r="AS547">
        <v>0</v>
      </c>
      <c r="AT547">
        <v>0.32</v>
      </c>
      <c r="AU547">
        <v>0</v>
      </c>
      <c r="AV547">
        <v>0.92704418223797003</v>
      </c>
      <c r="AW547">
        <v>174.91221479999999</v>
      </c>
      <c r="AX547">
        <v>-36.94584124</v>
      </c>
    </row>
    <row r="548" spans="1:50" x14ac:dyDescent="0.55000000000000004">
      <c r="A548">
        <v>156100</v>
      </c>
      <c r="B548" t="s">
        <v>646</v>
      </c>
      <c r="C548" t="s">
        <v>96</v>
      </c>
      <c r="D548">
        <v>0.02</v>
      </c>
      <c r="E548">
        <v>0</v>
      </c>
      <c r="F548">
        <v>0</v>
      </c>
      <c r="G548">
        <v>0</v>
      </c>
      <c r="H548">
        <v>0.98</v>
      </c>
      <c r="I548">
        <v>0</v>
      </c>
      <c r="J548">
        <v>0</v>
      </c>
      <c r="K548">
        <v>0</v>
      </c>
      <c r="L548">
        <v>0</v>
      </c>
      <c r="M548">
        <v>0.02</v>
      </c>
      <c r="N548">
        <v>7.2460206364603303</v>
      </c>
      <c r="O548">
        <f t="shared" si="16"/>
        <v>174.91221479999999</v>
      </c>
      <c r="P548">
        <f t="shared" si="17"/>
        <v>-36.94584124</v>
      </c>
      <c r="R548">
        <v>155600</v>
      </c>
      <c r="S548" t="s">
        <v>641</v>
      </c>
      <c r="T548" t="s">
        <v>96</v>
      </c>
      <c r="U548">
        <v>0</v>
      </c>
      <c r="V548">
        <v>0</v>
      </c>
      <c r="W548">
        <v>0</v>
      </c>
      <c r="X548">
        <v>0</v>
      </c>
      <c r="Y548">
        <v>0.86</v>
      </c>
      <c r="Z548">
        <v>0.14000000000000001</v>
      </c>
      <c r="AA548">
        <v>0</v>
      </c>
      <c r="AB548">
        <v>0</v>
      </c>
      <c r="AC548">
        <v>0</v>
      </c>
      <c r="AD548">
        <v>0.02</v>
      </c>
      <c r="AE548">
        <v>0.37097785499518399</v>
      </c>
      <c r="AF548">
        <v>174.87353640000001</v>
      </c>
      <c r="AG548">
        <v>-36.972377360000003</v>
      </c>
      <c r="AI548">
        <v>156200</v>
      </c>
      <c r="AJ548" t="s">
        <v>647</v>
      </c>
      <c r="AK548" t="s">
        <v>96</v>
      </c>
      <c r="AL548" t="s">
        <v>97</v>
      </c>
      <c r="AM548" t="s">
        <v>97</v>
      </c>
      <c r="AN548" t="s">
        <v>97</v>
      </c>
      <c r="AO548">
        <v>0</v>
      </c>
      <c r="AP548" t="s">
        <v>97</v>
      </c>
      <c r="AQ548" t="s">
        <v>97</v>
      </c>
      <c r="AR548">
        <v>0</v>
      </c>
      <c r="AS548" t="s">
        <v>97</v>
      </c>
      <c r="AT548" t="s">
        <v>97</v>
      </c>
      <c r="AU548">
        <v>0</v>
      </c>
      <c r="AV548" t="s">
        <v>97</v>
      </c>
      <c r="AW548">
        <v>174.86726540000001</v>
      </c>
      <c r="AX548">
        <v>-36.977491829999998</v>
      </c>
    </row>
    <row r="549" spans="1:50" x14ac:dyDescent="0.55000000000000004">
      <c r="A549">
        <v>156200</v>
      </c>
      <c r="B549" t="s">
        <v>647</v>
      </c>
      <c r="C549" t="s">
        <v>96</v>
      </c>
      <c r="D549">
        <v>0.01</v>
      </c>
      <c r="E549">
        <v>0.02</v>
      </c>
      <c r="F549">
        <v>0</v>
      </c>
      <c r="G549">
        <v>0</v>
      </c>
      <c r="H549">
        <v>0.94</v>
      </c>
      <c r="I549">
        <v>0.02</v>
      </c>
      <c r="J549">
        <v>0</v>
      </c>
      <c r="K549">
        <v>0</v>
      </c>
      <c r="L549">
        <v>0.01</v>
      </c>
      <c r="M549">
        <v>0.02</v>
      </c>
      <c r="N549">
        <v>6.5074061263250602</v>
      </c>
      <c r="O549">
        <f t="shared" si="16"/>
        <v>174.86726540000001</v>
      </c>
      <c r="P549">
        <f t="shared" si="17"/>
        <v>-36.977491829999998</v>
      </c>
      <c r="R549">
        <v>155700</v>
      </c>
      <c r="S549" t="s">
        <v>642</v>
      </c>
      <c r="T549" t="s">
        <v>96</v>
      </c>
      <c r="U549">
        <v>0</v>
      </c>
      <c r="V549">
        <v>0</v>
      </c>
      <c r="W549">
        <v>0</v>
      </c>
      <c r="X549">
        <v>0</v>
      </c>
      <c r="Y549">
        <v>1</v>
      </c>
      <c r="Z549">
        <v>0</v>
      </c>
      <c r="AA549">
        <v>0</v>
      </c>
      <c r="AB549">
        <v>0</v>
      </c>
      <c r="AC549">
        <v>0</v>
      </c>
      <c r="AD549">
        <v>0.02</v>
      </c>
      <c r="AE549">
        <v>2.47779908563983</v>
      </c>
      <c r="AF549">
        <v>174.8774995</v>
      </c>
      <c r="AG549">
        <v>-36.970072850000001</v>
      </c>
      <c r="AI549">
        <v>156300</v>
      </c>
      <c r="AJ549" t="s">
        <v>648</v>
      </c>
      <c r="AK549" t="s">
        <v>96</v>
      </c>
      <c r="AL549" t="s">
        <v>97</v>
      </c>
      <c r="AM549" t="s">
        <v>97</v>
      </c>
      <c r="AN549" t="s">
        <v>97</v>
      </c>
      <c r="AO549">
        <v>0</v>
      </c>
      <c r="AP549" t="s">
        <v>97</v>
      </c>
      <c r="AQ549" t="s">
        <v>97</v>
      </c>
      <c r="AR549">
        <v>0</v>
      </c>
      <c r="AS549" t="s">
        <v>97</v>
      </c>
      <c r="AT549" t="s">
        <v>97</v>
      </c>
      <c r="AU549">
        <v>0</v>
      </c>
      <c r="AV549" t="s">
        <v>97</v>
      </c>
      <c r="AW549">
        <v>174.92247190000001</v>
      </c>
      <c r="AX549">
        <v>-36.941786899999997</v>
      </c>
    </row>
    <row r="550" spans="1:50" x14ac:dyDescent="0.55000000000000004">
      <c r="A550">
        <v>156300</v>
      </c>
      <c r="B550" t="s">
        <v>648</v>
      </c>
      <c r="C550" t="s">
        <v>96</v>
      </c>
      <c r="D550">
        <v>0</v>
      </c>
      <c r="E550">
        <v>0</v>
      </c>
      <c r="F550">
        <v>0</v>
      </c>
      <c r="G550">
        <v>0</v>
      </c>
      <c r="H550">
        <v>1</v>
      </c>
      <c r="I550">
        <v>0</v>
      </c>
      <c r="J550">
        <v>0</v>
      </c>
      <c r="K550">
        <v>0</v>
      </c>
      <c r="L550">
        <v>0</v>
      </c>
      <c r="M550">
        <v>0.02</v>
      </c>
      <c r="N550">
        <v>8.1532380969601892</v>
      </c>
      <c r="O550">
        <f t="shared" si="16"/>
        <v>174.92247190000001</v>
      </c>
      <c r="P550">
        <f t="shared" si="17"/>
        <v>-36.941786899999997</v>
      </c>
      <c r="R550">
        <v>155800</v>
      </c>
      <c r="S550" t="s">
        <v>643</v>
      </c>
      <c r="T550" t="s">
        <v>96</v>
      </c>
      <c r="U550" t="s">
        <v>97</v>
      </c>
      <c r="V550" t="s">
        <v>97</v>
      </c>
      <c r="W550" t="s">
        <v>97</v>
      </c>
      <c r="X550">
        <v>0</v>
      </c>
      <c r="Y550" t="s">
        <v>97</v>
      </c>
      <c r="Z550" t="s">
        <v>97</v>
      </c>
      <c r="AA550">
        <v>0</v>
      </c>
      <c r="AB550" t="s">
        <v>97</v>
      </c>
      <c r="AC550" t="s">
        <v>97</v>
      </c>
      <c r="AD550">
        <v>0.02</v>
      </c>
      <c r="AE550" t="s">
        <v>97</v>
      </c>
      <c r="AF550">
        <v>174.88252159999999</v>
      </c>
      <c r="AG550">
        <v>-36.966166999999999</v>
      </c>
      <c r="AI550">
        <v>156400</v>
      </c>
      <c r="AJ550" t="s">
        <v>649</v>
      </c>
      <c r="AK550" t="s">
        <v>96</v>
      </c>
      <c r="AL550">
        <v>0</v>
      </c>
      <c r="AM550">
        <v>0</v>
      </c>
      <c r="AN550">
        <v>0</v>
      </c>
      <c r="AO550">
        <v>0</v>
      </c>
      <c r="AP550">
        <v>0</v>
      </c>
      <c r="AQ550">
        <v>0.8</v>
      </c>
      <c r="AR550">
        <v>0</v>
      </c>
      <c r="AS550">
        <v>0</v>
      </c>
      <c r="AT550">
        <v>0.2</v>
      </c>
      <c r="AU550">
        <v>0</v>
      </c>
      <c r="AV550">
        <v>1.2965353795646899</v>
      </c>
      <c r="AW550">
        <v>175.0030836</v>
      </c>
      <c r="AX550">
        <v>-36.896522249999997</v>
      </c>
    </row>
    <row r="551" spans="1:50" x14ac:dyDescent="0.55000000000000004">
      <c r="A551">
        <v>156400</v>
      </c>
      <c r="B551" t="s">
        <v>649</v>
      </c>
      <c r="C551" t="s">
        <v>96</v>
      </c>
      <c r="D551">
        <v>0</v>
      </c>
      <c r="E551">
        <v>0</v>
      </c>
      <c r="F551">
        <v>0.08</v>
      </c>
      <c r="G551">
        <v>0</v>
      </c>
      <c r="H551">
        <v>0.89</v>
      </c>
      <c r="I551">
        <v>0</v>
      </c>
      <c r="J551">
        <v>0</v>
      </c>
      <c r="K551">
        <v>0.01</v>
      </c>
      <c r="L551">
        <v>0.02</v>
      </c>
      <c r="M551">
        <v>0.02</v>
      </c>
      <c r="N551">
        <v>13.597508291749399</v>
      </c>
      <c r="O551">
        <f t="shared" si="16"/>
        <v>175.0030836</v>
      </c>
      <c r="P551">
        <f t="shared" si="17"/>
        <v>-36.896522249999997</v>
      </c>
      <c r="R551">
        <v>155900</v>
      </c>
      <c r="S551" t="s">
        <v>644</v>
      </c>
      <c r="T551" t="s">
        <v>96</v>
      </c>
      <c r="U551">
        <v>0</v>
      </c>
      <c r="V551">
        <v>0</v>
      </c>
      <c r="W551">
        <v>0</v>
      </c>
      <c r="X551">
        <v>0</v>
      </c>
      <c r="Y551">
        <v>0.75</v>
      </c>
      <c r="Z551">
        <v>0</v>
      </c>
      <c r="AA551">
        <v>0</v>
      </c>
      <c r="AB551">
        <v>0</v>
      </c>
      <c r="AC551">
        <v>0.25</v>
      </c>
      <c r="AD551">
        <v>0.02</v>
      </c>
      <c r="AE551" t="s">
        <v>97</v>
      </c>
      <c r="AF551">
        <v>174.84681069999999</v>
      </c>
      <c r="AG551">
        <v>-36.989455110000002</v>
      </c>
      <c r="AI551">
        <v>156500</v>
      </c>
      <c r="AJ551" t="s">
        <v>650</v>
      </c>
      <c r="AK551" t="s">
        <v>96</v>
      </c>
      <c r="AL551">
        <v>0</v>
      </c>
      <c r="AM551">
        <v>0</v>
      </c>
      <c r="AN551">
        <v>0</v>
      </c>
      <c r="AO551">
        <v>0</v>
      </c>
      <c r="AP551">
        <v>0</v>
      </c>
      <c r="AQ551">
        <v>0.92</v>
      </c>
      <c r="AR551">
        <v>0</v>
      </c>
      <c r="AS551">
        <v>0</v>
      </c>
      <c r="AT551">
        <v>0.08</v>
      </c>
      <c r="AU551">
        <v>0</v>
      </c>
      <c r="AV551">
        <v>2.0073073341413799</v>
      </c>
      <c r="AW551">
        <v>174.86235619999999</v>
      </c>
      <c r="AX551">
        <v>-36.983544639999998</v>
      </c>
    </row>
    <row r="552" spans="1:50" x14ac:dyDescent="0.55000000000000004">
      <c r="A552">
        <v>156500</v>
      </c>
      <c r="B552" t="s">
        <v>650</v>
      </c>
      <c r="C552" t="s">
        <v>96</v>
      </c>
      <c r="D552">
        <v>0.04</v>
      </c>
      <c r="E552">
        <v>0.02</v>
      </c>
      <c r="F552">
        <v>0</v>
      </c>
      <c r="G552">
        <v>0</v>
      </c>
      <c r="H552">
        <v>0.88</v>
      </c>
      <c r="I552">
        <v>0.04</v>
      </c>
      <c r="J552">
        <v>0</v>
      </c>
      <c r="K552">
        <v>0</v>
      </c>
      <c r="L552">
        <v>0.02</v>
      </c>
      <c r="M552">
        <v>0.02</v>
      </c>
      <c r="N552">
        <v>6.8405661878657504</v>
      </c>
      <c r="O552">
        <f t="shared" si="16"/>
        <v>174.86235619999999</v>
      </c>
      <c r="P552">
        <f t="shared" si="17"/>
        <v>-36.983544639999998</v>
      </c>
      <c r="R552">
        <v>156000</v>
      </c>
      <c r="S552" t="s">
        <v>645</v>
      </c>
      <c r="T552" t="s">
        <v>96</v>
      </c>
      <c r="U552">
        <v>0</v>
      </c>
      <c r="V552">
        <v>0</v>
      </c>
      <c r="W552">
        <v>0</v>
      </c>
      <c r="X552">
        <v>0</v>
      </c>
      <c r="Y552">
        <v>0.98</v>
      </c>
      <c r="Z552">
        <v>0.02</v>
      </c>
      <c r="AA552">
        <v>0</v>
      </c>
      <c r="AB552">
        <v>0</v>
      </c>
      <c r="AC552">
        <v>0</v>
      </c>
      <c r="AD552">
        <v>0.02</v>
      </c>
      <c r="AE552">
        <v>7.7208345807716299</v>
      </c>
      <c r="AF552">
        <v>174.89641799999899</v>
      </c>
      <c r="AG552">
        <v>-36.959628430000002</v>
      </c>
      <c r="AI552">
        <v>156600</v>
      </c>
      <c r="AJ552" t="s">
        <v>651</v>
      </c>
      <c r="AK552" t="s">
        <v>96</v>
      </c>
      <c r="AL552">
        <v>0</v>
      </c>
      <c r="AM552">
        <v>0</v>
      </c>
      <c r="AN552">
        <v>0</v>
      </c>
      <c r="AO552">
        <v>0</v>
      </c>
      <c r="AP552">
        <v>0</v>
      </c>
      <c r="AQ552">
        <v>1</v>
      </c>
      <c r="AR552">
        <v>0</v>
      </c>
      <c r="AS552">
        <v>0</v>
      </c>
      <c r="AT552">
        <v>0</v>
      </c>
      <c r="AU552">
        <v>0</v>
      </c>
      <c r="AV552">
        <v>0.75346667131973299</v>
      </c>
      <c r="AW552">
        <v>174.90970490000001</v>
      </c>
      <c r="AX552">
        <v>-36.952107859999998</v>
      </c>
    </row>
    <row r="553" spans="1:50" x14ac:dyDescent="0.55000000000000004">
      <c r="A553">
        <v>156600</v>
      </c>
      <c r="B553" t="s">
        <v>651</v>
      </c>
      <c r="C553" t="s">
        <v>96</v>
      </c>
      <c r="D553">
        <v>0</v>
      </c>
      <c r="E553">
        <v>0</v>
      </c>
      <c r="F553">
        <v>0</v>
      </c>
      <c r="G553">
        <v>0</v>
      </c>
      <c r="H553">
        <v>0.99</v>
      </c>
      <c r="I553">
        <v>0</v>
      </c>
      <c r="J553">
        <v>0</v>
      </c>
      <c r="K553">
        <v>0</v>
      </c>
      <c r="L553">
        <v>0.01</v>
      </c>
      <c r="M553">
        <v>0.02</v>
      </c>
      <c r="N553">
        <v>7.7265054853751503</v>
      </c>
      <c r="O553">
        <f t="shared" si="16"/>
        <v>174.90970490000001</v>
      </c>
      <c r="P553">
        <f t="shared" si="17"/>
        <v>-36.952107859999998</v>
      </c>
      <c r="R553">
        <v>156100</v>
      </c>
      <c r="S553" t="s">
        <v>646</v>
      </c>
      <c r="T553" t="s">
        <v>96</v>
      </c>
      <c r="U553">
        <v>0</v>
      </c>
      <c r="V553">
        <v>0</v>
      </c>
      <c r="W553">
        <v>0</v>
      </c>
      <c r="X553">
        <v>0</v>
      </c>
      <c r="Y553">
        <v>1</v>
      </c>
      <c r="Z553">
        <v>0</v>
      </c>
      <c r="AA553">
        <v>0</v>
      </c>
      <c r="AB553">
        <v>0</v>
      </c>
      <c r="AC553">
        <v>0</v>
      </c>
      <c r="AD553">
        <v>0.02</v>
      </c>
      <c r="AE553" t="s">
        <v>97</v>
      </c>
      <c r="AF553">
        <v>174.91221479999999</v>
      </c>
      <c r="AG553">
        <v>-36.94584124</v>
      </c>
      <c r="AI553">
        <v>156700</v>
      </c>
      <c r="AJ553" t="s">
        <v>652</v>
      </c>
      <c r="AK553" t="s">
        <v>96</v>
      </c>
      <c r="AL553" t="s">
        <v>97</v>
      </c>
      <c r="AM553" t="s">
        <v>97</v>
      </c>
      <c r="AN553" t="s">
        <v>97</v>
      </c>
      <c r="AO553">
        <v>0</v>
      </c>
      <c r="AP553" t="s">
        <v>97</v>
      </c>
      <c r="AQ553" t="s">
        <v>97</v>
      </c>
      <c r="AR553">
        <v>0</v>
      </c>
      <c r="AS553" t="s">
        <v>97</v>
      </c>
      <c r="AT553" t="s">
        <v>97</v>
      </c>
      <c r="AU553">
        <v>0</v>
      </c>
      <c r="AV553" t="s">
        <v>97</v>
      </c>
      <c r="AW553">
        <v>174.8589293</v>
      </c>
      <c r="AX553">
        <v>-36.98905465</v>
      </c>
    </row>
    <row r="554" spans="1:50" x14ac:dyDescent="0.55000000000000004">
      <c r="A554">
        <v>156700</v>
      </c>
      <c r="B554" t="s">
        <v>652</v>
      </c>
      <c r="C554" t="s">
        <v>96</v>
      </c>
      <c r="D554">
        <v>0.01</v>
      </c>
      <c r="E554">
        <v>0</v>
      </c>
      <c r="F554">
        <v>0</v>
      </c>
      <c r="G554">
        <v>0</v>
      </c>
      <c r="H554">
        <v>0.94</v>
      </c>
      <c r="I554">
        <v>0.03</v>
      </c>
      <c r="J554">
        <v>0</v>
      </c>
      <c r="K554">
        <v>0</v>
      </c>
      <c r="L554">
        <v>0.02</v>
      </c>
      <c r="M554">
        <v>0.02</v>
      </c>
      <c r="N554">
        <v>6.1914361454779501</v>
      </c>
      <c r="O554">
        <f t="shared" si="16"/>
        <v>174.8589293</v>
      </c>
      <c r="P554">
        <f t="shared" si="17"/>
        <v>-36.98905465</v>
      </c>
      <c r="R554">
        <v>156200</v>
      </c>
      <c r="S554" t="s">
        <v>647</v>
      </c>
      <c r="T554" t="s">
        <v>96</v>
      </c>
      <c r="U554">
        <v>0</v>
      </c>
      <c r="V554">
        <v>0</v>
      </c>
      <c r="W554">
        <v>0</v>
      </c>
      <c r="X554">
        <v>0</v>
      </c>
      <c r="Y554">
        <v>1</v>
      </c>
      <c r="Z554">
        <v>0</v>
      </c>
      <c r="AA554">
        <v>0</v>
      </c>
      <c r="AB554">
        <v>0</v>
      </c>
      <c r="AC554">
        <v>0</v>
      </c>
      <c r="AD554">
        <v>0.02</v>
      </c>
      <c r="AE554">
        <v>1.13993178167424</v>
      </c>
      <c r="AF554">
        <v>174.86726540000001</v>
      </c>
      <c r="AG554">
        <v>-36.977491829999998</v>
      </c>
      <c r="AI554">
        <v>156800</v>
      </c>
      <c r="AJ554" t="s">
        <v>653</v>
      </c>
      <c r="AK554" t="s">
        <v>96</v>
      </c>
      <c r="AL554">
        <v>0</v>
      </c>
      <c r="AM554">
        <v>0</v>
      </c>
      <c r="AN554">
        <v>0</v>
      </c>
      <c r="AO554">
        <v>0</v>
      </c>
      <c r="AP554">
        <v>0</v>
      </c>
      <c r="AQ554">
        <v>0.43</v>
      </c>
      <c r="AR554">
        <v>0</v>
      </c>
      <c r="AS554">
        <v>0</v>
      </c>
      <c r="AT554">
        <v>0.56999999999999995</v>
      </c>
      <c r="AU554">
        <v>0</v>
      </c>
      <c r="AV554">
        <v>0.40078488760456898</v>
      </c>
      <c r="AW554">
        <v>174.8884755</v>
      </c>
      <c r="AX554">
        <v>-36.970221000000002</v>
      </c>
    </row>
    <row r="555" spans="1:50" x14ac:dyDescent="0.55000000000000004">
      <c r="A555">
        <v>156800</v>
      </c>
      <c r="B555" t="s">
        <v>653</v>
      </c>
      <c r="C555" t="s">
        <v>96</v>
      </c>
      <c r="D555">
        <v>0</v>
      </c>
      <c r="E555">
        <v>0</v>
      </c>
      <c r="F555">
        <v>0</v>
      </c>
      <c r="G555">
        <v>0</v>
      </c>
      <c r="H555">
        <v>0.87</v>
      </c>
      <c r="I555">
        <v>0.13</v>
      </c>
      <c r="J555">
        <v>0</v>
      </c>
      <c r="K555">
        <v>0</v>
      </c>
      <c r="L555">
        <v>0</v>
      </c>
      <c r="M555">
        <v>0.02</v>
      </c>
      <c r="N555">
        <v>6.0396027506676404</v>
      </c>
      <c r="O555">
        <f t="shared" si="16"/>
        <v>174.8884755</v>
      </c>
      <c r="P555">
        <f t="shared" si="17"/>
        <v>-36.970221000000002</v>
      </c>
      <c r="R555">
        <v>156300</v>
      </c>
      <c r="S555" t="s">
        <v>648</v>
      </c>
      <c r="T555" t="s">
        <v>96</v>
      </c>
      <c r="U555">
        <v>0</v>
      </c>
      <c r="V555">
        <v>0</v>
      </c>
      <c r="W555">
        <v>0</v>
      </c>
      <c r="X555">
        <v>0</v>
      </c>
      <c r="Y555">
        <v>1</v>
      </c>
      <c r="Z555">
        <v>0</v>
      </c>
      <c r="AA555">
        <v>0</v>
      </c>
      <c r="AB555">
        <v>0</v>
      </c>
      <c r="AC555">
        <v>0</v>
      </c>
      <c r="AD555">
        <v>0.02</v>
      </c>
      <c r="AE555" t="s">
        <v>97</v>
      </c>
      <c r="AF555">
        <v>174.92247190000001</v>
      </c>
      <c r="AG555">
        <v>-36.941786899999997</v>
      </c>
      <c r="AI555">
        <v>156900</v>
      </c>
      <c r="AJ555" t="s">
        <v>654</v>
      </c>
      <c r="AK555" t="s">
        <v>96</v>
      </c>
      <c r="AL555">
        <v>0</v>
      </c>
      <c r="AM555">
        <v>0</v>
      </c>
      <c r="AN555">
        <v>0</v>
      </c>
      <c r="AO555">
        <v>0</v>
      </c>
      <c r="AP555">
        <v>0</v>
      </c>
      <c r="AQ555">
        <v>0.69</v>
      </c>
      <c r="AR555">
        <v>0</v>
      </c>
      <c r="AS555">
        <v>0</v>
      </c>
      <c r="AT555">
        <v>0.31</v>
      </c>
      <c r="AU555">
        <v>0</v>
      </c>
      <c r="AV555">
        <v>1.05489491428135</v>
      </c>
      <c r="AW555">
        <v>174.91760019999899</v>
      </c>
      <c r="AX555">
        <v>-36.954139840000003</v>
      </c>
    </row>
    <row r="556" spans="1:50" x14ac:dyDescent="0.55000000000000004">
      <c r="A556">
        <v>156900</v>
      </c>
      <c r="B556" t="s">
        <v>654</v>
      </c>
      <c r="C556" t="s">
        <v>96</v>
      </c>
      <c r="D556">
        <v>0.01</v>
      </c>
      <c r="E556">
        <v>0.01</v>
      </c>
      <c r="F556">
        <v>0</v>
      </c>
      <c r="G556">
        <v>0</v>
      </c>
      <c r="H556">
        <v>0.97</v>
      </c>
      <c r="I556">
        <v>0.01</v>
      </c>
      <c r="J556">
        <v>0</v>
      </c>
      <c r="K556">
        <v>0</v>
      </c>
      <c r="L556">
        <v>0</v>
      </c>
      <c r="M556">
        <v>0.02</v>
      </c>
      <c r="N556">
        <v>8.3180987296439</v>
      </c>
      <c r="O556">
        <f t="shared" si="16"/>
        <v>174.91760019999899</v>
      </c>
      <c r="P556">
        <f t="shared" si="17"/>
        <v>-36.954139840000003</v>
      </c>
      <c r="R556">
        <v>156400</v>
      </c>
      <c r="S556" t="s">
        <v>649</v>
      </c>
      <c r="T556" t="s">
        <v>96</v>
      </c>
      <c r="U556">
        <v>0</v>
      </c>
      <c r="V556">
        <v>0</v>
      </c>
      <c r="W556">
        <v>0</v>
      </c>
      <c r="X556">
        <v>0</v>
      </c>
      <c r="Y556">
        <v>0.86</v>
      </c>
      <c r="Z556">
        <v>0</v>
      </c>
      <c r="AA556">
        <v>0</v>
      </c>
      <c r="AB556">
        <v>0.03</v>
      </c>
      <c r="AC556">
        <v>0.11</v>
      </c>
      <c r="AD556">
        <v>0.02</v>
      </c>
      <c r="AE556">
        <v>2.0432014270231198</v>
      </c>
      <c r="AF556">
        <v>175.0030836</v>
      </c>
      <c r="AG556">
        <v>-36.896522249999997</v>
      </c>
      <c r="AI556">
        <v>157000</v>
      </c>
      <c r="AJ556" t="s">
        <v>655</v>
      </c>
      <c r="AK556" t="s">
        <v>96</v>
      </c>
      <c r="AL556">
        <v>0</v>
      </c>
      <c r="AM556">
        <v>0</v>
      </c>
      <c r="AN556">
        <v>0</v>
      </c>
      <c r="AO556">
        <v>0</v>
      </c>
      <c r="AP556">
        <v>0</v>
      </c>
      <c r="AQ556">
        <v>1</v>
      </c>
      <c r="AR556">
        <v>0</v>
      </c>
      <c r="AS556">
        <v>0</v>
      </c>
      <c r="AT556">
        <v>0</v>
      </c>
      <c r="AU556">
        <v>0</v>
      </c>
      <c r="AV556">
        <v>3.26784290217137</v>
      </c>
      <c r="AW556">
        <v>174.87504609999999</v>
      </c>
      <c r="AX556">
        <v>-36.981564280000001</v>
      </c>
    </row>
    <row r="557" spans="1:50" x14ac:dyDescent="0.55000000000000004">
      <c r="A557">
        <v>157000</v>
      </c>
      <c r="B557" t="s">
        <v>655</v>
      </c>
      <c r="C557" t="s">
        <v>96</v>
      </c>
      <c r="D557">
        <v>0</v>
      </c>
      <c r="E557">
        <v>0</v>
      </c>
      <c r="F557">
        <v>0</v>
      </c>
      <c r="G557">
        <v>0</v>
      </c>
      <c r="H557">
        <v>0.93</v>
      </c>
      <c r="I557">
        <v>0.05</v>
      </c>
      <c r="J557">
        <v>0</v>
      </c>
      <c r="K557">
        <v>0</v>
      </c>
      <c r="L557">
        <v>0.02</v>
      </c>
      <c r="M557">
        <v>0.02</v>
      </c>
      <c r="N557">
        <v>6.24322132789377</v>
      </c>
      <c r="O557">
        <f t="shared" si="16"/>
        <v>174.87504609999999</v>
      </c>
      <c r="P557">
        <f t="shared" si="17"/>
        <v>-36.981564280000001</v>
      </c>
      <c r="R557">
        <v>156500</v>
      </c>
      <c r="S557" t="s">
        <v>650</v>
      </c>
      <c r="T557" t="s">
        <v>96</v>
      </c>
      <c r="U557">
        <v>0</v>
      </c>
      <c r="V557">
        <v>0</v>
      </c>
      <c r="W557">
        <v>0</v>
      </c>
      <c r="X557">
        <v>0</v>
      </c>
      <c r="Y557">
        <v>1</v>
      </c>
      <c r="Z557">
        <v>0</v>
      </c>
      <c r="AA557">
        <v>0</v>
      </c>
      <c r="AB557">
        <v>0</v>
      </c>
      <c r="AC557">
        <v>0</v>
      </c>
      <c r="AD557">
        <v>0.02</v>
      </c>
      <c r="AE557">
        <v>0.24589235476792501</v>
      </c>
      <c r="AF557">
        <v>174.86235619999999</v>
      </c>
      <c r="AG557">
        <v>-36.983544639999998</v>
      </c>
      <c r="AI557">
        <v>157100</v>
      </c>
      <c r="AJ557" t="s">
        <v>656</v>
      </c>
      <c r="AK557" t="s">
        <v>96</v>
      </c>
      <c r="AL557">
        <v>0</v>
      </c>
      <c r="AM557">
        <v>0</v>
      </c>
      <c r="AN557">
        <v>0</v>
      </c>
      <c r="AO557">
        <v>0</v>
      </c>
      <c r="AP557">
        <v>0</v>
      </c>
      <c r="AQ557">
        <v>1</v>
      </c>
      <c r="AR557">
        <v>0</v>
      </c>
      <c r="AS557">
        <v>0</v>
      </c>
      <c r="AT557">
        <v>0</v>
      </c>
      <c r="AU557">
        <v>0</v>
      </c>
      <c r="AV557">
        <v>4.8779139995985101</v>
      </c>
      <c r="AW557">
        <v>174.98782919999999</v>
      </c>
      <c r="AX557">
        <v>-36.951569659999997</v>
      </c>
    </row>
    <row r="558" spans="1:50" x14ac:dyDescent="0.55000000000000004">
      <c r="A558">
        <v>157100</v>
      </c>
      <c r="B558" t="s">
        <v>656</v>
      </c>
      <c r="C558" t="s">
        <v>96</v>
      </c>
      <c r="D558">
        <v>0</v>
      </c>
      <c r="E558">
        <v>0</v>
      </c>
      <c r="F558">
        <v>0</v>
      </c>
      <c r="G558">
        <v>0</v>
      </c>
      <c r="H558">
        <v>1</v>
      </c>
      <c r="I558">
        <v>0</v>
      </c>
      <c r="J558">
        <v>0</v>
      </c>
      <c r="K558">
        <v>0</v>
      </c>
      <c r="L558">
        <v>0</v>
      </c>
      <c r="M558">
        <v>0.02</v>
      </c>
      <c r="N558">
        <v>11.6334505045534</v>
      </c>
      <c r="O558">
        <f t="shared" si="16"/>
        <v>174.98782919999999</v>
      </c>
      <c r="P558">
        <f t="shared" si="17"/>
        <v>-36.951569659999997</v>
      </c>
      <c r="R558">
        <v>156600</v>
      </c>
      <c r="S558" t="s">
        <v>651</v>
      </c>
      <c r="T558" t="s">
        <v>96</v>
      </c>
      <c r="U558">
        <v>0</v>
      </c>
      <c r="V558">
        <v>0</v>
      </c>
      <c r="W558">
        <v>0</v>
      </c>
      <c r="X558">
        <v>0</v>
      </c>
      <c r="Y558">
        <v>0.83</v>
      </c>
      <c r="Z558">
        <v>0</v>
      </c>
      <c r="AA558">
        <v>0</v>
      </c>
      <c r="AB558">
        <v>0</v>
      </c>
      <c r="AC558">
        <v>0.17</v>
      </c>
      <c r="AD558">
        <v>0.02</v>
      </c>
      <c r="AE558">
        <v>0.86497800874699704</v>
      </c>
      <c r="AF558">
        <v>174.90970490000001</v>
      </c>
      <c r="AG558">
        <v>-36.952107859999998</v>
      </c>
      <c r="AI558">
        <v>157200</v>
      </c>
      <c r="AJ558" t="s">
        <v>657</v>
      </c>
      <c r="AK558" t="s">
        <v>96</v>
      </c>
      <c r="AL558">
        <v>0</v>
      </c>
      <c r="AM558">
        <v>0</v>
      </c>
      <c r="AN558">
        <v>0</v>
      </c>
      <c r="AO558">
        <v>0</v>
      </c>
      <c r="AP558">
        <v>0</v>
      </c>
      <c r="AQ558">
        <v>0.48</v>
      </c>
      <c r="AR558">
        <v>0</v>
      </c>
      <c r="AS558">
        <v>0</v>
      </c>
      <c r="AT558">
        <v>0.52</v>
      </c>
      <c r="AU558">
        <v>0</v>
      </c>
      <c r="AV558">
        <v>0.92779637804485005</v>
      </c>
      <c r="AW558">
        <v>174.8943156</v>
      </c>
      <c r="AX558">
        <v>-36.972786360000001</v>
      </c>
    </row>
    <row r="559" spans="1:50" x14ac:dyDescent="0.55000000000000004">
      <c r="A559">
        <v>157200</v>
      </c>
      <c r="B559" t="s">
        <v>657</v>
      </c>
      <c r="C559" t="s">
        <v>96</v>
      </c>
      <c r="D559">
        <v>0</v>
      </c>
      <c r="E559">
        <v>0</v>
      </c>
      <c r="F559">
        <v>0</v>
      </c>
      <c r="G559">
        <v>0</v>
      </c>
      <c r="H559">
        <v>0.94</v>
      </c>
      <c r="I559">
        <v>0.06</v>
      </c>
      <c r="J559">
        <v>0</v>
      </c>
      <c r="K559">
        <v>0</v>
      </c>
      <c r="L559">
        <v>0</v>
      </c>
      <c r="M559">
        <v>0.02</v>
      </c>
      <c r="N559">
        <v>6.3790323246662197</v>
      </c>
      <c r="O559">
        <f t="shared" si="16"/>
        <v>174.8943156</v>
      </c>
      <c r="P559">
        <f t="shared" si="17"/>
        <v>-36.972786360000001</v>
      </c>
      <c r="R559">
        <v>156700</v>
      </c>
      <c r="S559" t="s">
        <v>652</v>
      </c>
      <c r="T559" t="s">
        <v>96</v>
      </c>
      <c r="U559">
        <v>0</v>
      </c>
      <c r="V559">
        <v>0</v>
      </c>
      <c r="W559">
        <v>0</v>
      </c>
      <c r="X559">
        <v>0</v>
      </c>
      <c r="Y559">
        <v>1</v>
      </c>
      <c r="Z559">
        <v>0</v>
      </c>
      <c r="AA559">
        <v>0</v>
      </c>
      <c r="AB559">
        <v>0</v>
      </c>
      <c r="AC559">
        <v>0</v>
      </c>
      <c r="AD559">
        <v>0.02</v>
      </c>
      <c r="AE559" t="s">
        <v>97</v>
      </c>
      <c r="AF559">
        <v>174.8589293</v>
      </c>
      <c r="AG559">
        <v>-36.98905465</v>
      </c>
      <c r="AI559">
        <v>157300</v>
      </c>
      <c r="AJ559" t="s">
        <v>658</v>
      </c>
      <c r="AK559" t="s">
        <v>96</v>
      </c>
      <c r="AL559">
        <v>0</v>
      </c>
      <c r="AM559">
        <v>0.13</v>
      </c>
      <c r="AN559">
        <v>0</v>
      </c>
      <c r="AO559">
        <v>0</v>
      </c>
      <c r="AP559">
        <v>0.01</v>
      </c>
      <c r="AQ559">
        <v>0.82</v>
      </c>
      <c r="AR559">
        <v>0</v>
      </c>
      <c r="AS559">
        <v>0</v>
      </c>
      <c r="AT559">
        <v>0.04</v>
      </c>
      <c r="AU559">
        <v>0</v>
      </c>
      <c r="AV559">
        <v>4.5147186793127601</v>
      </c>
      <c r="AW559">
        <v>174.9130984</v>
      </c>
      <c r="AX559">
        <v>-36.964130480000001</v>
      </c>
    </row>
    <row r="560" spans="1:50" x14ac:dyDescent="0.55000000000000004">
      <c r="A560">
        <v>157300</v>
      </c>
      <c r="B560" t="s">
        <v>658</v>
      </c>
      <c r="C560" t="s">
        <v>96</v>
      </c>
      <c r="D560">
        <v>0.01</v>
      </c>
      <c r="E560">
        <v>0</v>
      </c>
      <c r="F560">
        <v>0</v>
      </c>
      <c r="G560">
        <v>0</v>
      </c>
      <c r="H560">
        <v>0.99</v>
      </c>
      <c r="I560">
        <v>0</v>
      </c>
      <c r="J560">
        <v>0</v>
      </c>
      <c r="K560">
        <v>0</v>
      </c>
      <c r="L560">
        <v>0</v>
      </c>
      <c r="M560">
        <v>0.02</v>
      </c>
      <c r="N560">
        <v>9.3515076417317307</v>
      </c>
      <c r="O560">
        <f t="shared" si="16"/>
        <v>174.9130984</v>
      </c>
      <c r="P560">
        <f t="shared" si="17"/>
        <v>-36.964130480000001</v>
      </c>
      <c r="R560">
        <v>156800</v>
      </c>
      <c r="S560" t="s">
        <v>653</v>
      </c>
      <c r="T560" t="s">
        <v>96</v>
      </c>
      <c r="U560" t="s">
        <v>97</v>
      </c>
      <c r="V560" t="s">
        <v>97</v>
      </c>
      <c r="W560" t="s">
        <v>97</v>
      </c>
      <c r="X560">
        <v>0</v>
      </c>
      <c r="Y560" t="s">
        <v>97</v>
      </c>
      <c r="Z560" t="s">
        <v>97</v>
      </c>
      <c r="AA560">
        <v>0</v>
      </c>
      <c r="AB560" t="s">
        <v>97</v>
      </c>
      <c r="AC560" t="s">
        <v>97</v>
      </c>
      <c r="AD560">
        <v>0.02</v>
      </c>
      <c r="AE560" t="s">
        <v>97</v>
      </c>
      <c r="AF560">
        <v>174.8884755</v>
      </c>
      <c r="AG560">
        <v>-36.970221000000002</v>
      </c>
      <c r="AI560">
        <v>157400</v>
      </c>
      <c r="AJ560" t="s">
        <v>659</v>
      </c>
      <c r="AK560" t="s">
        <v>96</v>
      </c>
      <c r="AL560">
        <v>0</v>
      </c>
      <c r="AM560">
        <v>0</v>
      </c>
      <c r="AN560">
        <v>0</v>
      </c>
      <c r="AO560">
        <v>0</v>
      </c>
      <c r="AP560">
        <v>0</v>
      </c>
      <c r="AQ560">
        <v>0.65</v>
      </c>
      <c r="AR560">
        <v>0</v>
      </c>
      <c r="AS560">
        <v>0.04</v>
      </c>
      <c r="AT560">
        <v>0.31</v>
      </c>
      <c r="AU560">
        <v>0</v>
      </c>
      <c r="AV560">
        <v>1.1797627521412699</v>
      </c>
      <c r="AW560">
        <v>175.03797109999999</v>
      </c>
      <c r="AX560">
        <v>-36.887748670000001</v>
      </c>
    </row>
    <row r="561" spans="1:50" x14ac:dyDescent="0.55000000000000004">
      <c r="A561">
        <v>157400</v>
      </c>
      <c r="B561" t="s">
        <v>659</v>
      </c>
      <c r="C561" t="s">
        <v>96</v>
      </c>
      <c r="D561">
        <v>0</v>
      </c>
      <c r="E561">
        <v>0</v>
      </c>
      <c r="F561">
        <v>7.0000000000000007E-2</v>
      </c>
      <c r="G561">
        <v>0</v>
      </c>
      <c r="H561">
        <v>0.92</v>
      </c>
      <c r="I561">
        <v>0</v>
      </c>
      <c r="J561">
        <v>0</v>
      </c>
      <c r="K561">
        <v>0</v>
      </c>
      <c r="L561">
        <v>0.01</v>
      </c>
      <c r="M561">
        <v>0.02</v>
      </c>
      <c r="N561">
        <v>16.3824313960403</v>
      </c>
      <c r="O561">
        <f t="shared" si="16"/>
        <v>175.03797109999999</v>
      </c>
      <c r="P561">
        <f t="shared" si="17"/>
        <v>-36.887748670000001</v>
      </c>
      <c r="R561">
        <v>156900</v>
      </c>
      <c r="S561" t="s">
        <v>654</v>
      </c>
      <c r="T561" t="s">
        <v>96</v>
      </c>
      <c r="U561">
        <v>0</v>
      </c>
      <c r="V561">
        <v>0</v>
      </c>
      <c r="W561">
        <v>0</v>
      </c>
      <c r="X561">
        <v>0</v>
      </c>
      <c r="Y561">
        <v>1</v>
      </c>
      <c r="Z561">
        <v>0</v>
      </c>
      <c r="AA561">
        <v>0</v>
      </c>
      <c r="AB561">
        <v>0</v>
      </c>
      <c r="AC561">
        <v>0</v>
      </c>
      <c r="AD561">
        <v>0.02</v>
      </c>
      <c r="AE561">
        <v>3.2165299672921099</v>
      </c>
      <c r="AF561">
        <v>174.91760019999899</v>
      </c>
      <c r="AG561">
        <v>-36.954139840000003</v>
      </c>
      <c r="AI561">
        <v>157500</v>
      </c>
      <c r="AJ561" t="s">
        <v>660</v>
      </c>
      <c r="AK561" t="s">
        <v>96</v>
      </c>
      <c r="AL561">
        <v>0</v>
      </c>
      <c r="AM561">
        <v>0</v>
      </c>
      <c r="AN561">
        <v>0</v>
      </c>
      <c r="AO561">
        <v>0</v>
      </c>
      <c r="AP561">
        <v>0</v>
      </c>
      <c r="AQ561">
        <v>0.71</v>
      </c>
      <c r="AR561">
        <v>0</v>
      </c>
      <c r="AS561">
        <v>0</v>
      </c>
      <c r="AT561">
        <v>0.28999999999999998</v>
      </c>
      <c r="AU561">
        <v>0</v>
      </c>
      <c r="AV561">
        <v>0.91697409129073304</v>
      </c>
      <c r="AW561">
        <v>174.90214</v>
      </c>
      <c r="AX561">
        <v>-36.971872480000002</v>
      </c>
    </row>
    <row r="562" spans="1:50" x14ac:dyDescent="0.55000000000000004">
      <c r="A562">
        <v>157500</v>
      </c>
      <c r="B562" t="s">
        <v>660</v>
      </c>
      <c r="C562" t="s">
        <v>96</v>
      </c>
      <c r="D562">
        <v>0.01</v>
      </c>
      <c r="E562">
        <v>0.01</v>
      </c>
      <c r="F562">
        <v>0</v>
      </c>
      <c r="G562">
        <v>0</v>
      </c>
      <c r="H562">
        <v>0.94</v>
      </c>
      <c r="I562">
        <v>0.03</v>
      </c>
      <c r="J562">
        <v>0</v>
      </c>
      <c r="K562">
        <v>0</v>
      </c>
      <c r="L562">
        <v>0.01</v>
      </c>
      <c r="M562">
        <v>0.02</v>
      </c>
      <c r="N562">
        <v>8.1546334567362795</v>
      </c>
      <c r="O562">
        <f t="shared" si="16"/>
        <v>174.90214</v>
      </c>
      <c r="P562">
        <f t="shared" si="17"/>
        <v>-36.971872480000002</v>
      </c>
      <c r="R562">
        <v>157000</v>
      </c>
      <c r="S562" t="s">
        <v>655</v>
      </c>
      <c r="T562" t="s">
        <v>96</v>
      </c>
      <c r="U562">
        <v>0</v>
      </c>
      <c r="V562">
        <v>0</v>
      </c>
      <c r="W562">
        <v>0</v>
      </c>
      <c r="X562">
        <v>0</v>
      </c>
      <c r="Y562">
        <v>1</v>
      </c>
      <c r="Z562">
        <v>0</v>
      </c>
      <c r="AA562">
        <v>0</v>
      </c>
      <c r="AB562">
        <v>0</v>
      </c>
      <c r="AC562">
        <v>0</v>
      </c>
      <c r="AD562">
        <v>0.02</v>
      </c>
      <c r="AE562">
        <v>1.8001615316370601</v>
      </c>
      <c r="AF562">
        <v>174.87504609999999</v>
      </c>
      <c r="AG562">
        <v>-36.981564280000001</v>
      </c>
      <c r="AI562">
        <v>157600</v>
      </c>
      <c r="AJ562" t="s">
        <v>661</v>
      </c>
      <c r="AK562" t="s">
        <v>96</v>
      </c>
      <c r="AL562">
        <v>0.01</v>
      </c>
      <c r="AM562">
        <v>0.09</v>
      </c>
      <c r="AN562">
        <v>0</v>
      </c>
      <c r="AO562">
        <v>0</v>
      </c>
      <c r="AP562">
        <v>0.02</v>
      </c>
      <c r="AQ562">
        <v>0.53</v>
      </c>
      <c r="AR562">
        <v>0</v>
      </c>
      <c r="AS562">
        <v>0</v>
      </c>
      <c r="AT562">
        <v>0.35</v>
      </c>
      <c r="AU562">
        <v>0</v>
      </c>
      <c r="AV562">
        <v>2.7729395984586702</v>
      </c>
      <c r="AW562">
        <v>174.86243669999999</v>
      </c>
      <c r="AX562">
        <v>-37.008282639999997</v>
      </c>
    </row>
    <row r="563" spans="1:50" x14ac:dyDescent="0.55000000000000004">
      <c r="A563">
        <v>157600</v>
      </c>
      <c r="B563" t="s">
        <v>661</v>
      </c>
      <c r="C563" t="s">
        <v>96</v>
      </c>
      <c r="D563">
        <v>0</v>
      </c>
      <c r="E563">
        <v>0</v>
      </c>
      <c r="F563">
        <v>0</v>
      </c>
      <c r="G563">
        <v>0</v>
      </c>
      <c r="H563">
        <v>0.79</v>
      </c>
      <c r="I563">
        <v>0</v>
      </c>
      <c r="J563">
        <v>0</v>
      </c>
      <c r="K563">
        <v>0</v>
      </c>
      <c r="L563">
        <v>0.21</v>
      </c>
      <c r="M563">
        <v>0.02</v>
      </c>
      <c r="N563">
        <v>1.6360203466521701</v>
      </c>
      <c r="O563">
        <f t="shared" si="16"/>
        <v>174.86243669999999</v>
      </c>
      <c r="P563">
        <f t="shared" si="17"/>
        <v>-37.008282639999997</v>
      </c>
      <c r="R563">
        <v>157100</v>
      </c>
      <c r="S563" t="s">
        <v>656</v>
      </c>
      <c r="T563" t="s">
        <v>96</v>
      </c>
      <c r="U563">
        <v>0</v>
      </c>
      <c r="V563">
        <v>0</v>
      </c>
      <c r="W563">
        <v>0</v>
      </c>
      <c r="X563">
        <v>0</v>
      </c>
      <c r="Y563">
        <v>1</v>
      </c>
      <c r="Z563">
        <v>0</v>
      </c>
      <c r="AA563">
        <v>0</v>
      </c>
      <c r="AB563">
        <v>0</v>
      </c>
      <c r="AC563">
        <v>0</v>
      </c>
      <c r="AD563">
        <v>0.02</v>
      </c>
      <c r="AE563">
        <v>5.0366899790473898</v>
      </c>
      <c r="AF563">
        <v>174.98782919999999</v>
      </c>
      <c r="AG563">
        <v>-36.951569659999997</v>
      </c>
      <c r="AI563">
        <v>157700</v>
      </c>
      <c r="AJ563" t="s">
        <v>662</v>
      </c>
      <c r="AK563" t="s">
        <v>96</v>
      </c>
      <c r="AL563">
        <v>0</v>
      </c>
      <c r="AM563">
        <v>0</v>
      </c>
      <c r="AN563">
        <v>0</v>
      </c>
      <c r="AO563">
        <v>0</v>
      </c>
      <c r="AP563">
        <v>0</v>
      </c>
      <c r="AQ563">
        <v>0.41</v>
      </c>
      <c r="AR563">
        <v>0</v>
      </c>
      <c r="AS563">
        <v>0</v>
      </c>
      <c r="AT563">
        <v>0.59</v>
      </c>
      <c r="AU563">
        <v>0</v>
      </c>
      <c r="AV563">
        <v>0.48684310879836801</v>
      </c>
      <c r="AW563">
        <v>174.89311669999901</v>
      </c>
      <c r="AX563">
        <v>-36.979563759999998</v>
      </c>
    </row>
    <row r="564" spans="1:50" x14ac:dyDescent="0.55000000000000004">
      <c r="A564">
        <v>157700</v>
      </c>
      <c r="B564" t="s">
        <v>662</v>
      </c>
      <c r="C564" t="s">
        <v>96</v>
      </c>
      <c r="D564">
        <v>0</v>
      </c>
      <c r="E564">
        <v>0</v>
      </c>
      <c r="F564">
        <v>0</v>
      </c>
      <c r="G564">
        <v>0</v>
      </c>
      <c r="H564">
        <v>0.92</v>
      </c>
      <c r="I564">
        <v>0.08</v>
      </c>
      <c r="J564">
        <v>0</v>
      </c>
      <c r="K564">
        <v>0</v>
      </c>
      <c r="L564">
        <v>0</v>
      </c>
      <c r="M564">
        <v>0.02</v>
      </c>
      <c r="N564">
        <v>7.1197117770193996</v>
      </c>
      <c r="O564">
        <f t="shared" si="16"/>
        <v>174.89311669999901</v>
      </c>
      <c r="P564">
        <f t="shared" si="17"/>
        <v>-36.979563759999998</v>
      </c>
      <c r="R564">
        <v>157200</v>
      </c>
      <c r="S564" t="s">
        <v>657</v>
      </c>
      <c r="T564" t="s">
        <v>96</v>
      </c>
      <c r="U564">
        <v>0</v>
      </c>
      <c r="V564">
        <v>0</v>
      </c>
      <c r="W564">
        <v>0</v>
      </c>
      <c r="X564">
        <v>0</v>
      </c>
      <c r="Y564">
        <v>1</v>
      </c>
      <c r="Z564">
        <v>0</v>
      </c>
      <c r="AA564">
        <v>0</v>
      </c>
      <c r="AB564">
        <v>0</v>
      </c>
      <c r="AC564">
        <v>0</v>
      </c>
      <c r="AD564">
        <v>0.02</v>
      </c>
      <c r="AE564">
        <v>2.5614294985082702</v>
      </c>
      <c r="AF564">
        <v>174.8943156</v>
      </c>
      <c r="AG564">
        <v>-36.972786360000001</v>
      </c>
      <c r="AI564">
        <v>157800</v>
      </c>
      <c r="AJ564" t="s">
        <v>663</v>
      </c>
      <c r="AK564" t="s">
        <v>96</v>
      </c>
      <c r="AL564" t="s">
        <v>97</v>
      </c>
      <c r="AM564" t="s">
        <v>97</v>
      </c>
      <c r="AN564" t="s">
        <v>97</v>
      </c>
      <c r="AO564">
        <v>0</v>
      </c>
      <c r="AP564" t="s">
        <v>97</v>
      </c>
      <c r="AQ564" t="s">
        <v>97</v>
      </c>
      <c r="AR564">
        <v>0</v>
      </c>
      <c r="AS564" t="s">
        <v>97</v>
      </c>
      <c r="AT564" t="s">
        <v>97</v>
      </c>
      <c r="AU564">
        <v>0</v>
      </c>
      <c r="AV564" t="s">
        <v>97</v>
      </c>
      <c r="AW564">
        <v>174.9309111</v>
      </c>
      <c r="AX564">
        <v>-36.958191589999998</v>
      </c>
    </row>
    <row r="565" spans="1:50" x14ac:dyDescent="0.55000000000000004">
      <c r="A565">
        <v>157800</v>
      </c>
      <c r="B565" t="s">
        <v>663</v>
      </c>
      <c r="C565" t="s">
        <v>96</v>
      </c>
      <c r="D565">
        <v>0</v>
      </c>
      <c r="E565">
        <v>0</v>
      </c>
      <c r="F565">
        <v>0</v>
      </c>
      <c r="G565">
        <v>0</v>
      </c>
      <c r="H565">
        <v>0.98</v>
      </c>
      <c r="I565">
        <v>0.02</v>
      </c>
      <c r="J565">
        <v>0</v>
      </c>
      <c r="K565">
        <v>0</v>
      </c>
      <c r="L565">
        <v>0</v>
      </c>
      <c r="M565">
        <v>0.02</v>
      </c>
      <c r="N565">
        <v>9.9634877875996697</v>
      </c>
      <c r="O565">
        <f t="shared" si="16"/>
        <v>174.9309111</v>
      </c>
      <c r="P565">
        <f t="shared" si="17"/>
        <v>-36.958191589999998</v>
      </c>
      <c r="R565">
        <v>157300</v>
      </c>
      <c r="S565" t="s">
        <v>658</v>
      </c>
      <c r="T565" t="s">
        <v>96</v>
      </c>
      <c r="U565">
        <v>0</v>
      </c>
      <c r="V565">
        <v>0</v>
      </c>
      <c r="W565">
        <v>0</v>
      </c>
      <c r="X565">
        <v>0</v>
      </c>
      <c r="Y565">
        <v>0.88</v>
      </c>
      <c r="Z565">
        <v>0.12</v>
      </c>
      <c r="AA565">
        <v>0</v>
      </c>
      <c r="AB565">
        <v>0</v>
      </c>
      <c r="AC565">
        <v>0</v>
      </c>
      <c r="AD565">
        <v>0.02</v>
      </c>
      <c r="AE565">
        <v>2.57043831083906</v>
      </c>
      <c r="AF565">
        <v>174.9130984</v>
      </c>
      <c r="AG565">
        <v>-36.964130480000001</v>
      </c>
      <c r="AI565">
        <v>157900</v>
      </c>
      <c r="AJ565" t="s">
        <v>664</v>
      </c>
      <c r="AK565" t="s">
        <v>96</v>
      </c>
      <c r="AL565">
        <v>0</v>
      </c>
      <c r="AM565">
        <v>0</v>
      </c>
      <c r="AN565">
        <v>0</v>
      </c>
      <c r="AO565">
        <v>0</v>
      </c>
      <c r="AP565">
        <v>0</v>
      </c>
      <c r="AQ565">
        <v>0.5</v>
      </c>
      <c r="AR565">
        <v>0</v>
      </c>
      <c r="AS565">
        <v>0</v>
      </c>
      <c r="AT565">
        <v>0.5</v>
      </c>
      <c r="AU565">
        <v>0</v>
      </c>
      <c r="AV565">
        <v>0.23272196788230101</v>
      </c>
      <c r="AW565">
        <v>174.89012170000001</v>
      </c>
      <c r="AX565">
        <v>-36.985632520000003</v>
      </c>
    </row>
    <row r="566" spans="1:50" x14ac:dyDescent="0.55000000000000004">
      <c r="A566">
        <v>157900</v>
      </c>
      <c r="B566" t="s">
        <v>664</v>
      </c>
      <c r="C566" t="s">
        <v>96</v>
      </c>
      <c r="D566">
        <v>0.02</v>
      </c>
      <c r="E566">
        <v>0</v>
      </c>
      <c r="F566">
        <v>0</v>
      </c>
      <c r="G566">
        <v>0</v>
      </c>
      <c r="H566">
        <v>0.94</v>
      </c>
      <c r="I566">
        <v>0.03</v>
      </c>
      <c r="J566">
        <v>0</v>
      </c>
      <c r="K566">
        <v>0</v>
      </c>
      <c r="L566">
        <v>0.01</v>
      </c>
      <c r="M566">
        <v>0.02</v>
      </c>
      <c r="N566">
        <v>7.8124068432855003</v>
      </c>
      <c r="O566">
        <f t="shared" si="16"/>
        <v>174.89012170000001</v>
      </c>
      <c r="P566">
        <f t="shared" si="17"/>
        <v>-36.985632520000003</v>
      </c>
      <c r="R566">
        <v>157400</v>
      </c>
      <c r="S566" t="s">
        <v>659</v>
      </c>
      <c r="T566" t="s">
        <v>96</v>
      </c>
      <c r="U566">
        <v>0</v>
      </c>
      <c r="V566">
        <v>0</v>
      </c>
      <c r="W566">
        <v>0</v>
      </c>
      <c r="X566">
        <v>0</v>
      </c>
      <c r="Y566">
        <v>0.92</v>
      </c>
      <c r="Z566">
        <v>0</v>
      </c>
      <c r="AA566">
        <v>0</v>
      </c>
      <c r="AB566">
        <v>0</v>
      </c>
      <c r="AC566">
        <v>0.08</v>
      </c>
      <c r="AD566">
        <v>0.02</v>
      </c>
      <c r="AE566">
        <v>1.43115568726387</v>
      </c>
      <c r="AF566">
        <v>175.03797109999999</v>
      </c>
      <c r="AG566">
        <v>-36.887748670000001</v>
      </c>
      <c r="AI566">
        <v>158000</v>
      </c>
      <c r="AJ566" t="s">
        <v>665</v>
      </c>
      <c r="AK566" t="s">
        <v>96</v>
      </c>
      <c r="AL566">
        <v>0</v>
      </c>
      <c r="AM566">
        <v>0</v>
      </c>
      <c r="AN566">
        <v>0</v>
      </c>
      <c r="AO566">
        <v>0</v>
      </c>
      <c r="AP566">
        <v>0</v>
      </c>
      <c r="AQ566">
        <v>1</v>
      </c>
      <c r="AR566">
        <v>0</v>
      </c>
      <c r="AS566">
        <v>0</v>
      </c>
      <c r="AT566">
        <v>0</v>
      </c>
      <c r="AU566">
        <v>0</v>
      </c>
      <c r="AV566" t="s">
        <v>97</v>
      </c>
      <c r="AW566">
        <v>174.90785629999999</v>
      </c>
      <c r="AX566">
        <v>-36.97749254</v>
      </c>
    </row>
    <row r="567" spans="1:50" x14ac:dyDescent="0.55000000000000004">
      <c r="A567">
        <v>158000</v>
      </c>
      <c r="B567" t="s">
        <v>665</v>
      </c>
      <c r="C567" t="s">
        <v>96</v>
      </c>
      <c r="D567">
        <v>0</v>
      </c>
      <c r="E567">
        <v>0</v>
      </c>
      <c r="F567">
        <v>0</v>
      </c>
      <c r="G567">
        <v>0</v>
      </c>
      <c r="H567">
        <v>0.97</v>
      </c>
      <c r="I567">
        <v>0.03</v>
      </c>
      <c r="J567">
        <v>0</v>
      </c>
      <c r="K567">
        <v>0</v>
      </c>
      <c r="L567">
        <v>0</v>
      </c>
      <c r="M567">
        <v>0.02</v>
      </c>
      <c r="N567">
        <v>7.9936083717892696</v>
      </c>
      <c r="O567">
        <f t="shared" si="16"/>
        <v>174.90785629999999</v>
      </c>
      <c r="P567">
        <f t="shared" si="17"/>
        <v>-36.97749254</v>
      </c>
      <c r="R567">
        <v>157500</v>
      </c>
      <c r="S567" t="s">
        <v>660</v>
      </c>
      <c r="T567" t="s">
        <v>96</v>
      </c>
      <c r="U567">
        <v>0</v>
      </c>
      <c r="V567">
        <v>0</v>
      </c>
      <c r="W567">
        <v>0</v>
      </c>
      <c r="X567">
        <v>0</v>
      </c>
      <c r="Y567">
        <v>0.95</v>
      </c>
      <c r="Z567">
        <v>0</v>
      </c>
      <c r="AA567">
        <v>0</v>
      </c>
      <c r="AB567">
        <v>0</v>
      </c>
      <c r="AC567">
        <v>0.05</v>
      </c>
      <c r="AD567">
        <v>0.02</v>
      </c>
      <c r="AE567">
        <v>4.9056394576442903</v>
      </c>
      <c r="AF567">
        <v>174.90214</v>
      </c>
      <c r="AG567">
        <v>-36.971872480000002</v>
      </c>
      <c r="AI567">
        <v>158100</v>
      </c>
      <c r="AJ567" t="s">
        <v>666</v>
      </c>
      <c r="AK567" t="s">
        <v>96</v>
      </c>
      <c r="AL567">
        <v>0</v>
      </c>
      <c r="AM567">
        <v>0.01</v>
      </c>
      <c r="AN567">
        <v>0</v>
      </c>
      <c r="AO567">
        <v>0</v>
      </c>
      <c r="AP567">
        <v>0.01</v>
      </c>
      <c r="AQ567">
        <v>0.56000000000000005</v>
      </c>
      <c r="AR567">
        <v>0</v>
      </c>
      <c r="AS567">
        <v>0.01</v>
      </c>
      <c r="AT567">
        <v>0.41</v>
      </c>
      <c r="AU567">
        <v>0</v>
      </c>
      <c r="AV567">
        <v>1.10465860535647</v>
      </c>
      <c r="AW567">
        <v>174.91758590000001</v>
      </c>
      <c r="AX567">
        <v>-36.975967969999999</v>
      </c>
    </row>
    <row r="568" spans="1:50" x14ac:dyDescent="0.55000000000000004">
      <c r="A568">
        <v>158100</v>
      </c>
      <c r="B568" t="s">
        <v>666</v>
      </c>
      <c r="C568" t="s">
        <v>96</v>
      </c>
      <c r="D568">
        <v>0.02</v>
      </c>
      <c r="E568">
        <v>0</v>
      </c>
      <c r="F568">
        <v>0</v>
      </c>
      <c r="G568">
        <v>0</v>
      </c>
      <c r="H568">
        <v>0.95</v>
      </c>
      <c r="I568">
        <v>0.02</v>
      </c>
      <c r="J568">
        <v>0</v>
      </c>
      <c r="K568">
        <v>0</v>
      </c>
      <c r="L568">
        <v>0.01</v>
      </c>
      <c r="M568">
        <v>0.02</v>
      </c>
      <c r="N568">
        <v>9.5239245949853899</v>
      </c>
      <c r="O568">
        <f t="shared" si="16"/>
        <v>174.91758590000001</v>
      </c>
      <c r="P568">
        <f t="shared" si="17"/>
        <v>-36.975967969999999</v>
      </c>
      <c r="R568">
        <v>157600</v>
      </c>
      <c r="S568" t="s">
        <v>661</v>
      </c>
      <c r="T568" t="s">
        <v>96</v>
      </c>
      <c r="U568">
        <v>0</v>
      </c>
      <c r="V568">
        <v>0</v>
      </c>
      <c r="W568">
        <v>0</v>
      </c>
      <c r="X568">
        <v>0</v>
      </c>
      <c r="Y568">
        <v>0.98</v>
      </c>
      <c r="Z568">
        <v>0.02</v>
      </c>
      <c r="AA568">
        <v>0</v>
      </c>
      <c r="AB568">
        <v>0</v>
      </c>
      <c r="AC568">
        <v>0</v>
      </c>
      <c r="AD568">
        <v>0.02</v>
      </c>
      <c r="AE568">
        <v>9.8048893749482193</v>
      </c>
      <c r="AF568">
        <v>174.86243669999999</v>
      </c>
      <c r="AG568">
        <v>-37.008282639999997</v>
      </c>
      <c r="AI568">
        <v>158200</v>
      </c>
      <c r="AJ568" t="s">
        <v>667</v>
      </c>
      <c r="AK568" t="s">
        <v>96</v>
      </c>
      <c r="AL568">
        <v>0</v>
      </c>
      <c r="AM568">
        <v>0</v>
      </c>
      <c r="AN568">
        <v>0</v>
      </c>
      <c r="AO568">
        <v>0</v>
      </c>
      <c r="AP568">
        <v>0</v>
      </c>
      <c r="AQ568">
        <v>0.52</v>
      </c>
      <c r="AR568">
        <v>0</v>
      </c>
      <c r="AS568">
        <v>0.01</v>
      </c>
      <c r="AT568">
        <v>0.47</v>
      </c>
      <c r="AU568">
        <v>0</v>
      </c>
      <c r="AV568">
        <v>1.08802253542748</v>
      </c>
      <c r="AW568">
        <v>174.93217509999999</v>
      </c>
      <c r="AX568">
        <v>-36.965039859999997</v>
      </c>
    </row>
    <row r="569" spans="1:50" x14ac:dyDescent="0.55000000000000004">
      <c r="A569">
        <v>158200</v>
      </c>
      <c r="B569" t="s">
        <v>667</v>
      </c>
      <c r="C569" t="s">
        <v>96</v>
      </c>
      <c r="D569">
        <v>0.01</v>
      </c>
      <c r="E569">
        <v>0</v>
      </c>
      <c r="F569">
        <v>0</v>
      </c>
      <c r="G569">
        <v>0</v>
      </c>
      <c r="H569">
        <v>0.97</v>
      </c>
      <c r="I569">
        <v>0.02</v>
      </c>
      <c r="J569">
        <v>0</v>
      </c>
      <c r="K569">
        <v>0</v>
      </c>
      <c r="L569">
        <v>0</v>
      </c>
      <c r="M569">
        <v>0.02</v>
      </c>
      <c r="N569">
        <v>10.3783984930883</v>
      </c>
      <c r="O569">
        <f t="shared" si="16"/>
        <v>174.93217509999999</v>
      </c>
      <c r="P569">
        <f t="shared" si="17"/>
        <v>-36.965039859999997</v>
      </c>
      <c r="R569">
        <v>157700</v>
      </c>
      <c r="S569" t="s">
        <v>662</v>
      </c>
      <c r="T569" t="s">
        <v>96</v>
      </c>
      <c r="U569">
        <v>0</v>
      </c>
      <c r="V569">
        <v>0</v>
      </c>
      <c r="W569">
        <v>0</v>
      </c>
      <c r="X569">
        <v>0</v>
      </c>
      <c r="Y569">
        <v>1</v>
      </c>
      <c r="Z569">
        <v>0</v>
      </c>
      <c r="AA569">
        <v>0</v>
      </c>
      <c r="AB569">
        <v>0</v>
      </c>
      <c r="AC569">
        <v>0</v>
      </c>
      <c r="AD569">
        <v>0.02</v>
      </c>
      <c r="AE569" t="s">
        <v>97</v>
      </c>
      <c r="AF569">
        <v>174.89311669999901</v>
      </c>
      <c r="AG569">
        <v>-36.979563759999998</v>
      </c>
      <c r="AI569">
        <v>158300</v>
      </c>
      <c r="AJ569" t="s">
        <v>668</v>
      </c>
      <c r="AK569" t="s">
        <v>96</v>
      </c>
      <c r="AL569">
        <v>0</v>
      </c>
      <c r="AM569">
        <v>0</v>
      </c>
      <c r="AN569">
        <v>0</v>
      </c>
      <c r="AO569">
        <v>0</v>
      </c>
      <c r="AP569">
        <v>0</v>
      </c>
      <c r="AQ569">
        <v>1</v>
      </c>
      <c r="AR569">
        <v>0</v>
      </c>
      <c r="AS569">
        <v>0</v>
      </c>
      <c r="AT569">
        <v>0</v>
      </c>
      <c r="AU569">
        <v>0</v>
      </c>
      <c r="AV569">
        <v>0.82911972394477895</v>
      </c>
      <c r="AW569">
        <v>174.9071295</v>
      </c>
      <c r="AX569">
        <v>-36.986237989999999</v>
      </c>
    </row>
    <row r="570" spans="1:50" x14ac:dyDescent="0.55000000000000004">
      <c r="A570">
        <v>158300</v>
      </c>
      <c r="B570" t="s">
        <v>668</v>
      </c>
      <c r="C570" t="s">
        <v>96</v>
      </c>
      <c r="D570">
        <v>0.01</v>
      </c>
      <c r="E570">
        <v>0</v>
      </c>
      <c r="F570">
        <v>0</v>
      </c>
      <c r="G570">
        <v>0</v>
      </c>
      <c r="H570">
        <v>0.95</v>
      </c>
      <c r="I570">
        <v>0.04</v>
      </c>
      <c r="J570">
        <v>0</v>
      </c>
      <c r="K570">
        <v>0</v>
      </c>
      <c r="L570">
        <v>0</v>
      </c>
      <c r="M570">
        <v>0.02</v>
      </c>
      <c r="N570">
        <v>9.8167612022537298</v>
      </c>
      <c r="O570">
        <f t="shared" si="16"/>
        <v>174.9071295</v>
      </c>
      <c r="P570">
        <f t="shared" si="17"/>
        <v>-36.986237989999999</v>
      </c>
      <c r="R570">
        <v>157800</v>
      </c>
      <c r="S570" t="s">
        <v>663</v>
      </c>
      <c r="T570" t="s">
        <v>96</v>
      </c>
      <c r="U570">
        <v>0</v>
      </c>
      <c r="V570">
        <v>0</v>
      </c>
      <c r="W570">
        <v>0</v>
      </c>
      <c r="X570">
        <v>0</v>
      </c>
      <c r="Y570">
        <v>1</v>
      </c>
      <c r="Z570">
        <v>0</v>
      </c>
      <c r="AA570">
        <v>0</v>
      </c>
      <c r="AB570">
        <v>0</v>
      </c>
      <c r="AC570">
        <v>0</v>
      </c>
      <c r="AD570">
        <v>0.02</v>
      </c>
      <c r="AE570">
        <v>0.69142962863303503</v>
      </c>
      <c r="AF570">
        <v>174.9309111</v>
      </c>
      <c r="AG570">
        <v>-36.958191589999998</v>
      </c>
      <c r="AI570">
        <v>158400</v>
      </c>
      <c r="AJ570" t="s">
        <v>669</v>
      </c>
      <c r="AK570" t="s">
        <v>96</v>
      </c>
      <c r="AL570">
        <v>0</v>
      </c>
      <c r="AM570">
        <v>0</v>
      </c>
      <c r="AN570">
        <v>0</v>
      </c>
      <c r="AO570">
        <v>0</v>
      </c>
      <c r="AP570">
        <v>0</v>
      </c>
      <c r="AQ570">
        <v>0.43</v>
      </c>
      <c r="AR570">
        <v>0</v>
      </c>
      <c r="AS570">
        <v>0</v>
      </c>
      <c r="AT570">
        <v>0.56999999999999995</v>
      </c>
      <c r="AU570">
        <v>0</v>
      </c>
      <c r="AV570">
        <v>0.161193644819562</v>
      </c>
      <c r="AW570">
        <v>174.88693459999999</v>
      </c>
      <c r="AX570">
        <v>-37.001222390000002</v>
      </c>
    </row>
    <row r="571" spans="1:50" x14ac:dyDescent="0.55000000000000004">
      <c r="A571">
        <v>158400</v>
      </c>
      <c r="B571" t="s">
        <v>669</v>
      </c>
      <c r="C571" t="s">
        <v>96</v>
      </c>
      <c r="D571">
        <v>0</v>
      </c>
      <c r="E571">
        <v>0</v>
      </c>
      <c r="F571">
        <v>0</v>
      </c>
      <c r="G571">
        <v>0</v>
      </c>
      <c r="H571">
        <v>0.91</v>
      </c>
      <c r="I571">
        <v>0.08</v>
      </c>
      <c r="J571">
        <v>0</v>
      </c>
      <c r="K571">
        <v>0</v>
      </c>
      <c r="L571">
        <v>0.01</v>
      </c>
      <c r="M571">
        <v>0.02</v>
      </c>
      <c r="N571">
        <v>7.1801742668135899</v>
      </c>
      <c r="O571">
        <f t="shared" si="16"/>
        <v>174.88693459999999</v>
      </c>
      <c r="P571">
        <f t="shared" si="17"/>
        <v>-37.001222390000002</v>
      </c>
      <c r="R571">
        <v>157900</v>
      </c>
      <c r="S571" t="s">
        <v>664</v>
      </c>
      <c r="T571" t="s">
        <v>96</v>
      </c>
      <c r="U571">
        <v>0</v>
      </c>
      <c r="V571">
        <v>0</v>
      </c>
      <c r="W571">
        <v>0</v>
      </c>
      <c r="X571">
        <v>0</v>
      </c>
      <c r="Y571">
        <v>1</v>
      </c>
      <c r="Z571">
        <v>0</v>
      </c>
      <c r="AA571">
        <v>0</v>
      </c>
      <c r="AB571">
        <v>0</v>
      </c>
      <c r="AC571">
        <v>0</v>
      </c>
      <c r="AD571">
        <v>0.02</v>
      </c>
      <c r="AE571">
        <v>0.59257750526596797</v>
      </c>
      <c r="AF571">
        <v>174.89012170000001</v>
      </c>
      <c r="AG571">
        <v>-36.985632520000003</v>
      </c>
      <c r="AI571">
        <v>158500</v>
      </c>
      <c r="AJ571" t="s">
        <v>670</v>
      </c>
      <c r="AK571" t="s">
        <v>96</v>
      </c>
      <c r="AL571">
        <v>0</v>
      </c>
      <c r="AM571">
        <v>0</v>
      </c>
      <c r="AN571">
        <v>0</v>
      </c>
      <c r="AO571">
        <v>0</v>
      </c>
      <c r="AP571">
        <v>0</v>
      </c>
      <c r="AQ571">
        <v>0.66</v>
      </c>
      <c r="AR571">
        <v>0</v>
      </c>
      <c r="AS571">
        <v>0</v>
      </c>
      <c r="AT571">
        <v>0.34</v>
      </c>
      <c r="AU571">
        <v>0</v>
      </c>
      <c r="AV571">
        <v>0.46030225303077099</v>
      </c>
      <c r="AW571">
        <v>174.8973283</v>
      </c>
      <c r="AX571">
        <v>-36.994217460000002</v>
      </c>
    </row>
    <row r="572" spans="1:50" x14ac:dyDescent="0.55000000000000004">
      <c r="A572">
        <v>158500</v>
      </c>
      <c r="B572" t="s">
        <v>670</v>
      </c>
      <c r="C572" t="s">
        <v>96</v>
      </c>
      <c r="D572">
        <v>0.02</v>
      </c>
      <c r="E572">
        <v>0</v>
      </c>
      <c r="F572">
        <v>0</v>
      </c>
      <c r="G572">
        <v>0</v>
      </c>
      <c r="H572">
        <v>0.96</v>
      </c>
      <c r="I572">
        <v>0.01</v>
      </c>
      <c r="J572">
        <v>0</v>
      </c>
      <c r="K572">
        <v>0</v>
      </c>
      <c r="L572">
        <v>0.01</v>
      </c>
      <c r="M572">
        <v>0.02</v>
      </c>
      <c r="N572">
        <v>9.3663648704541593</v>
      </c>
      <c r="O572">
        <f t="shared" si="16"/>
        <v>174.8973283</v>
      </c>
      <c r="P572">
        <f t="shared" si="17"/>
        <v>-36.994217460000002</v>
      </c>
      <c r="R572">
        <v>158000</v>
      </c>
      <c r="S572" t="s">
        <v>665</v>
      </c>
      <c r="T572" t="s">
        <v>96</v>
      </c>
      <c r="U572">
        <v>0</v>
      </c>
      <c r="V572">
        <v>0</v>
      </c>
      <c r="W572">
        <v>0</v>
      </c>
      <c r="X572">
        <v>0</v>
      </c>
      <c r="Y572">
        <v>1</v>
      </c>
      <c r="Z572">
        <v>0</v>
      </c>
      <c r="AA572">
        <v>0</v>
      </c>
      <c r="AB572">
        <v>0</v>
      </c>
      <c r="AC572">
        <v>0</v>
      </c>
      <c r="AD572">
        <v>0.02</v>
      </c>
      <c r="AE572">
        <v>0.51351133840654895</v>
      </c>
      <c r="AF572">
        <v>174.90785629999999</v>
      </c>
      <c r="AG572">
        <v>-36.97749254</v>
      </c>
      <c r="AI572">
        <v>158600</v>
      </c>
      <c r="AJ572" t="s">
        <v>671</v>
      </c>
      <c r="AK572" t="s">
        <v>96</v>
      </c>
      <c r="AL572" t="s">
        <v>97</v>
      </c>
      <c r="AM572" t="s">
        <v>97</v>
      </c>
      <c r="AN572" t="s">
        <v>97</v>
      </c>
      <c r="AO572">
        <v>0</v>
      </c>
      <c r="AP572" t="s">
        <v>97</v>
      </c>
      <c r="AQ572" t="s">
        <v>97</v>
      </c>
      <c r="AR572">
        <v>0</v>
      </c>
      <c r="AS572" t="s">
        <v>97</v>
      </c>
      <c r="AT572" t="s">
        <v>97</v>
      </c>
      <c r="AU572">
        <v>0</v>
      </c>
      <c r="AV572" t="s">
        <v>97</v>
      </c>
      <c r="AW572">
        <v>174.93107929999999</v>
      </c>
      <c r="AX572">
        <v>-36.982047489999999</v>
      </c>
    </row>
    <row r="573" spans="1:50" x14ac:dyDescent="0.55000000000000004">
      <c r="A573">
        <v>158600</v>
      </c>
      <c r="B573" t="s">
        <v>671</v>
      </c>
      <c r="C573" t="s">
        <v>96</v>
      </c>
      <c r="D573">
        <v>0</v>
      </c>
      <c r="E573">
        <v>0</v>
      </c>
      <c r="F573">
        <v>0</v>
      </c>
      <c r="G573">
        <v>0</v>
      </c>
      <c r="H573">
        <v>1</v>
      </c>
      <c r="I573">
        <v>0</v>
      </c>
      <c r="J573">
        <v>0</v>
      </c>
      <c r="K573">
        <v>0</v>
      </c>
      <c r="L573">
        <v>0</v>
      </c>
      <c r="M573">
        <v>0.02</v>
      </c>
      <c r="N573">
        <v>8.8156713351806104</v>
      </c>
      <c r="O573">
        <f t="shared" si="16"/>
        <v>174.93107929999999</v>
      </c>
      <c r="P573">
        <f t="shared" si="17"/>
        <v>-36.982047489999999</v>
      </c>
      <c r="R573">
        <v>158100</v>
      </c>
      <c r="S573" t="s">
        <v>666</v>
      </c>
      <c r="T573" t="s">
        <v>96</v>
      </c>
      <c r="U573">
        <v>0</v>
      </c>
      <c r="V573">
        <v>0</v>
      </c>
      <c r="W573">
        <v>0</v>
      </c>
      <c r="X573">
        <v>0</v>
      </c>
      <c r="Y573">
        <v>0.91</v>
      </c>
      <c r="Z573">
        <v>0</v>
      </c>
      <c r="AA573">
        <v>0</v>
      </c>
      <c r="AB573">
        <v>0</v>
      </c>
      <c r="AC573">
        <v>0.09</v>
      </c>
      <c r="AD573">
        <v>0.02</v>
      </c>
      <c r="AE573">
        <v>1.2418739867833699</v>
      </c>
      <c r="AF573">
        <v>174.91758590000001</v>
      </c>
      <c r="AG573">
        <v>-36.975967969999999</v>
      </c>
      <c r="AI573">
        <v>158700</v>
      </c>
      <c r="AJ573" t="s">
        <v>672</v>
      </c>
      <c r="AK573" t="s">
        <v>96</v>
      </c>
      <c r="AL573">
        <v>0</v>
      </c>
      <c r="AM573">
        <v>0</v>
      </c>
      <c r="AN573">
        <v>0</v>
      </c>
      <c r="AO573">
        <v>0</v>
      </c>
      <c r="AP573">
        <v>0</v>
      </c>
      <c r="AQ573">
        <v>0.56999999999999995</v>
      </c>
      <c r="AR573">
        <v>0</v>
      </c>
      <c r="AS573">
        <v>0</v>
      </c>
      <c r="AT573">
        <v>0.43</v>
      </c>
      <c r="AU573">
        <v>0</v>
      </c>
      <c r="AV573">
        <v>0.66671933889157797</v>
      </c>
      <c r="AW573">
        <v>174.86003840000001</v>
      </c>
      <c r="AX573">
        <v>-37.024453250000001</v>
      </c>
    </row>
    <row r="574" spans="1:50" x14ac:dyDescent="0.55000000000000004">
      <c r="A574">
        <v>158700</v>
      </c>
      <c r="B574" t="s">
        <v>672</v>
      </c>
      <c r="C574" t="s">
        <v>96</v>
      </c>
      <c r="D574">
        <v>0</v>
      </c>
      <c r="E574">
        <v>0.02</v>
      </c>
      <c r="F574">
        <v>0</v>
      </c>
      <c r="G574">
        <v>0</v>
      </c>
      <c r="H574">
        <v>0.94</v>
      </c>
      <c r="I574">
        <v>0.04</v>
      </c>
      <c r="J574">
        <v>0</v>
      </c>
      <c r="K574">
        <v>0</v>
      </c>
      <c r="L574">
        <v>0</v>
      </c>
      <c r="M574">
        <v>0.02</v>
      </c>
      <c r="N574">
        <v>7.9132164811501404</v>
      </c>
      <c r="O574">
        <f t="shared" si="16"/>
        <v>174.86003840000001</v>
      </c>
      <c r="P574">
        <f t="shared" si="17"/>
        <v>-37.024453250000001</v>
      </c>
      <c r="R574">
        <v>158200</v>
      </c>
      <c r="S574" t="s">
        <v>667</v>
      </c>
      <c r="T574" t="s">
        <v>96</v>
      </c>
      <c r="U574">
        <v>0</v>
      </c>
      <c r="V574">
        <v>0</v>
      </c>
      <c r="W574">
        <v>0</v>
      </c>
      <c r="X574">
        <v>0</v>
      </c>
      <c r="Y574">
        <v>1</v>
      </c>
      <c r="Z574">
        <v>0</v>
      </c>
      <c r="AA574">
        <v>0</v>
      </c>
      <c r="AB574">
        <v>0</v>
      </c>
      <c r="AC574">
        <v>0</v>
      </c>
      <c r="AD574">
        <v>0.02</v>
      </c>
      <c r="AE574">
        <v>1.1982192788727499</v>
      </c>
      <c r="AF574">
        <v>174.93217509999999</v>
      </c>
      <c r="AG574">
        <v>-36.965039859999997</v>
      </c>
      <c r="AI574">
        <v>158800</v>
      </c>
      <c r="AJ574" t="s">
        <v>673</v>
      </c>
      <c r="AK574" t="s">
        <v>96</v>
      </c>
      <c r="AL574" t="s">
        <v>97</v>
      </c>
      <c r="AM574" t="s">
        <v>97</v>
      </c>
      <c r="AN574" t="s">
        <v>97</v>
      </c>
      <c r="AO574">
        <v>0</v>
      </c>
      <c r="AP574" t="s">
        <v>97</v>
      </c>
      <c r="AQ574" t="s">
        <v>97</v>
      </c>
      <c r="AR574">
        <v>0</v>
      </c>
      <c r="AS574" t="s">
        <v>97</v>
      </c>
      <c r="AT574" t="s">
        <v>97</v>
      </c>
      <c r="AU574">
        <v>0</v>
      </c>
      <c r="AV574" t="s">
        <v>97</v>
      </c>
      <c r="AW574">
        <v>174.86798830000001</v>
      </c>
      <c r="AX574">
        <v>-37.021390330000003</v>
      </c>
    </row>
    <row r="575" spans="1:50" x14ac:dyDescent="0.55000000000000004">
      <c r="A575">
        <v>158800</v>
      </c>
      <c r="B575" t="s">
        <v>673</v>
      </c>
      <c r="C575" t="s">
        <v>96</v>
      </c>
      <c r="D575">
        <v>0.01</v>
      </c>
      <c r="E575">
        <v>0</v>
      </c>
      <c r="F575">
        <v>0</v>
      </c>
      <c r="G575">
        <v>0</v>
      </c>
      <c r="H575">
        <v>0.92</v>
      </c>
      <c r="I575">
        <v>7.0000000000000007E-2</v>
      </c>
      <c r="J575">
        <v>0</v>
      </c>
      <c r="K575">
        <v>0</v>
      </c>
      <c r="L575">
        <v>0</v>
      </c>
      <c r="M575">
        <v>0.02</v>
      </c>
      <c r="N575">
        <v>8.6850254616610698</v>
      </c>
      <c r="O575">
        <f t="shared" si="16"/>
        <v>174.86798830000001</v>
      </c>
      <c r="P575">
        <f t="shared" si="17"/>
        <v>-37.021390330000003</v>
      </c>
      <c r="R575">
        <v>158300</v>
      </c>
      <c r="S575" t="s">
        <v>668</v>
      </c>
      <c r="T575" t="s">
        <v>96</v>
      </c>
      <c r="U575">
        <v>0</v>
      </c>
      <c r="V575">
        <v>0</v>
      </c>
      <c r="W575">
        <v>0</v>
      </c>
      <c r="X575">
        <v>0</v>
      </c>
      <c r="Y575">
        <v>1</v>
      </c>
      <c r="Z575">
        <v>0</v>
      </c>
      <c r="AA575">
        <v>0</v>
      </c>
      <c r="AB575">
        <v>0</v>
      </c>
      <c r="AC575">
        <v>0</v>
      </c>
      <c r="AD575">
        <v>0.02</v>
      </c>
      <c r="AE575" t="s">
        <v>97</v>
      </c>
      <c r="AF575">
        <v>174.9071295</v>
      </c>
      <c r="AG575">
        <v>-36.986237989999999</v>
      </c>
      <c r="AI575">
        <v>158900</v>
      </c>
      <c r="AJ575" t="s">
        <v>674</v>
      </c>
      <c r="AK575" t="s">
        <v>96</v>
      </c>
      <c r="AL575" t="s">
        <v>97</v>
      </c>
      <c r="AM575" t="s">
        <v>97</v>
      </c>
      <c r="AN575" t="s">
        <v>97</v>
      </c>
      <c r="AO575">
        <v>0</v>
      </c>
      <c r="AP575" t="s">
        <v>97</v>
      </c>
      <c r="AQ575" t="s">
        <v>97</v>
      </c>
      <c r="AR575">
        <v>0</v>
      </c>
      <c r="AS575" t="s">
        <v>97</v>
      </c>
      <c r="AT575" t="s">
        <v>97</v>
      </c>
      <c r="AU575">
        <v>0</v>
      </c>
      <c r="AV575" t="s">
        <v>97</v>
      </c>
      <c r="AW575">
        <v>174.94445109999899</v>
      </c>
      <c r="AX575">
        <v>-36.984249140000003</v>
      </c>
    </row>
    <row r="576" spans="1:50" x14ac:dyDescent="0.55000000000000004">
      <c r="A576">
        <v>158900</v>
      </c>
      <c r="B576" t="s">
        <v>674</v>
      </c>
      <c r="C576" t="s">
        <v>96</v>
      </c>
      <c r="D576">
        <v>0</v>
      </c>
      <c r="E576">
        <v>0</v>
      </c>
      <c r="F576">
        <v>0</v>
      </c>
      <c r="G576">
        <v>0</v>
      </c>
      <c r="H576">
        <v>1</v>
      </c>
      <c r="I576">
        <v>0</v>
      </c>
      <c r="J576">
        <v>0</v>
      </c>
      <c r="K576">
        <v>0</v>
      </c>
      <c r="L576">
        <v>0</v>
      </c>
      <c r="M576">
        <v>0.02</v>
      </c>
      <c r="N576">
        <v>10.9485473387467</v>
      </c>
      <c r="O576">
        <f t="shared" si="16"/>
        <v>174.94445109999899</v>
      </c>
      <c r="P576">
        <f t="shared" si="17"/>
        <v>-36.984249140000003</v>
      </c>
      <c r="R576">
        <v>158400</v>
      </c>
      <c r="S576" t="s">
        <v>669</v>
      </c>
      <c r="T576" t="s">
        <v>96</v>
      </c>
      <c r="U576">
        <v>0</v>
      </c>
      <c r="V576">
        <v>0</v>
      </c>
      <c r="W576">
        <v>0</v>
      </c>
      <c r="X576">
        <v>0</v>
      </c>
      <c r="Y576">
        <v>1</v>
      </c>
      <c r="Z576">
        <v>0</v>
      </c>
      <c r="AA576">
        <v>0</v>
      </c>
      <c r="AB576">
        <v>0</v>
      </c>
      <c r="AC576">
        <v>0</v>
      </c>
      <c r="AD576">
        <v>0.02</v>
      </c>
      <c r="AE576">
        <v>1.71117943219702</v>
      </c>
      <c r="AF576">
        <v>174.88693459999999</v>
      </c>
      <c r="AG576">
        <v>-37.001222390000002</v>
      </c>
      <c r="AI576">
        <v>159000</v>
      </c>
      <c r="AJ576" t="s">
        <v>675</v>
      </c>
      <c r="AK576" t="s">
        <v>96</v>
      </c>
      <c r="AL576" t="s">
        <v>97</v>
      </c>
      <c r="AM576" t="s">
        <v>97</v>
      </c>
      <c r="AN576" t="s">
        <v>97</v>
      </c>
      <c r="AO576">
        <v>0</v>
      </c>
      <c r="AP576" t="s">
        <v>97</v>
      </c>
      <c r="AQ576" t="s">
        <v>97</v>
      </c>
      <c r="AR576">
        <v>0</v>
      </c>
      <c r="AS576" t="s">
        <v>97</v>
      </c>
      <c r="AT576" t="s">
        <v>97</v>
      </c>
      <c r="AU576">
        <v>0</v>
      </c>
      <c r="AV576" t="s">
        <v>97</v>
      </c>
      <c r="AW576">
        <v>174.90024499999899</v>
      </c>
      <c r="AX576">
        <v>-37.001639300000001</v>
      </c>
    </row>
    <row r="577" spans="1:50" x14ac:dyDescent="0.55000000000000004">
      <c r="A577">
        <v>159000</v>
      </c>
      <c r="B577" t="s">
        <v>675</v>
      </c>
      <c r="C577" t="s">
        <v>96</v>
      </c>
      <c r="D577">
        <v>0</v>
      </c>
      <c r="E577">
        <v>0</v>
      </c>
      <c r="F577">
        <v>0</v>
      </c>
      <c r="G577">
        <v>0</v>
      </c>
      <c r="H577">
        <v>0.97</v>
      </c>
      <c r="I577">
        <v>0.03</v>
      </c>
      <c r="J577">
        <v>0</v>
      </c>
      <c r="K577">
        <v>0</v>
      </c>
      <c r="L577">
        <v>0</v>
      </c>
      <c r="M577">
        <v>0.02</v>
      </c>
      <c r="N577">
        <v>9.1631748898299197</v>
      </c>
      <c r="O577">
        <f t="shared" si="16"/>
        <v>174.90024499999899</v>
      </c>
      <c r="P577">
        <f t="shared" si="17"/>
        <v>-37.001639300000001</v>
      </c>
      <c r="R577">
        <v>158500</v>
      </c>
      <c r="S577" t="s">
        <v>670</v>
      </c>
      <c r="T577" t="s">
        <v>96</v>
      </c>
      <c r="U577">
        <v>0</v>
      </c>
      <c r="V577">
        <v>0</v>
      </c>
      <c r="W577">
        <v>0</v>
      </c>
      <c r="X577">
        <v>0</v>
      </c>
      <c r="Y577">
        <v>1</v>
      </c>
      <c r="Z577">
        <v>0</v>
      </c>
      <c r="AA577">
        <v>0</v>
      </c>
      <c r="AB577">
        <v>0</v>
      </c>
      <c r="AC577">
        <v>0</v>
      </c>
      <c r="AD577">
        <v>0.02</v>
      </c>
      <c r="AE577">
        <v>0.18650735593502499</v>
      </c>
      <c r="AF577">
        <v>174.8973283</v>
      </c>
      <c r="AG577">
        <v>-36.994217460000002</v>
      </c>
      <c r="AI577">
        <v>159100</v>
      </c>
      <c r="AJ577" t="s">
        <v>676</v>
      </c>
      <c r="AK577" t="s">
        <v>96</v>
      </c>
      <c r="AL577">
        <v>0</v>
      </c>
      <c r="AM577">
        <v>0</v>
      </c>
      <c r="AN577">
        <v>0</v>
      </c>
      <c r="AO577">
        <v>0</v>
      </c>
      <c r="AP577">
        <v>0</v>
      </c>
      <c r="AQ577">
        <v>0</v>
      </c>
      <c r="AR577">
        <v>0</v>
      </c>
      <c r="AS577">
        <v>0</v>
      </c>
      <c r="AT577">
        <v>1</v>
      </c>
      <c r="AU577">
        <v>0</v>
      </c>
      <c r="AV577" t="s">
        <v>97</v>
      </c>
      <c r="AW577">
        <v>174.88546120000001</v>
      </c>
      <c r="AX577">
        <v>-37.013325700000003</v>
      </c>
    </row>
    <row r="578" spans="1:50" x14ac:dyDescent="0.55000000000000004">
      <c r="A578">
        <v>159100</v>
      </c>
      <c r="B578" t="s">
        <v>676</v>
      </c>
      <c r="C578" t="s">
        <v>96</v>
      </c>
      <c r="D578">
        <v>0.01</v>
      </c>
      <c r="E578">
        <v>0</v>
      </c>
      <c r="F578">
        <v>0</v>
      </c>
      <c r="G578">
        <v>0</v>
      </c>
      <c r="H578">
        <v>0.95</v>
      </c>
      <c r="I578">
        <v>0.02</v>
      </c>
      <c r="J578">
        <v>0</v>
      </c>
      <c r="K578">
        <v>0</v>
      </c>
      <c r="L578">
        <v>0.02</v>
      </c>
      <c r="M578">
        <v>0.02</v>
      </c>
      <c r="N578">
        <v>7.9704447033999504</v>
      </c>
      <c r="O578">
        <f t="shared" si="16"/>
        <v>174.88546120000001</v>
      </c>
      <c r="P578">
        <f t="shared" si="17"/>
        <v>-37.013325700000003</v>
      </c>
      <c r="R578">
        <v>158600</v>
      </c>
      <c r="S578" t="s">
        <v>671</v>
      </c>
      <c r="T578" t="s">
        <v>96</v>
      </c>
      <c r="U578" t="s">
        <v>97</v>
      </c>
      <c r="V578" t="s">
        <v>97</v>
      </c>
      <c r="W578" t="s">
        <v>97</v>
      </c>
      <c r="X578">
        <v>0</v>
      </c>
      <c r="Y578" t="s">
        <v>97</v>
      </c>
      <c r="Z578" t="s">
        <v>97</v>
      </c>
      <c r="AA578">
        <v>0</v>
      </c>
      <c r="AB578" t="s">
        <v>97</v>
      </c>
      <c r="AC578" t="s">
        <v>97</v>
      </c>
      <c r="AD578">
        <v>0.02</v>
      </c>
      <c r="AE578" t="s">
        <v>97</v>
      </c>
      <c r="AF578">
        <v>174.93107929999999</v>
      </c>
      <c r="AG578">
        <v>-36.982047489999999</v>
      </c>
      <c r="AI578">
        <v>159200</v>
      </c>
      <c r="AJ578" t="s">
        <v>677</v>
      </c>
      <c r="AK578" t="s">
        <v>96</v>
      </c>
      <c r="AL578">
        <v>0</v>
      </c>
      <c r="AM578">
        <v>0</v>
      </c>
      <c r="AN578">
        <v>0</v>
      </c>
      <c r="AO578">
        <v>0</v>
      </c>
      <c r="AP578">
        <v>0</v>
      </c>
      <c r="AQ578">
        <v>0.6</v>
      </c>
      <c r="AR578">
        <v>0</v>
      </c>
      <c r="AS578">
        <v>0</v>
      </c>
      <c r="AT578">
        <v>0.4</v>
      </c>
      <c r="AU578">
        <v>0</v>
      </c>
      <c r="AV578">
        <v>1.0172062481339701</v>
      </c>
      <c r="AW578">
        <v>174.877996</v>
      </c>
      <c r="AX578">
        <v>-37.018888130000001</v>
      </c>
    </row>
    <row r="579" spans="1:50" x14ac:dyDescent="0.55000000000000004">
      <c r="A579">
        <v>159200</v>
      </c>
      <c r="B579" t="s">
        <v>677</v>
      </c>
      <c r="C579" t="s">
        <v>96</v>
      </c>
      <c r="D579">
        <v>0.04</v>
      </c>
      <c r="E579">
        <v>0</v>
      </c>
      <c r="F579">
        <v>0</v>
      </c>
      <c r="G579">
        <v>0</v>
      </c>
      <c r="H579">
        <v>0.9</v>
      </c>
      <c r="I579">
        <v>0.05</v>
      </c>
      <c r="J579">
        <v>0</v>
      </c>
      <c r="K579">
        <v>0</v>
      </c>
      <c r="L579">
        <v>0.01</v>
      </c>
      <c r="M579">
        <v>0.02</v>
      </c>
      <c r="N579">
        <v>7.9816954658198798</v>
      </c>
      <c r="O579">
        <f t="shared" si="16"/>
        <v>174.877996</v>
      </c>
      <c r="P579">
        <f t="shared" si="17"/>
        <v>-37.018888130000001</v>
      </c>
      <c r="R579">
        <v>158700</v>
      </c>
      <c r="S579" t="s">
        <v>672</v>
      </c>
      <c r="T579" t="s">
        <v>96</v>
      </c>
      <c r="U579">
        <v>0</v>
      </c>
      <c r="V579">
        <v>0</v>
      </c>
      <c r="W579">
        <v>0</v>
      </c>
      <c r="X579">
        <v>0</v>
      </c>
      <c r="Y579">
        <v>1</v>
      </c>
      <c r="Z579">
        <v>0</v>
      </c>
      <c r="AA579">
        <v>0</v>
      </c>
      <c r="AB579">
        <v>0</v>
      </c>
      <c r="AC579">
        <v>0</v>
      </c>
      <c r="AD579">
        <v>0.02</v>
      </c>
      <c r="AE579">
        <v>1.1278525106083099</v>
      </c>
      <c r="AF579">
        <v>174.86003840000001</v>
      </c>
      <c r="AG579">
        <v>-37.024453250000001</v>
      </c>
      <c r="AI579">
        <v>159300</v>
      </c>
      <c r="AJ579" t="s">
        <v>678</v>
      </c>
      <c r="AK579" t="s">
        <v>96</v>
      </c>
      <c r="AL579">
        <v>0</v>
      </c>
      <c r="AM579">
        <v>0</v>
      </c>
      <c r="AN579">
        <v>0</v>
      </c>
      <c r="AO579">
        <v>0</v>
      </c>
      <c r="AP579">
        <v>0</v>
      </c>
      <c r="AQ579">
        <v>0.5</v>
      </c>
      <c r="AR579">
        <v>0</v>
      </c>
      <c r="AS579">
        <v>0</v>
      </c>
      <c r="AT579">
        <v>0.5</v>
      </c>
      <c r="AU579">
        <v>0</v>
      </c>
      <c r="AV579">
        <v>0.483965045992441</v>
      </c>
      <c r="AW579">
        <v>174.9130385</v>
      </c>
      <c r="AX579">
        <v>-37.001569959999998</v>
      </c>
    </row>
    <row r="580" spans="1:50" x14ac:dyDescent="0.55000000000000004">
      <c r="A580">
        <v>159300</v>
      </c>
      <c r="B580" t="s">
        <v>678</v>
      </c>
      <c r="C580" t="s">
        <v>96</v>
      </c>
      <c r="D580">
        <v>0.02</v>
      </c>
      <c r="E580">
        <v>0.01</v>
      </c>
      <c r="F580">
        <v>0</v>
      </c>
      <c r="G580">
        <v>0</v>
      </c>
      <c r="H580">
        <v>0.94</v>
      </c>
      <c r="I580">
        <v>0.02</v>
      </c>
      <c r="J580">
        <v>0</v>
      </c>
      <c r="K580">
        <v>0</v>
      </c>
      <c r="L580">
        <v>0.01</v>
      </c>
      <c r="M580">
        <v>0.02</v>
      </c>
      <c r="N580">
        <v>9.4064615642329201</v>
      </c>
      <c r="O580">
        <f t="shared" ref="O580:O643" si="18">VLOOKUP($A580,$R$2:$AG$2152, 15)</f>
        <v>174.9130385</v>
      </c>
      <c r="P580">
        <f t="shared" ref="P580:P643" si="19">VLOOKUP($A580,$R$2:$AG$2152, 16)</f>
        <v>-37.001569959999998</v>
      </c>
      <c r="R580">
        <v>158800</v>
      </c>
      <c r="S580" t="s">
        <v>673</v>
      </c>
      <c r="T580" t="s">
        <v>96</v>
      </c>
      <c r="U580" t="s">
        <v>97</v>
      </c>
      <c r="V580" t="s">
        <v>97</v>
      </c>
      <c r="W580" t="s">
        <v>97</v>
      </c>
      <c r="X580">
        <v>0</v>
      </c>
      <c r="Y580" t="s">
        <v>97</v>
      </c>
      <c r="Z580" t="s">
        <v>97</v>
      </c>
      <c r="AA580">
        <v>0</v>
      </c>
      <c r="AB580" t="s">
        <v>97</v>
      </c>
      <c r="AC580" t="s">
        <v>97</v>
      </c>
      <c r="AD580">
        <v>0.02</v>
      </c>
      <c r="AE580" t="s">
        <v>97</v>
      </c>
      <c r="AF580">
        <v>174.86798830000001</v>
      </c>
      <c r="AG580">
        <v>-37.021390330000003</v>
      </c>
      <c r="AI580">
        <v>159400</v>
      </c>
      <c r="AJ580" t="s">
        <v>679</v>
      </c>
      <c r="AK580" t="s">
        <v>96</v>
      </c>
      <c r="AL580">
        <v>0</v>
      </c>
      <c r="AM580">
        <v>0</v>
      </c>
      <c r="AN580">
        <v>0</v>
      </c>
      <c r="AO580">
        <v>0</v>
      </c>
      <c r="AP580">
        <v>0</v>
      </c>
      <c r="AQ580">
        <v>1</v>
      </c>
      <c r="AR580">
        <v>0</v>
      </c>
      <c r="AS580">
        <v>0</v>
      </c>
      <c r="AT580">
        <v>0</v>
      </c>
      <c r="AU580">
        <v>0</v>
      </c>
      <c r="AV580" t="s">
        <v>97</v>
      </c>
      <c r="AW580">
        <v>174.70757599999999</v>
      </c>
      <c r="AX580">
        <v>-37.138362469999997</v>
      </c>
    </row>
    <row r="581" spans="1:50" x14ac:dyDescent="0.55000000000000004">
      <c r="A581">
        <v>159400</v>
      </c>
      <c r="B581" t="s">
        <v>679</v>
      </c>
      <c r="C581" t="s">
        <v>96</v>
      </c>
      <c r="D581">
        <v>0</v>
      </c>
      <c r="E581">
        <v>0</v>
      </c>
      <c r="F581">
        <v>0</v>
      </c>
      <c r="G581">
        <v>0</v>
      </c>
      <c r="H581">
        <v>0.98</v>
      </c>
      <c r="I581">
        <v>0</v>
      </c>
      <c r="J581">
        <v>0</v>
      </c>
      <c r="K581">
        <v>0</v>
      </c>
      <c r="L581">
        <v>0.02</v>
      </c>
      <c r="M581">
        <v>0.02</v>
      </c>
      <c r="N581">
        <v>17.888264399033801</v>
      </c>
      <c r="O581">
        <f t="shared" si="18"/>
        <v>174.70757599999999</v>
      </c>
      <c r="P581">
        <f t="shared" si="19"/>
        <v>-37.138362469999997</v>
      </c>
      <c r="R581">
        <v>158900</v>
      </c>
      <c r="S581" t="s">
        <v>674</v>
      </c>
      <c r="T581" t="s">
        <v>96</v>
      </c>
      <c r="U581" t="s">
        <v>97</v>
      </c>
      <c r="V581" t="s">
        <v>97</v>
      </c>
      <c r="W581" t="s">
        <v>97</v>
      </c>
      <c r="X581">
        <v>0</v>
      </c>
      <c r="Y581" t="s">
        <v>97</v>
      </c>
      <c r="Z581" t="s">
        <v>97</v>
      </c>
      <c r="AA581">
        <v>0</v>
      </c>
      <c r="AB581" t="s">
        <v>97</v>
      </c>
      <c r="AC581" t="s">
        <v>97</v>
      </c>
      <c r="AD581">
        <v>0.02</v>
      </c>
      <c r="AE581" t="s">
        <v>97</v>
      </c>
      <c r="AF581">
        <v>174.94445109999899</v>
      </c>
      <c r="AG581">
        <v>-36.984249140000003</v>
      </c>
      <c r="AI581">
        <v>159500</v>
      </c>
      <c r="AJ581" t="s">
        <v>680</v>
      </c>
      <c r="AK581" t="s">
        <v>96</v>
      </c>
      <c r="AL581" t="s">
        <v>97</v>
      </c>
      <c r="AM581" t="s">
        <v>97</v>
      </c>
      <c r="AN581" t="s">
        <v>97</v>
      </c>
      <c r="AO581">
        <v>0</v>
      </c>
      <c r="AP581" t="s">
        <v>97</v>
      </c>
      <c r="AQ581" t="s">
        <v>97</v>
      </c>
      <c r="AR581">
        <v>0</v>
      </c>
      <c r="AS581" t="s">
        <v>97</v>
      </c>
      <c r="AT581" t="s">
        <v>97</v>
      </c>
      <c r="AU581">
        <v>0</v>
      </c>
      <c r="AV581" t="s">
        <v>97</v>
      </c>
      <c r="AW581">
        <v>174.8592663</v>
      </c>
      <c r="AX581">
        <v>-37.032353690000001</v>
      </c>
    </row>
    <row r="582" spans="1:50" x14ac:dyDescent="0.55000000000000004">
      <c r="A582">
        <v>159500</v>
      </c>
      <c r="B582" t="s">
        <v>680</v>
      </c>
      <c r="C582" t="s">
        <v>96</v>
      </c>
      <c r="D582">
        <v>0</v>
      </c>
      <c r="E582">
        <v>0</v>
      </c>
      <c r="F582">
        <v>0</v>
      </c>
      <c r="G582">
        <v>0</v>
      </c>
      <c r="H582">
        <v>0.94</v>
      </c>
      <c r="I582">
        <v>0.06</v>
      </c>
      <c r="J582">
        <v>0</v>
      </c>
      <c r="K582">
        <v>0</v>
      </c>
      <c r="L582">
        <v>0</v>
      </c>
      <c r="M582">
        <v>0.02</v>
      </c>
      <c r="N582">
        <v>8.4407320457970396</v>
      </c>
      <c r="O582">
        <f t="shared" si="18"/>
        <v>174.8592663</v>
      </c>
      <c r="P582">
        <f t="shared" si="19"/>
        <v>-37.032353690000001</v>
      </c>
      <c r="R582">
        <v>159000</v>
      </c>
      <c r="S582" t="s">
        <v>675</v>
      </c>
      <c r="T582" t="s">
        <v>96</v>
      </c>
      <c r="U582">
        <v>0</v>
      </c>
      <c r="V582">
        <v>0</v>
      </c>
      <c r="W582">
        <v>0</v>
      </c>
      <c r="X582">
        <v>0</v>
      </c>
      <c r="Y582">
        <v>1</v>
      </c>
      <c r="Z582">
        <v>0</v>
      </c>
      <c r="AA582">
        <v>0</v>
      </c>
      <c r="AB582">
        <v>0</v>
      </c>
      <c r="AC582">
        <v>0</v>
      </c>
      <c r="AD582">
        <v>0.02</v>
      </c>
      <c r="AE582" t="s">
        <v>97</v>
      </c>
      <c r="AF582">
        <v>174.90024499999899</v>
      </c>
      <c r="AG582">
        <v>-37.001639300000001</v>
      </c>
      <c r="AI582">
        <v>159600</v>
      </c>
      <c r="AJ582" t="s">
        <v>681</v>
      </c>
      <c r="AK582" t="s">
        <v>96</v>
      </c>
      <c r="AL582" t="s">
        <v>97</v>
      </c>
      <c r="AM582" t="s">
        <v>97</v>
      </c>
      <c r="AN582" t="s">
        <v>97</v>
      </c>
      <c r="AO582">
        <v>0</v>
      </c>
      <c r="AP582" t="s">
        <v>97</v>
      </c>
      <c r="AQ582" t="s">
        <v>97</v>
      </c>
      <c r="AR582">
        <v>0</v>
      </c>
      <c r="AS582" t="s">
        <v>97</v>
      </c>
      <c r="AT582" t="s">
        <v>97</v>
      </c>
      <c r="AU582">
        <v>0</v>
      </c>
      <c r="AV582" t="s">
        <v>97</v>
      </c>
      <c r="AW582">
        <v>174.89789869999899</v>
      </c>
      <c r="AX582">
        <v>-37.010635950000001</v>
      </c>
    </row>
    <row r="583" spans="1:50" x14ac:dyDescent="0.55000000000000004">
      <c r="A583">
        <v>159600</v>
      </c>
      <c r="B583" t="s">
        <v>681</v>
      </c>
      <c r="C583" t="s">
        <v>96</v>
      </c>
      <c r="D583">
        <v>0</v>
      </c>
      <c r="E583">
        <v>0</v>
      </c>
      <c r="F583">
        <v>0</v>
      </c>
      <c r="G583">
        <v>0</v>
      </c>
      <c r="H583">
        <v>0.97</v>
      </c>
      <c r="I583">
        <v>0.03</v>
      </c>
      <c r="J583">
        <v>0</v>
      </c>
      <c r="K583">
        <v>0</v>
      </c>
      <c r="L583">
        <v>0</v>
      </c>
      <c r="M583">
        <v>0.02</v>
      </c>
      <c r="N583">
        <v>8.2504477582320099</v>
      </c>
      <c r="O583">
        <f t="shared" si="18"/>
        <v>174.89789869999899</v>
      </c>
      <c r="P583">
        <f t="shared" si="19"/>
        <v>-37.010635950000001</v>
      </c>
      <c r="R583">
        <v>159100</v>
      </c>
      <c r="S583" t="s">
        <v>676</v>
      </c>
      <c r="T583" t="s">
        <v>96</v>
      </c>
      <c r="U583">
        <v>0</v>
      </c>
      <c r="V583">
        <v>0</v>
      </c>
      <c r="W583">
        <v>0</v>
      </c>
      <c r="X583">
        <v>0</v>
      </c>
      <c r="Y583">
        <v>1</v>
      </c>
      <c r="Z583">
        <v>0</v>
      </c>
      <c r="AA583">
        <v>0</v>
      </c>
      <c r="AB583">
        <v>0</v>
      </c>
      <c r="AC583">
        <v>0</v>
      </c>
      <c r="AD583">
        <v>0.02</v>
      </c>
      <c r="AE583" t="s">
        <v>97</v>
      </c>
      <c r="AF583">
        <v>174.88546120000001</v>
      </c>
      <c r="AG583">
        <v>-37.013325700000003</v>
      </c>
      <c r="AI583">
        <v>159700</v>
      </c>
      <c r="AJ583" t="s">
        <v>682</v>
      </c>
      <c r="AK583" t="s">
        <v>96</v>
      </c>
      <c r="AL583">
        <v>0</v>
      </c>
      <c r="AM583">
        <v>0</v>
      </c>
      <c r="AN583">
        <v>0</v>
      </c>
      <c r="AO583">
        <v>0</v>
      </c>
      <c r="AP583">
        <v>0</v>
      </c>
      <c r="AQ583">
        <v>0.66</v>
      </c>
      <c r="AR583">
        <v>0</v>
      </c>
      <c r="AS583">
        <v>0</v>
      </c>
      <c r="AT583">
        <v>0.34</v>
      </c>
      <c r="AU583">
        <v>0</v>
      </c>
      <c r="AV583">
        <v>0.52485087031925803</v>
      </c>
      <c r="AW583">
        <v>174.8651409</v>
      </c>
      <c r="AX583">
        <v>-37.032300030000002</v>
      </c>
    </row>
    <row r="584" spans="1:50" x14ac:dyDescent="0.55000000000000004">
      <c r="A584">
        <v>159700</v>
      </c>
      <c r="B584" t="s">
        <v>682</v>
      </c>
      <c r="C584" t="s">
        <v>96</v>
      </c>
      <c r="D584">
        <v>0</v>
      </c>
      <c r="E584">
        <v>0</v>
      </c>
      <c r="F584">
        <v>0</v>
      </c>
      <c r="G584">
        <v>0</v>
      </c>
      <c r="H584">
        <v>0.94</v>
      </c>
      <c r="I584">
        <v>0.06</v>
      </c>
      <c r="J584">
        <v>0</v>
      </c>
      <c r="K584">
        <v>0</v>
      </c>
      <c r="L584">
        <v>0</v>
      </c>
      <c r="M584">
        <v>0.02</v>
      </c>
      <c r="N584">
        <v>8.1584724933756796</v>
      </c>
      <c r="O584">
        <f t="shared" si="18"/>
        <v>174.8651409</v>
      </c>
      <c r="P584">
        <f t="shared" si="19"/>
        <v>-37.032300030000002</v>
      </c>
      <c r="R584">
        <v>159200</v>
      </c>
      <c r="S584" t="s">
        <v>677</v>
      </c>
      <c r="T584" t="s">
        <v>96</v>
      </c>
      <c r="U584">
        <v>0</v>
      </c>
      <c r="V584">
        <v>0</v>
      </c>
      <c r="W584">
        <v>0</v>
      </c>
      <c r="X584">
        <v>0</v>
      </c>
      <c r="Y584">
        <v>1</v>
      </c>
      <c r="Z584">
        <v>0</v>
      </c>
      <c r="AA584">
        <v>0</v>
      </c>
      <c r="AB584">
        <v>0</v>
      </c>
      <c r="AC584">
        <v>0</v>
      </c>
      <c r="AD584">
        <v>0.02</v>
      </c>
      <c r="AE584">
        <v>0.72734722828785103</v>
      </c>
      <c r="AF584">
        <v>174.877996</v>
      </c>
      <c r="AG584">
        <v>-37.018888130000001</v>
      </c>
      <c r="AI584">
        <v>159800</v>
      </c>
      <c r="AJ584" t="s">
        <v>683</v>
      </c>
      <c r="AK584" t="s">
        <v>96</v>
      </c>
      <c r="AL584">
        <v>0</v>
      </c>
      <c r="AM584">
        <v>0.39</v>
      </c>
      <c r="AN584">
        <v>0</v>
      </c>
      <c r="AO584">
        <v>0</v>
      </c>
      <c r="AP584">
        <v>0</v>
      </c>
      <c r="AQ584">
        <v>0.56000000000000005</v>
      </c>
      <c r="AR584">
        <v>0</v>
      </c>
      <c r="AS584">
        <v>0</v>
      </c>
      <c r="AT584">
        <v>0.05</v>
      </c>
      <c r="AU584">
        <v>0</v>
      </c>
      <c r="AV584">
        <v>3.19426078118101</v>
      </c>
      <c r="AW584">
        <v>174.7643774</v>
      </c>
      <c r="AX584">
        <v>-37.134363909999998</v>
      </c>
    </row>
    <row r="585" spans="1:50" x14ac:dyDescent="0.55000000000000004">
      <c r="A585">
        <v>159800</v>
      </c>
      <c r="B585" t="s">
        <v>683</v>
      </c>
      <c r="C585" t="s">
        <v>96</v>
      </c>
      <c r="D585">
        <v>0</v>
      </c>
      <c r="E585">
        <v>0</v>
      </c>
      <c r="F585">
        <v>0</v>
      </c>
      <c r="G585">
        <v>0</v>
      </c>
      <c r="H585">
        <v>1</v>
      </c>
      <c r="I585">
        <v>0</v>
      </c>
      <c r="J585">
        <v>0</v>
      </c>
      <c r="K585">
        <v>0</v>
      </c>
      <c r="L585">
        <v>0</v>
      </c>
      <c r="M585">
        <v>0.02</v>
      </c>
      <c r="N585">
        <v>14.487918008429601</v>
      </c>
      <c r="O585">
        <f t="shared" si="18"/>
        <v>174.7643774</v>
      </c>
      <c r="P585">
        <f t="shared" si="19"/>
        <v>-37.134363909999998</v>
      </c>
      <c r="R585">
        <v>159300</v>
      </c>
      <c r="S585" t="s">
        <v>678</v>
      </c>
      <c r="T585" t="s">
        <v>96</v>
      </c>
      <c r="U585">
        <v>0</v>
      </c>
      <c r="V585">
        <v>0</v>
      </c>
      <c r="W585">
        <v>0</v>
      </c>
      <c r="X585">
        <v>0</v>
      </c>
      <c r="Y585">
        <v>0.85</v>
      </c>
      <c r="Z585">
        <v>0</v>
      </c>
      <c r="AA585">
        <v>0</v>
      </c>
      <c r="AB585">
        <v>0</v>
      </c>
      <c r="AC585">
        <v>0.15</v>
      </c>
      <c r="AD585">
        <v>0.02</v>
      </c>
      <c r="AE585">
        <v>1.4774888903843</v>
      </c>
      <c r="AF585">
        <v>174.9130385</v>
      </c>
      <c r="AG585">
        <v>-37.001569959999998</v>
      </c>
      <c r="AI585">
        <v>159900</v>
      </c>
      <c r="AJ585" t="s">
        <v>684</v>
      </c>
      <c r="AK585" t="s">
        <v>96</v>
      </c>
      <c r="AL585">
        <v>0</v>
      </c>
      <c r="AM585">
        <v>0</v>
      </c>
      <c r="AN585">
        <v>0</v>
      </c>
      <c r="AO585">
        <v>0</v>
      </c>
      <c r="AP585">
        <v>0</v>
      </c>
      <c r="AQ585">
        <v>0.56999999999999995</v>
      </c>
      <c r="AR585">
        <v>0</v>
      </c>
      <c r="AS585">
        <v>0</v>
      </c>
      <c r="AT585">
        <v>0.43</v>
      </c>
      <c r="AU585">
        <v>0</v>
      </c>
      <c r="AV585">
        <v>0.87726398316962395</v>
      </c>
      <c r="AW585">
        <v>174.8721658</v>
      </c>
      <c r="AX585">
        <v>-37.028559270000002</v>
      </c>
    </row>
    <row r="586" spans="1:50" x14ac:dyDescent="0.55000000000000004">
      <c r="A586">
        <v>159900</v>
      </c>
      <c r="B586" t="s">
        <v>684</v>
      </c>
      <c r="C586" t="s">
        <v>96</v>
      </c>
      <c r="D586">
        <v>0</v>
      </c>
      <c r="E586">
        <v>0</v>
      </c>
      <c r="F586">
        <v>0</v>
      </c>
      <c r="G586">
        <v>0</v>
      </c>
      <c r="H586">
        <v>0.95</v>
      </c>
      <c r="I586">
        <v>0.05</v>
      </c>
      <c r="J586">
        <v>0</v>
      </c>
      <c r="K586">
        <v>0</v>
      </c>
      <c r="L586">
        <v>0</v>
      </c>
      <c r="M586">
        <v>0.02</v>
      </c>
      <c r="N586">
        <v>9.2520674161107497</v>
      </c>
      <c r="O586">
        <f t="shared" si="18"/>
        <v>174.8721658</v>
      </c>
      <c r="P586">
        <f t="shared" si="19"/>
        <v>-37.028559270000002</v>
      </c>
      <c r="R586">
        <v>159400</v>
      </c>
      <c r="S586" t="s">
        <v>679</v>
      </c>
      <c r="T586" t="s">
        <v>96</v>
      </c>
      <c r="U586">
        <v>0</v>
      </c>
      <c r="V586">
        <v>0</v>
      </c>
      <c r="W586">
        <v>0</v>
      </c>
      <c r="X586">
        <v>0</v>
      </c>
      <c r="Y586">
        <v>0.75</v>
      </c>
      <c r="Z586">
        <v>0</v>
      </c>
      <c r="AA586">
        <v>0</v>
      </c>
      <c r="AB586">
        <v>0</v>
      </c>
      <c r="AC586">
        <v>0.25</v>
      </c>
      <c r="AD586">
        <v>0.02</v>
      </c>
      <c r="AE586" t="s">
        <v>97</v>
      </c>
      <c r="AF586">
        <v>174.70757599999999</v>
      </c>
      <c r="AG586">
        <v>-37.138362469999997</v>
      </c>
      <c r="AI586">
        <v>160000</v>
      </c>
      <c r="AJ586" t="s">
        <v>685</v>
      </c>
      <c r="AK586" t="s">
        <v>96</v>
      </c>
      <c r="AL586">
        <v>0</v>
      </c>
      <c r="AM586">
        <v>0</v>
      </c>
      <c r="AN586">
        <v>0</v>
      </c>
      <c r="AO586">
        <v>0</v>
      </c>
      <c r="AP586">
        <v>0</v>
      </c>
      <c r="AQ586">
        <v>0.64</v>
      </c>
      <c r="AR586">
        <v>0</v>
      </c>
      <c r="AS586">
        <v>0</v>
      </c>
      <c r="AT586">
        <v>0.36</v>
      </c>
      <c r="AU586">
        <v>0</v>
      </c>
      <c r="AV586">
        <v>1.37443113511475</v>
      </c>
      <c r="AW586">
        <v>174.88087909999999</v>
      </c>
      <c r="AX586">
        <v>-37.025293609999999</v>
      </c>
    </row>
    <row r="587" spans="1:50" x14ac:dyDescent="0.55000000000000004">
      <c r="A587">
        <v>160000</v>
      </c>
      <c r="B587" t="s">
        <v>685</v>
      </c>
      <c r="C587" t="s">
        <v>96</v>
      </c>
      <c r="D587">
        <v>0.01</v>
      </c>
      <c r="E587">
        <v>0</v>
      </c>
      <c r="F587">
        <v>0</v>
      </c>
      <c r="G587">
        <v>0</v>
      </c>
      <c r="H587">
        <v>0.92</v>
      </c>
      <c r="I587">
        <v>0.06</v>
      </c>
      <c r="J587">
        <v>0</v>
      </c>
      <c r="K587">
        <v>0</v>
      </c>
      <c r="L587">
        <v>0.01</v>
      </c>
      <c r="M587">
        <v>0.02</v>
      </c>
      <c r="N587">
        <v>9.4004801751264502</v>
      </c>
      <c r="O587">
        <f t="shared" si="18"/>
        <v>174.88087909999999</v>
      </c>
      <c r="P587">
        <f t="shared" si="19"/>
        <v>-37.025293609999999</v>
      </c>
      <c r="R587">
        <v>159500</v>
      </c>
      <c r="S587" t="s">
        <v>680</v>
      </c>
      <c r="T587" t="s">
        <v>96</v>
      </c>
      <c r="U587" t="s">
        <v>97</v>
      </c>
      <c r="V587" t="s">
        <v>97</v>
      </c>
      <c r="W587" t="s">
        <v>97</v>
      </c>
      <c r="X587">
        <v>0</v>
      </c>
      <c r="Y587" t="s">
        <v>97</v>
      </c>
      <c r="Z587" t="s">
        <v>97</v>
      </c>
      <c r="AA587">
        <v>0</v>
      </c>
      <c r="AB587" t="s">
        <v>97</v>
      </c>
      <c r="AC587" t="s">
        <v>97</v>
      </c>
      <c r="AD587">
        <v>0.02</v>
      </c>
      <c r="AE587" t="s">
        <v>97</v>
      </c>
      <c r="AF587">
        <v>174.8592663</v>
      </c>
      <c r="AG587">
        <v>-37.032353690000001</v>
      </c>
      <c r="AI587">
        <v>160100</v>
      </c>
      <c r="AJ587" t="s">
        <v>686</v>
      </c>
      <c r="AK587" t="s">
        <v>96</v>
      </c>
      <c r="AL587">
        <v>0</v>
      </c>
      <c r="AM587">
        <v>0</v>
      </c>
      <c r="AN587">
        <v>0</v>
      </c>
      <c r="AO587">
        <v>0</v>
      </c>
      <c r="AP587">
        <v>0</v>
      </c>
      <c r="AQ587">
        <v>0.74</v>
      </c>
      <c r="AR587">
        <v>0</v>
      </c>
      <c r="AS587">
        <v>0</v>
      </c>
      <c r="AT587">
        <v>0.26</v>
      </c>
      <c r="AU587">
        <v>0</v>
      </c>
      <c r="AV587">
        <v>1.21146921585528</v>
      </c>
      <c r="AW587">
        <v>174.8914723</v>
      </c>
      <c r="AX587">
        <v>-37.02111515</v>
      </c>
    </row>
    <row r="588" spans="1:50" x14ac:dyDescent="0.55000000000000004">
      <c r="A588">
        <v>160100</v>
      </c>
      <c r="B588" t="s">
        <v>686</v>
      </c>
      <c r="C588" t="s">
        <v>96</v>
      </c>
      <c r="D588">
        <v>0</v>
      </c>
      <c r="E588">
        <v>0</v>
      </c>
      <c r="F588">
        <v>0</v>
      </c>
      <c r="G588">
        <v>0</v>
      </c>
      <c r="H588">
        <v>0.96</v>
      </c>
      <c r="I588">
        <v>0.02</v>
      </c>
      <c r="J588">
        <v>0</v>
      </c>
      <c r="K588">
        <v>0</v>
      </c>
      <c r="L588">
        <v>0.02</v>
      </c>
      <c r="M588">
        <v>0.02</v>
      </c>
      <c r="N588">
        <v>9.0578616591434908</v>
      </c>
      <c r="O588">
        <f t="shared" si="18"/>
        <v>174.8914723</v>
      </c>
      <c r="P588">
        <f t="shared" si="19"/>
        <v>-37.02111515</v>
      </c>
      <c r="R588">
        <v>159600</v>
      </c>
      <c r="S588" t="s">
        <v>681</v>
      </c>
      <c r="T588" t="s">
        <v>96</v>
      </c>
      <c r="U588">
        <v>0</v>
      </c>
      <c r="V588">
        <v>0</v>
      </c>
      <c r="W588">
        <v>0</v>
      </c>
      <c r="X588">
        <v>0</v>
      </c>
      <c r="Y588">
        <v>1</v>
      </c>
      <c r="Z588">
        <v>0</v>
      </c>
      <c r="AA588">
        <v>0</v>
      </c>
      <c r="AB588">
        <v>0</v>
      </c>
      <c r="AC588">
        <v>0</v>
      </c>
      <c r="AD588">
        <v>0.02</v>
      </c>
      <c r="AE588" t="s">
        <v>97</v>
      </c>
      <c r="AF588">
        <v>174.89789869999899</v>
      </c>
      <c r="AG588">
        <v>-37.010635950000001</v>
      </c>
      <c r="AI588">
        <v>160200</v>
      </c>
      <c r="AJ588" t="s">
        <v>687</v>
      </c>
      <c r="AK588" t="s">
        <v>96</v>
      </c>
      <c r="AL588">
        <v>0</v>
      </c>
      <c r="AM588">
        <v>0</v>
      </c>
      <c r="AN588">
        <v>0</v>
      </c>
      <c r="AO588">
        <v>0</v>
      </c>
      <c r="AP588">
        <v>0</v>
      </c>
      <c r="AQ588">
        <v>0.35</v>
      </c>
      <c r="AR588">
        <v>0</v>
      </c>
      <c r="AS588">
        <v>0</v>
      </c>
      <c r="AT588">
        <v>0.65</v>
      </c>
      <c r="AU588">
        <v>0</v>
      </c>
      <c r="AV588">
        <v>0.70554401121141297</v>
      </c>
      <c r="AW588">
        <v>174.86530680000001</v>
      </c>
      <c r="AX588">
        <v>-37.03938307</v>
      </c>
    </row>
    <row r="589" spans="1:50" x14ac:dyDescent="0.55000000000000004">
      <c r="A589">
        <v>160200</v>
      </c>
      <c r="B589" t="s">
        <v>687</v>
      </c>
      <c r="C589" t="s">
        <v>96</v>
      </c>
      <c r="D589">
        <v>0.01</v>
      </c>
      <c r="E589">
        <v>0.01</v>
      </c>
      <c r="F589">
        <v>0</v>
      </c>
      <c r="G589">
        <v>0</v>
      </c>
      <c r="H589">
        <v>0.95</v>
      </c>
      <c r="I589">
        <v>0.03</v>
      </c>
      <c r="J589">
        <v>0</v>
      </c>
      <c r="K589">
        <v>0</v>
      </c>
      <c r="L589">
        <v>0</v>
      </c>
      <c r="M589">
        <v>0.02</v>
      </c>
      <c r="N589">
        <v>9.6376415417332808</v>
      </c>
      <c r="O589">
        <f t="shared" si="18"/>
        <v>174.86530680000001</v>
      </c>
      <c r="P589">
        <f t="shared" si="19"/>
        <v>-37.03938307</v>
      </c>
      <c r="R589">
        <v>159700</v>
      </c>
      <c r="S589" t="s">
        <v>682</v>
      </c>
      <c r="T589" t="s">
        <v>96</v>
      </c>
      <c r="U589">
        <v>0</v>
      </c>
      <c r="V589">
        <v>0</v>
      </c>
      <c r="W589">
        <v>0</v>
      </c>
      <c r="X589">
        <v>0</v>
      </c>
      <c r="Y589">
        <v>1</v>
      </c>
      <c r="Z589">
        <v>0</v>
      </c>
      <c r="AA589">
        <v>0</v>
      </c>
      <c r="AB589">
        <v>0</v>
      </c>
      <c r="AC589">
        <v>0</v>
      </c>
      <c r="AD589">
        <v>0.02</v>
      </c>
      <c r="AE589">
        <v>2.9345787596900301</v>
      </c>
      <c r="AF589">
        <v>174.8651409</v>
      </c>
      <c r="AG589">
        <v>-37.032300030000002</v>
      </c>
      <c r="AI589">
        <v>160300</v>
      </c>
      <c r="AJ589" t="s">
        <v>688</v>
      </c>
      <c r="AK589" t="s">
        <v>96</v>
      </c>
      <c r="AL589">
        <v>0</v>
      </c>
      <c r="AM589">
        <v>0</v>
      </c>
      <c r="AN589">
        <v>0</v>
      </c>
      <c r="AO589">
        <v>0</v>
      </c>
      <c r="AP589">
        <v>0</v>
      </c>
      <c r="AQ589">
        <v>0.75</v>
      </c>
      <c r="AR589">
        <v>0</v>
      </c>
      <c r="AS589">
        <v>0</v>
      </c>
      <c r="AT589">
        <v>0.25</v>
      </c>
      <c r="AU589">
        <v>0</v>
      </c>
      <c r="AV589">
        <v>1.31978538534876</v>
      </c>
      <c r="AW589">
        <v>174.9004247</v>
      </c>
      <c r="AX589">
        <v>-37.017170819999997</v>
      </c>
    </row>
    <row r="590" spans="1:50" x14ac:dyDescent="0.55000000000000004">
      <c r="A590">
        <v>160300</v>
      </c>
      <c r="B590" t="s">
        <v>688</v>
      </c>
      <c r="C590" t="s">
        <v>96</v>
      </c>
      <c r="D590">
        <v>0.05</v>
      </c>
      <c r="E590">
        <v>0</v>
      </c>
      <c r="F590">
        <v>0</v>
      </c>
      <c r="G590">
        <v>0</v>
      </c>
      <c r="H590">
        <v>0.93</v>
      </c>
      <c r="I590">
        <v>0</v>
      </c>
      <c r="J590">
        <v>0</v>
      </c>
      <c r="K590">
        <v>0</v>
      </c>
      <c r="L590">
        <v>0.02</v>
      </c>
      <c r="M590">
        <v>0.02</v>
      </c>
      <c r="N590">
        <v>8.3704691135597198</v>
      </c>
      <c r="O590">
        <f t="shared" si="18"/>
        <v>174.9004247</v>
      </c>
      <c r="P590">
        <f t="shared" si="19"/>
        <v>-37.017170819999997</v>
      </c>
      <c r="R590">
        <v>159800</v>
      </c>
      <c r="S590" t="s">
        <v>683</v>
      </c>
      <c r="T590" t="s">
        <v>96</v>
      </c>
      <c r="U590">
        <v>0</v>
      </c>
      <c r="V590">
        <v>0</v>
      </c>
      <c r="W590">
        <v>0</v>
      </c>
      <c r="X590">
        <v>0</v>
      </c>
      <c r="Y590">
        <v>1</v>
      </c>
      <c r="Z590">
        <v>0</v>
      </c>
      <c r="AA590">
        <v>0</v>
      </c>
      <c r="AB590">
        <v>0</v>
      </c>
      <c r="AC590">
        <v>0</v>
      </c>
      <c r="AD590">
        <v>0.02</v>
      </c>
      <c r="AE590">
        <v>3.0396646638801501</v>
      </c>
      <c r="AF590">
        <v>174.7643774</v>
      </c>
      <c r="AG590">
        <v>-37.134363909999998</v>
      </c>
      <c r="AI590">
        <v>160400</v>
      </c>
      <c r="AJ590" t="s">
        <v>689</v>
      </c>
      <c r="AK590" t="s">
        <v>96</v>
      </c>
      <c r="AL590">
        <v>0</v>
      </c>
      <c r="AM590">
        <v>0</v>
      </c>
      <c r="AN590">
        <v>0</v>
      </c>
      <c r="AO590">
        <v>0</v>
      </c>
      <c r="AP590">
        <v>0</v>
      </c>
      <c r="AQ590">
        <v>1</v>
      </c>
      <c r="AR590">
        <v>0</v>
      </c>
      <c r="AS590">
        <v>0</v>
      </c>
      <c r="AT590">
        <v>0</v>
      </c>
      <c r="AU590">
        <v>0</v>
      </c>
      <c r="AV590">
        <v>1.21279038054078</v>
      </c>
      <c r="AW590">
        <v>174.92190590000001</v>
      </c>
      <c r="AX590">
        <v>-37.011188160000003</v>
      </c>
    </row>
    <row r="591" spans="1:50" x14ac:dyDescent="0.55000000000000004">
      <c r="A591">
        <v>160400</v>
      </c>
      <c r="B591" t="s">
        <v>689</v>
      </c>
      <c r="C591" t="s">
        <v>96</v>
      </c>
      <c r="D591">
        <v>0.01</v>
      </c>
      <c r="E591">
        <v>0.01</v>
      </c>
      <c r="F591">
        <v>0</v>
      </c>
      <c r="G591">
        <v>0</v>
      </c>
      <c r="H591">
        <v>0.97</v>
      </c>
      <c r="I591">
        <v>0.01</v>
      </c>
      <c r="J591">
        <v>0</v>
      </c>
      <c r="K591">
        <v>0</v>
      </c>
      <c r="L591">
        <v>0</v>
      </c>
      <c r="M591">
        <v>0.02</v>
      </c>
      <c r="N591">
        <v>10.0777948324383</v>
      </c>
      <c r="O591">
        <f t="shared" si="18"/>
        <v>174.92190590000001</v>
      </c>
      <c r="P591">
        <f t="shared" si="19"/>
        <v>-37.011188160000003</v>
      </c>
      <c r="R591">
        <v>159900</v>
      </c>
      <c r="S591" t="s">
        <v>684</v>
      </c>
      <c r="T591" t="s">
        <v>96</v>
      </c>
      <c r="U591">
        <v>0</v>
      </c>
      <c r="V591">
        <v>0</v>
      </c>
      <c r="W591">
        <v>0</v>
      </c>
      <c r="X591">
        <v>0</v>
      </c>
      <c r="Y591">
        <v>1</v>
      </c>
      <c r="Z591">
        <v>0</v>
      </c>
      <c r="AA591">
        <v>0</v>
      </c>
      <c r="AB591">
        <v>0</v>
      </c>
      <c r="AC591">
        <v>0</v>
      </c>
      <c r="AD591">
        <v>0.02</v>
      </c>
      <c r="AE591">
        <v>1.10909521091813</v>
      </c>
      <c r="AF591">
        <v>174.8721658</v>
      </c>
      <c r="AG591">
        <v>-37.028559270000002</v>
      </c>
      <c r="AI591">
        <v>160500</v>
      </c>
      <c r="AJ591" t="s">
        <v>690</v>
      </c>
      <c r="AK591" t="s">
        <v>96</v>
      </c>
      <c r="AL591">
        <v>0</v>
      </c>
      <c r="AM591">
        <v>0</v>
      </c>
      <c r="AN591">
        <v>0</v>
      </c>
      <c r="AO591">
        <v>0</v>
      </c>
      <c r="AP591">
        <v>0</v>
      </c>
      <c r="AQ591">
        <v>0.64</v>
      </c>
      <c r="AR591">
        <v>0</v>
      </c>
      <c r="AS591">
        <v>0</v>
      </c>
      <c r="AT591">
        <v>0.36</v>
      </c>
      <c r="AU591">
        <v>0</v>
      </c>
      <c r="AV591">
        <v>0.97028133632001701</v>
      </c>
      <c r="AW591">
        <v>174.87760689999999</v>
      </c>
      <c r="AX591">
        <v>-37.037349880000001</v>
      </c>
    </row>
    <row r="592" spans="1:50" x14ac:dyDescent="0.55000000000000004">
      <c r="A592">
        <v>160500</v>
      </c>
      <c r="B592" t="s">
        <v>690</v>
      </c>
      <c r="C592" t="s">
        <v>96</v>
      </c>
      <c r="D592">
        <v>0</v>
      </c>
      <c r="E592">
        <v>0</v>
      </c>
      <c r="F592">
        <v>0</v>
      </c>
      <c r="G592">
        <v>0</v>
      </c>
      <c r="H592">
        <v>0.94</v>
      </c>
      <c r="I592">
        <v>0.05</v>
      </c>
      <c r="J592">
        <v>0</v>
      </c>
      <c r="K592">
        <v>0</v>
      </c>
      <c r="L592">
        <v>0.01</v>
      </c>
      <c r="M592">
        <v>0.02</v>
      </c>
      <c r="N592">
        <v>9.68438229596204</v>
      </c>
      <c r="O592">
        <f t="shared" si="18"/>
        <v>174.87760689999999</v>
      </c>
      <c r="P592">
        <f t="shared" si="19"/>
        <v>-37.037349880000001</v>
      </c>
      <c r="R592">
        <v>160000</v>
      </c>
      <c r="S592" t="s">
        <v>685</v>
      </c>
      <c r="T592" t="s">
        <v>96</v>
      </c>
      <c r="U592">
        <v>0</v>
      </c>
      <c r="V592">
        <v>0</v>
      </c>
      <c r="W592">
        <v>0</v>
      </c>
      <c r="X592">
        <v>0</v>
      </c>
      <c r="Y592">
        <v>0</v>
      </c>
      <c r="Z592">
        <v>0</v>
      </c>
      <c r="AA592">
        <v>0</v>
      </c>
      <c r="AB592">
        <v>0</v>
      </c>
      <c r="AC592">
        <v>1</v>
      </c>
      <c r="AD592">
        <v>0.02</v>
      </c>
      <c r="AE592" t="s">
        <v>97</v>
      </c>
      <c r="AF592">
        <v>174.88087909999999</v>
      </c>
      <c r="AG592">
        <v>-37.025293609999999</v>
      </c>
      <c r="AI592">
        <v>160600</v>
      </c>
      <c r="AJ592" t="s">
        <v>691</v>
      </c>
      <c r="AK592" t="s">
        <v>96</v>
      </c>
      <c r="AL592">
        <v>0</v>
      </c>
      <c r="AM592">
        <v>0.01</v>
      </c>
      <c r="AN592">
        <v>0</v>
      </c>
      <c r="AO592">
        <v>0</v>
      </c>
      <c r="AP592">
        <v>0.01</v>
      </c>
      <c r="AQ592">
        <v>0.45</v>
      </c>
      <c r="AR592">
        <v>0</v>
      </c>
      <c r="AS592">
        <v>0</v>
      </c>
      <c r="AT592">
        <v>0.53</v>
      </c>
      <c r="AU592">
        <v>0</v>
      </c>
      <c r="AV592">
        <v>1.2895700100293901</v>
      </c>
      <c r="AW592">
        <v>174.88734349999999</v>
      </c>
      <c r="AX592">
        <v>-37.032196540000001</v>
      </c>
    </row>
    <row r="593" spans="1:50" x14ac:dyDescent="0.55000000000000004">
      <c r="A593">
        <v>160600</v>
      </c>
      <c r="B593" t="s">
        <v>691</v>
      </c>
      <c r="C593" t="s">
        <v>96</v>
      </c>
      <c r="D593">
        <v>0.01</v>
      </c>
      <c r="E593">
        <v>0</v>
      </c>
      <c r="F593">
        <v>0</v>
      </c>
      <c r="G593">
        <v>0</v>
      </c>
      <c r="H593">
        <v>0.98</v>
      </c>
      <c r="I593">
        <v>0.01</v>
      </c>
      <c r="J593">
        <v>0</v>
      </c>
      <c r="K593">
        <v>0</v>
      </c>
      <c r="L593">
        <v>0</v>
      </c>
      <c r="M593">
        <v>0.02</v>
      </c>
      <c r="N593">
        <v>9.3772206053019502</v>
      </c>
      <c r="O593">
        <f t="shared" si="18"/>
        <v>174.88734349999999</v>
      </c>
      <c r="P593">
        <f t="shared" si="19"/>
        <v>-37.032196540000001</v>
      </c>
      <c r="R593">
        <v>160100</v>
      </c>
      <c r="S593" t="s">
        <v>686</v>
      </c>
      <c r="T593" t="s">
        <v>96</v>
      </c>
      <c r="U593">
        <v>0</v>
      </c>
      <c r="V593">
        <v>0</v>
      </c>
      <c r="W593">
        <v>0</v>
      </c>
      <c r="X593">
        <v>0</v>
      </c>
      <c r="Y593">
        <v>0.95</v>
      </c>
      <c r="Z593">
        <v>0</v>
      </c>
      <c r="AA593">
        <v>0</v>
      </c>
      <c r="AB593">
        <v>0</v>
      </c>
      <c r="AC593">
        <v>0.05</v>
      </c>
      <c r="AD593">
        <v>0.02</v>
      </c>
      <c r="AE593">
        <v>4.1285339539527603</v>
      </c>
      <c r="AF593">
        <v>174.8914723</v>
      </c>
      <c r="AG593">
        <v>-37.02111515</v>
      </c>
      <c r="AI593">
        <v>160700</v>
      </c>
      <c r="AJ593" t="s">
        <v>692</v>
      </c>
      <c r="AK593" t="s">
        <v>96</v>
      </c>
      <c r="AL593">
        <v>0</v>
      </c>
      <c r="AM593">
        <v>0</v>
      </c>
      <c r="AN593">
        <v>0</v>
      </c>
      <c r="AO593">
        <v>0</v>
      </c>
      <c r="AP593">
        <v>0</v>
      </c>
      <c r="AQ593">
        <v>0.66</v>
      </c>
      <c r="AR593">
        <v>0</v>
      </c>
      <c r="AS593">
        <v>0</v>
      </c>
      <c r="AT593">
        <v>0.34</v>
      </c>
      <c r="AU593">
        <v>0</v>
      </c>
      <c r="AV593">
        <v>0.57464787688480101</v>
      </c>
      <c r="AW593">
        <v>174.86299550000001</v>
      </c>
      <c r="AX593">
        <v>-37.046824119999997</v>
      </c>
    </row>
    <row r="594" spans="1:50" x14ac:dyDescent="0.55000000000000004">
      <c r="A594">
        <v>160700</v>
      </c>
      <c r="B594" t="s">
        <v>692</v>
      </c>
      <c r="C594" t="s">
        <v>96</v>
      </c>
      <c r="D594">
        <v>0</v>
      </c>
      <c r="E594">
        <v>0</v>
      </c>
      <c r="F594">
        <v>0</v>
      </c>
      <c r="G594">
        <v>0</v>
      </c>
      <c r="H594">
        <v>0.95</v>
      </c>
      <c r="I594">
        <v>0.04</v>
      </c>
      <c r="J594">
        <v>0</v>
      </c>
      <c r="K594">
        <v>0</v>
      </c>
      <c r="L594">
        <v>0.01</v>
      </c>
      <c r="M594">
        <v>0.02</v>
      </c>
      <c r="N594">
        <v>9.6085822970386605</v>
      </c>
      <c r="O594">
        <f t="shared" si="18"/>
        <v>174.86299550000001</v>
      </c>
      <c r="P594">
        <f t="shared" si="19"/>
        <v>-37.046824119999997</v>
      </c>
      <c r="R594">
        <v>160200</v>
      </c>
      <c r="S594" t="s">
        <v>687</v>
      </c>
      <c r="T594" t="s">
        <v>96</v>
      </c>
      <c r="U594">
        <v>0</v>
      </c>
      <c r="V594">
        <v>0</v>
      </c>
      <c r="W594">
        <v>0</v>
      </c>
      <c r="X594">
        <v>0</v>
      </c>
      <c r="Y594">
        <v>1</v>
      </c>
      <c r="Z594">
        <v>0</v>
      </c>
      <c r="AA594">
        <v>0</v>
      </c>
      <c r="AB594">
        <v>0</v>
      </c>
      <c r="AC594">
        <v>0</v>
      </c>
      <c r="AD594">
        <v>0.02</v>
      </c>
      <c r="AE594" t="s">
        <v>97</v>
      </c>
      <c r="AF594">
        <v>174.86530680000001</v>
      </c>
      <c r="AG594">
        <v>-37.03938307</v>
      </c>
      <c r="AI594">
        <v>160800</v>
      </c>
      <c r="AJ594" t="s">
        <v>693</v>
      </c>
      <c r="AK594" t="s">
        <v>96</v>
      </c>
      <c r="AL594">
        <v>0</v>
      </c>
      <c r="AM594">
        <v>0.16</v>
      </c>
      <c r="AN594">
        <v>0</v>
      </c>
      <c r="AO594">
        <v>0</v>
      </c>
      <c r="AP594">
        <v>0</v>
      </c>
      <c r="AQ594">
        <v>0.56000000000000005</v>
      </c>
      <c r="AR594">
        <v>0</v>
      </c>
      <c r="AS594">
        <v>0</v>
      </c>
      <c r="AT594">
        <v>0.28000000000000003</v>
      </c>
      <c r="AU594">
        <v>0</v>
      </c>
      <c r="AV594">
        <v>5.9607280342243696</v>
      </c>
      <c r="AW594">
        <v>174.9061093</v>
      </c>
      <c r="AX594">
        <v>-37.025838319999998</v>
      </c>
    </row>
    <row r="595" spans="1:50" x14ac:dyDescent="0.55000000000000004">
      <c r="A595">
        <v>160800</v>
      </c>
      <c r="B595" t="s">
        <v>693</v>
      </c>
      <c r="C595" t="s">
        <v>96</v>
      </c>
      <c r="D595">
        <v>0</v>
      </c>
      <c r="E595">
        <v>0</v>
      </c>
      <c r="F595">
        <v>0</v>
      </c>
      <c r="G595">
        <v>0</v>
      </c>
      <c r="H595">
        <v>0.96</v>
      </c>
      <c r="I595">
        <v>0.04</v>
      </c>
      <c r="J595">
        <v>0</v>
      </c>
      <c r="K595">
        <v>0</v>
      </c>
      <c r="L595">
        <v>0</v>
      </c>
      <c r="M595">
        <v>0.02</v>
      </c>
      <c r="N595">
        <v>10.0070788797868</v>
      </c>
      <c r="O595">
        <f t="shared" si="18"/>
        <v>174.9061093</v>
      </c>
      <c r="P595">
        <f t="shared" si="19"/>
        <v>-37.025838319999998</v>
      </c>
      <c r="R595">
        <v>160300</v>
      </c>
      <c r="S595" t="s">
        <v>688</v>
      </c>
      <c r="T595" t="s">
        <v>96</v>
      </c>
      <c r="U595">
        <v>0</v>
      </c>
      <c r="V595">
        <v>0</v>
      </c>
      <c r="W595">
        <v>0</v>
      </c>
      <c r="X595">
        <v>0</v>
      </c>
      <c r="Y595">
        <v>0.88</v>
      </c>
      <c r="Z595">
        <v>0</v>
      </c>
      <c r="AA595">
        <v>0</v>
      </c>
      <c r="AB595">
        <v>0</v>
      </c>
      <c r="AC595">
        <v>0.12</v>
      </c>
      <c r="AD595">
        <v>0.02</v>
      </c>
      <c r="AE595">
        <v>0.467489876045733</v>
      </c>
      <c r="AF595">
        <v>174.9004247</v>
      </c>
      <c r="AG595">
        <v>-37.017170819999997</v>
      </c>
      <c r="AI595">
        <v>160900</v>
      </c>
      <c r="AJ595" t="s">
        <v>694</v>
      </c>
      <c r="AK595" t="s">
        <v>96</v>
      </c>
      <c r="AL595">
        <v>0</v>
      </c>
      <c r="AM595">
        <v>0</v>
      </c>
      <c r="AN595">
        <v>0</v>
      </c>
      <c r="AO595">
        <v>0</v>
      </c>
      <c r="AP595">
        <v>0</v>
      </c>
      <c r="AQ595">
        <v>0.79</v>
      </c>
      <c r="AR595">
        <v>0</v>
      </c>
      <c r="AS595">
        <v>0</v>
      </c>
      <c r="AT595">
        <v>0.21</v>
      </c>
      <c r="AU595">
        <v>0</v>
      </c>
      <c r="AV595">
        <v>1.59313710082745</v>
      </c>
      <c r="AW595">
        <v>174.89971699999899</v>
      </c>
      <c r="AX595">
        <v>-37.031426879999998</v>
      </c>
    </row>
    <row r="596" spans="1:50" x14ac:dyDescent="0.55000000000000004">
      <c r="A596">
        <v>160900</v>
      </c>
      <c r="B596" t="s">
        <v>694</v>
      </c>
      <c r="C596" t="s">
        <v>96</v>
      </c>
      <c r="D596">
        <v>0.01</v>
      </c>
      <c r="E596">
        <v>0.01</v>
      </c>
      <c r="F596">
        <v>0</v>
      </c>
      <c r="G596">
        <v>0</v>
      </c>
      <c r="H596">
        <v>0.96</v>
      </c>
      <c r="I596">
        <v>0.01</v>
      </c>
      <c r="J596">
        <v>0</v>
      </c>
      <c r="K596">
        <v>0</v>
      </c>
      <c r="L596">
        <v>0.01</v>
      </c>
      <c r="M596">
        <v>0.02</v>
      </c>
      <c r="N596">
        <v>9.8717878477270808</v>
      </c>
      <c r="O596">
        <f t="shared" si="18"/>
        <v>174.89971699999899</v>
      </c>
      <c r="P596">
        <f t="shared" si="19"/>
        <v>-37.031426879999998</v>
      </c>
      <c r="R596">
        <v>160400</v>
      </c>
      <c r="S596" t="s">
        <v>689</v>
      </c>
      <c r="T596" t="s">
        <v>96</v>
      </c>
      <c r="U596">
        <v>0</v>
      </c>
      <c r="V596">
        <v>0</v>
      </c>
      <c r="W596">
        <v>0</v>
      </c>
      <c r="X596">
        <v>0</v>
      </c>
      <c r="Y596">
        <v>1</v>
      </c>
      <c r="Z596">
        <v>0</v>
      </c>
      <c r="AA596">
        <v>0</v>
      </c>
      <c r="AB596">
        <v>0</v>
      </c>
      <c r="AC596">
        <v>0</v>
      </c>
      <c r="AD596">
        <v>0.02</v>
      </c>
      <c r="AE596" t="s">
        <v>97</v>
      </c>
      <c r="AF596">
        <v>174.92190590000001</v>
      </c>
      <c r="AG596">
        <v>-37.011188160000003</v>
      </c>
      <c r="AI596">
        <v>161000</v>
      </c>
      <c r="AJ596" t="s">
        <v>695</v>
      </c>
      <c r="AK596" t="s">
        <v>96</v>
      </c>
      <c r="AL596">
        <v>0</v>
      </c>
      <c r="AM596">
        <v>0.03</v>
      </c>
      <c r="AN596">
        <v>0</v>
      </c>
      <c r="AO596">
        <v>0</v>
      </c>
      <c r="AP596">
        <v>-0.01</v>
      </c>
      <c r="AQ596">
        <v>0.5</v>
      </c>
      <c r="AR596">
        <v>0</v>
      </c>
      <c r="AS596">
        <v>0</v>
      </c>
      <c r="AT596">
        <v>0.48</v>
      </c>
      <c r="AU596">
        <v>0</v>
      </c>
      <c r="AV596">
        <v>1.51212560313538</v>
      </c>
      <c r="AW596">
        <v>174.9183515</v>
      </c>
      <c r="AX596">
        <v>-37.021832719999999</v>
      </c>
    </row>
    <row r="597" spans="1:50" x14ac:dyDescent="0.55000000000000004">
      <c r="A597">
        <v>161000</v>
      </c>
      <c r="B597" t="s">
        <v>695</v>
      </c>
      <c r="C597" t="s">
        <v>96</v>
      </c>
      <c r="D597">
        <v>0.01</v>
      </c>
      <c r="E597">
        <v>0</v>
      </c>
      <c r="F597">
        <v>0</v>
      </c>
      <c r="G597">
        <v>0</v>
      </c>
      <c r="H597">
        <v>0.97</v>
      </c>
      <c r="I597">
        <v>0.02</v>
      </c>
      <c r="J597">
        <v>0</v>
      </c>
      <c r="K597">
        <v>0</v>
      </c>
      <c r="L597">
        <v>0</v>
      </c>
      <c r="M597">
        <v>0.02</v>
      </c>
      <c r="N597">
        <v>10.8278799052518</v>
      </c>
      <c r="O597">
        <f t="shared" si="18"/>
        <v>174.9183515</v>
      </c>
      <c r="P597">
        <f t="shared" si="19"/>
        <v>-37.021832719999999</v>
      </c>
      <c r="R597">
        <v>160500</v>
      </c>
      <c r="S597" t="s">
        <v>690</v>
      </c>
      <c r="T597" t="s">
        <v>96</v>
      </c>
      <c r="U597">
        <v>0</v>
      </c>
      <c r="V597">
        <v>0</v>
      </c>
      <c r="W597">
        <v>0</v>
      </c>
      <c r="X597">
        <v>0</v>
      </c>
      <c r="Y597">
        <v>0.67</v>
      </c>
      <c r="Z597">
        <v>0</v>
      </c>
      <c r="AA597">
        <v>0</v>
      </c>
      <c r="AB597">
        <v>0</v>
      </c>
      <c r="AC597">
        <v>0.33</v>
      </c>
      <c r="AD597">
        <v>0.02</v>
      </c>
      <c r="AE597">
        <v>0.70930600164820801</v>
      </c>
      <c r="AF597">
        <v>174.87760689999999</v>
      </c>
      <c r="AG597">
        <v>-37.037349880000001</v>
      </c>
      <c r="AI597">
        <v>161100</v>
      </c>
      <c r="AJ597" t="s">
        <v>696</v>
      </c>
      <c r="AK597" t="s">
        <v>96</v>
      </c>
      <c r="AL597">
        <v>0</v>
      </c>
      <c r="AM597">
        <v>0</v>
      </c>
      <c r="AN597">
        <v>0</v>
      </c>
      <c r="AO597">
        <v>0</v>
      </c>
      <c r="AP597">
        <v>0</v>
      </c>
      <c r="AQ597">
        <v>0.63</v>
      </c>
      <c r="AR597">
        <v>0</v>
      </c>
      <c r="AS597">
        <v>0.05</v>
      </c>
      <c r="AT597">
        <v>0.32</v>
      </c>
      <c r="AU597">
        <v>0</v>
      </c>
      <c r="AV597">
        <v>0.14901750505529199</v>
      </c>
      <c r="AW597">
        <v>174.8809857</v>
      </c>
      <c r="AX597">
        <v>-37.050646319999998</v>
      </c>
    </row>
    <row r="598" spans="1:50" x14ac:dyDescent="0.55000000000000004">
      <c r="A598">
        <v>161100</v>
      </c>
      <c r="B598" t="s">
        <v>696</v>
      </c>
      <c r="C598" t="s">
        <v>96</v>
      </c>
      <c r="D598">
        <v>0.03</v>
      </c>
      <c r="E598">
        <v>0</v>
      </c>
      <c r="F598">
        <v>0</v>
      </c>
      <c r="G598">
        <v>0</v>
      </c>
      <c r="H598">
        <v>0.95</v>
      </c>
      <c r="I598">
        <v>0.01</v>
      </c>
      <c r="J598">
        <v>0</v>
      </c>
      <c r="K598">
        <v>0</v>
      </c>
      <c r="L598">
        <v>0.01</v>
      </c>
      <c r="M598">
        <v>0.02</v>
      </c>
      <c r="N598">
        <v>10.400618546974499</v>
      </c>
      <c r="O598">
        <f t="shared" si="18"/>
        <v>174.8809857</v>
      </c>
      <c r="P598">
        <f t="shared" si="19"/>
        <v>-37.050646319999998</v>
      </c>
      <c r="R598">
        <v>160600</v>
      </c>
      <c r="S598" t="s">
        <v>691</v>
      </c>
      <c r="T598" t="s">
        <v>96</v>
      </c>
      <c r="U598">
        <v>0</v>
      </c>
      <c r="V598">
        <v>0</v>
      </c>
      <c r="W598">
        <v>0</v>
      </c>
      <c r="X598">
        <v>0</v>
      </c>
      <c r="Y598">
        <v>1</v>
      </c>
      <c r="Z598">
        <v>0</v>
      </c>
      <c r="AA598">
        <v>0</v>
      </c>
      <c r="AB598">
        <v>0</v>
      </c>
      <c r="AC598">
        <v>0</v>
      </c>
      <c r="AD598">
        <v>0.02</v>
      </c>
      <c r="AE598">
        <v>0.58132185255598101</v>
      </c>
      <c r="AF598">
        <v>174.88734349999999</v>
      </c>
      <c r="AG598">
        <v>-37.032196540000001</v>
      </c>
      <c r="AI598">
        <v>161200</v>
      </c>
      <c r="AJ598" t="s">
        <v>697</v>
      </c>
      <c r="AK598" t="s">
        <v>96</v>
      </c>
      <c r="AL598">
        <v>0</v>
      </c>
      <c r="AM598">
        <v>0</v>
      </c>
      <c r="AN598">
        <v>0</v>
      </c>
      <c r="AO598">
        <v>0</v>
      </c>
      <c r="AP598">
        <v>0</v>
      </c>
      <c r="AQ598">
        <v>1</v>
      </c>
      <c r="AR598">
        <v>0</v>
      </c>
      <c r="AS598">
        <v>0</v>
      </c>
      <c r="AT598">
        <v>0</v>
      </c>
      <c r="AU598">
        <v>0</v>
      </c>
      <c r="AV598" t="s">
        <v>97</v>
      </c>
      <c r="AW598">
        <v>174.89487339999999</v>
      </c>
      <c r="AX598">
        <v>-37.038670160000002</v>
      </c>
    </row>
    <row r="599" spans="1:50" x14ac:dyDescent="0.55000000000000004">
      <c r="A599">
        <v>161200</v>
      </c>
      <c r="B599" t="s">
        <v>697</v>
      </c>
      <c r="C599" t="s">
        <v>96</v>
      </c>
      <c r="D599">
        <v>0</v>
      </c>
      <c r="E599">
        <v>0</v>
      </c>
      <c r="F599">
        <v>0</v>
      </c>
      <c r="G599">
        <v>0</v>
      </c>
      <c r="H599">
        <v>0.98</v>
      </c>
      <c r="I599">
        <v>0.02</v>
      </c>
      <c r="J599">
        <v>0</v>
      </c>
      <c r="K599">
        <v>0</v>
      </c>
      <c r="L599">
        <v>0</v>
      </c>
      <c r="M599">
        <v>0.02</v>
      </c>
      <c r="N599">
        <v>10.916229372526599</v>
      </c>
      <c r="O599">
        <f t="shared" si="18"/>
        <v>174.89487339999999</v>
      </c>
      <c r="P599">
        <f t="shared" si="19"/>
        <v>-37.038670160000002</v>
      </c>
      <c r="R599">
        <v>160700</v>
      </c>
      <c r="S599" t="s">
        <v>692</v>
      </c>
      <c r="T599" t="s">
        <v>96</v>
      </c>
      <c r="U599">
        <v>0</v>
      </c>
      <c r="V599">
        <v>0</v>
      </c>
      <c r="W599">
        <v>0</v>
      </c>
      <c r="X599">
        <v>0</v>
      </c>
      <c r="Y599">
        <v>0.82</v>
      </c>
      <c r="Z599">
        <v>0</v>
      </c>
      <c r="AA599">
        <v>0</v>
      </c>
      <c r="AB599">
        <v>0</v>
      </c>
      <c r="AC599">
        <v>0.18</v>
      </c>
      <c r="AD599">
        <v>0.02</v>
      </c>
      <c r="AE599">
        <v>0.155040892405578</v>
      </c>
      <c r="AF599">
        <v>174.86299550000001</v>
      </c>
      <c r="AG599">
        <v>-37.046824119999997</v>
      </c>
      <c r="AI599">
        <v>161300</v>
      </c>
      <c r="AJ599" t="s">
        <v>698</v>
      </c>
      <c r="AK599" t="s">
        <v>96</v>
      </c>
      <c r="AL599" t="s">
        <v>97</v>
      </c>
      <c r="AM599" t="s">
        <v>97</v>
      </c>
      <c r="AN599" t="s">
        <v>97</v>
      </c>
      <c r="AO599">
        <v>0</v>
      </c>
      <c r="AP599" t="s">
        <v>97</v>
      </c>
      <c r="AQ599" t="s">
        <v>97</v>
      </c>
      <c r="AR599">
        <v>0</v>
      </c>
      <c r="AS599" t="s">
        <v>97</v>
      </c>
      <c r="AT599" t="s">
        <v>97</v>
      </c>
      <c r="AU599">
        <v>0</v>
      </c>
      <c r="AV599" t="s">
        <v>97</v>
      </c>
      <c r="AW599">
        <v>174.91357930000001</v>
      </c>
      <c r="AX599">
        <v>-37.02624737</v>
      </c>
    </row>
    <row r="600" spans="1:50" x14ac:dyDescent="0.55000000000000004">
      <c r="A600">
        <v>161300</v>
      </c>
      <c r="B600" t="s">
        <v>698</v>
      </c>
      <c r="C600" t="s">
        <v>96</v>
      </c>
      <c r="D600">
        <v>0.01</v>
      </c>
      <c r="E600">
        <v>0.01</v>
      </c>
      <c r="F600">
        <v>0</v>
      </c>
      <c r="G600">
        <v>0</v>
      </c>
      <c r="H600">
        <v>0.95</v>
      </c>
      <c r="I600">
        <v>0.03</v>
      </c>
      <c r="J600">
        <v>0</v>
      </c>
      <c r="K600">
        <v>0</v>
      </c>
      <c r="L600">
        <v>0</v>
      </c>
      <c r="M600">
        <v>0.02</v>
      </c>
      <c r="N600">
        <v>10.0169170446332</v>
      </c>
      <c r="O600">
        <f t="shared" si="18"/>
        <v>174.91357930000001</v>
      </c>
      <c r="P600">
        <f t="shared" si="19"/>
        <v>-37.02624737</v>
      </c>
      <c r="R600">
        <v>160800</v>
      </c>
      <c r="S600" t="s">
        <v>693</v>
      </c>
      <c r="T600" t="s">
        <v>96</v>
      </c>
      <c r="U600">
        <v>0</v>
      </c>
      <c r="V600">
        <v>0</v>
      </c>
      <c r="W600">
        <v>0</v>
      </c>
      <c r="X600">
        <v>0</v>
      </c>
      <c r="Y600">
        <v>1</v>
      </c>
      <c r="Z600">
        <v>0</v>
      </c>
      <c r="AA600">
        <v>0</v>
      </c>
      <c r="AB600">
        <v>0</v>
      </c>
      <c r="AC600">
        <v>0</v>
      </c>
      <c r="AD600">
        <v>0.02</v>
      </c>
      <c r="AE600">
        <v>2.1266316516161301</v>
      </c>
      <c r="AF600">
        <v>174.9061093</v>
      </c>
      <c r="AG600">
        <v>-37.025838319999998</v>
      </c>
      <c r="AI600">
        <v>161400</v>
      </c>
      <c r="AJ600" t="s">
        <v>699</v>
      </c>
      <c r="AK600" t="s">
        <v>96</v>
      </c>
      <c r="AL600">
        <v>0</v>
      </c>
      <c r="AM600">
        <v>0.24</v>
      </c>
      <c r="AN600">
        <v>0</v>
      </c>
      <c r="AO600">
        <v>0</v>
      </c>
      <c r="AP600">
        <v>0</v>
      </c>
      <c r="AQ600">
        <v>0.74</v>
      </c>
      <c r="AR600">
        <v>0</v>
      </c>
      <c r="AS600">
        <v>0</v>
      </c>
      <c r="AT600">
        <v>0.02</v>
      </c>
      <c r="AU600">
        <v>0</v>
      </c>
      <c r="AV600">
        <v>3.4203597367349001</v>
      </c>
      <c r="AW600">
        <v>174.85014860000001</v>
      </c>
      <c r="AX600">
        <v>-37.112168320000002</v>
      </c>
    </row>
    <row r="601" spans="1:50" x14ac:dyDescent="0.55000000000000004">
      <c r="A601">
        <v>161400</v>
      </c>
      <c r="B601" t="s">
        <v>699</v>
      </c>
      <c r="C601" t="s">
        <v>96</v>
      </c>
      <c r="D601">
        <v>0</v>
      </c>
      <c r="E601">
        <v>0</v>
      </c>
      <c r="F601">
        <v>0</v>
      </c>
      <c r="G601">
        <v>0</v>
      </c>
      <c r="H601">
        <v>0.98</v>
      </c>
      <c r="I601">
        <v>0</v>
      </c>
      <c r="J601">
        <v>0</v>
      </c>
      <c r="K601">
        <v>0</v>
      </c>
      <c r="L601">
        <v>0.02</v>
      </c>
      <c r="M601">
        <v>0.02</v>
      </c>
      <c r="N601">
        <v>12.9444900373569</v>
      </c>
      <c r="O601">
        <f t="shared" si="18"/>
        <v>174.85014860000001</v>
      </c>
      <c r="P601">
        <f t="shared" si="19"/>
        <v>-37.112168320000002</v>
      </c>
      <c r="R601">
        <v>160900</v>
      </c>
      <c r="S601" t="s">
        <v>694</v>
      </c>
      <c r="T601" t="s">
        <v>96</v>
      </c>
      <c r="U601">
        <v>0</v>
      </c>
      <c r="V601">
        <v>0</v>
      </c>
      <c r="W601">
        <v>0</v>
      </c>
      <c r="X601">
        <v>0</v>
      </c>
      <c r="Y601">
        <v>1</v>
      </c>
      <c r="Z601">
        <v>0</v>
      </c>
      <c r="AA601">
        <v>0</v>
      </c>
      <c r="AB601">
        <v>0</v>
      </c>
      <c r="AC601">
        <v>0</v>
      </c>
      <c r="AD601">
        <v>0.02</v>
      </c>
      <c r="AE601">
        <v>3.1122499172786</v>
      </c>
      <c r="AF601">
        <v>174.89971699999899</v>
      </c>
      <c r="AG601">
        <v>-37.031426879999998</v>
      </c>
      <c r="AI601">
        <v>161500</v>
      </c>
      <c r="AJ601" t="s">
        <v>700</v>
      </c>
      <c r="AK601" t="s">
        <v>96</v>
      </c>
      <c r="AL601">
        <v>0</v>
      </c>
      <c r="AM601">
        <v>0</v>
      </c>
      <c r="AN601">
        <v>0</v>
      </c>
      <c r="AO601">
        <v>0</v>
      </c>
      <c r="AP601">
        <v>0</v>
      </c>
      <c r="AQ601">
        <v>0.68</v>
      </c>
      <c r="AR601">
        <v>0</v>
      </c>
      <c r="AS601">
        <v>0</v>
      </c>
      <c r="AT601">
        <v>0.32</v>
      </c>
      <c r="AU601">
        <v>0</v>
      </c>
      <c r="AV601">
        <v>0.87607402247648902</v>
      </c>
      <c r="AW601">
        <v>174.89294960000001</v>
      </c>
      <c r="AX601">
        <v>-37.047223330000001</v>
      </c>
    </row>
    <row r="602" spans="1:50" x14ac:dyDescent="0.55000000000000004">
      <c r="A602">
        <v>161500</v>
      </c>
      <c r="B602" t="s">
        <v>700</v>
      </c>
      <c r="C602" t="s">
        <v>96</v>
      </c>
      <c r="D602">
        <v>0</v>
      </c>
      <c r="E602">
        <v>0</v>
      </c>
      <c r="F602">
        <v>0</v>
      </c>
      <c r="G602">
        <v>0</v>
      </c>
      <c r="H602">
        <v>1</v>
      </c>
      <c r="I602">
        <v>0</v>
      </c>
      <c r="J602">
        <v>0</v>
      </c>
      <c r="K602">
        <v>0</v>
      </c>
      <c r="L602">
        <v>0</v>
      </c>
      <c r="M602">
        <v>0.02</v>
      </c>
      <c r="N602">
        <v>10.048378514703501</v>
      </c>
      <c r="O602">
        <f t="shared" si="18"/>
        <v>174.89294960000001</v>
      </c>
      <c r="P602">
        <f t="shared" si="19"/>
        <v>-37.047223330000001</v>
      </c>
      <c r="R602">
        <v>161000</v>
      </c>
      <c r="S602" t="s">
        <v>695</v>
      </c>
      <c r="T602" t="s">
        <v>96</v>
      </c>
      <c r="U602">
        <v>0</v>
      </c>
      <c r="V602">
        <v>0</v>
      </c>
      <c r="W602">
        <v>0</v>
      </c>
      <c r="X602">
        <v>0</v>
      </c>
      <c r="Y602">
        <v>1</v>
      </c>
      <c r="Z602">
        <v>0</v>
      </c>
      <c r="AA602">
        <v>0</v>
      </c>
      <c r="AB602">
        <v>0</v>
      </c>
      <c r="AC602">
        <v>0</v>
      </c>
      <c r="AD602">
        <v>0.02</v>
      </c>
      <c r="AE602">
        <v>1.04242497884101</v>
      </c>
      <c r="AF602">
        <v>174.9183515</v>
      </c>
      <c r="AG602">
        <v>-37.021832719999999</v>
      </c>
      <c r="AI602">
        <v>161600</v>
      </c>
      <c r="AJ602" t="s">
        <v>701</v>
      </c>
      <c r="AK602" t="s">
        <v>96</v>
      </c>
      <c r="AL602">
        <v>0</v>
      </c>
      <c r="AM602">
        <v>0</v>
      </c>
      <c r="AN602">
        <v>0</v>
      </c>
      <c r="AO602">
        <v>0</v>
      </c>
      <c r="AP602">
        <v>0</v>
      </c>
      <c r="AQ602">
        <v>0.36</v>
      </c>
      <c r="AR602">
        <v>0</v>
      </c>
      <c r="AS602">
        <v>0</v>
      </c>
      <c r="AT602">
        <v>0.64</v>
      </c>
      <c r="AU602">
        <v>0</v>
      </c>
      <c r="AV602">
        <v>0.98756910575022105</v>
      </c>
      <c r="AW602">
        <v>174.93229239999999</v>
      </c>
      <c r="AX602">
        <v>-37.02622521</v>
      </c>
    </row>
    <row r="603" spans="1:50" x14ac:dyDescent="0.55000000000000004">
      <c r="A603">
        <v>161600</v>
      </c>
      <c r="B603" t="s">
        <v>701</v>
      </c>
      <c r="C603" t="s">
        <v>96</v>
      </c>
      <c r="D603">
        <v>0.02</v>
      </c>
      <c r="E603">
        <v>0</v>
      </c>
      <c r="F603">
        <v>0</v>
      </c>
      <c r="G603">
        <v>0</v>
      </c>
      <c r="H603">
        <v>0.92999999999999905</v>
      </c>
      <c r="I603">
        <v>0.05</v>
      </c>
      <c r="J603">
        <v>0</v>
      </c>
      <c r="K603">
        <v>0</v>
      </c>
      <c r="L603">
        <v>0</v>
      </c>
      <c r="M603">
        <v>0.02</v>
      </c>
      <c r="N603">
        <v>10.851789814597099</v>
      </c>
      <c r="O603">
        <f t="shared" si="18"/>
        <v>174.93229239999999</v>
      </c>
      <c r="P603">
        <f t="shared" si="19"/>
        <v>-37.02622521</v>
      </c>
      <c r="R603">
        <v>161100</v>
      </c>
      <c r="S603" t="s">
        <v>696</v>
      </c>
      <c r="T603" t="s">
        <v>96</v>
      </c>
      <c r="U603">
        <v>0</v>
      </c>
      <c r="V603">
        <v>0</v>
      </c>
      <c r="W603">
        <v>0</v>
      </c>
      <c r="X603">
        <v>0</v>
      </c>
      <c r="Y603">
        <v>0.82</v>
      </c>
      <c r="Z603">
        <v>0</v>
      </c>
      <c r="AA603">
        <v>0</v>
      </c>
      <c r="AB603">
        <v>0</v>
      </c>
      <c r="AC603">
        <v>0.18</v>
      </c>
      <c r="AD603">
        <v>0.02</v>
      </c>
      <c r="AE603">
        <v>0.19910742272093701</v>
      </c>
      <c r="AF603">
        <v>174.8809857</v>
      </c>
      <c r="AG603">
        <v>-37.050646319999998</v>
      </c>
      <c r="AI603">
        <v>161800</v>
      </c>
      <c r="AJ603" t="s">
        <v>702</v>
      </c>
      <c r="AK603" t="s">
        <v>96</v>
      </c>
      <c r="AL603">
        <v>0</v>
      </c>
      <c r="AM603">
        <v>0</v>
      </c>
      <c r="AN603">
        <v>0</v>
      </c>
      <c r="AO603">
        <v>0</v>
      </c>
      <c r="AP603">
        <v>0</v>
      </c>
      <c r="AQ603">
        <v>0.63</v>
      </c>
      <c r="AR603">
        <v>0</v>
      </c>
      <c r="AS603">
        <v>0.02</v>
      </c>
      <c r="AT603">
        <v>0.35</v>
      </c>
      <c r="AU603">
        <v>0</v>
      </c>
      <c r="AV603">
        <v>0.45496072535035698</v>
      </c>
      <c r="AW603">
        <v>174.90830750000001</v>
      </c>
      <c r="AX603">
        <v>-37.044672030000001</v>
      </c>
    </row>
    <row r="604" spans="1:50" x14ac:dyDescent="0.55000000000000004">
      <c r="A604">
        <v>161700</v>
      </c>
      <c r="B604" t="s">
        <v>703</v>
      </c>
      <c r="C604" t="s">
        <v>96</v>
      </c>
      <c r="D604" t="s">
        <v>97</v>
      </c>
      <c r="E604" t="s">
        <v>97</v>
      </c>
      <c r="F604" t="s">
        <v>97</v>
      </c>
      <c r="G604">
        <v>0</v>
      </c>
      <c r="H604" t="s">
        <v>97</v>
      </c>
      <c r="I604" t="s">
        <v>97</v>
      </c>
      <c r="J604">
        <v>0</v>
      </c>
      <c r="K604" t="s">
        <v>97</v>
      </c>
      <c r="L604" t="s">
        <v>97</v>
      </c>
      <c r="M604">
        <v>0.02</v>
      </c>
      <c r="N604" t="s">
        <v>97</v>
      </c>
      <c r="O604">
        <f t="shared" si="18"/>
        <v>174.91535579999999</v>
      </c>
      <c r="P604">
        <f t="shared" si="19"/>
        <v>-37.03359785</v>
      </c>
      <c r="R604">
        <v>161200</v>
      </c>
      <c r="S604" t="s">
        <v>697</v>
      </c>
      <c r="T604" t="s">
        <v>96</v>
      </c>
      <c r="U604" t="s">
        <v>97</v>
      </c>
      <c r="V604" t="s">
        <v>97</v>
      </c>
      <c r="W604" t="s">
        <v>97</v>
      </c>
      <c r="X604">
        <v>0</v>
      </c>
      <c r="Y604" t="s">
        <v>97</v>
      </c>
      <c r="Z604" t="s">
        <v>97</v>
      </c>
      <c r="AA604">
        <v>0</v>
      </c>
      <c r="AB604" t="s">
        <v>97</v>
      </c>
      <c r="AC604" t="s">
        <v>97</v>
      </c>
      <c r="AD604">
        <v>0.02</v>
      </c>
      <c r="AE604" t="s">
        <v>97</v>
      </c>
      <c r="AF604">
        <v>174.89487339999999</v>
      </c>
      <c r="AG604">
        <v>-37.038670160000002</v>
      </c>
      <c r="AI604">
        <v>161900</v>
      </c>
      <c r="AJ604" t="s">
        <v>704</v>
      </c>
      <c r="AK604" t="s">
        <v>96</v>
      </c>
      <c r="AL604" t="s">
        <v>97</v>
      </c>
      <c r="AM604" t="s">
        <v>97</v>
      </c>
      <c r="AN604" t="s">
        <v>97</v>
      </c>
      <c r="AO604">
        <v>0</v>
      </c>
      <c r="AP604" t="s">
        <v>97</v>
      </c>
      <c r="AQ604" t="s">
        <v>97</v>
      </c>
      <c r="AR604">
        <v>0</v>
      </c>
      <c r="AS604" t="s">
        <v>97</v>
      </c>
      <c r="AT604" t="s">
        <v>97</v>
      </c>
      <c r="AU604">
        <v>0</v>
      </c>
      <c r="AV604" t="s">
        <v>97</v>
      </c>
      <c r="AW604">
        <v>174.9153718</v>
      </c>
      <c r="AX604">
        <v>-37.043937640000003</v>
      </c>
    </row>
    <row r="605" spans="1:50" x14ac:dyDescent="0.55000000000000004">
      <c r="A605">
        <v>161800</v>
      </c>
      <c r="B605" t="s">
        <v>702</v>
      </c>
      <c r="C605" t="s">
        <v>96</v>
      </c>
      <c r="D605">
        <v>0.01</v>
      </c>
      <c r="E605">
        <v>0</v>
      </c>
      <c r="F605">
        <v>0</v>
      </c>
      <c r="G605">
        <v>0</v>
      </c>
      <c r="H605">
        <v>0.98</v>
      </c>
      <c r="I605">
        <v>0</v>
      </c>
      <c r="J605">
        <v>0</v>
      </c>
      <c r="K605">
        <v>0</v>
      </c>
      <c r="L605">
        <v>0.01</v>
      </c>
      <c r="M605">
        <v>0.02</v>
      </c>
      <c r="N605">
        <v>9.5231132249826196</v>
      </c>
      <c r="O605">
        <f t="shared" si="18"/>
        <v>174.90830750000001</v>
      </c>
      <c r="P605">
        <f t="shared" si="19"/>
        <v>-37.044672030000001</v>
      </c>
      <c r="R605">
        <v>161300</v>
      </c>
      <c r="S605" t="s">
        <v>698</v>
      </c>
      <c r="T605" t="s">
        <v>96</v>
      </c>
      <c r="U605">
        <v>0</v>
      </c>
      <c r="V605">
        <v>0</v>
      </c>
      <c r="W605">
        <v>0</v>
      </c>
      <c r="X605">
        <v>0</v>
      </c>
      <c r="Y605">
        <v>1</v>
      </c>
      <c r="Z605">
        <v>0</v>
      </c>
      <c r="AA605">
        <v>0</v>
      </c>
      <c r="AB605">
        <v>0</v>
      </c>
      <c r="AC605">
        <v>0</v>
      </c>
      <c r="AD605">
        <v>0.02</v>
      </c>
      <c r="AE605" t="s">
        <v>97</v>
      </c>
      <c r="AF605">
        <v>174.91357930000001</v>
      </c>
      <c r="AG605">
        <v>-37.02624737</v>
      </c>
      <c r="AI605">
        <v>162000</v>
      </c>
      <c r="AJ605" t="s">
        <v>705</v>
      </c>
      <c r="AK605" t="s">
        <v>96</v>
      </c>
      <c r="AL605">
        <v>0</v>
      </c>
      <c r="AM605">
        <v>0</v>
      </c>
      <c r="AN605">
        <v>0</v>
      </c>
      <c r="AO605">
        <v>0</v>
      </c>
      <c r="AP605">
        <v>0</v>
      </c>
      <c r="AQ605">
        <v>1</v>
      </c>
      <c r="AR605">
        <v>0</v>
      </c>
      <c r="AS605">
        <v>0</v>
      </c>
      <c r="AT605">
        <v>0</v>
      </c>
      <c r="AU605">
        <v>0</v>
      </c>
      <c r="AV605">
        <v>1.5963835606458801</v>
      </c>
      <c r="AW605">
        <v>174.92112940000001</v>
      </c>
      <c r="AX605">
        <v>-37.040685060000001</v>
      </c>
    </row>
    <row r="606" spans="1:50" x14ac:dyDescent="0.55000000000000004">
      <c r="A606">
        <v>161900</v>
      </c>
      <c r="B606" t="s">
        <v>704</v>
      </c>
      <c r="C606" t="s">
        <v>96</v>
      </c>
      <c r="D606">
        <v>0</v>
      </c>
      <c r="E606">
        <v>0</v>
      </c>
      <c r="F606">
        <v>0</v>
      </c>
      <c r="G606">
        <v>0</v>
      </c>
      <c r="H606">
        <v>0.98</v>
      </c>
      <c r="I606">
        <v>0</v>
      </c>
      <c r="J606">
        <v>0</v>
      </c>
      <c r="K606">
        <v>0</v>
      </c>
      <c r="L606">
        <v>0.02</v>
      </c>
      <c r="M606">
        <v>0.02</v>
      </c>
      <c r="N606">
        <v>9.5298676810451006</v>
      </c>
      <c r="O606">
        <f t="shared" si="18"/>
        <v>174.9153718</v>
      </c>
      <c r="P606">
        <f t="shared" si="19"/>
        <v>-37.043937640000003</v>
      </c>
      <c r="R606">
        <v>161400</v>
      </c>
      <c r="S606" t="s">
        <v>699</v>
      </c>
      <c r="T606" t="s">
        <v>96</v>
      </c>
      <c r="U606">
        <v>0</v>
      </c>
      <c r="V606">
        <v>0</v>
      </c>
      <c r="W606">
        <v>0</v>
      </c>
      <c r="X606">
        <v>0</v>
      </c>
      <c r="Y606">
        <v>0.96</v>
      </c>
      <c r="Z606">
        <v>0</v>
      </c>
      <c r="AA606">
        <v>0</v>
      </c>
      <c r="AB606">
        <v>0</v>
      </c>
      <c r="AC606">
        <v>0.04</v>
      </c>
      <c r="AD606">
        <v>0.02</v>
      </c>
      <c r="AE606">
        <v>7.92199032953142</v>
      </c>
      <c r="AF606">
        <v>174.85014860000001</v>
      </c>
      <c r="AG606">
        <v>-37.112168320000002</v>
      </c>
      <c r="AI606">
        <v>162100</v>
      </c>
      <c r="AJ606" t="s">
        <v>706</v>
      </c>
      <c r="AK606" t="s">
        <v>96</v>
      </c>
      <c r="AL606">
        <v>0</v>
      </c>
      <c r="AM606">
        <v>0</v>
      </c>
      <c r="AN606">
        <v>0</v>
      </c>
      <c r="AO606">
        <v>0</v>
      </c>
      <c r="AP606">
        <v>0</v>
      </c>
      <c r="AQ606">
        <v>0.82</v>
      </c>
      <c r="AR606">
        <v>0</v>
      </c>
      <c r="AS606">
        <v>0</v>
      </c>
      <c r="AT606">
        <v>0.18</v>
      </c>
      <c r="AU606">
        <v>0</v>
      </c>
      <c r="AV606">
        <v>1.04405615011681</v>
      </c>
      <c r="AW606">
        <v>174.9388831</v>
      </c>
      <c r="AX606">
        <v>-37.0415736</v>
      </c>
    </row>
    <row r="607" spans="1:50" x14ac:dyDescent="0.55000000000000004">
      <c r="A607">
        <v>162000</v>
      </c>
      <c r="B607" t="s">
        <v>705</v>
      </c>
      <c r="C607" t="s">
        <v>96</v>
      </c>
      <c r="D607">
        <v>0.05</v>
      </c>
      <c r="E607">
        <v>0.01</v>
      </c>
      <c r="F607">
        <v>0</v>
      </c>
      <c r="G607">
        <v>0</v>
      </c>
      <c r="H607">
        <v>0.89</v>
      </c>
      <c r="I607">
        <v>0</v>
      </c>
      <c r="J607">
        <v>0</v>
      </c>
      <c r="K607">
        <v>0</v>
      </c>
      <c r="L607">
        <v>0.05</v>
      </c>
      <c r="M607">
        <v>0.02</v>
      </c>
      <c r="N607">
        <v>11.1091964002027</v>
      </c>
      <c r="O607">
        <f t="shared" si="18"/>
        <v>174.92112940000001</v>
      </c>
      <c r="P607">
        <f t="shared" si="19"/>
        <v>-37.040685060000001</v>
      </c>
      <c r="R607">
        <v>161500</v>
      </c>
      <c r="S607" t="s">
        <v>700</v>
      </c>
      <c r="T607" t="s">
        <v>96</v>
      </c>
      <c r="U607">
        <v>0</v>
      </c>
      <c r="V607">
        <v>0</v>
      </c>
      <c r="W607">
        <v>0</v>
      </c>
      <c r="X607">
        <v>0</v>
      </c>
      <c r="Y607">
        <v>1</v>
      </c>
      <c r="Z607">
        <v>0</v>
      </c>
      <c r="AA607">
        <v>0</v>
      </c>
      <c r="AB607">
        <v>0</v>
      </c>
      <c r="AC607">
        <v>0</v>
      </c>
      <c r="AD607">
        <v>0.02</v>
      </c>
      <c r="AE607" t="s">
        <v>97</v>
      </c>
      <c r="AF607">
        <v>174.89294960000001</v>
      </c>
      <c r="AG607">
        <v>-37.047223330000001</v>
      </c>
      <c r="AI607">
        <v>162300</v>
      </c>
      <c r="AJ607" t="s">
        <v>707</v>
      </c>
      <c r="AK607" t="s">
        <v>96</v>
      </c>
      <c r="AL607">
        <v>0</v>
      </c>
      <c r="AM607">
        <v>0.14000000000000001</v>
      </c>
      <c r="AN607">
        <v>0</v>
      </c>
      <c r="AO607">
        <v>0</v>
      </c>
      <c r="AP607">
        <v>0.06</v>
      </c>
      <c r="AQ607">
        <v>0.8</v>
      </c>
      <c r="AR607">
        <v>0</v>
      </c>
      <c r="AS607">
        <v>0</v>
      </c>
      <c r="AT607">
        <v>0</v>
      </c>
      <c r="AU607">
        <v>0</v>
      </c>
      <c r="AV607">
        <v>4.4087571026704797</v>
      </c>
      <c r="AW607">
        <v>174.9891355</v>
      </c>
      <c r="AX607">
        <v>-37.044325309999998</v>
      </c>
    </row>
    <row r="608" spans="1:50" x14ac:dyDescent="0.55000000000000004">
      <c r="A608">
        <v>162100</v>
      </c>
      <c r="B608" t="s">
        <v>706</v>
      </c>
      <c r="C608" t="s">
        <v>96</v>
      </c>
      <c r="D608">
        <v>0.08</v>
      </c>
      <c r="E608">
        <v>0</v>
      </c>
      <c r="F608">
        <v>0</v>
      </c>
      <c r="G608">
        <v>0</v>
      </c>
      <c r="H608">
        <v>0.91</v>
      </c>
      <c r="I608">
        <v>0.01</v>
      </c>
      <c r="J608">
        <v>0</v>
      </c>
      <c r="K608">
        <v>0</v>
      </c>
      <c r="L608">
        <v>0</v>
      </c>
      <c r="M608">
        <v>0.02</v>
      </c>
      <c r="N608">
        <v>13.7700073432108</v>
      </c>
      <c r="O608">
        <f t="shared" si="18"/>
        <v>174.9388831</v>
      </c>
      <c r="P608">
        <f t="shared" si="19"/>
        <v>-37.0415736</v>
      </c>
      <c r="R608">
        <v>161600</v>
      </c>
      <c r="S608" t="s">
        <v>701</v>
      </c>
      <c r="T608" t="s">
        <v>96</v>
      </c>
      <c r="U608">
        <v>0</v>
      </c>
      <c r="V608">
        <v>0</v>
      </c>
      <c r="W608">
        <v>0</v>
      </c>
      <c r="X608">
        <v>0</v>
      </c>
      <c r="Y608">
        <v>1</v>
      </c>
      <c r="Z608">
        <v>0</v>
      </c>
      <c r="AA608">
        <v>0</v>
      </c>
      <c r="AB608">
        <v>0</v>
      </c>
      <c r="AC608">
        <v>0</v>
      </c>
      <c r="AD608">
        <v>0.02</v>
      </c>
      <c r="AE608">
        <v>2.6291038660392099</v>
      </c>
      <c r="AF608">
        <v>174.93229239999999</v>
      </c>
      <c r="AG608">
        <v>-37.02622521</v>
      </c>
      <c r="AI608">
        <v>162400</v>
      </c>
      <c r="AJ608" t="s">
        <v>708</v>
      </c>
      <c r="AK608" t="s">
        <v>96</v>
      </c>
      <c r="AL608">
        <v>0</v>
      </c>
      <c r="AM608">
        <v>0.28000000000000003</v>
      </c>
      <c r="AN608">
        <v>0</v>
      </c>
      <c r="AO608">
        <v>0</v>
      </c>
      <c r="AP608">
        <v>0</v>
      </c>
      <c r="AQ608">
        <v>0.72</v>
      </c>
      <c r="AR608">
        <v>0</v>
      </c>
      <c r="AS608">
        <v>0</v>
      </c>
      <c r="AT608">
        <v>0</v>
      </c>
      <c r="AU608">
        <v>0</v>
      </c>
      <c r="AV608">
        <v>1.68913168620647</v>
      </c>
      <c r="AW608">
        <v>174.75527209999899</v>
      </c>
      <c r="AX608">
        <v>-37.20183488</v>
      </c>
    </row>
    <row r="609" spans="1:50" x14ac:dyDescent="0.55000000000000004">
      <c r="A609">
        <v>162200</v>
      </c>
      <c r="B609" t="s">
        <v>709</v>
      </c>
      <c r="C609" t="s">
        <v>96</v>
      </c>
      <c r="D609">
        <v>0</v>
      </c>
      <c r="E609">
        <v>0</v>
      </c>
      <c r="F609">
        <v>0</v>
      </c>
      <c r="G609">
        <v>0</v>
      </c>
      <c r="H609">
        <v>0.96</v>
      </c>
      <c r="I609">
        <v>0</v>
      </c>
      <c r="J609">
        <v>0</v>
      </c>
      <c r="K609">
        <v>0</v>
      </c>
      <c r="L609">
        <v>0.04</v>
      </c>
      <c r="M609">
        <v>0.02</v>
      </c>
      <c r="N609">
        <v>8.7367213200589298</v>
      </c>
      <c r="O609">
        <f t="shared" si="18"/>
        <v>174.92586900000001</v>
      </c>
      <c r="P609">
        <f t="shared" si="19"/>
        <v>-37.050698840000003</v>
      </c>
      <c r="R609">
        <v>161700</v>
      </c>
      <c r="S609" t="s">
        <v>703</v>
      </c>
      <c r="T609" t="s">
        <v>96</v>
      </c>
      <c r="U609">
        <v>0</v>
      </c>
      <c r="V609">
        <v>0</v>
      </c>
      <c r="W609">
        <v>0</v>
      </c>
      <c r="X609">
        <v>0</v>
      </c>
      <c r="Y609">
        <v>0.99</v>
      </c>
      <c r="Z609">
        <v>0</v>
      </c>
      <c r="AA609">
        <v>0</v>
      </c>
      <c r="AB609">
        <v>0</v>
      </c>
      <c r="AC609">
        <v>0.01</v>
      </c>
      <c r="AD609">
        <v>0.02</v>
      </c>
      <c r="AE609">
        <v>8.2163659885080609</v>
      </c>
      <c r="AF609">
        <v>174.91535579999999</v>
      </c>
      <c r="AG609">
        <v>-37.03359785</v>
      </c>
      <c r="AI609">
        <v>162500</v>
      </c>
      <c r="AJ609" t="s">
        <v>710</v>
      </c>
      <c r="AK609" t="s">
        <v>96</v>
      </c>
      <c r="AL609">
        <v>0</v>
      </c>
      <c r="AM609">
        <v>0.11</v>
      </c>
      <c r="AN609">
        <v>0</v>
      </c>
      <c r="AO609">
        <v>0</v>
      </c>
      <c r="AP609">
        <v>0.01</v>
      </c>
      <c r="AQ609">
        <v>0.79</v>
      </c>
      <c r="AR609">
        <v>0</v>
      </c>
      <c r="AS609">
        <v>0.02</v>
      </c>
      <c r="AT609">
        <v>7.0000000000000007E-2</v>
      </c>
      <c r="AU609">
        <v>0</v>
      </c>
      <c r="AV609">
        <v>5.32787036258956</v>
      </c>
      <c r="AW609">
        <v>174.914052</v>
      </c>
      <c r="AX609">
        <v>-37.072265659999999</v>
      </c>
    </row>
    <row r="610" spans="1:50" x14ac:dyDescent="0.55000000000000004">
      <c r="A610">
        <v>162300</v>
      </c>
      <c r="B610" t="s">
        <v>707</v>
      </c>
      <c r="C610" t="s">
        <v>96</v>
      </c>
      <c r="D610">
        <v>0</v>
      </c>
      <c r="E610">
        <v>0</v>
      </c>
      <c r="F610">
        <v>0</v>
      </c>
      <c r="G610">
        <v>0</v>
      </c>
      <c r="H610">
        <v>0.97</v>
      </c>
      <c r="I610">
        <v>0</v>
      </c>
      <c r="J610">
        <v>0</v>
      </c>
      <c r="K610">
        <v>0</v>
      </c>
      <c r="L610">
        <v>0.03</v>
      </c>
      <c r="M610">
        <v>0.02</v>
      </c>
      <c r="N610">
        <v>11.170522867252201</v>
      </c>
      <c r="O610">
        <f t="shared" si="18"/>
        <v>174.9891355</v>
      </c>
      <c r="P610">
        <f t="shared" si="19"/>
        <v>-37.044325309999998</v>
      </c>
      <c r="R610">
        <v>161800</v>
      </c>
      <c r="S610" t="s">
        <v>702</v>
      </c>
      <c r="T610" t="s">
        <v>96</v>
      </c>
      <c r="U610">
        <v>0</v>
      </c>
      <c r="V610">
        <v>0</v>
      </c>
      <c r="W610">
        <v>0</v>
      </c>
      <c r="X610">
        <v>0</v>
      </c>
      <c r="Y610">
        <v>0.56999999999999995</v>
      </c>
      <c r="Z610">
        <v>0</v>
      </c>
      <c r="AA610">
        <v>0</v>
      </c>
      <c r="AB610">
        <v>0</v>
      </c>
      <c r="AC610">
        <v>0.43</v>
      </c>
      <c r="AD610">
        <v>0.02</v>
      </c>
      <c r="AE610" t="s">
        <v>97</v>
      </c>
      <c r="AF610">
        <v>174.90830750000001</v>
      </c>
      <c r="AG610">
        <v>-37.044672030000001</v>
      </c>
      <c r="AI610">
        <v>162600</v>
      </c>
      <c r="AJ610" t="s">
        <v>711</v>
      </c>
      <c r="AK610" t="s">
        <v>96</v>
      </c>
      <c r="AL610">
        <v>0</v>
      </c>
      <c r="AM610">
        <v>0</v>
      </c>
      <c r="AN610">
        <v>0</v>
      </c>
      <c r="AO610">
        <v>0</v>
      </c>
      <c r="AP610">
        <v>0</v>
      </c>
      <c r="AQ610">
        <v>0.65</v>
      </c>
      <c r="AR610">
        <v>0</v>
      </c>
      <c r="AS610">
        <v>0</v>
      </c>
      <c r="AT610">
        <v>0.35</v>
      </c>
      <c r="AU610">
        <v>0</v>
      </c>
      <c r="AV610">
        <v>1.0486626062327999</v>
      </c>
      <c r="AW610">
        <v>174.9451498</v>
      </c>
      <c r="AX610">
        <v>-37.049020130000002</v>
      </c>
    </row>
    <row r="611" spans="1:50" x14ac:dyDescent="0.55000000000000004">
      <c r="A611">
        <v>162400</v>
      </c>
      <c r="B611" t="s">
        <v>708</v>
      </c>
      <c r="C611" t="s">
        <v>96</v>
      </c>
      <c r="D611">
        <v>0</v>
      </c>
      <c r="E611">
        <v>0</v>
      </c>
      <c r="F611">
        <v>0</v>
      </c>
      <c r="G611">
        <v>0</v>
      </c>
      <c r="H611">
        <v>1</v>
      </c>
      <c r="I611">
        <v>0</v>
      </c>
      <c r="J611">
        <v>0</v>
      </c>
      <c r="K611">
        <v>0</v>
      </c>
      <c r="L611">
        <v>0</v>
      </c>
      <c r="M611">
        <v>0.02</v>
      </c>
      <c r="N611">
        <v>14.3892666126645</v>
      </c>
      <c r="O611">
        <f t="shared" si="18"/>
        <v>174.75527209999899</v>
      </c>
      <c r="P611">
        <f t="shared" si="19"/>
        <v>-37.20183488</v>
      </c>
      <c r="R611">
        <v>161900</v>
      </c>
      <c r="S611" t="s">
        <v>704</v>
      </c>
      <c r="T611" t="s">
        <v>96</v>
      </c>
      <c r="U611" t="s">
        <v>97</v>
      </c>
      <c r="V611" t="s">
        <v>97</v>
      </c>
      <c r="W611" t="s">
        <v>97</v>
      </c>
      <c r="X611">
        <v>0</v>
      </c>
      <c r="Y611" t="s">
        <v>97</v>
      </c>
      <c r="Z611" t="s">
        <v>97</v>
      </c>
      <c r="AA611">
        <v>0</v>
      </c>
      <c r="AB611" t="s">
        <v>97</v>
      </c>
      <c r="AC611" t="s">
        <v>97</v>
      </c>
      <c r="AD611">
        <v>0.02</v>
      </c>
      <c r="AE611" t="s">
        <v>97</v>
      </c>
      <c r="AF611">
        <v>174.9153718</v>
      </c>
      <c r="AG611">
        <v>-37.043937640000003</v>
      </c>
      <c r="AI611">
        <v>162700</v>
      </c>
      <c r="AJ611" t="s">
        <v>712</v>
      </c>
      <c r="AK611" t="s">
        <v>96</v>
      </c>
      <c r="AL611">
        <v>0</v>
      </c>
      <c r="AM611">
        <v>0.18</v>
      </c>
      <c r="AN611">
        <v>0</v>
      </c>
      <c r="AO611">
        <v>0</v>
      </c>
      <c r="AP611">
        <v>0</v>
      </c>
      <c r="AQ611">
        <v>0.82</v>
      </c>
      <c r="AR611">
        <v>0</v>
      </c>
      <c r="AS611">
        <v>0</v>
      </c>
      <c r="AT611">
        <v>0</v>
      </c>
      <c r="AU611">
        <v>0</v>
      </c>
      <c r="AV611" t="s">
        <v>97</v>
      </c>
      <c r="AW611">
        <v>175.15196850000001</v>
      </c>
      <c r="AX611">
        <v>-36.984133620000001</v>
      </c>
    </row>
    <row r="612" spans="1:50" x14ac:dyDescent="0.55000000000000004">
      <c r="A612">
        <v>162500</v>
      </c>
      <c r="B612" t="s">
        <v>710</v>
      </c>
      <c r="C612" t="s">
        <v>96</v>
      </c>
      <c r="D612">
        <v>0.01</v>
      </c>
      <c r="E612">
        <v>0</v>
      </c>
      <c r="F612">
        <v>0</v>
      </c>
      <c r="G612">
        <v>0</v>
      </c>
      <c r="H612">
        <v>0.99</v>
      </c>
      <c r="I612">
        <v>0</v>
      </c>
      <c r="J612">
        <v>0</v>
      </c>
      <c r="K612">
        <v>0</v>
      </c>
      <c r="L612">
        <v>0</v>
      </c>
      <c r="M612">
        <v>0.02</v>
      </c>
      <c r="N612">
        <v>11.685613934381299</v>
      </c>
      <c r="O612">
        <f t="shared" si="18"/>
        <v>174.914052</v>
      </c>
      <c r="P612">
        <f t="shared" si="19"/>
        <v>-37.072265659999999</v>
      </c>
      <c r="R612">
        <v>162000</v>
      </c>
      <c r="S612" t="s">
        <v>705</v>
      </c>
      <c r="T612" t="s">
        <v>96</v>
      </c>
      <c r="U612">
        <v>0</v>
      </c>
      <c r="V612">
        <v>0</v>
      </c>
      <c r="W612">
        <v>0</v>
      </c>
      <c r="X612">
        <v>0</v>
      </c>
      <c r="Y612">
        <v>0.87</v>
      </c>
      <c r="Z612">
        <v>0</v>
      </c>
      <c r="AA612">
        <v>0</v>
      </c>
      <c r="AB612">
        <v>0</v>
      </c>
      <c r="AC612">
        <v>0.13</v>
      </c>
      <c r="AD612">
        <v>0.02</v>
      </c>
      <c r="AE612">
        <v>2.3890722639531798</v>
      </c>
      <c r="AF612">
        <v>174.92112940000001</v>
      </c>
      <c r="AG612">
        <v>-37.040685060000001</v>
      </c>
      <c r="AI612">
        <v>162800</v>
      </c>
      <c r="AJ612" t="s">
        <v>713</v>
      </c>
      <c r="AK612" t="s">
        <v>96</v>
      </c>
      <c r="AL612" t="s">
        <v>97</v>
      </c>
      <c r="AM612" t="s">
        <v>97</v>
      </c>
      <c r="AN612" t="s">
        <v>97</v>
      </c>
      <c r="AO612">
        <v>0</v>
      </c>
      <c r="AP612" t="s">
        <v>97</v>
      </c>
      <c r="AQ612" t="s">
        <v>97</v>
      </c>
      <c r="AR612">
        <v>0</v>
      </c>
      <c r="AS612" t="s">
        <v>97</v>
      </c>
      <c r="AT612" t="s">
        <v>97</v>
      </c>
      <c r="AU612">
        <v>0</v>
      </c>
      <c r="AV612" t="s">
        <v>97</v>
      </c>
      <c r="AW612">
        <v>174.934168</v>
      </c>
      <c r="AX612">
        <v>-37.056536710000003</v>
      </c>
    </row>
    <row r="613" spans="1:50" x14ac:dyDescent="0.55000000000000004">
      <c r="A613">
        <v>162600</v>
      </c>
      <c r="B613" t="s">
        <v>711</v>
      </c>
      <c r="C613" t="s">
        <v>96</v>
      </c>
      <c r="D613">
        <v>0</v>
      </c>
      <c r="E613">
        <v>0</v>
      </c>
      <c r="F613">
        <v>0</v>
      </c>
      <c r="G613">
        <v>0</v>
      </c>
      <c r="H613">
        <v>0.91</v>
      </c>
      <c r="I613">
        <v>0</v>
      </c>
      <c r="J613">
        <v>0</v>
      </c>
      <c r="K613">
        <v>0</v>
      </c>
      <c r="L613">
        <v>0.09</v>
      </c>
      <c r="M613">
        <v>0.02</v>
      </c>
      <c r="N613">
        <v>11.4227375819543</v>
      </c>
      <c r="O613">
        <f t="shared" si="18"/>
        <v>174.9451498</v>
      </c>
      <c r="P613">
        <f t="shared" si="19"/>
        <v>-37.049020130000002</v>
      </c>
      <c r="R613">
        <v>162100</v>
      </c>
      <c r="S613" t="s">
        <v>706</v>
      </c>
      <c r="T613" t="s">
        <v>96</v>
      </c>
      <c r="U613">
        <v>0</v>
      </c>
      <c r="V613">
        <v>0</v>
      </c>
      <c r="W613">
        <v>0</v>
      </c>
      <c r="X613">
        <v>0</v>
      </c>
      <c r="Y613">
        <v>1</v>
      </c>
      <c r="Z613">
        <v>0</v>
      </c>
      <c r="AA613">
        <v>0</v>
      </c>
      <c r="AB613">
        <v>0</v>
      </c>
      <c r="AC613">
        <v>0</v>
      </c>
      <c r="AD613">
        <v>0.02</v>
      </c>
      <c r="AE613" t="s">
        <v>97</v>
      </c>
      <c r="AF613">
        <v>174.9388831</v>
      </c>
      <c r="AG613">
        <v>-37.0415736</v>
      </c>
      <c r="AI613">
        <v>162900</v>
      </c>
      <c r="AJ613" t="s">
        <v>714</v>
      </c>
      <c r="AK613" t="s">
        <v>96</v>
      </c>
      <c r="AL613">
        <v>0</v>
      </c>
      <c r="AM613">
        <v>0.09</v>
      </c>
      <c r="AN613">
        <v>0</v>
      </c>
      <c r="AO613">
        <v>0</v>
      </c>
      <c r="AP613">
        <v>0</v>
      </c>
      <c r="AQ613">
        <v>0.77</v>
      </c>
      <c r="AR613">
        <v>0</v>
      </c>
      <c r="AS613">
        <v>0</v>
      </c>
      <c r="AT613">
        <v>0.14000000000000001</v>
      </c>
      <c r="AU613">
        <v>0</v>
      </c>
      <c r="AV613">
        <v>5.48005359623573</v>
      </c>
      <c r="AW613">
        <v>175.04590669999999</v>
      </c>
      <c r="AX613">
        <v>-37.014809769999999</v>
      </c>
    </row>
    <row r="614" spans="1:50" x14ac:dyDescent="0.55000000000000004">
      <c r="A614">
        <v>162700</v>
      </c>
      <c r="B614" t="s">
        <v>712</v>
      </c>
      <c r="C614" t="s">
        <v>96</v>
      </c>
      <c r="D614">
        <v>0</v>
      </c>
      <c r="E614">
        <v>0</v>
      </c>
      <c r="F614">
        <v>0</v>
      </c>
      <c r="G614">
        <v>0</v>
      </c>
      <c r="H614">
        <v>0.98</v>
      </c>
      <c r="I614">
        <v>0</v>
      </c>
      <c r="J614">
        <v>0</v>
      </c>
      <c r="K614">
        <v>0</v>
      </c>
      <c r="L614">
        <v>0.02</v>
      </c>
      <c r="M614">
        <v>0.02</v>
      </c>
      <c r="N614">
        <v>19.156775669210901</v>
      </c>
      <c r="O614">
        <f t="shared" si="18"/>
        <v>175.15196850000001</v>
      </c>
      <c r="P614">
        <f t="shared" si="19"/>
        <v>-36.984133620000001</v>
      </c>
      <c r="R614">
        <v>162200</v>
      </c>
      <c r="S614" t="s">
        <v>709</v>
      </c>
      <c r="T614" t="s">
        <v>96</v>
      </c>
      <c r="U614">
        <v>0</v>
      </c>
      <c r="V614">
        <v>0</v>
      </c>
      <c r="W614">
        <v>0</v>
      </c>
      <c r="X614">
        <v>0</v>
      </c>
      <c r="Y614">
        <v>0.98</v>
      </c>
      <c r="Z614">
        <v>0.01</v>
      </c>
      <c r="AA614">
        <v>0</v>
      </c>
      <c r="AB614">
        <v>0</v>
      </c>
      <c r="AC614">
        <v>0.01</v>
      </c>
      <c r="AD614">
        <v>0.02</v>
      </c>
      <c r="AE614">
        <v>7.0120508929179097</v>
      </c>
      <c r="AF614">
        <v>174.92586900000001</v>
      </c>
      <c r="AG614">
        <v>-37.050698840000003</v>
      </c>
      <c r="AI614">
        <v>163000</v>
      </c>
      <c r="AJ614" t="s">
        <v>715</v>
      </c>
      <c r="AK614" t="s">
        <v>96</v>
      </c>
      <c r="AL614">
        <v>0</v>
      </c>
      <c r="AM614">
        <v>0</v>
      </c>
      <c r="AN614">
        <v>0</v>
      </c>
      <c r="AO614">
        <v>0</v>
      </c>
      <c r="AP614">
        <v>0</v>
      </c>
      <c r="AQ614">
        <v>1</v>
      </c>
      <c r="AR614">
        <v>0</v>
      </c>
      <c r="AS614">
        <v>0</v>
      </c>
      <c r="AT614">
        <v>0</v>
      </c>
      <c r="AU614">
        <v>0</v>
      </c>
      <c r="AV614">
        <v>0.65446319986197499</v>
      </c>
      <c r="AW614">
        <v>174.9479461</v>
      </c>
      <c r="AX614">
        <v>-37.057414059999999</v>
      </c>
    </row>
    <row r="615" spans="1:50" x14ac:dyDescent="0.55000000000000004">
      <c r="A615">
        <v>162800</v>
      </c>
      <c r="B615" t="s">
        <v>713</v>
      </c>
      <c r="C615" t="s">
        <v>96</v>
      </c>
      <c r="D615">
        <v>0.05</v>
      </c>
      <c r="E615">
        <v>0</v>
      </c>
      <c r="F615">
        <v>0</v>
      </c>
      <c r="G615">
        <v>0</v>
      </c>
      <c r="H615">
        <v>0.95</v>
      </c>
      <c r="I615">
        <v>0</v>
      </c>
      <c r="J615">
        <v>0</v>
      </c>
      <c r="K615">
        <v>0</v>
      </c>
      <c r="L615">
        <v>0</v>
      </c>
      <c r="M615">
        <v>0.02</v>
      </c>
      <c r="N615">
        <v>10.901099472787299</v>
      </c>
      <c r="O615">
        <f t="shared" si="18"/>
        <v>174.934168</v>
      </c>
      <c r="P615">
        <f t="shared" si="19"/>
        <v>-37.056536710000003</v>
      </c>
      <c r="R615">
        <v>162300</v>
      </c>
      <c r="S615" t="s">
        <v>707</v>
      </c>
      <c r="T615" t="s">
        <v>96</v>
      </c>
      <c r="U615">
        <v>0</v>
      </c>
      <c r="V615">
        <v>0</v>
      </c>
      <c r="W615">
        <v>0</v>
      </c>
      <c r="X615">
        <v>0</v>
      </c>
      <c r="Y615">
        <v>0.98</v>
      </c>
      <c r="Z615">
        <v>0</v>
      </c>
      <c r="AA615">
        <v>0</v>
      </c>
      <c r="AB615">
        <v>0</v>
      </c>
      <c r="AC615">
        <v>0.02</v>
      </c>
      <c r="AD615">
        <v>0.02</v>
      </c>
      <c r="AE615">
        <v>8.0762591112142896</v>
      </c>
      <c r="AF615">
        <v>174.9891355</v>
      </c>
      <c r="AG615">
        <v>-37.044325309999998</v>
      </c>
      <c r="AI615">
        <v>163100</v>
      </c>
      <c r="AJ615" t="s">
        <v>716</v>
      </c>
      <c r="AK615" t="s">
        <v>96</v>
      </c>
      <c r="AL615">
        <v>0</v>
      </c>
      <c r="AM615">
        <v>0</v>
      </c>
      <c r="AN615">
        <v>0</v>
      </c>
      <c r="AO615">
        <v>0</v>
      </c>
      <c r="AP615">
        <v>0</v>
      </c>
      <c r="AQ615">
        <v>0.89</v>
      </c>
      <c r="AR615">
        <v>0</v>
      </c>
      <c r="AS615">
        <v>0</v>
      </c>
      <c r="AT615">
        <v>0.11</v>
      </c>
      <c r="AU615">
        <v>0</v>
      </c>
      <c r="AV615">
        <v>1.45137396834719</v>
      </c>
      <c r="AW615">
        <v>174.93272859999999</v>
      </c>
      <c r="AX615">
        <v>-37.068647849999998</v>
      </c>
    </row>
    <row r="616" spans="1:50" x14ac:dyDescent="0.55000000000000004">
      <c r="A616">
        <v>162900</v>
      </c>
      <c r="B616" t="s">
        <v>714</v>
      </c>
      <c r="C616" t="s">
        <v>96</v>
      </c>
      <c r="D616">
        <v>0</v>
      </c>
      <c r="E616">
        <v>0</v>
      </c>
      <c r="F616">
        <v>0</v>
      </c>
      <c r="G616">
        <v>0</v>
      </c>
      <c r="H616">
        <v>0.94</v>
      </c>
      <c r="I616">
        <v>0.03</v>
      </c>
      <c r="J616">
        <v>0</v>
      </c>
      <c r="K616">
        <v>0</v>
      </c>
      <c r="L616">
        <v>0.03</v>
      </c>
      <c r="M616">
        <v>0.02</v>
      </c>
      <c r="N616">
        <v>13.412431935429399</v>
      </c>
      <c r="O616">
        <f t="shared" si="18"/>
        <v>175.04590669999999</v>
      </c>
      <c r="P616">
        <f t="shared" si="19"/>
        <v>-37.014809769999999</v>
      </c>
      <c r="R616">
        <v>162400</v>
      </c>
      <c r="S616" t="s">
        <v>708</v>
      </c>
      <c r="T616" t="s">
        <v>96</v>
      </c>
      <c r="U616">
        <v>0</v>
      </c>
      <c r="V616">
        <v>0</v>
      </c>
      <c r="W616">
        <v>0</v>
      </c>
      <c r="X616">
        <v>0</v>
      </c>
      <c r="Y616">
        <v>1</v>
      </c>
      <c r="Z616">
        <v>0</v>
      </c>
      <c r="AA616">
        <v>0</v>
      </c>
      <c r="AB616">
        <v>0</v>
      </c>
      <c r="AC616">
        <v>0</v>
      </c>
      <c r="AD616">
        <v>0.02</v>
      </c>
      <c r="AE616">
        <v>9.1422545519166398</v>
      </c>
      <c r="AF616">
        <v>174.75527209999899</v>
      </c>
      <c r="AG616">
        <v>-37.20183488</v>
      </c>
      <c r="AI616">
        <v>163200</v>
      </c>
      <c r="AJ616" t="s">
        <v>717</v>
      </c>
      <c r="AK616" t="s">
        <v>96</v>
      </c>
      <c r="AL616">
        <v>0</v>
      </c>
      <c r="AM616">
        <v>0</v>
      </c>
      <c r="AN616">
        <v>0</v>
      </c>
      <c r="AO616">
        <v>0</v>
      </c>
      <c r="AP616">
        <v>0</v>
      </c>
      <c r="AQ616">
        <v>0.77</v>
      </c>
      <c r="AR616">
        <v>0</v>
      </c>
      <c r="AS616">
        <v>0</v>
      </c>
      <c r="AT616">
        <v>0.23</v>
      </c>
      <c r="AU616">
        <v>0</v>
      </c>
      <c r="AV616">
        <v>1.2965462727931001</v>
      </c>
      <c r="AW616">
        <v>174.94281889999999</v>
      </c>
      <c r="AX616">
        <v>-37.06542305</v>
      </c>
    </row>
    <row r="617" spans="1:50" x14ac:dyDescent="0.55000000000000004">
      <c r="A617">
        <v>163000</v>
      </c>
      <c r="B617" t="s">
        <v>715</v>
      </c>
      <c r="C617" t="s">
        <v>96</v>
      </c>
      <c r="D617">
        <v>0.05</v>
      </c>
      <c r="E617">
        <v>0</v>
      </c>
      <c r="F617">
        <v>0</v>
      </c>
      <c r="G617">
        <v>0</v>
      </c>
      <c r="H617">
        <v>0.93</v>
      </c>
      <c r="I617">
        <v>0.01</v>
      </c>
      <c r="J617">
        <v>0</v>
      </c>
      <c r="K617">
        <v>0</v>
      </c>
      <c r="L617">
        <v>0.01</v>
      </c>
      <c r="M617">
        <v>0.02</v>
      </c>
      <c r="N617">
        <v>11.3734063942826</v>
      </c>
      <c r="O617">
        <f t="shared" si="18"/>
        <v>174.9479461</v>
      </c>
      <c r="P617">
        <f t="shared" si="19"/>
        <v>-37.057414059999999</v>
      </c>
      <c r="R617">
        <v>162500</v>
      </c>
      <c r="S617" t="s">
        <v>710</v>
      </c>
      <c r="T617" t="s">
        <v>96</v>
      </c>
      <c r="U617">
        <v>0</v>
      </c>
      <c r="V617">
        <v>0</v>
      </c>
      <c r="W617">
        <v>0</v>
      </c>
      <c r="X617">
        <v>0</v>
      </c>
      <c r="Y617">
        <v>1</v>
      </c>
      <c r="Z617">
        <v>0</v>
      </c>
      <c r="AA617">
        <v>0</v>
      </c>
      <c r="AB617">
        <v>0</v>
      </c>
      <c r="AC617">
        <v>0</v>
      </c>
      <c r="AD617">
        <v>0.02</v>
      </c>
      <c r="AE617">
        <v>5.2003509807144299</v>
      </c>
      <c r="AF617">
        <v>174.914052</v>
      </c>
      <c r="AG617">
        <v>-37.072265659999999</v>
      </c>
      <c r="AI617">
        <v>163300</v>
      </c>
      <c r="AJ617" t="s">
        <v>718</v>
      </c>
      <c r="AK617" t="s">
        <v>96</v>
      </c>
      <c r="AL617">
        <v>0</v>
      </c>
      <c r="AM617">
        <v>0</v>
      </c>
      <c r="AN617">
        <v>0</v>
      </c>
      <c r="AO617">
        <v>0</v>
      </c>
      <c r="AP617">
        <v>0</v>
      </c>
      <c r="AQ617">
        <v>0.59</v>
      </c>
      <c r="AR617">
        <v>0</v>
      </c>
      <c r="AS617">
        <v>0</v>
      </c>
      <c r="AT617">
        <v>0.41</v>
      </c>
      <c r="AU617">
        <v>0</v>
      </c>
      <c r="AV617">
        <v>0.93992837987312305</v>
      </c>
      <c r="AW617">
        <v>174.96562449999999</v>
      </c>
      <c r="AX617">
        <v>-37.052476239999997</v>
      </c>
    </row>
    <row r="618" spans="1:50" x14ac:dyDescent="0.55000000000000004">
      <c r="A618">
        <v>163100</v>
      </c>
      <c r="B618" t="s">
        <v>716</v>
      </c>
      <c r="C618" t="s">
        <v>96</v>
      </c>
      <c r="D618">
        <v>0.04</v>
      </c>
      <c r="E618">
        <v>0</v>
      </c>
      <c r="F618">
        <v>0</v>
      </c>
      <c r="G618">
        <v>0</v>
      </c>
      <c r="H618">
        <v>0.92</v>
      </c>
      <c r="I618">
        <v>0.02</v>
      </c>
      <c r="J618">
        <v>0</v>
      </c>
      <c r="K618">
        <v>0</v>
      </c>
      <c r="L618">
        <v>0.02</v>
      </c>
      <c r="M618">
        <v>0.02</v>
      </c>
      <c r="N618">
        <v>10.861756207072</v>
      </c>
      <c r="O618">
        <f t="shared" si="18"/>
        <v>174.93272859999999</v>
      </c>
      <c r="P618">
        <f t="shared" si="19"/>
        <v>-37.068647849999998</v>
      </c>
      <c r="R618">
        <v>162600</v>
      </c>
      <c r="S618" t="s">
        <v>711</v>
      </c>
      <c r="T618" t="s">
        <v>96</v>
      </c>
      <c r="U618">
        <v>0</v>
      </c>
      <c r="V618">
        <v>0</v>
      </c>
      <c r="W618">
        <v>0</v>
      </c>
      <c r="X618">
        <v>0</v>
      </c>
      <c r="Y618">
        <v>1</v>
      </c>
      <c r="Z618">
        <v>0</v>
      </c>
      <c r="AA618">
        <v>0</v>
      </c>
      <c r="AB618">
        <v>0</v>
      </c>
      <c r="AC618">
        <v>0</v>
      </c>
      <c r="AD618">
        <v>0.02</v>
      </c>
      <c r="AE618">
        <v>0.98193596350789802</v>
      </c>
      <c r="AF618">
        <v>174.9451498</v>
      </c>
      <c r="AG618">
        <v>-37.049020130000002</v>
      </c>
      <c r="AI618">
        <v>163400</v>
      </c>
      <c r="AJ618" t="s">
        <v>719</v>
      </c>
      <c r="AK618" t="s">
        <v>96</v>
      </c>
      <c r="AL618" t="s">
        <v>97</v>
      </c>
      <c r="AM618" t="s">
        <v>97</v>
      </c>
      <c r="AN618" t="s">
        <v>97</v>
      </c>
      <c r="AO618">
        <v>0</v>
      </c>
      <c r="AP618" t="s">
        <v>97</v>
      </c>
      <c r="AQ618" t="s">
        <v>97</v>
      </c>
      <c r="AR618">
        <v>0</v>
      </c>
      <c r="AS618" t="s">
        <v>97</v>
      </c>
      <c r="AT618" t="s">
        <v>97</v>
      </c>
      <c r="AU618">
        <v>0</v>
      </c>
      <c r="AV618" t="s">
        <v>97</v>
      </c>
      <c r="AW618">
        <v>174.92648389999999</v>
      </c>
      <c r="AX618">
        <v>-37.084564610000001</v>
      </c>
    </row>
    <row r="619" spans="1:50" x14ac:dyDescent="0.55000000000000004">
      <c r="A619">
        <v>163200</v>
      </c>
      <c r="B619" t="s">
        <v>717</v>
      </c>
      <c r="C619" t="s">
        <v>96</v>
      </c>
      <c r="D619">
        <v>7.0000000000000007E-2</v>
      </c>
      <c r="E619">
        <v>0</v>
      </c>
      <c r="F619">
        <v>0</v>
      </c>
      <c r="G619">
        <v>0</v>
      </c>
      <c r="H619">
        <v>0.88</v>
      </c>
      <c r="I619">
        <v>0.01</v>
      </c>
      <c r="J619">
        <v>0</v>
      </c>
      <c r="K619">
        <v>0</v>
      </c>
      <c r="L619">
        <v>0.04</v>
      </c>
      <c r="M619">
        <v>0.02</v>
      </c>
      <c r="N619">
        <v>10.133476684399101</v>
      </c>
      <c r="O619">
        <f t="shared" si="18"/>
        <v>174.94281889999999</v>
      </c>
      <c r="P619">
        <f t="shared" si="19"/>
        <v>-37.06542305</v>
      </c>
      <c r="R619">
        <v>162700</v>
      </c>
      <c r="S619" t="s">
        <v>712</v>
      </c>
      <c r="T619" t="s">
        <v>96</v>
      </c>
      <c r="U619">
        <v>0</v>
      </c>
      <c r="V619">
        <v>0</v>
      </c>
      <c r="W619">
        <v>0</v>
      </c>
      <c r="X619">
        <v>0</v>
      </c>
      <c r="Y619">
        <v>0.92</v>
      </c>
      <c r="Z619">
        <v>0</v>
      </c>
      <c r="AA619">
        <v>0</v>
      </c>
      <c r="AB619">
        <v>0</v>
      </c>
      <c r="AC619">
        <v>0.08</v>
      </c>
      <c r="AD619">
        <v>0.02</v>
      </c>
      <c r="AE619">
        <v>1.2024691189293499</v>
      </c>
      <c r="AF619">
        <v>175.15196850000001</v>
      </c>
      <c r="AG619">
        <v>-36.984133620000001</v>
      </c>
      <c r="AI619">
        <v>163500</v>
      </c>
      <c r="AJ619" t="s">
        <v>720</v>
      </c>
      <c r="AK619" t="s">
        <v>96</v>
      </c>
      <c r="AL619">
        <v>0</v>
      </c>
      <c r="AM619">
        <v>0.05</v>
      </c>
      <c r="AN619">
        <v>0</v>
      </c>
      <c r="AO619">
        <v>0</v>
      </c>
      <c r="AP619">
        <v>0</v>
      </c>
      <c r="AQ619">
        <v>0.53</v>
      </c>
      <c r="AR619">
        <v>0</v>
      </c>
      <c r="AS619">
        <v>0</v>
      </c>
      <c r="AT619">
        <v>0.42</v>
      </c>
      <c r="AU619">
        <v>0</v>
      </c>
      <c r="AV619">
        <v>0.63126969242161701</v>
      </c>
      <c r="AW619">
        <v>174.96239449999999</v>
      </c>
      <c r="AX619">
        <v>-37.059334360000001</v>
      </c>
    </row>
    <row r="620" spans="1:50" x14ac:dyDescent="0.55000000000000004">
      <c r="A620">
        <v>163300</v>
      </c>
      <c r="B620" t="s">
        <v>718</v>
      </c>
      <c r="C620" t="s">
        <v>96</v>
      </c>
      <c r="D620">
        <v>0.01</v>
      </c>
      <c r="E620">
        <v>0</v>
      </c>
      <c r="F620">
        <v>0</v>
      </c>
      <c r="G620">
        <v>0</v>
      </c>
      <c r="H620">
        <v>0.98</v>
      </c>
      <c r="I620">
        <v>0.01</v>
      </c>
      <c r="J620">
        <v>0</v>
      </c>
      <c r="K620">
        <v>0</v>
      </c>
      <c r="L620">
        <v>0</v>
      </c>
      <c r="M620">
        <v>0.02</v>
      </c>
      <c r="N620">
        <v>12.309748879731099</v>
      </c>
      <c r="O620">
        <f t="shared" si="18"/>
        <v>174.96562449999999</v>
      </c>
      <c r="P620">
        <f t="shared" si="19"/>
        <v>-37.052476239999997</v>
      </c>
      <c r="R620">
        <v>162800</v>
      </c>
      <c r="S620" t="s">
        <v>713</v>
      </c>
      <c r="T620" t="s">
        <v>96</v>
      </c>
      <c r="U620">
        <v>0</v>
      </c>
      <c r="V620">
        <v>0</v>
      </c>
      <c r="W620">
        <v>0</v>
      </c>
      <c r="X620">
        <v>0</v>
      </c>
      <c r="Y620">
        <v>1</v>
      </c>
      <c r="Z620">
        <v>0</v>
      </c>
      <c r="AA620">
        <v>0</v>
      </c>
      <c r="AB620">
        <v>0</v>
      </c>
      <c r="AC620">
        <v>0</v>
      </c>
      <c r="AD620">
        <v>0.02</v>
      </c>
      <c r="AE620">
        <v>1.6981871160914099</v>
      </c>
      <c r="AF620">
        <v>174.934168</v>
      </c>
      <c r="AG620">
        <v>-37.056536710000003</v>
      </c>
      <c r="AI620">
        <v>163600</v>
      </c>
      <c r="AJ620" t="s">
        <v>721</v>
      </c>
      <c r="AK620" t="s">
        <v>96</v>
      </c>
      <c r="AL620">
        <v>0</v>
      </c>
      <c r="AM620">
        <v>0</v>
      </c>
      <c r="AN620">
        <v>0</v>
      </c>
      <c r="AO620">
        <v>0</v>
      </c>
      <c r="AP620">
        <v>0</v>
      </c>
      <c r="AQ620">
        <v>0.3</v>
      </c>
      <c r="AR620">
        <v>0</v>
      </c>
      <c r="AS620">
        <v>0</v>
      </c>
      <c r="AT620">
        <v>0.7</v>
      </c>
      <c r="AU620">
        <v>0</v>
      </c>
      <c r="AV620">
        <v>1.26271119400307</v>
      </c>
      <c r="AW620">
        <v>174.95483859999999</v>
      </c>
      <c r="AX620">
        <v>-37.066299700000002</v>
      </c>
    </row>
    <row r="621" spans="1:50" x14ac:dyDescent="0.55000000000000004">
      <c r="A621">
        <v>163400</v>
      </c>
      <c r="B621" t="s">
        <v>719</v>
      </c>
      <c r="C621" t="s">
        <v>96</v>
      </c>
      <c r="D621">
        <v>7.0000000000000007E-2</v>
      </c>
      <c r="E621">
        <v>0</v>
      </c>
      <c r="F621">
        <v>0</v>
      </c>
      <c r="G621">
        <v>0</v>
      </c>
      <c r="H621">
        <v>0.93</v>
      </c>
      <c r="I621">
        <v>0</v>
      </c>
      <c r="J621">
        <v>0</v>
      </c>
      <c r="K621">
        <v>0</v>
      </c>
      <c r="L621">
        <v>0</v>
      </c>
      <c r="M621">
        <v>0.02</v>
      </c>
      <c r="N621">
        <v>16.810110298849199</v>
      </c>
      <c r="O621">
        <f t="shared" si="18"/>
        <v>174.92648389999999</v>
      </c>
      <c r="P621">
        <f t="shared" si="19"/>
        <v>-37.084564610000001</v>
      </c>
      <c r="R621">
        <v>162900</v>
      </c>
      <c r="S621" t="s">
        <v>714</v>
      </c>
      <c r="T621" t="s">
        <v>96</v>
      </c>
      <c r="U621">
        <v>0</v>
      </c>
      <c r="V621">
        <v>0</v>
      </c>
      <c r="W621">
        <v>0</v>
      </c>
      <c r="X621">
        <v>0</v>
      </c>
      <c r="Y621">
        <v>0.88</v>
      </c>
      <c r="Z621">
        <v>0.06</v>
      </c>
      <c r="AA621">
        <v>0</v>
      </c>
      <c r="AB621">
        <v>0</v>
      </c>
      <c r="AC621">
        <v>0.06</v>
      </c>
      <c r="AD621">
        <v>0.02</v>
      </c>
      <c r="AE621">
        <v>5.9803675055495198</v>
      </c>
      <c r="AF621">
        <v>175.04590669999999</v>
      </c>
      <c r="AG621">
        <v>-37.014809769999999</v>
      </c>
      <c r="AI621">
        <v>163700</v>
      </c>
      <c r="AJ621" t="s">
        <v>722</v>
      </c>
      <c r="AK621" t="s">
        <v>96</v>
      </c>
      <c r="AL621">
        <v>0</v>
      </c>
      <c r="AM621">
        <v>0.25</v>
      </c>
      <c r="AN621">
        <v>0</v>
      </c>
      <c r="AO621">
        <v>0</v>
      </c>
      <c r="AP621">
        <v>0.01</v>
      </c>
      <c r="AQ621">
        <v>0.42</v>
      </c>
      <c r="AR621">
        <v>0</v>
      </c>
      <c r="AS621">
        <v>0</v>
      </c>
      <c r="AT621">
        <v>0.32</v>
      </c>
      <c r="AU621">
        <v>0</v>
      </c>
      <c r="AV621">
        <v>3.9807720440866499</v>
      </c>
      <c r="AW621">
        <v>174.93811009999999</v>
      </c>
      <c r="AX621">
        <v>-37.080743299999902</v>
      </c>
    </row>
    <row r="622" spans="1:50" x14ac:dyDescent="0.55000000000000004">
      <c r="A622">
        <v>163500</v>
      </c>
      <c r="B622" t="s">
        <v>720</v>
      </c>
      <c r="C622" t="s">
        <v>96</v>
      </c>
      <c r="D622">
        <v>0.01</v>
      </c>
      <c r="E622">
        <v>0</v>
      </c>
      <c r="F622">
        <v>0</v>
      </c>
      <c r="G622">
        <v>0</v>
      </c>
      <c r="H622">
        <v>0.96</v>
      </c>
      <c r="I622">
        <v>0.02</v>
      </c>
      <c r="J622">
        <v>0</v>
      </c>
      <c r="K622">
        <v>0</v>
      </c>
      <c r="L622">
        <v>0.01</v>
      </c>
      <c r="M622">
        <v>0.02</v>
      </c>
      <c r="N622">
        <v>11.518791397609499</v>
      </c>
      <c r="O622">
        <f t="shared" si="18"/>
        <v>174.96239449999999</v>
      </c>
      <c r="P622">
        <f t="shared" si="19"/>
        <v>-37.059334360000001</v>
      </c>
      <c r="R622">
        <v>163000</v>
      </c>
      <c r="S622" t="s">
        <v>715</v>
      </c>
      <c r="T622" t="s">
        <v>96</v>
      </c>
      <c r="U622">
        <v>0</v>
      </c>
      <c r="V622">
        <v>0</v>
      </c>
      <c r="W622">
        <v>0</v>
      </c>
      <c r="X622">
        <v>0</v>
      </c>
      <c r="Y622">
        <v>0.82</v>
      </c>
      <c r="Z622">
        <v>0</v>
      </c>
      <c r="AA622">
        <v>0</v>
      </c>
      <c r="AB622">
        <v>0.04</v>
      </c>
      <c r="AC622">
        <v>0.14000000000000001</v>
      </c>
      <c r="AD622">
        <v>0.02</v>
      </c>
      <c r="AE622">
        <v>4.1812584323758903</v>
      </c>
      <c r="AF622">
        <v>174.9479461</v>
      </c>
      <c r="AG622">
        <v>-37.057414059999999</v>
      </c>
      <c r="AI622">
        <v>163800</v>
      </c>
      <c r="AJ622" t="s">
        <v>723</v>
      </c>
      <c r="AK622" t="s">
        <v>96</v>
      </c>
      <c r="AL622">
        <v>0</v>
      </c>
      <c r="AM622">
        <v>0</v>
      </c>
      <c r="AN622">
        <v>0</v>
      </c>
      <c r="AO622">
        <v>0</v>
      </c>
      <c r="AP622">
        <v>0</v>
      </c>
      <c r="AQ622">
        <v>0.83</v>
      </c>
      <c r="AR622">
        <v>0</v>
      </c>
      <c r="AS622">
        <v>0</v>
      </c>
      <c r="AT622">
        <v>0.17</v>
      </c>
      <c r="AU622">
        <v>0</v>
      </c>
      <c r="AV622">
        <v>2.2619454747868399</v>
      </c>
      <c r="AW622">
        <v>174.83514069999899</v>
      </c>
      <c r="AX622">
        <v>-37.176917549999999</v>
      </c>
    </row>
    <row r="623" spans="1:50" x14ac:dyDescent="0.55000000000000004">
      <c r="A623">
        <v>163600</v>
      </c>
      <c r="B623" t="s">
        <v>721</v>
      </c>
      <c r="C623" t="s">
        <v>96</v>
      </c>
      <c r="D623">
        <v>0.01</v>
      </c>
      <c r="E623">
        <v>0</v>
      </c>
      <c r="F623">
        <v>0</v>
      </c>
      <c r="G623">
        <v>0</v>
      </c>
      <c r="H623">
        <v>0.98</v>
      </c>
      <c r="I623">
        <v>0.01</v>
      </c>
      <c r="J623">
        <v>0</v>
      </c>
      <c r="K623">
        <v>0</v>
      </c>
      <c r="L623">
        <v>0</v>
      </c>
      <c r="M623">
        <v>0.02</v>
      </c>
      <c r="N623">
        <v>11.816887257893899</v>
      </c>
      <c r="O623">
        <f t="shared" si="18"/>
        <v>174.95483859999999</v>
      </c>
      <c r="P623">
        <f t="shared" si="19"/>
        <v>-37.066299700000002</v>
      </c>
      <c r="R623">
        <v>163100</v>
      </c>
      <c r="S623" t="s">
        <v>716</v>
      </c>
      <c r="T623" t="s">
        <v>96</v>
      </c>
      <c r="U623">
        <v>0</v>
      </c>
      <c r="V623">
        <v>0</v>
      </c>
      <c r="W623">
        <v>0</v>
      </c>
      <c r="X623">
        <v>0</v>
      </c>
      <c r="Y623">
        <v>0.89</v>
      </c>
      <c r="Z623">
        <v>0</v>
      </c>
      <c r="AA623">
        <v>0</v>
      </c>
      <c r="AB623">
        <v>0</v>
      </c>
      <c r="AC623">
        <v>0.11</v>
      </c>
      <c r="AD623">
        <v>0.02</v>
      </c>
      <c r="AE623">
        <v>0.54460754379197995</v>
      </c>
      <c r="AF623">
        <v>174.93272859999999</v>
      </c>
      <c r="AG623">
        <v>-37.068647849999998</v>
      </c>
      <c r="AI623">
        <v>163900</v>
      </c>
      <c r="AJ623" t="s">
        <v>724</v>
      </c>
      <c r="AK623" t="s">
        <v>96</v>
      </c>
      <c r="AL623" t="s">
        <v>97</v>
      </c>
      <c r="AM623" t="s">
        <v>97</v>
      </c>
      <c r="AN623" t="s">
        <v>97</v>
      </c>
      <c r="AO623">
        <v>0</v>
      </c>
      <c r="AP623" t="s">
        <v>97</v>
      </c>
      <c r="AQ623" t="s">
        <v>97</v>
      </c>
      <c r="AR623">
        <v>0</v>
      </c>
      <c r="AS623" t="s">
        <v>97</v>
      </c>
      <c r="AT623" t="s">
        <v>97</v>
      </c>
      <c r="AU623">
        <v>0</v>
      </c>
      <c r="AV623" t="s">
        <v>97</v>
      </c>
      <c r="AW623">
        <v>174.9792085</v>
      </c>
      <c r="AX623">
        <v>-37.058461229999999</v>
      </c>
    </row>
    <row r="624" spans="1:50" x14ac:dyDescent="0.55000000000000004">
      <c r="A624">
        <v>163700</v>
      </c>
      <c r="B624" t="s">
        <v>722</v>
      </c>
      <c r="C624" t="s">
        <v>96</v>
      </c>
      <c r="D624">
        <v>0.06</v>
      </c>
      <c r="E624">
        <v>0.01</v>
      </c>
      <c r="F624">
        <v>0</v>
      </c>
      <c r="G624">
        <v>0</v>
      </c>
      <c r="H624">
        <v>0.91</v>
      </c>
      <c r="I624">
        <v>0</v>
      </c>
      <c r="J624">
        <v>0</v>
      </c>
      <c r="K624">
        <v>0</v>
      </c>
      <c r="L624">
        <v>0.02</v>
      </c>
      <c r="M624">
        <v>0.02</v>
      </c>
      <c r="N624">
        <v>12.242943963458499</v>
      </c>
      <c r="O624">
        <f t="shared" si="18"/>
        <v>174.93811009999999</v>
      </c>
      <c r="P624">
        <f t="shared" si="19"/>
        <v>-37.080743299999902</v>
      </c>
      <c r="R624">
        <v>163200</v>
      </c>
      <c r="S624" t="s">
        <v>717</v>
      </c>
      <c r="T624" t="s">
        <v>96</v>
      </c>
      <c r="U624">
        <v>0.01</v>
      </c>
      <c r="V624">
        <v>0</v>
      </c>
      <c r="W624">
        <v>0</v>
      </c>
      <c r="X624">
        <v>0</v>
      </c>
      <c r="Y624">
        <v>0.95</v>
      </c>
      <c r="Z624">
        <v>0.01</v>
      </c>
      <c r="AA624">
        <v>0</v>
      </c>
      <c r="AB624">
        <v>0</v>
      </c>
      <c r="AC624">
        <v>0.03</v>
      </c>
      <c r="AD624">
        <v>0.02</v>
      </c>
      <c r="AE624">
        <v>7.1263346076234804</v>
      </c>
      <c r="AF624">
        <v>174.94281889999999</v>
      </c>
      <c r="AG624">
        <v>-37.06542305</v>
      </c>
      <c r="AI624">
        <v>164000</v>
      </c>
      <c r="AJ624" t="s">
        <v>725</v>
      </c>
      <c r="AK624" t="s">
        <v>96</v>
      </c>
      <c r="AL624">
        <v>0</v>
      </c>
      <c r="AM624">
        <v>0.05</v>
      </c>
      <c r="AN624">
        <v>0</v>
      </c>
      <c r="AO624">
        <v>0</v>
      </c>
      <c r="AP624">
        <v>0</v>
      </c>
      <c r="AQ624">
        <v>0.57999999999999996</v>
      </c>
      <c r="AR624">
        <v>0</v>
      </c>
      <c r="AS624">
        <v>0</v>
      </c>
      <c r="AT624">
        <v>0.37</v>
      </c>
      <c r="AU624">
        <v>0</v>
      </c>
      <c r="AV624">
        <v>1.21424538026639</v>
      </c>
      <c r="AW624">
        <v>174.94797759999901</v>
      </c>
      <c r="AX624">
        <v>-37.076825759999998</v>
      </c>
    </row>
    <row r="625" spans="1:50" x14ac:dyDescent="0.55000000000000004">
      <c r="A625">
        <v>163800</v>
      </c>
      <c r="B625" t="s">
        <v>723</v>
      </c>
      <c r="C625" t="s">
        <v>96</v>
      </c>
      <c r="D625">
        <v>0</v>
      </c>
      <c r="E625">
        <v>0</v>
      </c>
      <c r="F625">
        <v>0</v>
      </c>
      <c r="G625">
        <v>0</v>
      </c>
      <c r="H625">
        <v>0.96</v>
      </c>
      <c r="I625">
        <v>0.01</v>
      </c>
      <c r="J625">
        <v>0</v>
      </c>
      <c r="K625">
        <v>0</v>
      </c>
      <c r="L625">
        <v>0.03</v>
      </c>
      <c r="M625">
        <v>0.02</v>
      </c>
      <c r="N625">
        <v>12.407208359933801</v>
      </c>
      <c r="O625">
        <f t="shared" si="18"/>
        <v>174.83514069999899</v>
      </c>
      <c r="P625">
        <f t="shared" si="19"/>
        <v>-37.176917549999999</v>
      </c>
      <c r="R625">
        <v>163300</v>
      </c>
      <c r="S625" t="s">
        <v>718</v>
      </c>
      <c r="T625" t="s">
        <v>96</v>
      </c>
      <c r="U625" t="s">
        <v>97</v>
      </c>
      <c r="V625" t="s">
        <v>97</v>
      </c>
      <c r="W625" t="s">
        <v>97</v>
      </c>
      <c r="X625">
        <v>0</v>
      </c>
      <c r="Y625" t="s">
        <v>97</v>
      </c>
      <c r="Z625" t="s">
        <v>97</v>
      </c>
      <c r="AA625">
        <v>0</v>
      </c>
      <c r="AB625" t="s">
        <v>97</v>
      </c>
      <c r="AC625" t="s">
        <v>97</v>
      </c>
      <c r="AD625">
        <v>0.02</v>
      </c>
      <c r="AE625" t="s">
        <v>97</v>
      </c>
      <c r="AF625">
        <v>174.96562449999999</v>
      </c>
      <c r="AG625">
        <v>-37.052476239999997</v>
      </c>
      <c r="AI625">
        <v>164200</v>
      </c>
      <c r="AJ625" t="s">
        <v>726</v>
      </c>
      <c r="AK625" t="s">
        <v>96</v>
      </c>
      <c r="AL625">
        <v>0</v>
      </c>
      <c r="AM625">
        <v>0</v>
      </c>
      <c r="AN625">
        <v>0</v>
      </c>
      <c r="AO625">
        <v>0</v>
      </c>
      <c r="AP625">
        <v>0</v>
      </c>
      <c r="AQ625">
        <v>0.2</v>
      </c>
      <c r="AR625">
        <v>0</v>
      </c>
      <c r="AS625">
        <v>0</v>
      </c>
      <c r="AT625">
        <v>0.8</v>
      </c>
      <c r="AU625">
        <v>0</v>
      </c>
      <c r="AV625" t="s">
        <v>97</v>
      </c>
      <c r="AW625">
        <v>174.97729369999999</v>
      </c>
      <c r="AX625">
        <v>-37.06738541</v>
      </c>
    </row>
    <row r="626" spans="1:50" x14ac:dyDescent="0.55000000000000004">
      <c r="A626">
        <v>163900</v>
      </c>
      <c r="B626" t="s">
        <v>724</v>
      </c>
      <c r="C626" t="s">
        <v>96</v>
      </c>
      <c r="D626">
        <v>0.05</v>
      </c>
      <c r="E626">
        <v>0</v>
      </c>
      <c r="F626">
        <v>0</v>
      </c>
      <c r="G626">
        <v>0</v>
      </c>
      <c r="H626">
        <v>0.95</v>
      </c>
      <c r="I626">
        <v>0</v>
      </c>
      <c r="J626">
        <v>0</v>
      </c>
      <c r="K626">
        <v>0</v>
      </c>
      <c r="L626">
        <v>0</v>
      </c>
      <c r="M626">
        <v>0.02</v>
      </c>
      <c r="N626">
        <v>14.937066090977099</v>
      </c>
      <c r="O626">
        <f t="shared" si="18"/>
        <v>174.9792085</v>
      </c>
      <c r="P626">
        <f t="shared" si="19"/>
        <v>-37.058461229999999</v>
      </c>
      <c r="R626">
        <v>163400</v>
      </c>
      <c r="S626" t="s">
        <v>719</v>
      </c>
      <c r="T626" t="s">
        <v>96</v>
      </c>
      <c r="U626" t="s">
        <v>97</v>
      </c>
      <c r="V626" t="s">
        <v>97</v>
      </c>
      <c r="W626" t="s">
        <v>97</v>
      </c>
      <c r="X626">
        <v>0</v>
      </c>
      <c r="Y626" t="s">
        <v>97</v>
      </c>
      <c r="Z626" t="s">
        <v>97</v>
      </c>
      <c r="AA626">
        <v>0</v>
      </c>
      <c r="AB626" t="s">
        <v>97</v>
      </c>
      <c r="AC626" t="s">
        <v>97</v>
      </c>
      <c r="AD626">
        <v>0.02</v>
      </c>
      <c r="AE626" t="s">
        <v>97</v>
      </c>
      <c r="AF626">
        <v>174.92648389999999</v>
      </c>
      <c r="AG626">
        <v>-37.084564610000001</v>
      </c>
      <c r="AI626">
        <v>164300</v>
      </c>
      <c r="AJ626" t="s">
        <v>727</v>
      </c>
      <c r="AK626" t="s">
        <v>96</v>
      </c>
      <c r="AL626">
        <v>0</v>
      </c>
      <c r="AM626">
        <v>0.05</v>
      </c>
      <c r="AN626">
        <v>0</v>
      </c>
      <c r="AO626">
        <v>0</v>
      </c>
      <c r="AP626">
        <v>0</v>
      </c>
      <c r="AQ626">
        <v>0.81</v>
      </c>
      <c r="AR626">
        <v>0</v>
      </c>
      <c r="AS626">
        <v>0</v>
      </c>
      <c r="AT626">
        <v>0.14000000000000001</v>
      </c>
      <c r="AU626">
        <v>0</v>
      </c>
      <c r="AV626">
        <v>3.1623964156331499</v>
      </c>
      <c r="AW626">
        <v>174.93669399999999</v>
      </c>
      <c r="AX626">
        <v>-37.106069589999997</v>
      </c>
    </row>
    <row r="627" spans="1:50" x14ac:dyDescent="0.55000000000000004">
      <c r="A627">
        <v>164000</v>
      </c>
      <c r="B627" t="s">
        <v>725</v>
      </c>
      <c r="C627" t="s">
        <v>96</v>
      </c>
      <c r="D627">
        <v>0.06</v>
      </c>
      <c r="E627">
        <v>0</v>
      </c>
      <c r="F627">
        <v>0</v>
      </c>
      <c r="G627">
        <v>0</v>
      </c>
      <c r="H627">
        <v>0.92</v>
      </c>
      <c r="I627">
        <v>0.02</v>
      </c>
      <c r="J627">
        <v>0</v>
      </c>
      <c r="K627">
        <v>0</v>
      </c>
      <c r="L627">
        <v>0</v>
      </c>
      <c r="M627">
        <v>0.02</v>
      </c>
      <c r="N627">
        <v>12.2941783438632</v>
      </c>
      <c r="O627">
        <f t="shared" si="18"/>
        <v>174.94797759999901</v>
      </c>
      <c r="P627">
        <f t="shared" si="19"/>
        <v>-37.076825759999998</v>
      </c>
      <c r="R627">
        <v>163500</v>
      </c>
      <c r="S627" t="s">
        <v>720</v>
      </c>
      <c r="T627" t="s">
        <v>96</v>
      </c>
      <c r="U627">
        <v>0</v>
      </c>
      <c r="V627">
        <v>0</v>
      </c>
      <c r="W627">
        <v>0</v>
      </c>
      <c r="X627">
        <v>0</v>
      </c>
      <c r="Y627">
        <v>0.83</v>
      </c>
      <c r="Z627">
        <v>0</v>
      </c>
      <c r="AA627">
        <v>0</v>
      </c>
      <c r="AB627">
        <v>0</v>
      </c>
      <c r="AC627">
        <v>0.17</v>
      </c>
      <c r="AD627">
        <v>0.02</v>
      </c>
      <c r="AE627">
        <v>1.25078121789302</v>
      </c>
      <c r="AF627">
        <v>174.96239449999999</v>
      </c>
      <c r="AG627">
        <v>-37.059334360000001</v>
      </c>
      <c r="AI627">
        <v>164400</v>
      </c>
      <c r="AJ627" t="s">
        <v>728</v>
      </c>
      <c r="AK627" t="s">
        <v>96</v>
      </c>
      <c r="AL627">
        <v>0</v>
      </c>
      <c r="AM627">
        <v>0.12</v>
      </c>
      <c r="AN627">
        <v>0</v>
      </c>
      <c r="AO627">
        <v>0</v>
      </c>
      <c r="AP627">
        <v>0.02</v>
      </c>
      <c r="AQ627">
        <v>0.52</v>
      </c>
      <c r="AR627">
        <v>0</v>
      </c>
      <c r="AS627">
        <v>0.04</v>
      </c>
      <c r="AT627">
        <v>0.3</v>
      </c>
      <c r="AU627">
        <v>0</v>
      </c>
      <c r="AV627">
        <v>3.9144595712507502</v>
      </c>
      <c r="AW627">
        <v>174.724140199999</v>
      </c>
      <c r="AX627">
        <v>-37.243761329999998</v>
      </c>
    </row>
    <row r="628" spans="1:50" x14ac:dyDescent="0.55000000000000004">
      <c r="A628">
        <v>164100</v>
      </c>
      <c r="B628" t="s">
        <v>729</v>
      </c>
      <c r="C628" t="s">
        <v>96</v>
      </c>
      <c r="D628">
        <v>0</v>
      </c>
      <c r="E628">
        <v>0</v>
      </c>
      <c r="F628">
        <v>0</v>
      </c>
      <c r="G628">
        <v>0</v>
      </c>
      <c r="H628">
        <v>1</v>
      </c>
      <c r="I628">
        <v>0</v>
      </c>
      <c r="J628">
        <v>0</v>
      </c>
      <c r="K628">
        <v>0</v>
      </c>
      <c r="L628">
        <v>0</v>
      </c>
      <c r="M628">
        <v>0.02</v>
      </c>
      <c r="N628" t="s">
        <v>97</v>
      </c>
      <c r="O628">
        <f t="shared" si="18"/>
        <v>174.96429560000001</v>
      </c>
      <c r="P628">
        <f t="shared" si="19"/>
        <v>-37.073252979999999</v>
      </c>
      <c r="R628">
        <v>163600</v>
      </c>
      <c r="S628" t="s">
        <v>721</v>
      </c>
      <c r="T628" t="s">
        <v>96</v>
      </c>
      <c r="U628">
        <v>0</v>
      </c>
      <c r="V628">
        <v>0</v>
      </c>
      <c r="W628">
        <v>0</v>
      </c>
      <c r="X628">
        <v>0</v>
      </c>
      <c r="Y628">
        <v>1</v>
      </c>
      <c r="Z628">
        <v>0</v>
      </c>
      <c r="AA628">
        <v>0</v>
      </c>
      <c r="AB628">
        <v>0</v>
      </c>
      <c r="AC628">
        <v>0</v>
      </c>
      <c r="AD628">
        <v>0.02</v>
      </c>
      <c r="AE628">
        <v>1.1189532054257501</v>
      </c>
      <c r="AF628">
        <v>174.95483859999999</v>
      </c>
      <c r="AG628">
        <v>-37.066299700000002</v>
      </c>
      <c r="AI628">
        <v>164500</v>
      </c>
      <c r="AJ628" t="s">
        <v>730</v>
      </c>
      <c r="AK628" t="s">
        <v>96</v>
      </c>
      <c r="AL628">
        <v>0</v>
      </c>
      <c r="AM628">
        <v>0</v>
      </c>
      <c r="AN628">
        <v>0</v>
      </c>
      <c r="AO628">
        <v>0</v>
      </c>
      <c r="AP628">
        <v>0</v>
      </c>
      <c r="AQ628">
        <v>0.68</v>
      </c>
      <c r="AR628">
        <v>0</v>
      </c>
      <c r="AS628">
        <v>0</v>
      </c>
      <c r="AT628">
        <v>0.32</v>
      </c>
      <c r="AU628">
        <v>0</v>
      </c>
      <c r="AV628">
        <v>1.23302219176405</v>
      </c>
      <c r="AW628">
        <v>174.7391384</v>
      </c>
      <c r="AX628">
        <v>-37.243563930000001</v>
      </c>
    </row>
    <row r="629" spans="1:50" x14ac:dyDescent="0.55000000000000004">
      <c r="A629">
        <v>164200</v>
      </c>
      <c r="B629" t="s">
        <v>726</v>
      </c>
      <c r="C629" t="s">
        <v>96</v>
      </c>
      <c r="D629">
        <v>0.01</v>
      </c>
      <c r="E629">
        <v>0</v>
      </c>
      <c r="F629">
        <v>0</v>
      </c>
      <c r="G629">
        <v>0</v>
      </c>
      <c r="H629">
        <v>0.97</v>
      </c>
      <c r="I629">
        <v>0</v>
      </c>
      <c r="J629">
        <v>0</v>
      </c>
      <c r="K629">
        <v>0</v>
      </c>
      <c r="L629">
        <v>0.02</v>
      </c>
      <c r="M629">
        <v>0.02</v>
      </c>
      <c r="N629">
        <v>12.142857759158201</v>
      </c>
      <c r="O629">
        <f t="shared" si="18"/>
        <v>174.97729369999999</v>
      </c>
      <c r="P629">
        <f t="shared" si="19"/>
        <v>-37.06738541</v>
      </c>
      <c r="R629">
        <v>163700</v>
      </c>
      <c r="S629" t="s">
        <v>722</v>
      </c>
      <c r="T629" t="s">
        <v>96</v>
      </c>
      <c r="U629">
        <v>0</v>
      </c>
      <c r="V629">
        <v>0</v>
      </c>
      <c r="W629">
        <v>0</v>
      </c>
      <c r="X629">
        <v>0</v>
      </c>
      <c r="Y629">
        <v>0.91</v>
      </c>
      <c r="Z629">
        <v>0</v>
      </c>
      <c r="AA629">
        <v>0</v>
      </c>
      <c r="AB629">
        <v>0</v>
      </c>
      <c r="AC629">
        <v>0.09</v>
      </c>
      <c r="AD629">
        <v>0.02</v>
      </c>
      <c r="AE629">
        <v>1.7006764105596901</v>
      </c>
      <c r="AF629">
        <v>174.93811009999999</v>
      </c>
      <c r="AG629">
        <v>-37.080743299999902</v>
      </c>
      <c r="AI629">
        <v>164600</v>
      </c>
      <c r="AJ629" t="s">
        <v>731</v>
      </c>
      <c r="AK629" t="s">
        <v>96</v>
      </c>
      <c r="AL629" t="s">
        <v>97</v>
      </c>
      <c r="AM629" t="s">
        <v>97</v>
      </c>
      <c r="AN629" t="s">
        <v>97</v>
      </c>
      <c r="AO629">
        <v>0</v>
      </c>
      <c r="AP629" t="s">
        <v>97</v>
      </c>
      <c r="AQ629" t="s">
        <v>97</v>
      </c>
      <c r="AR629">
        <v>0</v>
      </c>
      <c r="AS629" t="s">
        <v>97</v>
      </c>
      <c r="AT629" t="s">
        <v>97</v>
      </c>
      <c r="AU629">
        <v>0</v>
      </c>
      <c r="AV629" t="s">
        <v>97</v>
      </c>
      <c r="AW629">
        <v>174.9747615</v>
      </c>
      <c r="AX629">
        <v>-37.112207679999997</v>
      </c>
    </row>
    <row r="630" spans="1:50" x14ac:dyDescent="0.55000000000000004">
      <c r="A630">
        <v>164300</v>
      </c>
      <c r="B630" t="s">
        <v>727</v>
      </c>
      <c r="C630" t="s">
        <v>96</v>
      </c>
      <c r="D630">
        <v>0</v>
      </c>
      <c r="E630">
        <v>0</v>
      </c>
      <c r="F630">
        <v>0</v>
      </c>
      <c r="G630">
        <v>0</v>
      </c>
      <c r="H630">
        <v>0.96</v>
      </c>
      <c r="I630">
        <v>0</v>
      </c>
      <c r="J630">
        <v>0</v>
      </c>
      <c r="K630">
        <v>0</v>
      </c>
      <c r="L630">
        <v>0.04</v>
      </c>
      <c r="M630">
        <v>0.02</v>
      </c>
      <c r="N630">
        <v>10.2625309690976</v>
      </c>
      <c r="O630">
        <f t="shared" si="18"/>
        <v>174.93669399999999</v>
      </c>
      <c r="P630">
        <f t="shared" si="19"/>
        <v>-37.106069589999997</v>
      </c>
      <c r="R630">
        <v>163800</v>
      </c>
      <c r="S630" t="s">
        <v>723</v>
      </c>
      <c r="T630" t="s">
        <v>96</v>
      </c>
      <c r="U630">
        <v>0</v>
      </c>
      <c r="V630">
        <v>0</v>
      </c>
      <c r="W630">
        <v>0</v>
      </c>
      <c r="X630">
        <v>0</v>
      </c>
      <c r="Y630">
        <v>0.85</v>
      </c>
      <c r="Z630">
        <v>0</v>
      </c>
      <c r="AA630">
        <v>0</v>
      </c>
      <c r="AB630">
        <v>0</v>
      </c>
      <c r="AC630">
        <v>0.15</v>
      </c>
      <c r="AD630">
        <v>0.02</v>
      </c>
      <c r="AE630">
        <v>2.88956341111078</v>
      </c>
      <c r="AF630">
        <v>174.83514069999899</v>
      </c>
      <c r="AG630">
        <v>-37.176917549999999</v>
      </c>
      <c r="AI630">
        <v>164700</v>
      </c>
      <c r="AJ630" t="s">
        <v>732</v>
      </c>
      <c r="AK630" t="s">
        <v>96</v>
      </c>
      <c r="AL630">
        <v>0</v>
      </c>
      <c r="AM630">
        <v>0</v>
      </c>
      <c r="AN630">
        <v>0</v>
      </c>
      <c r="AO630">
        <v>0</v>
      </c>
      <c r="AP630">
        <v>0</v>
      </c>
      <c r="AQ630">
        <v>1</v>
      </c>
      <c r="AR630">
        <v>0</v>
      </c>
      <c r="AS630">
        <v>0</v>
      </c>
      <c r="AT630">
        <v>0</v>
      </c>
      <c r="AU630">
        <v>0</v>
      </c>
      <c r="AV630">
        <v>4.3727967115825699</v>
      </c>
      <c r="AW630">
        <v>174.72826259999999</v>
      </c>
      <c r="AX630">
        <v>-37.255379959999999</v>
      </c>
    </row>
    <row r="631" spans="1:50" x14ac:dyDescent="0.55000000000000004">
      <c r="A631">
        <v>164400</v>
      </c>
      <c r="B631" t="s">
        <v>728</v>
      </c>
      <c r="C631" t="s">
        <v>96</v>
      </c>
      <c r="D631">
        <v>0</v>
      </c>
      <c r="E631">
        <v>0</v>
      </c>
      <c r="F631">
        <v>0</v>
      </c>
      <c r="G631">
        <v>0</v>
      </c>
      <c r="H631">
        <v>0.95</v>
      </c>
      <c r="I631">
        <v>0.01</v>
      </c>
      <c r="J631">
        <v>0</v>
      </c>
      <c r="K631">
        <v>0</v>
      </c>
      <c r="L631">
        <v>0.04</v>
      </c>
      <c r="M631">
        <v>0.02</v>
      </c>
      <c r="N631">
        <v>13.000571252973799</v>
      </c>
      <c r="O631">
        <f t="shared" si="18"/>
        <v>174.724140199999</v>
      </c>
      <c r="P631">
        <f t="shared" si="19"/>
        <v>-37.243761329999998</v>
      </c>
      <c r="R631">
        <v>163900</v>
      </c>
      <c r="S631" t="s">
        <v>724</v>
      </c>
      <c r="T631" t="s">
        <v>96</v>
      </c>
      <c r="U631">
        <v>0</v>
      </c>
      <c r="V631">
        <v>0</v>
      </c>
      <c r="W631">
        <v>0</v>
      </c>
      <c r="X631">
        <v>0</v>
      </c>
      <c r="Y631">
        <v>1</v>
      </c>
      <c r="Z631">
        <v>0</v>
      </c>
      <c r="AA631">
        <v>0</v>
      </c>
      <c r="AB631">
        <v>0</v>
      </c>
      <c r="AC631">
        <v>0</v>
      </c>
      <c r="AD631">
        <v>0.02</v>
      </c>
      <c r="AE631" t="s">
        <v>97</v>
      </c>
      <c r="AF631">
        <v>174.9792085</v>
      </c>
      <c r="AG631">
        <v>-37.058461229999999</v>
      </c>
      <c r="AI631">
        <v>164800</v>
      </c>
      <c r="AJ631" t="s">
        <v>733</v>
      </c>
      <c r="AK631" t="s">
        <v>96</v>
      </c>
      <c r="AL631">
        <v>0</v>
      </c>
      <c r="AM631">
        <v>0</v>
      </c>
      <c r="AN631">
        <v>0</v>
      </c>
      <c r="AO631">
        <v>0</v>
      </c>
      <c r="AP631">
        <v>0</v>
      </c>
      <c r="AQ631">
        <v>0.57999999999999996</v>
      </c>
      <c r="AR631">
        <v>0</v>
      </c>
      <c r="AS631">
        <v>0.05</v>
      </c>
      <c r="AT631">
        <v>0.37</v>
      </c>
      <c r="AU631">
        <v>0</v>
      </c>
      <c r="AV631">
        <v>1.2804523372676899</v>
      </c>
      <c r="AW631">
        <v>174.734968199999</v>
      </c>
      <c r="AX631">
        <v>-37.257969989999999</v>
      </c>
    </row>
    <row r="632" spans="1:50" x14ac:dyDescent="0.55000000000000004">
      <c r="A632">
        <v>164500</v>
      </c>
      <c r="B632" t="s">
        <v>730</v>
      </c>
      <c r="C632" t="s">
        <v>96</v>
      </c>
      <c r="D632">
        <v>0</v>
      </c>
      <c r="E632">
        <v>0</v>
      </c>
      <c r="F632">
        <v>0</v>
      </c>
      <c r="G632">
        <v>0</v>
      </c>
      <c r="H632">
        <v>0.97</v>
      </c>
      <c r="I632">
        <v>0</v>
      </c>
      <c r="J632">
        <v>0</v>
      </c>
      <c r="K632">
        <v>0</v>
      </c>
      <c r="L632">
        <v>0.03</v>
      </c>
      <c r="M632">
        <v>0.02</v>
      </c>
      <c r="N632">
        <v>14.104654004467999</v>
      </c>
      <c r="O632">
        <f t="shared" si="18"/>
        <v>174.7391384</v>
      </c>
      <c r="P632">
        <f t="shared" si="19"/>
        <v>-37.243563930000001</v>
      </c>
      <c r="R632">
        <v>164000</v>
      </c>
      <c r="S632" t="s">
        <v>725</v>
      </c>
      <c r="T632" t="s">
        <v>96</v>
      </c>
      <c r="U632">
        <v>0</v>
      </c>
      <c r="V632">
        <v>0</v>
      </c>
      <c r="W632">
        <v>0</v>
      </c>
      <c r="X632">
        <v>0</v>
      </c>
      <c r="Y632">
        <v>1</v>
      </c>
      <c r="Z632">
        <v>0</v>
      </c>
      <c r="AA632">
        <v>0</v>
      </c>
      <c r="AB632">
        <v>0</v>
      </c>
      <c r="AC632">
        <v>0</v>
      </c>
      <c r="AD632">
        <v>0.02</v>
      </c>
      <c r="AE632">
        <v>1.72398890661899</v>
      </c>
      <c r="AF632">
        <v>174.94797759999901</v>
      </c>
      <c r="AG632">
        <v>-37.076825759999998</v>
      </c>
      <c r="AI632">
        <v>164900</v>
      </c>
      <c r="AJ632" t="s">
        <v>734</v>
      </c>
      <c r="AK632" t="s">
        <v>96</v>
      </c>
      <c r="AL632" t="s">
        <v>97</v>
      </c>
      <c r="AM632" t="s">
        <v>97</v>
      </c>
      <c r="AN632" t="s">
        <v>97</v>
      </c>
      <c r="AO632">
        <v>0</v>
      </c>
      <c r="AP632" t="s">
        <v>97</v>
      </c>
      <c r="AQ632" t="s">
        <v>97</v>
      </c>
      <c r="AR632">
        <v>0</v>
      </c>
      <c r="AS632" t="s">
        <v>97</v>
      </c>
      <c r="AT632" t="s">
        <v>97</v>
      </c>
      <c r="AU632">
        <v>0</v>
      </c>
      <c r="AV632" t="s">
        <v>97</v>
      </c>
      <c r="AW632">
        <v>174.74366119999999</v>
      </c>
      <c r="AX632">
        <v>-37.257676859999997</v>
      </c>
    </row>
    <row r="633" spans="1:50" x14ac:dyDescent="0.55000000000000004">
      <c r="A633">
        <v>164600</v>
      </c>
      <c r="B633" t="s">
        <v>731</v>
      </c>
      <c r="C633" t="s">
        <v>96</v>
      </c>
      <c r="D633">
        <v>0.03</v>
      </c>
      <c r="E633">
        <v>0</v>
      </c>
      <c r="F633">
        <v>0</v>
      </c>
      <c r="G633">
        <v>0</v>
      </c>
      <c r="H633">
        <v>0.96</v>
      </c>
      <c r="I633">
        <v>0.01</v>
      </c>
      <c r="J633">
        <v>0</v>
      </c>
      <c r="K633">
        <v>0</v>
      </c>
      <c r="L633">
        <v>0</v>
      </c>
      <c r="M633">
        <v>0.02</v>
      </c>
      <c r="N633">
        <v>13.8148386703322</v>
      </c>
      <c r="O633">
        <f t="shared" si="18"/>
        <v>174.9747615</v>
      </c>
      <c r="P633">
        <f t="shared" si="19"/>
        <v>-37.112207679999997</v>
      </c>
      <c r="R633">
        <v>164100</v>
      </c>
      <c r="S633" t="s">
        <v>729</v>
      </c>
      <c r="T633" t="s">
        <v>96</v>
      </c>
      <c r="U633">
        <v>0</v>
      </c>
      <c r="V633">
        <v>0</v>
      </c>
      <c r="W633">
        <v>0</v>
      </c>
      <c r="X633">
        <v>0</v>
      </c>
      <c r="Y633">
        <v>0.98</v>
      </c>
      <c r="Z633">
        <v>0.01</v>
      </c>
      <c r="AA633">
        <v>0</v>
      </c>
      <c r="AB633">
        <v>0</v>
      </c>
      <c r="AC633">
        <v>0.01</v>
      </c>
      <c r="AD633">
        <v>0.02</v>
      </c>
      <c r="AE633">
        <v>7.1534582914063796</v>
      </c>
      <c r="AF633">
        <v>174.96429560000001</v>
      </c>
      <c r="AG633">
        <v>-37.073252979999999</v>
      </c>
      <c r="AI633">
        <v>165000</v>
      </c>
      <c r="AJ633" t="s">
        <v>735</v>
      </c>
      <c r="AK633" t="s">
        <v>96</v>
      </c>
      <c r="AL633">
        <v>0</v>
      </c>
      <c r="AM633">
        <v>0.08</v>
      </c>
      <c r="AN633">
        <v>0</v>
      </c>
      <c r="AO633">
        <v>0</v>
      </c>
      <c r="AP633">
        <v>0</v>
      </c>
      <c r="AQ633">
        <v>0.92</v>
      </c>
      <c r="AR633">
        <v>0</v>
      </c>
      <c r="AS633">
        <v>0</v>
      </c>
      <c r="AT633">
        <v>0</v>
      </c>
      <c r="AU633">
        <v>0</v>
      </c>
      <c r="AV633">
        <v>5.05979880393964</v>
      </c>
      <c r="AW633">
        <v>174.847442</v>
      </c>
      <c r="AX633">
        <v>-37.213694869999998</v>
      </c>
    </row>
    <row r="634" spans="1:50" x14ac:dyDescent="0.55000000000000004">
      <c r="A634">
        <v>164700</v>
      </c>
      <c r="B634" t="s">
        <v>732</v>
      </c>
      <c r="C634" t="s">
        <v>96</v>
      </c>
      <c r="D634">
        <v>0</v>
      </c>
      <c r="E634">
        <v>0</v>
      </c>
      <c r="F634">
        <v>0</v>
      </c>
      <c r="G634">
        <v>0</v>
      </c>
      <c r="H634">
        <v>0.96</v>
      </c>
      <c r="I634">
        <v>0</v>
      </c>
      <c r="J634">
        <v>0</v>
      </c>
      <c r="K634">
        <v>0</v>
      </c>
      <c r="L634">
        <v>0.04</v>
      </c>
      <c r="M634">
        <v>0.02</v>
      </c>
      <c r="N634">
        <v>13.3709406777465</v>
      </c>
      <c r="O634">
        <f t="shared" si="18"/>
        <v>174.72826259999999</v>
      </c>
      <c r="P634">
        <f t="shared" si="19"/>
        <v>-37.255379959999999</v>
      </c>
      <c r="R634">
        <v>164200</v>
      </c>
      <c r="S634" t="s">
        <v>726</v>
      </c>
      <c r="T634" t="s">
        <v>96</v>
      </c>
      <c r="U634">
        <v>0</v>
      </c>
      <c r="V634">
        <v>0</v>
      </c>
      <c r="W634">
        <v>0</v>
      </c>
      <c r="X634">
        <v>0</v>
      </c>
      <c r="Y634">
        <v>1</v>
      </c>
      <c r="Z634">
        <v>0</v>
      </c>
      <c r="AA634">
        <v>0</v>
      </c>
      <c r="AB634">
        <v>0</v>
      </c>
      <c r="AC634">
        <v>0</v>
      </c>
      <c r="AD634">
        <v>0.02</v>
      </c>
      <c r="AE634" t="s">
        <v>97</v>
      </c>
      <c r="AF634">
        <v>174.97729369999999</v>
      </c>
      <c r="AG634">
        <v>-37.06738541</v>
      </c>
      <c r="AI634">
        <v>165100</v>
      </c>
      <c r="AJ634" t="s">
        <v>736</v>
      </c>
      <c r="AK634" t="s">
        <v>96</v>
      </c>
      <c r="AL634" t="s">
        <v>97</v>
      </c>
      <c r="AM634" t="s">
        <v>97</v>
      </c>
      <c r="AN634" t="s">
        <v>97</v>
      </c>
      <c r="AO634">
        <v>0</v>
      </c>
      <c r="AP634" t="s">
        <v>97</v>
      </c>
      <c r="AQ634" t="s">
        <v>97</v>
      </c>
      <c r="AR634">
        <v>0</v>
      </c>
      <c r="AS634" t="s">
        <v>97</v>
      </c>
      <c r="AT634" t="s">
        <v>97</v>
      </c>
      <c r="AU634">
        <v>0</v>
      </c>
      <c r="AV634" t="s">
        <v>97</v>
      </c>
      <c r="AW634">
        <v>174.93408159999899</v>
      </c>
      <c r="AX634">
        <v>-37.159451420000003</v>
      </c>
    </row>
    <row r="635" spans="1:50" x14ac:dyDescent="0.55000000000000004">
      <c r="A635">
        <v>164800</v>
      </c>
      <c r="B635" t="s">
        <v>733</v>
      </c>
      <c r="C635" t="s">
        <v>96</v>
      </c>
      <c r="D635">
        <v>0</v>
      </c>
      <c r="E635">
        <v>0</v>
      </c>
      <c r="F635">
        <v>0</v>
      </c>
      <c r="G635">
        <v>0</v>
      </c>
      <c r="H635">
        <v>0.98</v>
      </c>
      <c r="I635">
        <v>0.02</v>
      </c>
      <c r="J635">
        <v>0</v>
      </c>
      <c r="K635">
        <v>0</v>
      </c>
      <c r="L635">
        <v>0</v>
      </c>
      <c r="M635">
        <v>0.02</v>
      </c>
      <c r="N635">
        <v>15.938539720970599</v>
      </c>
      <c r="O635">
        <f t="shared" si="18"/>
        <v>174.734968199999</v>
      </c>
      <c r="P635">
        <f t="shared" si="19"/>
        <v>-37.257969989999999</v>
      </c>
      <c r="R635">
        <v>164300</v>
      </c>
      <c r="S635" t="s">
        <v>727</v>
      </c>
      <c r="T635" t="s">
        <v>96</v>
      </c>
      <c r="U635">
        <v>0</v>
      </c>
      <c r="V635">
        <v>0</v>
      </c>
      <c r="W635">
        <v>0</v>
      </c>
      <c r="X635">
        <v>0</v>
      </c>
      <c r="Y635">
        <v>0.99</v>
      </c>
      <c r="Z635">
        <v>0</v>
      </c>
      <c r="AA635">
        <v>0</v>
      </c>
      <c r="AB635">
        <v>0</v>
      </c>
      <c r="AC635">
        <v>0.01</v>
      </c>
      <c r="AD635">
        <v>0.02</v>
      </c>
      <c r="AE635">
        <v>9.0109989898733591</v>
      </c>
      <c r="AF635">
        <v>174.93669399999999</v>
      </c>
      <c r="AG635">
        <v>-37.106069589999997</v>
      </c>
      <c r="AI635">
        <v>165200</v>
      </c>
      <c r="AJ635" t="s">
        <v>737</v>
      </c>
      <c r="AK635" t="s">
        <v>96</v>
      </c>
      <c r="AL635">
        <v>0</v>
      </c>
      <c r="AM635">
        <v>0.18</v>
      </c>
      <c r="AN635">
        <v>0</v>
      </c>
      <c r="AO635">
        <v>0</v>
      </c>
      <c r="AP635">
        <v>0</v>
      </c>
      <c r="AQ635">
        <v>0.82</v>
      </c>
      <c r="AR635">
        <v>0</v>
      </c>
      <c r="AS635">
        <v>0</v>
      </c>
      <c r="AT635">
        <v>0</v>
      </c>
      <c r="AU635">
        <v>0</v>
      </c>
      <c r="AV635">
        <v>0.84144186938436305</v>
      </c>
      <c r="AW635">
        <v>175.0816926</v>
      </c>
      <c r="AX635">
        <v>-37.082563610000001</v>
      </c>
    </row>
    <row r="636" spans="1:50" x14ac:dyDescent="0.55000000000000004">
      <c r="A636">
        <v>164900</v>
      </c>
      <c r="B636" t="s">
        <v>734</v>
      </c>
      <c r="C636" t="s">
        <v>96</v>
      </c>
      <c r="D636">
        <v>0</v>
      </c>
      <c r="E636">
        <v>0</v>
      </c>
      <c r="F636">
        <v>0</v>
      </c>
      <c r="G636">
        <v>0</v>
      </c>
      <c r="H636">
        <v>1</v>
      </c>
      <c r="I636">
        <v>0</v>
      </c>
      <c r="J636">
        <v>0</v>
      </c>
      <c r="K636">
        <v>0</v>
      </c>
      <c r="L636">
        <v>0</v>
      </c>
      <c r="M636">
        <v>0.02</v>
      </c>
      <c r="N636">
        <v>16.058556193441699</v>
      </c>
      <c r="O636">
        <f t="shared" si="18"/>
        <v>174.74366119999999</v>
      </c>
      <c r="P636">
        <f t="shared" si="19"/>
        <v>-37.257676859999997</v>
      </c>
      <c r="R636">
        <v>164400</v>
      </c>
      <c r="S636" t="s">
        <v>728</v>
      </c>
      <c r="T636" t="s">
        <v>96</v>
      </c>
      <c r="U636">
        <v>0</v>
      </c>
      <c r="V636">
        <v>0</v>
      </c>
      <c r="W636">
        <v>0</v>
      </c>
      <c r="X636">
        <v>0</v>
      </c>
      <c r="Y636">
        <v>0.88</v>
      </c>
      <c r="Z636">
        <v>0</v>
      </c>
      <c r="AA636">
        <v>0</v>
      </c>
      <c r="AB636">
        <v>0</v>
      </c>
      <c r="AC636">
        <v>0.12</v>
      </c>
      <c r="AD636">
        <v>0.02</v>
      </c>
      <c r="AE636">
        <v>2.5599163380204502</v>
      </c>
      <c r="AF636">
        <v>174.724140199999</v>
      </c>
      <c r="AG636">
        <v>-37.243761329999998</v>
      </c>
      <c r="AI636">
        <v>165300</v>
      </c>
      <c r="AJ636" t="s">
        <v>738</v>
      </c>
      <c r="AK636" t="s">
        <v>96</v>
      </c>
      <c r="AL636">
        <v>0</v>
      </c>
      <c r="AM636">
        <v>0</v>
      </c>
      <c r="AN636">
        <v>0</v>
      </c>
      <c r="AO636">
        <v>0</v>
      </c>
      <c r="AP636">
        <v>0</v>
      </c>
      <c r="AQ636">
        <v>0.74</v>
      </c>
      <c r="AR636">
        <v>0</v>
      </c>
      <c r="AS636">
        <v>0</v>
      </c>
      <c r="AT636">
        <v>0.26</v>
      </c>
      <c r="AU636">
        <v>0</v>
      </c>
      <c r="AV636">
        <v>2.1748213932239602</v>
      </c>
      <c r="AW636">
        <v>174.89580340000001</v>
      </c>
      <c r="AX636">
        <v>-37.182254759999999</v>
      </c>
    </row>
    <row r="637" spans="1:50" x14ac:dyDescent="0.55000000000000004">
      <c r="A637">
        <v>165000</v>
      </c>
      <c r="B637" t="s">
        <v>735</v>
      </c>
      <c r="C637" t="s">
        <v>96</v>
      </c>
      <c r="D637">
        <v>0</v>
      </c>
      <c r="E637">
        <v>0</v>
      </c>
      <c r="F637">
        <v>0</v>
      </c>
      <c r="G637">
        <v>0</v>
      </c>
      <c r="H637">
        <v>0.94</v>
      </c>
      <c r="I637">
        <v>0</v>
      </c>
      <c r="J637">
        <v>0</v>
      </c>
      <c r="K637">
        <v>0</v>
      </c>
      <c r="L637">
        <v>0.06</v>
      </c>
      <c r="M637">
        <v>0.02</v>
      </c>
      <c r="N637">
        <v>9.4415189275209794</v>
      </c>
      <c r="O637">
        <f t="shared" si="18"/>
        <v>174.847442</v>
      </c>
      <c r="P637">
        <f t="shared" si="19"/>
        <v>-37.213694869999998</v>
      </c>
      <c r="R637">
        <v>164500</v>
      </c>
      <c r="S637" t="s">
        <v>730</v>
      </c>
      <c r="T637" t="s">
        <v>96</v>
      </c>
      <c r="U637">
        <v>0</v>
      </c>
      <c r="V637">
        <v>0</v>
      </c>
      <c r="W637">
        <v>0</v>
      </c>
      <c r="X637">
        <v>0</v>
      </c>
      <c r="Y637">
        <v>0.96</v>
      </c>
      <c r="Z637">
        <v>0</v>
      </c>
      <c r="AA637">
        <v>0</v>
      </c>
      <c r="AB637">
        <v>0</v>
      </c>
      <c r="AC637">
        <v>0.04</v>
      </c>
      <c r="AD637">
        <v>0.02</v>
      </c>
      <c r="AE637">
        <v>3.3730494479042599</v>
      </c>
      <c r="AF637">
        <v>174.7391384</v>
      </c>
      <c r="AG637">
        <v>-37.243563930000001</v>
      </c>
      <c r="AI637">
        <v>165400</v>
      </c>
      <c r="AJ637" t="s">
        <v>739</v>
      </c>
      <c r="AK637" t="s">
        <v>96</v>
      </c>
      <c r="AL637">
        <v>0</v>
      </c>
      <c r="AM637">
        <v>0.12</v>
      </c>
      <c r="AN637">
        <v>0</v>
      </c>
      <c r="AO637">
        <v>0</v>
      </c>
      <c r="AP637">
        <v>0</v>
      </c>
      <c r="AQ637">
        <v>0.83</v>
      </c>
      <c r="AR637">
        <v>0</v>
      </c>
      <c r="AS637">
        <v>0</v>
      </c>
      <c r="AT637">
        <v>0.05</v>
      </c>
      <c r="AU637">
        <v>0</v>
      </c>
      <c r="AV637">
        <v>1.90709837993038</v>
      </c>
      <c r="AW637">
        <v>174.92451009999999</v>
      </c>
      <c r="AX637">
        <v>-37.18356034</v>
      </c>
    </row>
    <row r="638" spans="1:50" x14ac:dyDescent="0.55000000000000004">
      <c r="A638">
        <v>165100</v>
      </c>
      <c r="B638" t="s">
        <v>736</v>
      </c>
      <c r="C638" t="s">
        <v>96</v>
      </c>
      <c r="D638">
        <v>0</v>
      </c>
      <c r="E638">
        <v>0</v>
      </c>
      <c r="F638">
        <v>0</v>
      </c>
      <c r="G638">
        <v>0</v>
      </c>
      <c r="H638">
        <v>0.94</v>
      </c>
      <c r="I638">
        <v>0</v>
      </c>
      <c r="J638">
        <v>0</v>
      </c>
      <c r="K638">
        <v>0</v>
      </c>
      <c r="L638">
        <v>0.06</v>
      </c>
      <c r="M638">
        <v>0.02</v>
      </c>
      <c r="N638">
        <v>13.894152572569901</v>
      </c>
      <c r="O638">
        <f t="shared" si="18"/>
        <v>174.93408159999899</v>
      </c>
      <c r="P638">
        <f t="shared" si="19"/>
        <v>-37.159451420000003</v>
      </c>
      <c r="R638">
        <v>164600</v>
      </c>
      <c r="S638" t="s">
        <v>731</v>
      </c>
      <c r="T638" t="s">
        <v>96</v>
      </c>
      <c r="U638">
        <v>0</v>
      </c>
      <c r="V638">
        <v>0</v>
      </c>
      <c r="W638">
        <v>0</v>
      </c>
      <c r="X638">
        <v>0</v>
      </c>
      <c r="Y638">
        <v>0.96</v>
      </c>
      <c r="Z638">
        <v>0.04</v>
      </c>
      <c r="AA638">
        <v>0</v>
      </c>
      <c r="AB638">
        <v>0</v>
      </c>
      <c r="AC638">
        <v>0</v>
      </c>
      <c r="AD638">
        <v>0.02</v>
      </c>
      <c r="AE638">
        <v>5.0883859619971199</v>
      </c>
      <c r="AF638">
        <v>174.9747615</v>
      </c>
      <c r="AG638">
        <v>-37.112207679999997</v>
      </c>
      <c r="AI638">
        <v>165500</v>
      </c>
      <c r="AJ638" t="s">
        <v>740</v>
      </c>
      <c r="AK638" t="s">
        <v>96</v>
      </c>
      <c r="AL638">
        <v>0</v>
      </c>
      <c r="AM638">
        <v>0</v>
      </c>
      <c r="AN638">
        <v>0</v>
      </c>
      <c r="AO638">
        <v>0</v>
      </c>
      <c r="AP638">
        <v>0</v>
      </c>
      <c r="AQ638">
        <v>0.8</v>
      </c>
      <c r="AR638">
        <v>0</v>
      </c>
      <c r="AS638">
        <v>0</v>
      </c>
      <c r="AT638">
        <v>0.2</v>
      </c>
      <c r="AU638">
        <v>0</v>
      </c>
      <c r="AV638">
        <v>1.19722024396681</v>
      </c>
      <c r="AW638">
        <v>174.8880399</v>
      </c>
      <c r="AX638">
        <v>-37.200970249999997</v>
      </c>
    </row>
    <row r="639" spans="1:50" x14ac:dyDescent="0.55000000000000004">
      <c r="A639">
        <v>165200</v>
      </c>
      <c r="B639" t="s">
        <v>737</v>
      </c>
      <c r="C639" t="s">
        <v>96</v>
      </c>
      <c r="D639">
        <v>0</v>
      </c>
      <c r="E639">
        <v>0</v>
      </c>
      <c r="F639">
        <v>0</v>
      </c>
      <c r="G639">
        <v>0</v>
      </c>
      <c r="H639">
        <v>1</v>
      </c>
      <c r="I639">
        <v>0</v>
      </c>
      <c r="J639">
        <v>0</v>
      </c>
      <c r="K639">
        <v>0</v>
      </c>
      <c r="L639">
        <v>0</v>
      </c>
      <c r="M639">
        <v>0.02</v>
      </c>
      <c r="N639">
        <v>18.358283105094898</v>
      </c>
      <c r="O639">
        <f t="shared" si="18"/>
        <v>175.0816926</v>
      </c>
      <c r="P639">
        <f t="shared" si="19"/>
        <v>-37.082563610000001</v>
      </c>
      <c r="R639">
        <v>164700</v>
      </c>
      <c r="S639" t="s">
        <v>732</v>
      </c>
      <c r="T639" t="s">
        <v>96</v>
      </c>
      <c r="U639">
        <v>0</v>
      </c>
      <c r="V639">
        <v>0</v>
      </c>
      <c r="W639">
        <v>0</v>
      </c>
      <c r="X639">
        <v>0</v>
      </c>
      <c r="Y639">
        <v>0.93</v>
      </c>
      <c r="Z639">
        <v>0.02</v>
      </c>
      <c r="AA639">
        <v>0</v>
      </c>
      <c r="AB639">
        <v>0</v>
      </c>
      <c r="AC639">
        <v>0.05</v>
      </c>
      <c r="AD639">
        <v>0.02</v>
      </c>
      <c r="AE639">
        <v>6.1261172441366201</v>
      </c>
      <c r="AF639">
        <v>174.72826259999999</v>
      </c>
      <c r="AG639">
        <v>-37.255379959999999</v>
      </c>
      <c r="AI639">
        <v>165600</v>
      </c>
      <c r="AJ639" t="s">
        <v>741</v>
      </c>
      <c r="AK639" t="s">
        <v>96</v>
      </c>
      <c r="AL639" t="s">
        <v>97</v>
      </c>
      <c r="AM639" t="s">
        <v>97</v>
      </c>
      <c r="AN639" t="s">
        <v>97</v>
      </c>
      <c r="AO639">
        <v>0</v>
      </c>
      <c r="AP639" t="s">
        <v>97</v>
      </c>
      <c r="AQ639" t="s">
        <v>97</v>
      </c>
      <c r="AR639">
        <v>0</v>
      </c>
      <c r="AS639" t="s">
        <v>97</v>
      </c>
      <c r="AT639" t="s">
        <v>97</v>
      </c>
      <c r="AU639">
        <v>0</v>
      </c>
      <c r="AV639" t="s">
        <v>97</v>
      </c>
      <c r="AW639">
        <v>174.9107133</v>
      </c>
      <c r="AX639">
        <v>-37.187970470000003</v>
      </c>
    </row>
    <row r="640" spans="1:50" x14ac:dyDescent="0.55000000000000004">
      <c r="A640">
        <v>165300</v>
      </c>
      <c r="B640" t="s">
        <v>738</v>
      </c>
      <c r="C640" t="s">
        <v>96</v>
      </c>
      <c r="D640">
        <v>0.01</v>
      </c>
      <c r="E640">
        <v>0</v>
      </c>
      <c r="F640">
        <v>0</v>
      </c>
      <c r="G640">
        <v>0</v>
      </c>
      <c r="H640">
        <v>0.91</v>
      </c>
      <c r="I640">
        <v>0.02</v>
      </c>
      <c r="J640">
        <v>0</v>
      </c>
      <c r="K640">
        <v>0</v>
      </c>
      <c r="L640">
        <v>0.06</v>
      </c>
      <c r="M640">
        <v>0.02</v>
      </c>
      <c r="N640">
        <v>12.0671018461261</v>
      </c>
      <c r="O640">
        <f t="shared" si="18"/>
        <v>174.89580340000001</v>
      </c>
      <c r="P640">
        <f t="shared" si="19"/>
        <v>-37.182254759999999</v>
      </c>
      <c r="R640">
        <v>164800</v>
      </c>
      <c r="S640" t="s">
        <v>733</v>
      </c>
      <c r="T640" t="s">
        <v>96</v>
      </c>
      <c r="U640">
        <v>0</v>
      </c>
      <c r="V640">
        <v>0</v>
      </c>
      <c r="W640">
        <v>0</v>
      </c>
      <c r="X640">
        <v>0</v>
      </c>
      <c r="Y640">
        <v>1</v>
      </c>
      <c r="Z640">
        <v>0</v>
      </c>
      <c r="AA640">
        <v>0</v>
      </c>
      <c r="AB640">
        <v>0</v>
      </c>
      <c r="AC640">
        <v>0</v>
      </c>
      <c r="AD640">
        <v>0.02</v>
      </c>
      <c r="AE640">
        <v>2.71401320978338</v>
      </c>
      <c r="AF640">
        <v>174.734968199999</v>
      </c>
      <c r="AG640">
        <v>-37.257969989999999</v>
      </c>
      <c r="AI640">
        <v>165700</v>
      </c>
      <c r="AJ640" t="s">
        <v>742</v>
      </c>
      <c r="AK640" t="s">
        <v>96</v>
      </c>
      <c r="AL640">
        <v>0</v>
      </c>
      <c r="AM640">
        <v>0</v>
      </c>
      <c r="AN640">
        <v>0</v>
      </c>
      <c r="AO640">
        <v>0</v>
      </c>
      <c r="AP640">
        <v>0</v>
      </c>
      <c r="AQ640">
        <v>1</v>
      </c>
      <c r="AR640">
        <v>0</v>
      </c>
      <c r="AS640">
        <v>0</v>
      </c>
      <c r="AT640">
        <v>0</v>
      </c>
      <c r="AU640">
        <v>0</v>
      </c>
      <c r="AV640">
        <v>2.3847318136530502</v>
      </c>
      <c r="AW640">
        <v>174.89590149999901</v>
      </c>
      <c r="AX640">
        <v>-37.207052879999999</v>
      </c>
    </row>
    <row r="641" spans="1:50" x14ac:dyDescent="0.55000000000000004">
      <c r="A641">
        <v>165400</v>
      </c>
      <c r="B641" t="s">
        <v>739</v>
      </c>
      <c r="C641" t="s">
        <v>96</v>
      </c>
      <c r="D641">
        <v>0</v>
      </c>
      <c r="E641">
        <v>0</v>
      </c>
      <c r="F641">
        <v>0</v>
      </c>
      <c r="G641">
        <v>0</v>
      </c>
      <c r="H641">
        <v>0.98</v>
      </c>
      <c r="I641">
        <v>0.02</v>
      </c>
      <c r="J641">
        <v>0</v>
      </c>
      <c r="K641">
        <v>0</v>
      </c>
      <c r="L641">
        <v>0</v>
      </c>
      <c r="M641">
        <v>0.02</v>
      </c>
      <c r="N641">
        <v>13.304113514568799</v>
      </c>
      <c r="O641">
        <f t="shared" si="18"/>
        <v>174.92451009999999</v>
      </c>
      <c r="P641">
        <f t="shared" si="19"/>
        <v>-37.18356034</v>
      </c>
      <c r="R641">
        <v>164900</v>
      </c>
      <c r="S641" t="s">
        <v>734</v>
      </c>
      <c r="T641" t="s">
        <v>96</v>
      </c>
      <c r="U641">
        <v>0</v>
      </c>
      <c r="V641">
        <v>0</v>
      </c>
      <c r="W641">
        <v>0</v>
      </c>
      <c r="X641">
        <v>0</v>
      </c>
      <c r="Y641">
        <v>1</v>
      </c>
      <c r="Z641">
        <v>0</v>
      </c>
      <c r="AA641">
        <v>0</v>
      </c>
      <c r="AB641">
        <v>0</v>
      </c>
      <c r="AC641">
        <v>0</v>
      </c>
      <c r="AD641">
        <v>0.02</v>
      </c>
      <c r="AE641">
        <v>1.160061402158</v>
      </c>
      <c r="AF641">
        <v>174.74366119999999</v>
      </c>
      <c r="AG641">
        <v>-37.257676859999997</v>
      </c>
      <c r="AI641">
        <v>165800</v>
      </c>
      <c r="AJ641" t="s">
        <v>743</v>
      </c>
      <c r="AK641" t="s">
        <v>96</v>
      </c>
      <c r="AL641">
        <v>0</v>
      </c>
      <c r="AM641">
        <v>0</v>
      </c>
      <c r="AN641">
        <v>0</v>
      </c>
      <c r="AO641">
        <v>0</v>
      </c>
      <c r="AP641">
        <v>0</v>
      </c>
      <c r="AQ641">
        <v>0.74</v>
      </c>
      <c r="AR641">
        <v>0</v>
      </c>
      <c r="AS641">
        <v>0</v>
      </c>
      <c r="AT641">
        <v>0.26</v>
      </c>
      <c r="AU641">
        <v>0</v>
      </c>
      <c r="AV641">
        <v>1.2518084048610301</v>
      </c>
      <c r="AW641">
        <v>174.9130763</v>
      </c>
      <c r="AX641">
        <v>-37.196976839999998</v>
      </c>
    </row>
    <row r="642" spans="1:50" x14ac:dyDescent="0.55000000000000004">
      <c r="A642">
        <v>165500</v>
      </c>
      <c r="B642" t="s">
        <v>740</v>
      </c>
      <c r="C642" t="s">
        <v>96</v>
      </c>
      <c r="D642">
        <v>0</v>
      </c>
      <c r="E642">
        <v>0</v>
      </c>
      <c r="F642">
        <v>0</v>
      </c>
      <c r="G642">
        <v>0</v>
      </c>
      <c r="H642">
        <v>0.95</v>
      </c>
      <c r="I642">
        <v>0.02</v>
      </c>
      <c r="J642">
        <v>0</v>
      </c>
      <c r="K642">
        <v>0</v>
      </c>
      <c r="L642">
        <v>0.03</v>
      </c>
      <c r="M642">
        <v>0.02</v>
      </c>
      <c r="N642">
        <v>12.9771623066105</v>
      </c>
      <c r="O642">
        <f t="shared" si="18"/>
        <v>174.8880399</v>
      </c>
      <c r="P642">
        <f t="shared" si="19"/>
        <v>-37.200970249999997</v>
      </c>
      <c r="R642">
        <v>165000</v>
      </c>
      <c r="S642" t="s">
        <v>735</v>
      </c>
      <c r="T642" t="s">
        <v>96</v>
      </c>
      <c r="U642">
        <v>0</v>
      </c>
      <c r="V642">
        <v>0</v>
      </c>
      <c r="W642">
        <v>0</v>
      </c>
      <c r="X642">
        <v>0</v>
      </c>
      <c r="Y642">
        <v>0.92</v>
      </c>
      <c r="Z642">
        <v>0.03</v>
      </c>
      <c r="AA642">
        <v>0</v>
      </c>
      <c r="AB642">
        <v>0</v>
      </c>
      <c r="AC642">
        <v>0.05</v>
      </c>
      <c r="AD642">
        <v>0.02</v>
      </c>
      <c r="AE642">
        <v>4.54643557879991</v>
      </c>
      <c r="AF642">
        <v>174.847442</v>
      </c>
      <c r="AG642">
        <v>-37.213694869999998</v>
      </c>
      <c r="AI642">
        <v>165900</v>
      </c>
      <c r="AJ642" t="s">
        <v>744</v>
      </c>
      <c r="AK642" t="s">
        <v>96</v>
      </c>
      <c r="AL642">
        <v>0</v>
      </c>
      <c r="AM642">
        <v>0</v>
      </c>
      <c r="AN642">
        <v>0</v>
      </c>
      <c r="AO642">
        <v>0</v>
      </c>
      <c r="AP642">
        <v>0</v>
      </c>
      <c r="AQ642">
        <v>0.74</v>
      </c>
      <c r="AR642">
        <v>0</v>
      </c>
      <c r="AS642">
        <v>0</v>
      </c>
      <c r="AT642">
        <v>0.26</v>
      </c>
      <c r="AU642">
        <v>0</v>
      </c>
      <c r="AV642">
        <v>1.6638646904491601</v>
      </c>
      <c r="AW642">
        <v>174.8871255</v>
      </c>
      <c r="AX642">
        <v>-37.218486030000001</v>
      </c>
    </row>
    <row r="643" spans="1:50" x14ac:dyDescent="0.55000000000000004">
      <c r="A643">
        <v>165600</v>
      </c>
      <c r="B643" t="s">
        <v>741</v>
      </c>
      <c r="C643" t="s">
        <v>96</v>
      </c>
      <c r="D643">
        <v>0</v>
      </c>
      <c r="E643">
        <v>0</v>
      </c>
      <c r="F643">
        <v>0</v>
      </c>
      <c r="G643">
        <v>0</v>
      </c>
      <c r="H643">
        <v>0.96</v>
      </c>
      <c r="I643">
        <v>0.02</v>
      </c>
      <c r="J643">
        <v>0</v>
      </c>
      <c r="K643">
        <v>0</v>
      </c>
      <c r="L643">
        <v>0.02</v>
      </c>
      <c r="M643">
        <v>0.02</v>
      </c>
      <c r="N643">
        <v>12.629094744796401</v>
      </c>
      <c r="O643">
        <f t="shared" si="18"/>
        <v>174.9107133</v>
      </c>
      <c r="P643">
        <f t="shared" si="19"/>
        <v>-37.187970470000003</v>
      </c>
      <c r="R643">
        <v>165100</v>
      </c>
      <c r="S643" t="s">
        <v>736</v>
      </c>
      <c r="T643" t="s">
        <v>96</v>
      </c>
      <c r="U643">
        <v>0</v>
      </c>
      <c r="V643">
        <v>0</v>
      </c>
      <c r="W643">
        <v>0</v>
      </c>
      <c r="X643">
        <v>0</v>
      </c>
      <c r="Y643">
        <v>0.85</v>
      </c>
      <c r="Z643">
        <v>0</v>
      </c>
      <c r="AA643">
        <v>0</v>
      </c>
      <c r="AB643">
        <v>0</v>
      </c>
      <c r="AC643">
        <v>0.15</v>
      </c>
      <c r="AD643">
        <v>0.02</v>
      </c>
      <c r="AE643">
        <v>5.6961686137995198</v>
      </c>
      <c r="AF643">
        <v>174.93408159999899</v>
      </c>
      <c r="AG643">
        <v>-37.159451420000003</v>
      </c>
      <c r="AI643">
        <v>166000</v>
      </c>
      <c r="AJ643" t="s">
        <v>745</v>
      </c>
      <c r="AK643" t="s">
        <v>96</v>
      </c>
      <c r="AL643">
        <v>0</v>
      </c>
      <c r="AM643">
        <v>0.19</v>
      </c>
      <c r="AN643">
        <v>0</v>
      </c>
      <c r="AO643">
        <v>0</v>
      </c>
      <c r="AP643">
        <v>0.04</v>
      </c>
      <c r="AQ643">
        <v>0.45</v>
      </c>
      <c r="AR643">
        <v>0</v>
      </c>
      <c r="AS643">
        <v>0</v>
      </c>
      <c r="AT643">
        <v>0.32</v>
      </c>
      <c r="AU643">
        <v>0</v>
      </c>
      <c r="AV643">
        <v>4.4662004031567299</v>
      </c>
      <c r="AW643">
        <v>174.91332549999899</v>
      </c>
      <c r="AX643">
        <v>-37.208919539999997</v>
      </c>
    </row>
    <row r="644" spans="1:50" x14ac:dyDescent="0.55000000000000004">
      <c r="A644">
        <v>165700</v>
      </c>
      <c r="B644" t="s">
        <v>742</v>
      </c>
      <c r="C644" t="s">
        <v>96</v>
      </c>
      <c r="D644">
        <v>0</v>
      </c>
      <c r="E644">
        <v>0</v>
      </c>
      <c r="F644">
        <v>0</v>
      </c>
      <c r="G644">
        <v>0</v>
      </c>
      <c r="H644">
        <v>0.92</v>
      </c>
      <c r="I644">
        <v>0.02</v>
      </c>
      <c r="J644">
        <v>0</v>
      </c>
      <c r="K644">
        <v>0</v>
      </c>
      <c r="L644">
        <v>0.06</v>
      </c>
      <c r="M644">
        <v>0.02</v>
      </c>
      <c r="N644">
        <v>9.4154575420115307</v>
      </c>
      <c r="O644">
        <f t="shared" ref="O644:O707" si="20">VLOOKUP($A644,$R$2:$AG$2152, 15)</f>
        <v>174.89590149999901</v>
      </c>
      <c r="P644">
        <f t="shared" ref="P644:P707" si="21">VLOOKUP($A644,$R$2:$AG$2152, 16)</f>
        <v>-37.207052879999999</v>
      </c>
      <c r="R644">
        <v>165200</v>
      </c>
      <c r="S644" t="s">
        <v>737</v>
      </c>
      <c r="T644" t="s">
        <v>96</v>
      </c>
      <c r="U644">
        <v>0</v>
      </c>
      <c r="V644">
        <v>0</v>
      </c>
      <c r="W644">
        <v>0</v>
      </c>
      <c r="X644">
        <v>0</v>
      </c>
      <c r="Y644">
        <v>1</v>
      </c>
      <c r="Z644">
        <v>0</v>
      </c>
      <c r="AA644">
        <v>0</v>
      </c>
      <c r="AB644">
        <v>0</v>
      </c>
      <c r="AC644">
        <v>0</v>
      </c>
      <c r="AD644">
        <v>0.02</v>
      </c>
      <c r="AE644">
        <v>1.6505205899462501</v>
      </c>
      <c r="AF644">
        <v>175.0816926</v>
      </c>
      <c r="AG644">
        <v>-37.082563610000001</v>
      </c>
      <c r="AI644">
        <v>166100</v>
      </c>
      <c r="AJ644" t="s">
        <v>746</v>
      </c>
      <c r="AK644" t="s">
        <v>96</v>
      </c>
      <c r="AL644" t="s">
        <v>97</v>
      </c>
      <c r="AM644" t="s">
        <v>97</v>
      </c>
      <c r="AN644" t="s">
        <v>97</v>
      </c>
      <c r="AO644">
        <v>0</v>
      </c>
      <c r="AP644" t="s">
        <v>97</v>
      </c>
      <c r="AQ644" t="s">
        <v>97</v>
      </c>
      <c r="AR644">
        <v>0</v>
      </c>
      <c r="AS644" t="s">
        <v>97</v>
      </c>
      <c r="AT644" t="s">
        <v>97</v>
      </c>
      <c r="AU644">
        <v>0</v>
      </c>
      <c r="AV644" t="s">
        <v>97</v>
      </c>
      <c r="AW644">
        <v>174.9026241</v>
      </c>
      <c r="AX644">
        <v>-37.212266960000001</v>
      </c>
    </row>
    <row r="645" spans="1:50" x14ac:dyDescent="0.55000000000000004">
      <c r="A645">
        <v>165800</v>
      </c>
      <c r="B645" t="s">
        <v>743</v>
      </c>
      <c r="C645" t="s">
        <v>96</v>
      </c>
      <c r="D645">
        <v>0.01</v>
      </c>
      <c r="E645">
        <v>0</v>
      </c>
      <c r="F645">
        <v>0</v>
      </c>
      <c r="G645">
        <v>0</v>
      </c>
      <c r="H645">
        <v>0.93</v>
      </c>
      <c r="I645">
        <v>0.02</v>
      </c>
      <c r="J645">
        <v>0</v>
      </c>
      <c r="K645">
        <v>0</v>
      </c>
      <c r="L645">
        <v>0.04</v>
      </c>
      <c r="M645">
        <v>0.02</v>
      </c>
      <c r="N645">
        <v>10.5100804588606</v>
      </c>
      <c r="O645">
        <f t="shared" si="20"/>
        <v>174.9130763</v>
      </c>
      <c r="P645">
        <f t="shared" si="21"/>
        <v>-37.196976839999998</v>
      </c>
      <c r="R645">
        <v>165300</v>
      </c>
      <c r="S645" t="s">
        <v>738</v>
      </c>
      <c r="T645" t="s">
        <v>96</v>
      </c>
      <c r="U645">
        <v>0</v>
      </c>
      <c r="V645">
        <v>0</v>
      </c>
      <c r="W645">
        <v>0</v>
      </c>
      <c r="X645">
        <v>0</v>
      </c>
      <c r="Y645">
        <v>0.95</v>
      </c>
      <c r="Z645">
        <v>0.01</v>
      </c>
      <c r="AA645">
        <v>0</v>
      </c>
      <c r="AB645">
        <v>0</v>
      </c>
      <c r="AC645">
        <v>0.04</v>
      </c>
      <c r="AD645">
        <v>0.02</v>
      </c>
      <c r="AE645">
        <v>6.63888316269506</v>
      </c>
      <c r="AF645">
        <v>174.89580340000001</v>
      </c>
      <c r="AG645">
        <v>-37.182254759999999</v>
      </c>
      <c r="AI645">
        <v>166200</v>
      </c>
      <c r="AJ645" t="s">
        <v>747</v>
      </c>
      <c r="AK645" t="s">
        <v>96</v>
      </c>
      <c r="AL645">
        <v>0</v>
      </c>
      <c r="AM645">
        <v>0.02</v>
      </c>
      <c r="AN645">
        <v>0</v>
      </c>
      <c r="AO645">
        <v>0</v>
      </c>
      <c r="AP645">
        <v>0</v>
      </c>
      <c r="AQ645">
        <v>0.9</v>
      </c>
      <c r="AR645">
        <v>0</v>
      </c>
      <c r="AS645">
        <v>0</v>
      </c>
      <c r="AT645">
        <v>0.08</v>
      </c>
      <c r="AU645">
        <v>0</v>
      </c>
      <c r="AV645">
        <v>5.1703991571698298</v>
      </c>
      <c r="AW645">
        <v>174.91900129999999</v>
      </c>
      <c r="AX645">
        <v>-37.217876269999998</v>
      </c>
    </row>
    <row r="646" spans="1:50" x14ac:dyDescent="0.55000000000000004">
      <c r="A646">
        <v>165900</v>
      </c>
      <c r="B646" t="s">
        <v>744</v>
      </c>
      <c r="C646" t="s">
        <v>96</v>
      </c>
      <c r="D646">
        <v>0.01</v>
      </c>
      <c r="E646">
        <v>0</v>
      </c>
      <c r="F646">
        <v>0</v>
      </c>
      <c r="G646">
        <v>0</v>
      </c>
      <c r="H646">
        <v>0.94</v>
      </c>
      <c r="I646">
        <v>0.02</v>
      </c>
      <c r="J646">
        <v>0</v>
      </c>
      <c r="K646">
        <v>0</v>
      </c>
      <c r="L646">
        <v>0.03</v>
      </c>
      <c r="M646">
        <v>0.02</v>
      </c>
      <c r="N646">
        <v>11.199454764208101</v>
      </c>
      <c r="O646">
        <f t="shared" si="20"/>
        <v>174.8871255</v>
      </c>
      <c r="P646">
        <f t="shared" si="21"/>
        <v>-37.218486030000001</v>
      </c>
      <c r="R646">
        <v>165400</v>
      </c>
      <c r="S646" t="s">
        <v>739</v>
      </c>
      <c r="T646" t="s">
        <v>96</v>
      </c>
      <c r="U646">
        <v>0</v>
      </c>
      <c r="V646">
        <v>0</v>
      </c>
      <c r="W646">
        <v>0</v>
      </c>
      <c r="X646">
        <v>0</v>
      </c>
      <c r="Y646">
        <v>1</v>
      </c>
      <c r="Z646">
        <v>0</v>
      </c>
      <c r="AA646">
        <v>0</v>
      </c>
      <c r="AB646">
        <v>0</v>
      </c>
      <c r="AC646">
        <v>0</v>
      </c>
      <c r="AD646">
        <v>0.02</v>
      </c>
      <c r="AE646">
        <v>4.0685921451395801</v>
      </c>
      <c r="AF646">
        <v>174.92451009999999</v>
      </c>
      <c r="AG646">
        <v>-37.18356034</v>
      </c>
      <c r="AI646">
        <v>166300</v>
      </c>
      <c r="AJ646" t="s">
        <v>748</v>
      </c>
      <c r="AK646" t="s">
        <v>96</v>
      </c>
      <c r="AL646">
        <v>0</v>
      </c>
      <c r="AM646">
        <v>0.06</v>
      </c>
      <c r="AN646">
        <v>0</v>
      </c>
      <c r="AO646">
        <v>0</v>
      </c>
      <c r="AP646">
        <v>1.11022302462515E-16</v>
      </c>
      <c r="AQ646">
        <v>0.85</v>
      </c>
      <c r="AR646">
        <v>0</v>
      </c>
      <c r="AS646">
        <v>0</v>
      </c>
      <c r="AT646">
        <v>0.09</v>
      </c>
      <c r="AU646">
        <v>0</v>
      </c>
      <c r="AV646">
        <v>4.6343662808890898</v>
      </c>
      <c r="AW646">
        <v>175.00225610000001</v>
      </c>
      <c r="AX646">
        <v>-37.175368040000002</v>
      </c>
    </row>
    <row r="647" spans="1:50" x14ac:dyDescent="0.55000000000000004">
      <c r="A647">
        <v>166000</v>
      </c>
      <c r="B647" t="s">
        <v>745</v>
      </c>
      <c r="C647" t="s">
        <v>96</v>
      </c>
      <c r="D647">
        <v>0</v>
      </c>
      <c r="E647">
        <v>0</v>
      </c>
      <c r="F647">
        <v>0</v>
      </c>
      <c r="G647">
        <v>0</v>
      </c>
      <c r="H647">
        <v>0.64</v>
      </c>
      <c r="I647">
        <v>0</v>
      </c>
      <c r="J647">
        <v>0</v>
      </c>
      <c r="K647">
        <v>0</v>
      </c>
      <c r="L647">
        <v>0.36</v>
      </c>
      <c r="M647">
        <v>0.02</v>
      </c>
      <c r="N647">
        <v>9.0489771932910994</v>
      </c>
      <c r="O647">
        <f t="shared" si="20"/>
        <v>174.91332549999899</v>
      </c>
      <c r="P647">
        <f t="shared" si="21"/>
        <v>-37.208919539999997</v>
      </c>
      <c r="R647">
        <v>165500</v>
      </c>
      <c r="S647" t="s">
        <v>740</v>
      </c>
      <c r="T647" t="s">
        <v>96</v>
      </c>
      <c r="U647">
        <v>0</v>
      </c>
      <c r="V647">
        <v>0</v>
      </c>
      <c r="W647">
        <v>0</v>
      </c>
      <c r="X647">
        <v>0</v>
      </c>
      <c r="Y647">
        <v>0.9</v>
      </c>
      <c r="Z647">
        <v>0</v>
      </c>
      <c r="AA647">
        <v>0</v>
      </c>
      <c r="AB647">
        <v>0</v>
      </c>
      <c r="AC647">
        <v>0.1</v>
      </c>
      <c r="AD647">
        <v>0.02</v>
      </c>
      <c r="AE647">
        <v>1.68122026184707</v>
      </c>
      <c r="AF647">
        <v>174.8880399</v>
      </c>
      <c r="AG647">
        <v>-37.200970249999997</v>
      </c>
      <c r="AI647">
        <v>166400</v>
      </c>
      <c r="AJ647" t="s">
        <v>749</v>
      </c>
      <c r="AK647" t="s">
        <v>96</v>
      </c>
      <c r="AL647">
        <v>0</v>
      </c>
      <c r="AM647">
        <v>0.09</v>
      </c>
      <c r="AN647">
        <v>0</v>
      </c>
      <c r="AO647">
        <v>0</v>
      </c>
      <c r="AP647">
        <v>0</v>
      </c>
      <c r="AQ647">
        <v>0.87</v>
      </c>
      <c r="AR647">
        <v>0</v>
      </c>
      <c r="AS647">
        <v>0</v>
      </c>
      <c r="AT647">
        <v>0.04</v>
      </c>
      <c r="AU647">
        <v>0</v>
      </c>
      <c r="AV647">
        <v>0.62193529476235498</v>
      </c>
      <c r="AW647">
        <v>175.08246980000001</v>
      </c>
      <c r="AX647">
        <v>-37.146862220000003</v>
      </c>
    </row>
    <row r="648" spans="1:50" x14ac:dyDescent="0.55000000000000004">
      <c r="A648">
        <v>166100</v>
      </c>
      <c r="B648" t="s">
        <v>746</v>
      </c>
      <c r="C648" t="s">
        <v>96</v>
      </c>
      <c r="D648">
        <v>0</v>
      </c>
      <c r="E648">
        <v>0</v>
      </c>
      <c r="F648">
        <v>0</v>
      </c>
      <c r="G648">
        <v>0</v>
      </c>
      <c r="H648">
        <v>0.95</v>
      </c>
      <c r="I648">
        <v>0.02</v>
      </c>
      <c r="J648">
        <v>0</v>
      </c>
      <c r="K648">
        <v>0</v>
      </c>
      <c r="L648">
        <v>0.03</v>
      </c>
      <c r="M648">
        <v>0.02</v>
      </c>
      <c r="N648">
        <v>10.2249773685863</v>
      </c>
      <c r="O648">
        <f t="shared" si="20"/>
        <v>174.9026241</v>
      </c>
      <c r="P648">
        <f t="shared" si="21"/>
        <v>-37.212266960000001</v>
      </c>
      <c r="R648">
        <v>165600</v>
      </c>
      <c r="S648" t="s">
        <v>741</v>
      </c>
      <c r="T648" t="s">
        <v>96</v>
      </c>
      <c r="U648" t="s">
        <v>97</v>
      </c>
      <c r="V648" t="s">
        <v>97</v>
      </c>
      <c r="W648" t="s">
        <v>97</v>
      </c>
      <c r="X648">
        <v>0</v>
      </c>
      <c r="Y648" t="s">
        <v>97</v>
      </c>
      <c r="Z648" t="s">
        <v>97</v>
      </c>
      <c r="AA648">
        <v>0</v>
      </c>
      <c r="AB648" t="s">
        <v>97</v>
      </c>
      <c r="AC648" t="s">
        <v>97</v>
      </c>
      <c r="AD648">
        <v>0.02</v>
      </c>
      <c r="AE648" t="s">
        <v>97</v>
      </c>
      <c r="AF648">
        <v>174.9107133</v>
      </c>
      <c r="AG648">
        <v>-37.187970470000003</v>
      </c>
      <c r="AI648">
        <v>166500</v>
      </c>
      <c r="AJ648" t="s">
        <v>750</v>
      </c>
      <c r="AK648" t="s">
        <v>96</v>
      </c>
      <c r="AL648">
        <v>0</v>
      </c>
      <c r="AM648">
        <v>0.54</v>
      </c>
      <c r="AN648">
        <v>0</v>
      </c>
      <c r="AO648">
        <v>0</v>
      </c>
      <c r="AP648">
        <v>-0.01</v>
      </c>
      <c r="AQ648">
        <v>0.36</v>
      </c>
      <c r="AR648">
        <v>0</v>
      </c>
      <c r="AS648">
        <v>0</v>
      </c>
      <c r="AT648">
        <v>0.11</v>
      </c>
      <c r="AU648">
        <v>0</v>
      </c>
      <c r="AV648">
        <v>2.0481271217329899</v>
      </c>
      <c r="AW648">
        <v>175.48155449999999</v>
      </c>
      <c r="AX648">
        <v>-36.699608609999999</v>
      </c>
    </row>
    <row r="649" spans="1:50" x14ac:dyDescent="0.55000000000000004">
      <c r="A649">
        <v>166200</v>
      </c>
      <c r="B649" t="s">
        <v>747</v>
      </c>
      <c r="C649" t="s">
        <v>96</v>
      </c>
      <c r="D649">
        <v>0</v>
      </c>
      <c r="E649">
        <v>0</v>
      </c>
      <c r="F649">
        <v>0</v>
      </c>
      <c r="G649">
        <v>0</v>
      </c>
      <c r="H649">
        <v>0.97</v>
      </c>
      <c r="I649">
        <v>0</v>
      </c>
      <c r="J649">
        <v>0</v>
      </c>
      <c r="K649">
        <v>0</v>
      </c>
      <c r="L649">
        <v>0.03</v>
      </c>
      <c r="M649">
        <v>0.02</v>
      </c>
      <c r="N649">
        <v>7.3746273186816396</v>
      </c>
      <c r="O649">
        <f t="shared" si="20"/>
        <v>174.91900129999999</v>
      </c>
      <c r="P649">
        <f t="shared" si="21"/>
        <v>-37.217876269999998</v>
      </c>
      <c r="R649">
        <v>165700</v>
      </c>
      <c r="S649" t="s">
        <v>742</v>
      </c>
      <c r="T649" t="s">
        <v>96</v>
      </c>
      <c r="U649">
        <v>0</v>
      </c>
      <c r="V649">
        <v>0</v>
      </c>
      <c r="W649">
        <v>0</v>
      </c>
      <c r="X649">
        <v>0</v>
      </c>
      <c r="Y649">
        <v>0.95</v>
      </c>
      <c r="Z649">
        <v>0</v>
      </c>
      <c r="AA649">
        <v>0</v>
      </c>
      <c r="AB649">
        <v>0</v>
      </c>
      <c r="AC649">
        <v>0.05</v>
      </c>
      <c r="AD649">
        <v>0.02</v>
      </c>
      <c r="AE649">
        <v>3.2274502749374698</v>
      </c>
      <c r="AF649">
        <v>174.89590149999901</v>
      </c>
      <c r="AG649">
        <v>-37.207052879999999</v>
      </c>
      <c r="AI649">
        <v>166700</v>
      </c>
      <c r="AJ649" t="s">
        <v>751</v>
      </c>
      <c r="AK649" t="s">
        <v>96</v>
      </c>
      <c r="AL649">
        <v>0</v>
      </c>
      <c r="AM649">
        <v>0.18</v>
      </c>
      <c r="AN649">
        <v>0</v>
      </c>
      <c r="AO649">
        <v>0</v>
      </c>
      <c r="AP649">
        <v>0</v>
      </c>
      <c r="AQ649">
        <v>0.57999999999999996</v>
      </c>
      <c r="AR649">
        <v>0</v>
      </c>
      <c r="AS649">
        <v>0.04</v>
      </c>
      <c r="AT649">
        <v>0.2</v>
      </c>
      <c r="AU649">
        <v>0</v>
      </c>
      <c r="AV649">
        <v>1.9115853136174601</v>
      </c>
      <c r="AW649">
        <v>175.49571499999999</v>
      </c>
      <c r="AX649">
        <v>-36.755759439999999</v>
      </c>
    </row>
    <row r="650" spans="1:50" x14ac:dyDescent="0.55000000000000004">
      <c r="A650">
        <v>166300</v>
      </c>
      <c r="B650" t="s">
        <v>748</v>
      </c>
      <c r="C650" t="s">
        <v>96</v>
      </c>
      <c r="D650">
        <v>0</v>
      </c>
      <c r="E650">
        <v>0</v>
      </c>
      <c r="F650">
        <v>0</v>
      </c>
      <c r="G650">
        <v>0</v>
      </c>
      <c r="H650">
        <v>0.99</v>
      </c>
      <c r="I650">
        <v>0.01</v>
      </c>
      <c r="J650">
        <v>0</v>
      </c>
      <c r="K650">
        <v>0</v>
      </c>
      <c r="L650">
        <v>0</v>
      </c>
      <c r="M650">
        <v>0.02</v>
      </c>
      <c r="N650">
        <v>17.5938438318985</v>
      </c>
      <c r="O650">
        <f t="shared" si="20"/>
        <v>175.00225610000001</v>
      </c>
      <c r="P650">
        <f t="shared" si="21"/>
        <v>-37.175368040000002</v>
      </c>
      <c r="R650">
        <v>165800</v>
      </c>
      <c r="S650" t="s">
        <v>743</v>
      </c>
      <c r="T650" t="s">
        <v>96</v>
      </c>
      <c r="U650">
        <v>0</v>
      </c>
      <c r="V650">
        <v>0</v>
      </c>
      <c r="W650">
        <v>0</v>
      </c>
      <c r="X650">
        <v>0</v>
      </c>
      <c r="Y650">
        <v>0.94</v>
      </c>
      <c r="Z650">
        <v>0</v>
      </c>
      <c r="AA650">
        <v>0</v>
      </c>
      <c r="AB650">
        <v>0</v>
      </c>
      <c r="AC650">
        <v>0.06</v>
      </c>
      <c r="AD650">
        <v>0.02</v>
      </c>
      <c r="AE650">
        <v>2.6248585987720099</v>
      </c>
      <c r="AF650">
        <v>174.9130763</v>
      </c>
      <c r="AG650">
        <v>-37.196976839999998</v>
      </c>
      <c r="AI650">
        <v>166900</v>
      </c>
      <c r="AJ650" t="s">
        <v>752</v>
      </c>
      <c r="AK650" t="s">
        <v>96</v>
      </c>
      <c r="AL650">
        <v>0</v>
      </c>
      <c r="AM650">
        <v>0.56999999999999995</v>
      </c>
      <c r="AN650">
        <v>0</v>
      </c>
      <c r="AO650">
        <v>0</v>
      </c>
      <c r="AP650">
        <v>1.11022302462515E-16</v>
      </c>
      <c r="AQ650">
        <v>0.33</v>
      </c>
      <c r="AR650">
        <v>0</v>
      </c>
      <c r="AS650">
        <v>0</v>
      </c>
      <c r="AT650">
        <v>0.1</v>
      </c>
      <c r="AU650">
        <v>0</v>
      </c>
      <c r="AV650">
        <v>2.1733335066823698</v>
      </c>
      <c r="AW650">
        <v>175.6471124</v>
      </c>
      <c r="AX650">
        <v>-36.798707049999997</v>
      </c>
    </row>
    <row r="651" spans="1:50" x14ac:dyDescent="0.55000000000000004">
      <c r="A651">
        <v>166400</v>
      </c>
      <c r="B651" t="s">
        <v>749</v>
      </c>
      <c r="C651" t="s">
        <v>96</v>
      </c>
      <c r="D651">
        <v>0.01</v>
      </c>
      <c r="E651">
        <v>0</v>
      </c>
      <c r="F651">
        <v>0</v>
      </c>
      <c r="G651">
        <v>0</v>
      </c>
      <c r="H651">
        <v>0.99</v>
      </c>
      <c r="I651">
        <v>0</v>
      </c>
      <c r="J651">
        <v>0</v>
      </c>
      <c r="K651">
        <v>0</v>
      </c>
      <c r="L651">
        <v>0</v>
      </c>
      <c r="M651">
        <v>0.02</v>
      </c>
      <c r="N651">
        <v>22.5334361857273</v>
      </c>
      <c r="O651">
        <f t="shared" si="20"/>
        <v>175.08246980000001</v>
      </c>
      <c r="P651">
        <f t="shared" si="21"/>
        <v>-37.146862220000003</v>
      </c>
      <c r="R651">
        <v>165900</v>
      </c>
      <c r="S651" t="s">
        <v>744</v>
      </c>
      <c r="T651" t="s">
        <v>96</v>
      </c>
      <c r="U651">
        <v>0</v>
      </c>
      <c r="V651">
        <v>0</v>
      </c>
      <c r="W651">
        <v>0</v>
      </c>
      <c r="X651">
        <v>0</v>
      </c>
      <c r="Y651">
        <v>0.92</v>
      </c>
      <c r="Z651">
        <v>0</v>
      </c>
      <c r="AA651">
        <v>0</v>
      </c>
      <c r="AB651">
        <v>0</v>
      </c>
      <c r="AC651">
        <v>0.08</v>
      </c>
      <c r="AD651">
        <v>0.02</v>
      </c>
      <c r="AE651">
        <v>1.4864826262067601</v>
      </c>
      <c r="AF651">
        <v>174.8871255</v>
      </c>
      <c r="AG651">
        <v>-37.218486030000001</v>
      </c>
      <c r="AI651">
        <v>167000</v>
      </c>
      <c r="AJ651" t="s">
        <v>753</v>
      </c>
      <c r="AK651" t="s">
        <v>96</v>
      </c>
      <c r="AL651">
        <v>0</v>
      </c>
      <c r="AM651">
        <v>0</v>
      </c>
      <c r="AN651">
        <v>0</v>
      </c>
      <c r="AO651">
        <v>0</v>
      </c>
      <c r="AP651">
        <v>0</v>
      </c>
      <c r="AQ651">
        <v>1</v>
      </c>
      <c r="AR651">
        <v>0</v>
      </c>
      <c r="AS651">
        <v>0</v>
      </c>
      <c r="AT651">
        <v>0</v>
      </c>
      <c r="AU651">
        <v>0</v>
      </c>
      <c r="AV651" t="s">
        <v>97</v>
      </c>
      <c r="AW651">
        <v>175.6895178</v>
      </c>
      <c r="AX651">
        <v>-36.81182355</v>
      </c>
    </row>
    <row r="652" spans="1:50" x14ac:dyDescent="0.55000000000000004">
      <c r="A652">
        <v>166500</v>
      </c>
      <c r="B652" t="s">
        <v>750</v>
      </c>
      <c r="C652" t="s">
        <v>96</v>
      </c>
      <c r="D652">
        <v>0</v>
      </c>
      <c r="E652">
        <v>0</v>
      </c>
      <c r="F652">
        <v>0</v>
      </c>
      <c r="G652">
        <v>0</v>
      </c>
      <c r="H652">
        <v>0.84</v>
      </c>
      <c r="I652">
        <v>0.09</v>
      </c>
      <c r="J652">
        <v>0</v>
      </c>
      <c r="K652">
        <v>0</v>
      </c>
      <c r="L652">
        <v>7.0000000000000007E-2</v>
      </c>
      <c r="M652">
        <v>0.02</v>
      </c>
      <c r="N652">
        <v>5.8354723716568104</v>
      </c>
      <c r="O652">
        <f t="shared" si="20"/>
        <v>175.48155449999999</v>
      </c>
      <c r="P652">
        <f t="shared" si="21"/>
        <v>-36.699608609999999</v>
      </c>
      <c r="R652">
        <v>166000</v>
      </c>
      <c r="S652" t="s">
        <v>745</v>
      </c>
      <c r="T652" t="s">
        <v>96</v>
      </c>
      <c r="U652">
        <v>0</v>
      </c>
      <c r="V652">
        <v>0</v>
      </c>
      <c r="W652">
        <v>0</v>
      </c>
      <c r="X652">
        <v>0</v>
      </c>
      <c r="Y652">
        <v>0.92999999999999905</v>
      </c>
      <c r="Z652">
        <v>0.03</v>
      </c>
      <c r="AA652">
        <v>0</v>
      </c>
      <c r="AB652">
        <v>0</v>
      </c>
      <c r="AC652">
        <v>0.04</v>
      </c>
      <c r="AD652">
        <v>0.02</v>
      </c>
      <c r="AE652">
        <v>8.7668316718668198</v>
      </c>
      <c r="AF652">
        <v>174.91332549999899</v>
      </c>
      <c r="AG652">
        <v>-37.208919539999997</v>
      </c>
      <c r="AI652">
        <v>167100</v>
      </c>
      <c r="AJ652" t="s">
        <v>754</v>
      </c>
      <c r="AK652" t="s">
        <v>96</v>
      </c>
      <c r="AL652">
        <v>0</v>
      </c>
      <c r="AM652">
        <v>0.28000000000000003</v>
      </c>
      <c r="AN652">
        <v>0</v>
      </c>
      <c r="AO652">
        <v>0</v>
      </c>
      <c r="AP652">
        <v>-8.6736173798840293E-18</v>
      </c>
      <c r="AQ652">
        <v>0.38</v>
      </c>
      <c r="AR652">
        <v>0</v>
      </c>
      <c r="AS652">
        <v>0.09</v>
      </c>
      <c r="AT652">
        <v>0.25</v>
      </c>
      <c r="AU652">
        <v>0</v>
      </c>
      <c r="AV652">
        <v>2.7279288590515098</v>
      </c>
      <c r="AW652">
        <v>175.69356399999899</v>
      </c>
      <c r="AX652">
        <v>-36.8336234</v>
      </c>
    </row>
    <row r="653" spans="1:50" x14ac:dyDescent="0.55000000000000004">
      <c r="A653">
        <v>166600</v>
      </c>
      <c r="B653" t="s">
        <v>755</v>
      </c>
      <c r="C653" t="s">
        <v>96</v>
      </c>
      <c r="D653" t="s">
        <v>97</v>
      </c>
      <c r="E653" t="s">
        <v>97</v>
      </c>
      <c r="F653" t="s">
        <v>97</v>
      </c>
      <c r="G653">
        <v>0</v>
      </c>
      <c r="H653" t="s">
        <v>97</v>
      </c>
      <c r="I653" t="s">
        <v>97</v>
      </c>
      <c r="J653">
        <v>0</v>
      </c>
      <c r="K653" t="s">
        <v>97</v>
      </c>
      <c r="L653" t="s">
        <v>97</v>
      </c>
      <c r="M653">
        <v>0.02</v>
      </c>
      <c r="N653" t="s">
        <v>97</v>
      </c>
      <c r="O653">
        <f t="shared" si="20"/>
        <v>175.7661985</v>
      </c>
      <c r="P653">
        <f t="shared" si="21"/>
        <v>-36.685740039999999</v>
      </c>
      <c r="R653">
        <v>166100</v>
      </c>
      <c r="S653" t="s">
        <v>746</v>
      </c>
      <c r="T653" t="s">
        <v>96</v>
      </c>
      <c r="U653">
        <v>0</v>
      </c>
      <c r="V653">
        <v>0</v>
      </c>
      <c r="W653">
        <v>0</v>
      </c>
      <c r="X653">
        <v>0</v>
      </c>
      <c r="Y653">
        <v>1</v>
      </c>
      <c r="Z653">
        <v>0</v>
      </c>
      <c r="AA653">
        <v>0</v>
      </c>
      <c r="AB653">
        <v>0</v>
      </c>
      <c r="AC653">
        <v>0</v>
      </c>
      <c r="AD653">
        <v>0.02</v>
      </c>
      <c r="AE653">
        <v>2.39302468150228</v>
      </c>
      <c r="AF653">
        <v>174.9026241</v>
      </c>
      <c r="AG653">
        <v>-37.212266960000001</v>
      </c>
      <c r="AI653">
        <v>167200</v>
      </c>
      <c r="AJ653" t="s">
        <v>756</v>
      </c>
      <c r="AK653" t="s">
        <v>96</v>
      </c>
      <c r="AL653">
        <v>0</v>
      </c>
      <c r="AM653">
        <v>0.38</v>
      </c>
      <c r="AN653">
        <v>0</v>
      </c>
      <c r="AO653">
        <v>0</v>
      </c>
      <c r="AP653">
        <v>0</v>
      </c>
      <c r="AQ653">
        <v>0.54</v>
      </c>
      <c r="AR653">
        <v>0</v>
      </c>
      <c r="AS653">
        <v>0</v>
      </c>
      <c r="AT653">
        <v>0.08</v>
      </c>
      <c r="AU653">
        <v>0</v>
      </c>
      <c r="AV653">
        <v>5.2567970618714304</v>
      </c>
      <c r="AW653">
        <v>175.5437934</v>
      </c>
      <c r="AX653">
        <v>-37.004750700000002</v>
      </c>
    </row>
    <row r="654" spans="1:50" x14ac:dyDescent="0.55000000000000004">
      <c r="A654">
        <v>166700</v>
      </c>
      <c r="B654" t="s">
        <v>751</v>
      </c>
      <c r="C654" t="s">
        <v>96</v>
      </c>
      <c r="D654">
        <v>0</v>
      </c>
      <c r="E654">
        <v>0</v>
      </c>
      <c r="F654">
        <v>0</v>
      </c>
      <c r="G654">
        <v>0</v>
      </c>
      <c r="H654">
        <v>0.76</v>
      </c>
      <c r="I654">
        <v>7.0000000000000007E-2</v>
      </c>
      <c r="J654">
        <v>0</v>
      </c>
      <c r="K654">
        <v>0.02</v>
      </c>
      <c r="L654">
        <v>0.15</v>
      </c>
      <c r="M654">
        <v>0.02</v>
      </c>
      <c r="N654">
        <v>2.5140232088156198</v>
      </c>
      <c r="O654">
        <f t="shared" si="20"/>
        <v>175.49571499999999</v>
      </c>
      <c r="P654">
        <f t="shared" si="21"/>
        <v>-36.755759439999999</v>
      </c>
      <c r="R654">
        <v>166200</v>
      </c>
      <c r="S654" t="s">
        <v>747</v>
      </c>
      <c r="T654" t="s">
        <v>96</v>
      </c>
      <c r="U654">
        <v>0</v>
      </c>
      <c r="V654">
        <v>0</v>
      </c>
      <c r="W654">
        <v>0</v>
      </c>
      <c r="X654">
        <v>0</v>
      </c>
      <c r="Y654">
        <v>0.96</v>
      </c>
      <c r="Z654">
        <v>0</v>
      </c>
      <c r="AA654">
        <v>0</v>
      </c>
      <c r="AB654">
        <v>0</v>
      </c>
      <c r="AC654">
        <v>0.04</v>
      </c>
      <c r="AD654">
        <v>0.02</v>
      </c>
      <c r="AE654">
        <v>4.1983218085866003</v>
      </c>
      <c r="AF654">
        <v>174.91900129999999</v>
      </c>
      <c r="AG654">
        <v>-37.217876269999998</v>
      </c>
      <c r="AI654">
        <v>167400</v>
      </c>
      <c r="AJ654" t="s">
        <v>757</v>
      </c>
      <c r="AK654" t="s">
        <v>96</v>
      </c>
      <c r="AL654">
        <v>0</v>
      </c>
      <c r="AM654">
        <v>0.34</v>
      </c>
      <c r="AN654">
        <v>0</v>
      </c>
      <c r="AO654">
        <v>0</v>
      </c>
      <c r="AP654">
        <v>0</v>
      </c>
      <c r="AQ654">
        <v>0.59</v>
      </c>
      <c r="AR654">
        <v>0</v>
      </c>
      <c r="AS654">
        <v>0</v>
      </c>
      <c r="AT654">
        <v>7.0000000000000007E-2</v>
      </c>
      <c r="AU654">
        <v>0</v>
      </c>
      <c r="AV654">
        <v>5.2420597302973597</v>
      </c>
      <c r="AW654">
        <v>175.71501719999901</v>
      </c>
      <c r="AX654">
        <v>-36.946221719999997</v>
      </c>
    </row>
    <row r="655" spans="1:50" x14ac:dyDescent="0.55000000000000004">
      <c r="A655">
        <v>166900</v>
      </c>
      <c r="B655" t="s">
        <v>752</v>
      </c>
      <c r="C655" t="s">
        <v>96</v>
      </c>
      <c r="D655">
        <v>0</v>
      </c>
      <c r="E655">
        <v>0</v>
      </c>
      <c r="F655">
        <v>0</v>
      </c>
      <c r="G655">
        <v>0</v>
      </c>
      <c r="H655">
        <v>0.88</v>
      </c>
      <c r="I655">
        <v>0.06</v>
      </c>
      <c r="J655">
        <v>0</v>
      </c>
      <c r="K655">
        <v>0</v>
      </c>
      <c r="L655">
        <v>0.06</v>
      </c>
      <c r="M655">
        <v>0.02</v>
      </c>
      <c r="N655">
        <v>5.0554558067628204</v>
      </c>
      <c r="O655">
        <f t="shared" si="20"/>
        <v>175.6471124</v>
      </c>
      <c r="P655">
        <f t="shared" si="21"/>
        <v>-36.798707049999997</v>
      </c>
      <c r="R655">
        <v>166300</v>
      </c>
      <c r="S655" t="s">
        <v>748</v>
      </c>
      <c r="T655" t="s">
        <v>96</v>
      </c>
      <c r="U655">
        <v>0</v>
      </c>
      <c r="V655">
        <v>0</v>
      </c>
      <c r="W655">
        <v>0</v>
      </c>
      <c r="X655">
        <v>0</v>
      </c>
      <c r="Y655">
        <v>0.96</v>
      </c>
      <c r="Z655">
        <v>0.04</v>
      </c>
      <c r="AA655">
        <v>0</v>
      </c>
      <c r="AB655">
        <v>0</v>
      </c>
      <c r="AC655">
        <v>0</v>
      </c>
      <c r="AD655">
        <v>0.02</v>
      </c>
      <c r="AE655">
        <v>5.3836698162485996</v>
      </c>
      <c r="AF655">
        <v>175.00225610000001</v>
      </c>
      <c r="AG655">
        <v>-37.175368040000002</v>
      </c>
      <c r="AI655">
        <v>167500</v>
      </c>
      <c r="AJ655" t="s">
        <v>758</v>
      </c>
      <c r="AK655" t="s">
        <v>96</v>
      </c>
      <c r="AL655" t="s">
        <v>97</v>
      </c>
      <c r="AM655" t="s">
        <v>97</v>
      </c>
      <c r="AN655" t="s">
        <v>97</v>
      </c>
      <c r="AO655">
        <v>0</v>
      </c>
      <c r="AP655" t="s">
        <v>97</v>
      </c>
      <c r="AQ655" t="s">
        <v>97</v>
      </c>
      <c r="AR655">
        <v>0</v>
      </c>
      <c r="AS655" t="s">
        <v>97</v>
      </c>
      <c r="AT655" t="s">
        <v>97</v>
      </c>
      <c r="AU655">
        <v>0</v>
      </c>
      <c r="AV655" t="s">
        <v>97</v>
      </c>
      <c r="AW655">
        <v>175.6252365</v>
      </c>
      <c r="AX655">
        <v>-37.107412699999998</v>
      </c>
    </row>
    <row r="656" spans="1:50" x14ac:dyDescent="0.55000000000000004">
      <c r="A656">
        <v>167000</v>
      </c>
      <c r="B656" t="s">
        <v>753</v>
      </c>
      <c r="C656" t="s">
        <v>96</v>
      </c>
      <c r="D656">
        <v>0</v>
      </c>
      <c r="E656">
        <v>0</v>
      </c>
      <c r="F656">
        <v>0</v>
      </c>
      <c r="G656">
        <v>0</v>
      </c>
      <c r="H656">
        <v>0.89</v>
      </c>
      <c r="I656">
        <v>0.06</v>
      </c>
      <c r="J656">
        <v>0</v>
      </c>
      <c r="K656">
        <v>0.05</v>
      </c>
      <c r="L656">
        <v>0</v>
      </c>
      <c r="M656">
        <v>0.02</v>
      </c>
      <c r="N656">
        <v>2.4996269971048202</v>
      </c>
      <c r="O656">
        <f t="shared" si="20"/>
        <v>175.6895178</v>
      </c>
      <c r="P656">
        <f t="shared" si="21"/>
        <v>-36.81182355</v>
      </c>
      <c r="R656">
        <v>166400</v>
      </c>
      <c r="S656" t="s">
        <v>749</v>
      </c>
      <c r="T656" t="s">
        <v>96</v>
      </c>
      <c r="U656">
        <v>0</v>
      </c>
      <c r="V656">
        <v>0</v>
      </c>
      <c r="W656">
        <v>0</v>
      </c>
      <c r="X656">
        <v>0</v>
      </c>
      <c r="Y656">
        <v>1</v>
      </c>
      <c r="Z656">
        <v>0</v>
      </c>
      <c r="AA656">
        <v>0</v>
      </c>
      <c r="AB656">
        <v>0</v>
      </c>
      <c r="AC656">
        <v>0</v>
      </c>
      <c r="AD656">
        <v>0.02</v>
      </c>
      <c r="AE656">
        <v>1.11219075366697</v>
      </c>
      <c r="AF656">
        <v>175.08246980000001</v>
      </c>
      <c r="AG656">
        <v>-37.146862220000003</v>
      </c>
      <c r="AI656">
        <v>167600</v>
      </c>
      <c r="AJ656" t="s">
        <v>759</v>
      </c>
      <c r="AK656" t="s">
        <v>96</v>
      </c>
      <c r="AL656">
        <v>0</v>
      </c>
      <c r="AM656">
        <v>0</v>
      </c>
      <c r="AN656">
        <v>0</v>
      </c>
      <c r="AO656">
        <v>0</v>
      </c>
      <c r="AP656">
        <v>0</v>
      </c>
      <c r="AQ656">
        <v>0.79</v>
      </c>
      <c r="AR656">
        <v>0</v>
      </c>
      <c r="AS656">
        <v>0</v>
      </c>
      <c r="AT656">
        <v>0.21</v>
      </c>
      <c r="AU656">
        <v>0</v>
      </c>
      <c r="AV656">
        <v>1.72550440087146</v>
      </c>
      <c r="AW656">
        <v>175.5393205</v>
      </c>
      <c r="AX656">
        <v>-37.12710946</v>
      </c>
    </row>
    <row r="657" spans="1:50" x14ac:dyDescent="0.55000000000000004">
      <c r="A657">
        <v>167100</v>
      </c>
      <c r="B657" t="s">
        <v>754</v>
      </c>
      <c r="C657" t="s">
        <v>96</v>
      </c>
      <c r="D657">
        <v>0</v>
      </c>
      <c r="E657">
        <v>0</v>
      </c>
      <c r="F657">
        <v>0</v>
      </c>
      <c r="G657">
        <v>0</v>
      </c>
      <c r="H657">
        <v>0.77</v>
      </c>
      <c r="I657">
        <v>0.06</v>
      </c>
      <c r="J657">
        <v>0</v>
      </c>
      <c r="K657">
        <v>0.04</v>
      </c>
      <c r="L657">
        <v>0.13</v>
      </c>
      <c r="M657">
        <v>0.02</v>
      </c>
      <c r="N657">
        <v>1.08362741433001</v>
      </c>
      <c r="O657">
        <f t="shared" si="20"/>
        <v>175.69356399999899</v>
      </c>
      <c r="P657">
        <f t="shared" si="21"/>
        <v>-36.8336234</v>
      </c>
      <c r="R657">
        <v>166500</v>
      </c>
      <c r="S657" t="s">
        <v>750</v>
      </c>
      <c r="T657" t="s">
        <v>96</v>
      </c>
      <c r="U657">
        <v>0</v>
      </c>
      <c r="V657">
        <v>0</v>
      </c>
      <c r="W657">
        <v>0</v>
      </c>
      <c r="X657">
        <v>0</v>
      </c>
      <c r="Y657">
        <v>0.8</v>
      </c>
      <c r="Z657">
        <v>0.1</v>
      </c>
      <c r="AA657">
        <v>0</v>
      </c>
      <c r="AB657">
        <v>0</v>
      </c>
      <c r="AC657">
        <v>0.1</v>
      </c>
      <c r="AD657">
        <v>0.02</v>
      </c>
      <c r="AE657">
        <v>2.32626784196834</v>
      </c>
      <c r="AF657">
        <v>175.48155449999999</v>
      </c>
      <c r="AG657">
        <v>-36.699608609999999</v>
      </c>
      <c r="AI657">
        <v>167700</v>
      </c>
      <c r="AJ657" t="s">
        <v>760</v>
      </c>
      <c r="AK657" t="s">
        <v>96</v>
      </c>
      <c r="AL657">
        <v>0</v>
      </c>
      <c r="AM657">
        <v>0.08</v>
      </c>
      <c r="AN657">
        <v>0</v>
      </c>
      <c r="AO657">
        <v>0</v>
      </c>
      <c r="AP657">
        <v>0.01</v>
      </c>
      <c r="AQ657">
        <v>0.57999999999999996</v>
      </c>
      <c r="AR657">
        <v>0</v>
      </c>
      <c r="AS657">
        <v>0</v>
      </c>
      <c r="AT657">
        <v>0.33</v>
      </c>
      <c r="AU657">
        <v>0</v>
      </c>
      <c r="AV657">
        <v>3.7702709396046399</v>
      </c>
      <c r="AW657">
        <v>175.54142969999899</v>
      </c>
      <c r="AX657">
        <v>-37.140322810000001</v>
      </c>
    </row>
    <row r="658" spans="1:50" x14ac:dyDescent="0.55000000000000004">
      <c r="A658">
        <v>167200</v>
      </c>
      <c r="B658" t="s">
        <v>756</v>
      </c>
      <c r="C658" t="s">
        <v>96</v>
      </c>
      <c r="D658">
        <v>0</v>
      </c>
      <c r="E658">
        <v>0</v>
      </c>
      <c r="F658">
        <v>0</v>
      </c>
      <c r="G658">
        <v>0</v>
      </c>
      <c r="H658">
        <v>0.94</v>
      </c>
      <c r="I658">
        <v>0.03</v>
      </c>
      <c r="J658">
        <v>0</v>
      </c>
      <c r="K658">
        <v>0</v>
      </c>
      <c r="L658">
        <v>0.03</v>
      </c>
      <c r="M658">
        <v>0.02</v>
      </c>
      <c r="N658">
        <v>13.7258920037286</v>
      </c>
      <c r="O658">
        <f t="shared" si="20"/>
        <v>175.5437934</v>
      </c>
      <c r="P658">
        <f t="shared" si="21"/>
        <v>-37.004750700000002</v>
      </c>
      <c r="R658">
        <v>166600</v>
      </c>
      <c r="S658" t="s">
        <v>755</v>
      </c>
      <c r="T658" t="s">
        <v>96</v>
      </c>
      <c r="U658" t="s">
        <v>97</v>
      </c>
      <c r="V658" t="s">
        <v>97</v>
      </c>
      <c r="W658" t="s">
        <v>97</v>
      </c>
      <c r="X658">
        <v>0</v>
      </c>
      <c r="Y658" t="s">
        <v>97</v>
      </c>
      <c r="Z658" t="s">
        <v>97</v>
      </c>
      <c r="AA658">
        <v>0</v>
      </c>
      <c r="AB658" t="s">
        <v>97</v>
      </c>
      <c r="AC658" t="s">
        <v>97</v>
      </c>
      <c r="AD658">
        <v>0.02</v>
      </c>
      <c r="AE658" t="s">
        <v>97</v>
      </c>
      <c r="AF658">
        <v>175.7661985</v>
      </c>
      <c r="AG658">
        <v>-36.685740039999999</v>
      </c>
      <c r="AI658">
        <v>167800</v>
      </c>
      <c r="AJ658" t="s">
        <v>761</v>
      </c>
      <c r="AK658" t="s">
        <v>96</v>
      </c>
      <c r="AL658">
        <v>0</v>
      </c>
      <c r="AM658">
        <v>0.22</v>
      </c>
      <c r="AN658">
        <v>0</v>
      </c>
      <c r="AO658">
        <v>0</v>
      </c>
      <c r="AP658">
        <v>0.03</v>
      </c>
      <c r="AQ658">
        <v>0.46</v>
      </c>
      <c r="AR658">
        <v>0</v>
      </c>
      <c r="AS658">
        <v>0.01</v>
      </c>
      <c r="AT658">
        <v>0.28000000000000003</v>
      </c>
      <c r="AU658">
        <v>0</v>
      </c>
      <c r="AV658">
        <v>5.3864215837625702</v>
      </c>
      <c r="AW658">
        <v>175.55903759999899</v>
      </c>
      <c r="AX658">
        <v>-37.149122200000001</v>
      </c>
    </row>
    <row r="659" spans="1:50" x14ac:dyDescent="0.55000000000000004">
      <c r="A659">
        <v>167300</v>
      </c>
      <c r="B659" t="s">
        <v>762</v>
      </c>
      <c r="C659" t="s">
        <v>96</v>
      </c>
      <c r="D659">
        <v>0</v>
      </c>
      <c r="E659">
        <v>0</v>
      </c>
      <c r="F659">
        <v>0</v>
      </c>
      <c r="G659">
        <v>0</v>
      </c>
      <c r="H659">
        <v>0.8</v>
      </c>
      <c r="I659">
        <v>0</v>
      </c>
      <c r="J659">
        <v>0</v>
      </c>
      <c r="K659">
        <v>0</v>
      </c>
      <c r="L659">
        <v>0.2</v>
      </c>
      <c r="M659">
        <v>0.02</v>
      </c>
      <c r="N659">
        <v>5.1541338326276804</v>
      </c>
      <c r="O659">
        <f t="shared" si="20"/>
        <v>175.7362986</v>
      </c>
      <c r="P659">
        <f t="shared" si="21"/>
        <v>-36.835939719999999</v>
      </c>
      <c r="R659">
        <v>166700</v>
      </c>
      <c r="S659" t="s">
        <v>751</v>
      </c>
      <c r="T659" t="s">
        <v>96</v>
      </c>
      <c r="U659">
        <v>0</v>
      </c>
      <c r="V659">
        <v>0</v>
      </c>
      <c r="W659">
        <v>0</v>
      </c>
      <c r="X659">
        <v>0</v>
      </c>
      <c r="Y659">
        <v>0.77999999999999903</v>
      </c>
      <c r="Z659">
        <v>7.0000000000000007E-2</v>
      </c>
      <c r="AA659">
        <v>0</v>
      </c>
      <c r="AB659">
        <v>0.02</v>
      </c>
      <c r="AC659">
        <v>0.13</v>
      </c>
      <c r="AD659">
        <v>0.02</v>
      </c>
      <c r="AE659">
        <v>2.1935806398522102</v>
      </c>
      <c r="AF659">
        <v>175.49571499999999</v>
      </c>
      <c r="AG659">
        <v>-36.755759439999999</v>
      </c>
      <c r="AI659">
        <v>167900</v>
      </c>
      <c r="AJ659" t="s">
        <v>763</v>
      </c>
      <c r="AK659" t="s">
        <v>96</v>
      </c>
      <c r="AL659">
        <v>0</v>
      </c>
      <c r="AM659">
        <v>0.73</v>
      </c>
      <c r="AN659">
        <v>0</v>
      </c>
      <c r="AO659">
        <v>0</v>
      </c>
      <c r="AP659">
        <v>0</v>
      </c>
      <c r="AQ659">
        <v>0.27</v>
      </c>
      <c r="AR659">
        <v>0</v>
      </c>
      <c r="AS659">
        <v>0</v>
      </c>
      <c r="AT659">
        <v>0</v>
      </c>
      <c r="AU659">
        <v>0</v>
      </c>
      <c r="AV659">
        <v>7.0419189272685001</v>
      </c>
      <c r="AW659">
        <v>175.7681</v>
      </c>
      <c r="AX659">
        <v>-37.101020599999998</v>
      </c>
    </row>
    <row r="660" spans="1:50" x14ac:dyDescent="0.55000000000000004">
      <c r="A660">
        <v>167400</v>
      </c>
      <c r="B660" t="s">
        <v>757</v>
      </c>
      <c r="C660" t="s">
        <v>96</v>
      </c>
      <c r="D660">
        <v>0</v>
      </c>
      <c r="E660">
        <v>0</v>
      </c>
      <c r="F660">
        <v>0</v>
      </c>
      <c r="G660">
        <v>0</v>
      </c>
      <c r="H660">
        <v>0.89</v>
      </c>
      <c r="I660">
        <v>0.03</v>
      </c>
      <c r="J660">
        <v>0</v>
      </c>
      <c r="K660">
        <v>0</v>
      </c>
      <c r="L660">
        <v>0.08</v>
      </c>
      <c r="M660">
        <v>0.02</v>
      </c>
      <c r="N660">
        <v>4.3822448868856902</v>
      </c>
      <c r="O660">
        <f t="shared" si="20"/>
        <v>175.71501719999901</v>
      </c>
      <c r="P660">
        <f t="shared" si="21"/>
        <v>-36.946221719999997</v>
      </c>
      <c r="R660">
        <v>166900</v>
      </c>
      <c r="S660" t="s">
        <v>752</v>
      </c>
      <c r="T660" t="s">
        <v>96</v>
      </c>
      <c r="U660">
        <v>0</v>
      </c>
      <c r="V660">
        <v>0</v>
      </c>
      <c r="W660">
        <v>0</v>
      </c>
      <c r="X660">
        <v>0</v>
      </c>
      <c r="Y660">
        <v>0.8</v>
      </c>
      <c r="Z660">
        <v>0.08</v>
      </c>
      <c r="AA660">
        <v>0</v>
      </c>
      <c r="AB660">
        <v>0</v>
      </c>
      <c r="AC660">
        <v>0.12</v>
      </c>
      <c r="AD660">
        <v>0.02</v>
      </c>
      <c r="AE660">
        <v>1.2155889641448601</v>
      </c>
      <c r="AF660">
        <v>175.6471124</v>
      </c>
      <c r="AG660">
        <v>-36.798707049999997</v>
      </c>
      <c r="AI660">
        <v>168000</v>
      </c>
      <c r="AJ660" t="s">
        <v>764</v>
      </c>
      <c r="AK660" t="s">
        <v>96</v>
      </c>
      <c r="AL660">
        <v>0</v>
      </c>
      <c r="AM660">
        <v>0</v>
      </c>
      <c r="AN660">
        <v>0</v>
      </c>
      <c r="AO660">
        <v>0</v>
      </c>
      <c r="AP660">
        <v>0</v>
      </c>
      <c r="AQ660">
        <v>1</v>
      </c>
      <c r="AR660">
        <v>0</v>
      </c>
      <c r="AS660">
        <v>0</v>
      </c>
      <c r="AT660">
        <v>0</v>
      </c>
      <c r="AU660">
        <v>0</v>
      </c>
      <c r="AV660">
        <v>5.73043915475965</v>
      </c>
      <c r="AW660">
        <v>175.56011759999899</v>
      </c>
      <c r="AX660">
        <v>-37.167879659999997</v>
      </c>
    </row>
    <row r="661" spans="1:50" x14ac:dyDescent="0.55000000000000004">
      <c r="A661">
        <v>167500</v>
      </c>
      <c r="B661" t="s">
        <v>758</v>
      </c>
      <c r="C661" t="s">
        <v>96</v>
      </c>
      <c r="D661">
        <v>0</v>
      </c>
      <c r="E661">
        <v>0</v>
      </c>
      <c r="F661">
        <v>0</v>
      </c>
      <c r="G661">
        <v>0</v>
      </c>
      <c r="H661">
        <v>1</v>
      </c>
      <c r="I661">
        <v>0</v>
      </c>
      <c r="J661">
        <v>0</v>
      </c>
      <c r="K661">
        <v>0</v>
      </c>
      <c r="L661">
        <v>0</v>
      </c>
      <c r="M661">
        <v>0.02</v>
      </c>
      <c r="N661">
        <v>8.3796220810492894</v>
      </c>
      <c r="O661">
        <f t="shared" si="20"/>
        <v>175.6252365</v>
      </c>
      <c r="P661">
        <f t="shared" si="21"/>
        <v>-37.107412699999998</v>
      </c>
      <c r="R661">
        <v>167000</v>
      </c>
      <c r="S661" t="s">
        <v>753</v>
      </c>
      <c r="T661" t="s">
        <v>96</v>
      </c>
      <c r="U661">
        <v>0</v>
      </c>
      <c r="V661">
        <v>0</v>
      </c>
      <c r="W661">
        <v>0</v>
      </c>
      <c r="X661">
        <v>0</v>
      </c>
      <c r="Y661">
        <v>1</v>
      </c>
      <c r="Z661">
        <v>0</v>
      </c>
      <c r="AA661">
        <v>0</v>
      </c>
      <c r="AB661">
        <v>0</v>
      </c>
      <c r="AC661">
        <v>0</v>
      </c>
      <c r="AD661">
        <v>0.02</v>
      </c>
      <c r="AE661">
        <v>2.3367586173260899</v>
      </c>
      <c r="AF661">
        <v>175.6895178</v>
      </c>
      <c r="AG661">
        <v>-36.81182355</v>
      </c>
      <c r="AI661">
        <v>168100</v>
      </c>
      <c r="AJ661" t="s">
        <v>765</v>
      </c>
      <c r="AK661" t="s">
        <v>96</v>
      </c>
      <c r="AL661">
        <v>0</v>
      </c>
      <c r="AM661">
        <v>0</v>
      </c>
      <c r="AN661">
        <v>0</v>
      </c>
      <c r="AO661">
        <v>0</v>
      </c>
      <c r="AP661">
        <v>0</v>
      </c>
      <c r="AQ661">
        <v>0.59</v>
      </c>
      <c r="AR661">
        <v>0</v>
      </c>
      <c r="AS661">
        <v>0.27</v>
      </c>
      <c r="AT661">
        <v>0.14000000000000001</v>
      </c>
      <c r="AU661">
        <v>0</v>
      </c>
      <c r="AV661" t="s">
        <v>97</v>
      </c>
      <c r="AW661">
        <v>175.8497017</v>
      </c>
      <c r="AX661">
        <v>-37.000335149999998</v>
      </c>
    </row>
    <row r="662" spans="1:50" x14ac:dyDescent="0.55000000000000004">
      <c r="A662">
        <v>167600</v>
      </c>
      <c r="B662" t="s">
        <v>759</v>
      </c>
      <c r="C662" t="s">
        <v>96</v>
      </c>
      <c r="D662">
        <v>0</v>
      </c>
      <c r="E662">
        <v>0</v>
      </c>
      <c r="F662">
        <v>0</v>
      </c>
      <c r="G662">
        <v>0</v>
      </c>
      <c r="H662">
        <v>0.82</v>
      </c>
      <c r="I662">
        <v>0</v>
      </c>
      <c r="J662">
        <v>0</v>
      </c>
      <c r="K662">
        <v>0.02</v>
      </c>
      <c r="L662">
        <v>0.16</v>
      </c>
      <c r="M662">
        <v>0.02</v>
      </c>
      <c r="N662">
        <v>2.8872596419722298</v>
      </c>
      <c r="O662">
        <f t="shared" si="20"/>
        <v>175.5393205</v>
      </c>
      <c r="P662">
        <f t="shared" si="21"/>
        <v>-37.12710946</v>
      </c>
      <c r="R662">
        <v>167100</v>
      </c>
      <c r="S662" t="s">
        <v>754</v>
      </c>
      <c r="T662" t="s">
        <v>96</v>
      </c>
      <c r="U662">
        <v>0</v>
      </c>
      <c r="V662">
        <v>0</v>
      </c>
      <c r="W662">
        <v>0</v>
      </c>
      <c r="X662">
        <v>0</v>
      </c>
      <c r="Y662">
        <v>0.80999999999999905</v>
      </c>
      <c r="Z662">
        <v>0.06</v>
      </c>
      <c r="AA662">
        <v>0</v>
      </c>
      <c r="AB662">
        <v>0.04</v>
      </c>
      <c r="AC662">
        <v>0.09</v>
      </c>
      <c r="AD662">
        <v>0.02</v>
      </c>
      <c r="AE662">
        <v>1.9312126009214401</v>
      </c>
      <c r="AF662">
        <v>175.69356399999899</v>
      </c>
      <c r="AG662">
        <v>-36.8336234</v>
      </c>
      <c r="AI662">
        <v>168200</v>
      </c>
      <c r="AJ662" t="s">
        <v>766</v>
      </c>
      <c r="AK662" t="s">
        <v>96</v>
      </c>
      <c r="AL662" t="s">
        <v>97</v>
      </c>
      <c r="AM662" t="s">
        <v>97</v>
      </c>
      <c r="AN662" t="s">
        <v>97</v>
      </c>
      <c r="AO662">
        <v>0</v>
      </c>
      <c r="AP662" t="s">
        <v>97</v>
      </c>
      <c r="AQ662" t="s">
        <v>97</v>
      </c>
      <c r="AR662">
        <v>0</v>
      </c>
      <c r="AS662" t="s">
        <v>97</v>
      </c>
      <c r="AT662" t="s">
        <v>97</v>
      </c>
      <c r="AU662">
        <v>0</v>
      </c>
      <c r="AV662" t="s">
        <v>97</v>
      </c>
      <c r="AW662">
        <v>175.8467613</v>
      </c>
      <c r="AX662">
        <v>-37.040699600000003</v>
      </c>
    </row>
    <row r="663" spans="1:50" x14ac:dyDescent="0.55000000000000004">
      <c r="A663">
        <v>167700</v>
      </c>
      <c r="B663" t="s">
        <v>760</v>
      </c>
      <c r="C663" t="s">
        <v>96</v>
      </c>
      <c r="D663">
        <v>0</v>
      </c>
      <c r="E663">
        <v>0</v>
      </c>
      <c r="F663">
        <v>0</v>
      </c>
      <c r="G663">
        <v>0</v>
      </c>
      <c r="H663">
        <v>0.72</v>
      </c>
      <c r="I663">
        <v>0</v>
      </c>
      <c r="J663">
        <v>0</v>
      </c>
      <c r="K663">
        <v>0</v>
      </c>
      <c r="L663">
        <v>0.28000000000000003</v>
      </c>
      <c r="M663">
        <v>0.02</v>
      </c>
      <c r="N663">
        <v>0.73901589940389201</v>
      </c>
      <c r="O663">
        <f t="shared" si="20"/>
        <v>175.54142969999899</v>
      </c>
      <c r="P663">
        <f t="shared" si="21"/>
        <v>-37.140322810000001</v>
      </c>
      <c r="R663">
        <v>167200</v>
      </c>
      <c r="S663" t="s">
        <v>756</v>
      </c>
      <c r="T663" t="s">
        <v>96</v>
      </c>
      <c r="U663">
        <v>0</v>
      </c>
      <c r="V663">
        <v>0</v>
      </c>
      <c r="W663">
        <v>0</v>
      </c>
      <c r="X663">
        <v>0</v>
      </c>
      <c r="Y663">
        <v>0.83</v>
      </c>
      <c r="Z663">
        <v>0</v>
      </c>
      <c r="AA663">
        <v>0</v>
      </c>
      <c r="AB663">
        <v>0</v>
      </c>
      <c r="AC663">
        <v>0.17</v>
      </c>
      <c r="AD663">
        <v>0.02</v>
      </c>
      <c r="AE663">
        <v>1.5128592468139499</v>
      </c>
      <c r="AF663">
        <v>175.5437934</v>
      </c>
      <c r="AG663">
        <v>-37.004750700000002</v>
      </c>
      <c r="AI663">
        <v>168300</v>
      </c>
      <c r="AJ663" t="s">
        <v>767</v>
      </c>
      <c r="AK663" t="s">
        <v>96</v>
      </c>
      <c r="AL663">
        <v>0</v>
      </c>
      <c r="AM663">
        <v>0.27</v>
      </c>
      <c r="AN663">
        <v>0</v>
      </c>
      <c r="AO663">
        <v>0</v>
      </c>
      <c r="AP663">
        <v>0.01</v>
      </c>
      <c r="AQ663">
        <v>0.59</v>
      </c>
      <c r="AR663">
        <v>0</v>
      </c>
      <c r="AS663">
        <v>0.05</v>
      </c>
      <c r="AT663">
        <v>0.08</v>
      </c>
      <c r="AU663">
        <v>0</v>
      </c>
      <c r="AV663">
        <v>5.9926080438994997</v>
      </c>
      <c r="AW663">
        <v>175.66087400000001</v>
      </c>
      <c r="AX663">
        <v>-37.237264459999999</v>
      </c>
    </row>
    <row r="664" spans="1:50" x14ac:dyDescent="0.55000000000000004">
      <c r="A664">
        <v>167800</v>
      </c>
      <c r="B664" t="s">
        <v>761</v>
      </c>
      <c r="C664" t="s">
        <v>96</v>
      </c>
      <c r="D664">
        <v>0</v>
      </c>
      <c r="E664">
        <v>0</v>
      </c>
      <c r="F664">
        <v>0</v>
      </c>
      <c r="G664">
        <v>0</v>
      </c>
      <c r="H664">
        <v>0.85</v>
      </c>
      <c r="I664">
        <v>0.03</v>
      </c>
      <c r="J664">
        <v>0</v>
      </c>
      <c r="K664">
        <v>0.02</v>
      </c>
      <c r="L664">
        <v>0.1</v>
      </c>
      <c r="M664">
        <v>0.02</v>
      </c>
      <c r="N664">
        <v>2.7222764857221602</v>
      </c>
      <c r="O664">
        <f t="shared" si="20"/>
        <v>175.55903759999899</v>
      </c>
      <c r="P664">
        <f t="shared" si="21"/>
        <v>-37.149122200000001</v>
      </c>
      <c r="R664">
        <v>167300</v>
      </c>
      <c r="S664" t="s">
        <v>762</v>
      </c>
      <c r="T664" t="s">
        <v>96</v>
      </c>
      <c r="U664">
        <v>0</v>
      </c>
      <c r="V664">
        <v>0</v>
      </c>
      <c r="W664">
        <v>0</v>
      </c>
      <c r="X664">
        <v>0</v>
      </c>
      <c r="Y664">
        <v>0.67</v>
      </c>
      <c r="Z664">
        <v>0</v>
      </c>
      <c r="AA664">
        <v>0</v>
      </c>
      <c r="AB664">
        <v>0</v>
      </c>
      <c r="AC664">
        <v>0.33</v>
      </c>
      <c r="AD664">
        <v>0.02</v>
      </c>
      <c r="AE664">
        <v>1.27105042258128</v>
      </c>
      <c r="AF664">
        <v>175.7362986</v>
      </c>
      <c r="AG664">
        <v>-36.835939719999999</v>
      </c>
      <c r="AI664">
        <v>168400</v>
      </c>
      <c r="AJ664" t="s">
        <v>768</v>
      </c>
      <c r="AK664" t="s">
        <v>96</v>
      </c>
      <c r="AL664">
        <v>0</v>
      </c>
      <c r="AM664">
        <v>1</v>
      </c>
      <c r="AN664">
        <v>0</v>
      </c>
      <c r="AO664">
        <v>0</v>
      </c>
      <c r="AP664">
        <v>0</v>
      </c>
      <c r="AQ664">
        <v>0</v>
      </c>
      <c r="AR664">
        <v>0</v>
      </c>
      <c r="AS664">
        <v>0</v>
      </c>
      <c r="AT664">
        <v>0</v>
      </c>
      <c r="AU664">
        <v>0</v>
      </c>
      <c r="AV664">
        <v>5.0535679512991596</v>
      </c>
      <c r="AW664">
        <v>175.83010049999999</v>
      </c>
      <c r="AX664">
        <v>-37.175266489999998</v>
      </c>
    </row>
    <row r="665" spans="1:50" x14ac:dyDescent="0.55000000000000004">
      <c r="A665">
        <v>167900</v>
      </c>
      <c r="B665" t="s">
        <v>763</v>
      </c>
      <c r="C665" t="s">
        <v>96</v>
      </c>
      <c r="D665">
        <v>0</v>
      </c>
      <c r="E665">
        <v>0</v>
      </c>
      <c r="F665">
        <v>0</v>
      </c>
      <c r="G665">
        <v>0</v>
      </c>
      <c r="H665">
        <v>1</v>
      </c>
      <c r="I665">
        <v>0</v>
      </c>
      <c r="J665">
        <v>0</v>
      </c>
      <c r="K665">
        <v>0</v>
      </c>
      <c r="L665">
        <v>0</v>
      </c>
      <c r="M665">
        <v>0.02</v>
      </c>
      <c r="N665">
        <v>13.337855202590401</v>
      </c>
      <c r="O665">
        <f t="shared" si="20"/>
        <v>175.7681</v>
      </c>
      <c r="P665">
        <f t="shared" si="21"/>
        <v>-37.101020599999998</v>
      </c>
      <c r="R665">
        <v>167400</v>
      </c>
      <c r="S665" t="s">
        <v>757</v>
      </c>
      <c r="T665" t="s">
        <v>96</v>
      </c>
      <c r="U665">
        <v>0</v>
      </c>
      <c r="V665">
        <v>0</v>
      </c>
      <c r="W665">
        <v>0</v>
      </c>
      <c r="X665">
        <v>0</v>
      </c>
      <c r="Y665">
        <v>0.88</v>
      </c>
      <c r="Z665">
        <v>0.03</v>
      </c>
      <c r="AA665">
        <v>0</v>
      </c>
      <c r="AB665">
        <v>0</v>
      </c>
      <c r="AC665">
        <v>0.09</v>
      </c>
      <c r="AD665">
        <v>0.02</v>
      </c>
      <c r="AE665">
        <v>4.5077398360185699</v>
      </c>
      <c r="AF665">
        <v>175.71501719999901</v>
      </c>
      <c r="AG665">
        <v>-36.946221719999997</v>
      </c>
      <c r="AI665">
        <v>168500</v>
      </c>
      <c r="AJ665" t="s">
        <v>769</v>
      </c>
      <c r="AK665" t="s">
        <v>96</v>
      </c>
      <c r="AL665">
        <v>0</v>
      </c>
      <c r="AM665">
        <v>0.15</v>
      </c>
      <c r="AN665">
        <v>0</v>
      </c>
      <c r="AO665">
        <v>0</v>
      </c>
      <c r="AP665">
        <v>-0.01</v>
      </c>
      <c r="AQ665">
        <v>0.55000000000000004</v>
      </c>
      <c r="AR665">
        <v>0</v>
      </c>
      <c r="AS665">
        <v>0.12</v>
      </c>
      <c r="AT665">
        <v>0.19</v>
      </c>
      <c r="AU665">
        <v>0</v>
      </c>
      <c r="AV665">
        <v>1.7406143290459799</v>
      </c>
      <c r="AW665">
        <v>175.86570080000001</v>
      </c>
      <c r="AX665">
        <v>-37.210762369999998</v>
      </c>
    </row>
    <row r="666" spans="1:50" x14ac:dyDescent="0.55000000000000004">
      <c r="A666">
        <v>168000</v>
      </c>
      <c r="B666" t="s">
        <v>764</v>
      </c>
      <c r="C666" t="s">
        <v>96</v>
      </c>
      <c r="D666">
        <v>0</v>
      </c>
      <c r="E666">
        <v>0</v>
      </c>
      <c r="F666">
        <v>0</v>
      </c>
      <c r="G666">
        <v>0</v>
      </c>
      <c r="H666">
        <v>0.91</v>
      </c>
      <c r="I666">
        <v>0.06</v>
      </c>
      <c r="J666">
        <v>0</v>
      </c>
      <c r="K666">
        <v>0</v>
      </c>
      <c r="L666">
        <v>0.03</v>
      </c>
      <c r="M666">
        <v>0.02</v>
      </c>
      <c r="N666">
        <v>2.73711337861134</v>
      </c>
      <c r="O666">
        <f t="shared" si="20"/>
        <v>175.56011759999899</v>
      </c>
      <c r="P666">
        <f t="shared" si="21"/>
        <v>-37.167879659999997</v>
      </c>
      <c r="R666">
        <v>167500</v>
      </c>
      <c r="S666" t="s">
        <v>758</v>
      </c>
      <c r="T666" t="s">
        <v>96</v>
      </c>
      <c r="U666">
        <v>0</v>
      </c>
      <c r="V666">
        <v>0</v>
      </c>
      <c r="W666">
        <v>0</v>
      </c>
      <c r="X666">
        <v>0</v>
      </c>
      <c r="Y666">
        <v>1</v>
      </c>
      <c r="Z666">
        <v>0</v>
      </c>
      <c r="AA666">
        <v>0</v>
      </c>
      <c r="AB666">
        <v>0</v>
      </c>
      <c r="AC666">
        <v>0</v>
      </c>
      <c r="AD666">
        <v>0.02</v>
      </c>
      <c r="AE666">
        <v>7.9290004226941697</v>
      </c>
      <c r="AF666">
        <v>175.6252365</v>
      </c>
      <c r="AG666">
        <v>-37.107412699999998</v>
      </c>
      <c r="AI666">
        <v>168600</v>
      </c>
      <c r="AJ666" t="s">
        <v>770</v>
      </c>
      <c r="AK666" t="s">
        <v>96</v>
      </c>
      <c r="AL666">
        <v>0</v>
      </c>
      <c r="AM666">
        <v>0</v>
      </c>
      <c r="AN666">
        <v>0</v>
      </c>
      <c r="AO666">
        <v>0</v>
      </c>
      <c r="AP666">
        <v>0</v>
      </c>
      <c r="AQ666">
        <v>1</v>
      </c>
      <c r="AR666">
        <v>0</v>
      </c>
      <c r="AS666">
        <v>0</v>
      </c>
      <c r="AT666">
        <v>0</v>
      </c>
      <c r="AU666">
        <v>0</v>
      </c>
      <c r="AV666" t="s">
        <v>97</v>
      </c>
      <c r="AW666">
        <v>175.27611279999999</v>
      </c>
      <c r="AX666">
        <v>-37.113548940000001</v>
      </c>
    </row>
    <row r="667" spans="1:50" x14ac:dyDescent="0.55000000000000004">
      <c r="A667">
        <v>168100</v>
      </c>
      <c r="B667" t="s">
        <v>765</v>
      </c>
      <c r="C667" t="s">
        <v>96</v>
      </c>
      <c r="D667">
        <v>0</v>
      </c>
      <c r="E667">
        <v>0</v>
      </c>
      <c r="F667">
        <v>0</v>
      </c>
      <c r="G667">
        <v>0</v>
      </c>
      <c r="H667">
        <v>0.77999999999999903</v>
      </c>
      <c r="I667">
        <v>0.03</v>
      </c>
      <c r="J667">
        <v>0</v>
      </c>
      <c r="K667">
        <v>0.02</v>
      </c>
      <c r="L667">
        <v>0.17</v>
      </c>
      <c r="M667">
        <v>0.02</v>
      </c>
      <c r="N667">
        <v>3.0264008313153798</v>
      </c>
      <c r="O667">
        <f t="shared" si="20"/>
        <v>175.8497017</v>
      </c>
      <c r="P667">
        <f t="shared" si="21"/>
        <v>-37.000335149999998</v>
      </c>
      <c r="R667">
        <v>167600</v>
      </c>
      <c r="S667" t="s">
        <v>759</v>
      </c>
      <c r="T667" t="s">
        <v>96</v>
      </c>
      <c r="U667">
        <v>0</v>
      </c>
      <c r="V667">
        <v>0</v>
      </c>
      <c r="W667">
        <v>0</v>
      </c>
      <c r="X667">
        <v>0</v>
      </c>
      <c r="Y667">
        <v>0.84</v>
      </c>
      <c r="Z667">
        <v>0.02</v>
      </c>
      <c r="AA667">
        <v>0</v>
      </c>
      <c r="AB667">
        <v>0</v>
      </c>
      <c r="AC667">
        <v>0.14000000000000001</v>
      </c>
      <c r="AD667">
        <v>0.02</v>
      </c>
      <c r="AE667">
        <v>6.7440648060255004</v>
      </c>
      <c r="AF667">
        <v>175.5393205</v>
      </c>
      <c r="AG667">
        <v>-37.12710946</v>
      </c>
      <c r="AI667">
        <v>168700</v>
      </c>
      <c r="AJ667" t="s">
        <v>771</v>
      </c>
      <c r="AK667" t="s">
        <v>96</v>
      </c>
      <c r="AL667">
        <v>0</v>
      </c>
      <c r="AM667">
        <v>0.6</v>
      </c>
      <c r="AN667">
        <v>0</v>
      </c>
      <c r="AO667">
        <v>0</v>
      </c>
      <c r="AP667">
        <v>0</v>
      </c>
      <c r="AQ667">
        <v>0.4</v>
      </c>
      <c r="AR667">
        <v>0</v>
      </c>
      <c r="AS667">
        <v>0</v>
      </c>
      <c r="AT667">
        <v>0</v>
      </c>
      <c r="AU667">
        <v>0</v>
      </c>
      <c r="AV667">
        <v>2.6457944427845499</v>
      </c>
      <c r="AW667">
        <v>175.39649069999999</v>
      </c>
      <c r="AX667">
        <v>-37.26398219</v>
      </c>
    </row>
    <row r="668" spans="1:50" x14ac:dyDescent="0.55000000000000004">
      <c r="A668">
        <v>168200</v>
      </c>
      <c r="B668" t="s">
        <v>766</v>
      </c>
      <c r="C668" t="s">
        <v>96</v>
      </c>
      <c r="D668">
        <v>0</v>
      </c>
      <c r="E668">
        <v>0</v>
      </c>
      <c r="F668">
        <v>0</v>
      </c>
      <c r="G668">
        <v>0</v>
      </c>
      <c r="H668">
        <v>0.91</v>
      </c>
      <c r="I668">
        <v>0</v>
      </c>
      <c r="J668">
        <v>0</v>
      </c>
      <c r="K668">
        <v>0</v>
      </c>
      <c r="L668">
        <v>0.09</v>
      </c>
      <c r="M668">
        <v>0.02</v>
      </c>
      <c r="N668">
        <v>4.9739899079326104</v>
      </c>
      <c r="O668">
        <f t="shared" si="20"/>
        <v>175.8467613</v>
      </c>
      <c r="P668">
        <f t="shared" si="21"/>
        <v>-37.040699600000003</v>
      </c>
      <c r="R668">
        <v>167700</v>
      </c>
      <c r="S668" t="s">
        <v>760</v>
      </c>
      <c r="T668" t="s">
        <v>96</v>
      </c>
      <c r="U668">
        <v>0</v>
      </c>
      <c r="V668">
        <v>0</v>
      </c>
      <c r="W668">
        <v>0</v>
      </c>
      <c r="X668">
        <v>0</v>
      </c>
      <c r="Y668">
        <v>0.88</v>
      </c>
      <c r="Z668">
        <v>0.02</v>
      </c>
      <c r="AA668">
        <v>0</v>
      </c>
      <c r="AB668">
        <v>0.02</v>
      </c>
      <c r="AC668">
        <v>0.08</v>
      </c>
      <c r="AD668">
        <v>0.02</v>
      </c>
      <c r="AE668">
        <v>8.8564003267133806</v>
      </c>
      <c r="AF668">
        <v>175.54142969999899</v>
      </c>
      <c r="AG668">
        <v>-37.140322810000001</v>
      </c>
      <c r="AI668">
        <v>168800</v>
      </c>
      <c r="AJ668" t="s">
        <v>772</v>
      </c>
      <c r="AK668" t="s">
        <v>96</v>
      </c>
      <c r="AL668">
        <v>0</v>
      </c>
      <c r="AM668">
        <v>0.1</v>
      </c>
      <c r="AN668">
        <v>0</v>
      </c>
      <c r="AO668">
        <v>0</v>
      </c>
      <c r="AP668">
        <v>0</v>
      </c>
      <c r="AQ668">
        <v>0.7</v>
      </c>
      <c r="AR668">
        <v>0</v>
      </c>
      <c r="AS668">
        <v>0</v>
      </c>
      <c r="AT668">
        <v>0.2</v>
      </c>
      <c r="AU668">
        <v>0</v>
      </c>
      <c r="AV668">
        <v>4.4114207334927</v>
      </c>
      <c r="AW668">
        <v>175.54353689999999</v>
      </c>
      <c r="AX668">
        <v>-37.238193350000003</v>
      </c>
    </row>
    <row r="669" spans="1:50" x14ac:dyDescent="0.55000000000000004">
      <c r="A669">
        <v>168300</v>
      </c>
      <c r="B669" t="s">
        <v>767</v>
      </c>
      <c r="C669" t="s">
        <v>96</v>
      </c>
      <c r="D669">
        <v>0</v>
      </c>
      <c r="E669">
        <v>0</v>
      </c>
      <c r="F669">
        <v>0</v>
      </c>
      <c r="G669">
        <v>0</v>
      </c>
      <c r="H669">
        <v>0.94</v>
      </c>
      <c r="I669">
        <v>0</v>
      </c>
      <c r="J669">
        <v>0</v>
      </c>
      <c r="K669">
        <v>0</v>
      </c>
      <c r="L669">
        <v>0.06</v>
      </c>
      <c r="M669">
        <v>0.02</v>
      </c>
      <c r="N669">
        <v>11.724826381400201</v>
      </c>
      <c r="O669">
        <f t="shared" si="20"/>
        <v>175.66087400000001</v>
      </c>
      <c r="P669">
        <f t="shared" si="21"/>
        <v>-37.237264459999999</v>
      </c>
      <c r="R669">
        <v>167800</v>
      </c>
      <c r="S669" t="s">
        <v>761</v>
      </c>
      <c r="T669" t="s">
        <v>96</v>
      </c>
      <c r="U669">
        <v>0</v>
      </c>
      <c r="V669">
        <v>0</v>
      </c>
      <c r="W669">
        <v>0</v>
      </c>
      <c r="X669">
        <v>0</v>
      </c>
      <c r="Y669">
        <v>0.92</v>
      </c>
      <c r="Z669">
        <v>0</v>
      </c>
      <c r="AA669">
        <v>0</v>
      </c>
      <c r="AB669">
        <v>0</v>
      </c>
      <c r="AC669">
        <v>0.08</v>
      </c>
      <c r="AD669">
        <v>0.02</v>
      </c>
      <c r="AE669">
        <v>4.65916434690301</v>
      </c>
      <c r="AF669">
        <v>175.55903759999899</v>
      </c>
      <c r="AG669">
        <v>-37.149122200000001</v>
      </c>
      <c r="AI669">
        <v>168900</v>
      </c>
      <c r="AJ669" t="s">
        <v>773</v>
      </c>
      <c r="AK669" t="s">
        <v>96</v>
      </c>
      <c r="AL669">
        <v>0</v>
      </c>
      <c r="AM669">
        <v>0.5</v>
      </c>
      <c r="AN669">
        <v>0</v>
      </c>
      <c r="AO669">
        <v>0</v>
      </c>
      <c r="AP669">
        <v>0.01</v>
      </c>
      <c r="AQ669">
        <v>0.32</v>
      </c>
      <c r="AR669">
        <v>0</v>
      </c>
      <c r="AS669">
        <v>0.02</v>
      </c>
      <c r="AT669">
        <v>0.15</v>
      </c>
      <c r="AU669">
        <v>0</v>
      </c>
      <c r="AV669">
        <v>10.8478511452959</v>
      </c>
      <c r="AW669">
        <v>175.4915105</v>
      </c>
      <c r="AX669">
        <v>-37.27899729</v>
      </c>
    </row>
    <row r="670" spans="1:50" x14ac:dyDescent="0.55000000000000004">
      <c r="A670">
        <v>168400</v>
      </c>
      <c r="B670" t="s">
        <v>768</v>
      </c>
      <c r="C670" t="s">
        <v>96</v>
      </c>
      <c r="D670">
        <v>0</v>
      </c>
      <c r="E670">
        <v>0</v>
      </c>
      <c r="F670">
        <v>0</v>
      </c>
      <c r="G670">
        <v>0</v>
      </c>
      <c r="H670">
        <v>0.93</v>
      </c>
      <c r="I670">
        <v>7.0000000000000007E-2</v>
      </c>
      <c r="J670">
        <v>0</v>
      </c>
      <c r="K670">
        <v>0</v>
      </c>
      <c r="L670">
        <v>0</v>
      </c>
      <c r="M670">
        <v>0.02</v>
      </c>
      <c r="N670">
        <v>4.0080021682717497</v>
      </c>
      <c r="O670">
        <f t="shared" si="20"/>
        <v>175.83010049999999</v>
      </c>
      <c r="P670">
        <f t="shared" si="21"/>
        <v>-37.175266489999998</v>
      </c>
      <c r="R670">
        <v>167900</v>
      </c>
      <c r="S670" t="s">
        <v>763</v>
      </c>
      <c r="T670" t="s">
        <v>96</v>
      </c>
      <c r="U670">
        <v>0</v>
      </c>
      <c r="V670">
        <v>0</v>
      </c>
      <c r="W670">
        <v>0</v>
      </c>
      <c r="X670">
        <v>0</v>
      </c>
      <c r="Y670">
        <v>1</v>
      </c>
      <c r="Z670">
        <v>0</v>
      </c>
      <c r="AA670">
        <v>0</v>
      </c>
      <c r="AB670">
        <v>0</v>
      </c>
      <c r="AC670">
        <v>0</v>
      </c>
      <c r="AD670">
        <v>0.02</v>
      </c>
      <c r="AE670">
        <v>13.337855202590401</v>
      </c>
      <c r="AF670">
        <v>175.7681</v>
      </c>
      <c r="AG670">
        <v>-37.101020599999998</v>
      </c>
      <c r="AI670">
        <v>169000</v>
      </c>
      <c r="AJ670" t="s">
        <v>774</v>
      </c>
      <c r="AK670" t="s">
        <v>96</v>
      </c>
      <c r="AL670">
        <v>0</v>
      </c>
      <c r="AM670">
        <v>0.38</v>
      </c>
      <c r="AN670">
        <v>0</v>
      </c>
      <c r="AO670">
        <v>0</v>
      </c>
      <c r="AP670">
        <v>0</v>
      </c>
      <c r="AQ670">
        <v>0.28999999999999998</v>
      </c>
      <c r="AR670">
        <v>0</v>
      </c>
      <c r="AS670">
        <v>0</v>
      </c>
      <c r="AT670">
        <v>0.33</v>
      </c>
      <c r="AU670">
        <v>0</v>
      </c>
      <c r="AV670" t="s">
        <v>97</v>
      </c>
      <c r="AW670">
        <v>175.48248559999999</v>
      </c>
      <c r="AX670">
        <v>-37.355291999999999</v>
      </c>
    </row>
    <row r="671" spans="1:50" x14ac:dyDescent="0.55000000000000004">
      <c r="A671">
        <v>168500</v>
      </c>
      <c r="B671" t="s">
        <v>769</v>
      </c>
      <c r="C671" t="s">
        <v>96</v>
      </c>
      <c r="D671">
        <v>0</v>
      </c>
      <c r="E671">
        <v>0</v>
      </c>
      <c r="F671">
        <v>0</v>
      </c>
      <c r="G671">
        <v>0</v>
      </c>
      <c r="H671">
        <v>0.8</v>
      </c>
      <c r="I671">
        <v>0.04</v>
      </c>
      <c r="J671">
        <v>0</v>
      </c>
      <c r="K671">
        <v>0.04</v>
      </c>
      <c r="L671">
        <v>0.12</v>
      </c>
      <c r="M671">
        <v>0.02</v>
      </c>
      <c r="N671">
        <v>1.0207088375825999</v>
      </c>
      <c r="O671">
        <f t="shared" si="20"/>
        <v>175.86570080000001</v>
      </c>
      <c r="P671">
        <f t="shared" si="21"/>
        <v>-37.210762369999998</v>
      </c>
      <c r="R671">
        <v>168000</v>
      </c>
      <c r="S671" t="s">
        <v>764</v>
      </c>
      <c r="T671" t="s">
        <v>96</v>
      </c>
      <c r="U671">
        <v>0</v>
      </c>
      <c r="V671">
        <v>0</v>
      </c>
      <c r="W671">
        <v>0</v>
      </c>
      <c r="X671">
        <v>0</v>
      </c>
      <c r="Y671">
        <v>0.96</v>
      </c>
      <c r="Z671">
        <v>0.02</v>
      </c>
      <c r="AA671">
        <v>0</v>
      </c>
      <c r="AB671">
        <v>0</v>
      </c>
      <c r="AC671">
        <v>0.02</v>
      </c>
      <c r="AD671">
        <v>0.02</v>
      </c>
      <c r="AE671">
        <v>7.6990387770263498</v>
      </c>
      <c r="AF671">
        <v>175.56011759999899</v>
      </c>
      <c r="AG671">
        <v>-37.167879659999997</v>
      </c>
      <c r="AI671">
        <v>169100</v>
      </c>
      <c r="AJ671" t="s">
        <v>775</v>
      </c>
      <c r="AK671" t="s">
        <v>96</v>
      </c>
      <c r="AL671">
        <v>0</v>
      </c>
      <c r="AM671">
        <v>0.48</v>
      </c>
      <c r="AN671">
        <v>0</v>
      </c>
      <c r="AO671">
        <v>0</v>
      </c>
      <c r="AP671">
        <v>0</v>
      </c>
      <c r="AQ671">
        <v>0.52</v>
      </c>
      <c r="AR671">
        <v>0</v>
      </c>
      <c r="AS671">
        <v>0</v>
      </c>
      <c r="AT671">
        <v>0</v>
      </c>
      <c r="AU671">
        <v>0</v>
      </c>
      <c r="AV671">
        <v>3.0054893590974299</v>
      </c>
      <c r="AW671">
        <v>175.665685</v>
      </c>
      <c r="AX671">
        <v>-37.367299819999999</v>
      </c>
    </row>
    <row r="672" spans="1:50" x14ac:dyDescent="0.55000000000000004">
      <c r="A672">
        <v>168600</v>
      </c>
      <c r="B672" t="s">
        <v>770</v>
      </c>
      <c r="C672" t="s">
        <v>96</v>
      </c>
      <c r="D672">
        <v>0</v>
      </c>
      <c r="E672">
        <v>0</v>
      </c>
      <c r="F672">
        <v>0</v>
      </c>
      <c r="G672">
        <v>0</v>
      </c>
      <c r="H672">
        <v>1</v>
      </c>
      <c r="I672">
        <v>0</v>
      </c>
      <c r="J672">
        <v>0</v>
      </c>
      <c r="K672">
        <v>0</v>
      </c>
      <c r="L672">
        <v>0</v>
      </c>
      <c r="M672">
        <v>0.02</v>
      </c>
      <c r="N672">
        <v>10.0062072932713</v>
      </c>
      <c r="O672">
        <f t="shared" si="20"/>
        <v>175.27611279999999</v>
      </c>
      <c r="P672">
        <f t="shared" si="21"/>
        <v>-37.113548940000001</v>
      </c>
      <c r="R672">
        <v>168100</v>
      </c>
      <c r="S672" t="s">
        <v>765</v>
      </c>
      <c r="T672" t="s">
        <v>96</v>
      </c>
      <c r="U672">
        <v>0</v>
      </c>
      <c r="V672">
        <v>0</v>
      </c>
      <c r="W672">
        <v>0</v>
      </c>
      <c r="X672">
        <v>0</v>
      </c>
      <c r="Y672">
        <v>0.74</v>
      </c>
      <c r="Z672">
        <v>0.04</v>
      </c>
      <c r="AA672">
        <v>0</v>
      </c>
      <c r="AB672">
        <v>0.03</v>
      </c>
      <c r="AC672">
        <v>0.19</v>
      </c>
      <c r="AD672">
        <v>0.02</v>
      </c>
      <c r="AE672">
        <v>1.1290956951215001</v>
      </c>
      <c r="AF672">
        <v>175.8497017</v>
      </c>
      <c r="AG672">
        <v>-37.000335149999998</v>
      </c>
      <c r="AI672">
        <v>169200</v>
      </c>
      <c r="AJ672" t="s">
        <v>776</v>
      </c>
      <c r="AK672" t="s">
        <v>96</v>
      </c>
      <c r="AL672">
        <v>0</v>
      </c>
      <c r="AM672">
        <v>0.1</v>
      </c>
      <c r="AN672">
        <v>0</v>
      </c>
      <c r="AO672">
        <v>0</v>
      </c>
      <c r="AP672">
        <v>0.02</v>
      </c>
      <c r="AQ672">
        <v>0.57999999999999996</v>
      </c>
      <c r="AR672">
        <v>0</v>
      </c>
      <c r="AS672">
        <v>0.04</v>
      </c>
      <c r="AT672">
        <v>0.26</v>
      </c>
      <c r="AU672">
        <v>0</v>
      </c>
      <c r="AV672">
        <v>1.3858914728604199</v>
      </c>
      <c r="AW672">
        <v>175.6739369</v>
      </c>
      <c r="AX672">
        <v>-37.375352560000003</v>
      </c>
    </row>
    <row r="673" spans="1:50" x14ac:dyDescent="0.55000000000000004">
      <c r="A673">
        <v>168700</v>
      </c>
      <c r="B673" t="s">
        <v>771</v>
      </c>
      <c r="C673" t="s">
        <v>96</v>
      </c>
      <c r="D673">
        <v>0</v>
      </c>
      <c r="E673">
        <v>0</v>
      </c>
      <c r="F673">
        <v>0</v>
      </c>
      <c r="G673">
        <v>0</v>
      </c>
      <c r="H673">
        <v>0.88</v>
      </c>
      <c r="I673">
        <v>0</v>
      </c>
      <c r="J673">
        <v>0</v>
      </c>
      <c r="K673">
        <v>0</v>
      </c>
      <c r="L673">
        <v>0.12</v>
      </c>
      <c r="M673">
        <v>0.02</v>
      </c>
      <c r="N673">
        <v>9.3479358162141803</v>
      </c>
      <c r="O673">
        <f t="shared" si="20"/>
        <v>175.39649069999999</v>
      </c>
      <c r="P673">
        <f t="shared" si="21"/>
        <v>-37.26398219</v>
      </c>
      <c r="R673">
        <v>168200</v>
      </c>
      <c r="S673" t="s">
        <v>766</v>
      </c>
      <c r="T673" t="s">
        <v>96</v>
      </c>
      <c r="U673">
        <v>0</v>
      </c>
      <c r="V673">
        <v>0</v>
      </c>
      <c r="W673">
        <v>0</v>
      </c>
      <c r="X673">
        <v>0</v>
      </c>
      <c r="Y673">
        <v>0.89</v>
      </c>
      <c r="Z673">
        <v>0</v>
      </c>
      <c r="AA673">
        <v>0</v>
      </c>
      <c r="AB673">
        <v>0</v>
      </c>
      <c r="AC673">
        <v>0.11</v>
      </c>
      <c r="AD673">
        <v>0.02</v>
      </c>
      <c r="AE673">
        <v>0.47340195595322798</v>
      </c>
      <c r="AF673">
        <v>175.8467613</v>
      </c>
      <c r="AG673">
        <v>-37.040699600000003</v>
      </c>
      <c r="AI673">
        <v>169300</v>
      </c>
      <c r="AJ673" t="s">
        <v>777</v>
      </c>
      <c r="AK673" t="s">
        <v>96</v>
      </c>
      <c r="AL673">
        <v>0</v>
      </c>
      <c r="AM673">
        <v>0.23</v>
      </c>
      <c r="AN673">
        <v>0</v>
      </c>
      <c r="AO673">
        <v>0</v>
      </c>
      <c r="AP673">
        <v>0</v>
      </c>
      <c r="AQ673">
        <v>0.77</v>
      </c>
      <c r="AR673">
        <v>0</v>
      </c>
      <c r="AS673">
        <v>0</v>
      </c>
      <c r="AT673">
        <v>0</v>
      </c>
      <c r="AU673">
        <v>0</v>
      </c>
      <c r="AV673">
        <v>0.51856329512419397</v>
      </c>
      <c r="AW673">
        <v>175.83168889999999</v>
      </c>
      <c r="AX673">
        <v>-37.388537139999997</v>
      </c>
    </row>
    <row r="674" spans="1:50" x14ac:dyDescent="0.55000000000000004">
      <c r="A674">
        <v>168800</v>
      </c>
      <c r="B674" t="s">
        <v>772</v>
      </c>
      <c r="C674" t="s">
        <v>96</v>
      </c>
      <c r="D674">
        <v>0</v>
      </c>
      <c r="E674">
        <v>0</v>
      </c>
      <c r="F674">
        <v>0</v>
      </c>
      <c r="G674">
        <v>0</v>
      </c>
      <c r="H674">
        <v>0.97</v>
      </c>
      <c r="I674">
        <v>0</v>
      </c>
      <c r="J674">
        <v>0</v>
      </c>
      <c r="K674">
        <v>0</v>
      </c>
      <c r="L674">
        <v>0.03</v>
      </c>
      <c r="M674">
        <v>0.02</v>
      </c>
      <c r="N674">
        <v>9.2237585289014099</v>
      </c>
      <c r="O674">
        <f t="shared" si="20"/>
        <v>175.54353689999999</v>
      </c>
      <c r="P674">
        <f t="shared" si="21"/>
        <v>-37.238193350000003</v>
      </c>
      <c r="R674">
        <v>168300</v>
      </c>
      <c r="S674" t="s">
        <v>767</v>
      </c>
      <c r="T674" t="s">
        <v>96</v>
      </c>
      <c r="U674">
        <v>0</v>
      </c>
      <c r="V674">
        <v>0</v>
      </c>
      <c r="W674">
        <v>0</v>
      </c>
      <c r="X674">
        <v>0</v>
      </c>
      <c r="Y674">
        <v>0.85</v>
      </c>
      <c r="Z674">
        <v>0</v>
      </c>
      <c r="AA674">
        <v>0</v>
      </c>
      <c r="AB674">
        <v>0</v>
      </c>
      <c r="AC674">
        <v>0.15</v>
      </c>
      <c r="AD674">
        <v>0.02</v>
      </c>
      <c r="AE674">
        <v>8.2410234235040107</v>
      </c>
      <c r="AF674">
        <v>175.66087400000001</v>
      </c>
      <c r="AG674">
        <v>-37.237264459999999</v>
      </c>
      <c r="AI674">
        <v>169400</v>
      </c>
      <c r="AJ674" t="s">
        <v>778</v>
      </c>
      <c r="AK674" t="s">
        <v>96</v>
      </c>
      <c r="AL674">
        <v>0</v>
      </c>
      <c r="AM674">
        <v>0.28000000000000003</v>
      </c>
      <c r="AN674">
        <v>0</v>
      </c>
      <c r="AO674">
        <v>0</v>
      </c>
      <c r="AP674">
        <v>-8.6736173798840293E-18</v>
      </c>
      <c r="AQ674">
        <v>0.34</v>
      </c>
      <c r="AR674">
        <v>0</v>
      </c>
      <c r="AS674">
        <v>0.09</v>
      </c>
      <c r="AT674">
        <v>0.28999999999999998</v>
      </c>
      <c r="AU674">
        <v>0</v>
      </c>
      <c r="AV674">
        <v>2.4850582317563901</v>
      </c>
      <c r="AW674">
        <v>175.83321799999999</v>
      </c>
      <c r="AX674">
        <v>-37.387933789999998</v>
      </c>
    </row>
    <row r="675" spans="1:50" x14ac:dyDescent="0.55000000000000004">
      <c r="A675">
        <v>168900</v>
      </c>
      <c r="B675" t="s">
        <v>773</v>
      </c>
      <c r="C675" t="s">
        <v>96</v>
      </c>
      <c r="D675">
        <v>0</v>
      </c>
      <c r="E675">
        <v>0</v>
      </c>
      <c r="F675">
        <v>0</v>
      </c>
      <c r="G675">
        <v>0</v>
      </c>
      <c r="H675">
        <v>0.88</v>
      </c>
      <c r="I675">
        <v>0</v>
      </c>
      <c r="J675">
        <v>0</v>
      </c>
      <c r="K675">
        <v>0</v>
      </c>
      <c r="L675">
        <v>0.12</v>
      </c>
      <c r="M675">
        <v>0.02</v>
      </c>
      <c r="N675">
        <v>7.6681630478677603</v>
      </c>
      <c r="O675">
        <f t="shared" si="20"/>
        <v>175.4915105</v>
      </c>
      <c r="P675">
        <f t="shared" si="21"/>
        <v>-37.27899729</v>
      </c>
      <c r="R675">
        <v>168400</v>
      </c>
      <c r="S675" t="s">
        <v>768</v>
      </c>
      <c r="T675" t="s">
        <v>96</v>
      </c>
      <c r="U675">
        <v>0</v>
      </c>
      <c r="V675">
        <v>0</v>
      </c>
      <c r="W675">
        <v>0</v>
      </c>
      <c r="X675">
        <v>0</v>
      </c>
      <c r="Y675">
        <v>1</v>
      </c>
      <c r="Z675">
        <v>0</v>
      </c>
      <c r="AA675">
        <v>0</v>
      </c>
      <c r="AB675">
        <v>0</v>
      </c>
      <c r="AC675">
        <v>0</v>
      </c>
      <c r="AD675">
        <v>0.02</v>
      </c>
      <c r="AE675">
        <v>2.0214271805196602</v>
      </c>
      <c r="AF675">
        <v>175.83010049999999</v>
      </c>
      <c r="AG675">
        <v>-37.175266489999998</v>
      </c>
      <c r="AI675">
        <v>169500</v>
      </c>
      <c r="AJ675" t="s">
        <v>779</v>
      </c>
      <c r="AK675" t="s">
        <v>96</v>
      </c>
      <c r="AL675">
        <v>0</v>
      </c>
      <c r="AM675">
        <v>0.06</v>
      </c>
      <c r="AN675">
        <v>0</v>
      </c>
      <c r="AO675">
        <v>0</v>
      </c>
      <c r="AP675">
        <v>-0.01</v>
      </c>
      <c r="AQ675">
        <v>0.8</v>
      </c>
      <c r="AR675">
        <v>0</v>
      </c>
      <c r="AS675">
        <v>0</v>
      </c>
      <c r="AT675">
        <v>0.15</v>
      </c>
      <c r="AU675">
        <v>0</v>
      </c>
      <c r="AV675">
        <v>1.53137698968776</v>
      </c>
      <c r="AW675">
        <v>175.85404249999999</v>
      </c>
      <c r="AX675">
        <v>-37.380351879999999</v>
      </c>
    </row>
    <row r="676" spans="1:50" x14ac:dyDescent="0.55000000000000004">
      <c r="A676">
        <v>169000</v>
      </c>
      <c r="B676" t="s">
        <v>774</v>
      </c>
      <c r="C676" t="s">
        <v>96</v>
      </c>
      <c r="D676">
        <v>0</v>
      </c>
      <c r="E676">
        <v>0</v>
      </c>
      <c r="F676">
        <v>0</v>
      </c>
      <c r="G676">
        <v>0</v>
      </c>
      <c r="H676">
        <v>0.92</v>
      </c>
      <c r="I676">
        <v>0</v>
      </c>
      <c r="J676">
        <v>0</v>
      </c>
      <c r="K676">
        <v>0</v>
      </c>
      <c r="L676">
        <v>0.08</v>
      </c>
      <c r="M676">
        <v>0.02</v>
      </c>
      <c r="N676">
        <v>9.9163926265093405</v>
      </c>
      <c r="O676">
        <f t="shared" si="20"/>
        <v>175.48248559999999</v>
      </c>
      <c r="P676">
        <f t="shared" si="21"/>
        <v>-37.355291999999999</v>
      </c>
      <c r="R676">
        <v>168500</v>
      </c>
      <c r="S676" t="s">
        <v>769</v>
      </c>
      <c r="T676" t="s">
        <v>96</v>
      </c>
      <c r="U676">
        <v>0</v>
      </c>
      <c r="V676">
        <v>0</v>
      </c>
      <c r="W676">
        <v>0</v>
      </c>
      <c r="X676">
        <v>0</v>
      </c>
      <c r="Y676">
        <v>0.80999999999999905</v>
      </c>
      <c r="Z676">
        <v>0.04</v>
      </c>
      <c r="AA676">
        <v>0</v>
      </c>
      <c r="AB676">
        <v>0.04</v>
      </c>
      <c r="AC676">
        <v>0.11</v>
      </c>
      <c r="AD676">
        <v>0.02</v>
      </c>
      <c r="AE676">
        <v>1.2944143320872099</v>
      </c>
      <c r="AF676">
        <v>175.86570080000001</v>
      </c>
      <c r="AG676">
        <v>-37.210762369999998</v>
      </c>
      <c r="AI676">
        <v>169600</v>
      </c>
      <c r="AJ676" t="s">
        <v>780</v>
      </c>
      <c r="AK676" t="s">
        <v>96</v>
      </c>
      <c r="AL676">
        <v>0</v>
      </c>
      <c r="AM676">
        <v>0.2</v>
      </c>
      <c r="AN676">
        <v>0</v>
      </c>
      <c r="AO676">
        <v>0</v>
      </c>
      <c r="AP676">
        <v>0</v>
      </c>
      <c r="AQ676">
        <v>0.67</v>
      </c>
      <c r="AR676">
        <v>0</v>
      </c>
      <c r="AS676">
        <v>0</v>
      </c>
      <c r="AT676">
        <v>0.13</v>
      </c>
      <c r="AU676">
        <v>0</v>
      </c>
      <c r="AV676">
        <v>0.66536609473459596</v>
      </c>
      <c r="AW676">
        <v>175.83752240000001</v>
      </c>
      <c r="AX676">
        <v>-37.397348999999998</v>
      </c>
    </row>
    <row r="677" spans="1:50" x14ac:dyDescent="0.55000000000000004">
      <c r="A677">
        <v>169100</v>
      </c>
      <c r="B677" t="s">
        <v>775</v>
      </c>
      <c r="C677" t="s">
        <v>96</v>
      </c>
      <c r="D677">
        <v>0</v>
      </c>
      <c r="E677">
        <v>0</v>
      </c>
      <c r="F677">
        <v>0</v>
      </c>
      <c r="G677">
        <v>0</v>
      </c>
      <c r="H677">
        <v>0.98</v>
      </c>
      <c r="I677">
        <v>0</v>
      </c>
      <c r="J677">
        <v>0</v>
      </c>
      <c r="K677">
        <v>0</v>
      </c>
      <c r="L677">
        <v>0.02</v>
      </c>
      <c r="M677">
        <v>0.02</v>
      </c>
      <c r="N677">
        <v>4.3999810247987199</v>
      </c>
      <c r="O677">
        <f t="shared" si="20"/>
        <v>175.665685</v>
      </c>
      <c r="P677">
        <f t="shared" si="21"/>
        <v>-37.367299819999999</v>
      </c>
      <c r="R677">
        <v>168600</v>
      </c>
      <c r="S677" t="s">
        <v>770</v>
      </c>
      <c r="T677" t="s">
        <v>96</v>
      </c>
      <c r="U677">
        <v>0</v>
      </c>
      <c r="V677">
        <v>0</v>
      </c>
      <c r="W677">
        <v>0</v>
      </c>
      <c r="X677">
        <v>0</v>
      </c>
      <c r="Y677">
        <v>1</v>
      </c>
      <c r="Z677">
        <v>0</v>
      </c>
      <c r="AA677">
        <v>0</v>
      </c>
      <c r="AB677">
        <v>0</v>
      </c>
      <c r="AC677">
        <v>0</v>
      </c>
      <c r="AD677">
        <v>0.02</v>
      </c>
      <c r="AE677" t="s">
        <v>97</v>
      </c>
      <c r="AF677">
        <v>175.27611279999999</v>
      </c>
      <c r="AG677">
        <v>-37.113548940000001</v>
      </c>
      <c r="AI677">
        <v>169700</v>
      </c>
      <c r="AJ677" t="s">
        <v>781</v>
      </c>
      <c r="AK677" t="s">
        <v>96</v>
      </c>
      <c r="AL677">
        <v>0</v>
      </c>
      <c r="AM677">
        <v>0.1</v>
      </c>
      <c r="AN677">
        <v>0</v>
      </c>
      <c r="AO677">
        <v>0</v>
      </c>
      <c r="AP677">
        <v>0</v>
      </c>
      <c r="AQ677">
        <v>0.87</v>
      </c>
      <c r="AR677">
        <v>0</v>
      </c>
      <c r="AS677">
        <v>0</v>
      </c>
      <c r="AT677">
        <v>0.03</v>
      </c>
      <c r="AU677">
        <v>0</v>
      </c>
      <c r="AV677">
        <v>3.2843933436002399</v>
      </c>
      <c r="AW677">
        <v>174.77509209999999</v>
      </c>
      <c r="AX677">
        <v>-37.291327369999998</v>
      </c>
    </row>
    <row r="678" spans="1:50" x14ac:dyDescent="0.55000000000000004">
      <c r="A678">
        <v>169200</v>
      </c>
      <c r="B678" t="s">
        <v>776</v>
      </c>
      <c r="C678" t="s">
        <v>96</v>
      </c>
      <c r="D678">
        <v>0</v>
      </c>
      <c r="E678">
        <v>0</v>
      </c>
      <c r="F678">
        <v>0</v>
      </c>
      <c r="G678">
        <v>0</v>
      </c>
      <c r="H678">
        <v>0.84</v>
      </c>
      <c r="I678">
        <v>0.03</v>
      </c>
      <c r="J678">
        <v>0</v>
      </c>
      <c r="K678">
        <v>0.03</v>
      </c>
      <c r="L678">
        <v>0.1</v>
      </c>
      <c r="M678">
        <v>0.02</v>
      </c>
      <c r="N678">
        <v>4.7648028521333101</v>
      </c>
      <c r="O678">
        <f t="shared" si="20"/>
        <v>175.6739369</v>
      </c>
      <c r="P678">
        <f t="shared" si="21"/>
        <v>-37.375352560000003</v>
      </c>
      <c r="R678">
        <v>168700</v>
      </c>
      <c r="S678" t="s">
        <v>771</v>
      </c>
      <c r="T678" t="s">
        <v>96</v>
      </c>
      <c r="U678">
        <v>0</v>
      </c>
      <c r="V678">
        <v>0</v>
      </c>
      <c r="W678">
        <v>0</v>
      </c>
      <c r="X678">
        <v>0</v>
      </c>
      <c r="Y678">
        <v>0.83</v>
      </c>
      <c r="Z678">
        <v>0</v>
      </c>
      <c r="AA678">
        <v>0</v>
      </c>
      <c r="AB678">
        <v>0</v>
      </c>
      <c r="AC678">
        <v>0.17</v>
      </c>
      <c r="AD678">
        <v>0.02</v>
      </c>
      <c r="AE678">
        <v>5.6938949207299698</v>
      </c>
      <c r="AF678">
        <v>175.39649069999999</v>
      </c>
      <c r="AG678">
        <v>-37.26398219</v>
      </c>
      <c r="AI678">
        <v>169800</v>
      </c>
      <c r="AJ678" t="s">
        <v>782</v>
      </c>
      <c r="AK678" t="s">
        <v>96</v>
      </c>
      <c r="AL678">
        <v>0</v>
      </c>
      <c r="AM678">
        <v>0.42</v>
      </c>
      <c r="AN678">
        <v>0</v>
      </c>
      <c r="AO678">
        <v>0</v>
      </c>
      <c r="AP678">
        <v>0</v>
      </c>
      <c r="AQ678">
        <v>0.57999999999999996</v>
      </c>
      <c r="AR678">
        <v>0</v>
      </c>
      <c r="AS678">
        <v>0</v>
      </c>
      <c r="AT678">
        <v>0</v>
      </c>
      <c r="AU678">
        <v>0</v>
      </c>
      <c r="AV678">
        <v>7.0555297609652703</v>
      </c>
      <c r="AW678">
        <v>175.1758021</v>
      </c>
      <c r="AX678">
        <v>-37.155006299999997</v>
      </c>
    </row>
    <row r="679" spans="1:50" x14ac:dyDescent="0.55000000000000004">
      <c r="A679">
        <v>169300</v>
      </c>
      <c r="B679" t="s">
        <v>777</v>
      </c>
      <c r="C679" t="s">
        <v>96</v>
      </c>
      <c r="D679">
        <v>0</v>
      </c>
      <c r="E679">
        <v>0</v>
      </c>
      <c r="F679">
        <v>0</v>
      </c>
      <c r="G679">
        <v>0</v>
      </c>
      <c r="H679">
        <v>0.97</v>
      </c>
      <c r="I679">
        <v>0</v>
      </c>
      <c r="J679">
        <v>0</v>
      </c>
      <c r="K679">
        <v>0</v>
      </c>
      <c r="L679">
        <v>0.03</v>
      </c>
      <c r="M679">
        <v>0.02</v>
      </c>
      <c r="N679">
        <v>5.9326703009286001</v>
      </c>
      <c r="O679">
        <f t="shared" si="20"/>
        <v>175.83168889999999</v>
      </c>
      <c r="P679">
        <f t="shared" si="21"/>
        <v>-37.388537139999997</v>
      </c>
      <c r="R679">
        <v>168800</v>
      </c>
      <c r="S679" t="s">
        <v>772</v>
      </c>
      <c r="T679" t="s">
        <v>96</v>
      </c>
      <c r="U679">
        <v>0</v>
      </c>
      <c r="V679">
        <v>0</v>
      </c>
      <c r="W679">
        <v>0</v>
      </c>
      <c r="X679">
        <v>0</v>
      </c>
      <c r="Y679">
        <v>0.89</v>
      </c>
      <c r="Z679">
        <v>0</v>
      </c>
      <c r="AA679">
        <v>0</v>
      </c>
      <c r="AB679">
        <v>0</v>
      </c>
      <c r="AC679">
        <v>0.11</v>
      </c>
      <c r="AD679">
        <v>0.02</v>
      </c>
      <c r="AE679">
        <v>2.90708657569854</v>
      </c>
      <c r="AF679">
        <v>175.54353689999999</v>
      </c>
      <c r="AG679">
        <v>-37.238193350000003</v>
      </c>
      <c r="AI679">
        <v>169900</v>
      </c>
      <c r="AJ679" t="s">
        <v>783</v>
      </c>
      <c r="AK679" t="s">
        <v>96</v>
      </c>
      <c r="AL679">
        <v>0</v>
      </c>
      <c r="AM679">
        <v>0</v>
      </c>
      <c r="AN679">
        <v>0</v>
      </c>
      <c r="AO679">
        <v>0</v>
      </c>
      <c r="AP679">
        <v>0</v>
      </c>
      <c r="AQ679">
        <v>1</v>
      </c>
      <c r="AR679">
        <v>0</v>
      </c>
      <c r="AS679">
        <v>0</v>
      </c>
      <c r="AT679">
        <v>0</v>
      </c>
      <c r="AU679">
        <v>0</v>
      </c>
      <c r="AV679">
        <v>1.66478681426833</v>
      </c>
      <c r="AW679">
        <v>174.95287680000001</v>
      </c>
      <c r="AX679">
        <v>-37.247057560000002</v>
      </c>
    </row>
    <row r="680" spans="1:50" x14ac:dyDescent="0.55000000000000004">
      <c r="A680">
        <v>169400</v>
      </c>
      <c r="B680" t="s">
        <v>778</v>
      </c>
      <c r="C680" t="s">
        <v>96</v>
      </c>
      <c r="D680">
        <v>0</v>
      </c>
      <c r="E680">
        <v>0</v>
      </c>
      <c r="F680">
        <v>0</v>
      </c>
      <c r="G680">
        <v>0</v>
      </c>
      <c r="H680">
        <v>0.89</v>
      </c>
      <c r="I680">
        <v>0</v>
      </c>
      <c r="J680">
        <v>0</v>
      </c>
      <c r="K680">
        <v>0</v>
      </c>
      <c r="L680">
        <v>0.11</v>
      </c>
      <c r="M680">
        <v>0.02</v>
      </c>
      <c r="N680">
        <v>2.34659135480966</v>
      </c>
      <c r="O680">
        <f t="shared" si="20"/>
        <v>175.83321799999999</v>
      </c>
      <c r="P680">
        <f t="shared" si="21"/>
        <v>-37.387933789999998</v>
      </c>
      <c r="R680">
        <v>168900</v>
      </c>
      <c r="S680" t="s">
        <v>773</v>
      </c>
      <c r="T680" t="s">
        <v>96</v>
      </c>
      <c r="U680">
        <v>0</v>
      </c>
      <c r="V680">
        <v>0</v>
      </c>
      <c r="W680">
        <v>0</v>
      </c>
      <c r="X680">
        <v>0</v>
      </c>
      <c r="Y680">
        <v>0.87</v>
      </c>
      <c r="Z680">
        <v>0</v>
      </c>
      <c r="AA680">
        <v>0</v>
      </c>
      <c r="AB680">
        <v>0</v>
      </c>
      <c r="AC680">
        <v>0.13</v>
      </c>
      <c r="AD680">
        <v>0.02</v>
      </c>
      <c r="AE680">
        <v>5.6949304953653499</v>
      </c>
      <c r="AF680">
        <v>175.4915105</v>
      </c>
      <c r="AG680">
        <v>-37.27899729</v>
      </c>
      <c r="AI680">
        <v>170000</v>
      </c>
      <c r="AJ680" t="s">
        <v>784</v>
      </c>
      <c r="AK680" t="s">
        <v>96</v>
      </c>
      <c r="AL680">
        <v>0</v>
      </c>
      <c r="AM680">
        <v>0</v>
      </c>
      <c r="AN680">
        <v>0</v>
      </c>
      <c r="AO680">
        <v>0</v>
      </c>
      <c r="AP680">
        <v>0</v>
      </c>
      <c r="AQ680">
        <v>1</v>
      </c>
      <c r="AR680">
        <v>0</v>
      </c>
      <c r="AS680">
        <v>0</v>
      </c>
      <c r="AT680">
        <v>0</v>
      </c>
      <c r="AU680">
        <v>0</v>
      </c>
      <c r="AV680">
        <v>2.7718982783164199</v>
      </c>
      <c r="AW680">
        <v>174.94816259999999</v>
      </c>
      <c r="AX680">
        <v>-37.25721309</v>
      </c>
    </row>
    <row r="681" spans="1:50" x14ac:dyDescent="0.55000000000000004">
      <c r="A681">
        <v>169500</v>
      </c>
      <c r="B681" t="s">
        <v>779</v>
      </c>
      <c r="C681" t="s">
        <v>96</v>
      </c>
      <c r="D681">
        <v>0</v>
      </c>
      <c r="E681">
        <v>0</v>
      </c>
      <c r="F681">
        <v>0</v>
      </c>
      <c r="G681">
        <v>0</v>
      </c>
      <c r="H681">
        <v>0.93</v>
      </c>
      <c r="I681">
        <v>0.04</v>
      </c>
      <c r="J681">
        <v>0</v>
      </c>
      <c r="K681">
        <v>0</v>
      </c>
      <c r="L681">
        <v>0.03</v>
      </c>
      <c r="M681">
        <v>0.02</v>
      </c>
      <c r="N681">
        <v>3.3231486608777701</v>
      </c>
      <c r="O681">
        <f t="shared" si="20"/>
        <v>175.85404249999999</v>
      </c>
      <c r="P681">
        <f t="shared" si="21"/>
        <v>-37.380351879999999</v>
      </c>
      <c r="R681">
        <v>169000</v>
      </c>
      <c r="S681" t="s">
        <v>774</v>
      </c>
      <c r="T681" t="s">
        <v>96</v>
      </c>
      <c r="U681">
        <v>0</v>
      </c>
      <c r="V681">
        <v>0</v>
      </c>
      <c r="W681">
        <v>0</v>
      </c>
      <c r="X681">
        <v>0</v>
      </c>
      <c r="Y681">
        <v>0.89</v>
      </c>
      <c r="Z681">
        <v>0</v>
      </c>
      <c r="AA681">
        <v>0</v>
      </c>
      <c r="AB681">
        <v>0</v>
      </c>
      <c r="AC681">
        <v>0.11</v>
      </c>
      <c r="AD681">
        <v>0.02</v>
      </c>
      <c r="AE681">
        <v>5.8575665090964897</v>
      </c>
      <c r="AF681">
        <v>175.48248559999999</v>
      </c>
      <c r="AG681">
        <v>-37.355291999999999</v>
      </c>
      <c r="AI681">
        <v>170100</v>
      </c>
      <c r="AJ681" t="s">
        <v>785</v>
      </c>
      <c r="AK681" t="s">
        <v>96</v>
      </c>
      <c r="AL681">
        <v>0</v>
      </c>
      <c r="AM681">
        <v>0.62</v>
      </c>
      <c r="AN681">
        <v>0</v>
      </c>
      <c r="AO681">
        <v>0</v>
      </c>
      <c r="AP681">
        <v>0</v>
      </c>
      <c r="AQ681">
        <v>0.32</v>
      </c>
      <c r="AR681">
        <v>0</v>
      </c>
      <c r="AS681">
        <v>0</v>
      </c>
      <c r="AT681">
        <v>0.06</v>
      </c>
      <c r="AU681">
        <v>0</v>
      </c>
      <c r="AV681">
        <v>6.9097777526816104</v>
      </c>
      <c r="AW681">
        <v>174.8754936</v>
      </c>
      <c r="AX681">
        <v>-37.364169850000003</v>
      </c>
    </row>
    <row r="682" spans="1:50" x14ac:dyDescent="0.55000000000000004">
      <c r="A682">
        <v>169600</v>
      </c>
      <c r="B682" t="s">
        <v>780</v>
      </c>
      <c r="C682" t="s">
        <v>96</v>
      </c>
      <c r="D682">
        <v>0</v>
      </c>
      <c r="E682">
        <v>0</v>
      </c>
      <c r="F682">
        <v>0</v>
      </c>
      <c r="G682">
        <v>0</v>
      </c>
      <c r="H682">
        <v>0.85</v>
      </c>
      <c r="I682">
        <v>0</v>
      </c>
      <c r="J682">
        <v>0</v>
      </c>
      <c r="K682">
        <v>0.02</v>
      </c>
      <c r="L682">
        <v>0.13</v>
      </c>
      <c r="M682">
        <v>0.02</v>
      </c>
      <c r="N682">
        <v>2.46789241941058</v>
      </c>
      <c r="O682">
        <f t="shared" si="20"/>
        <v>175.83752240000001</v>
      </c>
      <c r="P682">
        <f t="shared" si="21"/>
        <v>-37.397348999999998</v>
      </c>
      <c r="R682">
        <v>169100</v>
      </c>
      <c r="S682" t="s">
        <v>775</v>
      </c>
      <c r="T682" t="s">
        <v>96</v>
      </c>
      <c r="U682">
        <v>0</v>
      </c>
      <c r="V682">
        <v>0</v>
      </c>
      <c r="W682">
        <v>0</v>
      </c>
      <c r="X682">
        <v>0</v>
      </c>
      <c r="Y682">
        <v>0.95</v>
      </c>
      <c r="Z682">
        <v>0</v>
      </c>
      <c r="AA682">
        <v>0</v>
      </c>
      <c r="AB682">
        <v>0</v>
      </c>
      <c r="AC682">
        <v>0.05</v>
      </c>
      <c r="AD682">
        <v>0.02</v>
      </c>
      <c r="AE682">
        <v>1.6733133690297799</v>
      </c>
      <c r="AF682">
        <v>175.665685</v>
      </c>
      <c r="AG682">
        <v>-37.367299819999999</v>
      </c>
      <c r="AI682">
        <v>170200</v>
      </c>
      <c r="AJ682" t="s">
        <v>786</v>
      </c>
      <c r="AK682" t="s">
        <v>96</v>
      </c>
      <c r="AL682">
        <v>0</v>
      </c>
      <c r="AM682">
        <v>0</v>
      </c>
      <c r="AN682">
        <v>0</v>
      </c>
      <c r="AO682">
        <v>0</v>
      </c>
      <c r="AP682">
        <v>0</v>
      </c>
      <c r="AQ682">
        <v>1</v>
      </c>
      <c r="AR682">
        <v>0</v>
      </c>
      <c r="AS682">
        <v>0</v>
      </c>
      <c r="AT682">
        <v>0</v>
      </c>
      <c r="AU682">
        <v>0</v>
      </c>
      <c r="AV682">
        <v>12.684497675307499</v>
      </c>
      <c r="AW682">
        <v>175.03859619999901</v>
      </c>
      <c r="AX682">
        <v>-37.236331030000002</v>
      </c>
    </row>
    <row r="683" spans="1:50" x14ac:dyDescent="0.55000000000000004">
      <c r="A683">
        <v>169700</v>
      </c>
      <c r="B683" t="s">
        <v>781</v>
      </c>
      <c r="C683" t="s">
        <v>96</v>
      </c>
      <c r="D683">
        <v>0</v>
      </c>
      <c r="E683">
        <v>0</v>
      </c>
      <c r="F683">
        <v>0</v>
      </c>
      <c r="G683">
        <v>0</v>
      </c>
      <c r="H683">
        <v>0.98</v>
      </c>
      <c r="I683">
        <v>0.01</v>
      </c>
      <c r="J683">
        <v>0</v>
      </c>
      <c r="K683">
        <v>0</v>
      </c>
      <c r="L683">
        <v>0.01</v>
      </c>
      <c r="M683">
        <v>0.02</v>
      </c>
      <c r="N683">
        <v>15.570610297047001</v>
      </c>
      <c r="O683">
        <f t="shared" si="20"/>
        <v>174.77509209999999</v>
      </c>
      <c r="P683">
        <f t="shared" si="21"/>
        <v>-37.291327369999998</v>
      </c>
      <c r="R683">
        <v>169200</v>
      </c>
      <c r="S683" t="s">
        <v>776</v>
      </c>
      <c r="T683" t="s">
        <v>96</v>
      </c>
      <c r="U683">
        <v>0</v>
      </c>
      <c r="V683">
        <v>0</v>
      </c>
      <c r="W683">
        <v>0</v>
      </c>
      <c r="X683">
        <v>0</v>
      </c>
      <c r="Y683">
        <v>0.89</v>
      </c>
      <c r="Z683">
        <v>0.02</v>
      </c>
      <c r="AA683">
        <v>0</v>
      </c>
      <c r="AB683">
        <v>0.02</v>
      </c>
      <c r="AC683">
        <v>7.0000000000000007E-2</v>
      </c>
      <c r="AD683">
        <v>0.02</v>
      </c>
      <c r="AE683">
        <v>6.1006260764400499</v>
      </c>
      <c r="AF683">
        <v>175.6739369</v>
      </c>
      <c r="AG683">
        <v>-37.375352560000003</v>
      </c>
      <c r="AI683">
        <v>170300</v>
      </c>
      <c r="AJ683" t="s">
        <v>787</v>
      </c>
      <c r="AK683" t="s">
        <v>96</v>
      </c>
      <c r="AL683">
        <v>0</v>
      </c>
      <c r="AM683">
        <v>0.28999999999999998</v>
      </c>
      <c r="AN683">
        <v>0</v>
      </c>
      <c r="AO683">
        <v>0</v>
      </c>
      <c r="AP683">
        <v>0</v>
      </c>
      <c r="AQ683">
        <v>0.34</v>
      </c>
      <c r="AR683">
        <v>0</v>
      </c>
      <c r="AS683">
        <v>0</v>
      </c>
      <c r="AT683">
        <v>0.37</v>
      </c>
      <c r="AU683">
        <v>0</v>
      </c>
      <c r="AV683">
        <v>4.46079045454817</v>
      </c>
      <c r="AW683">
        <v>174.941865199999</v>
      </c>
      <c r="AX683">
        <v>-37.27389909</v>
      </c>
    </row>
    <row r="684" spans="1:50" x14ac:dyDescent="0.55000000000000004">
      <c r="A684">
        <v>169800</v>
      </c>
      <c r="B684" t="s">
        <v>782</v>
      </c>
      <c r="C684" t="s">
        <v>96</v>
      </c>
      <c r="D684">
        <v>0</v>
      </c>
      <c r="E684">
        <v>0</v>
      </c>
      <c r="F684">
        <v>0</v>
      </c>
      <c r="G684">
        <v>0</v>
      </c>
      <c r="H684">
        <v>0.84</v>
      </c>
      <c r="I684">
        <v>0</v>
      </c>
      <c r="J684">
        <v>0</v>
      </c>
      <c r="K684">
        <v>0</v>
      </c>
      <c r="L684">
        <v>0.16</v>
      </c>
      <c r="M684">
        <v>0.02</v>
      </c>
      <c r="N684">
        <v>9.7573709696975701</v>
      </c>
      <c r="O684">
        <f t="shared" si="20"/>
        <v>175.1758021</v>
      </c>
      <c r="P684">
        <f t="shared" si="21"/>
        <v>-37.155006299999997</v>
      </c>
      <c r="R684">
        <v>169300</v>
      </c>
      <c r="S684" t="s">
        <v>777</v>
      </c>
      <c r="T684" t="s">
        <v>96</v>
      </c>
      <c r="U684">
        <v>0</v>
      </c>
      <c r="V684">
        <v>0</v>
      </c>
      <c r="W684">
        <v>0</v>
      </c>
      <c r="X684">
        <v>0</v>
      </c>
      <c r="Y684">
        <v>0.96</v>
      </c>
      <c r="Z684">
        <v>0</v>
      </c>
      <c r="AA684">
        <v>0</v>
      </c>
      <c r="AB684">
        <v>0</v>
      </c>
      <c r="AC684">
        <v>0.04</v>
      </c>
      <c r="AD684">
        <v>0.02</v>
      </c>
      <c r="AE684">
        <v>2.0895461281485299</v>
      </c>
      <c r="AF684">
        <v>175.83168889999999</v>
      </c>
      <c r="AG684">
        <v>-37.388537139999997</v>
      </c>
      <c r="AI684">
        <v>170400</v>
      </c>
      <c r="AJ684" t="s">
        <v>788</v>
      </c>
      <c r="AK684" t="s">
        <v>96</v>
      </c>
      <c r="AL684">
        <v>0</v>
      </c>
      <c r="AM684">
        <v>1</v>
      </c>
      <c r="AN684">
        <v>0</v>
      </c>
      <c r="AO684">
        <v>0</v>
      </c>
      <c r="AP684">
        <v>0</v>
      </c>
      <c r="AQ684">
        <v>0</v>
      </c>
      <c r="AR684">
        <v>0</v>
      </c>
      <c r="AS684">
        <v>0</v>
      </c>
      <c r="AT684">
        <v>0</v>
      </c>
      <c r="AU684">
        <v>0</v>
      </c>
      <c r="AV684">
        <v>21.799451241084601</v>
      </c>
      <c r="AW684">
        <v>174.78022150000001</v>
      </c>
      <c r="AX684">
        <v>-37.463261439999997</v>
      </c>
    </row>
    <row r="685" spans="1:50" x14ac:dyDescent="0.55000000000000004">
      <c r="A685">
        <v>169900</v>
      </c>
      <c r="B685" t="s">
        <v>783</v>
      </c>
      <c r="C685" t="s">
        <v>96</v>
      </c>
      <c r="D685">
        <v>0</v>
      </c>
      <c r="E685">
        <v>0</v>
      </c>
      <c r="F685">
        <v>0</v>
      </c>
      <c r="G685">
        <v>0</v>
      </c>
      <c r="H685">
        <v>0.92</v>
      </c>
      <c r="I685">
        <v>0</v>
      </c>
      <c r="J685">
        <v>0</v>
      </c>
      <c r="K685">
        <v>0</v>
      </c>
      <c r="L685">
        <v>0.08</v>
      </c>
      <c r="M685">
        <v>0.02</v>
      </c>
      <c r="N685">
        <v>8.7999578320446403</v>
      </c>
      <c r="O685">
        <f t="shared" si="20"/>
        <v>174.95287680000001</v>
      </c>
      <c r="P685">
        <f t="shared" si="21"/>
        <v>-37.247057560000002</v>
      </c>
      <c r="R685">
        <v>169400</v>
      </c>
      <c r="S685" t="s">
        <v>778</v>
      </c>
      <c r="T685" t="s">
        <v>96</v>
      </c>
      <c r="U685">
        <v>0</v>
      </c>
      <c r="V685">
        <v>0</v>
      </c>
      <c r="W685">
        <v>0</v>
      </c>
      <c r="X685">
        <v>0</v>
      </c>
      <c r="Y685">
        <v>0.9</v>
      </c>
      <c r="Z685">
        <v>0</v>
      </c>
      <c r="AA685">
        <v>0</v>
      </c>
      <c r="AB685">
        <v>0</v>
      </c>
      <c r="AC685">
        <v>0.1</v>
      </c>
      <c r="AD685">
        <v>0.02</v>
      </c>
      <c r="AE685">
        <v>3.7503648460458399</v>
      </c>
      <c r="AF685">
        <v>175.83321799999999</v>
      </c>
      <c r="AG685">
        <v>-37.387933789999998</v>
      </c>
      <c r="AI685">
        <v>170500</v>
      </c>
      <c r="AJ685" t="s">
        <v>789</v>
      </c>
      <c r="AK685" t="s">
        <v>96</v>
      </c>
      <c r="AL685">
        <v>0</v>
      </c>
      <c r="AM685">
        <v>0</v>
      </c>
      <c r="AN685">
        <v>0</v>
      </c>
      <c r="AO685">
        <v>0</v>
      </c>
      <c r="AP685">
        <v>0</v>
      </c>
      <c r="AQ685">
        <v>0.73</v>
      </c>
      <c r="AR685">
        <v>0</v>
      </c>
      <c r="AS685">
        <v>7.0000000000000007E-2</v>
      </c>
      <c r="AT685">
        <v>0.2</v>
      </c>
      <c r="AU685">
        <v>0</v>
      </c>
      <c r="AV685">
        <v>0.83484185362213603</v>
      </c>
      <c r="AW685">
        <v>175.02021529999999</v>
      </c>
      <c r="AX685">
        <v>-37.244168879999997</v>
      </c>
    </row>
    <row r="686" spans="1:50" x14ac:dyDescent="0.55000000000000004">
      <c r="A686">
        <v>170000</v>
      </c>
      <c r="B686" t="s">
        <v>784</v>
      </c>
      <c r="C686" t="s">
        <v>96</v>
      </c>
      <c r="D686">
        <v>0</v>
      </c>
      <c r="E686">
        <v>0</v>
      </c>
      <c r="F686">
        <v>0</v>
      </c>
      <c r="G686">
        <v>0</v>
      </c>
      <c r="H686">
        <v>0.97</v>
      </c>
      <c r="I686">
        <v>0.01</v>
      </c>
      <c r="J686">
        <v>0</v>
      </c>
      <c r="K686">
        <v>0</v>
      </c>
      <c r="L686">
        <v>0.02</v>
      </c>
      <c r="M686">
        <v>0.02</v>
      </c>
      <c r="N686">
        <v>13.200640939920101</v>
      </c>
      <c r="O686">
        <f t="shared" si="20"/>
        <v>174.94816259999999</v>
      </c>
      <c r="P686">
        <f t="shared" si="21"/>
        <v>-37.25721309</v>
      </c>
      <c r="R686">
        <v>169500</v>
      </c>
      <c r="S686" t="s">
        <v>779</v>
      </c>
      <c r="T686" t="s">
        <v>96</v>
      </c>
      <c r="U686">
        <v>0</v>
      </c>
      <c r="V686">
        <v>0</v>
      </c>
      <c r="W686">
        <v>0</v>
      </c>
      <c r="X686">
        <v>0</v>
      </c>
      <c r="Y686">
        <v>1</v>
      </c>
      <c r="Z686">
        <v>0</v>
      </c>
      <c r="AA686">
        <v>0</v>
      </c>
      <c r="AB686">
        <v>0</v>
      </c>
      <c r="AC686">
        <v>0</v>
      </c>
      <c r="AD686">
        <v>0.02</v>
      </c>
      <c r="AE686">
        <v>2.89657096194192</v>
      </c>
      <c r="AF686">
        <v>175.85404249999999</v>
      </c>
      <c r="AG686">
        <v>-37.380351879999999</v>
      </c>
      <c r="AI686">
        <v>170600</v>
      </c>
      <c r="AJ686" t="s">
        <v>790</v>
      </c>
      <c r="AK686" t="s">
        <v>96</v>
      </c>
      <c r="AL686">
        <v>0</v>
      </c>
      <c r="AM686">
        <v>0.4</v>
      </c>
      <c r="AN686">
        <v>0</v>
      </c>
      <c r="AO686">
        <v>0</v>
      </c>
      <c r="AP686">
        <v>0</v>
      </c>
      <c r="AQ686">
        <v>0.6</v>
      </c>
      <c r="AR686">
        <v>0</v>
      </c>
      <c r="AS686">
        <v>0</v>
      </c>
      <c r="AT686">
        <v>0</v>
      </c>
      <c r="AU686">
        <v>0</v>
      </c>
      <c r="AV686" t="s">
        <v>97</v>
      </c>
      <c r="AW686">
        <v>175.00526869999999</v>
      </c>
      <c r="AX686">
        <v>-37.355911149999997</v>
      </c>
    </row>
    <row r="687" spans="1:50" x14ac:dyDescent="0.55000000000000004">
      <c r="A687">
        <v>170100</v>
      </c>
      <c r="B687" t="s">
        <v>785</v>
      </c>
      <c r="C687" t="s">
        <v>96</v>
      </c>
      <c r="D687">
        <v>0</v>
      </c>
      <c r="E687">
        <v>0</v>
      </c>
      <c r="F687">
        <v>0</v>
      </c>
      <c r="G687">
        <v>0</v>
      </c>
      <c r="H687">
        <v>0.97</v>
      </c>
      <c r="I687">
        <v>0</v>
      </c>
      <c r="J687">
        <v>0</v>
      </c>
      <c r="K687">
        <v>0</v>
      </c>
      <c r="L687">
        <v>0.03</v>
      </c>
      <c r="M687">
        <v>0.02</v>
      </c>
      <c r="N687">
        <v>16.779014281701599</v>
      </c>
      <c r="O687">
        <f t="shared" si="20"/>
        <v>174.8754936</v>
      </c>
      <c r="P687">
        <f t="shared" si="21"/>
        <v>-37.364169850000003</v>
      </c>
      <c r="R687">
        <v>169600</v>
      </c>
      <c r="S687" t="s">
        <v>780</v>
      </c>
      <c r="T687" t="s">
        <v>96</v>
      </c>
      <c r="U687">
        <v>0</v>
      </c>
      <c r="V687">
        <v>0</v>
      </c>
      <c r="W687">
        <v>0</v>
      </c>
      <c r="X687">
        <v>0</v>
      </c>
      <c r="Y687">
        <v>0.9</v>
      </c>
      <c r="Z687">
        <v>0.01</v>
      </c>
      <c r="AA687">
        <v>0</v>
      </c>
      <c r="AB687">
        <v>0.01</v>
      </c>
      <c r="AC687">
        <v>0.08</v>
      </c>
      <c r="AD687">
        <v>0.02</v>
      </c>
      <c r="AE687">
        <v>3.4200385809336802</v>
      </c>
      <c r="AF687">
        <v>175.83752240000001</v>
      </c>
      <c r="AG687">
        <v>-37.397348999999998</v>
      </c>
      <c r="AI687">
        <v>170700</v>
      </c>
      <c r="AJ687" t="s">
        <v>791</v>
      </c>
      <c r="AK687" t="s">
        <v>96</v>
      </c>
      <c r="AL687">
        <v>0</v>
      </c>
      <c r="AM687">
        <v>0.56999999999999995</v>
      </c>
      <c r="AN687">
        <v>0</v>
      </c>
      <c r="AO687">
        <v>0</v>
      </c>
      <c r="AP687">
        <v>1.0000000000000101E-2</v>
      </c>
      <c r="AQ687">
        <v>0.21</v>
      </c>
      <c r="AR687">
        <v>0</v>
      </c>
      <c r="AS687">
        <v>0</v>
      </c>
      <c r="AT687">
        <v>0.21</v>
      </c>
      <c r="AU687">
        <v>0</v>
      </c>
      <c r="AV687" t="s">
        <v>97</v>
      </c>
      <c r="AW687">
        <v>175.21484860000001</v>
      </c>
      <c r="AX687">
        <v>-37.278974079999998</v>
      </c>
    </row>
    <row r="688" spans="1:50" x14ac:dyDescent="0.55000000000000004">
      <c r="A688">
        <v>170200</v>
      </c>
      <c r="B688" t="s">
        <v>786</v>
      </c>
      <c r="C688" t="s">
        <v>96</v>
      </c>
      <c r="D688">
        <v>0</v>
      </c>
      <c r="E688">
        <v>0</v>
      </c>
      <c r="F688">
        <v>0</v>
      </c>
      <c r="G688">
        <v>0</v>
      </c>
      <c r="H688">
        <v>0.98</v>
      </c>
      <c r="I688">
        <v>0</v>
      </c>
      <c r="J688">
        <v>0</v>
      </c>
      <c r="K688">
        <v>0</v>
      </c>
      <c r="L688">
        <v>0.02</v>
      </c>
      <c r="M688">
        <v>0.02</v>
      </c>
      <c r="N688">
        <v>17.037480466116801</v>
      </c>
      <c r="O688">
        <f t="shared" si="20"/>
        <v>175.03859619999901</v>
      </c>
      <c r="P688">
        <f t="shared" si="21"/>
        <v>-37.236331030000002</v>
      </c>
      <c r="R688">
        <v>169700</v>
      </c>
      <c r="S688" t="s">
        <v>781</v>
      </c>
      <c r="T688" t="s">
        <v>96</v>
      </c>
      <c r="U688">
        <v>0</v>
      </c>
      <c r="V688">
        <v>0</v>
      </c>
      <c r="W688">
        <v>0</v>
      </c>
      <c r="X688">
        <v>0</v>
      </c>
      <c r="Y688">
        <v>0.92</v>
      </c>
      <c r="Z688">
        <v>0.04</v>
      </c>
      <c r="AA688">
        <v>0</v>
      </c>
      <c r="AB688">
        <v>0</v>
      </c>
      <c r="AC688">
        <v>0.04</v>
      </c>
      <c r="AD688">
        <v>0.02</v>
      </c>
      <c r="AE688">
        <v>5.1264750454864503</v>
      </c>
      <c r="AF688">
        <v>174.77509209999999</v>
      </c>
      <c r="AG688">
        <v>-37.291327369999998</v>
      </c>
      <c r="AI688">
        <v>170800</v>
      </c>
      <c r="AJ688" t="s">
        <v>792</v>
      </c>
      <c r="AK688" t="s">
        <v>96</v>
      </c>
      <c r="AL688" t="s">
        <v>97</v>
      </c>
      <c r="AM688" t="s">
        <v>97</v>
      </c>
      <c r="AN688" t="s">
        <v>97</v>
      </c>
      <c r="AO688">
        <v>0</v>
      </c>
      <c r="AP688" t="s">
        <v>97</v>
      </c>
      <c r="AQ688" t="s">
        <v>97</v>
      </c>
      <c r="AR688">
        <v>0</v>
      </c>
      <c r="AS688" t="s">
        <v>97</v>
      </c>
      <c r="AT688" t="s">
        <v>97</v>
      </c>
      <c r="AU688">
        <v>0</v>
      </c>
      <c r="AV688" t="s">
        <v>97</v>
      </c>
      <c r="AW688">
        <v>175.1533867</v>
      </c>
      <c r="AX688">
        <v>-37.391209529999998</v>
      </c>
    </row>
    <row r="689" spans="1:50" x14ac:dyDescent="0.55000000000000004">
      <c r="A689">
        <v>170300</v>
      </c>
      <c r="B689" t="s">
        <v>787</v>
      </c>
      <c r="C689" t="s">
        <v>96</v>
      </c>
      <c r="D689">
        <v>0</v>
      </c>
      <c r="E689">
        <v>0</v>
      </c>
      <c r="F689">
        <v>0</v>
      </c>
      <c r="G689">
        <v>0</v>
      </c>
      <c r="H689">
        <v>0.96</v>
      </c>
      <c r="I689">
        <v>0</v>
      </c>
      <c r="J689">
        <v>0</v>
      </c>
      <c r="K689">
        <v>0</v>
      </c>
      <c r="L689">
        <v>0.04</v>
      </c>
      <c r="M689">
        <v>0.02</v>
      </c>
      <c r="N689">
        <v>9.8873697586770106</v>
      </c>
      <c r="O689">
        <f t="shared" si="20"/>
        <v>174.941865199999</v>
      </c>
      <c r="P689">
        <f t="shared" si="21"/>
        <v>-37.27389909</v>
      </c>
      <c r="R689">
        <v>169800</v>
      </c>
      <c r="S689" t="s">
        <v>782</v>
      </c>
      <c r="T689" t="s">
        <v>96</v>
      </c>
      <c r="U689">
        <v>0</v>
      </c>
      <c r="V689">
        <v>0</v>
      </c>
      <c r="W689">
        <v>0</v>
      </c>
      <c r="X689">
        <v>0</v>
      </c>
      <c r="Y689">
        <v>0.81</v>
      </c>
      <c r="Z689">
        <v>0</v>
      </c>
      <c r="AA689">
        <v>0</v>
      </c>
      <c r="AB689">
        <v>0</v>
      </c>
      <c r="AC689">
        <v>0.19</v>
      </c>
      <c r="AD689">
        <v>0.02</v>
      </c>
      <c r="AE689">
        <v>3.6711366417664801</v>
      </c>
      <c r="AF689">
        <v>175.1758021</v>
      </c>
      <c r="AG689">
        <v>-37.155006299999997</v>
      </c>
      <c r="AI689">
        <v>170900</v>
      </c>
      <c r="AJ689" t="s">
        <v>793</v>
      </c>
      <c r="AK689" t="s">
        <v>96</v>
      </c>
      <c r="AL689">
        <v>0</v>
      </c>
      <c r="AM689">
        <v>0.53</v>
      </c>
      <c r="AN689">
        <v>0</v>
      </c>
      <c r="AO689">
        <v>0</v>
      </c>
      <c r="AP689">
        <v>0</v>
      </c>
      <c r="AQ689">
        <v>0.35</v>
      </c>
      <c r="AR689">
        <v>0</v>
      </c>
      <c r="AS689">
        <v>0</v>
      </c>
      <c r="AT689">
        <v>0.12</v>
      </c>
      <c r="AU689">
        <v>0</v>
      </c>
      <c r="AV689">
        <v>1.69258824552869</v>
      </c>
      <c r="AW689">
        <v>174.9452201</v>
      </c>
      <c r="AX689">
        <v>-37.609178020000002</v>
      </c>
    </row>
    <row r="690" spans="1:50" x14ac:dyDescent="0.55000000000000004">
      <c r="A690">
        <v>170400</v>
      </c>
      <c r="B690" t="s">
        <v>788</v>
      </c>
      <c r="C690" t="s">
        <v>96</v>
      </c>
      <c r="D690">
        <v>0</v>
      </c>
      <c r="E690">
        <v>0</v>
      </c>
      <c r="F690">
        <v>0</v>
      </c>
      <c r="G690">
        <v>0</v>
      </c>
      <c r="H690">
        <v>1</v>
      </c>
      <c r="I690">
        <v>0</v>
      </c>
      <c r="J690">
        <v>0</v>
      </c>
      <c r="K690">
        <v>0</v>
      </c>
      <c r="L690">
        <v>0</v>
      </c>
      <c r="M690">
        <v>0.02</v>
      </c>
      <c r="N690">
        <v>16.045451749409899</v>
      </c>
      <c r="O690">
        <f t="shared" si="20"/>
        <v>174.78022150000001</v>
      </c>
      <c r="P690">
        <f t="shared" si="21"/>
        <v>-37.463261439999997</v>
      </c>
      <c r="R690">
        <v>169900</v>
      </c>
      <c r="S690" t="s">
        <v>783</v>
      </c>
      <c r="T690" t="s">
        <v>96</v>
      </c>
      <c r="U690">
        <v>0</v>
      </c>
      <c r="V690">
        <v>0</v>
      </c>
      <c r="W690">
        <v>0</v>
      </c>
      <c r="X690">
        <v>0</v>
      </c>
      <c r="Y690">
        <v>0.89</v>
      </c>
      <c r="Z690">
        <v>0</v>
      </c>
      <c r="AA690">
        <v>0</v>
      </c>
      <c r="AB690">
        <v>0</v>
      </c>
      <c r="AC690">
        <v>0.11</v>
      </c>
      <c r="AD690">
        <v>0.02</v>
      </c>
      <c r="AE690">
        <v>5.1444498774372001</v>
      </c>
      <c r="AF690">
        <v>174.95287680000001</v>
      </c>
      <c r="AG690">
        <v>-37.247057560000002</v>
      </c>
      <c r="AI690">
        <v>171100</v>
      </c>
      <c r="AJ690" t="s">
        <v>794</v>
      </c>
      <c r="AK690" t="s">
        <v>96</v>
      </c>
      <c r="AL690">
        <v>0</v>
      </c>
      <c r="AM690">
        <v>0.37</v>
      </c>
      <c r="AN690">
        <v>0</v>
      </c>
      <c r="AO690">
        <v>0</v>
      </c>
      <c r="AP690">
        <v>0.01</v>
      </c>
      <c r="AQ690">
        <v>0.32</v>
      </c>
      <c r="AR690">
        <v>0</v>
      </c>
      <c r="AS690">
        <v>0.03</v>
      </c>
      <c r="AT690">
        <v>0.27</v>
      </c>
      <c r="AU690">
        <v>0</v>
      </c>
      <c r="AV690">
        <v>6.7382476828724496</v>
      </c>
      <c r="AW690">
        <v>175.14802090000001</v>
      </c>
      <c r="AX690">
        <v>-37.402519099999999</v>
      </c>
    </row>
    <row r="691" spans="1:50" x14ac:dyDescent="0.55000000000000004">
      <c r="A691">
        <v>170500</v>
      </c>
      <c r="B691" t="s">
        <v>789</v>
      </c>
      <c r="C691" t="s">
        <v>96</v>
      </c>
      <c r="D691">
        <v>0</v>
      </c>
      <c r="E691">
        <v>0</v>
      </c>
      <c r="F691">
        <v>0</v>
      </c>
      <c r="G691">
        <v>0</v>
      </c>
      <c r="H691">
        <v>1</v>
      </c>
      <c r="I691">
        <v>0</v>
      </c>
      <c r="J691">
        <v>0</v>
      </c>
      <c r="K691">
        <v>0</v>
      </c>
      <c r="L691">
        <v>0</v>
      </c>
      <c r="M691">
        <v>0.02</v>
      </c>
      <c r="N691">
        <v>24.562729456225199</v>
      </c>
      <c r="O691">
        <f t="shared" si="20"/>
        <v>175.02021529999999</v>
      </c>
      <c r="P691">
        <f t="shared" si="21"/>
        <v>-37.244168879999997</v>
      </c>
      <c r="R691">
        <v>170000</v>
      </c>
      <c r="S691" t="s">
        <v>784</v>
      </c>
      <c r="T691" t="s">
        <v>96</v>
      </c>
      <c r="U691">
        <v>0</v>
      </c>
      <c r="V691">
        <v>0</v>
      </c>
      <c r="W691">
        <v>0</v>
      </c>
      <c r="X691">
        <v>0</v>
      </c>
      <c r="Y691">
        <v>0.95</v>
      </c>
      <c r="Z691">
        <v>0</v>
      </c>
      <c r="AA691">
        <v>0</v>
      </c>
      <c r="AB691">
        <v>0</v>
      </c>
      <c r="AC691">
        <v>0.05</v>
      </c>
      <c r="AD691">
        <v>0.02</v>
      </c>
      <c r="AE691">
        <v>4.6065530236352901</v>
      </c>
      <c r="AF691">
        <v>174.94816259999999</v>
      </c>
      <c r="AG691">
        <v>-37.25721309</v>
      </c>
      <c r="AI691">
        <v>171200</v>
      </c>
      <c r="AJ691" t="s">
        <v>795</v>
      </c>
      <c r="AK691" t="s">
        <v>96</v>
      </c>
      <c r="AL691">
        <v>0</v>
      </c>
      <c r="AM691">
        <v>0.45</v>
      </c>
      <c r="AN691">
        <v>0</v>
      </c>
      <c r="AO691">
        <v>0</v>
      </c>
      <c r="AP691">
        <v>0</v>
      </c>
      <c r="AQ691">
        <v>0.51</v>
      </c>
      <c r="AR691">
        <v>0</v>
      </c>
      <c r="AS691">
        <v>0</v>
      </c>
      <c r="AT691">
        <v>0.04</v>
      </c>
      <c r="AU691">
        <v>0</v>
      </c>
      <c r="AV691">
        <v>3.3031591897888899</v>
      </c>
      <c r="AW691">
        <v>175.1228864</v>
      </c>
      <c r="AX691">
        <v>-37.542137609999997</v>
      </c>
    </row>
    <row r="692" spans="1:50" x14ac:dyDescent="0.55000000000000004">
      <c r="A692">
        <v>170600</v>
      </c>
      <c r="B692" t="s">
        <v>790</v>
      </c>
      <c r="C692" t="s">
        <v>96</v>
      </c>
      <c r="D692">
        <v>0</v>
      </c>
      <c r="E692">
        <v>0</v>
      </c>
      <c r="F692">
        <v>0</v>
      </c>
      <c r="G692">
        <v>0</v>
      </c>
      <c r="H692">
        <v>1</v>
      </c>
      <c r="I692">
        <v>0</v>
      </c>
      <c r="J692">
        <v>0</v>
      </c>
      <c r="K692">
        <v>0</v>
      </c>
      <c r="L692">
        <v>0</v>
      </c>
      <c r="M692">
        <v>0.02</v>
      </c>
      <c r="N692">
        <v>19.843683517096601</v>
      </c>
      <c r="O692">
        <f t="shared" si="20"/>
        <v>175.00526869999999</v>
      </c>
      <c r="P692">
        <f t="shared" si="21"/>
        <v>-37.355911149999997</v>
      </c>
      <c r="R692">
        <v>170100</v>
      </c>
      <c r="S692" t="s">
        <v>785</v>
      </c>
      <c r="T692" t="s">
        <v>96</v>
      </c>
      <c r="U692">
        <v>0</v>
      </c>
      <c r="V692">
        <v>0</v>
      </c>
      <c r="W692">
        <v>0</v>
      </c>
      <c r="X692">
        <v>0</v>
      </c>
      <c r="Y692">
        <v>0.9</v>
      </c>
      <c r="Z692">
        <v>0</v>
      </c>
      <c r="AA692">
        <v>0</v>
      </c>
      <c r="AB692">
        <v>0</v>
      </c>
      <c r="AC692">
        <v>0.1</v>
      </c>
      <c r="AD692">
        <v>0.02</v>
      </c>
      <c r="AE692">
        <v>3.1133382135617702</v>
      </c>
      <c r="AF692">
        <v>174.8754936</v>
      </c>
      <c r="AG692">
        <v>-37.364169850000003</v>
      </c>
      <c r="AI692">
        <v>171300</v>
      </c>
      <c r="AJ692" t="s">
        <v>796</v>
      </c>
      <c r="AK692" t="s">
        <v>96</v>
      </c>
      <c r="AL692">
        <v>0</v>
      </c>
      <c r="AM692">
        <v>0.35</v>
      </c>
      <c r="AN692">
        <v>0</v>
      </c>
      <c r="AO692">
        <v>0</v>
      </c>
      <c r="AP692">
        <v>0</v>
      </c>
      <c r="AQ692">
        <v>0.65</v>
      </c>
      <c r="AR692">
        <v>0</v>
      </c>
      <c r="AS692">
        <v>0</v>
      </c>
      <c r="AT692">
        <v>0</v>
      </c>
      <c r="AU692">
        <v>0</v>
      </c>
      <c r="AV692">
        <v>3.3593659181837801</v>
      </c>
      <c r="AW692">
        <v>175.30852179999999</v>
      </c>
      <c r="AX692">
        <v>-37.423812660000003</v>
      </c>
    </row>
    <row r="693" spans="1:50" x14ac:dyDescent="0.55000000000000004">
      <c r="A693">
        <v>170700</v>
      </c>
      <c r="B693" t="s">
        <v>791</v>
      </c>
      <c r="C693" t="s">
        <v>96</v>
      </c>
      <c r="D693">
        <v>0</v>
      </c>
      <c r="E693">
        <v>0</v>
      </c>
      <c r="F693">
        <v>0</v>
      </c>
      <c r="G693">
        <v>0</v>
      </c>
      <c r="H693">
        <v>0.96</v>
      </c>
      <c r="I693">
        <v>0</v>
      </c>
      <c r="J693">
        <v>0</v>
      </c>
      <c r="K693">
        <v>0</v>
      </c>
      <c r="L693">
        <v>0.04</v>
      </c>
      <c r="M693">
        <v>0.02</v>
      </c>
      <c r="N693">
        <v>18.466844232885201</v>
      </c>
      <c r="O693">
        <f t="shared" si="20"/>
        <v>175.21484860000001</v>
      </c>
      <c r="P693">
        <f t="shared" si="21"/>
        <v>-37.278974079999998</v>
      </c>
      <c r="R693">
        <v>170200</v>
      </c>
      <c r="S693" t="s">
        <v>786</v>
      </c>
      <c r="T693" t="s">
        <v>96</v>
      </c>
      <c r="U693">
        <v>0</v>
      </c>
      <c r="V693">
        <v>0</v>
      </c>
      <c r="W693">
        <v>0</v>
      </c>
      <c r="X693">
        <v>0</v>
      </c>
      <c r="Y693">
        <v>0.94</v>
      </c>
      <c r="Z693">
        <v>0</v>
      </c>
      <c r="AA693">
        <v>0</v>
      </c>
      <c r="AB693">
        <v>0</v>
      </c>
      <c r="AC693">
        <v>0.06</v>
      </c>
      <c r="AD693">
        <v>0.02</v>
      </c>
      <c r="AE693">
        <v>6.2687735264633302</v>
      </c>
      <c r="AF693">
        <v>175.03859619999901</v>
      </c>
      <c r="AG693">
        <v>-37.236331030000002</v>
      </c>
      <c r="AI693">
        <v>171400</v>
      </c>
      <c r="AJ693" t="s">
        <v>797</v>
      </c>
      <c r="AK693" t="s">
        <v>96</v>
      </c>
      <c r="AL693">
        <v>0</v>
      </c>
      <c r="AM693">
        <v>0.19</v>
      </c>
      <c r="AN693">
        <v>0</v>
      </c>
      <c r="AO693">
        <v>0</v>
      </c>
      <c r="AP693">
        <v>0.08</v>
      </c>
      <c r="AQ693">
        <v>0.31</v>
      </c>
      <c r="AR693">
        <v>0</v>
      </c>
      <c r="AS693">
        <v>0.01</v>
      </c>
      <c r="AT693">
        <v>0.41</v>
      </c>
      <c r="AU693">
        <v>0</v>
      </c>
      <c r="AV693">
        <v>1.40672420546697</v>
      </c>
      <c r="AW693">
        <v>175.14856990000001</v>
      </c>
      <c r="AX693">
        <v>-37.55061508</v>
      </c>
    </row>
    <row r="694" spans="1:50" x14ac:dyDescent="0.55000000000000004">
      <c r="A694">
        <v>170800</v>
      </c>
      <c r="B694" t="s">
        <v>792</v>
      </c>
      <c r="C694" t="s">
        <v>96</v>
      </c>
      <c r="D694">
        <v>0</v>
      </c>
      <c r="E694">
        <v>0</v>
      </c>
      <c r="F694">
        <v>0</v>
      </c>
      <c r="G694">
        <v>0</v>
      </c>
      <c r="H694">
        <v>0.9</v>
      </c>
      <c r="I694">
        <v>0.03</v>
      </c>
      <c r="J694">
        <v>0</v>
      </c>
      <c r="K694">
        <v>0</v>
      </c>
      <c r="L694">
        <v>7.0000000000000007E-2</v>
      </c>
      <c r="M694">
        <v>0.02</v>
      </c>
      <c r="N694">
        <v>10.3345313517399</v>
      </c>
      <c r="O694">
        <f t="shared" si="20"/>
        <v>175.1533867</v>
      </c>
      <c r="P694">
        <f t="shared" si="21"/>
        <v>-37.391209529999998</v>
      </c>
      <c r="R694">
        <v>170300</v>
      </c>
      <c r="S694" t="s">
        <v>787</v>
      </c>
      <c r="T694" t="s">
        <v>96</v>
      </c>
      <c r="U694">
        <v>0</v>
      </c>
      <c r="V694">
        <v>0</v>
      </c>
      <c r="W694">
        <v>0</v>
      </c>
      <c r="X694">
        <v>0</v>
      </c>
      <c r="Y694">
        <v>0.84</v>
      </c>
      <c r="Z694">
        <v>0</v>
      </c>
      <c r="AA694">
        <v>0</v>
      </c>
      <c r="AB694">
        <v>0</v>
      </c>
      <c r="AC694">
        <v>0.16</v>
      </c>
      <c r="AD694">
        <v>0.02</v>
      </c>
      <c r="AE694">
        <v>4.85813865623187</v>
      </c>
      <c r="AF694">
        <v>174.941865199999</v>
      </c>
      <c r="AG694">
        <v>-37.27389909</v>
      </c>
      <c r="AI694">
        <v>171500</v>
      </c>
      <c r="AJ694" t="s">
        <v>798</v>
      </c>
      <c r="AK694" t="s">
        <v>96</v>
      </c>
      <c r="AL694">
        <v>0</v>
      </c>
      <c r="AM694">
        <v>0.08</v>
      </c>
      <c r="AN694">
        <v>0</v>
      </c>
      <c r="AO694">
        <v>0</v>
      </c>
      <c r="AP694">
        <v>1.11022302462515E-16</v>
      </c>
      <c r="AQ694">
        <v>0.69</v>
      </c>
      <c r="AR694">
        <v>0</v>
      </c>
      <c r="AS694">
        <v>0.02</v>
      </c>
      <c r="AT694">
        <v>0.21</v>
      </c>
      <c r="AU694">
        <v>0</v>
      </c>
      <c r="AV694">
        <v>1.28833476125756</v>
      </c>
      <c r="AW694">
        <v>175.16553249999899</v>
      </c>
      <c r="AX694">
        <v>-37.554085639999997</v>
      </c>
    </row>
    <row r="695" spans="1:50" x14ac:dyDescent="0.55000000000000004">
      <c r="A695">
        <v>170900</v>
      </c>
      <c r="B695" t="s">
        <v>793</v>
      </c>
      <c r="C695" t="s">
        <v>96</v>
      </c>
      <c r="D695">
        <v>0</v>
      </c>
      <c r="E695">
        <v>0</v>
      </c>
      <c r="F695">
        <v>0</v>
      </c>
      <c r="G695">
        <v>0</v>
      </c>
      <c r="H695">
        <v>0.97</v>
      </c>
      <c r="I695">
        <v>0</v>
      </c>
      <c r="J695">
        <v>0</v>
      </c>
      <c r="K695">
        <v>0</v>
      </c>
      <c r="L695">
        <v>0.03</v>
      </c>
      <c r="M695">
        <v>0.02</v>
      </c>
      <c r="N695">
        <v>19.016849462542101</v>
      </c>
      <c r="O695">
        <f t="shared" si="20"/>
        <v>174.9452201</v>
      </c>
      <c r="P695">
        <f t="shared" si="21"/>
        <v>-37.609178020000002</v>
      </c>
      <c r="R695">
        <v>170400</v>
      </c>
      <c r="S695" t="s">
        <v>788</v>
      </c>
      <c r="T695" t="s">
        <v>96</v>
      </c>
      <c r="U695">
        <v>0</v>
      </c>
      <c r="V695">
        <v>0</v>
      </c>
      <c r="W695">
        <v>0</v>
      </c>
      <c r="X695">
        <v>0</v>
      </c>
      <c r="Y695">
        <v>1</v>
      </c>
      <c r="Z695">
        <v>0</v>
      </c>
      <c r="AA695">
        <v>0</v>
      </c>
      <c r="AB695">
        <v>0</v>
      </c>
      <c r="AC695">
        <v>0</v>
      </c>
      <c r="AD695">
        <v>0.02</v>
      </c>
      <c r="AE695" t="s">
        <v>97</v>
      </c>
      <c r="AF695">
        <v>174.78022150000001</v>
      </c>
      <c r="AG695">
        <v>-37.463261439999997</v>
      </c>
      <c r="AI695">
        <v>171600</v>
      </c>
      <c r="AJ695" t="s">
        <v>799</v>
      </c>
      <c r="AK695" t="s">
        <v>96</v>
      </c>
      <c r="AL695">
        <v>0</v>
      </c>
      <c r="AM695">
        <v>0.15</v>
      </c>
      <c r="AN695">
        <v>0</v>
      </c>
      <c r="AO695">
        <v>0</v>
      </c>
      <c r="AP695">
        <v>0</v>
      </c>
      <c r="AQ695">
        <v>0.53</v>
      </c>
      <c r="AR695">
        <v>0</v>
      </c>
      <c r="AS695">
        <v>0.1</v>
      </c>
      <c r="AT695">
        <v>0.22</v>
      </c>
      <c r="AU695">
        <v>0</v>
      </c>
      <c r="AV695">
        <v>3.2378468290792299</v>
      </c>
      <c r="AW695">
        <v>174.8665809</v>
      </c>
      <c r="AX695">
        <v>-37.806915680000003</v>
      </c>
    </row>
    <row r="696" spans="1:50" x14ac:dyDescent="0.55000000000000004">
      <c r="A696">
        <v>171100</v>
      </c>
      <c r="B696" t="s">
        <v>794</v>
      </c>
      <c r="C696" t="s">
        <v>96</v>
      </c>
      <c r="D696">
        <v>0</v>
      </c>
      <c r="E696">
        <v>0</v>
      </c>
      <c r="F696">
        <v>0</v>
      </c>
      <c r="G696">
        <v>0</v>
      </c>
      <c r="H696">
        <v>0.82</v>
      </c>
      <c r="I696">
        <v>0.03</v>
      </c>
      <c r="J696">
        <v>0</v>
      </c>
      <c r="K696">
        <v>0</v>
      </c>
      <c r="L696">
        <v>0.15</v>
      </c>
      <c r="M696">
        <v>0.02</v>
      </c>
      <c r="N696">
        <v>9.3535583089147405</v>
      </c>
      <c r="O696">
        <f t="shared" si="20"/>
        <v>175.14802090000001</v>
      </c>
      <c r="P696">
        <f t="shared" si="21"/>
        <v>-37.402519099999999</v>
      </c>
      <c r="R696">
        <v>170500</v>
      </c>
      <c r="S696" t="s">
        <v>789</v>
      </c>
      <c r="T696" t="s">
        <v>96</v>
      </c>
      <c r="U696">
        <v>0</v>
      </c>
      <c r="V696">
        <v>0</v>
      </c>
      <c r="W696">
        <v>0</v>
      </c>
      <c r="X696">
        <v>0</v>
      </c>
      <c r="Y696">
        <v>1</v>
      </c>
      <c r="Z696">
        <v>0</v>
      </c>
      <c r="AA696">
        <v>0</v>
      </c>
      <c r="AB696">
        <v>0</v>
      </c>
      <c r="AC696">
        <v>0</v>
      </c>
      <c r="AD696">
        <v>0.02</v>
      </c>
      <c r="AE696">
        <v>7.4611862988634803</v>
      </c>
      <c r="AF696">
        <v>175.02021529999999</v>
      </c>
      <c r="AG696">
        <v>-37.244168879999997</v>
      </c>
      <c r="AI696">
        <v>171700</v>
      </c>
      <c r="AJ696" t="s">
        <v>800</v>
      </c>
      <c r="AK696" t="s">
        <v>96</v>
      </c>
      <c r="AL696">
        <v>0</v>
      </c>
      <c r="AM696">
        <v>0.42</v>
      </c>
      <c r="AN696">
        <v>0</v>
      </c>
      <c r="AO696">
        <v>0</v>
      </c>
      <c r="AP696">
        <v>0</v>
      </c>
      <c r="AQ696">
        <v>0.57999999999999996</v>
      </c>
      <c r="AR696">
        <v>0</v>
      </c>
      <c r="AS696">
        <v>0</v>
      </c>
      <c r="AT696">
        <v>0</v>
      </c>
      <c r="AU696">
        <v>0</v>
      </c>
      <c r="AV696">
        <v>0.98420901826598906</v>
      </c>
      <c r="AW696">
        <v>175.33273489999999</v>
      </c>
      <c r="AX696">
        <v>-37.59083193</v>
      </c>
    </row>
    <row r="697" spans="1:50" x14ac:dyDescent="0.55000000000000004">
      <c r="A697">
        <v>171200</v>
      </c>
      <c r="B697" t="s">
        <v>795</v>
      </c>
      <c r="C697" t="s">
        <v>96</v>
      </c>
      <c r="D697">
        <v>0</v>
      </c>
      <c r="E697">
        <v>0</v>
      </c>
      <c r="F697">
        <v>0</v>
      </c>
      <c r="G697">
        <v>0</v>
      </c>
      <c r="H697">
        <v>0.96</v>
      </c>
      <c r="I697">
        <v>0.04</v>
      </c>
      <c r="J697">
        <v>0</v>
      </c>
      <c r="K697">
        <v>0</v>
      </c>
      <c r="L697">
        <v>0</v>
      </c>
      <c r="M697">
        <v>0.02</v>
      </c>
      <c r="N697">
        <v>10.3084329784951</v>
      </c>
      <c r="O697">
        <f t="shared" si="20"/>
        <v>175.1228864</v>
      </c>
      <c r="P697">
        <f t="shared" si="21"/>
        <v>-37.542137609999997</v>
      </c>
      <c r="R697">
        <v>170600</v>
      </c>
      <c r="S697" t="s">
        <v>790</v>
      </c>
      <c r="T697" t="s">
        <v>96</v>
      </c>
      <c r="U697">
        <v>0</v>
      </c>
      <c r="V697">
        <v>0</v>
      </c>
      <c r="W697">
        <v>0</v>
      </c>
      <c r="X697">
        <v>0</v>
      </c>
      <c r="Y697">
        <v>1</v>
      </c>
      <c r="Z697">
        <v>0</v>
      </c>
      <c r="AA697">
        <v>0</v>
      </c>
      <c r="AB697">
        <v>0</v>
      </c>
      <c r="AC697">
        <v>0</v>
      </c>
      <c r="AD697">
        <v>0.02</v>
      </c>
      <c r="AE697">
        <v>1.9183487416530201</v>
      </c>
      <c r="AF697">
        <v>175.00526869999999</v>
      </c>
      <c r="AG697">
        <v>-37.355911149999997</v>
      </c>
      <c r="AI697">
        <v>171800</v>
      </c>
      <c r="AJ697" t="s">
        <v>801</v>
      </c>
      <c r="AK697" t="s">
        <v>96</v>
      </c>
      <c r="AL697">
        <v>0</v>
      </c>
      <c r="AM697">
        <v>0.44</v>
      </c>
      <c r="AN697">
        <v>0</v>
      </c>
      <c r="AO697">
        <v>0</v>
      </c>
      <c r="AP697">
        <v>-0.01</v>
      </c>
      <c r="AQ697">
        <v>0.54</v>
      </c>
      <c r="AR697">
        <v>0</v>
      </c>
      <c r="AS697">
        <v>0.03</v>
      </c>
      <c r="AT697">
        <v>0</v>
      </c>
      <c r="AU697">
        <v>0</v>
      </c>
      <c r="AV697">
        <v>3.3864120007238898</v>
      </c>
      <c r="AW697">
        <v>174.93821169999899</v>
      </c>
      <c r="AX697">
        <v>-37.88322634</v>
      </c>
    </row>
    <row r="698" spans="1:50" x14ac:dyDescent="0.55000000000000004">
      <c r="A698">
        <v>171300</v>
      </c>
      <c r="B698" t="s">
        <v>796</v>
      </c>
      <c r="C698" t="s">
        <v>96</v>
      </c>
      <c r="D698">
        <v>0</v>
      </c>
      <c r="E698">
        <v>0</v>
      </c>
      <c r="F698">
        <v>0</v>
      </c>
      <c r="G698">
        <v>0</v>
      </c>
      <c r="H698">
        <v>1</v>
      </c>
      <c r="I698">
        <v>0</v>
      </c>
      <c r="J698">
        <v>0</v>
      </c>
      <c r="K698">
        <v>0</v>
      </c>
      <c r="L698">
        <v>0</v>
      </c>
      <c r="M698">
        <v>0.02</v>
      </c>
      <c r="N698">
        <v>12.8449119059437</v>
      </c>
      <c r="O698">
        <f t="shared" si="20"/>
        <v>175.30852179999999</v>
      </c>
      <c r="P698">
        <f t="shared" si="21"/>
        <v>-37.423812660000003</v>
      </c>
      <c r="R698">
        <v>170700</v>
      </c>
      <c r="S698" t="s">
        <v>791</v>
      </c>
      <c r="T698" t="s">
        <v>96</v>
      </c>
      <c r="U698">
        <v>0</v>
      </c>
      <c r="V698">
        <v>0</v>
      </c>
      <c r="W698">
        <v>0</v>
      </c>
      <c r="X698">
        <v>0</v>
      </c>
      <c r="Y698">
        <v>0.88</v>
      </c>
      <c r="Z698">
        <v>0</v>
      </c>
      <c r="AA698">
        <v>0</v>
      </c>
      <c r="AB698">
        <v>0</v>
      </c>
      <c r="AC698">
        <v>0.12</v>
      </c>
      <c r="AD698">
        <v>0.02</v>
      </c>
      <c r="AE698" t="s">
        <v>97</v>
      </c>
      <c r="AF698">
        <v>175.21484860000001</v>
      </c>
      <c r="AG698">
        <v>-37.278974079999998</v>
      </c>
      <c r="AI698">
        <v>171900</v>
      </c>
      <c r="AJ698" t="s">
        <v>802</v>
      </c>
      <c r="AK698" t="s">
        <v>96</v>
      </c>
      <c r="AL698">
        <v>0</v>
      </c>
      <c r="AM698">
        <v>0.1</v>
      </c>
      <c r="AN698">
        <v>0</v>
      </c>
      <c r="AO698">
        <v>0</v>
      </c>
      <c r="AP698">
        <v>0</v>
      </c>
      <c r="AQ698">
        <v>0.74</v>
      </c>
      <c r="AR698">
        <v>0</v>
      </c>
      <c r="AS698">
        <v>0</v>
      </c>
      <c r="AT698">
        <v>0.16</v>
      </c>
      <c r="AU698">
        <v>0</v>
      </c>
      <c r="AV698">
        <v>4.6849540950200099</v>
      </c>
      <c r="AW698">
        <v>175.188442199999</v>
      </c>
      <c r="AX698">
        <v>-37.658583870000001</v>
      </c>
    </row>
    <row r="699" spans="1:50" x14ac:dyDescent="0.55000000000000004">
      <c r="A699">
        <v>171400</v>
      </c>
      <c r="B699" t="s">
        <v>797</v>
      </c>
      <c r="C699" t="s">
        <v>96</v>
      </c>
      <c r="D699">
        <v>0</v>
      </c>
      <c r="E699">
        <v>0</v>
      </c>
      <c r="F699">
        <v>0</v>
      </c>
      <c r="G699">
        <v>0</v>
      </c>
      <c r="H699">
        <v>0.85</v>
      </c>
      <c r="I699">
        <v>0.08</v>
      </c>
      <c r="J699">
        <v>0</v>
      </c>
      <c r="K699">
        <v>0.02</v>
      </c>
      <c r="L699">
        <v>0.05</v>
      </c>
      <c r="M699">
        <v>0.02</v>
      </c>
      <c r="N699">
        <v>8.3333472552541092</v>
      </c>
      <c r="O699">
        <f t="shared" si="20"/>
        <v>175.14856990000001</v>
      </c>
      <c r="P699">
        <f t="shared" si="21"/>
        <v>-37.55061508</v>
      </c>
      <c r="R699">
        <v>170800</v>
      </c>
      <c r="S699" t="s">
        <v>792</v>
      </c>
      <c r="T699" t="s">
        <v>96</v>
      </c>
      <c r="U699">
        <v>0</v>
      </c>
      <c r="V699">
        <v>0</v>
      </c>
      <c r="W699">
        <v>0</v>
      </c>
      <c r="X699">
        <v>0</v>
      </c>
      <c r="Y699">
        <v>0.88</v>
      </c>
      <c r="Z699">
        <v>0.05</v>
      </c>
      <c r="AA699">
        <v>0</v>
      </c>
      <c r="AB699">
        <v>0</v>
      </c>
      <c r="AC699">
        <v>7.0000000000000007E-2</v>
      </c>
      <c r="AD699">
        <v>0.02</v>
      </c>
      <c r="AE699">
        <v>7.5730643638021498</v>
      </c>
      <c r="AF699">
        <v>175.1533867</v>
      </c>
      <c r="AG699">
        <v>-37.391209529999998</v>
      </c>
      <c r="AI699">
        <v>172000</v>
      </c>
      <c r="AJ699" t="s">
        <v>803</v>
      </c>
      <c r="AK699" t="s">
        <v>96</v>
      </c>
      <c r="AL699">
        <v>0</v>
      </c>
      <c r="AM699">
        <v>0.08</v>
      </c>
      <c r="AN699">
        <v>0</v>
      </c>
      <c r="AO699">
        <v>0</v>
      </c>
      <c r="AP699">
        <v>0</v>
      </c>
      <c r="AQ699">
        <v>0.55000000000000004</v>
      </c>
      <c r="AR699">
        <v>0</v>
      </c>
      <c r="AS699">
        <v>0</v>
      </c>
      <c r="AT699">
        <v>0.37</v>
      </c>
      <c r="AU699">
        <v>0</v>
      </c>
      <c r="AV699">
        <v>3.4153280059659998</v>
      </c>
      <c r="AW699">
        <v>175.15347349999999</v>
      </c>
      <c r="AX699">
        <v>-37.662077619999998</v>
      </c>
    </row>
    <row r="700" spans="1:50" x14ac:dyDescent="0.55000000000000004">
      <c r="A700">
        <v>171500</v>
      </c>
      <c r="B700" t="s">
        <v>798</v>
      </c>
      <c r="C700" t="s">
        <v>96</v>
      </c>
      <c r="D700">
        <v>0</v>
      </c>
      <c r="E700">
        <v>0</v>
      </c>
      <c r="F700">
        <v>0</v>
      </c>
      <c r="G700">
        <v>0</v>
      </c>
      <c r="H700">
        <v>0.91</v>
      </c>
      <c r="I700">
        <v>0.05</v>
      </c>
      <c r="J700">
        <v>0</v>
      </c>
      <c r="K700">
        <v>0</v>
      </c>
      <c r="L700">
        <v>0.04</v>
      </c>
      <c r="M700">
        <v>0.02</v>
      </c>
      <c r="N700">
        <v>10.312318294447</v>
      </c>
      <c r="O700">
        <f t="shared" si="20"/>
        <v>175.16553249999899</v>
      </c>
      <c r="P700">
        <f t="shared" si="21"/>
        <v>-37.554085639999997</v>
      </c>
      <c r="R700">
        <v>170900</v>
      </c>
      <c r="S700" t="s">
        <v>793</v>
      </c>
      <c r="T700" t="s">
        <v>96</v>
      </c>
      <c r="U700">
        <v>0</v>
      </c>
      <c r="V700">
        <v>0</v>
      </c>
      <c r="W700">
        <v>0</v>
      </c>
      <c r="X700">
        <v>0</v>
      </c>
      <c r="Y700">
        <v>0.92</v>
      </c>
      <c r="Z700">
        <v>0</v>
      </c>
      <c r="AA700">
        <v>0</v>
      </c>
      <c r="AB700">
        <v>0</v>
      </c>
      <c r="AC700">
        <v>0.08</v>
      </c>
      <c r="AD700">
        <v>0.02</v>
      </c>
      <c r="AE700">
        <v>1.3343640963246</v>
      </c>
      <c r="AF700">
        <v>174.9452201</v>
      </c>
      <c r="AG700">
        <v>-37.609178020000002</v>
      </c>
      <c r="AI700">
        <v>172100</v>
      </c>
      <c r="AJ700" t="s">
        <v>804</v>
      </c>
      <c r="AK700" t="s">
        <v>96</v>
      </c>
      <c r="AL700">
        <v>0</v>
      </c>
      <c r="AM700">
        <v>0.04</v>
      </c>
      <c r="AN700">
        <v>0</v>
      </c>
      <c r="AO700">
        <v>0</v>
      </c>
      <c r="AP700">
        <v>0</v>
      </c>
      <c r="AQ700">
        <v>0.87</v>
      </c>
      <c r="AR700">
        <v>0</v>
      </c>
      <c r="AS700">
        <v>0</v>
      </c>
      <c r="AT700">
        <v>0.09</v>
      </c>
      <c r="AU700">
        <v>0</v>
      </c>
      <c r="AV700">
        <v>1.5496353721220699</v>
      </c>
      <c r="AW700">
        <v>175.15372600000001</v>
      </c>
      <c r="AX700">
        <v>-37.672150790000003</v>
      </c>
    </row>
    <row r="701" spans="1:50" x14ac:dyDescent="0.55000000000000004">
      <c r="A701">
        <v>171600</v>
      </c>
      <c r="B701" t="s">
        <v>799</v>
      </c>
      <c r="C701" t="s">
        <v>96</v>
      </c>
      <c r="D701">
        <v>0</v>
      </c>
      <c r="E701">
        <v>0</v>
      </c>
      <c r="F701">
        <v>0</v>
      </c>
      <c r="G701">
        <v>0</v>
      </c>
      <c r="H701">
        <v>0.80999999999999905</v>
      </c>
      <c r="I701">
        <v>0.04</v>
      </c>
      <c r="J701">
        <v>0</v>
      </c>
      <c r="K701">
        <v>0.04</v>
      </c>
      <c r="L701">
        <v>0.11</v>
      </c>
      <c r="M701">
        <v>0.02</v>
      </c>
      <c r="N701">
        <v>11.5756074603452</v>
      </c>
      <c r="O701">
        <f t="shared" si="20"/>
        <v>174.8665809</v>
      </c>
      <c r="P701">
        <f t="shared" si="21"/>
        <v>-37.806915680000003</v>
      </c>
      <c r="R701">
        <v>171100</v>
      </c>
      <c r="S701" t="s">
        <v>794</v>
      </c>
      <c r="T701" t="s">
        <v>96</v>
      </c>
      <c r="U701">
        <v>0</v>
      </c>
      <c r="V701">
        <v>0</v>
      </c>
      <c r="W701">
        <v>0</v>
      </c>
      <c r="X701">
        <v>0</v>
      </c>
      <c r="Y701">
        <v>0.84</v>
      </c>
      <c r="Z701">
        <v>0</v>
      </c>
      <c r="AA701">
        <v>0</v>
      </c>
      <c r="AB701">
        <v>0</v>
      </c>
      <c r="AC701">
        <v>0.16</v>
      </c>
      <c r="AD701">
        <v>0.02</v>
      </c>
      <c r="AE701">
        <v>3.9663257889102499</v>
      </c>
      <c r="AF701">
        <v>175.14802090000001</v>
      </c>
      <c r="AG701">
        <v>-37.402519099999999</v>
      </c>
      <c r="AI701">
        <v>172200</v>
      </c>
      <c r="AJ701" t="s">
        <v>805</v>
      </c>
      <c r="AK701" t="s">
        <v>96</v>
      </c>
      <c r="AL701">
        <v>0</v>
      </c>
      <c r="AM701">
        <v>0</v>
      </c>
      <c r="AN701">
        <v>0</v>
      </c>
      <c r="AO701">
        <v>0</v>
      </c>
      <c r="AP701">
        <v>0</v>
      </c>
      <c r="AQ701">
        <v>0.57999999999999996</v>
      </c>
      <c r="AR701">
        <v>0</v>
      </c>
      <c r="AS701">
        <v>0</v>
      </c>
      <c r="AT701">
        <v>0.42</v>
      </c>
      <c r="AU701">
        <v>0</v>
      </c>
      <c r="AV701">
        <v>1.20199218061036</v>
      </c>
      <c r="AW701">
        <v>175.14339889999999</v>
      </c>
      <c r="AX701">
        <v>-37.680721419999998</v>
      </c>
    </row>
    <row r="702" spans="1:50" x14ac:dyDescent="0.55000000000000004">
      <c r="A702">
        <v>171700</v>
      </c>
      <c r="B702" t="s">
        <v>800</v>
      </c>
      <c r="C702" t="s">
        <v>96</v>
      </c>
      <c r="D702">
        <v>0</v>
      </c>
      <c r="E702">
        <v>0</v>
      </c>
      <c r="F702">
        <v>0</v>
      </c>
      <c r="G702">
        <v>0</v>
      </c>
      <c r="H702">
        <v>0.92</v>
      </c>
      <c r="I702">
        <v>0</v>
      </c>
      <c r="J702">
        <v>0</v>
      </c>
      <c r="K702">
        <v>0</v>
      </c>
      <c r="L702">
        <v>0.08</v>
      </c>
      <c r="M702">
        <v>0.02</v>
      </c>
      <c r="N702">
        <v>12.7394749148707</v>
      </c>
      <c r="O702">
        <f t="shared" si="20"/>
        <v>175.33273489999999</v>
      </c>
      <c r="P702">
        <f t="shared" si="21"/>
        <v>-37.59083193</v>
      </c>
      <c r="R702">
        <v>171200</v>
      </c>
      <c r="S702" t="s">
        <v>795</v>
      </c>
      <c r="T702" t="s">
        <v>96</v>
      </c>
      <c r="U702">
        <v>0</v>
      </c>
      <c r="V702">
        <v>0</v>
      </c>
      <c r="W702">
        <v>0</v>
      </c>
      <c r="X702">
        <v>0</v>
      </c>
      <c r="Y702">
        <v>0.92</v>
      </c>
      <c r="Z702">
        <v>0.08</v>
      </c>
      <c r="AA702">
        <v>0</v>
      </c>
      <c r="AB702">
        <v>0</v>
      </c>
      <c r="AC702">
        <v>0</v>
      </c>
      <c r="AD702">
        <v>0.02</v>
      </c>
      <c r="AE702">
        <v>4.53813705818665</v>
      </c>
      <c r="AF702">
        <v>175.1228864</v>
      </c>
      <c r="AG702">
        <v>-37.542137609999997</v>
      </c>
      <c r="AI702">
        <v>172300</v>
      </c>
      <c r="AJ702" t="s">
        <v>806</v>
      </c>
      <c r="AK702" t="s">
        <v>96</v>
      </c>
      <c r="AL702">
        <v>0</v>
      </c>
      <c r="AM702">
        <v>0.09</v>
      </c>
      <c r="AN702">
        <v>0</v>
      </c>
      <c r="AO702">
        <v>0</v>
      </c>
      <c r="AP702">
        <v>0</v>
      </c>
      <c r="AQ702">
        <v>0.79</v>
      </c>
      <c r="AR702">
        <v>0</v>
      </c>
      <c r="AS702">
        <v>0.02</v>
      </c>
      <c r="AT702">
        <v>0.1</v>
      </c>
      <c r="AU702">
        <v>0</v>
      </c>
      <c r="AV702">
        <v>7.8343134172696702</v>
      </c>
      <c r="AW702">
        <v>175.27496360000001</v>
      </c>
      <c r="AX702">
        <v>-37.659396370000003</v>
      </c>
    </row>
    <row r="703" spans="1:50" x14ac:dyDescent="0.55000000000000004">
      <c r="A703">
        <v>171800</v>
      </c>
      <c r="B703" t="s">
        <v>801</v>
      </c>
      <c r="C703" t="s">
        <v>96</v>
      </c>
      <c r="D703">
        <v>0</v>
      </c>
      <c r="E703">
        <v>0</v>
      </c>
      <c r="F703">
        <v>0</v>
      </c>
      <c r="G703">
        <v>0</v>
      </c>
      <c r="H703">
        <v>0.95</v>
      </c>
      <c r="I703">
        <v>0.04</v>
      </c>
      <c r="J703">
        <v>0</v>
      </c>
      <c r="K703">
        <v>0</v>
      </c>
      <c r="L703">
        <v>0.01</v>
      </c>
      <c r="M703">
        <v>0.02</v>
      </c>
      <c r="N703">
        <v>17.671022695001898</v>
      </c>
      <c r="O703">
        <f t="shared" si="20"/>
        <v>174.93821169999899</v>
      </c>
      <c r="P703">
        <f t="shared" si="21"/>
        <v>-37.88322634</v>
      </c>
      <c r="R703">
        <v>171300</v>
      </c>
      <c r="S703" t="s">
        <v>796</v>
      </c>
      <c r="T703" t="s">
        <v>96</v>
      </c>
      <c r="U703">
        <v>0</v>
      </c>
      <c r="V703">
        <v>0</v>
      </c>
      <c r="W703">
        <v>0</v>
      </c>
      <c r="X703">
        <v>0</v>
      </c>
      <c r="Y703">
        <v>1</v>
      </c>
      <c r="Z703">
        <v>0</v>
      </c>
      <c r="AA703">
        <v>0</v>
      </c>
      <c r="AB703">
        <v>0</v>
      </c>
      <c r="AC703">
        <v>0</v>
      </c>
      <c r="AD703">
        <v>0.02</v>
      </c>
      <c r="AE703" t="s">
        <v>97</v>
      </c>
      <c r="AF703">
        <v>175.30852179999999</v>
      </c>
      <c r="AG703">
        <v>-37.423812660000003</v>
      </c>
      <c r="AI703">
        <v>172400</v>
      </c>
      <c r="AJ703" t="s">
        <v>807</v>
      </c>
      <c r="AK703" t="s">
        <v>96</v>
      </c>
      <c r="AL703">
        <v>0</v>
      </c>
      <c r="AM703">
        <v>0.12</v>
      </c>
      <c r="AN703">
        <v>0</v>
      </c>
      <c r="AO703">
        <v>0</v>
      </c>
      <c r="AP703">
        <v>0</v>
      </c>
      <c r="AQ703">
        <v>0.79</v>
      </c>
      <c r="AR703">
        <v>0</v>
      </c>
      <c r="AS703">
        <v>0</v>
      </c>
      <c r="AT703">
        <v>0.09</v>
      </c>
      <c r="AU703">
        <v>0</v>
      </c>
      <c r="AV703">
        <v>1.8001281956259201</v>
      </c>
      <c r="AW703">
        <v>175.16334029999999</v>
      </c>
      <c r="AX703">
        <v>-37.72194588</v>
      </c>
    </row>
    <row r="704" spans="1:50" x14ac:dyDescent="0.55000000000000004">
      <c r="A704">
        <v>171900</v>
      </c>
      <c r="B704" t="s">
        <v>802</v>
      </c>
      <c r="C704" t="s">
        <v>96</v>
      </c>
      <c r="D704">
        <v>0</v>
      </c>
      <c r="E704">
        <v>0</v>
      </c>
      <c r="F704">
        <v>0</v>
      </c>
      <c r="G704">
        <v>0</v>
      </c>
      <c r="H704">
        <v>0.98</v>
      </c>
      <c r="I704">
        <v>0</v>
      </c>
      <c r="J704">
        <v>0</v>
      </c>
      <c r="K704">
        <v>0</v>
      </c>
      <c r="L704">
        <v>0.02</v>
      </c>
      <c r="M704">
        <v>0.02</v>
      </c>
      <c r="N704">
        <v>10.8625074528196</v>
      </c>
      <c r="O704">
        <f t="shared" si="20"/>
        <v>175.188442199999</v>
      </c>
      <c r="P704">
        <f t="shared" si="21"/>
        <v>-37.658583870000001</v>
      </c>
      <c r="R704">
        <v>171400</v>
      </c>
      <c r="S704" t="s">
        <v>797</v>
      </c>
      <c r="T704" t="s">
        <v>96</v>
      </c>
      <c r="U704">
        <v>0</v>
      </c>
      <c r="V704">
        <v>0</v>
      </c>
      <c r="W704">
        <v>0</v>
      </c>
      <c r="X704">
        <v>0</v>
      </c>
      <c r="Y704">
        <v>0.86</v>
      </c>
      <c r="Z704">
        <v>0.04</v>
      </c>
      <c r="AA704">
        <v>0</v>
      </c>
      <c r="AB704">
        <v>0</v>
      </c>
      <c r="AC704">
        <v>0.1</v>
      </c>
      <c r="AD704">
        <v>0.02</v>
      </c>
      <c r="AE704">
        <v>1.49068215473472</v>
      </c>
      <c r="AF704">
        <v>175.14856990000001</v>
      </c>
      <c r="AG704">
        <v>-37.55061508</v>
      </c>
      <c r="AI704">
        <v>172500</v>
      </c>
      <c r="AJ704" t="s">
        <v>808</v>
      </c>
      <c r="AK704" t="s">
        <v>96</v>
      </c>
      <c r="AL704" t="s">
        <v>97</v>
      </c>
      <c r="AM704" t="s">
        <v>97</v>
      </c>
      <c r="AN704" t="s">
        <v>97</v>
      </c>
      <c r="AO704">
        <v>0</v>
      </c>
      <c r="AP704" t="s">
        <v>97</v>
      </c>
      <c r="AQ704" t="s">
        <v>97</v>
      </c>
      <c r="AR704">
        <v>0</v>
      </c>
      <c r="AS704" t="s">
        <v>97</v>
      </c>
      <c r="AT704" t="s">
        <v>97</v>
      </c>
      <c r="AU704">
        <v>0</v>
      </c>
      <c r="AV704" t="s">
        <v>97</v>
      </c>
      <c r="AW704">
        <v>175.10132859999999</v>
      </c>
      <c r="AX704">
        <v>-37.77068113</v>
      </c>
    </row>
    <row r="705" spans="1:50" x14ac:dyDescent="0.55000000000000004">
      <c r="A705">
        <v>172000</v>
      </c>
      <c r="B705" t="s">
        <v>803</v>
      </c>
      <c r="C705" t="s">
        <v>96</v>
      </c>
      <c r="D705">
        <v>0</v>
      </c>
      <c r="E705">
        <v>0</v>
      </c>
      <c r="F705">
        <v>0</v>
      </c>
      <c r="G705">
        <v>0</v>
      </c>
      <c r="H705">
        <v>0.91</v>
      </c>
      <c r="I705">
        <v>0.06</v>
      </c>
      <c r="J705">
        <v>0</v>
      </c>
      <c r="K705">
        <v>0</v>
      </c>
      <c r="L705">
        <v>0.03</v>
      </c>
      <c r="M705">
        <v>0.02</v>
      </c>
      <c r="N705">
        <v>8.6024255555634603</v>
      </c>
      <c r="O705">
        <f t="shared" si="20"/>
        <v>175.15347349999999</v>
      </c>
      <c r="P705">
        <f t="shared" si="21"/>
        <v>-37.662077619999998</v>
      </c>
      <c r="R705">
        <v>171500</v>
      </c>
      <c r="S705" t="s">
        <v>798</v>
      </c>
      <c r="T705" t="s">
        <v>96</v>
      </c>
      <c r="U705">
        <v>0</v>
      </c>
      <c r="V705">
        <v>0</v>
      </c>
      <c r="W705">
        <v>0</v>
      </c>
      <c r="X705">
        <v>0</v>
      </c>
      <c r="Y705">
        <v>0.88</v>
      </c>
      <c r="Z705">
        <v>7.0000000000000007E-2</v>
      </c>
      <c r="AA705">
        <v>0</v>
      </c>
      <c r="AB705">
        <v>0.01</v>
      </c>
      <c r="AC705">
        <v>0.04</v>
      </c>
      <c r="AD705">
        <v>0.02</v>
      </c>
      <c r="AE705">
        <v>3.99183018233028</v>
      </c>
      <c r="AF705">
        <v>175.16553249999899</v>
      </c>
      <c r="AG705">
        <v>-37.554085639999997</v>
      </c>
      <c r="AI705">
        <v>172600</v>
      </c>
      <c r="AJ705" t="s">
        <v>809</v>
      </c>
      <c r="AK705" t="s">
        <v>96</v>
      </c>
      <c r="AL705">
        <v>0</v>
      </c>
      <c r="AM705">
        <v>0.06</v>
      </c>
      <c r="AN705">
        <v>0</v>
      </c>
      <c r="AO705">
        <v>0</v>
      </c>
      <c r="AP705">
        <v>0</v>
      </c>
      <c r="AQ705">
        <v>0.94</v>
      </c>
      <c r="AR705">
        <v>0</v>
      </c>
      <c r="AS705">
        <v>0</v>
      </c>
      <c r="AT705">
        <v>0</v>
      </c>
      <c r="AU705">
        <v>0</v>
      </c>
      <c r="AV705">
        <v>4.2803891575626096</v>
      </c>
      <c r="AW705">
        <v>175.19523559999999</v>
      </c>
      <c r="AX705">
        <v>-37.699705109999996</v>
      </c>
    </row>
    <row r="706" spans="1:50" x14ac:dyDescent="0.55000000000000004">
      <c r="A706">
        <v>172100</v>
      </c>
      <c r="B706" t="s">
        <v>804</v>
      </c>
      <c r="C706" t="s">
        <v>96</v>
      </c>
      <c r="D706">
        <v>0</v>
      </c>
      <c r="E706">
        <v>0</v>
      </c>
      <c r="F706">
        <v>0</v>
      </c>
      <c r="G706">
        <v>0</v>
      </c>
      <c r="H706">
        <v>0.94</v>
      </c>
      <c r="I706">
        <v>0</v>
      </c>
      <c r="J706">
        <v>0</v>
      </c>
      <c r="K706">
        <v>0</v>
      </c>
      <c r="L706">
        <v>0.06</v>
      </c>
      <c r="M706">
        <v>0.02</v>
      </c>
      <c r="N706">
        <v>9.6244693053475494</v>
      </c>
      <c r="O706">
        <f t="shared" si="20"/>
        <v>175.15372600000001</v>
      </c>
      <c r="P706">
        <f t="shared" si="21"/>
        <v>-37.672150790000003</v>
      </c>
      <c r="R706">
        <v>171600</v>
      </c>
      <c r="S706" t="s">
        <v>799</v>
      </c>
      <c r="T706" t="s">
        <v>96</v>
      </c>
      <c r="U706">
        <v>0</v>
      </c>
      <c r="V706">
        <v>0</v>
      </c>
      <c r="W706">
        <v>0</v>
      </c>
      <c r="X706">
        <v>0</v>
      </c>
      <c r="Y706">
        <v>0.73999999999999899</v>
      </c>
      <c r="Z706">
        <v>7.0000000000000007E-2</v>
      </c>
      <c r="AA706">
        <v>0</v>
      </c>
      <c r="AB706">
        <v>0.05</v>
      </c>
      <c r="AC706">
        <v>0.14000000000000001</v>
      </c>
      <c r="AD706">
        <v>0.02</v>
      </c>
      <c r="AE706">
        <v>3.27158341105467</v>
      </c>
      <c r="AF706">
        <v>174.8665809</v>
      </c>
      <c r="AG706">
        <v>-37.806915680000003</v>
      </c>
      <c r="AI706">
        <v>172700</v>
      </c>
      <c r="AJ706" t="s">
        <v>810</v>
      </c>
      <c r="AK706" t="s">
        <v>96</v>
      </c>
      <c r="AL706">
        <v>0</v>
      </c>
      <c r="AM706">
        <v>0</v>
      </c>
      <c r="AN706">
        <v>0</v>
      </c>
      <c r="AO706">
        <v>0</v>
      </c>
      <c r="AP706">
        <v>0</v>
      </c>
      <c r="AQ706">
        <v>1</v>
      </c>
      <c r="AR706">
        <v>0</v>
      </c>
      <c r="AS706">
        <v>0</v>
      </c>
      <c r="AT706">
        <v>0</v>
      </c>
      <c r="AU706">
        <v>0</v>
      </c>
      <c r="AV706">
        <v>3.4158349176946299</v>
      </c>
      <c r="AW706">
        <v>175.2616811</v>
      </c>
      <c r="AX706">
        <v>-37.706359929999998</v>
      </c>
    </row>
    <row r="707" spans="1:50" x14ac:dyDescent="0.55000000000000004">
      <c r="A707">
        <v>172200</v>
      </c>
      <c r="B707" t="s">
        <v>805</v>
      </c>
      <c r="C707" t="s">
        <v>96</v>
      </c>
      <c r="D707">
        <v>0</v>
      </c>
      <c r="E707">
        <v>0</v>
      </c>
      <c r="F707">
        <v>0</v>
      </c>
      <c r="G707">
        <v>0</v>
      </c>
      <c r="H707">
        <v>0.97</v>
      </c>
      <c r="I707">
        <v>0</v>
      </c>
      <c r="J707">
        <v>0</v>
      </c>
      <c r="K707">
        <v>0</v>
      </c>
      <c r="L707">
        <v>0.03</v>
      </c>
      <c r="M707">
        <v>0.02</v>
      </c>
      <c r="N707">
        <v>10.243715842973799</v>
      </c>
      <c r="O707">
        <f t="shared" si="20"/>
        <v>175.14339889999999</v>
      </c>
      <c r="P707">
        <f t="shared" si="21"/>
        <v>-37.680721419999998</v>
      </c>
      <c r="R707">
        <v>171700</v>
      </c>
      <c r="S707" t="s">
        <v>800</v>
      </c>
      <c r="T707" t="s">
        <v>96</v>
      </c>
      <c r="U707">
        <v>0</v>
      </c>
      <c r="V707">
        <v>0</v>
      </c>
      <c r="W707">
        <v>0</v>
      </c>
      <c r="X707">
        <v>0</v>
      </c>
      <c r="Y707">
        <v>0.78</v>
      </c>
      <c r="Z707">
        <v>0</v>
      </c>
      <c r="AA707">
        <v>0</v>
      </c>
      <c r="AB707">
        <v>0</v>
      </c>
      <c r="AC707">
        <v>0.22</v>
      </c>
      <c r="AD707">
        <v>0.02</v>
      </c>
      <c r="AE707">
        <v>1.53784085638075</v>
      </c>
      <c r="AF707">
        <v>175.33273489999999</v>
      </c>
      <c r="AG707">
        <v>-37.59083193</v>
      </c>
      <c r="AI707">
        <v>172800</v>
      </c>
      <c r="AJ707" t="s">
        <v>811</v>
      </c>
      <c r="AK707" t="s">
        <v>96</v>
      </c>
      <c r="AL707">
        <v>0</v>
      </c>
      <c r="AM707">
        <v>0.06</v>
      </c>
      <c r="AN707">
        <v>0</v>
      </c>
      <c r="AO707">
        <v>0</v>
      </c>
      <c r="AP707">
        <v>0</v>
      </c>
      <c r="AQ707">
        <v>0.88</v>
      </c>
      <c r="AR707">
        <v>0</v>
      </c>
      <c r="AS707">
        <v>0</v>
      </c>
      <c r="AT707">
        <v>0.06</v>
      </c>
      <c r="AU707">
        <v>0</v>
      </c>
      <c r="AV707">
        <v>3.2327422325092101</v>
      </c>
      <c r="AW707">
        <v>175.15911149999999</v>
      </c>
      <c r="AX707">
        <v>-37.800410589999998</v>
      </c>
    </row>
    <row r="708" spans="1:50" x14ac:dyDescent="0.55000000000000004">
      <c r="A708">
        <v>172300</v>
      </c>
      <c r="B708" t="s">
        <v>806</v>
      </c>
      <c r="C708" t="s">
        <v>96</v>
      </c>
      <c r="D708">
        <v>0</v>
      </c>
      <c r="E708">
        <v>0</v>
      </c>
      <c r="F708">
        <v>0</v>
      </c>
      <c r="G708">
        <v>0</v>
      </c>
      <c r="H708">
        <v>0.93</v>
      </c>
      <c r="I708">
        <v>0</v>
      </c>
      <c r="J708">
        <v>0</v>
      </c>
      <c r="K708">
        <v>0</v>
      </c>
      <c r="L708">
        <v>7.0000000000000007E-2</v>
      </c>
      <c r="M708">
        <v>0.02</v>
      </c>
      <c r="N708">
        <v>9.6218674483081497</v>
      </c>
      <c r="O708">
        <f t="shared" ref="O708:O771" si="22">VLOOKUP($A708,$R$2:$AG$2152, 15)</f>
        <v>175.27496360000001</v>
      </c>
      <c r="P708">
        <f t="shared" ref="P708:P771" si="23">VLOOKUP($A708,$R$2:$AG$2152, 16)</f>
        <v>-37.659396370000003</v>
      </c>
      <c r="R708">
        <v>171800</v>
      </c>
      <c r="S708" t="s">
        <v>801</v>
      </c>
      <c r="T708" t="s">
        <v>96</v>
      </c>
      <c r="U708">
        <v>0</v>
      </c>
      <c r="V708">
        <v>0</v>
      </c>
      <c r="W708">
        <v>0</v>
      </c>
      <c r="X708">
        <v>0</v>
      </c>
      <c r="Y708">
        <v>0.94</v>
      </c>
      <c r="Z708">
        <v>0.03</v>
      </c>
      <c r="AA708">
        <v>0</v>
      </c>
      <c r="AB708">
        <v>0</v>
      </c>
      <c r="AC708">
        <v>0.03</v>
      </c>
      <c r="AD708">
        <v>0.02</v>
      </c>
      <c r="AE708">
        <v>5.6349895692045502</v>
      </c>
      <c r="AF708">
        <v>174.93821169999899</v>
      </c>
      <c r="AG708">
        <v>-37.88322634</v>
      </c>
      <c r="AI708">
        <v>172900</v>
      </c>
      <c r="AJ708" t="s">
        <v>812</v>
      </c>
      <c r="AK708" t="s">
        <v>96</v>
      </c>
      <c r="AL708">
        <v>0</v>
      </c>
      <c r="AM708">
        <v>0</v>
      </c>
      <c r="AN708">
        <v>0</v>
      </c>
      <c r="AO708">
        <v>0</v>
      </c>
      <c r="AP708">
        <v>0</v>
      </c>
      <c r="AQ708">
        <v>0.94</v>
      </c>
      <c r="AR708">
        <v>0</v>
      </c>
      <c r="AS708">
        <v>0</v>
      </c>
      <c r="AT708">
        <v>0.06</v>
      </c>
      <c r="AU708">
        <v>0</v>
      </c>
      <c r="AV708">
        <v>2.7323983554192401</v>
      </c>
      <c r="AW708">
        <v>175.20720170000001</v>
      </c>
      <c r="AX708">
        <v>-37.78297972</v>
      </c>
    </row>
    <row r="709" spans="1:50" x14ac:dyDescent="0.55000000000000004">
      <c r="A709">
        <v>172400</v>
      </c>
      <c r="B709" t="s">
        <v>807</v>
      </c>
      <c r="C709" t="s">
        <v>96</v>
      </c>
      <c r="D709">
        <v>0</v>
      </c>
      <c r="E709">
        <v>0</v>
      </c>
      <c r="F709">
        <v>0</v>
      </c>
      <c r="G709">
        <v>0</v>
      </c>
      <c r="H709">
        <v>0.99</v>
      </c>
      <c r="I709">
        <v>0</v>
      </c>
      <c r="J709">
        <v>0</v>
      </c>
      <c r="K709">
        <v>0</v>
      </c>
      <c r="L709">
        <v>0.01</v>
      </c>
      <c r="M709">
        <v>0.02</v>
      </c>
      <c r="N709">
        <v>8.2253165538425801</v>
      </c>
      <c r="O709">
        <f t="shared" si="22"/>
        <v>175.16334029999999</v>
      </c>
      <c r="P709">
        <f t="shared" si="23"/>
        <v>-37.72194588</v>
      </c>
      <c r="R709">
        <v>171900</v>
      </c>
      <c r="S709" t="s">
        <v>802</v>
      </c>
      <c r="T709" t="s">
        <v>96</v>
      </c>
      <c r="U709">
        <v>0</v>
      </c>
      <c r="V709">
        <v>0</v>
      </c>
      <c r="W709">
        <v>0</v>
      </c>
      <c r="X709">
        <v>0</v>
      </c>
      <c r="Y709">
        <v>0.94</v>
      </c>
      <c r="Z709">
        <v>0</v>
      </c>
      <c r="AA709">
        <v>0</v>
      </c>
      <c r="AB709">
        <v>0</v>
      </c>
      <c r="AC709">
        <v>0.06</v>
      </c>
      <c r="AD709">
        <v>0.02</v>
      </c>
      <c r="AE709">
        <v>4.4413654149950501</v>
      </c>
      <c r="AF709">
        <v>175.188442199999</v>
      </c>
      <c r="AG709">
        <v>-37.658583870000001</v>
      </c>
      <c r="AI709">
        <v>173000</v>
      </c>
      <c r="AJ709" t="s">
        <v>813</v>
      </c>
      <c r="AK709" t="s">
        <v>96</v>
      </c>
      <c r="AL709">
        <v>0</v>
      </c>
      <c r="AM709">
        <v>0.09</v>
      </c>
      <c r="AN709">
        <v>0</v>
      </c>
      <c r="AO709">
        <v>0</v>
      </c>
      <c r="AP709">
        <v>0</v>
      </c>
      <c r="AQ709">
        <v>0.91</v>
      </c>
      <c r="AR709">
        <v>0</v>
      </c>
      <c r="AS709">
        <v>0</v>
      </c>
      <c r="AT709">
        <v>0</v>
      </c>
      <c r="AU709">
        <v>0</v>
      </c>
      <c r="AV709">
        <v>3.9029363617513302</v>
      </c>
      <c r="AW709">
        <v>175.33891990000001</v>
      </c>
      <c r="AX709">
        <v>-37.748515279999999</v>
      </c>
    </row>
    <row r="710" spans="1:50" x14ac:dyDescent="0.55000000000000004">
      <c r="A710">
        <v>172500</v>
      </c>
      <c r="B710" t="s">
        <v>808</v>
      </c>
      <c r="C710" t="s">
        <v>96</v>
      </c>
      <c r="D710">
        <v>0</v>
      </c>
      <c r="E710">
        <v>0</v>
      </c>
      <c r="F710">
        <v>0</v>
      </c>
      <c r="G710">
        <v>0</v>
      </c>
      <c r="H710">
        <v>1</v>
      </c>
      <c r="I710">
        <v>0</v>
      </c>
      <c r="J710">
        <v>0</v>
      </c>
      <c r="K710">
        <v>0</v>
      </c>
      <c r="L710">
        <v>0</v>
      </c>
      <c r="M710">
        <v>0.02</v>
      </c>
      <c r="N710">
        <v>14.027942332882301</v>
      </c>
      <c r="O710">
        <f t="shared" si="22"/>
        <v>175.10132859999999</v>
      </c>
      <c r="P710">
        <f t="shared" si="23"/>
        <v>-37.77068113</v>
      </c>
      <c r="R710">
        <v>172000</v>
      </c>
      <c r="S710" t="s">
        <v>803</v>
      </c>
      <c r="T710" t="s">
        <v>96</v>
      </c>
      <c r="U710">
        <v>0</v>
      </c>
      <c r="V710">
        <v>0</v>
      </c>
      <c r="W710">
        <v>0</v>
      </c>
      <c r="X710">
        <v>0</v>
      </c>
      <c r="Y710">
        <v>0.84</v>
      </c>
      <c r="Z710">
        <v>0.16</v>
      </c>
      <c r="AA710">
        <v>0</v>
      </c>
      <c r="AB710">
        <v>0</v>
      </c>
      <c r="AC710">
        <v>0</v>
      </c>
      <c r="AD710">
        <v>0.02</v>
      </c>
      <c r="AE710">
        <v>1.8389142832855501</v>
      </c>
      <c r="AF710">
        <v>175.15347349999999</v>
      </c>
      <c r="AG710">
        <v>-37.662077619999998</v>
      </c>
      <c r="AI710">
        <v>173100</v>
      </c>
      <c r="AJ710" t="s">
        <v>814</v>
      </c>
      <c r="AK710" t="s">
        <v>96</v>
      </c>
      <c r="AL710">
        <v>0</v>
      </c>
      <c r="AM710">
        <v>0.23</v>
      </c>
      <c r="AN710">
        <v>0</v>
      </c>
      <c r="AO710">
        <v>0</v>
      </c>
      <c r="AP710">
        <v>0</v>
      </c>
      <c r="AQ710">
        <v>0.57999999999999996</v>
      </c>
      <c r="AR710">
        <v>0</v>
      </c>
      <c r="AS710">
        <v>0.05</v>
      </c>
      <c r="AT710">
        <v>0.14000000000000001</v>
      </c>
      <c r="AU710">
        <v>0</v>
      </c>
      <c r="AV710">
        <v>1.8539221583882799</v>
      </c>
      <c r="AW710">
        <v>175.43296090000001</v>
      </c>
      <c r="AX710">
        <v>-37.739630429999998</v>
      </c>
    </row>
    <row r="711" spans="1:50" x14ac:dyDescent="0.55000000000000004">
      <c r="A711">
        <v>172600</v>
      </c>
      <c r="B711" t="s">
        <v>809</v>
      </c>
      <c r="C711" t="s">
        <v>96</v>
      </c>
      <c r="D711">
        <v>0</v>
      </c>
      <c r="E711">
        <v>0</v>
      </c>
      <c r="F711">
        <v>0</v>
      </c>
      <c r="G711">
        <v>0</v>
      </c>
      <c r="H711">
        <v>0.93</v>
      </c>
      <c r="I711">
        <v>0</v>
      </c>
      <c r="J711">
        <v>0</v>
      </c>
      <c r="K711">
        <v>0</v>
      </c>
      <c r="L711">
        <v>7.0000000000000007E-2</v>
      </c>
      <c r="M711">
        <v>0.02</v>
      </c>
      <c r="N711">
        <v>7.2365383957624898</v>
      </c>
      <c r="O711">
        <f t="shared" si="22"/>
        <v>175.19523559999999</v>
      </c>
      <c r="P711">
        <f t="shared" si="23"/>
        <v>-37.699705109999996</v>
      </c>
      <c r="R711">
        <v>172100</v>
      </c>
      <c r="S711" t="s">
        <v>804</v>
      </c>
      <c r="T711" t="s">
        <v>96</v>
      </c>
      <c r="U711">
        <v>0</v>
      </c>
      <c r="V711">
        <v>0</v>
      </c>
      <c r="W711">
        <v>0</v>
      </c>
      <c r="X711">
        <v>0</v>
      </c>
      <c r="Y711">
        <v>0.91</v>
      </c>
      <c r="Z711">
        <v>0</v>
      </c>
      <c r="AA711">
        <v>0</v>
      </c>
      <c r="AB711">
        <v>0</v>
      </c>
      <c r="AC711">
        <v>0.09</v>
      </c>
      <c r="AD711">
        <v>0.02</v>
      </c>
      <c r="AE711">
        <v>7.8485134999417303</v>
      </c>
      <c r="AF711">
        <v>175.15372600000001</v>
      </c>
      <c r="AG711">
        <v>-37.672150790000003</v>
      </c>
      <c r="AI711">
        <v>173200</v>
      </c>
      <c r="AJ711" t="s">
        <v>815</v>
      </c>
      <c r="AK711" t="s">
        <v>96</v>
      </c>
      <c r="AL711">
        <v>0</v>
      </c>
      <c r="AM711">
        <v>0.05</v>
      </c>
      <c r="AN711">
        <v>0</v>
      </c>
      <c r="AO711">
        <v>0</v>
      </c>
      <c r="AP711">
        <v>-0.01</v>
      </c>
      <c r="AQ711">
        <v>0.9</v>
      </c>
      <c r="AR711">
        <v>0</v>
      </c>
      <c r="AS711">
        <v>0.04</v>
      </c>
      <c r="AT711">
        <v>0.02</v>
      </c>
      <c r="AU711">
        <v>0</v>
      </c>
      <c r="AV711">
        <v>2.6778455492059901</v>
      </c>
      <c r="AW711">
        <v>175.35271030000001</v>
      </c>
      <c r="AX711">
        <v>-37.8125973</v>
      </c>
    </row>
    <row r="712" spans="1:50" x14ac:dyDescent="0.55000000000000004">
      <c r="A712">
        <v>172700</v>
      </c>
      <c r="B712" t="s">
        <v>810</v>
      </c>
      <c r="C712" t="s">
        <v>96</v>
      </c>
      <c r="D712">
        <v>0</v>
      </c>
      <c r="E712">
        <v>0</v>
      </c>
      <c r="F712">
        <v>0</v>
      </c>
      <c r="G712">
        <v>0</v>
      </c>
      <c r="H712">
        <v>0.94</v>
      </c>
      <c r="I712">
        <v>0</v>
      </c>
      <c r="J712">
        <v>0</v>
      </c>
      <c r="K712">
        <v>0</v>
      </c>
      <c r="L712">
        <v>0.06</v>
      </c>
      <c r="M712">
        <v>0.02</v>
      </c>
      <c r="N712">
        <v>6.4839740275494</v>
      </c>
      <c r="O712">
        <f t="shared" si="22"/>
        <v>175.2616811</v>
      </c>
      <c r="P712">
        <f t="shared" si="23"/>
        <v>-37.706359929999998</v>
      </c>
      <c r="R712">
        <v>172200</v>
      </c>
      <c r="S712" t="s">
        <v>805</v>
      </c>
      <c r="T712" t="s">
        <v>96</v>
      </c>
      <c r="U712">
        <v>0</v>
      </c>
      <c r="V712">
        <v>0</v>
      </c>
      <c r="W712">
        <v>0</v>
      </c>
      <c r="X712">
        <v>0</v>
      </c>
      <c r="Y712">
        <v>0.6</v>
      </c>
      <c r="Z712">
        <v>0</v>
      </c>
      <c r="AA712">
        <v>0</v>
      </c>
      <c r="AB712">
        <v>0</v>
      </c>
      <c r="AC712">
        <v>0.4</v>
      </c>
      <c r="AD712">
        <v>0.02</v>
      </c>
      <c r="AE712" t="s">
        <v>97</v>
      </c>
      <c r="AF712">
        <v>175.14339889999999</v>
      </c>
      <c r="AG712">
        <v>-37.680721419999998</v>
      </c>
      <c r="AI712">
        <v>173300</v>
      </c>
      <c r="AJ712" t="s">
        <v>816</v>
      </c>
      <c r="AK712" t="s">
        <v>96</v>
      </c>
      <c r="AL712">
        <v>0</v>
      </c>
      <c r="AM712">
        <v>0</v>
      </c>
      <c r="AN712">
        <v>0</v>
      </c>
      <c r="AO712">
        <v>0</v>
      </c>
      <c r="AP712">
        <v>0</v>
      </c>
      <c r="AQ712">
        <v>0.9</v>
      </c>
      <c r="AR712">
        <v>0</v>
      </c>
      <c r="AS712">
        <v>0</v>
      </c>
      <c r="AT712">
        <v>0.1</v>
      </c>
      <c r="AU712">
        <v>0</v>
      </c>
      <c r="AV712">
        <v>2.0876516819187398</v>
      </c>
      <c r="AW712">
        <v>175.4230531</v>
      </c>
      <c r="AX712">
        <v>-37.799995619999997</v>
      </c>
    </row>
    <row r="713" spans="1:50" x14ac:dyDescent="0.55000000000000004">
      <c r="A713">
        <v>172800</v>
      </c>
      <c r="B713" t="s">
        <v>811</v>
      </c>
      <c r="C713" t="s">
        <v>96</v>
      </c>
      <c r="D713">
        <v>0</v>
      </c>
      <c r="E713">
        <v>0</v>
      </c>
      <c r="F713">
        <v>0</v>
      </c>
      <c r="G713">
        <v>0</v>
      </c>
      <c r="H713">
        <v>1</v>
      </c>
      <c r="I713">
        <v>0</v>
      </c>
      <c r="J713">
        <v>0</v>
      </c>
      <c r="K713">
        <v>0</v>
      </c>
      <c r="L713">
        <v>0</v>
      </c>
      <c r="M713">
        <v>0.02</v>
      </c>
      <c r="N713">
        <v>9.3208916089685498</v>
      </c>
      <c r="O713">
        <f t="shared" si="22"/>
        <v>175.15911149999999</v>
      </c>
      <c r="P713">
        <f t="shared" si="23"/>
        <v>-37.800410589999998</v>
      </c>
      <c r="R713">
        <v>172300</v>
      </c>
      <c r="S713" t="s">
        <v>806</v>
      </c>
      <c r="T713" t="s">
        <v>96</v>
      </c>
      <c r="U713">
        <v>0</v>
      </c>
      <c r="V713">
        <v>0</v>
      </c>
      <c r="W713">
        <v>0</v>
      </c>
      <c r="X713">
        <v>0</v>
      </c>
      <c r="Y713">
        <v>0.79</v>
      </c>
      <c r="Z713">
        <v>0</v>
      </c>
      <c r="AA713">
        <v>0</v>
      </c>
      <c r="AB713">
        <v>0</v>
      </c>
      <c r="AC713">
        <v>0.21</v>
      </c>
      <c r="AD713">
        <v>0.02</v>
      </c>
      <c r="AE713">
        <v>3.0342310465149702</v>
      </c>
      <c r="AF713">
        <v>175.27496360000001</v>
      </c>
      <c r="AG713">
        <v>-37.659396370000003</v>
      </c>
      <c r="AI713">
        <v>173400</v>
      </c>
      <c r="AJ713" t="s">
        <v>817</v>
      </c>
      <c r="AK713" t="s">
        <v>96</v>
      </c>
      <c r="AL713">
        <v>0</v>
      </c>
      <c r="AM713">
        <v>0</v>
      </c>
      <c r="AN713">
        <v>0</v>
      </c>
      <c r="AO713">
        <v>0</v>
      </c>
      <c r="AP713">
        <v>0</v>
      </c>
      <c r="AQ713">
        <v>1</v>
      </c>
      <c r="AR713">
        <v>0</v>
      </c>
      <c r="AS713">
        <v>0</v>
      </c>
      <c r="AT713">
        <v>0</v>
      </c>
      <c r="AU713">
        <v>0</v>
      </c>
      <c r="AV713">
        <v>5.0592190169102196</v>
      </c>
      <c r="AW713">
        <v>175.38978180000001</v>
      </c>
      <c r="AX713">
        <v>-37.84740377</v>
      </c>
    </row>
    <row r="714" spans="1:50" x14ac:dyDescent="0.55000000000000004">
      <c r="A714">
        <v>172900</v>
      </c>
      <c r="B714" t="s">
        <v>812</v>
      </c>
      <c r="C714" t="s">
        <v>96</v>
      </c>
      <c r="D714">
        <v>0</v>
      </c>
      <c r="E714">
        <v>0</v>
      </c>
      <c r="F714">
        <v>0</v>
      </c>
      <c r="G714">
        <v>0</v>
      </c>
      <c r="H714">
        <v>1</v>
      </c>
      <c r="I714">
        <v>0</v>
      </c>
      <c r="J714">
        <v>0</v>
      </c>
      <c r="K714">
        <v>0</v>
      </c>
      <c r="L714">
        <v>0</v>
      </c>
      <c r="M714">
        <v>0.02</v>
      </c>
      <c r="N714">
        <v>5.2966910207972804</v>
      </c>
      <c r="O714">
        <f t="shared" si="22"/>
        <v>175.20720170000001</v>
      </c>
      <c r="P714">
        <f t="shared" si="23"/>
        <v>-37.78297972</v>
      </c>
      <c r="R714">
        <v>172400</v>
      </c>
      <c r="S714" t="s">
        <v>807</v>
      </c>
      <c r="T714" t="s">
        <v>96</v>
      </c>
      <c r="U714">
        <v>0</v>
      </c>
      <c r="V714">
        <v>0</v>
      </c>
      <c r="W714">
        <v>0</v>
      </c>
      <c r="X714">
        <v>0</v>
      </c>
      <c r="Y714">
        <v>0.89</v>
      </c>
      <c r="Z714">
        <v>0</v>
      </c>
      <c r="AA714">
        <v>0</v>
      </c>
      <c r="AB714">
        <v>0</v>
      </c>
      <c r="AC714">
        <v>0.11</v>
      </c>
      <c r="AD714">
        <v>0.02</v>
      </c>
      <c r="AE714" t="s">
        <v>97</v>
      </c>
      <c r="AF714">
        <v>175.16334029999999</v>
      </c>
      <c r="AG714">
        <v>-37.72194588</v>
      </c>
      <c r="AI714">
        <v>173500</v>
      </c>
      <c r="AJ714" t="s">
        <v>818</v>
      </c>
      <c r="AK714" t="s">
        <v>96</v>
      </c>
      <c r="AL714">
        <v>0</v>
      </c>
      <c r="AM714">
        <v>0.5</v>
      </c>
      <c r="AN714">
        <v>0</v>
      </c>
      <c r="AO714">
        <v>0</v>
      </c>
      <c r="AP714">
        <v>0</v>
      </c>
      <c r="AQ714">
        <v>0.5</v>
      </c>
      <c r="AR714">
        <v>0</v>
      </c>
      <c r="AS714">
        <v>0</v>
      </c>
      <c r="AT714">
        <v>0</v>
      </c>
      <c r="AU714">
        <v>0</v>
      </c>
      <c r="AV714">
        <v>3.4833989180956899</v>
      </c>
      <c r="AW714">
        <v>175.46480170000001</v>
      </c>
      <c r="AX714">
        <v>-37.521322130000001</v>
      </c>
    </row>
    <row r="715" spans="1:50" x14ac:dyDescent="0.55000000000000004">
      <c r="A715">
        <v>173000</v>
      </c>
      <c r="B715" t="s">
        <v>813</v>
      </c>
      <c r="C715" t="s">
        <v>96</v>
      </c>
      <c r="D715">
        <v>0</v>
      </c>
      <c r="E715">
        <v>0</v>
      </c>
      <c r="F715">
        <v>0</v>
      </c>
      <c r="G715">
        <v>0</v>
      </c>
      <c r="H715">
        <v>0.97</v>
      </c>
      <c r="I715">
        <v>0</v>
      </c>
      <c r="J715">
        <v>0</v>
      </c>
      <c r="K715">
        <v>0</v>
      </c>
      <c r="L715">
        <v>0.03</v>
      </c>
      <c r="M715">
        <v>0.02</v>
      </c>
      <c r="N715">
        <v>6.2798158013643501</v>
      </c>
      <c r="O715">
        <f t="shared" si="22"/>
        <v>175.33891990000001</v>
      </c>
      <c r="P715">
        <f t="shared" si="23"/>
        <v>-37.748515279999999</v>
      </c>
      <c r="R715">
        <v>172500</v>
      </c>
      <c r="S715" t="s">
        <v>808</v>
      </c>
      <c r="T715" t="s">
        <v>96</v>
      </c>
      <c r="U715" t="s">
        <v>97</v>
      </c>
      <c r="V715" t="s">
        <v>97</v>
      </c>
      <c r="W715" t="s">
        <v>97</v>
      </c>
      <c r="X715">
        <v>0</v>
      </c>
      <c r="Y715" t="s">
        <v>97</v>
      </c>
      <c r="Z715" t="s">
        <v>97</v>
      </c>
      <c r="AA715">
        <v>0</v>
      </c>
      <c r="AB715" t="s">
        <v>97</v>
      </c>
      <c r="AC715" t="s">
        <v>97</v>
      </c>
      <c r="AD715">
        <v>0.02</v>
      </c>
      <c r="AE715" t="s">
        <v>97</v>
      </c>
      <c r="AF715">
        <v>175.10132859999999</v>
      </c>
      <c r="AG715">
        <v>-37.77068113</v>
      </c>
      <c r="AI715">
        <v>173600</v>
      </c>
      <c r="AJ715" t="s">
        <v>819</v>
      </c>
      <c r="AK715" t="s">
        <v>96</v>
      </c>
      <c r="AL715">
        <v>0</v>
      </c>
      <c r="AM715">
        <v>0.46</v>
      </c>
      <c r="AN715">
        <v>0</v>
      </c>
      <c r="AO715">
        <v>0</v>
      </c>
      <c r="AP715">
        <v>0</v>
      </c>
      <c r="AQ715">
        <v>0.54</v>
      </c>
      <c r="AR715">
        <v>0</v>
      </c>
      <c r="AS715">
        <v>0</v>
      </c>
      <c r="AT715">
        <v>0</v>
      </c>
      <c r="AU715">
        <v>0</v>
      </c>
      <c r="AV715">
        <v>7.0716173276840797</v>
      </c>
      <c r="AW715">
        <v>175.62867199999999</v>
      </c>
      <c r="AX715">
        <v>-37.500736160000002</v>
      </c>
    </row>
    <row r="716" spans="1:50" x14ac:dyDescent="0.55000000000000004">
      <c r="A716">
        <v>173100</v>
      </c>
      <c r="B716" t="s">
        <v>814</v>
      </c>
      <c r="C716" t="s">
        <v>96</v>
      </c>
      <c r="D716">
        <v>0</v>
      </c>
      <c r="E716">
        <v>0</v>
      </c>
      <c r="F716">
        <v>0</v>
      </c>
      <c r="G716">
        <v>0</v>
      </c>
      <c r="H716">
        <v>0.96</v>
      </c>
      <c r="I716">
        <v>0</v>
      </c>
      <c r="J716">
        <v>0</v>
      </c>
      <c r="K716">
        <v>0</v>
      </c>
      <c r="L716">
        <v>0.04</v>
      </c>
      <c r="M716">
        <v>0.02</v>
      </c>
      <c r="N716">
        <v>12.5635872229286</v>
      </c>
      <c r="O716">
        <f t="shared" si="22"/>
        <v>175.43296090000001</v>
      </c>
      <c r="P716">
        <f t="shared" si="23"/>
        <v>-37.739630429999998</v>
      </c>
      <c r="R716">
        <v>172600</v>
      </c>
      <c r="S716" t="s">
        <v>809</v>
      </c>
      <c r="T716" t="s">
        <v>96</v>
      </c>
      <c r="U716">
        <v>0</v>
      </c>
      <c r="V716">
        <v>0</v>
      </c>
      <c r="W716">
        <v>0</v>
      </c>
      <c r="X716">
        <v>0</v>
      </c>
      <c r="Y716">
        <v>0.94</v>
      </c>
      <c r="Z716">
        <v>0.03</v>
      </c>
      <c r="AA716">
        <v>0</v>
      </c>
      <c r="AB716">
        <v>0</v>
      </c>
      <c r="AC716">
        <v>0.03</v>
      </c>
      <c r="AD716">
        <v>0.02</v>
      </c>
      <c r="AE716">
        <v>7.41246487122286</v>
      </c>
      <c r="AF716">
        <v>175.19523559999999</v>
      </c>
      <c r="AG716">
        <v>-37.699705109999996</v>
      </c>
      <c r="AI716">
        <v>173700</v>
      </c>
      <c r="AJ716" t="s">
        <v>820</v>
      </c>
      <c r="AK716" t="s">
        <v>96</v>
      </c>
      <c r="AL716">
        <v>0</v>
      </c>
      <c r="AM716">
        <v>0.24</v>
      </c>
      <c r="AN716">
        <v>0</v>
      </c>
      <c r="AO716">
        <v>0</v>
      </c>
      <c r="AP716">
        <v>0</v>
      </c>
      <c r="AQ716">
        <v>0.76</v>
      </c>
      <c r="AR716">
        <v>0</v>
      </c>
      <c r="AS716">
        <v>0</v>
      </c>
      <c r="AT716">
        <v>0</v>
      </c>
      <c r="AU716">
        <v>0</v>
      </c>
      <c r="AV716">
        <v>2.8883332600856102</v>
      </c>
      <c r="AW716">
        <v>175.59349459999899</v>
      </c>
      <c r="AX716">
        <v>-37.641633740000003</v>
      </c>
    </row>
    <row r="717" spans="1:50" x14ac:dyDescent="0.55000000000000004">
      <c r="A717">
        <v>173200</v>
      </c>
      <c r="B717" t="s">
        <v>815</v>
      </c>
      <c r="C717" t="s">
        <v>96</v>
      </c>
      <c r="D717">
        <v>0</v>
      </c>
      <c r="E717">
        <v>0</v>
      </c>
      <c r="F717">
        <v>0</v>
      </c>
      <c r="G717">
        <v>0</v>
      </c>
      <c r="H717">
        <v>0.98</v>
      </c>
      <c r="I717">
        <v>0</v>
      </c>
      <c r="J717">
        <v>0</v>
      </c>
      <c r="K717">
        <v>0.01</v>
      </c>
      <c r="L717">
        <v>0.01</v>
      </c>
      <c r="M717">
        <v>0.02</v>
      </c>
      <c r="N717">
        <v>7.60215459514973</v>
      </c>
      <c r="O717">
        <f t="shared" si="22"/>
        <v>175.35271030000001</v>
      </c>
      <c r="P717">
        <f t="shared" si="23"/>
        <v>-37.8125973</v>
      </c>
      <c r="R717">
        <v>172700</v>
      </c>
      <c r="S717" t="s">
        <v>810</v>
      </c>
      <c r="T717" t="s">
        <v>96</v>
      </c>
      <c r="U717">
        <v>0</v>
      </c>
      <c r="V717">
        <v>0</v>
      </c>
      <c r="W717">
        <v>0</v>
      </c>
      <c r="X717">
        <v>0</v>
      </c>
      <c r="Y717">
        <v>0.78</v>
      </c>
      <c r="Z717">
        <v>0</v>
      </c>
      <c r="AA717">
        <v>0</v>
      </c>
      <c r="AB717">
        <v>0</v>
      </c>
      <c r="AC717">
        <v>0.22</v>
      </c>
      <c r="AD717">
        <v>0.02</v>
      </c>
      <c r="AE717">
        <v>2.5464121454921802</v>
      </c>
      <c r="AF717">
        <v>175.2616811</v>
      </c>
      <c r="AG717">
        <v>-37.706359929999998</v>
      </c>
      <c r="AI717">
        <v>173800</v>
      </c>
      <c r="AJ717" t="s">
        <v>821</v>
      </c>
      <c r="AK717" t="s">
        <v>96</v>
      </c>
      <c r="AL717">
        <v>0</v>
      </c>
      <c r="AM717">
        <v>0.33</v>
      </c>
      <c r="AN717">
        <v>0</v>
      </c>
      <c r="AO717">
        <v>0</v>
      </c>
      <c r="AP717">
        <v>0</v>
      </c>
      <c r="AQ717">
        <v>0.67</v>
      </c>
      <c r="AR717">
        <v>0</v>
      </c>
      <c r="AS717">
        <v>0</v>
      </c>
      <c r="AT717">
        <v>0</v>
      </c>
      <c r="AU717">
        <v>0</v>
      </c>
      <c r="AV717">
        <v>1.1546278919814601</v>
      </c>
      <c r="AW717">
        <v>175.52480800000001</v>
      </c>
      <c r="AX717">
        <v>-37.699033440000001</v>
      </c>
    </row>
    <row r="718" spans="1:50" x14ac:dyDescent="0.55000000000000004">
      <c r="A718">
        <v>173300</v>
      </c>
      <c r="B718" t="s">
        <v>816</v>
      </c>
      <c r="C718" t="s">
        <v>96</v>
      </c>
      <c r="D718">
        <v>0</v>
      </c>
      <c r="E718">
        <v>0</v>
      </c>
      <c r="F718">
        <v>0</v>
      </c>
      <c r="G718">
        <v>0</v>
      </c>
      <c r="H718">
        <v>0.97</v>
      </c>
      <c r="I718">
        <v>0</v>
      </c>
      <c r="J718">
        <v>0</v>
      </c>
      <c r="K718">
        <v>0</v>
      </c>
      <c r="L718">
        <v>0.03</v>
      </c>
      <c r="M718">
        <v>0.02</v>
      </c>
      <c r="N718">
        <v>11.119536242490501</v>
      </c>
      <c r="O718">
        <f t="shared" si="22"/>
        <v>175.4230531</v>
      </c>
      <c r="P718">
        <f t="shared" si="23"/>
        <v>-37.799995619999997</v>
      </c>
      <c r="R718">
        <v>172800</v>
      </c>
      <c r="S718" t="s">
        <v>811</v>
      </c>
      <c r="T718" t="s">
        <v>96</v>
      </c>
      <c r="U718">
        <v>0</v>
      </c>
      <c r="V718">
        <v>0</v>
      </c>
      <c r="W718">
        <v>0</v>
      </c>
      <c r="X718">
        <v>0</v>
      </c>
      <c r="Y718">
        <v>1</v>
      </c>
      <c r="Z718">
        <v>0</v>
      </c>
      <c r="AA718">
        <v>0</v>
      </c>
      <c r="AB718">
        <v>0</v>
      </c>
      <c r="AC718">
        <v>0</v>
      </c>
      <c r="AD718">
        <v>0.02</v>
      </c>
      <c r="AE718">
        <v>0.96589332538751305</v>
      </c>
      <c r="AF718">
        <v>175.15911149999999</v>
      </c>
      <c r="AG718">
        <v>-37.800410589999998</v>
      </c>
      <c r="AI718">
        <v>173900</v>
      </c>
      <c r="AJ718" t="s">
        <v>822</v>
      </c>
      <c r="AK718" t="s">
        <v>96</v>
      </c>
      <c r="AL718">
        <v>0</v>
      </c>
      <c r="AM718">
        <v>0.23</v>
      </c>
      <c r="AN718">
        <v>0</v>
      </c>
      <c r="AO718">
        <v>0</v>
      </c>
      <c r="AP718">
        <v>0.02</v>
      </c>
      <c r="AQ718">
        <v>0.45</v>
      </c>
      <c r="AR718">
        <v>0</v>
      </c>
      <c r="AS718">
        <v>0.03</v>
      </c>
      <c r="AT718">
        <v>0.27</v>
      </c>
      <c r="AU718">
        <v>0</v>
      </c>
      <c r="AV718">
        <v>4.0536170376450098</v>
      </c>
      <c r="AW718">
        <v>175.53612609999999</v>
      </c>
      <c r="AX718">
        <v>-37.647746470000001</v>
      </c>
    </row>
    <row r="719" spans="1:50" x14ac:dyDescent="0.55000000000000004">
      <c r="A719">
        <v>173400</v>
      </c>
      <c r="B719" t="s">
        <v>817</v>
      </c>
      <c r="C719" t="s">
        <v>96</v>
      </c>
      <c r="D719">
        <v>0</v>
      </c>
      <c r="E719">
        <v>0</v>
      </c>
      <c r="F719">
        <v>0</v>
      </c>
      <c r="G719">
        <v>0</v>
      </c>
      <c r="H719">
        <v>1</v>
      </c>
      <c r="I719">
        <v>0</v>
      </c>
      <c r="J719">
        <v>0</v>
      </c>
      <c r="K719">
        <v>0</v>
      </c>
      <c r="L719">
        <v>0</v>
      </c>
      <c r="M719">
        <v>0.02</v>
      </c>
      <c r="N719">
        <v>10.3315942022797</v>
      </c>
      <c r="O719">
        <f t="shared" si="22"/>
        <v>175.38978180000001</v>
      </c>
      <c r="P719">
        <f t="shared" si="23"/>
        <v>-37.84740377</v>
      </c>
      <c r="R719">
        <v>172900</v>
      </c>
      <c r="S719" t="s">
        <v>812</v>
      </c>
      <c r="T719" t="s">
        <v>96</v>
      </c>
      <c r="U719">
        <v>0</v>
      </c>
      <c r="V719">
        <v>0</v>
      </c>
      <c r="W719">
        <v>0</v>
      </c>
      <c r="X719">
        <v>0</v>
      </c>
      <c r="Y719">
        <v>1</v>
      </c>
      <c r="Z719">
        <v>0</v>
      </c>
      <c r="AA719">
        <v>0</v>
      </c>
      <c r="AB719">
        <v>0</v>
      </c>
      <c r="AC719">
        <v>0</v>
      </c>
      <c r="AD719">
        <v>0.02</v>
      </c>
      <c r="AE719" t="s">
        <v>97</v>
      </c>
      <c r="AF719">
        <v>175.20720170000001</v>
      </c>
      <c r="AG719">
        <v>-37.78297972</v>
      </c>
      <c r="AI719">
        <v>174000</v>
      </c>
      <c r="AJ719" t="s">
        <v>823</v>
      </c>
      <c r="AK719" t="s">
        <v>96</v>
      </c>
      <c r="AL719">
        <v>0</v>
      </c>
      <c r="AM719">
        <v>0</v>
      </c>
      <c r="AN719">
        <v>0</v>
      </c>
      <c r="AO719">
        <v>0</v>
      </c>
      <c r="AP719">
        <v>0</v>
      </c>
      <c r="AQ719">
        <v>1</v>
      </c>
      <c r="AR719">
        <v>0</v>
      </c>
      <c r="AS719">
        <v>0</v>
      </c>
      <c r="AT719">
        <v>0</v>
      </c>
      <c r="AU719">
        <v>0</v>
      </c>
      <c r="AV719">
        <v>2.9250359019303702</v>
      </c>
      <c r="AW719">
        <v>175.51913059999899</v>
      </c>
      <c r="AX719">
        <v>-37.65791668</v>
      </c>
    </row>
    <row r="720" spans="1:50" x14ac:dyDescent="0.55000000000000004">
      <c r="A720">
        <v>173500</v>
      </c>
      <c r="B720" t="s">
        <v>818</v>
      </c>
      <c r="C720" t="s">
        <v>96</v>
      </c>
      <c r="D720">
        <v>0</v>
      </c>
      <c r="E720">
        <v>0</v>
      </c>
      <c r="F720">
        <v>0</v>
      </c>
      <c r="G720">
        <v>0</v>
      </c>
      <c r="H720">
        <v>0.94</v>
      </c>
      <c r="I720">
        <v>0</v>
      </c>
      <c r="J720">
        <v>0</v>
      </c>
      <c r="K720">
        <v>0</v>
      </c>
      <c r="L720">
        <v>0.06</v>
      </c>
      <c r="M720">
        <v>0.02</v>
      </c>
      <c r="N720">
        <v>16.7907886332458</v>
      </c>
      <c r="O720">
        <f t="shared" si="22"/>
        <v>175.46480170000001</v>
      </c>
      <c r="P720">
        <f t="shared" si="23"/>
        <v>-37.521322130000001</v>
      </c>
      <c r="R720">
        <v>173000</v>
      </c>
      <c r="S720" t="s">
        <v>813</v>
      </c>
      <c r="T720" t="s">
        <v>96</v>
      </c>
      <c r="U720">
        <v>0</v>
      </c>
      <c r="V720">
        <v>0</v>
      </c>
      <c r="W720">
        <v>0</v>
      </c>
      <c r="X720">
        <v>0</v>
      </c>
      <c r="Y720">
        <v>0.97</v>
      </c>
      <c r="Z720">
        <v>0</v>
      </c>
      <c r="AA720">
        <v>0</v>
      </c>
      <c r="AB720">
        <v>0</v>
      </c>
      <c r="AC720">
        <v>0.03</v>
      </c>
      <c r="AD720">
        <v>0.02</v>
      </c>
      <c r="AE720">
        <v>7.3275638373380003</v>
      </c>
      <c r="AF720">
        <v>175.33891990000001</v>
      </c>
      <c r="AG720">
        <v>-37.748515279999999</v>
      </c>
      <c r="AI720">
        <v>174100</v>
      </c>
      <c r="AJ720" t="s">
        <v>824</v>
      </c>
      <c r="AK720" t="s">
        <v>96</v>
      </c>
      <c r="AL720">
        <v>0</v>
      </c>
      <c r="AM720">
        <v>0.04</v>
      </c>
      <c r="AN720">
        <v>0</v>
      </c>
      <c r="AO720">
        <v>0</v>
      </c>
      <c r="AP720">
        <v>9.9999999999998892E-3</v>
      </c>
      <c r="AQ720">
        <v>0.75</v>
      </c>
      <c r="AR720">
        <v>0</v>
      </c>
      <c r="AS720">
        <v>7.0000000000000007E-2</v>
      </c>
      <c r="AT720">
        <v>0.13</v>
      </c>
      <c r="AU720">
        <v>0</v>
      </c>
      <c r="AV720">
        <v>2.0535605440408</v>
      </c>
      <c r="AW720">
        <v>175.710102699999</v>
      </c>
      <c r="AX720">
        <v>-37.532937359999998</v>
      </c>
    </row>
    <row r="721" spans="1:50" x14ac:dyDescent="0.55000000000000004">
      <c r="A721">
        <v>173600</v>
      </c>
      <c r="B721" t="s">
        <v>819</v>
      </c>
      <c r="C721" t="s">
        <v>96</v>
      </c>
      <c r="D721">
        <v>0</v>
      </c>
      <c r="E721">
        <v>0</v>
      </c>
      <c r="F721">
        <v>0</v>
      </c>
      <c r="G721">
        <v>0</v>
      </c>
      <c r="H721">
        <v>0.91</v>
      </c>
      <c r="I721">
        <v>0</v>
      </c>
      <c r="J721">
        <v>0</v>
      </c>
      <c r="K721">
        <v>0</v>
      </c>
      <c r="L721">
        <v>0.09</v>
      </c>
      <c r="M721">
        <v>0.02</v>
      </c>
      <c r="N721">
        <v>11.5319087137184</v>
      </c>
      <c r="O721">
        <f t="shared" si="22"/>
        <v>175.62867199999999</v>
      </c>
      <c r="P721">
        <f t="shared" si="23"/>
        <v>-37.500736160000002</v>
      </c>
      <c r="R721">
        <v>173100</v>
      </c>
      <c r="S721" t="s">
        <v>814</v>
      </c>
      <c r="T721" t="s">
        <v>96</v>
      </c>
      <c r="U721">
        <v>0</v>
      </c>
      <c r="V721">
        <v>0</v>
      </c>
      <c r="W721">
        <v>0</v>
      </c>
      <c r="X721">
        <v>0</v>
      </c>
      <c r="Y721">
        <v>0.78</v>
      </c>
      <c r="Z721">
        <v>0</v>
      </c>
      <c r="AA721">
        <v>0</v>
      </c>
      <c r="AB721">
        <v>0</v>
      </c>
      <c r="AC721">
        <v>0.22</v>
      </c>
      <c r="AD721">
        <v>0.02</v>
      </c>
      <c r="AE721">
        <v>1.17751058991198</v>
      </c>
      <c r="AF721">
        <v>175.43296090000001</v>
      </c>
      <c r="AG721">
        <v>-37.739630429999998</v>
      </c>
      <c r="AI721">
        <v>174200</v>
      </c>
      <c r="AJ721" t="s">
        <v>825</v>
      </c>
      <c r="AK721" t="s">
        <v>96</v>
      </c>
      <c r="AL721">
        <v>0</v>
      </c>
      <c r="AM721">
        <v>0.22</v>
      </c>
      <c r="AN721">
        <v>0</v>
      </c>
      <c r="AO721">
        <v>0</v>
      </c>
      <c r="AP721">
        <v>0.04</v>
      </c>
      <c r="AQ721">
        <v>0.41</v>
      </c>
      <c r="AR721">
        <v>0</v>
      </c>
      <c r="AS721">
        <v>0.04</v>
      </c>
      <c r="AT721">
        <v>0.28999999999999998</v>
      </c>
      <c r="AU721">
        <v>0</v>
      </c>
      <c r="AV721">
        <v>3.05817084478978</v>
      </c>
      <c r="AW721">
        <v>175.70065740000001</v>
      </c>
      <c r="AX721">
        <v>-37.551019250000003</v>
      </c>
    </row>
    <row r="722" spans="1:50" x14ac:dyDescent="0.55000000000000004">
      <c r="A722">
        <v>173700</v>
      </c>
      <c r="B722" t="s">
        <v>820</v>
      </c>
      <c r="C722" t="s">
        <v>96</v>
      </c>
      <c r="D722">
        <v>0</v>
      </c>
      <c r="E722">
        <v>0</v>
      </c>
      <c r="F722">
        <v>0</v>
      </c>
      <c r="G722">
        <v>0</v>
      </c>
      <c r="H722">
        <v>0.95</v>
      </c>
      <c r="I722">
        <v>0</v>
      </c>
      <c r="J722">
        <v>0</v>
      </c>
      <c r="K722">
        <v>0</v>
      </c>
      <c r="L722">
        <v>0.05</v>
      </c>
      <c r="M722">
        <v>0.02</v>
      </c>
      <c r="N722">
        <v>7.3578561242735203</v>
      </c>
      <c r="O722">
        <f t="shared" si="22"/>
        <v>175.59349459999899</v>
      </c>
      <c r="P722">
        <f t="shared" si="23"/>
        <v>-37.641633740000003</v>
      </c>
      <c r="R722">
        <v>173200</v>
      </c>
      <c r="S722" t="s">
        <v>815</v>
      </c>
      <c r="T722" t="s">
        <v>96</v>
      </c>
      <c r="U722">
        <v>0</v>
      </c>
      <c r="V722">
        <v>0</v>
      </c>
      <c r="W722">
        <v>0</v>
      </c>
      <c r="X722">
        <v>0</v>
      </c>
      <c r="Y722">
        <v>0.93</v>
      </c>
      <c r="Z722">
        <v>0</v>
      </c>
      <c r="AA722">
        <v>0</v>
      </c>
      <c r="AB722">
        <v>0</v>
      </c>
      <c r="AC722">
        <v>7.0000000000000007E-2</v>
      </c>
      <c r="AD722">
        <v>0.02</v>
      </c>
      <c r="AE722">
        <v>3.3894435938488101</v>
      </c>
      <c r="AF722">
        <v>175.35271030000001</v>
      </c>
      <c r="AG722">
        <v>-37.8125973</v>
      </c>
      <c r="AI722">
        <v>174300</v>
      </c>
      <c r="AJ722" t="s">
        <v>826</v>
      </c>
      <c r="AK722" t="s">
        <v>96</v>
      </c>
      <c r="AL722" t="s">
        <v>97</v>
      </c>
      <c r="AM722" t="s">
        <v>97</v>
      </c>
      <c r="AN722" t="s">
        <v>97</v>
      </c>
      <c r="AO722">
        <v>0</v>
      </c>
      <c r="AP722" t="s">
        <v>97</v>
      </c>
      <c r="AQ722" t="s">
        <v>97</v>
      </c>
      <c r="AR722">
        <v>0</v>
      </c>
      <c r="AS722" t="s">
        <v>97</v>
      </c>
      <c r="AT722" t="s">
        <v>97</v>
      </c>
      <c r="AU722">
        <v>0</v>
      </c>
      <c r="AV722" t="s">
        <v>97</v>
      </c>
      <c r="AW722">
        <v>175.7683505</v>
      </c>
      <c r="AX722">
        <v>-37.59772787</v>
      </c>
    </row>
    <row r="723" spans="1:50" x14ac:dyDescent="0.55000000000000004">
      <c r="A723">
        <v>173800</v>
      </c>
      <c r="B723" t="s">
        <v>821</v>
      </c>
      <c r="C723" t="s">
        <v>96</v>
      </c>
      <c r="D723">
        <v>0</v>
      </c>
      <c r="E723">
        <v>0</v>
      </c>
      <c r="F723">
        <v>0</v>
      </c>
      <c r="G723">
        <v>0</v>
      </c>
      <c r="H723">
        <v>0.94</v>
      </c>
      <c r="I723">
        <v>0.03</v>
      </c>
      <c r="J723">
        <v>0</v>
      </c>
      <c r="K723">
        <v>0</v>
      </c>
      <c r="L723">
        <v>0.03</v>
      </c>
      <c r="M723">
        <v>0.02</v>
      </c>
      <c r="N723">
        <v>8.92726980488019</v>
      </c>
      <c r="O723">
        <f t="shared" si="22"/>
        <v>175.52480800000001</v>
      </c>
      <c r="P723">
        <f t="shared" si="23"/>
        <v>-37.699033440000001</v>
      </c>
      <c r="R723">
        <v>173300</v>
      </c>
      <c r="S723" t="s">
        <v>816</v>
      </c>
      <c r="T723" t="s">
        <v>96</v>
      </c>
      <c r="U723">
        <v>0</v>
      </c>
      <c r="V723">
        <v>0</v>
      </c>
      <c r="W723">
        <v>0</v>
      </c>
      <c r="X723">
        <v>0</v>
      </c>
      <c r="Y723">
        <v>0.83</v>
      </c>
      <c r="Z723">
        <v>0</v>
      </c>
      <c r="AA723">
        <v>0</v>
      </c>
      <c r="AB723">
        <v>0</v>
      </c>
      <c r="AC723">
        <v>0.17</v>
      </c>
      <c r="AD723">
        <v>0.02</v>
      </c>
      <c r="AE723">
        <v>1.5999930166134699</v>
      </c>
      <c r="AF723">
        <v>175.4230531</v>
      </c>
      <c r="AG723">
        <v>-37.799995619999997</v>
      </c>
      <c r="AI723">
        <v>174400</v>
      </c>
      <c r="AJ723" t="s">
        <v>827</v>
      </c>
      <c r="AK723" t="s">
        <v>96</v>
      </c>
      <c r="AL723">
        <v>0</v>
      </c>
      <c r="AM723">
        <v>0.4</v>
      </c>
      <c r="AN723">
        <v>0</v>
      </c>
      <c r="AO723">
        <v>0</v>
      </c>
      <c r="AP723">
        <v>0</v>
      </c>
      <c r="AQ723">
        <v>0.6</v>
      </c>
      <c r="AR723">
        <v>0</v>
      </c>
      <c r="AS723">
        <v>0</v>
      </c>
      <c r="AT723">
        <v>0</v>
      </c>
      <c r="AU723">
        <v>0</v>
      </c>
      <c r="AV723">
        <v>7.7883268066245597</v>
      </c>
      <c r="AW723">
        <v>175.704967199999</v>
      </c>
      <c r="AX723">
        <v>-37.643543649999998</v>
      </c>
    </row>
    <row r="724" spans="1:50" x14ac:dyDescent="0.55000000000000004">
      <c r="A724">
        <v>173900</v>
      </c>
      <c r="B724" t="s">
        <v>822</v>
      </c>
      <c r="C724" t="s">
        <v>96</v>
      </c>
      <c r="D724">
        <v>0</v>
      </c>
      <c r="E724">
        <v>0</v>
      </c>
      <c r="F724">
        <v>0</v>
      </c>
      <c r="G724">
        <v>0</v>
      </c>
      <c r="H724">
        <v>0.92999999999999905</v>
      </c>
      <c r="I724">
        <v>0.02</v>
      </c>
      <c r="J724">
        <v>0</v>
      </c>
      <c r="K724">
        <v>0.01</v>
      </c>
      <c r="L724">
        <v>0.04</v>
      </c>
      <c r="M724">
        <v>0.02</v>
      </c>
      <c r="N724">
        <v>9.9661914386002302</v>
      </c>
      <c r="O724">
        <f t="shared" si="22"/>
        <v>175.53612609999999</v>
      </c>
      <c r="P724">
        <f t="shared" si="23"/>
        <v>-37.647746470000001</v>
      </c>
      <c r="R724">
        <v>173400</v>
      </c>
      <c r="S724" t="s">
        <v>817</v>
      </c>
      <c r="T724" t="s">
        <v>96</v>
      </c>
      <c r="U724">
        <v>0</v>
      </c>
      <c r="V724">
        <v>0</v>
      </c>
      <c r="W724">
        <v>0</v>
      </c>
      <c r="X724">
        <v>0</v>
      </c>
      <c r="Y724">
        <v>1</v>
      </c>
      <c r="Z724">
        <v>0</v>
      </c>
      <c r="AA724">
        <v>0</v>
      </c>
      <c r="AB724">
        <v>0</v>
      </c>
      <c r="AC724">
        <v>0</v>
      </c>
      <c r="AD724">
        <v>0.02</v>
      </c>
      <c r="AE724">
        <v>1.2058516481827699</v>
      </c>
      <c r="AF724">
        <v>175.38978180000001</v>
      </c>
      <c r="AG724">
        <v>-37.84740377</v>
      </c>
      <c r="AI724">
        <v>174500</v>
      </c>
      <c r="AJ724" t="s">
        <v>828</v>
      </c>
      <c r="AK724" t="s">
        <v>96</v>
      </c>
      <c r="AL724">
        <v>0</v>
      </c>
      <c r="AM724">
        <v>0.8</v>
      </c>
      <c r="AN724">
        <v>0</v>
      </c>
      <c r="AO724">
        <v>0</v>
      </c>
      <c r="AP724">
        <v>0</v>
      </c>
      <c r="AQ724">
        <v>0.2</v>
      </c>
      <c r="AR724">
        <v>0</v>
      </c>
      <c r="AS724">
        <v>0</v>
      </c>
      <c r="AT724">
        <v>0</v>
      </c>
      <c r="AU724">
        <v>0</v>
      </c>
      <c r="AV724">
        <v>4.4788554614295002</v>
      </c>
      <c r="AW724">
        <v>175.71770989999999</v>
      </c>
      <c r="AX724">
        <v>-37.74658925</v>
      </c>
    </row>
    <row r="725" spans="1:50" x14ac:dyDescent="0.55000000000000004">
      <c r="A725">
        <v>174000</v>
      </c>
      <c r="B725" t="s">
        <v>823</v>
      </c>
      <c r="C725" t="s">
        <v>96</v>
      </c>
      <c r="D725">
        <v>0</v>
      </c>
      <c r="E725">
        <v>0</v>
      </c>
      <c r="F725">
        <v>0</v>
      </c>
      <c r="G725">
        <v>0</v>
      </c>
      <c r="H725">
        <v>0.93</v>
      </c>
      <c r="I725">
        <v>0</v>
      </c>
      <c r="J725">
        <v>0</v>
      </c>
      <c r="K725">
        <v>0.01</v>
      </c>
      <c r="L725">
        <v>0.06</v>
      </c>
      <c r="M725">
        <v>0.02</v>
      </c>
      <c r="N725">
        <v>9.3224989381789793</v>
      </c>
      <c r="O725">
        <f t="shared" si="22"/>
        <v>175.51913059999899</v>
      </c>
      <c r="P725">
        <f t="shared" si="23"/>
        <v>-37.65791668</v>
      </c>
      <c r="R725">
        <v>173500</v>
      </c>
      <c r="S725" t="s">
        <v>818</v>
      </c>
      <c r="T725" t="s">
        <v>96</v>
      </c>
      <c r="U725">
        <v>0</v>
      </c>
      <c r="V725">
        <v>0</v>
      </c>
      <c r="W725">
        <v>0</v>
      </c>
      <c r="X725">
        <v>0</v>
      </c>
      <c r="Y725">
        <v>0.81</v>
      </c>
      <c r="Z725">
        <v>0</v>
      </c>
      <c r="AA725">
        <v>0</v>
      </c>
      <c r="AB725">
        <v>0</v>
      </c>
      <c r="AC725">
        <v>0.19</v>
      </c>
      <c r="AD725">
        <v>0.02</v>
      </c>
      <c r="AE725">
        <v>4.6225186165498098</v>
      </c>
      <c r="AF725">
        <v>175.46480170000001</v>
      </c>
      <c r="AG725">
        <v>-37.521322130000001</v>
      </c>
      <c r="AI725">
        <v>174600</v>
      </c>
      <c r="AJ725" t="s">
        <v>829</v>
      </c>
      <c r="AK725" t="s">
        <v>96</v>
      </c>
      <c r="AL725">
        <v>0</v>
      </c>
      <c r="AM725">
        <v>0</v>
      </c>
      <c r="AN725">
        <v>0</v>
      </c>
      <c r="AO725">
        <v>0</v>
      </c>
      <c r="AP725">
        <v>0</v>
      </c>
      <c r="AQ725">
        <v>0.5</v>
      </c>
      <c r="AR725">
        <v>0</v>
      </c>
      <c r="AS725">
        <v>0</v>
      </c>
      <c r="AT725">
        <v>0.5</v>
      </c>
      <c r="AU725">
        <v>0</v>
      </c>
      <c r="AV725">
        <v>2.2704220220205098</v>
      </c>
      <c r="AW725">
        <v>175.7349705</v>
      </c>
      <c r="AX725">
        <v>-37.787640740000001</v>
      </c>
    </row>
    <row r="726" spans="1:50" x14ac:dyDescent="0.55000000000000004">
      <c r="A726">
        <v>174100</v>
      </c>
      <c r="B726" t="s">
        <v>824</v>
      </c>
      <c r="C726" t="s">
        <v>96</v>
      </c>
      <c r="D726">
        <v>0</v>
      </c>
      <c r="E726">
        <v>0</v>
      </c>
      <c r="F726">
        <v>0</v>
      </c>
      <c r="G726">
        <v>0</v>
      </c>
      <c r="H726">
        <v>0.88</v>
      </c>
      <c r="I726">
        <v>0.03</v>
      </c>
      <c r="J726">
        <v>0</v>
      </c>
      <c r="K726">
        <v>0.02</v>
      </c>
      <c r="L726">
        <v>7.0000000000000007E-2</v>
      </c>
      <c r="M726">
        <v>0.02</v>
      </c>
      <c r="N726">
        <v>7.9594869739310798</v>
      </c>
      <c r="O726">
        <f t="shared" si="22"/>
        <v>175.710102699999</v>
      </c>
      <c r="P726">
        <f t="shared" si="23"/>
        <v>-37.532937359999998</v>
      </c>
      <c r="R726">
        <v>173600</v>
      </c>
      <c r="S726" t="s">
        <v>819</v>
      </c>
      <c r="T726" t="s">
        <v>96</v>
      </c>
      <c r="U726">
        <v>0</v>
      </c>
      <c r="V726">
        <v>0</v>
      </c>
      <c r="W726">
        <v>0</v>
      </c>
      <c r="X726">
        <v>0</v>
      </c>
      <c r="Y726">
        <v>0.73</v>
      </c>
      <c r="Z726">
        <v>0</v>
      </c>
      <c r="AA726">
        <v>0</v>
      </c>
      <c r="AB726">
        <v>0</v>
      </c>
      <c r="AC726">
        <v>0.27</v>
      </c>
      <c r="AD726">
        <v>0.02</v>
      </c>
      <c r="AE726">
        <v>3.3722521519338802</v>
      </c>
      <c r="AF726">
        <v>175.62867199999999</v>
      </c>
      <c r="AG726">
        <v>-37.500736160000002</v>
      </c>
      <c r="AI726">
        <v>174700</v>
      </c>
      <c r="AJ726" t="s">
        <v>830</v>
      </c>
      <c r="AK726" t="s">
        <v>96</v>
      </c>
      <c r="AL726" t="s">
        <v>97</v>
      </c>
      <c r="AM726" t="s">
        <v>97</v>
      </c>
      <c r="AN726" t="s">
        <v>97</v>
      </c>
      <c r="AO726">
        <v>0</v>
      </c>
      <c r="AP726" t="s">
        <v>97</v>
      </c>
      <c r="AQ726" t="s">
        <v>97</v>
      </c>
      <c r="AR726">
        <v>0</v>
      </c>
      <c r="AS726" t="s">
        <v>97</v>
      </c>
      <c r="AT726" t="s">
        <v>97</v>
      </c>
      <c r="AU726">
        <v>0</v>
      </c>
      <c r="AV726" t="s">
        <v>97</v>
      </c>
      <c r="AW726">
        <v>175.84578999999999</v>
      </c>
      <c r="AX726">
        <v>-37.772862510000003</v>
      </c>
    </row>
    <row r="727" spans="1:50" x14ac:dyDescent="0.55000000000000004">
      <c r="A727">
        <v>174200</v>
      </c>
      <c r="B727" t="s">
        <v>825</v>
      </c>
      <c r="C727" t="s">
        <v>96</v>
      </c>
      <c r="D727">
        <v>0</v>
      </c>
      <c r="E727">
        <v>0</v>
      </c>
      <c r="F727">
        <v>0</v>
      </c>
      <c r="G727">
        <v>0</v>
      </c>
      <c r="H727">
        <v>0.96</v>
      </c>
      <c r="I727">
        <v>0</v>
      </c>
      <c r="J727">
        <v>0</v>
      </c>
      <c r="K727">
        <v>0.01</v>
      </c>
      <c r="L727">
        <v>0.03</v>
      </c>
      <c r="M727">
        <v>0.02</v>
      </c>
      <c r="N727">
        <v>7.5776906527663401</v>
      </c>
      <c r="O727">
        <f t="shared" si="22"/>
        <v>175.70065740000001</v>
      </c>
      <c r="P727">
        <f t="shared" si="23"/>
        <v>-37.551019250000003</v>
      </c>
      <c r="R727">
        <v>173700</v>
      </c>
      <c r="S727" t="s">
        <v>820</v>
      </c>
      <c r="T727" t="s">
        <v>96</v>
      </c>
      <c r="U727">
        <v>0</v>
      </c>
      <c r="V727">
        <v>0</v>
      </c>
      <c r="W727">
        <v>0</v>
      </c>
      <c r="X727">
        <v>0</v>
      </c>
      <c r="Y727">
        <v>0.97</v>
      </c>
      <c r="Z727">
        <v>0</v>
      </c>
      <c r="AA727">
        <v>0</v>
      </c>
      <c r="AB727">
        <v>0</v>
      </c>
      <c r="AC727">
        <v>0.03</v>
      </c>
      <c r="AD727">
        <v>0.02</v>
      </c>
      <c r="AE727">
        <v>9.2807920060764904</v>
      </c>
      <c r="AF727">
        <v>175.59349459999899</v>
      </c>
      <c r="AG727">
        <v>-37.641633740000003</v>
      </c>
      <c r="AI727">
        <v>174800</v>
      </c>
      <c r="AJ727" t="s">
        <v>831</v>
      </c>
      <c r="AK727" t="s">
        <v>96</v>
      </c>
      <c r="AL727">
        <v>0</v>
      </c>
      <c r="AM727">
        <v>0.24</v>
      </c>
      <c r="AN727">
        <v>0</v>
      </c>
      <c r="AO727">
        <v>0</v>
      </c>
      <c r="AP727">
        <v>0</v>
      </c>
      <c r="AQ727">
        <v>0.76</v>
      </c>
      <c r="AR727">
        <v>0</v>
      </c>
      <c r="AS727">
        <v>0</v>
      </c>
      <c r="AT727">
        <v>0</v>
      </c>
      <c r="AU727">
        <v>0</v>
      </c>
      <c r="AV727">
        <v>7.2902589568507397</v>
      </c>
      <c r="AW727">
        <v>175.72059540000001</v>
      </c>
      <c r="AX727">
        <v>-37.876101560000002</v>
      </c>
    </row>
    <row r="728" spans="1:50" x14ac:dyDescent="0.55000000000000004">
      <c r="A728">
        <v>174300</v>
      </c>
      <c r="B728" t="s">
        <v>826</v>
      </c>
      <c r="C728" t="s">
        <v>96</v>
      </c>
      <c r="D728">
        <v>0</v>
      </c>
      <c r="E728">
        <v>0</v>
      </c>
      <c r="F728">
        <v>0</v>
      </c>
      <c r="G728">
        <v>0</v>
      </c>
      <c r="H728">
        <v>0.96</v>
      </c>
      <c r="I728">
        <v>0</v>
      </c>
      <c r="J728">
        <v>0</v>
      </c>
      <c r="K728">
        <v>0</v>
      </c>
      <c r="L728">
        <v>0.04</v>
      </c>
      <c r="M728">
        <v>0.02</v>
      </c>
      <c r="N728">
        <v>9.7393603635800297</v>
      </c>
      <c r="O728">
        <f t="shared" si="22"/>
        <v>175.7683505</v>
      </c>
      <c r="P728">
        <f t="shared" si="23"/>
        <v>-37.59772787</v>
      </c>
      <c r="R728">
        <v>173800</v>
      </c>
      <c r="S728" t="s">
        <v>821</v>
      </c>
      <c r="T728" t="s">
        <v>96</v>
      </c>
      <c r="U728">
        <v>0</v>
      </c>
      <c r="V728">
        <v>0</v>
      </c>
      <c r="W728">
        <v>0</v>
      </c>
      <c r="X728">
        <v>0</v>
      </c>
      <c r="Y728">
        <v>0.91</v>
      </c>
      <c r="Z728">
        <v>0</v>
      </c>
      <c r="AA728">
        <v>0</v>
      </c>
      <c r="AB728">
        <v>0</v>
      </c>
      <c r="AC728">
        <v>0.09</v>
      </c>
      <c r="AD728">
        <v>0.02</v>
      </c>
      <c r="AE728">
        <v>3.9682365237523101</v>
      </c>
      <c r="AF728">
        <v>175.52480800000001</v>
      </c>
      <c r="AG728">
        <v>-37.699033440000001</v>
      </c>
      <c r="AI728">
        <v>174900</v>
      </c>
      <c r="AJ728" t="s">
        <v>832</v>
      </c>
      <c r="AK728" t="s">
        <v>96</v>
      </c>
      <c r="AL728">
        <v>0</v>
      </c>
      <c r="AM728">
        <v>0</v>
      </c>
      <c r="AN728">
        <v>0</v>
      </c>
      <c r="AO728">
        <v>0</v>
      </c>
      <c r="AP728">
        <v>0</v>
      </c>
      <c r="AQ728">
        <v>1</v>
      </c>
      <c r="AR728">
        <v>0</v>
      </c>
      <c r="AS728">
        <v>0</v>
      </c>
      <c r="AT728">
        <v>0</v>
      </c>
      <c r="AU728">
        <v>0</v>
      </c>
      <c r="AV728">
        <v>4.4592917110538002</v>
      </c>
      <c r="AW728">
        <v>175.78065619999899</v>
      </c>
      <c r="AX728">
        <v>-37.809219499999998</v>
      </c>
    </row>
    <row r="729" spans="1:50" x14ac:dyDescent="0.55000000000000004">
      <c r="A729">
        <v>174400</v>
      </c>
      <c r="B729" t="s">
        <v>827</v>
      </c>
      <c r="C729" t="s">
        <v>96</v>
      </c>
      <c r="D729">
        <v>0</v>
      </c>
      <c r="E729">
        <v>0</v>
      </c>
      <c r="F729">
        <v>0</v>
      </c>
      <c r="G729">
        <v>0</v>
      </c>
      <c r="H729">
        <v>0.96</v>
      </c>
      <c r="I729">
        <v>0</v>
      </c>
      <c r="J729">
        <v>0</v>
      </c>
      <c r="K729">
        <v>0</v>
      </c>
      <c r="L729">
        <v>0.04</v>
      </c>
      <c r="M729">
        <v>0.02</v>
      </c>
      <c r="N729">
        <v>10.3869734681738</v>
      </c>
      <c r="O729">
        <f t="shared" si="22"/>
        <v>175.704967199999</v>
      </c>
      <c r="P729">
        <f t="shared" si="23"/>
        <v>-37.643543649999998</v>
      </c>
      <c r="R729">
        <v>173900</v>
      </c>
      <c r="S729" t="s">
        <v>822</v>
      </c>
      <c r="T729" t="s">
        <v>96</v>
      </c>
      <c r="U729">
        <v>0</v>
      </c>
      <c r="V729">
        <v>0</v>
      </c>
      <c r="W729">
        <v>0</v>
      </c>
      <c r="X729">
        <v>0</v>
      </c>
      <c r="Y729">
        <v>0.91</v>
      </c>
      <c r="Z729">
        <v>0.02</v>
      </c>
      <c r="AA729">
        <v>0</v>
      </c>
      <c r="AB729">
        <v>0</v>
      </c>
      <c r="AC729">
        <v>7.0000000000000007E-2</v>
      </c>
      <c r="AD729">
        <v>0.02</v>
      </c>
      <c r="AE729">
        <v>3.0386875732721501</v>
      </c>
      <c r="AF729">
        <v>175.53612609999999</v>
      </c>
      <c r="AG729">
        <v>-37.647746470000001</v>
      </c>
      <c r="AI729">
        <v>175000</v>
      </c>
      <c r="AJ729" t="s">
        <v>833</v>
      </c>
      <c r="AK729" t="s">
        <v>96</v>
      </c>
      <c r="AL729">
        <v>0</v>
      </c>
      <c r="AM729">
        <v>0.27</v>
      </c>
      <c r="AN729">
        <v>0</v>
      </c>
      <c r="AO729">
        <v>0</v>
      </c>
      <c r="AP729">
        <v>0.02</v>
      </c>
      <c r="AQ729">
        <v>0.46</v>
      </c>
      <c r="AR729">
        <v>0</v>
      </c>
      <c r="AS729">
        <v>0.05</v>
      </c>
      <c r="AT729">
        <v>0.2</v>
      </c>
      <c r="AU729">
        <v>0</v>
      </c>
      <c r="AV729">
        <v>5.0884964981882197</v>
      </c>
      <c r="AW729">
        <v>175.76957640000001</v>
      </c>
      <c r="AX729">
        <v>-37.817955060000003</v>
      </c>
    </row>
    <row r="730" spans="1:50" x14ac:dyDescent="0.55000000000000004">
      <c r="A730">
        <v>174500</v>
      </c>
      <c r="B730" t="s">
        <v>828</v>
      </c>
      <c r="C730" t="s">
        <v>96</v>
      </c>
      <c r="D730">
        <v>0</v>
      </c>
      <c r="E730">
        <v>0</v>
      </c>
      <c r="F730">
        <v>0</v>
      </c>
      <c r="G730">
        <v>0</v>
      </c>
      <c r="H730">
        <v>0.93</v>
      </c>
      <c r="I730">
        <v>0</v>
      </c>
      <c r="J730">
        <v>0</v>
      </c>
      <c r="K730">
        <v>0</v>
      </c>
      <c r="L730">
        <v>7.0000000000000007E-2</v>
      </c>
      <c r="M730">
        <v>0.02</v>
      </c>
      <c r="N730">
        <v>8.1060319167815607</v>
      </c>
      <c r="O730">
        <f t="shared" si="22"/>
        <v>175.71770989999999</v>
      </c>
      <c r="P730">
        <f t="shared" si="23"/>
        <v>-37.74658925</v>
      </c>
      <c r="R730">
        <v>174000</v>
      </c>
      <c r="S730" t="s">
        <v>823</v>
      </c>
      <c r="T730" t="s">
        <v>96</v>
      </c>
      <c r="U730">
        <v>0</v>
      </c>
      <c r="V730">
        <v>0</v>
      </c>
      <c r="W730">
        <v>0</v>
      </c>
      <c r="X730">
        <v>0</v>
      </c>
      <c r="Y730">
        <v>0.91</v>
      </c>
      <c r="Z730">
        <v>0.02</v>
      </c>
      <c r="AA730">
        <v>0</v>
      </c>
      <c r="AB730">
        <v>0.01</v>
      </c>
      <c r="AC730">
        <v>0.06</v>
      </c>
      <c r="AD730">
        <v>0.02</v>
      </c>
      <c r="AE730">
        <v>6.5094482635550603</v>
      </c>
      <c r="AF730">
        <v>175.51913059999899</v>
      </c>
      <c r="AG730">
        <v>-37.65791668</v>
      </c>
      <c r="AI730">
        <v>175100</v>
      </c>
      <c r="AJ730" t="s">
        <v>834</v>
      </c>
      <c r="AK730" t="s">
        <v>96</v>
      </c>
      <c r="AL730">
        <v>0</v>
      </c>
      <c r="AM730">
        <v>0.28000000000000003</v>
      </c>
      <c r="AN730">
        <v>0</v>
      </c>
      <c r="AO730">
        <v>0</v>
      </c>
      <c r="AP730">
        <v>0</v>
      </c>
      <c r="AQ730">
        <v>0.72</v>
      </c>
      <c r="AR730">
        <v>0</v>
      </c>
      <c r="AS730">
        <v>0</v>
      </c>
      <c r="AT730">
        <v>0</v>
      </c>
      <c r="AU730">
        <v>0</v>
      </c>
      <c r="AV730">
        <v>2.5490943845212199</v>
      </c>
      <c r="AW730">
        <v>175.8730697</v>
      </c>
      <c r="AX730">
        <v>-37.871536079999998</v>
      </c>
    </row>
    <row r="731" spans="1:50" x14ac:dyDescent="0.55000000000000004">
      <c r="A731">
        <v>174600</v>
      </c>
      <c r="B731" t="s">
        <v>829</v>
      </c>
      <c r="C731" t="s">
        <v>96</v>
      </c>
      <c r="D731">
        <v>0</v>
      </c>
      <c r="E731">
        <v>0</v>
      </c>
      <c r="F731">
        <v>0</v>
      </c>
      <c r="G731">
        <v>0</v>
      </c>
      <c r="H731">
        <v>0.98</v>
      </c>
      <c r="I731">
        <v>0</v>
      </c>
      <c r="J731">
        <v>0</v>
      </c>
      <c r="K731">
        <v>0</v>
      </c>
      <c r="L731">
        <v>0.02</v>
      </c>
      <c r="M731">
        <v>0.02</v>
      </c>
      <c r="N731">
        <v>6.1445461266250803</v>
      </c>
      <c r="O731">
        <f t="shared" si="22"/>
        <v>175.7349705</v>
      </c>
      <c r="P731">
        <f t="shared" si="23"/>
        <v>-37.787640740000001</v>
      </c>
      <c r="R731">
        <v>174100</v>
      </c>
      <c r="S731" t="s">
        <v>824</v>
      </c>
      <c r="T731" t="s">
        <v>96</v>
      </c>
      <c r="U731">
        <v>0</v>
      </c>
      <c r="V731">
        <v>0</v>
      </c>
      <c r="W731">
        <v>0</v>
      </c>
      <c r="X731">
        <v>0</v>
      </c>
      <c r="Y731">
        <v>0.89</v>
      </c>
      <c r="Z731">
        <v>0.01</v>
      </c>
      <c r="AA731">
        <v>0</v>
      </c>
      <c r="AB731">
        <v>0.03</v>
      </c>
      <c r="AC731">
        <v>7.0000000000000007E-2</v>
      </c>
      <c r="AD731">
        <v>0.02</v>
      </c>
      <c r="AE731">
        <v>5.2371879097136897</v>
      </c>
      <c r="AF731">
        <v>175.710102699999</v>
      </c>
      <c r="AG731">
        <v>-37.532937359999998</v>
      </c>
      <c r="AI731">
        <v>175200</v>
      </c>
      <c r="AJ731" t="s">
        <v>835</v>
      </c>
      <c r="AK731" t="s">
        <v>96</v>
      </c>
      <c r="AL731">
        <v>0</v>
      </c>
      <c r="AM731">
        <v>0</v>
      </c>
      <c r="AN731">
        <v>0</v>
      </c>
      <c r="AO731">
        <v>0</v>
      </c>
      <c r="AP731">
        <v>0</v>
      </c>
      <c r="AQ731">
        <v>1</v>
      </c>
      <c r="AR731">
        <v>0</v>
      </c>
      <c r="AS731">
        <v>0</v>
      </c>
      <c r="AT731">
        <v>0</v>
      </c>
      <c r="AU731">
        <v>0</v>
      </c>
      <c r="AV731">
        <v>3.7902628484121901</v>
      </c>
      <c r="AW731">
        <v>175.22072360000001</v>
      </c>
      <c r="AX731">
        <v>-37.732264229999998</v>
      </c>
    </row>
    <row r="732" spans="1:50" x14ac:dyDescent="0.55000000000000004">
      <c r="A732">
        <v>174700</v>
      </c>
      <c r="B732" t="s">
        <v>830</v>
      </c>
      <c r="C732" t="s">
        <v>96</v>
      </c>
      <c r="D732">
        <v>0</v>
      </c>
      <c r="E732">
        <v>0</v>
      </c>
      <c r="F732">
        <v>0</v>
      </c>
      <c r="G732">
        <v>0</v>
      </c>
      <c r="H732">
        <v>0.88</v>
      </c>
      <c r="I732">
        <v>0</v>
      </c>
      <c r="J732">
        <v>0</v>
      </c>
      <c r="K732">
        <v>0</v>
      </c>
      <c r="L732">
        <v>0.12</v>
      </c>
      <c r="M732">
        <v>0.02</v>
      </c>
      <c r="N732">
        <v>6.2715696577555304</v>
      </c>
      <c r="O732">
        <f t="shared" si="22"/>
        <v>175.84578999999999</v>
      </c>
      <c r="P732">
        <f t="shared" si="23"/>
        <v>-37.772862510000003</v>
      </c>
      <c r="R732">
        <v>174200</v>
      </c>
      <c r="S732" t="s">
        <v>825</v>
      </c>
      <c r="T732" t="s">
        <v>96</v>
      </c>
      <c r="U732">
        <v>0</v>
      </c>
      <c r="V732">
        <v>0</v>
      </c>
      <c r="W732">
        <v>0</v>
      </c>
      <c r="X732">
        <v>0</v>
      </c>
      <c r="Y732">
        <v>0.94</v>
      </c>
      <c r="Z732">
        <v>0.02</v>
      </c>
      <c r="AA732">
        <v>0</v>
      </c>
      <c r="AB732">
        <v>0</v>
      </c>
      <c r="AC732">
        <v>0.04</v>
      </c>
      <c r="AD732">
        <v>0.02</v>
      </c>
      <c r="AE732">
        <v>7.1162009038046303</v>
      </c>
      <c r="AF732">
        <v>175.70065740000001</v>
      </c>
      <c r="AG732">
        <v>-37.551019250000003</v>
      </c>
      <c r="AI732">
        <v>175300</v>
      </c>
      <c r="AJ732" t="s">
        <v>836</v>
      </c>
      <c r="AK732" t="s">
        <v>96</v>
      </c>
      <c r="AL732">
        <v>0</v>
      </c>
      <c r="AM732">
        <v>0</v>
      </c>
      <c r="AN732">
        <v>0</v>
      </c>
      <c r="AO732">
        <v>0</v>
      </c>
      <c r="AP732">
        <v>0</v>
      </c>
      <c r="AQ732">
        <v>1</v>
      </c>
      <c r="AR732">
        <v>0</v>
      </c>
      <c r="AS732">
        <v>0</v>
      </c>
      <c r="AT732">
        <v>0</v>
      </c>
      <c r="AU732">
        <v>0</v>
      </c>
      <c r="AV732">
        <v>1.4009291877354699</v>
      </c>
      <c r="AW732">
        <v>175.24200089999999</v>
      </c>
      <c r="AX732">
        <v>-37.721330080000001</v>
      </c>
    </row>
    <row r="733" spans="1:50" x14ac:dyDescent="0.55000000000000004">
      <c r="A733">
        <v>174800</v>
      </c>
      <c r="B733" t="s">
        <v>831</v>
      </c>
      <c r="C733" t="s">
        <v>96</v>
      </c>
      <c r="D733">
        <v>0</v>
      </c>
      <c r="E733">
        <v>0</v>
      </c>
      <c r="F733">
        <v>0</v>
      </c>
      <c r="G733">
        <v>0</v>
      </c>
      <c r="H733">
        <v>0.9</v>
      </c>
      <c r="I733">
        <v>0.03</v>
      </c>
      <c r="J733">
        <v>0</v>
      </c>
      <c r="K733">
        <v>0</v>
      </c>
      <c r="L733">
        <v>7.0000000000000007E-2</v>
      </c>
      <c r="M733">
        <v>0.02</v>
      </c>
      <c r="N733">
        <v>5.3775173912804002</v>
      </c>
      <c r="O733">
        <f t="shared" si="22"/>
        <v>175.72059540000001</v>
      </c>
      <c r="P733">
        <f t="shared" si="23"/>
        <v>-37.876101560000002</v>
      </c>
      <c r="R733">
        <v>174300</v>
      </c>
      <c r="S733" t="s">
        <v>826</v>
      </c>
      <c r="T733" t="s">
        <v>96</v>
      </c>
      <c r="U733">
        <v>0</v>
      </c>
      <c r="V733">
        <v>0</v>
      </c>
      <c r="W733">
        <v>0</v>
      </c>
      <c r="X733">
        <v>0</v>
      </c>
      <c r="Y733">
        <v>0.92</v>
      </c>
      <c r="Z733">
        <v>0</v>
      </c>
      <c r="AA733">
        <v>0</v>
      </c>
      <c r="AB733">
        <v>0</v>
      </c>
      <c r="AC733">
        <v>0.08</v>
      </c>
      <c r="AD733">
        <v>0.02</v>
      </c>
      <c r="AE733">
        <v>5.0768692228546701</v>
      </c>
      <c r="AF733">
        <v>175.7683505</v>
      </c>
      <c r="AG733">
        <v>-37.59772787</v>
      </c>
      <c r="AI733">
        <v>175400</v>
      </c>
      <c r="AJ733" t="s">
        <v>837</v>
      </c>
      <c r="AK733" t="s">
        <v>96</v>
      </c>
      <c r="AL733" t="s">
        <v>97</v>
      </c>
      <c r="AM733" t="s">
        <v>97</v>
      </c>
      <c r="AN733" t="s">
        <v>97</v>
      </c>
      <c r="AO733">
        <v>0</v>
      </c>
      <c r="AP733" t="s">
        <v>97</v>
      </c>
      <c r="AQ733" t="s">
        <v>97</v>
      </c>
      <c r="AR733">
        <v>0</v>
      </c>
      <c r="AS733" t="s">
        <v>97</v>
      </c>
      <c r="AT733" t="s">
        <v>97</v>
      </c>
      <c r="AU733">
        <v>0</v>
      </c>
      <c r="AV733" t="s">
        <v>97</v>
      </c>
      <c r="AW733">
        <v>175.21139969999999</v>
      </c>
      <c r="AX733">
        <v>-37.755415139999997</v>
      </c>
    </row>
    <row r="734" spans="1:50" x14ac:dyDescent="0.55000000000000004">
      <c r="A734">
        <v>174900</v>
      </c>
      <c r="B734" t="s">
        <v>832</v>
      </c>
      <c r="C734" t="s">
        <v>96</v>
      </c>
      <c r="D734">
        <v>0</v>
      </c>
      <c r="E734">
        <v>0</v>
      </c>
      <c r="F734">
        <v>0</v>
      </c>
      <c r="G734">
        <v>0</v>
      </c>
      <c r="H734">
        <v>0.84</v>
      </c>
      <c r="I734">
        <v>0.03</v>
      </c>
      <c r="J734">
        <v>0</v>
      </c>
      <c r="K734">
        <v>0.02</v>
      </c>
      <c r="L734">
        <v>0.11</v>
      </c>
      <c r="M734">
        <v>0.02</v>
      </c>
      <c r="N734">
        <v>3.8760971759736802</v>
      </c>
      <c r="O734">
        <f t="shared" si="22"/>
        <v>175.78065619999899</v>
      </c>
      <c r="P734">
        <f t="shared" si="23"/>
        <v>-37.809219499999998</v>
      </c>
      <c r="R734">
        <v>174400</v>
      </c>
      <c r="S734" t="s">
        <v>827</v>
      </c>
      <c r="T734" t="s">
        <v>96</v>
      </c>
      <c r="U734">
        <v>0</v>
      </c>
      <c r="V734">
        <v>0</v>
      </c>
      <c r="W734">
        <v>0</v>
      </c>
      <c r="X734">
        <v>0</v>
      </c>
      <c r="Y734">
        <v>0.98</v>
      </c>
      <c r="Z734">
        <v>0.01</v>
      </c>
      <c r="AA734">
        <v>0</v>
      </c>
      <c r="AB734">
        <v>0</v>
      </c>
      <c r="AC734">
        <v>0.01</v>
      </c>
      <c r="AD734">
        <v>0.02</v>
      </c>
      <c r="AE734">
        <v>13.8806792221151</v>
      </c>
      <c r="AF734">
        <v>175.704967199999</v>
      </c>
      <c r="AG734">
        <v>-37.643543649999998</v>
      </c>
      <c r="AI734">
        <v>175500</v>
      </c>
      <c r="AJ734" t="s">
        <v>838</v>
      </c>
      <c r="AK734" t="s">
        <v>96</v>
      </c>
      <c r="AL734" t="s">
        <v>97</v>
      </c>
      <c r="AM734" t="s">
        <v>97</v>
      </c>
      <c r="AN734" t="s">
        <v>97</v>
      </c>
      <c r="AO734">
        <v>0</v>
      </c>
      <c r="AP734" t="s">
        <v>97</v>
      </c>
      <c r="AQ734" t="s">
        <v>97</v>
      </c>
      <c r="AR734">
        <v>0</v>
      </c>
      <c r="AS734" t="s">
        <v>97</v>
      </c>
      <c r="AT734" t="s">
        <v>97</v>
      </c>
      <c r="AU734">
        <v>0</v>
      </c>
      <c r="AV734" t="s">
        <v>97</v>
      </c>
      <c r="AW734">
        <v>175.239892</v>
      </c>
      <c r="AX734">
        <v>-37.729433</v>
      </c>
    </row>
    <row r="735" spans="1:50" x14ac:dyDescent="0.55000000000000004">
      <c r="A735">
        <v>175000</v>
      </c>
      <c r="B735" t="s">
        <v>833</v>
      </c>
      <c r="C735" t="s">
        <v>96</v>
      </c>
      <c r="D735">
        <v>0</v>
      </c>
      <c r="E735">
        <v>0</v>
      </c>
      <c r="F735">
        <v>0</v>
      </c>
      <c r="G735">
        <v>0</v>
      </c>
      <c r="H735">
        <v>0.86</v>
      </c>
      <c r="I735">
        <v>0.03</v>
      </c>
      <c r="J735">
        <v>0</v>
      </c>
      <c r="K735">
        <v>0.02</v>
      </c>
      <c r="L735">
        <v>0.09</v>
      </c>
      <c r="M735">
        <v>0.02</v>
      </c>
      <c r="N735">
        <v>4.2095885049429098</v>
      </c>
      <c r="O735">
        <f t="shared" si="22"/>
        <v>175.76957640000001</v>
      </c>
      <c r="P735">
        <f t="shared" si="23"/>
        <v>-37.817955060000003</v>
      </c>
      <c r="R735">
        <v>174500</v>
      </c>
      <c r="S735" t="s">
        <v>828</v>
      </c>
      <c r="T735" t="s">
        <v>96</v>
      </c>
      <c r="U735">
        <v>0</v>
      </c>
      <c r="V735">
        <v>0</v>
      </c>
      <c r="W735">
        <v>0</v>
      </c>
      <c r="X735">
        <v>0</v>
      </c>
      <c r="Y735">
        <v>0.83</v>
      </c>
      <c r="Z735">
        <v>0</v>
      </c>
      <c r="AA735">
        <v>0</v>
      </c>
      <c r="AB735">
        <v>0</v>
      </c>
      <c r="AC735">
        <v>0.17</v>
      </c>
      <c r="AD735">
        <v>0.02</v>
      </c>
      <c r="AE735">
        <v>2.6176930218253101</v>
      </c>
      <c r="AF735">
        <v>175.71770989999999</v>
      </c>
      <c r="AG735">
        <v>-37.74658925</v>
      </c>
      <c r="AI735">
        <v>175600</v>
      </c>
      <c r="AJ735" t="s">
        <v>839</v>
      </c>
      <c r="AK735" t="s">
        <v>96</v>
      </c>
      <c r="AL735">
        <v>0</v>
      </c>
      <c r="AM735">
        <v>0.04</v>
      </c>
      <c r="AN735">
        <v>0</v>
      </c>
      <c r="AO735">
        <v>0</v>
      </c>
      <c r="AP735">
        <v>-0.01</v>
      </c>
      <c r="AQ735">
        <v>0.5</v>
      </c>
      <c r="AR735">
        <v>0</v>
      </c>
      <c r="AS735">
        <v>0.32</v>
      </c>
      <c r="AT735">
        <v>0.15</v>
      </c>
      <c r="AU735">
        <v>0</v>
      </c>
      <c r="AV735">
        <v>2.3988371834603801</v>
      </c>
      <c r="AW735">
        <v>175.2650505</v>
      </c>
      <c r="AX735">
        <v>-37.717379549999997</v>
      </c>
    </row>
    <row r="736" spans="1:50" x14ac:dyDescent="0.55000000000000004">
      <c r="A736">
        <v>175100</v>
      </c>
      <c r="B736" t="s">
        <v>834</v>
      </c>
      <c r="C736" t="s">
        <v>96</v>
      </c>
      <c r="D736">
        <v>0</v>
      </c>
      <c r="E736">
        <v>0</v>
      </c>
      <c r="F736">
        <v>0</v>
      </c>
      <c r="G736">
        <v>0</v>
      </c>
      <c r="H736">
        <v>0.91</v>
      </c>
      <c r="I736">
        <v>0</v>
      </c>
      <c r="J736">
        <v>0</v>
      </c>
      <c r="K736">
        <v>0</v>
      </c>
      <c r="L736">
        <v>0.09</v>
      </c>
      <c r="M736">
        <v>0.02</v>
      </c>
      <c r="N736">
        <v>8.6760595549134294</v>
      </c>
      <c r="O736">
        <f t="shared" si="22"/>
        <v>175.8730697</v>
      </c>
      <c r="P736">
        <f t="shared" si="23"/>
        <v>-37.871536079999998</v>
      </c>
      <c r="R736">
        <v>174600</v>
      </c>
      <c r="S736" t="s">
        <v>829</v>
      </c>
      <c r="T736" t="s">
        <v>96</v>
      </c>
      <c r="U736">
        <v>0</v>
      </c>
      <c r="V736">
        <v>0</v>
      </c>
      <c r="W736">
        <v>0</v>
      </c>
      <c r="X736">
        <v>0</v>
      </c>
      <c r="Y736">
        <v>0.98</v>
      </c>
      <c r="Z736">
        <v>0</v>
      </c>
      <c r="AA736">
        <v>0</v>
      </c>
      <c r="AB736">
        <v>0</v>
      </c>
      <c r="AC736">
        <v>0.02</v>
      </c>
      <c r="AD736">
        <v>0.02</v>
      </c>
      <c r="AE736">
        <v>8.7526550900973508</v>
      </c>
      <c r="AF736">
        <v>175.7349705</v>
      </c>
      <c r="AG736">
        <v>-37.787640740000001</v>
      </c>
      <c r="AI736">
        <v>175700</v>
      </c>
      <c r="AJ736" t="s">
        <v>840</v>
      </c>
      <c r="AK736" t="s">
        <v>96</v>
      </c>
      <c r="AL736">
        <v>0</v>
      </c>
      <c r="AM736">
        <v>0</v>
      </c>
      <c r="AN736">
        <v>0</v>
      </c>
      <c r="AO736">
        <v>0</v>
      </c>
      <c r="AP736">
        <v>0</v>
      </c>
      <c r="AQ736">
        <v>0.68</v>
      </c>
      <c r="AR736">
        <v>0</v>
      </c>
      <c r="AS736">
        <v>0</v>
      </c>
      <c r="AT736">
        <v>0.32</v>
      </c>
      <c r="AU736">
        <v>0</v>
      </c>
      <c r="AV736">
        <v>1.4259354468661301</v>
      </c>
      <c r="AW736">
        <v>175.23527089999999</v>
      </c>
      <c r="AX736">
        <v>-37.739420639999999</v>
      </c>
    </row>
    <row r="737" spans="1:50" x14ac:dyDescent="0.55000000000000004">
      <c r="A737">
        <v>175200</v>
      </c>
      <c r="B737" t="s">
        <v>835</v>
      </c>
      <c r="C737" t="s">
        <v>96</v>
      </c>
      <c r="D737">
        <v>0</v>
      </c>
      <c r="E737">
        <v>0</v>
      </c>
      <c r="F737">
        <v>0</v>
      </c>
      <c r="G737">
        <v>0</v>
      </c>
      <c r="H737">
        <v>1</v>
      </c>
      <c r="I737">
        <v>0</v>
      </c>
      <c r="J737">
        <v>0</v>
      </c>
      <c r="K737">
        <v>0</v>
      </c>
      <c r="L737">
        <v>0</v>
      </c>
      <c r="M737">
        <v>0.02</v>
      </c>
      <c r="N737">
        <v>3.21488868791316</v>
      </c>
      <c r="O737">
        <f t="shared" si="22"/>
        <v>175.22072360000001</v>
      </c>
      <c r="P737">
        <f t="shared" si="23"/>
        <v>-37.732264229999998</v>
      </c>
      <c r="R737">
        <v>174700</v>
      </c>
      <c r="S737" t="s">
        <v>830</v>
      </c>
      <c r="T737" t="s">
        <v>96</v>
      </c>
      <c r="U737">
        <v>0</v>
      </c>
      <c r="V737">
        <v>0</v>
      </c>
      <c r="W737">
        <v>0</v>
      </c>
      <c r="X737">
        <v>0</v>
      </c>
      <c r="Y737">
        <v>0.81</v>
      </c>
      <c r="Z737">
        <v>0</v>
      </c>
      <c r="AA737">
        <v>0</v>
      </c>
      <c r="AB737">
        <v>0</v>
      </c>
      <c r="AC737">
        <v>0.19</v>
      </c>
      <c r="AD737">
        <v>0.02</v>
      </c>
      <c r="AE737">
        <v>4.8701834658766199</v>
      </c>
      <c r="AF737">
        <v>175.84578999999999</v>
      </c>
      <c r="AG737">
        <v>-37.772862510000003</v>
      </c>
      <c r="AI737">
        <v>175800</v>
      </c>
      <c r="AJ737" t="s">
        <v>841</v>
      </c>
      <c r="AK737" t="s">
        <v>96</v>
      </c>
      <c r="AL737">
        <v>0</v>
      </c>
      <c r="AM737">
        <v>0</v>
      </c>
      <c r="AN737">
        <v>0</v>
      </c>
      <c r="AO737">
        <v>0</v>
      </c>
      <c r="AP737">
        <v>0</v>
      </c>
      <c r="AQ737">
        <v>0.7</v>
      </c>
      <c r="AR737">
        <v>0</v>
      </c>
      <c r="AS737">
        <v>0.11</v>
      </c>
      <c r="AT737">
        <v>0.19</v>
      </c>
      <c r="AU737">
        <v>0</v>
      </c>
      <c r="AV737">
        <v>1.01724766183264</v>
      </c>
      <c r="AW737">
        <v>175.2537505</v>
      </c>
      <c r="AX737">
        <v>-37.73415885</v>
      </c>
    </row>
    <row r="738" spans="1:50" x14ac:dyDescent="0.55000000000000004">
      <c r="A738">
        <v>175300</v>
      </c>
      <c r="B738" t="s">
        <v>836</v>
      </c>
      <c r="C738" t="s">
        <v>96</v>
      </c>
      <c r="D738">
        <v>0</v>
      </c>
      <c r="E738">
        <v>0</v>
      </c>
      <c r="F738">
        <v>0</v>
      </c>
      <c r="G738">
        <v>0</v>
      </c>
      <c r="H738">
        <v>1</v>
      </c>
      <c r="I738">
        <v>0</v>
      </c>
      <c r="J738">
        <v>0</v>
      </c>
      <c r="K738">
        <v>0</v>
      </c>
      <c r="L738">
        <v>0</v>
      </c>
      <c r="M738">
        <v>0.02</v>
      </c>
      <c r="N738">
        <v>6.7000039448094801</v>
      </c>
      <c r="O738">
        <f t="shared" si="22"/>
        <v>175.24200089999999</v>
      </c>
      <c r="P738">
        <f t="shared" si="23"/>
        <v>-37.721330080000001</v>
      </c>
      <c r="R738">
        <v>174800</v>
      </c>
      <c r="S738" t="s">
        <v>831</v>
      </c>
      <c r="T738" t="s">
        <v>96</v>
      </c>
      <c r="U738">
        <v>0</v>
      </c>
      <c r="V738">
        <v>0</v>
      </c>
      <c r="W738">
        <v>0</v>
      </c>
      <c r="X738">
        <v>0</v>
      </c>
      <c r="Y738">
        <v>0.91</v>
      </c>
      <c r="Z738">
        <v>0.05</v>
      </c>
      <c r="AA738">
        <v>0</v>
      </c>
      <c r="AB738">
        <v>0</v>
      </c>
      <c r="AC738">
        <v>0.04</v>
      </c>
      <c r="AD738">
        <v>0.02</v>
      </c>
      <c r="AE738">
        <v>8.7452304333362498</v>
      </c>
      <c r="AF738">
        <v>175.72059540000001</v>
      </c>
      <c r="AG738">
        <v>-37.876101560000002</v>
      </c>
      <c r="AI738">
        <v>175900</v>
      </c>
      <c r="AJ738" t="s">
        <v>842</v>
      </c>
      <c r="AK738" t="s">
        <v>96</v>
      </c>
      <c r="AL738">
        <v>0</v>
      </c>
      <c r="AM738">
        <v>0</v>
      </c>
      <c r="AN738">
        <v>0</v>
      </c>
      <c r="AO738">
        <v>0</v>
      </c>
      <c r="AP738">
        <v>0</v>
      </c>
      <c r="AQ738">
        <v>1</v>
      </c>
      <c r="AR738">
        <v>0</v>
      </c>
      <c r="AS738">
        <v>0</v>
      </c>
      <c r="AT738">
        <v>0</v>
      </c>
      <c r="AU738">
        <v>0</v>
      </c>
      <c r="AV738">
        <v>0.94538164862197105</v>
      </c>
      <c r="AW738">
        <v>175.26539169999899</v>
      </c>
      <c r="AX738">
        <v>-37.726622949999999</v>
      </c>
    </row>
    <row r="739" spans="1:50" x14ac:dyDescent="0.55000000000000004">
      <c r="A739">
        <v>175400</v>
      </c>
      <c r="B739" t="s">
        <v>837</v>
      </c>
      <c r="C739" t="s">
        <v>96</v>
      </c>
      <c r="D739">
        <v>0</v>
      </c>
      <c r="E739">
        <v>0</v>
      </c>
      <c r="F739">
        <v>0</v>
      </c>
      <c r="G739">
        <v>0</v>
      </c>
      <c r="H739">
        <v>1</v>
      </c>
      <c r="I739">
        <v>0</v>
      </c>
      <c r="J739">
        <v>0</v>
      </c>
      <c r="K739">
        <v>0</v>
      </c>
      <c r="L739">
        <v>0</v>
      </c>
      <c r="M739">
        <v>0.02</v>
      </c>
      <c r="N739">
        <v>5.2293594803938603</v>
      </c>
      <c r="O739">
        <f t="shared" si="22"/>
        <v>175.21139969999999</v>
      </c>
      <c r="P739">
        <f t="shared" si="23"/>
        <v>-37.755415139999997</v>
      </c>
      <c r="R739">
        <v>174900</v>
      </c>
      <c r="S739" t="s">
        <v>832</v>
      </c>
      <c r="T739" t="s">
        <v>96</v>
      </c>
      <c r="U739">
        <v>0</v>
      </c>
      <c r="V739">
        <v>0</v>
      </c>
      <c r="W739">
        <v>0</v>
      </c>
      <c r="X739">
        <v>0</v>
      </c>
      <c r="Y739">
        <v>0.86</v>
      </c>
      <c r="Z739">
        <v>0.03</v>
      </c>
      <c r="AA739">
        <v>0</v>
      </c>
      <c r="AB739">
        <v>0.02</v>
      </c>
      <c r="AC739">
        <v>0.09</v>
      </c>
      <c r="AD739">
        <v>0.02</v>
      </c>
      <c r="AE739">
        <v>4.7217255418481701</v>
      </c>
      <c r="AF739">
        <v>175.78065619999899</v>
      </c>
      <c r="AG739">
        <v>-37.809219499999998</v>
      </c>
      <c r="AI739">
        <v>176000</v>
      </c>
      <c r="AJ739" t="s">
        <v>843</v>
      </c>
      <c r="AK739" t="s">
        <v>96</v>
      </c>
      <c r="AL739">
        <v>0</v>
      </c>
      <c r="AM739">
        <v>0</v>
      </c>
      <c r="AN739">
        <v>0</v>
      </c>
      <c r="AO739">
        <v>0</v>
      </c>
      <c r="AP739">
        <v>0</v>
      </c>
      <c r="AQ739">
        <v>0.8</v>
      </c>
      <c r="AR739">
        <v>0</v>
      </c>
      <c r="AS739">
        <v>0.03</v>
      </c>
      <c r="AT739">
        <v>0.17</v>
      </c>
      <c r="AU739">
        <v>0</v>
      </c>
      <c r="AV739">
        <v>1.6262639283737099</v>
      </c>
      <c r="AW739">
        <v>175.2444184</v>
      </c>
      <c r="AX739">
        <v>-37.74160973</v>
      </c>
    </row>
    <row r="740" spans="1:50" x14ac:dyDescent="0.55000000000000004">
      <c r="A740">
        <v>175500</v>
      </c>
      <c r="B740" t="s">
        <v>838</v>
      </c>
      <c r="C740" t="s">
        <v>96</v>
      </c>
      <c r="D740">
        <v>0</v>
      </c>
      <c r="E740">
        <v>0.01</v>
      </c>
      <c r="F740">
        <v>0</v>
      </c>
      <c r="G740">
        <v>0</v>
      </c>
      <c r="H740">
        <v>0.97</v>
      </c>
      <c r="I740">
        <v>0.02</v>
      </c>
      <c r="J740">
        <v>0</v>
      </c>
      <c r="K740">
        <v>0</v>
      </c>
      <c r="L740">
        <v>0</v>
      </c>
      <c r="M740">
        <v>0.02</v>
      </c>
      <c r="N740">
        <v>5.6001388322525996</v>
      </c>
      <c r="O740">
        <f t="shared" si="22"/>
        <v>175.239892</v>
      </c>
      <c r="P740">
        <f t="shared" si="23"/>
        <v>-37.729433</v>
      </c>
      <c r="R740">
        <v>175000</v>
      </c>
      <c r="S740" t="s">
        <v>833</v>
      </c>
      <c r="T740" t="s">
        <v>96</v>
      </c>
      <c r="U740">
        <v>0</v>
      </c>
      <c r="V740">
        <v>0</v>
      </c>
      <c r="W740">
        <v>0</v>
      </c>
      <c r="X740">
        <v>0</v>
      </c>
      <c r="Y740">
        <v>0.87</v>
      </c>
      <c r="Z740">
        <v>0.02</v>
      </c>
      <c r="AA740">
        <v>0</v>
      </c>
      <c r="AB740">
        <v>0.02</v>
      </c>
      <c r="AC740">
        <v>0.09</v>
      </c>
      <c r="AD740">
        <v>0.02</v>
      </c>
      <c r="AE740">
        <v>5.2013538038764402</v>
      </c>
      <c r="AF740">
        <v>175.76957640000001</v>
      </c>
      <c r="AG740">
        <v>-37.817955060000003</v>
      </c>
      <c r="AI740">
        <v>176100</v>
      </c>
      <c r="AJ740" t="s">
        <v>844</v>
      </c>
      <c r="AK740" t="s">
        <v>96</v>
      </c>
      <c r="AL740">
        <v>0</v>
      </c>
      <c r="AM740">
        <v>0</v>
      </c>
      <c r="AN740">
        <v>0</v>
      </c>
      <c r="AO740">
        <v>0</v>
      </c>
      <c r="AP740">
        <v>-0.01</v>
      </c>
      <c r="AQ740">
        <v>0.81</v>
      </c>
      <c r="AR740">
        <v>0</v>
      </c>
      <c r="AS740">
        <v>0.12</v>
      </c>
      <c r="AT740">
        <v>0.08</v>
      </c>
      <c r="AU740">
        <v>0</v>
      </c>
      <c r="AV740">
        <v>4.7891081825599899</v>
      </c>
      <c r="AW740">
        <v>175.28195729999999</v>
      </c>
      <c r="AX740">
        <v>-37.726198760000003</v>
      </c>
    </row>
    <row r="741" spans="1:50" x14ac:dyDescent="0.55000000000000004">
      <c r="A741">
        <v>175600</v>
      </c>
      <c r="B741" t="s">
        <v>839</v>
      </c>
      <c r="C741" t="s">
        <v>96</v>
      </c>
      <c r="D741">
        <v>0</v>
      </c>
      <c r="E741">
        <v>0</v>
      </c>
      <c r="F741">
        <v>0</v>
      </c>
      <c r="G741">
        <v>0</v>
      </c>
      <c r="H741">
        <v>1</v>
      </c>
      <c r="I741">
        <v>0</v>
      </c>
      <c r="J741">
        <v>0</v>
      </c>
      <c r="K741">
        <v>0</v>
      </c>
      <c r="L741">
        <v>0</v>
      </c>
      <c r="M741">
        <v>0.02</v>
      </c>
      <c r="N741">
        <v>6.5944355957214</v>
      </c>
      <c r="O741">
        <f t="shared" si="22"/>
        <v>175.2650505</v>
      </c>
      <c r="P741">
        <f t="shared" si="23"/>
        <v>-37.717379549999997</v>
      </c>
      <c r="R741">
        <v>175100</v>
      </c>
      <c r="S741" t="s">
        <v>834</v>
      </c>
      <c r="T741" t="s">
        <v>96</v>
      </c>
      <c r="U741">
        <v>0</v>
      </c>
      <c r="V741">
        <v>0</v>
      </c>
      <c r="W741">
        <v>0</v>
      </c>
      <c r="X741">
        <v>0</v>
      </c>
      <c r="Y741">
        <v>0.79</v>
      </c>
      <c r="Z741">
        <v>0</v>
      </c>
      <c r="AA741">
        <v>0</v>
      </c>
      <c r="AB741">
        <v>0</v>
      </c>
      <c r="AC741">
        <v>0.21</v>
      </c>
      <c r="AD741">
        <v>0.02</v>
      </c>
      <c r="AE741">
        <v>4.5562121091172596</v>
      </c>
      <c r="AF741">
        <v>175.8730697</v>
      </c>
      <c r="AG741">
        <v>-37.871536079999998</v>
      </c>
      <c r="AI741">
        <v>176200</v>
      </c>
      <c r="AJ741" t="s">
        <v>845</v>
      </c>
      <c r="AK741" t="s">
        <v>96</v>
      </c>
      <c r="AL741">
        <v>0</v>
      </c>
      <c r="AM741">
        <v>0</v>
      </c>
      <c r="AN741">
        <v>0</v>
      </c>
      <c r="AO741">
        <v>0</v>
      </c>
      <c r="AP741">
        <v>0</v>
      </c>
      <c r="AQ741">
        <v>0.62</v>
      </c>
      <c r="AR741">
        <v>0</v>
      </c>
      <c r="AS741">
        <v>0.11</v>
      </c>
      <c r="AT741">
        <v>0.27</v>
      </c>
      <c r="AU741">
        <v>0</v>
      </c>
      <c r="AV741">
        <v>1.22556168029531</v>
      </c>
      <c r="AW741">
        <v>175.26994780000001</v>
      </c>
      <c r="AX741">
        <v>-37.736489730000002</v>
      </c>
    </row>
    <row r="742" spans="1:50" x14ac:dyDescent="0.55000000000000004">
      <c r="A742">
        <v>175700</v>
      </c>
      <c r="B742" t="s">
        <v>840</v>
      </c>
      <c r="C742" t="s">
        <v>96</v>
      </c>
      <c r="D742">
        <v>0</v>
      </c>
      <c r="E742">
        <v>0.01</v>
      </c>
      <c r="F742">
        <v>0</v>
      </c>
      <c r="G742">
        <v>0</v>
      </c>
      <c r="H742">
        <v>0.89999999999999902</v>
      </c>
      <c r="I742">
        <v>0.01</v>
      </c>
      <c r="J742">
        <v>0</v>
      </c>
      <c r="K742">
        <v>0.05</v>
      </c>
      <c r="L742">
        <v>0.03</v>
      </c>
      <c r="M742">
        <v>0.02</v>
      </c>
      <c r="N742">
        <v>4.45217547432821</v>
      </c>
      <c r="O742">
        <f t="shared" si="22"/>
        <v>175.23527089999999</v>
      </c>
      <c r="P742">
        <f t="shared" si="23"/>
        <v>-37.739420639999999</v>
      </c>
      <c r="R742">
        <v>175200</v>
      </c>
      <c r="S742" t="s">
        <v>835</v>
      </c>
      <c r="T742" t="s">
        <v>96</v>
      </c>
      <c r="U742">
        <v>0</v>
      </c>
      <c r="V742">
        <v>0.01</v>
      </c>
      <c r="W742">
        <v>0</v>
      </c>
      <c r="X742">
        <v>0</v>
      </c>
      <c r="Y742">
        <v>0.96</v>
      </c>
      <c r="Z742">
        <v>0.02</v>
      </c>
      <c r="AA742">
        <v>0</v>
      </c>
      <c r="AB742">
        <v>0.01</v>
      </c>
      <c r="AC742">
        <v>0</v>
      </c>
      <c r="AD742">
        <v>0.02</v>
      </c>
      <c r="AE742">
        <v>8.5045806296081707</v>
      </c>
      <c r="AF742">
        <v>175.22072360000001</v>
      </c>
      <c r="AG742">
        <v>-37.732264229999998</v>
      </c>
      <c r="AI742">
        <v>176300</v>
      </c>
      <c r="AJ742" t="s">
        <v>846</v>
      </c>
      <c r="AK742" t="s">
        <v>96</v>
      </c>
      <c r="AL742">
        <v>0</v>
      </c>
      <c r="AM742">
        <v>0.08</v>
      </c>
      <c r="AN742">
        <v>0</v>
      </c>
      <c r="AO742">
        <v>0</v>
      </c>
      <c r="AP742">
        <v>0.56999999999999995</v>
      </c>
      <c r="AQ742">
        <v>0.31</v>
      </c>
      <c r="AR742">
        <v>0</v>
      </c>
      <c r="AS742">
        <v>0</v>
      </c>
      <c r="AT742">
        <v>0.04</v>
      </c>
      <c r="AU742">
        <v>0</v>
      </c>
      <c r="AV742">
        <v>4.5484685762734198</v>
      </c>
      <c r="AW742">
        <v>175.24114609999901</v>
      </c>
      <c r="AX742">
        <v>-37.761413220000001</v>
      </c>
    </row>
    <row r="743" spans="1:50" x14ac:dyDescent="0.55000000000000004">
      <c r="A743">
        <v>175800</v>
      </c>
      <c r="B743" t="s">
        <v>841</v>
      </c>
      <c r="C743" t="s">
        <v>96</v>
      </c>
      <c r="D743">
        <v>0</v>
      </c>
      <c r="E743">
        <v>0.01</v>
      </c>
      <c r="F743">
        <v>0</v>
      </c>
      <c r="G743">
        <v>0</v>
      </c>
      <c r="H743">
        <v>0.95</v>
      </c>
      <c r="I743">
        <v>0.01</v>
      </c>
      <c r="J743">
        <v>0</v>
      </c>
      <c r="K743">
        <v>0.03</v>
      </c>
      <c r="L743">
        <v>0</v>
      </c>
      <c r="M743">
        <v>0.02</v>
      </c>
      <c r="N743">
        <v>5.1880286691252202</v>
      </c>
      <c r="O743">
        <f t="shared" si="22"/>
        <v>175.2537505</v>
      </c>
      <c r="P743">
        <f t="shared" si="23"/>
        <v>-37.73415885</v>
      </c>
      <c r="R743">
        <v>175300</v>
      </c>
      <c r="S743" t="s">
        <v>836</v>
      </c>
      <c r="T743" t="s">
        <v>96</v>
      </c>
      <c r="U743">
        <v>0</v>
      </c>
      <c r="V743">
        <v>0</v>
      </c>
      <c r="W743">
        <v>0</v>
      </c>
      <c r="X743">
        <v>0</v>
      </c>
      <c r="Y743">
        <v>1</v>
      </c>
      <c r="Z743">
        <v>0</v>
      </c>
      <c r="AA743">
        <v>0</v>
      </c>
      <c r="AB743">
        <v>0</v>
      </c>
      <c r="AC743">
        <v>0</v>
      </c>
      <c r="AD743">
        <v>0.02</v>
      </c>
      <c r="AE743">
        <v>1.60580779944967</v>
      </c>
      <c r="AF743">
        <v>175.24200089999999</v>
      </c>
      <c r="AG743">
        <v>-37.721330080000001</v>
      </c>
      <c r="AI743">
        <v>176400</v>
      </c>
      <c r="AJ743" t="s">
        <v>847</v>
      </c>
      <c r="AK743" t="s">
        <v>96</v>
      </c>
      <c r="AL743">
        <v>0</v>
      </c>
      <c r="AM743">
        <v>0</v>
      </c>
      <c r="AN743">
        <v>0</v>
      </c>
      <c r="AO743">
        <v>0</v>
      </c>
      <c r="AP743">
        <v>0</v>
      </c>
      <c r="AQ743">
        <v>0.83</v>
      </c>
      <c r="AR743">
        <v>0</v>
      </c>
      <c r="AS743">
        <v>0</v>
      </c>
      <c r="AT743">
        <v>0.17</v>
      </c>
      <c r="AU743">
        <v>0</v>
      </c>
      <c r="AV743">
        <v>1.8163996010055501</v>
      </c>
      <c r="AW743">
        <v>175.25025439999999</v>
      </c>
      <c r="AX743">
        <v>-37.753106449999997</v>
      </c>
    </row>
    <row r="744" spans="1:50" x14ac:dyDescent="0.55000000000000004">
      <c r="A744">
        <v>175900</v>
      </c>
      <c r="B744" t="s">
        <v>842</v>
      </c>
      <c r="C744" t="s">
        <v>96</v>
      </c>
      <c r="D744">
        <v>0</v>
      </c>
      <c r="E744">
        <v>0.02</v>
      </c>
      <c r="F744">
        <v>0</v>
      </c>
      <c r="G744">
        <v>0</v>
      </c>
      <c r="H744">
        <v>0.96</v>
      </c>
      <c r="I744">
        <v>0.02</v>
      </c>
      <c r="J744">
        <v>0</v>
      </c>
      <c r="K744">
        <v>0</v>
      </c>
      <c r="L744">
        <v>0</v>
      </c>
      <c r="M744">
        <v>0.02</v>
      </c>
      <c r="N744">
        <v>5.8790551834480702</v>
      </c>
      <c r="O744">
        <f t="shared" si="22"/>
        <v>175.26539169999899</v>
      </c>
      <c r="P744">
        <f t="shared" si="23"/>
        <v>-37.726622949999999</v>
      </c>
      <c r="R744">
        <v>175400</v>
      </c>
      <c r="S744" t="s">
        <v>837</v>
      </c>
      <c r="T744" t="s">
        <v>96</v>
      </c>
      <c r="U744" t="s">
        <v>97</v>
      </c>
      <c r="V744" t="s">
        <v>97</v>
      </c>
      <c r="W744" t="s">
        <v>97</v>
      </c>
      <c r="X744">
        <v>0</v>
      </c>
      <c r="Y744" t="s">
        <v>97</v>
      </c>
      <c r="Z744" t="s">
        <v>97</v>
      </c>
      <c r="AA744">
        <v>0</v>
      </c>
      <c r="AB744" t="s">
        <v>97</v>
      </c>
      <c r="AC744" t="s">
        <v>97</v>
      </c>
      <c r="AD744">
        <v>0.02</v>
      </c>
      <c r="AE744" t="s">
        <v>97</v>
      </c>
      <c r="AF744">
        <v>175.21139969999999</v>
      </c>
      <c r="AG744">
        <v>-37.755415139999997</v>
      </c>
      <c r="AI744">
        <v>176500</v>
      </c>
      <c r="AJ744" t="s">
        <v>848</v>
      </c>
      <c r="AK744" t="s">
        <v>96</v>
      </c>
      <c r="AL744">
        <v>0</v>
      </c>
      <c r="AM744">
        <v>0</v>
      </c>
      <c r="AN744">
        <v>0</v>
      </c>
      <c r="AO744">
        <v>0</v>
      </c>
      <c r="AP744">
        <v>0</v>
      </c>
      <c r="AQ744">
        <v>0.64</v>
      </c>
      <c r="AR744">
        <v>0</v>
      </c>
      <c r="AS744">
        <v>0</v>
      </c>
      <c r="AT744">
        <v>0.36</v>
      </c>
      <c r="AU744">
        <v>0</v>
      </c>
      <c r="AV744">
        <v>1.1089648503124601</v>
      </c>
      <c r="AW744">
        <v>175.25811350000001</v>
      </c>
      <c r="AX744">
        <v>-37.751716129999998</v>
      </c>
    </row>
    <row r="745" spans="1:50" x14ac:dyDescent="0.55000000000000004">
      <c r="A745">
        <v>176000</v>
      </c>
      <c r="B745" t="s">
        <v>843</v>
      </c>
      <c r="C745" t="s">
        <v>96</v>
      </c>
      <c r="D745">
        <v>0</v>
      </c>
      <c r="E745">
        <v>0.01</v>
      </c>
      <c r="F745">
        <v>0</v>
      </c>
      <c r="G745">
        <v>0</v>
      </c>
      <c r="H745">
        <v>0.95</v>
      </c>
      <c r="I745">
        <v>0.02</v>
      </c>
      <c r="J745">
        <v>0</v>
      </c>
      <c r="K745">
        <v>0.02</v>
      </c>
      <c r="L745">
        <v>0</v>
      </c>
      <c r="M745">
        <v>0.02</v>
      </c>
      <c r="N745">
        <v>4.21243485044943</v>
      </c>
      <c r="O745">
        <f t="shared" si="22"/>
        <v>175.2444184</v>
      </c>
      <c r="P745">
        <f t="shared" si="23"/>
        <v>-37.74160973</v>
      </c>
      <c r="R745">
        <v>175500</v>
      </c>
      <c r="S745" t="s">
        <v>838</v>
      </c>
      <c r="T745" t="s">
        <v>96</v>
      </c>
      <c r="U745">
        <v>0</v>
      </c>
      <c r="V745">
        <v>0</v>
      </c>
      <c r="W745">
        <v>0</v>
      </c>
      <c r="X745">
        <v>0</v>
      </c>
      <c r="Y745">
        <v>1</v>
      </c>
      <c r="Z745">
        <v>0</v>
      </c>
      <c r="AA745">
        <v>0</v>
      </c>
      <c r="AB745">
        <v>0</v>
      </c>
      <c r="AC745">
        <v>0</v>
      </c>
      <c r="AD745">
        <v>0.02</v>
      </c>
      <c r="AE745" t="s">
        <v>97</v>
      </c>
      <c r="AF745">
        <v>175.239892</v>
      </c>
      <c r="AG745">
        <v>-37.729433</v>
      </c>
      <c r="AI745">
        <v>176600</v>
      </c>
      <c r="AJ745" t="s">
        <v>849</v>
      </c>
      <c r="AK745" t="s">
        <v>96</v>
      </c>
      <c r="AL745">
        <v>0</v>
      </c>
      <c r="AM745">
        <v>0</v>
      </c>
      <c r="AN745">
        <v>0</v>
      </c>
      <c r="AO745">
        <v>0</v>
      </c>
      <c r="AP745">
        <v>0</v>
      </c>
      <c r="AQ745">
        <v>1</v>
      </c>
      <c r="AR745">
        <v>0</v>
      </c>
      <c r="AS745">
        <v>0</v>
      </c>
      <c r="AT745">
        <v>0</v>
      </c>
      <c r="AU745">
        <v>0</v>
      </c>
      <c r="AV745">
        <v>2.20421570409265</v>
      </c>
      <c r="AW745">
        <v>175.26616379999999</v>
      </c>
      <c r="AX745">
        <v>-37.746454880000002</v>
      </c>
    </row>
    <row r="746" spans="1:50" x14ac:dyDescent="0.55000000000000004">
      <c r="A746">
        <v>176100</v>
      </c>
      <c r="B746" t="s">
        <v>844</v>
      </c>
      <c r="C746" t="s">
        <v>96</v>
      </c>
      <c r="D746">
        <v>0</v>
      </c>
      <c r="E746">
        <v>0.01</v>
      </c>
      <c r="F746">
        <v>0</v>
      </c>
      <c r="G746">
        <v>0</v>
      </c>
      <c r="H746">
        <v>0.95</v>
      </c>
      <c r="I746">
        <v>0.02</v>
      </c>
      <c r="J746">
        <v>0</v>
      </c>
      <c r="K746">
        <v>0.01</v>
      </c>
      <c r="L746">
        <v>0.01</v>
      </c>
      <c r="M746">
        <v>0.02</v>
      </c>
      <c r="N746">
        <v>6.3332574892188598</v>
      </c>
      <c r="O746">
        <f t="shared" si="22"/>
        <v>175.28195729999999</v>
      </c>
      <c r="P746">
        <f t="shared" si="23"/>
        <v>-37.726198760000003</v>
      </c>
      <c r="R746">
        <v>175600</v>
      </c>
      <c r="S746" t="s">
        <v>839</v>
      </c>
      <c r="T746" t="s">
        <v>96</v>
      </c>
      <c r="U746">
        <v>0</v>
      </c>
      <c r="V746">
        <v>0</v>
      </c>
      <c r="W746">
        <v>0</v>
      </c>
      <c r="X746">
        <v>0</v>
      </c>
      <c r="Y746">
        <v>1</v>
      </c>
      <c r="Z746">
        <v>0</v>
      </c>
      <c r="AA746">
        <v>0</v>
      </c>
      <c r="AB746">
        <v>0</v>
      </c>
      <c r="AC746">
        <v>0</v>
      </c>
      <c r="AD746">
        <v>0.02</v>
      </c>
      <c r="AE746">
        <v>2.2638788462315098</v>
      </c>
      <c r="AF746">
        <v>175.2650505</v>
      </c>
      <c r="AG746">
        <v>-37.717379549999997</v>
      </c>
      <c r="AI746">
        <v>176700</v>
      </c>
      <c r="AJ746" t="s">
        <v>850</v>
      </c>
      <c r="AK746" t="s">
        <v>96</v>
      </c>
      <c r="AL746">
        <v>0</v>
      </c>
      <c r="AM746">
        <v>0</v>
      </c>
      <c r="AN746">
        <v>0</v>
      </c>
      <c r="AO746">
        <v>0</v>
      </c>
      <c r="AP746">
        <v>0</v>
      </c>
      <c r="AQ746">
        <v>1</v>
      </c>
      <c r="AR746">
        <v>0</v>
      </c>
      <c r="AS746">
        <v>0</v>
      </c>
      <c r="AT746">
        <v>0</v>
      </c>
      <c r="AU746">
        <v>0</v>
      </c>
      <c r="AV746">
        <v>1.34011369629696</v>
      </c>
      <c r="AW746">
        <v>175.28384879999999</v>
      </c>
      <c r="AX746">
        <v>-37.735722549999998</v>
      </c>
    </row>
    <row r="747" spans="1:50" x14ac:dyDescent="0.55000000000000004">
      <c r="A747">
        <v>176200</v>
      </c>
      <c r="B747" t="s">
        <v>845</v>
      </c>
      <c r="C747" t="s">
        <v>96</v>
      </c>
      <c r="D747">
        <v>0</v>
      </c>
      <c r="E747">
        <v>0.01</v>
      </c>
      <c r="F747">
        <v>0</v>
      </c>
      <c r="G747">
        <v>0</v>
      </c>
      <c r="H747">
        <v>0.95</v>
      </c>
      <c r="I747">
        <v>0.01</v>
      </c>
      <c r="J747">
        <v>0</v>
      </c>
      <c r="K747">
        <v>0.02</v>
      </c>
      <c r="L747">
        <v>0.01</v>
      </c>
      <c r="M747">
        <v>0.02</v>
      </c>
      <c r="N747">
        <v>5.1351660940073396</v>
      </c>
      <c r="O747">
        <f t="shared" si="22"/>
        <v>175.26994780000001</v>
      </c>
      <c r="P747">
        <f t="shared" si="23"/>
        <v>-37.736489730000002</v>
      </c>
      <c r="R747">
        <v>175700</v>
      </c>
      <c r="S747" t="s">
        <v>840</v>
      </c>
      <c r="T747" t="s">
        <v>96</v>
      </c>
      <c r="U747">
        <v>0</v>
      </c>
      <c r="V747">
        <v>0</v>
      </c>
      <c r="W747">
        <v>0</v>
      </c>
      <c r="X747">
        <v>0</v>
      </c>
      <c r="Y747">
        <v>0.67</v>
      </c>
      <c r="Z747">
        <v>0</v>
      </c>
      <c r="AA747">
        <v>0</v>
      </c>
      <c r="AB747">
        <v>0</v>
      </c>
      <c r="AC747">
        <v>0.33</v>
      </c>
      <c r="AD747">
        <v>0.02</v>
      </c>
      <c r="AE747">
        <v>0.57589693147379695</v>
      </c>
      <c r="AF747">
        <v>175.23527089999999</v>
      </c>
      <c r="AG747">
        <v>-37.739420639999999</v>
      </c>
      <c r="AI747">
        <v>176800</v>
      </c>
      <c r="AJ747" t="s">
        <v>851</v>
      </c>
      <c r="AK747" t="s">
        <v>96</v>
      </c>
      <c r="AL747">
        <v>0</v>
      </c>
      <c r="AM747">
        <v>0</v>
      </c>
      <c r="AN747">
        <v>0</v>
      </c>
      <c r="AO747">
        <v>0</v>
      </c>
      <c r="AP747">
        <v>0</v>
      </c>
      <c r="AQ747">
        <v>0.28000000000000003</v>
      </c>
      <c r="AR747">
        <v>0</v>
      </c>
      <c r="AS747">
        <v>0</v>
      </c>
      <c r="AT747">
        <v>0.72</v>
      </c>
      <c r="AU747">
        <v>0</v>
      </c>
      <c r="AV747">
        <v>0.16744766122896901</v>
      </c>
      <c r="AW747">
        <v>175.23499749999999</v>
      </c>
      <c r="AX747">
        <v>-37.77209972</v>
      </c>
    </row>
    <row r="748" spans="1:50" x14ac:dyDescent="0.55000000000000004">
      <c r="A748">
        <v>176300</v>
      </c>
      <c r="B748" t="s">
        <v>846</v>
      </c>
      <c r="C748" t="s">
        <v>96</v>
      </c>
      <c r="D748">
        <v>0</v>
      </c>
      <c r="E748">
        <v>0</v>
      </c>
      <c r="F748">
        <v>0</v>
      </c>
      <c r="G748">
        <v>0</v>
      </c>
      <c r="H748">
        <v>1</v>
      </c>
      <c r="I748">
        <v>0</v>
      </c>
      <c r="J748">
        <v>0</v>
      </c>
      <c r="K748">
        <v>0</v>
      </c>
      <c r="L748">
        <v>0</v>
      </c>
      <c r="M748">
        <v>0.02</v>
      </c>
      <c r="N748">
        <v>1.48261595072254</v>
      </c>
      <c r="O748">
        <f t="shared" si="22"/>
        <v>175.24114609999901</v>
      </c>
      <c r="P748">
        <f t="shared" si="23"/>
        <v>-37.761413220000001</v>
      </c>
      <c r="R748">
        <v>175800</v>
      </c>
      <c r="S748" t="s">
        <v>841</v>
      </c>
      <c r="T748" t="s">
        <v>96</v>
      </c>
      <c r="U748">
        <v>0</v>
      </c>
      <c r="V748">
        <v>0</v>
      </c>
      <c r="W748">
        <v>0</v>
      </c>
      <c r="X748">
        <v>0</v>
      </c>
      <c r="Y748">
        <v>1</v>
      </c>
      <c r="Z748">
        <v>0</v>
      </c>
      <c r="AA748">
        <v>0</v>
      </c>
      <c r="AB748">
        <v>0</v>
      </c>
      <c r="AC748">
        <v>0</v>
      </c>
      <c r="AD748">
        <v>0.02</v>
      </c>
      <c r="AE748">
        <v>1.1717245332124</v>
      </c>
      <c r="AF748">
        <v>175.2537505</v>
      </c>
      <c r="AG748">
        <v>-37.73415885</v>
      </c>
      <c r="AI748">
        <v>176900</v>
      </c>
      <c r="AJ748" t="s">
        <v>852</v>
      </c>
      <c r="AK748" t="s">
        <v>96</v>
      </c>
      <c r="AL748" t="s">
        <v>97</v>
      </c>
      <c r="AM748" t="s">
        <v>97</v>
      </c>
      <c r="AN748" t="s">
        <v>97</v>
      </c>
      <c r="AO748">
        <v>0</v>
      </c>
      <c r="AP748" t="s">
        <v>97</v>
      </c>
      <c r="AQ748" t="s">
        <v>97</v>
      </c>
      <c r="AR748">
        <v>0</v>
      </c>
      <c r="AS748" t="s">
        <v>97</v>
      </c>
      <c r="AT748" t="s">
        <v>97</v>
      </c>
      <c r="AU748">
        <v>0</v>
      </c>
      <c r="AV748" t="s">
        <v>97</v>
      </c>
      <c r="AW748">
        <v>175.2837203</v>
      </c>
      <c r="AX748">
        <v>-37.743741040000003</v>
      </c>
    </row>
    <row r="749" spans="1:50" x14ac:dyDescent="0.55000000000000004">
      <c r="A749">
        <v>176400</v>
      </c>
      <c r="B749" t="s">
        <v>847</v>
      </c>
      <c r="C749" t="s">
        <v>96</v>
      </c>
      <c r="D749">
        <v>0</v>
      </c>
      <c r="E749">
        <v>0.02</v>
      </c>
      <c r="F749">
        <v>0</v>
      </c>
      <c r="G749">
        <v>0</v>
      </c>
      <c r="H749">
        <v>0.88</v>
      </c>
      <c r="I749">
        <v>0.03</v>
      </c>
      <c r="J749">
        <v>0</v>
      </c>
      <c r="K749">
        <v>0.02</v>
      </c>
      <c r="L749">
        <v>0.05</v>
      </c>
      <c r="M749">
        <v>0.02</v>
      </c>
      <c r="N749">
        <v>3.7270664371867399</v>
      </c>
      <c r="O749">
        <f t="shared" si="22"/>
        <v>175.25025439999999</v>
      </c>
      <c r="P749">
        <f t="shared" si="23"/>
        <v>-37.753106449999997</v>
      </c>
      <c r="R749">
        <v>175900</v>
      </c>
      <c r="S749" t="s">
        <v>842</v>
      </c>
      <c r="T749" t="s">
        <v>96</v>
      </c>
      <c r="U749">
        <v>0</v>
      </c>
      <c r="V749">
        <v>0</v>
      </c>
      <c r="W749">
        <v>0</v>
      </c>
      <c r="X749">
        <v>0</v>
      </c>
      <c r="Y749">
        <v>0.98</v>
      </c>
      <c r="Z749">
        <v>0</v>
      </c>
      <c r="AA749">
        <v>0</v>
      </c>
      <c r="AB749">
        <v>0</v>
      </c>
      <c r="AC749">
        <v>0.02</v>
      </c>
      <c r="AD749">
        <v>0.02</v>
      </c>
      <c r="AE749">
        <v>2.9623427625963599</v>
      </c>
      <c r="AF749">
        <v>175.26539169999899</v>
      </c>
      <c r="AG749">
        <v>-37.726622949999999</v>
      </c>
      <c r="AI749">
        <v>177000</v>
      </c>
      <c r="AJ749" t="s">
        <v>853</v>
      </c>
      <c r="AK749" t="s">
        <v>96</v>
      </c>
      <c r="AL749" t="s">
        <v>97</v>
      </c>
      <c r="AM749" t="s">
        <v>97</v>
      </c>
      <c r="AN749" t="s">
        <v>97</v>
      </c>
      <c r="AO749">
        <v>0</v>
      </c>
      <c r="AP749" t="s">
        <v>97</v>
      </c>
      <c r="AQ749" t="s">
        <v>97</v>
      </c>
      <c r="AR749">
        <v>0</v>
      </c>
      <c r="AS749" t="s">
        <v>97</v>
      </c>
      <c r="AT749" t="s">
        <v>97</v>
      </c>
      <c r="AU749">
        <v>0</v>
      </c>
      <c r="AV749" t="s">
        <v>97</v>
      </c>
      <c r="AW749">
        <v>175.22663969999999</v>
      </c>
      <c r="AX749">
        <v>-37.785285809999998</v>
      </c>
    </row>
    <row r="750" spans="1:50" x14ac:dyDescent="0.55000000000000004">
      <c r="A750">
        <v>176500</v>
      </c>
      <c r="B750" t="s">
        <v>848</v>
      </c>
      <c r="C750" t="s">
        <v>96</v>
      </c>
      <c r="D750">
        <v>0</v>
      </c>
      <c r="E750">
        <v>0.01</v>
      </c>
      <c r="F750">
        <v>0</v>
      </c>
      <c r="G750">
        <v>0</v>
      </c>
      <c r="H750">
        <v>0.94</v>
      </c>
      <c r="I750">
        <v>0.02</v>
      </c>
      <c r="J750">
        <v>0</v>
      </c>
      <c r="K750">
        <v>0.02</v>
      </c>
      <c r="L750">
        <v>0.01</v>
      </c>
      <c r="M750">
        <v>0.02</v>
      </c>
      <c r="N750">
        <v>3.7682865845602298</v>
      </c>
      <c r="O750">
        <f t="shared" si="22"/>
        <v>175.25811350000001</v>
      </c>
      <c r="P750">
        <f t="shared" si="23"/>
        <v>-37.751716129999998</v>
      </c>
      <c r="R750">
        <v>176000</v>
      </c>
      <c r="S750" t="s">
        <v>843</v>
      </c>
      <c r="T750" t="s">
        <v>96</v>
      </c>
      <c r="U750">
        <v>0</v>
      </c>
      <c r="V750">
        <v>0</v>
      </c>
      <c r="W750">
        <v>0</v>
      </c>
      <c r="X750">
        <v>0</v>
      </c>
      <c r="Y750">
        <v>1</v>
      </c>
      <c r="Z750">
        <v>0</v>
      </c>
      <c r="AA750">
        <v>0</v>
      </c>
      <c r="AB750">
        <v>0</v>
      </c>
      <c r="AC750">
        <v>0</v>
      </c>
      <c r="AD750">
        <v>0.02</v>
      </c>
      <c r="AE750" t="s">
        <v>97</v>
      </c>
      <c r="AF750">
        <v>175.2444184</v>
      </c>
      <c r="AG750">
        <v>-37.74160973</v>
      </c>
      <c r="AI750">
        <v>177100</v>
      </c>
      <c r="AJ750" t="s">
        <v>854</v>
      </c>
      <c r="AK750" t="s">
        <v>96</v>
      </c>
      <c r="AL750" t="s">
        <v>97</v>
      </c>
      <c r="AM750" t="s">
        <v>97</v>
      </c>
      <c r="AN750" t="s">
        <v>97</v>
      </c>
      <c r="AO750">
        <v>0</v>
      </c>
      <c r="AP750" t="s">
        <v>97</v>
      </c>
      <c r="AQ750" t="s">
        <v>97</v>
      </c>
      <c r="AR750">
        <v>0</v>
      </c>
      <c r="AS750" t="s">
        <v>97</v>
      </c>
      <c r="AT750" t="s">
        <v>97</v>
      </c>
      <c r="AU750">
        <v>0</v>
      </c>
      <c r="AV750" t="s">
        <v>97</v>
      </c>
      <c r="AW750">
        <v>175.23140669999901</v>
      </c>
      <c r="AX750">
        <v>-37.781306890000003</v>
      </c>
    </row>
    <row r="751" spans="1:50" x14ac:dyDescent="0.55000000000000004">
      <c r="A751">
        <v>176600</v>
      </c>
      <c r="B751" t="s">
        <v>849</v>
      </c>
      <c r="C751" t="s">
        <v>96</v>
      </c>
      <c r="D751">
        <v>0</v>
      </c>
      <c r="E751">
        <v>0.02</v>
      </c>
      <c r="F751">
        <v>0</v>
      </c>
      <c r="G751">
        <v>0</v>
      </c>
      <c r="H751">
        <v>0.96</v>
      </c>
      <c r="I751">
        <v>0</v>
      </c>
      <c r="J751">
        <v>0</v>
      </c>
      <c r="K751">
        <v>0</v>
      </c>
      <c r="L751">
        <v>0.02</v>
      </c>
      <c r="M751">
        <v>0.02</v>
      </c>
      <c r="N751">
        <v>4.21142028680993</v>
      </c>
      <c r="O751">
        <f t="shared" si="22"/>
        <v>175.26616379999999</v>
      </c>
      <c r="P751">
        <f t="shared" si="23"/>
        <v>-37.746454880000002</v>
      </c>
      <c r="R751">
        <v>176100</v>
      </c>
      <c r="S751" t="s">
        <v>844</v>
      </c>
      <c r="T751" t="s">
        <v>96</v>
      </c>
      <c r="U751">
        <v>0</v>
      </c>
      <c r="V751">
        <v>0</v>
      </c>
      <c r="W751">
        <v>0</v>
      </c>
      <c r="X751">
        <v>0</v>
      </c>
      <c r="Y751">
        <v>1</v>
      </c>
      <c r="Z751">
        <v>0</v>
      </c>
      <c r="AA751">
        <v>0</v>
      </c>
      <c r="AB751">
        <v>0</v>
      </c>
      <c r="AC751">
        <v>0</v>
      </c>
      <c r="AD751">
        <v>0.02</v>
      </c>
      <c r="AE751">
        <v>2.6178298491993899</v>
      </c>
      <c r="AF751">
        <v>175.28195729999999</v>
      </c>
      <c r="AG751">
        <v>-37.726198760000003</v>
      </c>
      <c r="AI751">
        <v>177200</v>
      </c>
      <c r="AJ751" t="s">
        <v>855</v>
      </c>
      <c r="AK751" t="s">
        <v>96</v>
      </c>
      <c r="AL751">
        <v>0</v>
      </c>
      <c r="AM751">
        <v>0.1</v>
      </c>
      <c r="AN751">
        <v>0</v>
      </c>
      <c r="AO751">
        <v>0</v>
      </c>
      <c r="AP751">
        <v>0</v>
      </c>
      <c r="AQ751">
        <v>0.44</v>
      </c>
      <c r="AR751">
        <v>0</v>
      </c>
      <c r="AS751">
        <v>0.01</v>
      </c>
      <c r="AT751">
        <v>0.45</v>
      </c>
      <c r="AU751">
        <v>0</v>
      </c>
      <c r="AV751">
        <v>2.3137331868589301</v>
      </c>
      <c r="AW751">
        <v>175.24016979999999</v>
      </c>
      <c r="AX751">
        <v>-37.779620049999998</v>
      </c>
    </row>
    <row r="752" spans="1:50" x14ac:dyDescent="0.55000000000000004">
      <c r="A752">
        <v>176700</v>
      </c>
      <c r="B752" t="s">
        <v>850</v>
      </c>
      <c r="C752" t="s">
        <v>96</v>
      </c>
      <c r="D752">
        <v>0</v>
      </c>
      <c r="E752">
        <v>0</v>
      </c>
      <c r="F752">
        <v>0</v>
      </c>
      <c r="G752">
        <v>0</v>
      </c>
      <c r="H752">
        <v>1</v>
      </c>
      <c r="I752">
        <v>0</v>
      </c>
      <c r="J752">
        <v>0</v>
      </c>
      <c r="K752">
        <v>0</v>
      </c>
      <c r="L752">
        <v>0</v>
      </c>
      <c r="M752">
        <v>0.02</v>
      </c>
      <c r="N752">
        <v>5.2284395463213897</v>
      </c>
      <c r="O752">
        <f t="shared" si="22"/>
        <v>175.28384879999999</v>
      </c>
      <c r="P752">
        <f t="shared" si="23"/>
        <v>-37.735722549999998</v>
      </c>
      <c r="R752">
        <v>176200</v>
      </c>
      <c r="S752" t="s">
        <v>845</v>
      </c>
      <c r="T752" t="s">
        <v>96</v>
      </c>
      <c r="U752">
        <v>0</v>
      </c>
      <c r="V752">
        <v>0</v>
      </c>
      <c r="W752">
        <v>0</v>
      </c>
      <c r="X752">
        <v>0</v>
      </c>
      <c r="Y752">
        <v>0.94</v>
      </c>
      <c r="Z752">
        <v>0</v>
      </c>
      <c r="AA752">
        <v>0</v>
      </c>
      <c r="AB752">
        <v>0</v>
      </c>
      <c r="AC752">
        <v>0.06</v>
      </c>
      <c r="AD752">
        <v>0.02</v>
      </c>
      <c r="AE752">
        <v>1.86021047913425</v>
      </c>
      <c r="AF752">
        <v>175.26994780000001</v>
      </c>
      <c r="AG752">
        <v>-37.736489730000002</v>
      </c>
      <c r="AI752">
        <v>177300</v>
      </c>
      <c r="AJ752" t="s">
        <v>856</v>
      </c>
      <c r="AK752" t="s">
        <v>96</v>
      </c>
      <c r="AL752">
        <v>0</v>
      </c>
      <c r="AM752">
        <v>0</v>
      </c>
      <c r="AN752">
        <v>0</v>
      </c>
      <c r="AO752">
        <v>0</v>
      </c>
      <c r="AP752">
        <v>0</v>
      </c>
      <c r="AQ752">
        <v>0.61</v>
      </c>
      <c r="AR752">
        <v>0</v>
      </c>
      <c r="AS752">
        <v>0</v>
      </c>
      <c r="AT752">
        <v>0.39</v>
      </c>
      <c r="AU752">
        <v>0</v>
      </c>
      <c r="AV752">
        <v>0.86096864520188598</v>
      </c>
      <c r="AW752">
        <v>175.27716939999999</v>
      </c>
      <c r="AX752">
        <v>-37.754011030000001</v>
      </c>
    </row>
    <row r="753" spans="1:50" x14ac:dyDescent="0.55000000000000004">
      <c r="A753">
        <v>176800</v>
      </c>
      <c r="B753" t="s">
        <v>851</v>
      </c>
      <c r="C753" t="s">
        <v>96</v>
      </c>
      <c r="D753">
        <v>0</v>
      </c>
      <c r="E753">
        <v>0.02</v>
      </c>
      <c r="F753">
        <v>0</v>
      </c>
      <c r="G753">
        <v>0</v>
      </c>
      <c r="H753">
        <v>0.91</v>
      </c>
      <c r="I753">
        <v>0.06</v>
      </c>
      <c r="J753">
        <v>0</v>
      </c>
      <c r="K753">
        <v>0</v>
      </c>
      <c r="L753">
        <v>0.01</v>
      </c>
      <c r="M753">
        <v>0.02</v>
      </c>
      <c r="N753">
        <v>3.5985115702736601</v>
      </c>
      <c r="O753">
        <f t="shared" si="22"/>
        <v>175.23499749999999</v>
      </c>
      <c r="P753">
        <f t="shared" si="23"/>
        <v>-37.77209972</v>
      </c>
      <c r="R753">
        <v>176300</v>
      </c>
      <c r="S753" t="s">
        <v>846</v>
      </c>
      <c r="T753" t="s">
        <v>96</v>
      </c>
      <c r="U753">
        <v>0</v>
      </c>
      <c r="V753">
        <v>0</v>
      </c>
      <c r="W753">
        <v>0</v>
      </c>
      <c r="X753">
        <v>0</v>
      </c>
      <c r="Y753">
        <v>0.97</v>
      </c>
      <c r="Z753">
        <v>0.01</v>
      </c>
      <c r="AA753">
        <v>0</v>
      </c>
      <c r="AB753">
        <v>0.01</v>
      </c>
      <c r="AC753">
        <v>0.01</v>
      </c>
      <c r="AD753">
        <v>0.02</v>
      </c>
      <c r="AE753">
        <v>7.0973822739844099</v>
      </c>
      <c r="AF753">
        <v>175.24114609999901</v>
      </c>
      <c r="AG753">
        <v>-37.761413220000001</v>
      </c>
      <c r="AI753">
        <v>177400</v>
      </c>
      <c r="AJ753" t="s">
        <v>857</v>
      </c>
      <c r="AK753" t="s">
        <v>96</v>
      </c>
      <c r="AL753">
        <v>0</v>
      </c>
      <c r="AM753">
        <v>0</v>
      </c>
      <c r="AN753">
        <v>0</v>
      </c>
      <c r="AO753">
        <v>0</v>
      </c>
      <c r="AP753">
        <v>0</v>
      </c>
      <c r="AQ753">
        <v>0.63</v>
      </c>
      <c r="AR753">
        <v>0</v>
      </c>
      <c r="AS753">
        <v>0</v>
      </c>
      <c r="AT753">
        <v>0.37</v>
      </c>
      <c r="AU753">
        <v>0</v>
      </c>
      <c r="AV753">
        <v>0.787075686690899</v>
      </c>
      <c r="AW753">
        <v>175.25290899999999</v>
      </c>
      <c r="AX753">
        <v>-37.77134221</v>
      </c>
    </row>
    <row r="754" spans="1:50" x14ac:dyDescent="0.55000000000000004">
      <c r="A754">
        <v>176900</v>
      </c>
      <c r="B754" t="s">
        <v>852</v>
      </c>
      <c r="C754" t="s">
        <v>96</v>
      </c>
      <c r="D754">
        <v>0</v>
      </c>
      <c r="E754">
        <v>0</v>
      </c>
      <c r="F754">
        <v>0</v>
      </c>
      <c r="G754">
        <v>0</v>
      </c>
      <c r="H754">
        <v>0.99</v>
      </c>
      <c r="I754">
        <v>0</v>
      </c>
      <c r="J754">
        <v>0</v>
      </c>
      <c r="K754">
        <v>0.01</v>
      </c>
      <c r="L754">
        <v>0</v>
      </c>
      <c r="M754">
        <v>0.02</v>
      </c>
      <c r="N754">
        <v>4.9171402742750798</v>
      </c>
      <c r="O754">
        <f t="shared" si="22"/>
        <v>175.2837203</v>
      </c>
      <c r="P754">
        <f t="shared" si="23"/>
        <v>-37.743741040000003</v>
      </c>
      <c r="R754">
        <v>176400</v>
      </c>
      <c r="S754" t="s">
        <v>847</v>
      </c>
      <c r="T754" t="s">
        <v>96</v>
      </c>
      <c r="U754">
        <v>0</v>
      </c>
      <c r="V754">
        <v>0</v>
      </c>
      <c r="W754">
        <v>0</v>
      </c>
      <c r="X754">
        <v>0</v>
      </c>
      <c r="Y754">
        <v>1</v>
      </c>
      <c r="Z754">
        <v>0</v>
      </c>
      <c r="AA754">
        <v>0</v>
      </c>
      <c r="AB754">
        <v>0</v>
      </c>
      <c r="AC754">
        <v>0</v>
      </c>
      <c r="AD754">
        <v>0.02</v>
      </c>
      <c r="AE754">
        <v>0.35413042870499001</v>
      </c>
      <c r="AF754">
        <v>175.25025439999999</v>
      </c>
      <c r="AG754">
        <v>-37.753106449999997</v>
      </c>
      <c r="AI754">
        <v>177500</v>
      </c>
      <c r="AJ754" t="s">
        <v>858</v>
      </c>
      <c r="AK754" t="s">
        <v>96</v>
      </c>
      <c r="AL754">
        <v>0</v>
      </c>
      <c r="AM754">
        <v>0</v>
      </c>
      <c r="AN754">
        <v>0</v>
      </c>
      <c r="AO754">
        <v>0</v>
      </c>
      <c r="AP754">
        <v>0.01</v>
      </c>
      <c r="AQ754">
        <v>0.77</v>
      </c>
      <c r="AR754">
        <v>0</v>
      </c>
      <c r="AS754">
        <v>0.09</v>
      </c>
      <c r="AT754">
        <v>0.13</v>
      </c>
      <c r="AU754">
        <v>0</v>
      </c>
      <c r="AV754">
        <v>1.4744635185186199</v>
      </c>
      <c r="AW754">
        <v>175.28495139999899</v>
      </c>
      <c r="AX754">
        <v>-37.75074523</v>
      </c>
    </row>
    <row r="755" spans="1:50" x14ac:dyDescent="0.55000000000000004">
      <c r="A755">
        <v>177000</v>
      </c>
      <c r="B755" t="s">
        <v>853</v>
      </c>
      <c r="C755" t="s">
        <v>96</v>
      </c>
      <c r="D755">
        <v>0</v>
      </c>
      <c r="E755">
        <v>0</v>
      </c>
      <c r="F755">
        <v>0</v>
      </c>
      <c r="G755">
        <v>0</v>
      </c>
      <c r="H755">
        <v>0.98</v>
      </c>
      <c r="I755">
        <v>0.02</v>
      </c>
      <c r="J755">
        <v>0</v>
      </c>
      <c r="K755">
        <v>0</v>
      </c>
      <c r="L755">
        <v>0</v>
      </c>
      <c r="M755">
        <v>0.02</v>
      </c>
      <c r="N755">
        <v>4.4203426288345602</v>
      </c>
      <c r="O755">
        <f t="shared" si="22"/>
        <v>175.22663969999999</v>
      </c>
      <c r="P755">
        <f t="shared" si="23"/>
        <v>-37.785285809999998</v>
      </c>
      <c r="R755">
        <v>176500</v>
      </c>
      <c r="S755" t="s">
        <v>848</v>
      </c>
      <c r="T755" t="s">
        <v>96</v>
      </c>
      <c r="U755">
        <v>0</v>
      </c>
      <c r="V755">
        <v>0</v>
      </c>
      <c r="W755">
        <v>0</v>
      </c>
      <c r="X755">
        <v>0</v>
      </c>
      <c r="Y755">
        <v>1</v>
      </c>
      <c r="Z755">
        <v>0</v>
      </c>
      <c r="AA755">
        <v>0</v>
      </c>
      <c r="AB755">
        <v>0</v>
      </c>
      <c r="AC755">
        <v>0</v>
      </c>
      <c r="AD755">
        <v>0.02</v>
      </c>
      <c r="AE755">
        <v>2.18359145627791</v>
      </c>
      <c r="AF755">
        <v>175.25811350000001</v>
      </c>
      <c r="AG755">
        <v>-37.751716129999998</v>
      </c>
      <c r="AI755">
        <v>177600</v>
      </c>
      <c r="AJ755" t="s">
        <v>859</v>
      </c>
      <c r="AK755" t="s">
        <v>96</v>
      </c>
      <c r="AL755">
        <v>0</v>
      </c>
      <c r="AM755">
        <v>0</v>
      </c>
      <c r="AN755">
        <v>0</v>
      </c>
      <c r="AO755">
        <v>0</v>
      </c>
      <c r="AP755">
        <v>0.01</v>
      </c>
      <c r="AQ755">
        <v>0.71</v>
      </c>
      <c r="AR755">
        <v>0</v>
      </c>
      <c r="AS755">
        <v>0.04</v>
      </c>
      <c r="AT755">
        <v>0.24</v>
      </c>
      <c r="AU755">
        <v>0</v>
      </c>
      <c r="AV755">
        <v>1.2016012270487599</v>
      </c>
      <c r="AW755">
        <v>175.26235219999899</v>
      </c>
      <c r="AX755">
        <v>-37.766305930000001</v>
      </c>
    </row>
    <row r="756" spans="1:50" x14ac:dyDescent="0.55000000000000004">
      <c r="A756">
        <v>177100</v>
      </c>
      <c r="B756" t="s">
        <v>854</v>
      </c>
      <c r="C756" t="s">
        <v>96</v>
      </c>
      <c r="D756">
        <v>0</v>
      </c>
      <c r="E756">
        <v>0.01</v>
      </c>
      <c r="F756">
        <v>0</v>
      </c>
      <c r="G756">
        <v>0</v>
      </c>
      <c r="H756">
        <v>0.96</v>
      </c>
      <c r="I756">
        <v>0.03</v>
      </c>
      <c r="J756">
        <v>0</v>
      </c>
      <c r="K756">
        <v>0</v>
      </c>
      <c r="L756">
        <v>0</v>
      </c>
      <c r="M756">
        <v>0.02</v>
      </c>
      <c r="N756">
        <v>4.1708738137153496</v>
      </c>
      <c r="O756">
        <f t="shared" si="22"/>
        <v>175.23140669999901</v>
      </c>
      <c r="P756">
        <f t="shared" si="23"/>
        <v>-37.781306890000003</v>
      </c>
      <c r="R756">
        <v>176600</v>
      </c>
      <c r="S756" t="s">
        <v>849</v>
      </c>
      <c r="T756" t="s">
        <v>96</v>
      </c>
      <c r="U756">
        <v>0</v>
      </c>
      <c r="V756">
        <v>0</v>
      </c>
      <c r="W756">
        <v>0</v>
      </c>
      <c r="X756">
        <v>0</v>
      </c>
      <c r="Y756">
        <v>1</v>
      </c>
      <c r="Z756">
        <v>0</v>
      </c>
      <c r="AA756">
        <v>0</v>
      </c>
      <c r="AB756">
        <v>0</v>
      </c>
      <c r="AC756">
        <v>0</v>
      </c>
      <c r="AD756">
        <v>0.02</v>
      </c>
      <c r="AE756">
        <v>1.27256520122996</v>
      </c>
      <c r="AF756">
        <v>175.26616379999999</v>
      </c>
      <c r="AG756">
        <v>-37.746454880000002</v>
      </c>
      <c r="AI756">
        <v>177700</v>
      </c>
      <c r="AJ756" t="s">
        <v>860</v>
      </c>
      <c r="AK756" t="s">
        <v>96</v>
      </c>
      <c r="AL756">
        <v>0</v>
      </c>
      <c r="AM756">
        <v>0.03</v>
      </c>
      <c r="AN756">
        <v>0</v>
      </c>
      <c r="AO756">
        <v>0</v>
      </c>
      <c r="AP756">
        <v>0</v>
      </c>
      <c r="AQ756">
        <v>0.68</v>
      </c>
      <c r="AR756">
        <v>0</v>
      </c>
      <c r="AS756">
        <v>0.02</v>
      </c>
      <c r="AT756">
        <v>0.27</v>
      </c>
      <c r="AU756">
        <v>0</v>
      </c>
      <c r="AV756">
        <v>3.0104056636590699</v>
      </c>
      <c r="AW756">
        <v>175.27155730000001</v>
      </c>
      <c r="AX756">
        <v>-37.764638920000003</v>
      </c>
    </row>
    <row r="757" spans="1:50" x14ac:dyDescent="0.55000000000000004">
      <c r="A757">
        <v>177200</v>
      </c>
      <c r="B757" t="s">
        <v>855</v>
      </c>
      <c r="C757" t="s">
        <v>96</v>
      </c>
      <c r="D757">
        <v>0</v>
      </c>
      <c r="E757">
        <v>0.03</v>
      </c>
      <c r="F757">
        <v>0</v>
      </c>
      <c r="G757">
        <v>0</v>
      </c>
      <c r="H757">
        <v>0.94</v>
      </c>
      <c r="I757">
        <v>0.01</v>
      </c>
      <c r="J757">
        <v>0</v>
      </c>
      <c r="K757">
        <v>0.01</v>
      </c>
      <c r="L757">
        <v>0.01</v>
      </c>
      <c r="M757">
        <v>0.02</v>
      </c>
      <c r="N757">
        <v>3.6377804507978801</v>
      </c>
      <c r="O757">
        <f t="shared" si="22"/>
        <v>175.24016979999999</v>
      </c>
      <c r="P757">
        <f t="shared" si="23"/>
        <v>-37.779620049999998</v>
      </c>
      <c r="R757">
        <v>176700</v>
      </c>
      <c r="S757" t="s">
        <v>850</v>
      </c>
      <c r="T757" t="s">
        <v>96</v>
      </c>
      <c r="U757">
        <v>0</v>
      </c>
      <c r="V757">
        <v>0</v>
      </c>
      <c r="W757">
        <v>0</v>
      </c>
      <c r="X757">
        <v>0</v>
      </c>
      <c r="Y757">
        <v>1</v>
      </c>
      <c r="Z757">
        <v>0</v>
      </c>
      <c r="AA757">
        <v>0</v>
      </c>
      <c r="AB757">
        <v>0</v>
      </c>
      <c r="AC757">
        <v>0</v>
      </c>
      <c r="AD757">
        <v>0.02</v>
      </c>
      <c r="AE757">
        <v>0.54666243225661204</v>
      </c>
      <c r="AF757">
        <v>175.28384879999999</v>
      </c>
      <c r="AG757">
        <v>-37.735722549999998</v>
      </c>
      <c r="AI757">
        <v>177800</v>
      </c>
      <c r="AJ757" t="s">
        <v>861</v>
      </c>
      <c r="AK757" t="s">
        <v>96</v>
      </c>
      <c r="AL757">
        <v>0</v>
      </c>
      <c r="AM757">
        <v>0.01</v>
      </c>
      <c r="AN757">
        <v>0</v>
      </c>
      <c r="AO757">
        <v>0</v>
      </c>
      <c r="AP757">
        <v>0.02</v>
      </c>
      <c r="AQ757">
        <v>0.65</v>
      </c>
      <c r="AR757">
        <v>0</v>
      </c>
      <c r="AS757">
        <v>0.06</v>
      </c>
      <c r="AT757">
        <v>0.26</v>
      </c>
      <c r="AU757">
        <v>0</v>
      </c>
      <c r="AV757">
        <v>2.8871129727923202</v>
      </c>
      <c r="AW757">
        <v>175.28637939999999</v>
      </c>
      <c r="AX757">
        <v>-37.758792399999997</v>
      </c>
    </row>
    <row r="758" spans="1:50" x14ac:dyDescent="0.55000000000000004">
      <c r="A758">
        <v>177300</v>
      </c>
      <c r="B758" t="s">
        <v>856</v>
      </c>
      <c r="C758" t="s">
        <v>96</v>
      </c>
      <c r="D758">
        <v>0</v>
      </c>
      <c r="E758">
        <v>0.02</v>
      </c>
      <c r="F758">
        <v>0</v>
      </c>
      <c r="G758">
        <v>0</v>
      </c>
      <c r="H758">
        <v>0.91999999999999904</v>
      </c>
      <c r="I758">
        <v>0.02</v>
      </c>
      <c r="J758">
        <v>0</v>
      </c>
      <c r="K758">
        <v>0</v>
      </c>
      <c r="L758">
        <v>0.04</v>
      </c>
      <c r="M758">
        <v>0.02</v>
      </c>
      <c r="N758">
        <v>4.1280214970804199</v>
      </c>
      <c r="O758">
        <f t="shared" si="22"/>
        <v>175.27716939999999</v>
      </c>
      <c r="P758">
        <f t="shared" si="23"/>
        <v>-37.754011030000001</v>
      </c>
      <c r="R758">
        <v>176800</v>
      </c>
      <c r="S758" t="s">
        <v>851</v>
      </c>
      <c r="T758" t="s">
        <v>96</v>
      </c>
      <c r="U758">
        <v>0</v>
      </c>
      <c r="V758">
        <v>0</v>
      </c>
      <c r="W758">
        <v>0</v>
      </c>
      <c r="X758">
        <v>0</v>
      </c>
      <c r="Y758">
        <v>0</v>
      </c>
      <c r="Z758">
        <v>0</v>
      </c>
      <c r="AA758">
        <v>0</v>
      </c>
      <c r="AB758">
        <v>0</v>
      </c>
      <c r="AC758">
        <v>1</v>
      </c>
      <c r="AD758">
        <v>0.02</v>
      </c>
      <c r="AE758" t="s">
        <v>97</v>
      </c>
      <c r="AF758">
        <v>175.23499749999999</v>
      </c>
      <c r="AG758">
        <v>-37.77209972</v>
      </c>
      <c r="AI758">
        <v>177900</v>
      </c>
      <c r="AJ758" t="s">
        <v>862</v>
      </c>
      <c r="AK758" t="s">
        <v>96</v>
      </c>
      <c r="AL758">
        <v>0</v>
      </c>
      <c r="AM758">
        <v>0</v>
      </c>
      <c r="AN758">
        <v>0</v>
      </c>
      <c r="AO758">
        <v>0</v>
      </c>
      <c r="AP758">
        <v>0.01</v>
      </c>
      <c r="AQ758">
        <v>0.83</v>
      </c>
      <c r="AR758">
        <v>0</v>
      </c>
      <c r="AS758">
        <v>0.02</v>
      </c>
      <c r="AT758">
        <v>0.14000000000000001</v>
      </c>
      <c r="AU758">
        <v>0</v>
      </c>
      <c r="AV758">
        <v>1.6282923249168</v>
      </c>
      <c r="AW758">
        <v>175.24575569999999</v>
      </c>
      <c r="AX758">
        <v>-37.78865021</v>
      </c>
    </row>
    <row r="759" spans="1:50" x14ac:dyDescent="0.55000000000000004">
      <c r="A759">
        <v>177400</v>
      </c>
      <c r="B759" t="s">
        <v>857</v>
      </c>
      <c r="C759" t="s">
        <v>96</v>
      </c>
      <c r="D759">
        <v>0</v>
      </c>
      <c r="E759">
        <v>0</v>
      </c>
      <c r="F759">
        <v>0</v>
      </c>
      <c r="G759">
        <v>0</v>
      </c>
      <c r="H759">
        <v>1</v>
      </c>
      <c r="I759">
        <v>0</v>
      </c>
      <c r="J759">
        <v>0</v>
      </c>
      <c r="K759">
        <v>0</v>
      </c>
      <c r="L759">
        <v>0</v>
      </c>
      <c r="M759">
        <v>0.02</v>
      </c>
      <c r="N759">
        <v>3.2551894636154599</v>
      </c>
      <c r="O759">
        <f t="shared" si="22"/>
        <v>175.25290899999999</v>
      </c>
      <c r="P759">
        <f t="shared" si="23"/>
        <v>-37.77134221</v>
      </c>
      <c r="R759">
        <v>176900</v>
      </c>
      <c r="S759" t="s">
        <v>852</v>
      </c>
      <c r="T759" t="s">
        <v>96</v>
      </c>
      <c r="U759">
        <v>0</v>
      </c>
      <c r="V759">
        <v>0</v>
      </c>
      <c r="W759">
        <v>0</v>
      </c>
      <c r="X759">
        <v>0</v>
      </c>
      <c r="Y759">
        <v>1</v>
      </c>
      <c r="Z759">
        <v>0</v>
      </c>
      <c r="AA759">
        <v>0</v>
      </c>
      <c r="AB759">
        <v>0</v>
      </c>
      <c r="AC759">
        <v>0</v>
      </c>
      <c r="AD759">
        <v>0.02</v>
      </c>
      <c r="AE759" t="s">
        <v>97</v>
      </c>
      <c r="AF759">
        <v>175.2837203</v>
      </c>
      <c r="AG759">
        <v>-37.743741040000003</v>
      </c>
      <c r="AI759">
        <v>178000</v>
      </c>
      <c r="AJ759" t="s">
        <v>863</v>
      </c>
      <c r="AK759" t="s">
        <v>96</v>
      </c>
      <c r="AL759">
        <v>0</v>
      </c>
      <c r="AM759">
        <v>0</v>
      </c>
      <c r="AN759">
        <v>0</v>
      </c>
      <c r="AO759">
        <v>0</v>
      </c>
      <c r="AP759">
        <v>-0.01</v>
      </c>
      <c r="AQ759">
        <v>0.76</v>
      </c>
      <c r="AR759">
        <v>0</v>
      </c>
      <c r="AS759">
        <v>0.04</v>
      </c>
      <c r="AT759">
        <v>0.21</v>
      </c>
      <c r="AU759">
        <v>0</v>
      </c>
      <c r="AV759">
        <v>2.4305108304527301</v>
      </c>
      <c r="AW759">
        <v>175.2602885</v>
      </c>
      <c r="AX759">
        <v>-37.778348569999999</v>
      </c>
    </row>
    <row r="760" spans="1:50" x14ac:dyDescent="0.55000000000000004">
      <c r="A760">
        <v>177500</v>
      </c>
      <c r="B760" t="s">
        <v>858</v>
      </c>
      <c r="C760" t="s">
        <v>96</v>
      </c>
      <c r="D760">
        <v>0</v>
      </c>
      <c r="E760">
        <v>0.02</v>
      </c>
      <c r="F760">
        <v>0</v>
      </c>
      <c r="G760">
        <v>0</v>
      </c>
      <c r="H760">
        <v>0.96</v>
      </c>
      <c r="I760">
        <v>0</v>
      </c>
      <c r="J760">
        <v>0</v>
      </c>
      <c r="K760">
        <v>0</v>
      </c>
      <c r="L760">
        <v>0.02</v>
      </c>
      <c r="M760">
        <v>0.02</v>
      </c>
      <c r="N760">
        <v>4.4620860333432999</v>
      </c>
      <c r="O760">
        <f t="shared" si="22"/>
        <v>175.28495139999899</v>
      </c>
      <c r="P760">
        <f t="shared" si="23"/>
        <v>-37.75074523</v>
      </c>
      <c r="R760">
        <v>177000</v>
      </c>
      <c r="S760" t="s">
        <v>853</v>
      </c>
      <c r="T760" t="s">
        <v>96</v>
      </c>
      <c r="U760">
        <v>0</v>
      </c>
      <c r="V760">
        <v>0</v>
      </c>
      <c r="W760">
        <v>0</v>
      </c>
      <c r="X760">
        <v>0</v>
      </c>
      <c r="Y760">
        <v>1</v>
      </c>
      <c r="Z760">
        <v>0</v>
      </c>
      <c r="AA760">
        <v>0</v>
      </c>
      <c r="AB760">
        <v>0</v>
      </c>
      <c r="AC760">
        <v>0</v>
      </c>
      <c r="AD760">
        <v>0.02</v>
      </c>
      <c r="AE760" t="s">
        <v>97</v>
      </c>
      <c r="AF760">
        <v>175.22663969999999</v>
      </c>
      <c r="AG760">
        <v>-37.785285809999998</v>
      </c>
      <c r="AI760">
        <v>178100</v>
      </c>
      <c r="AJ760" t="s">
        <v>864</v>
      </c>
      <c r="AK760" t="s">
        <v>96</v>
      </c>
      <c r="AL760">
        <v>0</v>
      </c>
      <c r="AM760">
        <v>0</v>
      </c>
      <c r="AN760">
        <v>0</v>
      </c>
      <c r="AO760">
        <v>0</v>
      </c>
      <c r="AP760">
        <v>0</v>
      </c>
      <c r="AQ760">
        <v>1</v>
      </c>
      <c r="AR760">
        <v>0</v>
      </c>
      <c r="AS760">
        <v>0</v>
      </c>
      <c r="AT760">
        <v>0</v>
      </c>
      <c r="AU760">
        <v>0</v>
      </c>
      <c r="AV760" t="s">
        <v>97</v>
      </c>
      <c r="AW760">
        <v>175.2393146</v>
      </c>
      <c r="AX760">
        <v>-37.798390089999998</v>
      </c>
    </row>
    <row r="761" spans="1:50" x14ac:dyDescent="0.55000000000000004">
      <c r="A761">
        <v>177600</v>
      </c>
      <c r="B761" t="s">
        <v>859</v>
      </c>
      <c r="C761" t="s">
        <v>96</v>
      </c>
      <c r="D761">
        <v>0</v>
      </c>
      <c r="E761">
        <v>0.01</v>
      </c>
      <c r="F761">
        <v>0</v>
      </c>
      <c r="G761">
        <v>0</v>
      </c>
      <c r="H761">
        <v>0.96</v>
      </c>
      <c r="I761">
        <v>0.01</v>
      </c>
      <c r="J761">
        <v>0</v>
      </c>
      <c r="K761">
        <v>0.01</v>
      </c>
      <c r="L761">
        <v>0.01</v>
      </c>
      <c r="M761">
        <v>0.02</v>
      </c>
      <c r="N761">
        <v>3.1960705458621601</v>
      </c>
      <c r="O761">
        <f t="shared" si="22"/>
        <v>175.26235219999899</v>
      </c>
      <c r="P761">
        <f t="shared" si="23"/>
        <v>-37.766305930000001</v>
      </c>
      <c r="R761">
        <v>177100</v>
      </c>
      <c r="S761" t="s">
        <v>854</v>
      </c>
      <c r="T761" t="s">
        <v>96</v>
      </c>
      <c r="U761">
        <v>0</v>
      </c>
      <c r="V761">
        <v>0</v>
      </c>
      <c r="W761">
        <v>0</v>
      </c>
      <c r="X761">
        <v>0</v>
      </c>
      <c r="Y761">
        <v>1</v>
      </c>
      <c r="Z761">
        <v>0</v>
      </c>
      <c r="AA761">
        <v>0</v>
      </c>
      <c r="AB761">
        <v>0</v>
      </c>
      <c r="AC761">
        <v>0</v>
      </c>
      <c r="AD761">
        <v>0.02</v>
      </c>
      <c r="AE761" t="s">
        <v>97</v>
      </c>
      <c r="AF761">
        <v>175.23140669999901</v>
      </c>
      <c r="AG761">
        <v>-37.781306890000003</v>
      </c>
      <c r="AI761">
        <v>178200</v>
      </c>
      <c r="AJ761" t="s">
        <v>865</v>
      </c>
      <c r="AK761" t="s">
        <v>96</v>
      </c>
      <c r="AL761">
        <v>0</v>
      </c>
      <c r="AM761">
        <v>0</v>
      </c>
      <c r="AN761">
        <v>0</v>
      </c>
      <c r="AO761">
        <v>0</v>
      </c>
      <c r="AP761">
        <v>0</v>
      </c>
      <c r="AQ761">
        <v>0.56000000000000005</v>
      </c>
      <c r="AR761">
        <v>0</v>
      </c>
      <c r="AS761">
        <v>0</v>
      </c>
      <c r="AT761">
        <v>0.44</v>
      </c>
      <c r="AU761">
        <v>0</v>
      </c>
      <c r="AV761">
        <v>0.66386884389830303</v>
      </c>
      <c r="AW761">
        <v>175.28408400000001</v>
      </c>
      <c r="AX761">
        <v>-37.768892780000002</v>
      </c>
    </row>
    <row r="762" spans="1:50" x14ac:dyDescent="0.55000000000000004">
      <c r="A762">
        <v>177700</v>
      </c>
      <c r="B762" t="s">
        <v>860</v>
      </c>
      <c r="C762" t="s">
        <v>96</v>
      </c>
      <c r="D762">
        <v>0</v>
      </c>
      <c r="E762">
        <v>0.01</v>
      </c>
      <c r="F762">
        <v>0</v>
      </c>
      <c r="G762">
        <v>0</v>
      </c>
      <c r="H762">
        <v>0.9</v>
      </c>
      <c r="I762">
        <v>0.02</v>
      </c>
      <c r="J762">
        <v>0</v>
      </c>
      <c r="K762">
        <v>0.02</v>
      </c>
      <c r="L762">
        <v>0.05</v>
      </c>
      <c r="M762">
        <v>0.02</v>
      </c>
      <c r="N762">
        <v>3.4607286396682002</v>
      </c>
      <c r="O762">
        <f t="shared" si="22"/>
        <v>175.27155730000001</v>
      </c>
      <c r="P762">
        <f t="shared" si="23"/>
        <v>-37.764638920000003</v>
      </c>
      <c r="R762">
        <v>177200</v>
      </c>
      <c r="S762" t="s">
        <v>855</v>
      </c>
      <c r="T762" t="s">
        <v>96</v>
      </c>
      <c r="U762">
        <v>0</v>
      </c>
      <c r="V762">
        <v>0</v>
      </c>
      <c r="W762">
        <v>0</v>
      </c>
      <c r="X762">
        <v>0</v>
      </c>
      <c r="Y762">
        <v>1</v>
      </c>
      <c r="Z762">
        <v>0</v>
      </c>
      <c r="AA762">
        <v>0</v>
      </c>
      <c r="AB762">
        <v>0</v>
      </c>
      <c r="AC762">
        <v>0</v>
      </c>
      <c r="AD762">
        <v>0.02</v>
      </c>
      <c r="AE762">
        <v>3.8636862645415202</v>
      </c>
      <c r="AF762">
        <v>175.24016979999999</v>
      </c>
      <c r="AG762">
        <v>-37.779620049999998</v>
      </c>
      <c r="AI762">
        <v>178300</v>
      </c>
      <c r="AJ762" t="s">
        <v>866</v>
      </c>
      <c r="AK762" t="s">
        <v>96</v>
      </c>
      <c r="AL762">
        <v>0</v>
      </c>
      <c r="AM762">
        <v>0</v>
      </c>
      <c r="AN762">
        <v>0</v>
      </c>
      <c r="AO762">
        <v>0</v>
      </c>
      <c r="AP762">
        <v>0</v>
      </c>
      <c r="AQ762">
        <v>0.62</v>
      </c>
      <c r="AR762">
        <v>0</v>
      </c>
      <c r="AS762">
        <v>0</v>
      </c>
      <c r="AT762">
        <v>0.38</v>
      </c>
      <c r="AU762">
        <v>0</v>
      </c>
      <c r="AV762">
        <v>0.65722656101590304</v>
      </c>
      <c r="AW762">
        <v>175.2704803</v>
      </c>
      <c r="AX762">
        <v>-37.777568960000004</v>
      </c>
    </row>
    <row r="763" spans="1:50" x14ac:dyDescent="0.55000000000000004">
      <c r="A763">
        <v>177800</v>
      </c>
      <c r="B763" t="s">
        <v>861</v>
      </c>
      <c r="C763" t="s">
        <v>96</v>
      </c>
      <c r="D763">
        <v>0</v>
      </c>
      <c r="E763">
        <v>0</v>
      </c>
      <c r="F763">
        <v>0</v>
      </c>
      <c r="G763">
        <v>0</v>
      </c>
      <c r="H763">
        <v>0.96</v>
      </c>
      <c r="I763">
        <v>0</v>
      </c>
      <c r="J763">
        <v>0</v>
      </c>
      <c r="K763">
        <v>0.01</v>
      </c>
      <c r="L763">
        <v>0.03</v>
      </c>
      <c r="M763">
        <v>0.02</v>
      </c>
      <c r="N763">
        <v>3.8246753494499202</v>
      </c>
      <c r="O763">
        <f t="shared" si="22"/>
        <v>175.28637939999999</v>
      </c>
      <c r="P763">
        <f t="shared" si="23"/>
        <v>-37.758792399999997</v>
      </c>
      <c r="R763">
        <v>177300</v>
      </c>
      <c r="S763" t="s">
        <v>856</v>
      </c>
      <c r="T763" t="s">
        <v>96</v>
      </c>
      <c r="U763">
        <v>0</v>
      </c>
      <c r="V763">
        <v>0</v>
      </c>
      <c r="W763">
        <v>0</v>
      </c>
      <c r="X763">
        <v>0</v>
      </c>
      <c r="Y763">
        <v>0.92</v>
      </c>
      <c r="Z763">
        <v>0</v>
      </c>
      <c r="AA763">
        <v>0</v>
      </c>
      <c r="AB763">
        <v>0</v>
      </c>
      <c r="AC763">
        <v>0.08</v>
      </c>
      <c r="AD763">
        <v>0.02</v>
      </c>
      <c r="AE763">
        <v>3.0716145759712501</v>
      </c>
      <c r="AF763">
        <v>175.27716939999999</v>
      </c>
      <c r="AG763">
        <v>-37.754011030000001</v>
      </c>
      <c r="AI763">
        <v>178400</v>
      </c>
      <c r="AJ763" t="s">
        <v>867</v>
      </c>
      <c r="AK763" t="s">
        <v>96</v>
      </c>
      <c r="AL763">
        <v>0</v>
      </c>
      <c r="AM763">
        <v>0</v>
      </c>
      <c r="AN763">
        <v>0</v>
      </c>
      <c r="AO763">
        <v>0</v>
      </c>
      <c r="AP763">
        <v>0</v>
      </c>
      <c r="AQ763">
        <v>0.54</v>
      </c>
      <c r="AR763">
        <v>0</v>
      </c>
      <c r="AS763">
        <v>0</v>
      </c>
      <c r="AT763">
        <v>0.46</v>
      </c>
      <c r="AU763">
        <v>0</v>
      </c>
      <c r="AV763">
        <v>0.50718765906400498</v>
      </c>
      <c r="AW763">
        <v>175.2942334</v>
      </c>
      <c r="AX763">
        <v>-37.762568219999999</v>
      </c>
    </row>
    <row r="764" spans="1:50" x14ac:dyDescent="0.55000000000000004">
      <c r="A764">
        <v>177900</v>
      </c>
      <c r="B764" t="s">
        <v>862</v>
      </c>
      <c r="C764" t="s">
        <v>96</v>
      </c>
      <c r="D764">
        <v>0</v>
      </c>
      <c r="E764">
        <v>0.01</v>
      </c>
      <c r="F764">
        <v>0</v>
      </c>
      <c r="G764">
        <v>0</v>
      </c>
      <c r="H764">
        <v>0.95</v>
      </c>
      <c r="I764">
        <v>0.02</v>
      </c>
      <c r="J764">
        <v>0</v>
      </c>
      <c r="K764">
        <v>0.01</v>
      </c>
      <c r="L764">
        <v>0.01</v>
      </c>
      <c r="M764">
        <v>0.02</v>
      </c>
      <c r="N764">
        <v>3.61980668732512</v>
      </c>
      <c r="O764">
        <f t="shared" si="22"/>
        <v>175.24575569999999</v>
      </c>
      <c r="P764">
        <f t="shared" si="23"/>
        <v>-37.78865021</v>
      </c>
      <c r="R764">
        <v>177400</v>
      </c>
      <c r="S764" t="s">
        <v>857</v>
      </c>
      <c r="T764" t="s">
        <v>96</v>
      </c>
      <c r="U764">
        <v>0</v>
      </c>
      <c r="V764">
        <v>0</v>
      </c>
      <c r="W764">
        <v>0</v>
      </c>
      <c r="X764">
        <v>0</v>
      </c>
      <c r="Y764">
        <v>1</v>
      </c>
      <c r="Z764">
        <v>0</v>
      </c>
      <c r="AA764">
        <v>0</v>
      </c>
      <c r="AB764">
        <v>0</v>
      </c>
      <c r="AC764">
        <v>0</v>
      </c>
      <c r="AD764">
        <v>0.02</v>
      </c>
      <c r="AE764">
        <v>2.0103421257553902</v>
      </c>
      <c r="AF764">
        <v>175.25290899999999</v>
      </c>
      <c r="AG764">
        <v>-37.77134221</v>
      </c>
      <c r="AI764">
        <v>178500</v>
      </c>
      <c r="AJ764" t="s">
        <v>868</v>
      </c>
      <c r="AK764" t="s">
        <v>96</v>
      </c>
      <c r="AL764">
        <v>0</v>
      </c>
      <c r="AM764">
        <v>0</v>
      </c>
      <c r="AN764">
        <v>0</v>
      </c>
      <c r="AO764">
        <v>0</v>
      </c>
      <c r="AP764">
        <v>0</v>
      </c>
      <c r="AQ764">
        <v>1</v>
      </c>
      <c r="AR764">
        <v>0</v>
      </c>
      <c r="AS764">
        <v>0</v>
      </c>
      <c r="AT764">
        <v>0</v>
      </c>
      <c r="AU764">
        <v>0</v>
      </c>
      <c r="AV764" t="s">
        <v>97</v>
      </c>
      <c r="AW764">
        <v>175.30316919999899</v>
      </c>
      <c r="AX764">
        <v>-37.761272480000002</v>
      </c>
    </row>
    <row r="765" spans="1:50" x14ac:dyDescent="0.55000000000000004">
      <c r="A765">
        <v>178000</v>
      </c>
      <c r="B765" t="s">
        <v>863</v>
      </c>
      <c r="C765" t="s">
        <v>96</v>
      </c>
      <c r="D765">
        <v>0</v>
      </c>
      <c r="E765">
        <v>0.01</v>
      </c>
      <c r="F765">
        <v>0</v>
      </c>
      <c r="G765">
        <v>0</v>
      </c>
      <c r="H765">
        <v>0.89</v>
      </c>
      <c r="I765">
        <v>0.03</v>
      </c>
      <c r="J765">
        <v>0</v>
      </c>
      <c r="K765">
        <v>0.02</v>
      </c>
      <c r="L765">
        <v>0.05</v>
      </c>
      <c r="M765">
        <v>0.02</v>
      </c>
      <c r="N765">
        <v>2.7801163305788399</v>
      </c>
      <c r="O765">
        <f t="shared" si="22"/>
        <v>175.2602885</v>
      </c>
      <c r="P765">
        <f t="shared" si="23"/>
        <v>-37.778348569999999</v>
      </c>
      <c r="R765">
        <v>177500</v>
      </c>
      <c r="S765" t="s">
        <v>858</v>
      </c>
      <c r="T765" t="s">
        <v>96</v>
      </c>
      <c r="U765">
        <v>0</v>
      </c>
      <c r="V765">
        <v>0</v>
      </c>
      <c r="W765">
        <v>0</v>
      </c>
      <c r="X765">
        <v>0</v>
      </c>
      <c r="Y765">
        <v>1</v>
      </c>
      <c r="Z765">
        <v>0</v>
      </c>
      <c r="AA765">
        <v>0</v>
      </c>
      <c r="AB765">
        <v>0</v>
      </c>
      <c r="AC765">
        <v>0</v>
      </c>
      <c r="AD765">
        <v>0.02</v>
      </c>
      <c r="AE765">
        <v>0.78656316857206399</v>
      </c>
      <c r="AF765">
        <v>175.28495139999899</v>
      </c>
      <c r="AG765">
        <v>-37.75074523</v>
      </c>
      <c r="AI765">
        <v>178600</v>
      </c>
      <c r="AJ765" t="s">
        <v>869</v>
      </c>
      <c r="AK765" t="s">
        <v>96</v>
      </c>
      <c r="AL765">
        <v>0</v>
      </c>
      <c r="AM765">
        <v>0</v>
      </c>
      <c r="AN765">
        <v>0</v>
      </c>
      <c r="AO765">
        <v>0</v>
      </c>
      <c r="AP765">
        <v>0</v>
      </c>
      <c r="AQ765">
        <v>1</v>
      </c>
      <c r="AR765">
        <v>0</v>
      </c>
      <c r="AS765">
        <v>0</v>
      </c>
      <c r="AT765">
        <v>0</v>
      </c>
      <c r="AU765">
        <v>0</v>
      </c>
      <c r="AV765" t="s">
        <v>97</v>
      </c>
      <c r="AW765">
        <v>175.2234564</v>
      </c>
      <c r="AX765">
        <v>-37.818552490000002</v>
      </c>
    </row>
    <row r="766" spans="1:50" x14ac:dyDescent="0.55000000000000004">
      <c r="A766">
        <v>178100</v>
      </c>
      <c r="B766" t="s">
        <v>864</v>
      </c>
      <c r="C766" t="s">
        <v>96</v>
      </c>
      <c r="D766">
        <v>0</v>
      </c>
      <c r="E766">
        <v>0.01</v>
      </c>
      <c r="F766">
        <v>0</v>
      </c>
      <c r="G766">
        <v>0</v>
      </c>
      <c r="H766">
        <v>0.95</v>
      </c>
      <c r="I766">
        <v>0.02</v>
      </c>
      <c r="J766">
        <v>0</v>
      </c>
      <c r="K766">
        <v>0.01</v>
      </c>
      <c r="L766">
        <v>0.01</v>
      </c>
      <c r="M766">
        <v>0.02</v>
      </c>
      <c r="N766">
        <v>3.9234188235678098</v>
      </c>
      <c r="O766">
        <f t="shared" si="22"/>
        <v>175.2393146</v>
      </c>
      <c r="P766">
        <f t="shared" si="23"/>
        <v>-37.798390089999998</v>
      </c>
      <c r="R766">
        <v>177600</v>
      </c>
      <c r="S766" t="s">
        <v>859</v>
      </c>
      <c r="T766" t="s">
        <v>96</v>
      </c>
      <c r="U766">
        <v>0</v>
      </c>
      <c r="V766">
        <v>0</v>
      </c>
      <c r="W766">
        <v>0</v>
      </c>
      <c r="X766">
        <v>0</v>
      </c>
      <c r="Y766">
        <v>1</v>
      </c>
      <c r="Z766">
        <v>0</v>
      </c>
      <c r="AA766">
        <v>0</v>
      </c>
      <c r="AB766">
        <v>0</v>
      </c>
      <c r="AC766">
        <v>0</v>
      </c>
      <c r="AD766">
        <v>0.02</v>
      </c>
      <c r="AE766">
        <v>2.52295524412366</v>
      </c>
      <c r="AF766">
        <v>175.26235219999899</v>
      </c>
      <c r="AG766">
        <v>-37.766305930000001</v>
      </c>
      <c r="AI766">
        <v>178700</v>
      </c>
      <c r="AJ766" t="s">
        <v>870</v>
      </c>
      <c r="AK766" t="s">
        <v>96</v>
      </c>
      <c r="AL766">
        <v>0</v>
      </c>
      <c r="AM766">
        <v>0</v>
      </c>
      <c r="AN766">
        <v>0</v>
      </c>
      <c r="AO766">
        <v>0</v>
      </c>
      <c r="AP766">
        <v>0</v>
      </c>
      <c r="AQ766">
        <v>0.75</v>
      </c>
      <c r="AR766">
        <v>0</v>
      </c>
      <c r="AS766">
        <v>0.03</v>
      </c>
      <c r="AT766">
        <v>0.22</v>
      </c>
      <c r="AU766">
        <v>0</v>
      </c>
      <c r="AV766">
        <v>1.11951214870349</v>
      </c>
      <c r="AW766">
        <v>175.25219519999999</v>
      </c>
      <c r="AX766">
        <v>-37.794041290000003</v>
      </c>
    </row>
    <row r="767" spans="1:50" x14ac:dyDescent="0.55000000000000004">
      <c r="A767">
        <v>178200</v>
      </c>
      <c r="B767" t="s">
        <v>865</v>
      </c>
      <c r="C767" t="s">
        <v>96</v>
      </c>
      <c r="D767">
        <v>0</v>
      </c>
      <c r="E767">
        <v>0.01</v>
      </c>
      <c r="F767">
        <v>0</v>
      </c>
      <c r="G767">
        <v>0</v>
      </c>
      <c r="H767">
        <v>0.9</v>
      </c>
      <c r="I767">
        <v>0.04</v>
      </c>
      <c r="J767">
        <v>0</v>
      </c>
      <c r="K767">
        <v>0.02</v>
      </c>
      <c r="L767">
        <v>0.03</v>
      </c>
      <c r="M767">
        <v>0.02</v>
      </c>
      <c r="N767">
        <v>3.3945471961292899</v>
      </c>
      <c r="O767">
        <f t="shared" si="22"/>
        <v>175.28408400000001</v>
      </c>
      <c r="P767">
        <f t="shared" si="23"/>
        <v>-37.768892780000002</v>
      </c>
      <c r="R767">
        <v>177700</v>
      </c>
      <c r="S767" t="s">
        <v>860</v>
      </c>
      <c r="T767" t="s">
        <v>96</v>
      </c>
      <c r="U767">
        <v>0</v>
      </c>
      <c r="V767">
        <v>0</v>
      </c>
      <c r="W767">
        <v>0</v>
      </c>
      <c r="X767">
        <v>0</v>
      </c>
      <c r="Y767">
        <v>0.94</v>
      </c>
      <c r="Z767">
        <v>0</v>
      </c>
      <c r="AA767">
        <v>0</v>
      </c>
      <c r="AB767">
        <v>0</v>
      </c>
      <c r="AC767">
        <v>0.06</v>
      </c>
      <c r="AD767">
        <v>0.02</v>
      </c>
      <c r="AE767">
        <v>2.7654632401835002</v>
      </c>
      <c r="AF767">
        <v>175.27155730000001</v>
      </c>
      <c r="AG767">
        <v>-37.764638920000003</v>
      </c>
      <c r="AI767">
        <v>178800</v>
      </c>
      <c r="AJ767" t="s">
        <v>871</v>
      </c>
      <c r="AK767" t="s">
        <v>96</v>
      </c>
      <c r="AL767">
        <v>0</v>
      </c>
      <c r="AM767">
        <v>0</v>
      </c>
      <c r="AN767">
        <v>0</v>
      </c>
      <c r="AO767">
        <v>0</v>
      </c>
      <c r="AP767">
        <v>0</v>
      </c>
      <c r="AQ767">
        <v>0.62</v>
      </c>
      <c r="AR767">
        <v>0</v>
      </c>
      <c r="AS767">
        <v>0</v>
      </c>
      <c r="AT767">
        <v>0.38</v>
      </c>
      <c r="AU767">
        <v>0</v>
      </c>
      <c r="AV767">
        <v>0.78847518180199305</v>
      </c>
      <c r="AW767">
        <v>175.2521447</v>
      </c>
      <c r="AX767">
        <v>-37.799767369999998</v>
      </c>
    </row>
    <row r="768" spans="1:50" x14ac:dyDescent="0.55000000000000004">
      <c r="A768">
        <v>178300</v>
      </c>
      <c r="B768" t="s">
        <v>866</v>
      </c>
      <c r="C768" t="s">
        <v>96</v>
      </c>
      <c r="D768">
        <v>0</v>
      </c>
      <c r="E768">
        <v>0.03</v>
      </c>
      <c r="F768">
        <v>0</v>
      </c>
      <c r="G768">
        <v>0</v>
      </c>
      <c r="H768">
        <v>0.76</v>
      </c>
      <c r="I768">
        <v>0.01</v>
      </c>
      <c r="J768">
        <v>0</v>
      </c>
      <c r="K768">
        <v>0.02</v>
      </c>
      <c r="L768">
        <v>0.18</v>
      </c>
      <c r="M768">
        <v>0.02</v>
      </c>
      <c r="N768">
        <v>2.9673342382325201</v>
      </c>
      <c r="O768">
        <f t="shared" si="22"/>
        <v>175.2704803</v>
      </c>
      <c r="P768">
        <f t="shared" si="23"/>
        <v>-37.777568960000004</v>
      </c>
      <c r="R768">
        <v>177800</v>
      </c>
      <c r="S768" t="s">
        <v>861</v>
      </c>
      <c r="T768" t="s">
        <v>96</v>
      </c>
      <c r="U768">
        <v>0</v>
      </c>
      <c r="V768">
        <v>0</v>
      </c>
      <c r="W768">
        <v>0</v>
      </c>
      <c r="X768">
        <v>0</v>
      </c>
      <c r="Y768">
        <v>0.89</v>
      </c>
      <c r="Z768">
        <v>0</v>
      </c>
      <c r="AA768">
        <v>0</v>
      </c>
      <c r="AB768">
        <v>0</v>
      </c>
      <c r="AC768">
        <v>0.11</v>
      </c>
      <c r="AD768">
        <v>0.02</v>
      </c>
      <c r="AE768">
        <v>2.5975105562764802</v>
      </c>
      <c r="AF768">
        <v>175.28637939999999</v>
      </c>
      <c r="AG768">
        <v>-37.758792399999997</v>
      </c>
      <c r="AI768">
        <v>178900</v>
      </c>
      <c r="AJ768" t="s">
        <v>872</v>
      </c>
      <c r="AK768" t="s">
        <v>96</v>
      </c>
      <c r="AL768">
        <v>0</v>
      </c>
      <c r="AM768">
        <v>0</v>
      </c>
      <c r="AN768">
        <v>0</v>
      </c>
      <c r="AO768">
        <v>0</v>
      </c>
      <c r="AP768">
        <v>0</v>
      </c>
      <c r="AQ768">
        <v>1</v>
      </c>
      <c r="AR768">
        <v>0</v>
      </c>
      <c r="AS768">
        <v>0</v>
      </c>
      <c r="AT768">
        <v>0</v>
      </c>
      <c r="AU768">
        <v>0</v>
      </c>
      <c r="AV768">
        <v>2.2343907382399899</v>
      </c>
      <c r="AW768">
        <v>175.26255889999999</v>
      </c>
      <c r="AX768">
        <v>-37.796509159999999</v>
      </c>
    </row>
    <row r="769" spans="1:50" x14ac:dyDescent="0.55000000000000004">
      <c r="A769">
        <v>178400</v>
      </c>
      <c r="B769" t="s">
        <v>867</v>
      </c>
      <c r="C769" t="s">
        <v>96</v>
      </c>
      <c r="D769">
        <v>0</v>
      </c>
      <c r="E769">
        <v>0.03</v>
      </c>
      <c r="F769">
        <v>0</v>
      </c>
      <c r="G769">
        <v>0</v>
      </c>
      <c r="H769">
        <v>0.9</v>
      </c>
      <c r="I769">
        <v>0.04</v>
      </c>
      <c r="J769">
        <v>0</v>
      </c>
      <c r="K769">
        <v>0</v>
      </c>
      <c r="L769">
        <v>0.03</v>
      </c>
      <c r="M769">
        <v>0.02</v>
      </c>
      <c r="N769">
        <v>4.1355235854480501</v>
      </c>
      <c r="O769">
        <f t="shared" si="22"/>
        <v>175.2942334</v>
      </c>
      <c r="P769">
        <f t="shared" si="23"/>
        <v>-37.762568219999999</v>
      </c>
      <c r="R769">
        <v>177900</v>
      </c>
      <c r="S769" t="s">
        <v>862</v>
      </c>
      <c r="T769" t="s">
        <v>96</v>
      </c>
      <c r="U769">
        <v>0</v>
      </c>
      <c r="V769">
        <v>0</v>
      </c>
      <c r="W769">
        <v>0</v>
      </c>
      <c r="X769">
        <v>0</v>
      </c>
      <c r="Y769">
        <v>0.93</v>
      </c>
      <c r="Z769">
        <v>0</v>
      </c>
      <c r="AA769">
        <v>0</v>
      </c>
      <c r="AB769">
        <v>0</v>
      </c>
      <c r="AC769">
        <v>7.0000000000000007E-2</v>
      </c>
      <c r="AD769">
        <v>0.02</v>
      </c>
      <c r="AE769">
        <v>0.92165136480672905</v>
      </c>
      <c r="AF769">
        <v>175.24575569999999</v>
      </c>
      <c r="AG769">
        <v>-37.78865021</v>
      </c>
      <c r="AI769">
        <v>179100</v>
      </c>
      <c r="AJ769" t="s">
        <v>873</v>
      </c>
      <c r="AK769" t="s">
        <v>96</v>
      </c>
      <c r="AL769">
        <v>0</v>
      </c>
      <c r="AM769">
        <v>0</v>
      </c>
      <c r="AN769">
        <v>0</v>
      </c>
      <c r="AO769">
        <v>0</v>
      </c>
      <c r="AP769">
        <v>0</v>
      </c>
      <c r="AQ769">
        <v>1</v>
      </c>
      <c r="AR769">
        <v>0</v>
      </c>
      <c r="AS769">
        <v>0</v>
      </c>
      <c r="AT769">
        <v>0</v>
      </c>
      <c r="AU769">
        <v>0</v>
      </c>
      <c r="AV769">
        <v>2.3451123691723001</v>
      </c>
      <c r="AW769">
        <v>175.29653859999999</v>
      </c>
      <c r="AX769">
        <v>-37.770060219999998</v>
      </c>
    </row>
    <row r="770" spans="1:50" x14ac:dyDescent="0.55000000000000004">
      <c r="A770">
        <v>178500</v>
      </c>
      <c r="B770" t="s">
        <v>868</v>
      </c>
      <c r="C770" t="s">
        <v>96</v>
      </c>
      <c r="D770">
        <v>0</v>
      </c>
      <c r="E770">
        <v>0</v>
      </c>
      <c r="F770">
        <v>0</v>
      </c>
      <c r="G770">
        <v>0</v>
      </c>
      <c r="H770">
        <v>0.99</v>
      </c>
      <c r="I770">
        <v>0.01</v>
      </c>
      <c r="J770">
        <v>0</v>
      </c>
      <c r="K770">
        <v>0</v>
      </c>
      <c r="L770">
        <v>0</v>
      </c>
      <c r="M770">
        <v>0.02</v>
      </c>
      <c r="N770">
        <v>4.6515452297767999</v>
      </c>
      <c r="O770">
        <f t="shared" si="22"/>
        <v>175.30316919999899</v>
      </c>
      <c r="P770">
        <f t="shared" si="23"/>
        <v>-37.761272480000002</v>
      </c>
      <c r="R770">
        <v>178000</v>
      </c>
      <c r="S770" t="s">
        <v>863</v>
      </c>
      <c r="T770" t="s">
        <v>96</v>
      </c>
      <c r="U770">
        <v>0</v>
      </c>
      <c r="V770">
        <v>0</v>
      </c>
      <c r="W770">
        <v>0</v>
      </c>
      <c r="X770">
        <v>0</v>
      </c>
      <c r="Y770">
        <v>0.85</v>
      </c>
      <c r="Z770">
        <v>0</v>
      </c>
      <c r="AA770">
        <v>0</v>
      </c>
      <c r="AB770">
        <v>0</v>
      </c>
      <c r="AC770">
        <v>0.15</v>
      </c>
      <c r="AD770">
        <v>0.02</v>
      </c>
      <c r="AE770">
        <v>1.26309238421235</v>
      </c>
      <c r="AF770">
        <v>175.2602885</v>
      </c>
      <c r="AG770">
        <v>-37.778348569999999</v>
      </c>
      <c r="AI770">
        <v>179200</v>
      </c>
      <c r="AJ770" t="s">
        <v>874</v>
      </c>
      <c r="AK770" t="s">
        <v>96</v>
      </c>
      <c r="AL770">
        <v>0</v>
      </c>
      <c r="AM770">
        <v>0</v>
      </c>
      <c r="AN770">
        <v>0</v>
      </c>
      <c r="AO770">
        <v>0</v>
      </c>
      <c r="AP770">
        <v>0</v>
      </c>
      <c r="AQ770">
        <v>1</v>
      </c>
      <c r="AR770">
        <v>0</v>
      </c>
      <c r="AS770">
        <v>0</v>
      </c>
      <c r="AT770">
        <v>0</v>
      </c>
      <c r="AU770">
        <v>0</v>
      </c>
      <c r="AV770">
        <v>2.5462509608718702</v>
      </c>
      <c r="AW770">
        <v>175.31761729999999</v>
      </c>
      <c r="AX770">
        <v>-37.77240012</v>
      </c>
    </row>
    <row r="771" spans="1:50" x14ac:dyDescent="0.55000000000000004">
      <c r="A771">
        <v>178600</v>
      </c>
      <c r="B771" t="s">
        <v>869</v>
      </c>
      <c r="C771" t="s">
        <v>96</v>
      </c>
      <c r="D771">
        <v>0</v>
      </c>
      <c r="E771">
        <v>0</v>
      </c>
      <c r="F771">
        <v>0</v>
      </c>
      <c r="G771">
        <v>0</v>
      </c>
      <c r="H771">
        <v>0.93</v>
      </c>
      <c r="I771">
        <v>7.0000000000000007E-2</v>
      </c>
      <c r="J771">
        <v>0</v>
      </c>
      <c r="K771">
        <v>0</v>
      </c>
      <c r="L771">
        <v>0</v>
      </c>
      <c r="M771">
        <v>0.02</v>
      </c>
      <c r="N771">
        <v>5.30008506733743</v>
      </c>
      <c r="O771">
        <f t="shared" si="22"/>
        <v>175.2234564</v>
      </c>
      <c r="P771">
        <f t="shared" si="23"/>
        <v>-37.818552490000002</v>
      </c>
      <c r="R771">
        <v>178100</v>
      </c>
      <c r="S771" t="s">
        <v>864</v>
      </c>
      <c r="T771" t="s">
        <v>96</v>
      </c>
      <c r="U771">
        <v>0</v>
      </c>
      <c r="V771">
        <v>0</v>
      </c>
      <c r="W771">
        <v>0</v>
      </c>
      <c r="X771">
        <v>0</v>
      </c>
      <c r="Y771">
        <v>0.95</v>
      </c>
      <c r="Z771">
        <v>0</v>
      </c>
      <c r="AA771">
        <v>0</v>
      </c>
      <c r="AB771">
        <v>0</v>
      </c>
      <c r="AC771">
        <v>0.05</v>
      </c>
      <c r="AD771">
        <v>0.02</v>
      </c>
      <c r="AE771">
        <v>3.3293194747414798</v>
      </c>
      <c r="AF771">
        <v>175.2393146</v>
      </c>
      <c r="AG771">
        <v>-37.798390089999998</v>
      </c>
      <c r="AI771">
        <v>179300</v>
      </c>
      <c r="AJ771" t="s">
        <v>875</v>
      </c>
      <c r="AK771" t="s">
        <v>96</v>
      </c>
      <c r="AL771">
        <v>0</v>
      </c>
      <c r="AM771">
        <v>0</v>
      </c>
      <c r="AN771">
        <v>0</v>
      </c>
      <c r="AO771">
        <v>0</v>
      </c>
      <c r="AP771">
        <v>0</v>
      </c>
      <c r="AQ771">
        <v>0.92</v>
      </c>
      <c r="AR771">
        <v>0</v>
      </c>
      <c r="AS771">
        <v>0</v>
      </c>
      <c r="AT771">
        <v>0.08</v>
      </c>
      <c r="AU771">
        <v>0</v>
      </c>
      <c r="AV771">
        <v>1.4758709380180299</v>
      </c>
      <c r="AW771">
        <v>175.28791150000001</v>
      </c>
      <c r="AX771">
        <v>-37.779693129999998</v>
      </c>
    </row>
    <row r="772" spans="1:50" x14ac:dyDescent="0.55000000000000004">
      <c r="A772">
        <v>178700</v>
      </c>
      <c r="B772" t="s">
        <v>870</v>
      </c>
      <c r="C772" t="s">
        <v>96</v>
      </c>
      <c r="D772">
        <v>0</v>
      </c>
      <c r="E772">
        <v>0.02</v>
      </c>
      <c r="F772">
        <v>0</v>
      </c>
      <c r="G772">
        <v>0</v>
      </c>
      <c r="H772">
        <v>0.95</v>
      </c>
      <c r="I772">
        <v>0</v>
      </c>
      <c r="J772">
        <v>0</v>
      </c>
      <c r="K772">
        <v>0.01</v>
      </c>
      <c r="L772">
        <v>0.02</v>
      </c>
      <c r="M772">
        <v>0.02</v>
      </c>
      <c r="N772">
        <v>3.8072972646988399</v>
      </c>
      <c r="O772">
        <f t="shared" ref="O772:O835" si="24">VLOOKUP($A772,$R$2:$AG$2152, 15)</f>
        <v>175.25219519999999</v>
      </c>
      <c r="P772">
        <f t="shared" ref="P772:P835" si="25">VLOOKUP($A772,$R$2:$AG$2152, 16)</f>
        <v>-37.794041290000003</v>
      </c>
      <c r="R772">
        <v>178200</v>
      </c>
      <c r="S772" t="s">
        <v>865</v>
      </c>
      <c r="T772" t="s">
        <v>96</v>
      </c>
      <c r="U772">
        <v>0</v>
      </c>
      <c r="V772">
        <v>0</v>
      </c>
      <c r="W772">
        <v>0</v>
      </c>
      <c r="X772">
        <v>0</v>
      </c>
      <c r="Y772">
        <v>0.89</v>
      </c>
      <c r="Z772">
        <v>0</v>
      </c>
      <c r="AA772">
        <v>0</v>
      </c>
      <c r="AB772">
        <v>0</v>
      </c>
      <c r="AC772">
        <v>0.11</v>
      </c>
      <c r="AD772">
        <v>0.02</v>
      </c>
      <c r="AE772">
        <v>2.7604127430568002</v>
      </c>
      <c r="AF772">
        <v>175.28408400000001</v>
      </c>
      <c r="AG772">
        <v>-37.768892780000002</v>
      </c>
      <c r="AI772">
        <v>179400</v>
      </c>
      <c r="AJ772" t="s">
        <v>876</v>
      </c>
      <c r="AK772" t="s">
        <v>96</v>
      </c>
      <c r="AL772">
        <v>0</v>
      </c>
      <c r="AM772">
        <v>0.16</v>
      </c>
      <c r="AN772">
        <v>0</v>
      </c>
      <c r="AO772">
        <v>0</v>
      </c>
      <c r="AP772">
        <v>0.67999999999999905</v>
      </c>
      <c r="AQ772">
        <v>0.05</v>
      </c>
      <c r="AR772">
        <v>0</v>
      </c>
      <c r="AS772">
        <v>0</v>
      </c>
      <c r="AT772">
        <v>0.11</v>
      </c>
      <c r="AU772">
        <v>0</v>
      </c>
      <c r="AV772">
        <v>8.8949638836241398</v>
      </c>
      <c r="AW772">
        <v>175.28203069999901</v>
      </c>
      <c r="AX772">
        <v>-37.789380819999998</v>
      </c>
    </row>
    <row r="773" spans="1:50" x14ac:dyDescent="0.55000000000000004">
      <c r="A773">
        <v>178800</v>
      </c>
      <c r="B773" t="s">
        <v>871</v>
      </c>
      <c r="C773" t="s">
        <v>96</v>
      </c>
      <c r="D773">
        <v>0</v>
      </c>
      <c r="E773">
        <v>0.01</v>
      </c>
      <c r="F773">
        <v>0</v>
      </c>
      <c r="G773">
        <v>0</v>
      </c>
      <c r="H773">
        <v>0.88999999999999901</v>
      </c>
      <c r="I773">
        <v>0.04</v>
      </c>
      <c r="J773">
        <v>0</v>
      </c>
      <c r="K773">
        <v>0.02</v>
      </c>
      <c r="L773">
        <v>0.04</v>
      </c>
      <c r="M773">
        <v>0.02</v>
      </c>
      <c r="N773">
        <v>3.5873245139824301</v>
      </c>
      <c r="O773">
        <f t="shared" si="24"/>
        <v>175.2521447</v>
      </c>
      <c r="P773">
        <f t="shared" si="25"/>
        <v>-37.799767369999998</v>
      </c>
      <c r="R773">
        <v>178300</v>
      </c>
      <c r="S773" t="s">
        <v>866</v>
      </c>
      <c r="T773" t="s">
        <v>96</v>
      </c>
      <c r="U773">
        <v>0</v>
      </c>
      <c r="V773">
        <v>0</v>
      </c>
      <c r="W773">
        <v>0</v>
      </c>
      <c r="X773">
        <v>0</v>
      </c>
      <c r="Y773">
        <v>0.91</v>
      </c>
      <c r="Z773">
        <v>0</v>
      </c>
      <c r="AA773">
        <v>0</v>
      </c>
      <c r="AB773">
        <v>0</v>
      </c>
      <c r="AC773">
        <v>0.09</v>
      </c>
      <c r="AD773">
        <v>0.02</v>
      </c>
      <c r="AE773">
        <v>3.4878473562312302</v>
      </c>
      <c r="AF773">
        <v>175.2704803</v>
      </c>
      <c r="AG773">
        <v>-37.777568960000004</v>
      </c>
      <c r="AI773">
        <v>179500</v>
      </c>
      <c r="AJ773" t="s">
        <v>877</v>
      </c>
      <c r="AK773" t="s">
        <v>96</v>
      </c>
      <c r="AL773">
        <v>0</v>
      </c>
      <c r="AM773">
        <v>0.45</v>
      </c>
      <c r="AN773">
        <v>0</v>
      </c>
      <c r="AO773">
        <v>0</v>
      </c>
      <c r="AP773">
        <v>-0.01</v>
      </c>
      <c r="AQ773">
        <v>0.47</v>
      </c>
      <c r="AR773">
        <v>0</v>
      </c>
      <c r="AS773">
        <v>0</v>
      </c>
      <c r="AT773">
        <v>0.09</v>
      </c>
      <c r="AU773">
        <v>0</v>
      </c>
      <c r="AV773">
        <v>6.6301420633444703</v>
      </c>
      <c r="AW773">
        <v>175.27349229999999</v>
      </c>
      <c r="AX773">
        <v>-37.797913940000001</v>
      </c>
    </row>
    <row r="774" spans="1:50" x14ac:dyDescent="0.55000000000000004">
      <c r="A774">
        <v>178900</v>
      </c>
      <c r="B774" t="s">
        <v>872</v>
      </c>
      <c r="C774" t="s">
        <v>96</v>
      </c>
      <c r="D774">
        <v>0</v>
      </c>
      <c r="E774">
        <v>0</v>
      </c>
      <c r="F774">
        <v>0</v>
      </c>
      <c r="G774">
        <v>0</v>
      </c>
      <c r="H774">
        <v>0.83</v>
      </c>
      <c r="I774">
        <v>0</v>
      </c>
      <c r="J774">
        <v>0</v>
      </c>
      <c r="K774">
        <v>0</v>
      </c>
      <c r="L774">
        <v>0.17</v>
      </c>
      <c r="M774">
        <v>0.02</v>
      </c>
      <c r="N774">
        <v>2.1550622206407599</v>
      </c>
      <c r="O774">
        <f t="shared" si="24"/>
        <v>175.26255889999999</v>
      </c>
      <c r="P774">
        <f t="shared" si="25"/>
        <v>-37.796509159999999</v>
      </c>
      <c r="R774">
        <v>178400</v>
      </c>
      <c r="S774" t="s">
        <v>867</v>
      </c>
      <c r="T774" t="s">
        <v>96</v>
      </c>
      <c r="U774">
        <v>0</v>
      </c>
      <c r="V774">
        <v>0</v>
      </c>
      <c r="W774">
        <v>0</v>
      </c>
      <c r="X774">
        <v>0</v>
      </c>
      <c r="Y774">
        <v>0.7</v>
      </c>
      <c r="Z774">
        <v>0</v>
      </c>
      <c r="AA774">
        <v>0</v>
      </c>
      <c r="AB774">
        <v>0</v>
      </c>
      <c r="AC774">
        <v>0.3</v>
      </c>
      <c r="AD774">
        <v>0.02</v>
      </c>
      <c r="AE774">
        <v>0.38704645142340999</v>
      </c>
      <c r="AF774">
        <v>175.2942334</v>
      </c>
      <c r="AG774">
        <v>-37.762568219999999</v>
      </c>
      <c r="AI774">
        <v>179600</v>
      </c>
      <c r="AJ774" t="s">
        <v>878</v>
      </c>
      <c r="AK774" t="s">
        <v>96</v>
      </c>
      <c r="AL774">
        <v>0</v>
      </c>
      <c r="AM774">
        <v>0.02</v>
      </c>
      <c r="AN774">
        <v>0</v>
      </c>
      <c r="AO774">
        <v>0</v>
      </c>
      <c r="AP774">
        <v>0</v>
      </c>
      <c r="AQ774">
        <v>0.81</v>
      </c>
      <c r="AR774">
        <v>0</v>
      </c>
      <c r="AS774">
        <v>0.01</v>
      </c>
      <c r="AT774">
        <v>0.16</v>
      </c>
      <c r="AU774">
        <v>0</v>
      </c>
      <c r="AV774">
        <v>4.5970552008938599</v>
      </c>
      <c r="AW774">
        <v>175.30075600000001</v>
      </c>
      <c r="AX774">
        <v>-37.780102560000003</v>
      </c>
    </row>
    <row r="775" spans="1:50" x14ac:dyDescent="0.55000000000000004">
      <c r="A775">
        <v>179000</v>
      </c>
      <c r="B775" t="s">
        <v>879</v>
      </c>
      <c r="C775" t="s">
        <v>96</v>
      </c>
      <c r="D775">
        <v>0</v>
      </c>
      <c r="E775">
        <v>0</v>
      </c>
      <c r="F775">
        <v>0</v>
      </c>
      <c r="G775">
        <v>0</v>
      </c>
      <c r="H775">
        <v>0.67</v>
      </c>
      <c r="I775">
        <v>0</v>
      </c>
      <c r="J775">
        <v>0</v>
      </c>
      <c r="K775">
        <v>0</v>
      </c>
      <c r="L775">
        <v>0.33</v>
      </c>
      <c r="M775">
        <v>0.02</v>
      </c>
      <c r="N775">
        <v>2.1157759900691602</v>
      </c>
      <c r="O775">
        <f t="shared" si="24"/>
        <v>175.27469289999999</v>
      </c>
      <c r="P775">
        <f t="shared" si="25"/>
        <v>-37.781959899999997</v>
      </c>
      <c r="R775">
        <v>178500</v>
      </c>
      <c r="S775" t="s">
        <v>868</v>
      </c>
      <c r="T775" t="s">
        <v>96</v>
      </c>
      <c r="U775">
        <v>0</v>
      </c>
      <c r="V775">
        <v>0</v>
      </c>
      <c r="W775">
        <v>0</v>
      </c>
      <c r="X775">
        <v>0</v>
      </c>
      <c r="Y775">
        <v>1</v>
      </c>
      <c r="Z775">
        <v>0</v>
      </c>
      <c r="AA775">
        <v>0</v>
      </c>
      <c r="AB775">
        <v>0</v>
      </c>
      <c r="AC775">
        <v>0</v>
      </c>
      <c r="AD775">
        <v>0.02</v>
      </c>
      <c r="AE775">
        <v>1.67996470610725</v>
      </c>
      <c r="AF775">
        <v>175.30316919999899</v>
      </c>
      <c r="AG775">
        <v>-37.761272480000002</v>
      </c>
      <c r="AI775">
        <v>179700</v>
      </c>
      <c r="AJ775" t="s">
        <v>880</v>
      </c>
      <c r="AK775" t="s">
        <v>96</v>
      </c>
      <c r="AL775">
        <v>0</v>
      </c>
      <c r="AM775">
        <v>0.24</v>
      </c>
      <c r="AN775">
        <v>0</v>
      </c>
      <c r="AO775">
        <v>0</v>
      </c>
      <c r="AP775">
        <v>0.03</v>
      </c>
      <c r="AQ775">
        <v>0.49</v>
      </c>
      <c r="AR775">
        <v>0</v>
      </c>
      <c r="AS775">
        <v>0.05</v>
      </c>
      <c r="AT775">
        <v>0.19</v>
      </c>
      <c r="AU775">
        <v>0</v>
      </c>
      <c r="AV775">
        <v>6.1623321703654801</v>
      </c>
      <c r="AW775">
        <v>175.29324650000001</v>
      </c>
      <c r="AX775">
        <v>-37.79028168</v>
      </c>
    </row>
    <row r="776" spans="1:50" x14ac:dyDescent="0.55000000000000004">
      <c r="A776">
        <v>179100</v>
      </c>
      <c r="B776" t="s">
        <v>873</v>
      </c>
      <c r="C776" t="s">
        <v>96</v>
      </c>
      <c r="D776">
        <v>0</v>
      </c>
      <c r="E776">
        <v>0</v>
      </c>
      <c r="F776">
        <v>0</v>
      </c>
      <c r="G776">
        <v>0</v>
      </c>
      <c r="H776">
        <v>0.94</v>
      </c>
      <c r="I776">
        <v>0.05</v>
      </c>
      <c r="J776">
        <v>0</v>
      </c>
      <c r="K776">
        <v>0</v>
      </c>
      <c r="L776">
        <v>0.01</v>
      </c>
      <c r="M776">
        <v>0.02</v>
      </c>
      <c r="N776">
        <v>3.9841520517626199</v>
      </c>
      <c r="O776">
        <f t="shared" si="24"/>
        <v>175.29653859999999</v>
      </c>
      <c r="P776">
        <f t="shared" si="25"/>
        <v>-37.770060219999998</v>
      </c>
      <c r="R776">
        <v>178600</v>
      </c>
      <c r="S776" t="s">
        <v>869</v>
      </c>
      <c r="T776" t="s">
        <v>96</v>
      </c>
      <c r="U776">
        <v>0</v>
      </c>
      <c r="V776">
        <v>0</v>
      </c>
      <c r="W776">
        <v>0</v>
      </c>
      <c r="X776">
        <v>0</v>
      </c>
      <c r="Y776">
        <v>0.75</v>
      </c>
      <c r="Z776">
        <v>0.25</v>
      </c>
      <c r="AA776">
        <v>0</v>
      </c>
      <c r="AB776">
        <v>0</v>
      </c>
      <c r="AC776">
        <v>0</v>
      </c>
      <c r="AD776">
        <v>0.02</v>
      </c>
      <c r="AE776" t="s">
        <v>97</v>
      </c>
      <c r="AF776">
        <v>175.2234564</v>
      </c>
      <c r="AG776">
        <v>-37.818552490000002</v>
      </c>
      <c r="AI776">
        <v>179800</v>
      </c>
      <c r="AJ776" t="s">
        <v>881</v>
      </c>
      <c r="AK776" t="s">
        <v>96</v>
      </c>
      <c r="AL776">
        <v>0</v>
      </c>
      <c r="AM776">
        <v>0.16</v>
      </c>
      <c r="AN776">
        <v>0</v>
      </c>
      <c r="AO776">
        <v>0</v>
      </c>
      <c r="AP776">
        <v>0.54</v>
      </c>
      <c r="AQ776">
        <v>0.19</v>
      </c>
      <c r="AR776">
        <v>0</v>
      </c>
      <c r="AS776">
        <v>0.01</v>
      </c>
      <c r="AT776">
        <v>0.1</v>
      </c>
      <c r="AU776">
        <v>0</v>
      </c>
      <c r="AV776">
        <v>4.5692587032970904</v>
      </c>
      <c r="AW776">
        <v>175.2844169</v>
      </c>
      <c r="AX776">
        <v>-37.800741819999999</v>
      </c>
    </row>
    <row r="777" spans="1:50" x14ac:dyDescent="0.55000000000000004">
      <c r="A777">
        <v>179200</v>
      </c>
      <c r="B777" t="s">
        <v>874</v>
      </c>
      <c r="C777" t="s">
        <v>96</v>
      </c>
      <c r="D777">
        <v>0</v>
      </c>
      <c r="E777">
        <v>0</v>
      </c>
      <c r="F777">
        <v>0</v>
      </c>
      <c r="G777">
        <v>0</v>
      </c>
      <c r="H777">
        <v>0.93</v>
      </c>
      <c r="I777">
        <v>0</v>
      </c>
      <c r="J777">
        <v>0</v>
      </c>
      <c r="K777">
        <v>0</v>
      </c>
      <c r="L777">
        <v>7.0000000000000007E-2</v>
      </c>
      <c r="M777">
        <v>0.02</v>
      </c>
      <c r="N777">
        <v>4.0734248935873101</v>
      </c>
      <c r="O777">
        <f t="shared" si="24"/>
        <v>175.31761729999999</v>
      </c>
      <c r="P777">
        <f t="shared" si="25"/>
        <v>-37.77240012</v>
      </c>
      <c r="R777">
        <v>178700</v>
      </c>
      <c r="S777" t="s">
        <v>870</v>
      </c>
      <c r="T777" t="s">
        <v>96</v>
      </c>
      <c r="U777">
        <v>0</v>
      </c>
      <c r="V777">
        <v>0</v>
      </c>
      <c r="W777">
        <v>0</v>
      </c>
      <c r="X777">
        <v>0</v>
      </c>
      <c r="Y777">
        <v>1</v>
      </c>
      <c r="Z777">
        <v>0</v>
      </c>
      <c r="AA777">
        <v>0</v>
      </c>
      <c r="AB777">
        <v>0</v>
      </c>
      <c r="AC777">
        <v>0</v>
      </c>
      <c r="AD777">
        <v>0.02</v>
      </c>
      <c r="AE777">
        <v>0.63692638925797695</v>
      </c>
      <c r="AF777">
        <v>175.25219519999999</v>
      </c>
      <c r="AG777">
        <v>-37.794041290000003</v>
      </c>
      <c r="AI777">
        <v>179900</v>
      </c>
      <c r="AJ777" t="s">
        <v>882</v>
      </c>
      <c r="AK777" t="s">
        <v>96</v>
      </c>
      <c r="AL777" t="s">
        <v>97</v>
      </c>
      <c r="AM777" t="s">
        <v>97</v>
      </c>
      <c r="AN777" t="s">
        <v>97</v>
      </c>
      <c r="AO777">
        <v>0</v>
      </c>
      <c r="AP777" t="s">
        <v>97</v>
      </c>
      <c r="AQ777" t="s">
        <v>97</v>
      </c>
      <c r="AR777">
        <v>0</v>
      </c>
      <c r="AS777" t="s">
        <v>97</v>
      </c>
      <c r="AT777" t="s">
        <v>97</v>
      </c>
      <c r="AU777">
        <v>0</v>
      </c>
      <c r="AV777" t="s">
        <v>97</v>
      </c>
      <c r="AW777">
        <v>175.31016399999999</v>
      </c>
      <c r="AX777">
        <v>-37.785805889999999</v>
      </c>
    </row>
    <row r="778" spans="1:50" x14ac:dyDescent="0.55000000000000004">
      <c r="A778">
        <v>179300</v>
      </c>
      <c r="B778" t="s">
        <v>875</v>
      </c>
      <c r="C778" t="s">
        <v>96</v>
      </c>
      <c r="D778">
        <v>0</v>
      </c>
      <c r="E778">
        <v>0.01</v>
      </c>
      <c r="F778">
        <v>0</v>
      </c>
      <c r="G778">
        <v>0</v>
      </c>
      <c r="H778">
        <v>0.78</v>
      </c>
      <c r="I778">
        <v>0.01</v>
      </c>
      <c r="J778">
        <v>0</v>
      </c>
      <c r="K778">
        <v>0.02</v>
      </c>
      <c r="L778">
        <v>0.18</v>
      </c>
      <c r="M778">
        <v>0.02</v>
      </c>
      <c r="N778">
        <v>2.8084109446847498</v>
      </c>
      <c r="O778">
        <f t="shared" si="24"/>
        <v>175.28791150000001</v>
      </c>
      <c r="P778">
        <f t="shared" si="25"/>
        <v>-37.779693129999998</v>
      </c>
      <c r="R778">
        <v>178800</v>
      </c>
      <c r="S778" t="s">
        <v>871</v>
      </c>
      <c r="T778" t="s">
        <v>96</v>
      </c>
      <c r="U778">
        <v>0</v>
      </c>
      <c r="V778">
        <v>0</v>
      </c>
      <c r="W778">
        <v>0</v>
      </c>
      <c r="X778">
        <v>0</v>
      </c>
      <c r="Y778">
        <v>0.75</v>
      </c>
      <c r="Z778">
        <v>0</v>
      </c>
      <c r="AA778">
        <v>0</v>
      </c>
      <c r="AB778">
        <v>0</v>
      </c>
      <c r="AC778">
        <v>0.25</v>
      </c>
      <c r="AD778">
        <v>0.02</v>
      </c>
      <c r="AE778">
        <v>0.79932514390589504</v>
      </c>
      <c r="AF778">
        <v>175.2521447</v>
      </c>
      <c r="AG778">
        <v>-37.799767369999998</v>
      </c>
      <c r="AI778">
        <v>180000</v>
      </c>
      <c r="AJ778" t="s">
        <v>883</v>
      </c>
      <c r="AK778" t="s">
        <v>96</v>
      </c>
      <c r="AL778">
        <v>0</v>
      </c>
      <c r="AM778">
        <v>0</v>
      </c>
      <c r="AN778">
        <v>0</v>
      </c>
      <c r="AO778">
        <v>0</v>
      </c>
      <c r="AP778">
        <v>0</v>
      </c>
      <c r="AQ778">
        <v>1</v>
      </c>
      <c r="AR778">
        <v>0</v>
      </c>
      <c r="AS778">
        <v>0</v>
      </c>
      <c r="AT778">
        <v>0</v>
      </c>
      <c r="AU778">
        <v>0</v>
      </c>
      <c r="AV778">
        <v>1.12903923762503</v>
      </c>
      <c r="AW778">
        <v>175.30343069999901</v>
      </c>
      <c r="AX778">
        <v>-37.791350700000002</v>
      </c>
    </row>
    <row r="779" spans="1:50" x14ac:dyDescent="0.55000000000000004">
      <c r="A779">
        <v>179400</v>
      </c>
      <c r="B779" t="s">
        <v>876</v>
      </c>
      <c r="C779" t="s">
        <v>96</v>
      </c>
      <c r="D779">
        <v>0</v>
      </c>
      <c r="E779">
        <v>0</v>
      </c>
      <c r="F779">
        <v>0</v>
      </c>
      <c r="G779">
        <v>0</v>
      </c>
      <c r="H779">
        <v>0.52</v>
      </c>
      <c r="I779">
        <v>0</v>
      </c>
      <c r="J779">
        <v>0</v>
      </c>
      <c r="K779">
        <v>0</v>
      </c>
      <c r="L779">
        <v>0.48</v>
      </c>
      <c r="M779">
        <v>0.02</v>
      </c>
      <c r="N779">
        <v>1.49824809624783</v>
      </c>
      <c r="O779">
        <f t="shared" si="24"/>
        <v>175.28203069999901</v>
      </c>
      <c r="P779">
        <f t="shared" si="25"/>
        <v>-37.789380819999998</v>
      </c>
      <c r="R779">
        <v>178900</v>
      </c>
      <c r="S779" t="s">
        <v>872</v>
      </c>
      <c r="T779" t="s">
        <v>96</v>
      </c>
      <c r="U779">
        <v>0</v>
      </c>
      <c r="V779">
        <v>0</v>
      </c>
      <c r="W779">
        <v>0</v>
      </c>
      <c r="X779">
        <v>0</v>
      </c>
      <c r="Y779">
        <v>0.95</v>
      </c>
      <c r="Z779">
        <v>0.02</v>
      </c>
      <c r="AA779">
        <v>0</v>
      </c>
      <c r="AB779">
        <v>0.01</v>
      </c>
      <c r="AC779">
        <v>0.02</v>
      </c>
      <c r="AD779">
        <v>0.02</v>
      </c>
      <c r="AE779">
        <v>7.1257380314345298</v>
      </c>
      <c r="AF779">
        <v>175.26255889999999</v>
      </c>
      <c r="AG779">
        <v>-37.796509159999999</v>
      </c>
      <c r="AI779">
        <v>180100</v>
      </c>
      <c r="AJ779" t="s">
        <v>884</v>
      </c>
      <c r="AK779" t="s">
        <v>96</v>
      </c>
      <c r="AL779" t="s">
        <v>97</v>
      </c>
      <c r="AM779" t="s">
        <v>97</v>
      </c>
      <c r="AN779" t="s">
        <v>97</v>
      </c>
      <c r="AO779">
        <v>0</v>
      </c>
      <c r="AP779" t="s">
        <v>97</v>
      </c>
      <c r="AQ779" t="s">
        <v>97</v>
      </c>
      <c r="AR779">
        <v>0</v>
      </c>
      <c r="AS779" t="s">
        <v>97</v>
      </c>
      <c r="AT779" t="s">
        <v>97</v>
      </c>
      <c r="AU779">
        <v>0</v>
      </c>
      <c r="AV779" t="s">
        <v>97</v>
      </c>
      <c r="AW779">
        <v>175.27963700000001</v>
      </c>
      <c r="AX779">
        <v>-37.810164309999998</v>
      </c>
    </row>
    <row r="780" spans="1:50" x14ac:dyDescent="0.55000000000000004">
      <c r="A780">
        <v>179500</v>
      </c>
      <c r="B780" t="s">
        <v>877</v>
      </c>
      <c r="C780" t="s">
        <v>96</v>
      </c>
      <c r="D780">
        <v>0</v>
      </c>
      <c r="E780">
        <v>0.01</v>
      </c>
      <c r="F780">
        <v>0</v>
      </c>
      <c r="G780">
        <v>0</v>
      </c>
      <c r="H780">
        <v>0.7</v>
      </c>
      <c r="I780">
        <v>0.02</v>
      </c>
      <c r="J780">
        <v>0</v>
      </c>
      <c r="K780">
        <v>0.03</v>
      </c>
      <c r="L780">
        <v>0.24</v>
      </c>
      <c r="M780">
        <v>0.02</v>
      </c>
      <c r="N780">
        <v>2.4351710871210499</v>
      </c>
      <c r="O780">
        <f t="shared" si="24"/>
        <v>175.27349229999999</v>
      </c>
      <c r="P780">
        <f t="shared" si="25"/>
        <v>-37.797913940000001</v>
      </c>
      <c r="R780">
        <v>179000</v>
      </c>
      <c r="S780" t="s">
        <v>879</v>
      </c>
      <c r="T780" t="s">
        <v>96</v>
      </c>
      <c r="U780">
        <v>0</v>
      </c>
      <c r="V780">
        <v>0</v>
      </c>
      <c r="W780">
        <v>0</v>
      </c>
      <c r="X780">
        <v>0</v>
      </c>
      <c r="Y780">
        <v>0.94</v>
      </c>
      <c r="Z780">
        <v>0.01</v>
      </c>
      <c r="AA780">
        <v>0</v>
      </c>
      <c r="AB780">
        <v>0</v>
      </c>
      <c r="AC780">
        <v>0.05</v>
      </c>
      <c r="AD780">
        <v>0.02</v>
      </c>
      <c r="AE780">
        <v>6.5641957735106704</v>
      </c>
      <c r="AF780">
        <v>175.27469289999999</v>
      </c>
      <c r="AG780">
        <v>-37.781959899999997</v>
      </c>
      <c r="AI780">
        <v>180200</v>
      </c>
      <c r="AJ780" t="s">
        <v>885</v>
      </c>
      <c r="AK780" t="s">
        <v>96</v>
      </c>
      <c r="AL780">
        <v>0</v>
      </c>
      <c r="AM780">
        <v>0</v>
      </c>
      <c r="AN780">
        <v>0</v>
      </c>
      <c r="AO780">
        <v>0</v>
      </c>
      <c r="AP780">
        <v>0</v>
      </c>
      <c r="AQ780">
        <v>1</v>
      </c>
      <c r="AR780">
        <v>0</v>
      </c>
      <c r="AS780">
        <v>0</v>
      </c>
      <c r="AT780">
        <v>0</v>
      </c>
      <c r="AU780">
        <v>0</v>
      </c>
      <c r="AV780" t="s">
        <v>97</v>
      </c>
      <c r="AW780">
        <v>175.3007638</v>
      </c>
      <c r="AX780">
        <v>-37.801280040000002</v>
      </c>
    </row>
    <row r="781" spans="1:50" x14ac:dyDescent="0.55000000000000004">
      <c r="A781">
        <v>179600</v>
      </c>
      <c r="B781" t="s">
        <v>878</v>
      </c>
      <c r="C781" t="s">
        <v>96</v>
      </c>
      <c r="D781">
        <v>0</v>
      </c>
      <c r="E781">
        <v>0.01</v>
      </c>
      <c r="F781">
        <v>0</v>
      </c>
      <c r="G781">
        <v>0</v>
      </c>
      <c r="H781">
        <v>0.89</v>
      </c>
      <c r="I781">
        <v>0.02</v>
      </c>
      <c r="J781">
        <v>0</v>
      </c>
      <c r="K781">
        <v>0.01</v>
      </c>
      <c r="L781">
        <v>7.0000000000000007E-2</v>
      </c>
      <c r="M781">
        <v>0.02</v>
      </c>
      <c r="N781">
        <v>3.9415771521432301</v>
      </c>
      <c r="O781">
        <f t="shared" si="24"/>
        <v>175.30075600000001</v>
      </c>
      <c r="P781">
        <f t="shared" si="25"/>
        <v>-37.780102560000003</v>
      </c>
      <c r="R781">
        <v>179100</v>
      </c>
      <c r="S781" t="s">
        <v>873</v>
      </c>
      <c r="T781" t="s">
        <v>96</v>
      </c>
      <c r="U781">
        <v>0</v>
      </c>
      <c r="V781">
        <v>0</v>
      </c>
      <c r="W781">
        <v>0</v>
      </c>
      <c r="X781">
        <v>0</v>
      </c>
      <c r="Y781">
        <v>1</v>
      </c>
      <c r="Z781">
        <v>0</v>
      </c>
      <c r="AA781">
        <v>0</v>
      </c>
      <c r="AB781">
        <v>0</v>
      </c>
      <c r="AC781">
        <v>0</v>
      </c>
      <c r="AD781">
        <v>0.02</v>
      </c>
      <c r="AE781">
        <v>2.72871889825519</v>
      </c>
      <c r="AF781">
        <v>175.29653859999999</v>
      </c>
      <c r="AG781">
        <v>-37.770060219999998</v>
      </c>
      <c r="AI781">
        <v>180300</v>
      </c>
      <c r="AJ781" t="s">
        <v>886</v>
      </c>
      <c r="AK781" t="s">
        <v>96</v>
      </c>
      <c r="AL781">
        <v>0</v>
      </c>
      <c r="AM781">
        <v>0.04</v>
      </c>
      <c r="AN781">
        <v>0</v>
      </c>
      <c r="AO781">
        <v>0</v>
      </c>
      <c r="AP781">
        <v>0.01</v>
      </c>
      <c r="AQ781">
        <v>0.38</v>
      </c>
      <c r="AR781">
        <v>0</v>
      </c>
      <c r="AS781">
        <v>0.05</v>
      </c>
      <c r="AT781">
        <v>0.52</v>
      </c>
      <c r="AU781">
        <v>0</v>
      </c>
      <c r="AV781">
        <v>1.5173161476956001</v>
      </c>
      <c r="AW781">
        <v>175.278175</v>
      </c>
      <c r="AX781">
        <v>-37.815275280000002</v>
      </c>
    </row>
    <row r="782" spans="1:50" x14ac:dyDescent="0.55000000000000004">
      <c r="A782">
        <v>179700</v>
      </c>
      <c r="B782" t="s">
        <v>880</v>
      </c>
      <c r="C782" t="s">
        <v>96</v>
      </c>
      <c r="D782">
        <v>0</v>
      </c>
      <c r="E782">
        <v>0</v>
      </c>
      <c r="F782">
        <v>0</v>
      </c>
      <c r="G782">
        <v>0</v>
      </c>
      <c r="H782">
        <v>0.81</v>
      </c>
      <c r="I782">
        <v>0.01</v>
      </c>
      <c r="J782">
        <v>0</v>
      </c>
      <c r="K782">
        <v>0.01</v>
      </c>
      <c r="L782">
        <v>0.17</v>
      </c>
      <c r="M782">
        <v>0.02</v>
      </c>
      <c r="N782">
        <v>3.0748483253893899</v>
      </c>
      <c r="O782">
        <f t="shared" si="24"/>
        <v>175.29324650000001</v>
      </c>
      <c r="P782">
        <f t="shared" si="25"/>
        <v>-37.79028168</v>
      </c>
      <c r="R782">
        <v>179200</v>
      </c>
      <c r="S782" t="s">
        <v>874</v>
      </c>
      <c r="T782" t="s">
        <v>96</v>
      </c>
      <c r="U782">
        <v>0</v>
      </c>
      <c r="V782">
        <v>0</v>
      </c>
      <c r="W782">
        <v>0</v>
      </c>
      <c r="X782">
        <v>0</v>
      </c>
      <c r="Y782">
        <v>0.94</v>
      </c>
      <c r="Z782">
        <v>0</v>
      </c>
      <c r="AA782">
        <v>0</v>
      </c>
      <c r="AB782">
        <v>0.01</v>
      </c>
      <c r="AC782">
        <v>0.05</v>
      </c>
      <c r="AD782">
        <v>0.02</v>
      </c>
      <c r="AE782">
        <v>5.6242034383791104</v>
      </c>
      <c r="AF782">
        <v>175.31761729999999</v>
      </c>
      <c r="AG782">
        <v>-37.77240012</v>
      </c>
      <c r="AI782">
        <v>180400</v>
      </c>
      <c r="AJ782" t="s">
        <v>887</v>
      </c>
      <c r="AK782" t="s">
        <v>96</v>
      </c>
      <c r="AL782">
        <v>0</v>
      </c>
      <c r="AM782">
        <v>0</v>
      </c>
      <c r="AN782">
        <v>0</v>
      </c>
      <c r="AO782">
        <v>0</v>
      </c>
      <c r="AP782">
        <v>0</v>
      </c>
      <c r="AQ782">
        <v>0.64</v>
      </c>
      <c r="AR782">
        <v>0</v>
      </c>
      <c r="AS782">
        <v>0</v>
      </c>
      <c r="AT782">
        <v>0.36</v>
      </c>
      <c r="AU782">
        <v>0</v>
      </c>
      <c r="AV782">
        <v>0.85602028722657597</v>
      </c>
      <c r="AW782">
        <v>175.27419169999999</v>
      </c>
      <c r="AX782">
        <v>-37.820340799999997</v>
      </c>
    </row>
    <row r="783" spans="1:50" x14ac:dyDescent="0.55000000000000004">
      <c r="A783">
        <v>179800</v>
      </c>
      <c r="B783" t="s">
        <v>881</v>
      </c>
      <c r="C783" t="s">
        <v>96</v>
      </c>
      <c r="D783">
        <v>0</v>
      </c>
      <c r="E783">
        <v>0</v>
      </c>
      <c r="F783">
        <v>0</v>
      </c>
      <c r="G783">
        <v>0</v>
      </c>
      <c r="H783">
        <v>0.66</v>
      </c>
      <c r="I783">
        <v>0.02</v>
      </c>
      <c r="J783">
        <v>0</v>
      </c>
      <c r="K783">
        <v>0</v>
      </c>
      <c r="L783">
        <v>0.32</v>
      </c>
      <c r="M783">
        <v>0.02</v>
      </c>
      <c r="N783">
        <v>2.40516332318753</v>
      </c>
      <c r="O783">
        <f t="shared" si="24"/>
        <v>175.2844169</v>
      </c>
      <c r="P783">
        <f t="shared" si="25"/>
        <v>-37.800741819999999</v>
      </c>
      <c r="R783">
        <v>179300</v>
      </c>
      <c r="S783" t="s">
        <v>875</v>
      </c>
      <c r="T783" t="s">
        <v>96</v>
      </c>
      <c r="U783">
        <v>0</v>
      </c>
      <c r="V783">
        <v>0</v>
      </c>
      <c r="W783">
        <v>0</v>
      </c>
      <c r="X783">
        <v>0</v>
      </c>
      <c r="Y783">
        <v>0.94</v>
      </c>
      <c r="Z783">
        <v>0</v>
      </c>
      <c r="AA783">
        <v>0</v>
      </c>
      <c r="AB783">
        <v>0</v>
      </c>
      <c r="AC783">
        <v>0.06</v>
      </c>
      <c r="AD783">
        <v>0.02</v>
      </c>
      <c r="AE783">
        <v>2.8138990906879102</v>
      </c>
      <c r="AF783">
        <v>175.28791150000001</v>
      </c>
      <c r="AG783">
        <v>-37.779693129999998</v>
      </c>
      <c r="AI783">
        <v>180500</v>
      </c>
      <c r="AJ783" t="s">
        <v>888</v>
      </c>
      <c r="AK783" t="s">
        <v>96</v>
      </c>
      <c r="AL783">
        <v>0</v>
      </c>
      <c r="AM783">
        <v>0</v>
      </c>
      <c r="AN783">
        <v>0</v>
      </c>
      <c r="AO783">
        <v>0</v>
      </c>
      <c r="AP783">
        <v>0</v>
      </c>
      <c r="AQ783">
        <v>1</v>
      </c>
      <c r="AR783">
        <v>0</v>
      </c>
      <c r="AS783">
        <v>0</v>
      </c>
      <c r="AT783">
        <v>0</v>
      </c>
      <c r="AU783">
        <v>0</v>
      </c>
      <c r="AV783">
        <v>0.60237775271486804</v>
      </c>
      <c r="AW783">
        <v>175.29243650000001</v>
      </c>
      <c r="AX783">
        <v>-37.809310549999999</v>
      </c>
    </row>
    <row r="784" spans="1:50" x14ac:dyDescent="0.55000000000000004">
      <c r="A784">
        <v>179900</v>
      </c>
      <c r="B784" t="s">
        <v>882</v>
      </c>
      <c r="C784" t="s">
        <v>96</v>
      </c>
      <c r="D784">
        <v>0</v>
      </c>
      <c r="E784">
        <v>0.06</v>
      </c>
      <c r="F784">
        <v>0</v>
      </c>
      <c r="G784">
        <v>0</v>
      </c>
      <c r="H784">
        <v>0.80999999999999905</v>
      </c>
      <c r="I784">
        <v>0.02</v>
      </c>
      <c r="J784">
        <v>0</v>
      </c>
      <c r="K784">
        <v>0</v>
      </c>
      <c r="L784">
        <v>0.11</v>
      </c>
      <c r="M784">
        <v>0.02</v>
      </c>
      <c r="N784">
        <v>4.6270379964343196</v>
      </c>
      <c r="O784">
        <f t="shared" si="24"/>
        <v>175.31016399999999</v>
      </c>
      <c r="P784">
        <f t="shared" si="25"/>
        <v>-37.785805889999999</v>
      </c>
      <c r="R784">
        <v>179400</v>
      </c>
      <c r="S784" t="s">
        <v>876</v>
      </c>
      <c r="T784" t="s">
        <v>96</v>
      </c>
      <c r="U784">
        <v>0</v>
      </c>
      <c r="V784">
        <v>0.05</v>
      </c>
      <c r="W784">
        <v>0</v>
      </c>
      <c r="X784">
        <v>0</v>
      </c>
      <c r="Y784">
        <v>0.83</v>
      </c>
      <c r="Z784">
        <v>0.03</v>
      </c>
      <c r="AA784">
        <v>0</v>
      </c>
      <c r="AB784">
        <v>0.03</v>
      </c>
      <c r="AC784">
        <v>0.06</v>
      </c>
      <c r="AD784">
        <v>0.02</v>
      </c>
      <c r="AE784">
        <v>6.6973967130235197</v>
      </c>
      <c r="AF784">
        <v>175.28203069999901</v>
      </c>
      <c r="AG784">
        <v>-37.789380819999998</v>
      </c>
      <c r="AI784">
        <v>180600</v>
      </c>
      <c r="AJ784" t="s">
        <v>889</v>
      </c>
      <c r="AK784" t="s">
        <v>96</v>
      </c>
      <c r="AL784">
        <v>0</v>
      </c>
      <c r="AM784">
        <v>0.1</v>
      </c>
      <c r="AN784">
        <v>0</v>
      </c>
      <c r="AO784">
        <v>0</v>
      </c>
      <c r="AP784">
        <v>0.47</v>
      </c>
      <c r="AQ784">
        <v>0.06</v>
      </c>
      <c r="AR784">
        <v>0</v>
      </c>
      <c r="AS784">
        <v>0.02</v>
      </c>
      <c r="AT784">
        <v>0.35</v>
      </c>
      <c r="AU784">
        <v>0</v>
      </c>
      <c r="AV784">
        <v>6.0761416029807798</v>
      </c>
      <c r="AW784">
        <v>175.31326580000001</v>
      </c>
      <c r="AX784">
        <v>-37.79546663</v>
      </c>
    </row>
    <row r="785" spans="1:50" x14ac:dyDescent="0.55000000000000004">
      <c r="A785">
        <v>180000</v>
      </c>
      <c r="B785" t="s">
        <v>883</v>
      </c>
      <c r="C785" t="s">
        <v>96</v>
      </c>
      <c r="D785">
        <v>0</v>
      </c>
      <c r="E785">
        <v>0.03</v>
      </c>
      <c r="F785">
        <v>0</v>
      </c>
      <c r="G785">
        <v>0</v>
      </c>
      <c r="H785">
        <v>0.88</v>
      </c>
      <c r="I785">
        <v>0.02</v>
      </c>
      <c r="J785">
        <v>0</v>
      </c>
      <c r="K785">
        <v>0.02</v>
      </c>
      <c r="L785">
        <v>0.05</v>
      </c>
      <c r="M785">
        <v>0.02</v>
      </c>
      <c r="N785">
        <v>3.6240378574569299</v>
      </c>
      <c r="O785">
        <f t="shared" si="24"/>
        <v>175.30343069999901</v>
      </c>
      <c r="P785">
        <f t="shared" si="25"/>
        <v>-37.791350700000002</v>
      </c>
      <c r="R785">
        <v>179500</v>
      </c>
      <c r="S785" t="s">
        <v>877</v>
      </c>
      <c r="T785" t="s">
        <v>96</v>
      </c>
      <c r="U785">
        <v>0</v>
      </c>
      <c r="V785">
        <v>0</v>
      </c>
      <c r="W785">
        <v>0</v>
      </c>
      <c r="X785">
        <v>0</v>
      </c>
      <c r="Y785">
        <v>0.97</v>
      </c>
      <c r="Z785">
        <v>0</v>
      </c>
      <c r="AA785">
        <v>0</v>
      </c>
      <c r="AB785">
        <v>0</v>
      </c>
      <c r="AC785">
        <v>0.03</v>
      </c>
      <c r="AD785">
        <v>0.02</v>
      </c>
      <c r="AE785">
        <v>5.3506210270374401</v>
      </c>
      <c r="AF785">
        <v>175.27349229999999</v>
      </c>
      <c r="AG785">
        <v>-37.797913940000001</v>
      </c>
      <c r="AI785">
        <v>180700</v>
      </c>
      <c r="AJ785" t="s">
        <v>890</v>
      </c>
      <c r="AK785" t="s">
        <v>96</v>
      </c>
      <c r="AL785">
        <v>0</v>
      </c>
      <c r="AM785">
        <v>0</v>
      </c>
      <c r="AN785">
        <v>0</v>
      </c>
      <c r="AO785">
        <v>0</v>
      </c>
      <c r="AP785">
        <v>0</v>
      </c>
      <c r="AQ785">
        <v>0.82</v>
      </c>
      <c r="AR785">
        <v>0</v>
      </c>
      <c r="AS785">
        <v>0</v>
      </c>
      <c r="AT785">
        <v>0.18</v>
      </c>
      <c r="AU785">
        <v>0</v>
      </c>
      <c r="AV785">
        <v>0.836903603724517</v>
      </c>
      <c r="AW785">
        <v>175.321671199999</v>
      </c>
      <c r="AX785">
        <v>-37.796105130000001</v>
      </c>
    </row>
    <row r="786" spans="1:50" x14ac:dyDescent="0.55000000000000004">
      <c r="A786">
        <v>180100</v>
      </c>
      <c r="B786" t="s">
        <v>884</v>
      </c>
      <c r="C786" t="s">
        <v>96</v>
      </c>
      <c r="D786">
        <v>0</v>
      </c>
      <c r="E786">
        <v>0.02</v>
      </c>
      <c r="F786">
        <v>0</v>
      </c>
      <c r="G786">
        <v>0</v>
      </c>
      <c r="H786">
        <v>0.74</v>
      </c>
      <c r="I786">
        <v>0.03</v>
      </c>
      <c r="J786">
        <v>0</v>
      </c>
      <c r="K786">
        <v>0</v>
      </c>
      <c r="L786">
        <v>0.21</v>
      </c>
      <c r="M786">
        <v>0.02</v>
      </c>
      <c r="N786">
        <v>3.4907436234189002</v>
      </c>
      <c r="O786">
        <f t="shared" si="24"/>
        <v>175.27963700000001</v>
      </c>
      <c r="P786">
        <f t="shared" si="25"/>
        <v>-37.810164309999998</v>
      </c>
      <c r="R786">
        <v>179600</v>
      </c>
      <c r="S786" t="s">
        <v>878</v>
      </c>
      <c r="T786" t="s">
        <v>96</v>
      </c>
      <c r="U786">
        <v>0</v>
      </c>
      <c r="V786">
        <v>0</v>
      </c>
      <c r="W786">
        <v>0</v>
      </c>
      <c r="X786">
        <v>0</v>
      </c>
      <c r="Y786">
        <v>0.87</v>
      </c>
      <c r="Z786">
        <v>0</v>
      </c>
      <c r="AA786">
        <v>0</v>
      </c>
      <c r="AB786">
        <v>0.02</v>
      </c>
      <c r="AC786">
        <v>0.11</v>
      </c>
      <c r="AD786">
        <v>0.02</v>
      </c>
      <c r="AE786">
        <v>3.5785189026533799</v>
      </c>
      <c r="AF786">
        <v>175.30075600000001</v>
      </c>
      <c r="AG786">
        <v>-37.780102560000003</v>
      </c>
      <c r="AI786">
        <v>180800</v>
      </c>
      <c r="AJ786" t="s">
        <v>891</v>
      </c>
      <c r="AK786" t="s">
        <v>96</v>
      </c>
      <c r="AL786">
        <v>0</v>
      </c>
      <c r="AM786">
        <v>0.16</v>
      </c>
      <c r="AN786">
        <v>0</v>
      </c>
      <c r="AO786">
        <v>0</v>
      </c>
      <c r="AP786">
        <v>1.99999999999999E-2</v>
      </c>
      <c r="AQ786">
        <v>0.33</v>
      </c>
      <c r="AR786">
        <v>0</v>
      </c>
      <c r="AS786">
        <v>0.05</v>
      </c>
      <c r="AT786">
        <v>0.44</v>
      </c>
      <c r="AU786">
        <v>0</v>
      </c>
      <c r="AV786">
        <v>4.6421526432662503</v>
      </c>
      <c r="AW786">
        <v>175.32912390000001</v>
      </c>
      <c r="AX786">
        <v>-37.791289880000001</v>
      </c>
    </row>
    <row r="787" spans="1:50" x14ac:dyDescent="0.55000000000000004">
      <c r="A787">
        <v>180200</v>
      </c>
      <c r="B787" t="s">
        <v>885</v>
      </c>
      <c r="C787" t="s">
        <v>96</v>
      </c>
      <c r="D787">
        <v>0</v>
      </c>
      <c r="E787">
        <v>0.02</v>
      </c>
      <c r="F787">
        <v>0</v>
      </c>
      <c r="G787">
        <v>0</v>
      </c>
      <c r="H787">
        <v>0.86</v>
      </c>
      <c r="I787">
        <v>0.01</v>
      </c>
      <c r="J787">
        <v>0</v>
      </c>
      <c r="K787">
        <v>0.04</v>
      </c>
      <c r="L787">
        <v>7.0000000000000007E-2</v>
      </c>
      <c r="M787">
        <v>0.02</v>
      </c>
      <c r="N787">
        <v>3.3659331967976498</v>
      </c>
      <c r="O787">
        <f t="shared" si="24"/>
        <v>175.3007638</v>
      </c>
      <c r="P787">
        <f t="shared" si="25"/>
        <v>-37.801280040000002</v>
      </c>
      <c r="R787">
        <v>179700</v>
      </c>
      <c r="S787" t="s">
        <v>880</v>
      </c>
      <c r="T787" t="s">
        <v>96</v>
      </c>
      <c r="U787">
        <v>0</v>
      </c>
      <c r="V787">
        <v>0</v>
      </c>
      <c r="W787">
        <v>0</v>
      </c>
      <c r="X787">
        <v>0</v>
      </c>
      <c r="Y787">
        <v>0.92</v>
      </c>
      <c r="Z787">
        <v>0</v>
      </c>
      <c r="AA787">
        <v>0</v>
      </c>
      <c r="AB787">
        <v>0.01</v>
      </c>
      <c r="AC787">
        <v>7.0000000000000007E-2</v>
      </c>
      <c r="AD787">
        <v>0.02</v>
      </c>
      <c r="AE787">
        <v>6.0843291541840099</v>
      </c>
      <c r="AF787">
        <v>175.29324650000001</v>
      </c>
      <c r="AG787">
        <v>-37.79028168</v>
      </c>
      <c r="AI787">
        <v>180900</v>
      </c>
      <c r="AJ787" t="s">
        <v>892</v>
      </c>
      <c r="AK787" t="s">
        <v>96</v>
      </c>
      <c r="AL787">
        <v>0</v>
      </c>
      <c r="AM787">
        <v>0</v>
      </c>
      <c r="AN787">
        <v>0</v>
      </c>
      <c r="AO787">
        <v>0</v>
      </c>
      <c r="AP787">
        <v>0</v>
      </c>
      <c r="AQ787">
        <v>0.67</v>
      </c>
      <c r="AR787">
        <v>0</v>
      </c>
      <c r="AS787">
        <v>0.02</v>
      </c>
      <c r="AT787">
        <v>0.31</v>
      </c>
      <c r="AU787">
        <v>0</v>
      </c>
      <c r="AV787">
        <v>0.57322728609151197</v>
      </c>
      <c r="AW787">
        <v>175.29054840000001</v>
      </c>
      <c r="AX787">
        <v>-37.819148769999998</v>
      </c>
    </row>
    <row r="788" spans="1:50" x14ac:dyDescent="0.55000000000000004">
      <c r="A788">
        <v>180300</v>
      </c>
      <c r="B788" t="s">
        <v>886</v>
      </c>
      <c r="C788" t="s">
        <v>96</v>
      </c>
      <c r="D788">
        <v>0</v>
      </c>
      <c r="E788">
        <v>0.01</v>
      </c>
      <c r="F788">
        <v>0</v>
      </c>
      <c r="G788">
        <v>0</v>
      </c>
      <c r="H788">
        <v>0.9</v>
      </c>
      <c r="I788">
        <v>0.04</v>
      </c>
      <c r="J788">
        <v>0</v>
      </c>
      <c r="K788">
        <v>0.02</v>
      </c>
      <c r="L788">
        <v>0.03</v>
      </c>
      <c r="M788">
        <v>0.02</v>
      </c>
      <c r="N788">
        <v>3.8314278156817698</v>
      </c>
      <c r="O788">
        <f t="shared" si="24"/>
        <v>175.278175</v>
      </c>
      <c r="P788">
        <f t="shared" si="25"/>
        <v>-37.815275280000002</v>
      </c>
      <c r="R788">
        <v>179800</v>
      </c>
      <c r="S788" t="s">
        <v>881</v>
      </c>
      <c r="T788" t="s">
        <v>96</v>
      </c>
      <c r="U788">
        <v>0</v>
      </c>
      <c r="V788">
        <v>0.01</v>
      </c>
      <c r="W788">
        <v>0</v>
      </c>
      <c r="X788">
        <v>0</v>
      </c>
      <c r="Y788">
        <v>0.89</v>
      </c>
      <c r="Z788">
        <v>0.01</v>
      </c>
      <c r="AA788">
        <v>0</v>
      </c>
      <c r="AB788">
        <v>0.01</v>
      </c>
      <c r="AC788">
        <v>0.08</v>
      </c>
      <c r="AD788">
        <v>0.02</v>
      </c>
      <c r="AE788">
        <v>6.3180453718571803</v>
      </c>
      <c r="AF788">
        <v>175.2844169</v>
      </c>
      <c r="AG788">
        <v>-37.800741819999999</v>
      </c>
      <c r="AI788">
        <v>181000</v>
      </c>
      <c r="AJ788" t="s">
        <v>893</v>
      </c>
      <c r="AK788" t="s">
        <v>96</v>
      </c>
      <c r="AL788">
        <v>0</v>
      </c>
      <c r="AM788">
        <v>0</v>
      </c>
      <c r="AN788">
        <v>0</v>
      </c>
      <c r="AO788">
        <v>0</v>
      </c>
      <c r="AP788">
        <v>1</v>
      </c>
      <c r="AQ788">
        <v>0</v>
      </c>
      <c r="AR788">
        <v>0</v>
      </c>
      <c r="AS788">
        <v>0</v>
      </c>
      <c r="AT788">
        <v>0</v>
      </c>
      <c r="AU788">
        <v>0</v>
      </c>
      <c r="AV788">
        <v>14.0923786206545</v>
      </c>
      <c r="AW788">
        <v>175.28737409999999</v>
      </c>
      <c r="AX788">
        <v>-37.825725259999999</v>
      </c>
    </row>
    <row r="789" spans="1:50" x14ac:dyDescent="0.55000000000000004">
      <c r="A789">
        <v>180400</v>
      </c>
      <c r="B789" t="s">
        <v>887</v>
      </c>
      <c r="C789" t="s">
        <v>96</v>
      </c>
      <c r="D789">
        <v>0</v>
      </c>
      <c r="E789">
        <v>0.01</v>
      </c>
      <c r="F789">
        <v>0</v>
      </c>
      <c r="G789">
        <v>0</v>
      </c>
      <c r="H789">
        <v>0.98</v>
      </c>
      <c r="I789">
        <v>0</v>
      </c>
      <c r="J789">
        <v>0</v>
      </c>
      <c r="K789">
        <v>0</v>
      </c>
      <c r="L789">
        <v>0.01</v>
      </c>
      <c r="M789">
        <v>0.02</v>
      </c>
      <c r="N789">
        <v>4.6857017032725397</v>
      </c>
      <c r="O789">
        <f t="shared" si="24"/>
        <v>175.27419169999999</v>
      </c>
      <c r="P789">
        <f t="shared" si="25"/>
        <v>-37.820340799999997</v>
      </c>
      <c r="R789">
        <v>179900</v>
      </c>
      <c r="S789" t="s">
        <v>882</v>
      </c>
      <c r="T789" t="s">
        <v>96</v>
      </c>
      <c r="U789">
        <v>0</v>
      </c>
      <c r="V789">
        <v>0</v>
      </c>
      <c r="W789">
        <v>0</v>
      </c>
      <c r="X789">
        <v>0</v>
      </c>
      <c r="Y789">
        <v>0.44</v>
      </c>
      <c r="Z789">
        <v>0</v>
      </c>
      <c r="AA789">
        <v>0</v>
      </c>
      <c r="AB789">
        <v>0</v>
      </c>
      <c r="AC789">
        <v>0.56000000000000005</v>
      </c>
      <c r="AD789">
        <v>0.02</v>
      </c>
      <c r="AE789">
        <v>0.24635831900049801</v>
      </c>
      <c r="AF789">
        <v>175.31016399999999</v>
      </c>
      <c r="AG789">
        <v>-37.785805889999999</v>
      </c>
      <c r="AI789">
        <v>181100</v>
      </c>
      <c r="AJ789" t="s">
        <v>894</v>
      </c>
      <c r="AK789" t="s">
        <v>96</v>
      </c>
      <c r="AL789" t="s">
        <v>97</v>
      </c>
      <c r="AM789" t="s">
        <v>97</v>
      </c>
      <c r="AN789" t="s">
        <v>97</v>
      </c>
      <c r="AO789">
        <v>0</v>
      </c>
      <c r="AP789" t="s">
        <v>97</v>
      </c>
      <c r="AQ789" t="s">
        <v>97</v>
      </c>
      <c r="AR789">
        <v>0</v>
      </c>
      <c r="AS789" t="s">
        <v>97</v>
      </c>
      <c r="AT789" t="s">
        <v>97</v>
      </c>
      <c r="AU789">
        <v>0</v>
      </c>
      <c r="AV789" t="s">
        <v>97</v>
      </c>
      <c r="AW789">
        <v>175.30086299999999</v>
      </c>
      <c r="AX789">
        <v>-37.817854529999998</v>
      </c>
    </row>
    <row r="790" spans="1:50" x14ac:dyDescent="0.55000000000000004">
      <c r="A790">
        <v>180500</v>
      </c>
      <c r="B790" t="s">
        <v>888</v>
      </c>
      <c r="C790" t="s">
        <v>96</v>
      </c>
      <c r="D790">
        <v>0</v>
      </c>
      <c r="E790">
        <v>0.01</v>
      </c>
      <c r="F790">
        <v>0</v>
      </c>
      <c r="G790">
        <v>0</v>
      </c>
      <c r="H790">
        <v>0.92999999999999905</v>
      </c>
      <c r="I790">
        <v>0.01</v>
      </c>
      <c r="J790">
        <v>0</v>
      </c>
      <c r="K790">
        <v>0.01</v>
      </c>
      <c r="L790">
        <v>0.04</v>
      </c>
      <c r="M790">
        <v>0.02</v>
      </c>
      <c r="N790">
        <v>4.2144042121187999</v>
      </c>
      <c r="O790">
        <f t="shared" si="24"/>
        <v>175.29243650000001</v>
      </c>
      <c r="P790">
        <f t="shared" si="25"/>
        <v>-37.809310549999999</v>
      </c>
      <c r="R790">
        <v>180000</v>
      </c>
      <c r="S790" t="s">
        <v>883</v>
      </c>
      <c r="T790" t="s">
        <v>96</v>
      </c>
      <c r="U790">
        <v>0</v>
      </c>
      <c r="V790">
        <v>0</v>
      </c>
      <c r="W790">
        <v>0</v>
      </c>
      <c r="X790">
        <v>0</v>
      </c>
      <c r="Y790">
        <v>1</v>
      </c>
      <c r="Z790">
        <v>0</v>
      </c>
      <c r="AA790">
        <v>0</v>
      </c>
      <c r="AB790">
        <v>0</v>
      </c>
      <c r="AC790">
        <v>0</v>
      </c>
      <c r="AD790">
        <v>0.02</v>
      </c>
      <c r="AE790">
        <v>2.4681653999072402</v>
      </c>
      <c r="AF790">
        <v>175.30343069999901</v>
      </c>
      <c r="AG790">
        <v>-37.791350700000002</v>
      </c>
      <c r="AI790">
        <v>181200</v>
      </c>
      <c r="AJ790" t="s">
        <v>895</v>
      </c>
      <c r="AK790" t="s">
        <v>96</v>
      </c>
      <c r="AL790">
        <v>0</v>
      </c>
      <c r="AM790">
        <v>0.18</v>
      </c>
      <c r="AN790">
        <v>0</v>
      </c>
      <c r="AO790">
        <v>0</v>
      </c>
      <c r="AP790">
        <v>0</v>
      </c>
      <c r="AQ790">
        <v>0.42</v>
      </c>
      <c r="AR790">
        <v>0</v>
      </c>
      <c r="AS790">
        <v>7.0000000000000007E-2</v>
      </c>
      <c r="AT790">
        <v>0.33</v>
      </c>
      <c r="AU790">
        <v>0</v>
      </c>
      <c r="AV790">
        <v>2.4866643299545101</v>
      </c>
      <c r="AW790">
        <v>175.32490340000001</v>
      </c>
      <c r="AX790">
        <v>-37.805162920000001</v>
      </c>
    </row>
    <row r="791" spans="1:50" x14ac:dyDescent="0.55000000000000004">
      <c r="A791">
        <v>180600</v>
      </c>
      <c r="B791" t="s">
        <v>889</v>
      </c>
      <c r="C791" t="s">
        <v>96</v>
      </c>
      <c r="D791">
        <v>0</v>
      </c>
      <c r="E791">
        <v>0.02</v>
      </c>
      <c r="F791">
        <v>0</v>
      </c>
      <c r="G791">
        <v>0</v>
      </c>
      <c r="H791">
        <v>0.89</v>
      </c>
      <c r="I791">
        <v>0.02</v>
      </c>
      <c r="J791">
        <v>0</v>
      </c>
      <c r="K791">
        <v>0.04</v>
      </c>
      <c r="L791">
        <v>0.03</v>
      </c>
      <c r="M791">
        <v>0.02</v>
      </c>
      <c r="N791">
        <v>4.4781723461840901</v>
      </c>
      <c r="O791">
        <f t="shared" si="24"/>
        <v>175.31326580000001</v>
      </c>
      <c r="P791">
        <f t="shared" si="25"/>
        <v>-37.79546663</v>
      </c>
      <c r="R791">
        <v>180100</v>
      </c>
      <c r="S791" t="s">
        <v>884</v>
      </c>
      <c r="T791" t="s">
        <v>96</v>
      </c>
      <c r="U791">
        <v>0</v>
      </c>
      <c r="V791">
        <v>0</v>
      </c>
      <c r="W791">
        <v>0</v>
      </c>
      <c r="X791">
        <v>0</v>
      </c>
      <c r="Y791">
        <v>0.5</v>
      </c>
      <c r="Z791">
        <v>0</v>
      </c>
      <c r="AA791">
        <v>0</v>
      </c>
      <c r="AB791">
        <v>0</v>
      </c>
      <c r="AC791">
        <v>0.5</v>
      </c>
      <c r="AD791">
        <v>0.02</v>
      </c>
      <c r="AE791">
        <v>1.7054428008118601</v>
      </c>
      <c r="AF791">
        <v>175.27963700000001</v>
      </c>
      <c r="AG791">
        <v>-37.810164309999998</v>
      </c>
      <c r="AI791">
        <v>181300</v>
      </c>
      <c r="AJ791" t="s">
        <v>896</v>
      </c>
      <c r="AK791" t="s">
        <v>96</v>
      </c>
      <c r="AL791" t="s">
        <v>97</v>
      </c>
      <c r="AM791" t="s">
        <v>97</v>
      </c>
      <c r="AN791" t="s">
        <v>97</v>
      </c>
      <c r="AO791">
        <v>0</v>
      </c>
      <c r="AP791" t="s">
        <v>97</v>
      </c>
      <c r="AQ791" t="s">
        <v>97</v>
      </c>
      <c r="AR791">
        <v>0</v>
      </c>
      <c r="AS791" t="s">
        <v>97</v>
      </c>
      <c r="AT791" t="s">
        <v>97</v>
      </c>
      <c r="AU791">
        <v>0</v>
      </c>
      <c r="AV791" t="s">
        <v>97</v>
      </c>
      <c r="AW791">
        <v>175.31299199999901</v>
      </c>
      <c r="AX791">
        <v>-37.823499579999996</v>
      </c>
    </row>
    <row r="792" spans="1:50" x14ac:dyDescent="0.55000000000000004">
      <c r="A792">
        <v>180700</v>
      </c>
      <c r="B792" t="s">
        <v>890</v>
      </c>
      <c r="C792" t="s">
        <v>96</v>
      </c>
      <c r="D792">
        <v>0</v>
      </c>
      <c r="E792">
        <v>0.03</v>
      </c>
      <c r="F792">
        <v>0</v>
      </c>
      <c r="G792">
        <v>0</v>
      </c>
      <c r="H792">
        <v>0.87</v>
      </c>
      <c r="I792">
        <v>0</v>
      </c>
      <c r="J792">
        <v>0</v>
      </c>
      <c r="K792">
        <v>0.01</v>
      </c>
      <c r="L792">
        <v>0.09</v>
      </c>
      <c r="M792">
        <v>0.02</v>
      </c>
      <c r="N792">
        <v>5.0865087438878804</v>
      </c>
      <c r="O792">
        <f t="shared" si="24"/>
        <v>175.321671199999</v>
      </c>
      <c r="P792">
        <f t="shared" si="25"/>
        <v>-37.796105130000001</v>
      </c>
      <c r="R792">
        <v>180200</v>
      </c>
      <c r="S792" t="s">
        <v>885</v>
      </c>
      <c r="T792" t="s">
        <v>96</v>
      </c>
      <c r="U792">
        <v>0</v>
      </c>
      <c r="V792">
        <v>0</v>
      </c>
      <c r="W792">
        <v>0</v>
      </c>
      <c r="X792">
        <v>0</v>
      </c>
      <c r="Y792">
        <v>0.87</v>
      </c>
      <c r="Z792">
        <v>0</v>
      </c>
      <c r="AA792">
        <v>0</v>
      </c>
      <c r="AB792">
        <v>0</v>
      </c>
      <c r="AC792">
        <v>0.13</v>
      </c>
      <c r="AD792">
        <v>0.02</v>
      </c>
      <c r="AE792">
        <v>2.5731453986102402</v>
      </c>
      <c r="AF792">
        <v>175.3007638</v>
      </c>
      <c r="AG792">
        <v>-37.801280040000002</v>
      </c>
      <c r="AI792">
        <v>181400</v>
      </c>
      <c r="AJ792" t="s">
        <v>897</v>
      </c>
      <c r="AK792" t="s">
        <v>96</v>
      </c>
      <c r="AL792">
        <v>0</v>
      </c>
      <c r="AM792">
        <v>0.28999999999999998</v>
      </c>
      <c r="AN792">
        <v>0</v>
      </c>
      <c r="AO792">
        <v>0</v>
      </c>
      <c r="AP792">
        <v>0</v>
      </c>
      <c r="AQ792">
        <v>0.71</v>
      </c>
      <c r="AR792">
        <v>0</v>
      </c>
      <c r="AS792">
        <v>0</v>
      </c>
      <c r="AT792">
        <v>0</v>
      </c>
      <c r="AU792">
        <v>0</v>
      </c>
      <c r="AV792" t="s">
        <v>97</v>
      </c>
      <c r="AW792">
        <v>175.12769729999999</v>
      </c>
      <c r="AX792">
        <v>-37.925112890000001</v>
      </c>
    </row>
    <row r="793" spans="1:50" x14ac:dyDescent="0.55000000000000004">
      <c r="A793">
        <v>180800</v>
      </c>
      <c r="B793" t="s">
        <v>891</v>
      </c>
      <c r="C793" t="s">
        <v>96</v>
      </c>
      <c r="D793">
        <v>0</v>
      </c>
      <c r="E793">
        <v>0.04</v>
      </c>
      <c r="F793">
        <v>0</v>
      </c>
      <c r="G793">
        <v>0</v>
      </c>
      <c r="H793">
        <v>0.91</v>
      </c>
      <c r="I793">
        <v>0.01</v>
      </c>
      <c r="J793">
        <v>0</v>
      </c>
      <c r="K793">
        <v>0</v>
      </c>
      <c r="L793">
        <v>0.04</v>
      </c>
      <c r="M793">
        <v>0.02</v>
      </c>
      <c r="N793">
        <v>5.6125316177639304</v>
      </c>
      <c r="O793">
        <f t="shared" si="24"/>
        <v>175.32912390000001</v>
      </c>
      <c r="P793">
        <f t="shared" si="25"/>
        <v>-37.791289880000001</v>
      </c>
      <c r="R793">
        <v>180300</v>
      </c>
      <c r="S793" t="s">
        <v>886</v>
      </c>
      <c r="T793" t="s">
        <v>96</v>
      </c>
      <c r="U793">
        <v>0</v>
      </c>
      <c r="V793">
        <v>0</v>
      </c>
      <c r="W793">
        <v>0</v>
      </c>
      <c r="X793">
        <v>0</v>
      </c>
      <c r="Y793">
        <v>1</v>
      </c>
      <c r="Z793">
        <v>0</v>
      </c>
      <c r="AA793">
        <v>0</v>
      </c>
      <c r="AB793">
        <v>0</v>
      </c>
      <c r="AC793">
        <v>0</v>
      </c>
      <c r="AD793">
        <v>0.02</v>
      </c>
      <c r="AE793">
        <v>3.05601534243393</v>
      </c>
      <c r="AF793">
        <v>175.278175</v>
      </c>
      <c r="AG793">
        <v>-37.815275280000002</v>
      </c>
      <c r="AI793">
        <v>181500</v>
      </c>
      <c r="AJ793" t="s">
        <v>898</v>
      </c>
      <c r="AK793" t="s">
        <v>96</v>
      </c>
      <c r="AL793">
        <v>0</v>
      </c>
      <c r="AM793">
        <v>0.32</v>
      </c>
      <c r="AN793">
        <v>0</v>
      </c>
      <c r="AO793">
        <v>0</v>
      </c>
      <c r="AP793">
        <v>-2.2204460492503101E-16</v>
      </c>
      <c r="AQ793">
        <v>0.56000000000000005</v>
      </c>
      <c r="AR793">
        <v>0</v>
      </c>
      <c r="AS793">
        <v>0.03</v>
      </c>
      <c r="AT793">
        <v>0.09</v>
      </c>
      <c r="AU793">
        <v>0</v>
      </c>
      <c r="AV793">
        <v>3.1826583499719199</v>
      </c>
      <c r="AW793">
        <v>175.20500769999899</v>
      </c>
      <c r="AX793">
        <v>-37.865502679999999</v>
      </c>
    </row>
    <row r="794" spans="1:50" x14ac:dyDescent="0.55000000000000004">
      <c r="A794">
        <v>180900</v>
      </c>
      <c r="B794" t="s">
        <v>892</v>
      </c>
      <c r="C794" t="s">
        <v>96</v>
      </c>
      <c r="D794">
        <v>0</v>
      </c>
      <c r="E794">
        <v>0.02</v>
      </c>
      <c r="F794">
        <v>0</v>
      </c>
      <c r="G794">
        <v>0</v>
      </c>
      <c r="H794">
        <v>0.93</v>
      </c>
      <c r="I794">
        <v>0</v>
      </c>
      <c r="J794">
        <v>0</v>
      </c>
      <c r="K794">
        <v>0.04</v>
      </c>
      <c r="L794">
        <v>0.01</v>
      </c>
      <c r="M794">
        <v>0.02</v>
      </c>
      <c r="N794">
        <v>4.7193151606813197</v>
      </c>
      <c r="O794">
        <f t="shared" si="24"/>
        <v>175.29054840000001</v>
      </c>
      <c r="P794">
        <f t="shared" si="25"/>
        <v>-37.819148769999998</v>
      </c>
      <c r="R794">
        <v>180400</v>
      </c>
      <c r="S794" t="s">
        <v>887</v>
      </c>
      <c r="T794" t="s">
        <v>96</v>
      </c>
      <c r="U794">
        <v>0</v>
      </c>
      <c r="V794">
        <v>0</v>
      </c>
      <c r="W794">
        <v>0</v>
      </c>
      <c r="X794">
        <v>0</v>
      </c>
      <c r="Y794">
        <v>1</v>
      </c>
      <c r="Z794">
        <v>0</v>
      </c>
      <c r="AA794">
        <v>0</v>
      </c>
      <c r="AB794">
        <v>0</v>
      </c>
      <c r="AC794">
        <v>0</v>
      </c>
      <c r="AD794">
        <v>0.02</v>
      </c>
      <c r="AE794">
        <v>3.1018493258456101</v>
      </c>
      <c r="AF794">
        <v>175.27419169999999</v>
      </c>
      <c r="AG794">
        <v>-37.820340799999997</v>
      </c>
      <c r="AI794">
        <v>181600</v>
      </c>
      <c r="AJ794" t="s">
        <v>899</v>
      </c>
      <c r="AK794" t="s">
        <v>96</v>
      </c>
      <c r="AL794">
        <v>0</v>
      </c>
      <c r="AM794">
        <v>7.0000000000000007E-2</v>
      </c>
      <c r="AN794">
        <v>0</v>
      </c>
      <c r="AO794">
        <v>0</v>
      </c>
      <c r="AP794">
        <v>0.19999999999999901</v>
      </c>
      <c r="AQ794">
        <v>0.66</v>
      </c>
      <c r="AR794">
        <v>0</v>
      </c>
      <c r="AS794">
        <v>0</v>
      </c>
      <c r="AT794">
        <v>7.0000000000000007E-2</v>
      </c>
      <c r="AU794">
        <v>0</v>
      </c>
      <c r="AV794">
        <v>4.5906920577116797</v>
      </c>
      <c r="AW794">
        <v>175.29365390000001</v>
      </c>
      <c r="AX794">
        <v>-37.852375309999999</v>
      </c>
    </row>
    <row r="795" spans="1:50" x14ac:dyDescent="0.55000000000000004">
      <c r="A795">
        <v>181000</v>
      </c>
      <c r="B795" t="s">
        <v>893</v>
      </c>
      <c r="C795" t="s">
        <v>96</v>
      </c>
      <c r="D795">
        <v>0</v>
      </c>
      <c r="E795">
        <v>0.02</v>
      </c>
      <c r="F795">
        <v>0</v>
      </c>
      <c r="G795">
        <v>0</v>
      </c>
      <c r="H795">
        <v>0.94</v>
      </c>
      <c r="I795">
        <v>0.03</v>
      </c>
      <c r="J795">
        <v>0</v>
      </c>
      <c r="K795">
        <v>0.01</v>
      </c>
      <c r="L795">
        <v>0</v>
      </c>
      <c r="M795">
        <v>0.02</v>
      </c>
      <c r="N795">
        <v>5.0653906666137303</v>
      </c>
      <c r="O795">
        <f t="shared" si="24"/>
        <v>175.28737409999999</v>
      </c>
      <c r="P795">
        <f t="shared" si="25"/>
        <v>-37.825725259999999</v>
      </c>
      <c r="R795">
        <v>180500</v>
      </c>
      <c r="S795" t="s">
        <v>888</v>
      </c>
      <c r="T795" t="s">
        <v>96</v>
      </c>
      <c r="U795">
        <v>0</v>
      </c>
      <c r="V795">
        <v>0</v>
      </c>
      <c r="W795">
        <v>0</v>
      </c>
      <c r="X795">
        <v>0</v>
      </c>
      <c r="Y795">
        <v>1</v>
      </c>
      <c r="Z795">
        <v>0</v>
      </c>
      <c r="AA795">
        <v>0</v>
      </c>
      <c r="AB795">
        <v>0</v>
      </c>
      <c r="AC795">
        <v>0</v>
      </c>
      <c r="AD795">
        <v>0.02</v>
      </c>
      <c r="AE795">
        <v>6.3705779425375404</v>
      </c>
      <c r="AF795">
        <v>175.29243650000001</v>
      </c>
      <c r="AG795">
        <v>-37.809310549999999</v>
      </c>
      <c r="AI795">
        <v>181700</v>
      </c>
      <c r="AJ795" t="s">
        <v>900</v>
      </c>
      <c r="AK795" t="s">
        <v>96</v>
      </c>
      <c r="AL795">
        <v>0</v>
      </c>
      <c r="AM795">
        <v>0.38</v>
      </c>
      <c r="AN795">
        <v>0</v>
      </c>
      <c r="AO795">
        <v>0</v>
      </c>
      <c r="AP795">
        <v>0</v>
      </c>
      <c r="AQ795">
        <v>0.62</v>
      </c>
      <c r="AR795">
        <v>0</v>
      </c>
      <c r="AS795">
        <v>0</v>
      </c>
      <c r="AT795">
        <v>0</v>
      </c>
      <c r="AU795">
        <v>0</v>
      </c>
      <c r="AV795">
        <v>3.8513113676997399</v>
      </c>
      <c r="AW795">
        <v>175.24270780000001</v>
      </c>
      <c r="AX795">
        <v>-37.93011525</v>
      </c>
    </row>
    <row r="796" spans="1:50" x14ac:dyDescent="0.55000000000000004">
      <c r="A796">
        <v>181100</v>
      </c>
      <c r="B796" t="s">
        <v>894</v>
      </c>
      <c r="C796" t="s">
        <v>96</v>
      </c>
      <c r="D796">
        <v>0</v>
      </c>
      <c r="E796">
        <v>0.01</v>
      </c>
      <c r="F796">
        <v>0</v>
      </c>
      <c r="G796">
        <v>0</v>
      </c>
      <c r="H796">
        <v>0.94</v>
      </c>
      <c r="I796">
        <v>0.03</v>
      </c>
      <c r="J796">
        <v>0</v>
      </c>
      <c r="K796">
        <v>0.02</v>
      </c>
      <c r="L796">
        <v>0</v>
      </c>
      <c r="M796">
        <v>0.02</v>
      </c>
      <c r="N796">
        <v>4.8148338885632</v>
      </c>
      <c r="O796">
        <f t="shared" si="24"/>
        <v>175.30086299999999</v>
      </c>
      <c r="P796">
        <f t="shared" si="25"/>
        <v>-37.817854529999998</v>
      </c>
      <c r="R796">
        <v>180600</v>
      </c>
      <c r="S796" t="s">
        <v>889</v>
      </c>
      <c r="T796" t="s">
        <v>96</v>
      </c>
      <c r="U796">
        <v>0</v>
      </c>
      <c r="V796">
        <v>0</v>
      </c>
      <c r="W796">
        <v>0</v>
      </c>
      <c r="X796">
        <v>0</v>
      </c>
      <c r="Y796">
        <v>0.82</v>
      </c>
      <c r="Z796">
        <v>0</v>
      </c>
      <c r="AA796">
        <v>0</v>
      </c>
      <c r="AB796">
        <v>0</v>
      </c>
      <c r="AC796">
        <v>0.18</v>
      </c>
      <c r="AD796">
        <v>0.02</v>
      </c>
      <c r="AE796">
        <v>3.54720519448649</v>
      </c>
      <c r="AF796">
        <v>175.31326580000001</v>
      </c>
      <c r="AG796">
        <v>-37.79546663</v>
      </c>
      <c r="AI796">
        <v>181800</v>
      </c>
      <c r="AJ796" t="s">
        <v>901</v>
      </c>
      <c r="AK796" t="s">
        <v>96</v>
      </c>
      <c r="AL796">
        <v>0</v>
      </c>
      <c r="AM796">
        <v>0.35</v>
      </c>
      <c r="AN796">
        <v>0</v>
      </c>
      <c r="AO796">
        <v>0</v>
      </c>
      <c r="AP796">
        <v>0</v>
      </c>
      <c r="AQ796">
        <v>0.65</v>
      </c>
      <c r="AR796">
        <v>0</v>
      </c>
      <c r="AS796">
        <v>0</v>
      </c>
      <c r="AT796">
        <v>0</v>
      </c>
      <c r="AU796">
        <v>0</v>
      </c>
      <c r="AV796">
        <v>3.24511407284121</v>
      </c>
      <c r="AW796">
        <v>175.34872329999999</v>
      </c>
      <c r="AX796">
        <v>-37.898272339999998</v>
      </c>
    </row>
    <row r="797" spans="1:50" x14ac:dyDescent="0.55000000000000004">
      <c r="A797">
        <v>181200</v>
      </c>
      <c r="B797" t="s">
        <v>895</v>
      </c>
      <c r="C797" t="s">
        <v>96</v>
      </c>
      <c r="D797">
        <v>0</v>
      </c>
      <c r="E797">
        <v>0.02</v>
      </c>
      <c r="F797">
        <v>0</v>
      </c>
      <c r="G797">
        <v>0</v>
      </c>
      <c r="H797">
        <v>0.92999999999999905</v>
      </c>
      <c r="I797">
        <v>0</v>
      </c>
      <c r="J797">
        <v>0</v>
      </c>
      <c r="K797">
        <v>0.01</v>
      </c>
      <c r="L797">
        <v>0.04</v>
      </c>
      <c r="M797">
        <v>0.02</v>
      </c>
      <c r="N797">
        <v>5.1341551793592499</v>
      </c>
      <c r="O797">
        <f t="shared" si="24"/>
        <v>175.32490340000001</v>
      </c>
      <c r="P797">
        <f t="shared" si="25"/>
        <v>-37.805162920000001</v>
      </c>
      <c r="R797">
        <v>180700</v>
      </c>
      <c r="S797" t="s">
        <v>890</v>
      </c>
      <c r="T797" t="s">
        <v>96</v>
      </c>
      <c r="U797">
        <v>0</v>
      </c>
      <c r="V797">
        <v>0</v>
      </c>
      <c r="W797">
        <v>0</v>
      </c>
      <c r="X797">
        <v>0</v>
      </c>
      <c r="Y797">
        <v>0.92</v>
      </c>
      <c r="Z797">
        <v>0</v>
      </c>
      <c r="AA797">
        <v>0</v>
      </c>
      <c r="AB797">
        <v>0</v>
      </c>
      <c r="AC797">
        <v>0.08</v>
      </c>
      <c r="AD797">
        <v>0.02</v>
      </c>
      <c r="AE797">
        <v>3.3550259930316901</v>
      </c>
      <c r="AF797">
        <v>175.321671199999</v>
      </c>
      <c r="AG797">
        <v>-37.796105130000001</v>
      </c>
      <c r="AI797">
        <v>181900</v>
      </c>
      <c r="AJ797" t="s">
        <v>902</v>
      </c>
      <c r="AK797" t="s">
        <v>96</v>
      </c>
      <c r="AL797">
        <v>0</v>
      </c>
      <c r="AM797">
        <v>0.15</v>
      </c>
      <c r="AN797">
        <v>0</v>
      </c>
      <c r="AO797">
        <v>0</v>
      </c>
      <c r="AP797">
        <v>9.9999999999998892E-3</v>
      </c>
      <c r="AQ797">
        <v>0.68</v>
      </c>
      <c r="AR797">
        <v>0</v>
      </c>
      <c r="AS797">
        <v>0.06</v>
      </c>
      <c r="AT797">
        <v>0.1</v>
      </c>
      <c r="AU797">
        <v>0</v>
      </c>
      <c r="AV797">
        <v>6.2923909337030999</v>
      </c>
      <c r="AW797">
        <v>175.20466959999999</v>
      </c>
      <c r="AX797">
        <v>-37.994373590000002</v>
      </c>
    </row>
    <row r="798" spans="1:50" x14ac:dyDescent="0.55000000000000004">
      <c r="A798">
        <v>181300</v>
      </c>
      <c r="B798" t="s">
        <v>896</v>
      </c>
      <c r="C798" t="s">
        <v>96</v>
      </c>
      <c r="D798">
        <v>0</v>
      </c>
      <c r="E798">
        <v>0</v>
      </c>
      <c r="F798">
        <v>0</v>
      </c>
      <c r="G798">
        <v>0</v>
      </c>
      <c r="H798">
        <v>1</v>
      </c>
      <c r="I798">
        <v>0</v>
      </c>
      <c r="J798">
        <v>0</v>
      </c>
      <c r="K798">
        <v>0</v>
      </c>
      <c r="L798">
        <v>0</v>
      </c>
      <c r="M798">
        <v>0.02</v>
      </c>
      <c r="N798">
        <v>5.4694316269218097</v>
      </c>
      <c r="O798">
        <f t="shared" si="24"/>
        <v>175.31299199999901</v>
      </c>
      <c r="P798">
        <f t="shared" si="25"/>
        <v>-37.823499579999996</v>
      </c>
      <c r="R798">
        <v>180800</v>
      </c>
      <c r="S798" t="s">
        <v>891</v>
      </c>
      <c r="T798" t="s">
        <v>96</v>
      </c>
      <c r="U798">
        <v>0</v>
      </c>
      <c r="V798">
        <v>0</v>
      </c>
      <c r="W798">
        <v>0</v>
      </c>
      <c r="X798">
        <v>0</v>
      </c>
      <c r="Y798">
        <v>0.57999999999999996</v>
      </c>
      <c r="Z798">
        <v>0</v>
      </c>
      <c r="AA798">
        <v>0</v>
      </c>
      <c r="AB798">
        <v>0</v>
      </c>
      <c r="AC798">
        <v>0.42</v>
      </c>
      <c r="AD798">
        <v>0.02</v>
      </c>
      <c r="AE798">
        <v>2.5636065292576502</v>
      </c>
      <c r="AF798">
        <v>175.32912390000001</v>
      </c>
      <c r="AG798">
        <v>-37.791289880000001</v>
      </c>
      <c r="AI798">
        <v>182000</v>
      </c>
      <c r="AJ798" t="s">
        <v>903</v>
      </c>
      <c r="AK798" t="s">
        <v>96</v>
      </c>
      <c r="AL798">
        <v>0</v>
      </c>
      <c r="AM798">
        <v>0</v>
      </c>
      <c r="AN798">
        <v>0</v>
      </c>
      <c r="AO798">
        <v>0</v>
      </c>
      <c r="AP798">
        <v>0</v>
      </c>
      <c r="AQ798">
        <v>1</v>
      </c>
      <c r="AR798">
        <v>0</v>
      </c>
      <c r="AS798">
        <v>0</v>
      </c>
      <c r="AT798">
        <v>0</v>
      </c>
      <c r="AU798">
        <v>0</v>
      </c>
      <c r="AV798">
        <v>3.4124169837937499</v>
      </c>
      <c r="AW798">
        <v>175.43319519999901</v>
      </c>
      <c r="AX798">
        <v>-37.859114099999999</v>
      </c>
    </row>
    <row r="799" spans="1:50" x14ac:dyDescent="0.55000000000000004">
      <c r="A799">
        <v>181400</v>
      </c>
      <c r="B799" t="s">
        <v>897</v>
      </c>
      <c r="C799" t="s">
        <v>96</v>
      </c>
      <c r="D799">
        <v>0</v>
      </c>
      <c r="E799">
        <v>0</v>
      </c>
      <c r="F799">
        <v>0</v>
      </c>
      <c r="G799">
        <v>0</v>
      </c>
      <c r="H799">
        <v>0.96</v>
      </c>
      <c r="I799">
        <v>0</v>
      </c>
      <c r="J799">
        <v>0</v>
      </c>
      <c r="K799">
        <v>0</v>
      </c>
      <c r="L799">
        <v>0.04</v>
      </c>
      <c r="M799">
        <v>0.02</v>
      </c>
      <c r="N799">
        <v>16.694049155845299</v>
      </c>
      <c r="O799">
        <f t="shared" si="24"/>
        <v>175.12769729999999</v>
      </c>
      <c r="P799">
        <f t="shared" si="25"/>
        <v>-37.925112890000001</v>
      </c>
      <c r="R799">
        <v>180900</v>
      </c>
      <c r="S799" t="s">
        <v>892</v>
      </c>
      <c r="T799" t="s">
        <v>96</v>
      </c>
      <c r="U799">
        <v>0</v>
      </c>
      <c r="V799">
        <v>0</v>
      </c>
      <c r="W799">
        <v>0</v>
      </c>
      <c r="X799">
        <v>0</v>
      </c>
      <c r="Y799">
        <v>1</v>
      </c>
      <c r="Z799">
        <v>0</v>
      </c>
      <c r="AA799">
        <v>0</v>
      </c>
      <c r="AB799">
        <v>0</v>
      </c>
      <c r="AC799">
        <v>0</v>
      </c>
      <c r="AD799">
        <v>0.02</v>
      </c>
      <c r="AE799" t="s">
        <v>97</v>
      </c>
      <c r="AF799">
        <v>175.29054840000001</v>
      </c>
      <c r="AG799">
        <v>-37.819148769999998</v>
      </c>
      <c r="AI799">
        <v>182100</v>
      </c>
      <c r="AJ799" t="s">
        <v>904</v>
      </c>
      <c r="AK799" t="s">
        <v>96</v>
      </c>
      <c r="AL799">
        <v>0</v>
      </c>
      <c r="AM799">
        <v>0.64</v>
      </c>
      <c r="AN799">
        <v>0</v>
      </c>
      <c r="AO799">
        <v>0</v>
      </c>
      <c r="AP799">
        <v>0</v>
      </c>
      <c r="AQ799">
        <v>0.36</v>
      </c>
      <c r="AR799">
        <v>0</v>
      </c>
      <c r="AS799">
        <v>0</v>
      </c>
      <c r="AT799">
        <v>0</v>
      </c>
      <c r="AU799">
        <v>0</v>
      </c>
      <c r="AV799">
        <v>4.2292523537042603</v>
      </c>
      <c r="AW799">
        <v>175.25791050000001</v>
      </c>
      <c r="AX799">
        <v>-38.023711130000002</v>
      </c>
    </row>
    <row r="800" spans="1:50" x14ac:dyDescent="0.55000000000000004">
      <c r="A800">
        <v>181500</v>
      </c>
      <c r="B800" t="s">
        <v>898</v>
      </c>
      <c r="C800" t="s">
        <v>96</v>
      </c>
      <c r="D800">
        <v>0</v>
      </c>
      <c r="E800">
        <v>0</v>
      </c>
      <c r="F800">
        <v>0</v>
      </c>
      <c r="G800">
        <v>0</v>
      </c>
      <c r="H800">
        <v>0.97</v>
      </c>
      <c r="I800">
        <v>0</v>
      </c>
      <c r="J800">
        <v>0</v>
      </c>
      <c r="K800">
        <v>0</v>
      </c>
      <c r="L800">
        <v>0.03</v>
      </c>
      <c r="M800">
        <v>0.02</v>
      </c>
      <c r="N800">
        <v>9.4786997679115004</v>
      </c>
      <c r="O800">
        <f t="shared" si="24"/>
        <v>175.20500769999899</v>
      </c>
      <c r="P800">
        <f t="shared" si="25"/>
        <v>-37.865502679999999</v>
      </c>
      <c r="R800">
        <v>181000</v>
      </c>
      <c r="S800" t="s">
        <v>893</v>
      </c>
      <c r="T800" t="s">
        <v>96</v>
      </c>
      <c r="U800">
        <v>0</v>
      </c>
      <c r="V800">
        <v>0</v>
      </c>
      <c r="W800">
        <v>0</v>
      </c>
      <c r="X800">
        <v>0</v>
      </c>
      <c r="Y800">
        <v>0.92</v>
      </c>
      <c r="Z800">
        <v>0</v>
      </c>
      <c r="AA800">
        <v>0</v>
      </c>
      <c r="AB800">
        <v>0</v>
      </c>
      <c r="AC800">
        <v>0.08</v>
      </c>
      <c r="AD800">
        <v>0.02</v>
      </c>
      <c r="AE800">
        <v>2.5531629203069701</v>
      </c>
      <c r="AF800">
        <v>175.28737409999999</v>
      </c>
      <c r="AG800">
        <v>-37.825725259999999</v>
      </c>
      <c r="AI800">
        <v>182200</v>
      </c>
      <c r="AJ800" t="s">
        <v>905</v>
      </c>
      <c r="AK800" t="s">
        <v>96</v>
      </c>
      <c r="AL800" t="s">
        <v>97</v>
      </c>
      <c r="AM800" t="s">
        <v>97</v>
      </c>
      <c r="AN800" t="s">
        <v>97</v>
      </c>
      <c r="AO800">
        <v>0</v>
      </c>
      <c r="AP800" t="s">
        <v>97</v>
      </c>
      <c r="AQ800" t="s">
        <v>97</v>
      </c>
      <c r="AR800">
        <v>0</v>
      </c>
      <c r="AS800" t="s">
        <v>97</v>
      </c>
      <c r="AT800" t="s">
        <v>97</v>
      </c>
      <c r="AU800">
        <v>0</v>
      </c>
      <c r="AV800" t="s">
        <v>97</v>
      </c>
      <c r="AW800">
        <v>175.34864160000001</v>
      </c>
      <c r="AX800">
        <v>-37.949627059999997</v>
      </c>
    </row>
    <row r="801" spans="1:50" x14ac:dyDescent="0.55000000000000004">
      <c r="A801">
        <v>181600</v>
      </c>
      <c r="B801" t="s">
        <v>899</v>
      </c>
      <c r="C801" t="s">
        <v>96</v>
      </c>
      <c r="D801">
        <v>0</v>
      </c>
      <c r="E801">
        <v>0</v>
      </c>
      <c r="F801">
        <v>0</v>
      </c>
      <c r="G801">
        <v>0</v>
      </c>
      <c r="H801">
        <v>0.97</v>
      </c>
      <c r="I801">
        <v>0</v>
      </c>
      <c r="J801">
        <v>0</v>
      </c>
      <c r="K801">
        <v>0</v>
      </c>
      <c r="L801">
        <v>0.03</v>
      </c>
      <c r="M801">
        <v>0.02</v>
      </c>
      <c r="N801">
        <v>7.6427221199010402</v>
      </c>
      <c r="O801">
        <f t="shared" si="24"/>
        <v>175.29365390000001</v>
      </c>
      <c r="P801">
        <f t="shared" si="25"/>
        <v>-37.852375309999999</v>
      </c>
      <c r="R801">
        <v>181100</v>
      </c>
      <c r="S801" t="s">
        <v>894</v>
      </c>
      <c r="T801" t="s">
        <v>96</v>
      </c>
      <c r="U801">
        <v>0</v>
      </c>
      <c r="V801">
        <v>0</v>
      </c>
      <c r="W801">
        <v>0</v>
      </c>
      <c r="X801">
        <v>0</v>
      </c>
      <c r="Y801">
        <v>1</v>
      </c>
      <c r="Z801">
        <v>0</v>
      </c>
      <c r="AA801">
        <v>0</v>
      </c>
      <c r="AB801">
        <v>0</v>
      </c>
      <c r="AC801">
        <v>0</v>
      </c>
      <c r="AD801">
        <v>0.02</v>
      </c>
      <c r="AE801" t="s">
        <v>97</v>
      </c>
      <c r="AF801">
        <v>175.30086299999999</v>
      </c>
      <c r="AG801">
        <v>-37.817854529999998</v>
      </c>
      <c r="AI801">
        <v>182300</v>
      </c>
      <c r="AJ801" t="s">
        <v>906</v>
      </c>
      <c r="AK801" t="s">
        <v>96</v>
      </c>
      <c r="AL801">
        <v>0</v>
      </c>
      <c r="AM801">
        <v>0.06</v>
      </c>
      <c r="AN801">
        <v>0</v>
      </c>
      <c r="AO801">
        <v>0</v>
      </c>
      <c r="AP801">
        <v>0</v>
      </c>
      <c r="AQ801">
        <v>0.91</v>
      </c>
      <c r="AR801">
        <v>0</v>
      </c>
      <c r="AS801">
        <v>0</v>
      </c>
      <c r="AT801">
        <v>0.03</v>
      </c>
      <c r="AU801">
        <v>0</v>
      </c>
      <c r="AV801">
        <v>4.0806263517038204</v>
      </c>
      <c r="AW801">
        <v>175.48261169999901</v>
      </c>
      <c r="AX801">
        <v>-37.848869610000001</v>
      </c>
    </row>
    <row r="802" spans="1:50" x14ac:dyDescent="0.55000000000000004">
      <c r="A802">
        <v>181700</v>
      </c>
      <c r="B802" t="s">
        <v>900</v>
      </c>
      <c r="C802" t="s">
        <v>96</v>
      </c>
      <c r="D802">
        <v>0</v>
      </c>
      <c r="E802">
        <v>0</v>
      </c>
      <c r="F802">
        <v>0</v>
      </c>
      <c r="G802">
        <v>0</v>
      </c>
      <c r="H802">
        <v>1</v>
      </c>
      <c r="I802">
        <v>0</v>
      </c>
      <c r="J802">
        <v>0</v>
      </c>
      <c r="K802">
        <v>0</v>
      </c>
      <c r="L802">
        <v>0</v>
      </c>
      <c r="M802">
        <v>0.02</v>
      </c>
      <c r="N802">
        <v>12.4579973270846</v>
      </c>
      <c r="O802">
        <f t="shared" si="24"/>
        <v>175.24270780000001</v>
      </c>
      <c r="P802">
        <f t="shared" si="25"/>
        <v>-37.93011525</v>
      </c>
      <c r="R802">
        <v>181200</v>
      </c>
      <c r="S802" t="s">
        <v>895</v>
      </c>
      <c r="T802" t="s">
        <v>96</v>
      </c>
      <c r="U802">
        <v>0</v>
      </c>
      <c r="V802">
        <v>0</v>
      </c>
      <c r="W802">
        <v>0</v>
      </c>
      <c r="X802">
        <v>0</v>
      </c>
      <c r="Y802">
        <v>0.94</v>
      </c>
      <c r="Z802">
        <v>0</v>
      </c>
      <c r="AA802">
        <v>0</v>
      </c>
      <c r="AB802">
        <v>0</v>
      </c>
      <c r="AC802">
        <v>0.06</v>
      </c>
      <c r="AD802">
        <v>0.02</v>
      </c>
      <c r="AE802">
        <v>6.0071900620744803</v>
      </c>
      <c r="AF802">
        <v>175.32490340000001</v>
      </c>
      <c r="AG802">
        <v>-37.805162920000001</v>
      </c>
      <c r="AI802">
        <v>182400</v>
      </c>
      <c r="AJ802" t="s">
        <v>907</v>
      </c>
      <c r="AK802" t="s">
        <v>96</v>
      </c>
      <c r="AL802">
        <v>0</v>
      </c>
      <c r="AM802">
        <v>0.31</v>
      </c>
      <c r="AN802">
        <v>0</v>
      </c>
      <c r="AO802">
        <v>0</v>
      </c>
      <c r="AP802">
        <v>0.02</v>
      </c>
      <c r="AQ802">
        <v>0.6</v>
      </c>
      <c r="AR802">
        <v>0</v>
      </c>
      <c r="AS802">
        <v>0</v>
      </c>
      <c r="AT802">
        <v>7.0000000000000007E-2</v>
      </c>
      <c r="AU802">
        <v>0</v>
      </c>
      <c r="AV802">
        <v>8.6148094173923901</v>
      </c>
      <c r="AW802">
        <v>175.44370869999901</v>
      </c>
      <c r="AX802">
        <v>-37.878945209999998</v>
      </c>
    </row>
    <row r="803" spans="1:50" x14ac:dyDescent="0.55000000000000004">
      <c r="A803">
        <v>181800</v>
      </c>
      <c r="B803" t="s">
        <v>901</v>
      </c>
      <c r="C803" t="s">
        <v>96</v>
      </c>
      <c r="D803">
        <v>0</v>
      </c>
      <c r="E803">
        <v>0</v>
      </c>
      <c r="F803">
        <v>0</v>
      </c>
      <c r="G803">
        <v>0</v>
      </c>
      <c r="H803">
        <v>0.98</v>
      </c>
      <c r="I803">
        <v>0</v>
      </c>
      <c r="J803">
        <v>0</v>
      </c>
      <c r="K803">
        <v>0</v>
      </c>
      <c r="L803">
        <v>0.02</v>
      </c>
      <c r="M803">
        <v>0.02</v>
      </c>
      <c r="N803">
        <v>12.048515748603799</v>
      </c>
      <c r="O803">
        <f t="shared" si="24"/>
        <v>175.34872329999999</v>
      </c>
      <c r="P803">
        <f t="shared" si="25"/>
        <v>-37.898272339999998</v>
      </c>
      <c r="R803">
        <v>181300</v>
      </c>
      <c r="S803" t="s">
        <v>896</v>
      </c>
      <c r="T803" t="s">
        <v>96</v>
      </c>
      <c r="U803">
        <v>0</v>
      </c>
      <c r="V803">
        <v>0</v>
      </c>
      <c r="W803">
        <v>0</v>
      </c>
      <c r="X803">
        <v>0</v>
      </c>
      <c r="Y803">
        <v>1</v>
      </c>
      <c r="Z803">
        <v>0</v>
      </c>
      <c r="AA803">
        <v>0</v>
      </c>
      <c r="AB803">
        <v>0</v>
      </c>
      <c r="AC803">
        <v>0</v>
      </c>
      <c r="AD803">
        <v>0.02</v>
      </c>
      <c r="AE803">
        <v>11.5597014783784</v>
      </c>
      <c r="AF803">
        <v>175.31299199999901</v>
      </c>
      <c r="AG803">
        <v>-37.823499579999996</v>
      </c>
      <c r="AI803">
        <v>182500</v>
      </c>
      <c r="AJ803" t="s">
        <v>908</v>
      </c>
      <c r="AK803" t="s">
        <v>96</v>
      </c>
      <c r="AL803">
        <v>0</v>
      </c>
      <c r="AM803">
        <v>0</v>
      </c>
      <c r="AN803">
        <v>0</v>
      </c>
      <c r="AO803">
        <v>0</v>
      </c>
      <c r="AP803">
        <v>0</v>
      </c>
      <c r="AQ803">
        <v>1</v>
      </c>
      <c r="AR803">
        <v>0</v>
      </c>
      <c r="AS803">
        <v>0</v>
      </c>
      <c r="AT803">
        <v>0</v>
      </c>
      <c r="AU803">
        <v>0</v>
      </c>
      <c r="AV803">
        <v>1.68274572002917</v>
      </c>
      <c r="AW803">
        <v>175.56894869999999</v>
      </c>
      <c r="AX803">
        <v>-37.871090719999998</v>
      </c>
    </row>
    <row r="804" spans="1:50" x14ac:dyDescent="0.55000000000000004">
      <c r="A804">
        <v>181900</v>
      </c>
      <c r="B804" t="s">
        <v>902</v>
      </c>
      <c r="C804" t="s">
        <v>96</v>
      </c>
      <c r="D804">
        <v>0</v>
      </c>
      <c r="E804">
        <v>0</v>
      </c>
      <c r="F804">
        <v>0</v>
      </c>
      <c r="G804">
        <v>0</v>
      </c>
      <c r="H804">
        <v>0.93</v>
      </c>
      <c r="I804">
        <v>0</v>
      </c>
      <c r="J804">
        <v>0</v>
      </c>
      <c r="K804">
        <v>0</v>
      </c>
      <c r="L804">
        <v>7.0000000000000007E-2</v>
      </c>
      <c r="M804">
        <v>0.02</v>
      </c>
      <c r="N804">
        <v>13.899031183781</v>
      </c>
      <c r="O804">
        <f t="shared" si="24"/>
        <v>175.20466959999999</v>
      </c>
      <c r="P804">
        <f t="shared" si="25"/>
        <v>-37.994373590000002</v>
      </c>
      <c r="R804">
        <v>181400</v>
      </c>
      <c r="S804" t="s">
        <v>897</v>
      </c>
      <c r="T804" t="s">
        <v>96</v>
      </c>
      <c r="U804">
        <v>0</v>
      </c>
      <c r="V804">
        <v>0</v>
      </c>
      <c r="W804">
        <v>0</v>
      </c>
      <c r="X804">
        <v>0</v>
      </c>
      <c r="Y804">
        <v>0.75</v>
      </c>
      <c r="Z804">
        <v>0</v>
      </c>
      <c r="AA804">
        <v>0</v>
      </c>
      <c r="AB804">
        <v>0</v>
      </c>
      <c r="AC804">
        <v>0.25</v>
      </c>
      <c r="AD804">
        <v>0.02</v>
      </c>
      <c r="AE804" t="s">
        <v>97</v>
      </c>
      <c r="AF804">
        <v>175.12769729999999</v>
      </c>
      <c r="AG804">
        <v>-37.925112890000001</v>
      </c>
      <c r="AI804">
        <v>182600</v>
      </c>
      <c r="AJ804" t="s">
        <v>909</v>
      </c>
      <c r="AK804" t="s">
        <v>96</v>
      </c>
      <c r="AL804">
        <v>0</v>
      </c>
      <c r="AM804">
        <v>0.21</v>
      </c>
      <c r="AN804">
        <v>0</v>
      </c>
      <c r="AO804">
        <v>0</v>
      </c>
      <c r="AP804">
        <v>0.04</v>
      </c>
      <c r="AQ804">
        <v>0.36</v>
      </c>
      <c r="AR804">
        <v>0</v>
      </c>
      <c r="AS804">
        <v>0.12</v>
      </c>
      <c r="AT804">
        <v>0.27</v>
      </c>
      <c r="AU804">
        <v>0</v>
      </c>
      <c r="AV804">
        <v>4.5144267011295902</v>
      </c>
      <c r="AW804">
        <v>175.46999740000001</v>
      </c>
      <c r="AX804">
        <v>-37.873954299999902</v>
      </c>
    </row>
    <row r="805" spans="1:50" x14ac:dyDescent="0.55000000000000004">
      <c r="A805">
        <v>182000</v>
      </c>
      <c r="B805" t="s">
        <v>903</v>
      </c>
      <c r="C805" t="s">
        <v>96</v>
      </c>
      <c r="D805">
        <v>0</v>
      </c>
      <c r="E805">
        <v>0</v>
      </c>
      <c r="F805">
        <v>0</v>
      </c>
      <c r="G805">
        <v>0</v>
      </c>
      <c r="H805">
        <v>0.94</v>
      </c>
      <c r="I805">
        <v>0</v>
      </c>
      <c r="J805">
        <v>0</v>
      </c>
      <c r="K805">
        <v>0</v>
      </c>
      <c r="L805">
        <v>0.06</v>
      </c>
      <c r="M805">
        <v>0.02</v>
      </c>
      <c r="N805">
        <v>6.51024270363654</v>
      </c>
      <c r="O805">
        <f t="shared" si="24"/>
        <v>175.43319519999901</v>
      </c>
      <c r="P805">
        <f t="shared" si="25"/>
        <v>-37.859114099999999</v>
      </c>
      <c r="R805">
        <v>181500</v>
      </c>
      <c r="S805" t="s">
        <v>898</v>
      </c>
      <c r="T805" t="s">
        <v>96</v>
      </c>
      <c r="U805">
        <v>0</v>
      </c>
      <c r="V805">
        <v>0</v>
      </c>
      <c r="W805">
        <v>0</v>
      </c>
      <c r="X805">
        <v>0</v>
      </c>
      <c r="Y805">
        <v>0.81</v>
      </c>
      <c r="Z805">
        <v>0</v>
      </c>
      <c r="AA805">
        <v>0</v>
      </c>
      <c r="AB805">
        <v>0</v>
      </c>
      <c r="AC805">
        <v>0.19</v>
      </c>
      <c r="AD805">
        <v>0.02</v>
      </c>
      <c r="AE805" t="s">
        <v>97</v>
      </c>
      <c r="AF805">
        <v>175.20500769999899</v>
      </c>
      <c r="AG805">
        <v>-37.865502679999999</v>
      </c>
      <c r="AI805">
        <v>182700</v>
      </c>
      <c r="AJ805" t="s">
        <v>910</v>
      </c>
      <c r="AK805" t="s">
        <v>96</v>
      </c>
      <c r="AL805">
        <v>0</v>
      </c>
      <c r="AM805">
        <v>0.23</v>
      </c>
      <c r="AN805">
        <v>0</v>
      </c>
      <c r="AO805">
        <v>0</v>
      </c>
      <c r="AP805">
        <v>-0.01</v>
      </c>
      <c r="AQ805">
        <v>0.37</v>
      </c>
      <c r="AR805">
        <v>0</v>
      </c>
      <c r="AS805">
        <v>0.23</v>
      </c>
      <c r="AT805">
        <v>0.18</v>
      </c>
      <c r="AU805">
        <v>0</v>
      </c>
      <c r="AV805">
        <v>3.6565619013197201</v>
      </c>
      <c r="AW805">
        <v>175.45779759999999</v>
      </c>
      <c r="AX805">
        <v>-37.887004499999897</v>
      </c>
    </row>
    <row r="806" spans="1:50" x14ac:dyDescent="0.55000000000000004">
      <c r="A806">
        <v>182100</v>
      </c>
      <c r="B806" t="s">
        <v>904</v>
      </c>
      <c r="C806" t="s">
        <v>96</v>
      </c>
      <c r="D806">
        <v>0</v>
      </c>
      <c r="E806">
        <v>0</v>
      </c>
      <c r="F806">
        <v>0</v>
      </c>
      <c r="G806">
        <v>0</v>
      </c>
      <c r="H806">
        <v>1</v>
      </c>
      <c r="I806">
        <v>0</v>
      </c>
      <c r="J806">
        <v>0</v>
      </c>
      <c r="K806">
        <v>0</v>
      </c>
      <c r="L806">
        <v>0</v>
      </c>
      <c r="M806">
        <v>0.02</v>
      </c>
      <c r="N806">
        <v>9.5564648722667496</v>
      </c>
      <c r="O806">
        <f t="shared" si="24"/>
        <v>175.25791050000001</v>
      </c>
      <c r="P806">
        <f t="shared" si="25"/>
        <v>-38.023711130000002</v>
      </c>
      <c r="R806">
        <v>181600</v>
      </c>
      <c r="S806" t="s">
        <v>899</v>
      </c>
      <c r="T806" t="s">
        <v>96</v>
      </c>
      <c r="U806">
        <v>0</v>
      </c>
      <c r="V806">
        <v>0</v>
      </c>
      <c r="W806">
        <v>0</v>
      </c>
      <c r="X806">
        <v>0</v>
      </c>
      <c r="Y806">
        <v>0.99</v>
      </c>
      <c r="Z806">
        <v>0</v>
      </c>
      <c r="AA806">
        <v>0</v>
      </c>
      <c r="AB806">
        <v>0</v>
      </c>
      <c r="AC806">
        <v>0.01</v>
      </c>
      <c r="AD806">
        <v>0.02</v>
      </c>
      <c r="AE806">
        <v>9.8507720648352102</v>
      </c>
      <c r="AF806">
        <v>175.29365390000001</v>
      </c>
      <c r="AG806">
        <v>-37.852375309999999</v>
      </c>
      <c r="AI806">
        <v>182800</v>
      </c>
      <c r="AJ806" t="s">
        <v>911</v>
      </c>
      <c r="AK806" t="s">
        <v>96</v>
      </c>
      <c r="AL806">
        <v>0</v>
      </c>
      <c r="AM806">
        <v>0</v>
      </c>
      <c r="AN806">
        <v>0</v>
      </c>
      <c r="AO806">
        <v>0</v>
      </c>
      <c r="AP806">
        <v>9.9999999999998892E-3</v>
      </c>
      <c r="AQ806">
        <v>0.68</v>
      </c>
      <c r="AR806">
        <v>0</v>
      </c>
      <c r="AS806">
        <v>0.05</v>
      </c>
      <c r="AT806">
        <v>0.26</v>
      </c>
      <c r="AU806">
        <v>0</v>
      </c>
      <c r="AV806">
        <v>1.21858081443931</v>
      </c>
      <c r="AW806">
        <v>175.47346429999999</v>
      </c>
      <c r="AX806">
        <v>-37.882190999999999</v>
      </c>
    </row>
    <row r="807" spans="1:50" x14ac:dyDescent="0.55000000000000004">
      <c r="A807">
        <v>182200</v>
      </c>
      <c r="B807" t="s">
        <v>905</v>
      </c>
      <c r="C807" t="s">
        <v>96</v>
      </c>
      <c r="D807">
        <v>0</v>
      </c>
      <c r="E807">
        <v>0</v>
      </c>
      <c r="F807">
        <v>0</v>
      </c>
      <c r="G807">
        <v>0</v>
      </c>
      <c r="H807">
        <v>1</v>
      </c>
      <c r="I807">
        <v>0</v>
      </c>
      <c r="J807">
        <v>0</v>
      </c>
      <c r="K807">
        <v>0</v>
      </c>
      <c r="L807">
        <v>0</v>
      </c>
      <c r="M807">
        <v>0.02</v>
      </c>
      <c r="N807">
        <v>9.0595362630118892</v>
      </c>
      <c r="O807">
        <f t="shared" si="24"/>
        <v>175.34864160000001</v>
      </c>
      <c r="P807">
        <f t="shared" si="25"/>
        <v>-37.949627059999997</v>
      </c>
      <c r="R807">
        <v>181700</v>
      </c>
      <c r="S807" t="s">
        <v>900</v>
      </c>
      <c r="T807" t="s">
        <v>96</v>
      </c>
      <c r="U807">
        <v>0</v>
      </c>
      <c r="V807">
        <v>0</v>
      </c>
      <c r="W807">
        <v>0</v>
      </c>
      <c r="X807">
        <v>0</v>
      </c>
      <c r="Y807">
        <v>1</v>
      </c>
      <c r="Z807">
        <v>0</v>
      </c>
      <c r="AA807">
        <v>0</v>
      </c>
      <c r="AB807">
        <v>0</v>
      </c>
      <c r="AC807">
        <v>0</v>
      </c>
      <c r="AD807">
        <v>0.02</v>
      </c>
      <c r="AE807">
        <v>2.8702508739252002</v>
      </c>
      <c r="AF807">
        <v>175.24270780000001</v>
      </c>
      <c r="AG807">
        <v>-37.93011525</v>
      </c>
      <c r="AI807">
        <v>182900</v>
      </c>
      <c r="AJ807" t="s">
        <v>912</v>
      </c>
      <c r="AK807" t="s">
        <v>96</v>
      </c>
      <c r="AL807" t="s">
        <v>97</v>
      </c>
      <c r="AM807" t="s">
        <v>97</v>
      </c>
      <c r="AN807" t="s">
        <v>97</v>
      </c>
      <c r="AO807">
        <v>0</v>
      </c>
      <c r="AP807" t="s">
        <v>97</v>
      </c>
      <c r="AQ807" t="s">
        <v>97</v>
      </c>
      <c r="AR807">
        <v>0</v>
      </c>
      <c r="AS807" t="s">
        <v>97</v>
      </c>
      <c r="AT807" t="s">
        <v>97</v>
      </c>
      <c r="AU807">
        <v>0</v>
      </c>
      <c r="AV807" t="s">
        <v>97</v>
      </c>
      <c r="AW807">
        <v>175.44969230000001</v>
      </c>
      <c r="AX807">
        <v>-37.901356550000003</v>
      </c>
    </row>
    <row r="808" spans="1:50" x14ac:dyDescent="0.55000000000000004">
      <c r="A808">
        <v>182300</v>
      </c>
      <c r="B808" t="s">
        <v>906</v>
      </c>
      <c r="C808" t="s">
        <v>96</v>
      </c>
      <c r="D808">
        <v>0</v>
      </c>
      <c r="E808">
        <v>0</v>
      </c>
      <c r="F808">
        <v>0</v>
      </c>
      <c r="G808">
        <v>0</v>
      </c>
      <c r="H808">
        <v>1</v>
      </c>
      <c r="I808">
        <v>0</v>
      </c>
      <c r="J808">
        <v>0</v>
      </c>
      <c r="K808">
        <v>0</v>
      </c>
      <c r="L808">
        <v>0</v>
      </c>
      <c r="M808">
        <v>0.02</v>
      </c>
      <c r="N808">
        <v>8.0880881306176704</v>
      </c>
      <c r="O808">
        <f t="shared" si="24"/>
        <v>175.48261169999901</v>
      </c>
      <c r="P808">
        <f t="shared" si="25"/>
        <v>-37.848869610000001</v>
      </c>
      <c r="R808">
        <v>181800</v>
      </c>
      <c r="S808" t="s">
        <v>901</v>
      </c>
      <c r="T808" t="s">
        <v>96</v>
      </c>
      <c r="U808">
        <v>0</v>
      </c>
      <c r="V808">
        <v>0</v>
      </c>
      <c r="W808">
        <v>0</v>
      </c>
      <c r="X808">
        <v>0</v>
      </c>
      <c r="Y808">
        <v>0.9</v>
      </c>
      <c r="Z808">
        <v>0</v>
      </c>
      <c r="AA808">
        <v>0</v>
      </c>
      <c r="AB808">
        <v>0</v>
      </c>
      <c r="AC808">
        <v>0.1</v>
      </c>
      <c r="AD808">
        <v>0.02</v>
      </c>
      <c r="AE808">
        <v>4.6707934851009103</v>
      </c>
      <c r="AF808">
        <v>175.34872329999999</v>
      </c>
      <c r="AG808">
        <v>-37.898272339999998</v>
      </c>
      <c r="AI808">
        <v>183000</v>
      </c>
      <c r="AJ808" t="s">
        <v>913</v>
      </c>
      <c r="AK808" t="s">
        <v>96</v>
      </c>
      <c r="AL808">
        <v>0</v>
      </c>
      <c r="AM808">
        <v>0</v>
      </c>
      <c r="AN808">
        <v>0</v>
      </c>
      <c r="AO808">
        <v>0</v>
      </c>
      <c r="AP808">
        <v>0</v>
      </c>
      <c r="AQ808">
        <v>1</v>
      </c>
      <c r="AR808">
        <v>0</v>
      </c>
      <c r="AS808">
        <v>0</v>
      </c>
      <c r="AT808">
        <v>0</v>
      </c>
      <c r="AU808">
        <v>0</v>
      </c>
      <c r="AV808">
        <v>3.2681852287044002</v>
      </c>
      <c r="AW808">
        <v>175.48788590000001</v>
      </c>
      <c r="AX808">
        <v>-37.878301469999997</v>
      </c>
    </row>
    <row r="809" spans="1:50" x14ac:dyDescent="0.55000000000000004">
      <c r="A809">
        <v>182400</v>
      </c>
      <c r="B809" t="s">
        <v>907</v>
      </c>
      <c r="C809" t="s">
        <v>96</v>
      </c>
      <c r="D809">
        <v>0</v>
      </c>
      <c r="E809">
        <v>0</v>
      </c>
      <c r="F809">
        <v>0</v>
      </c>
      <c r="G809">
        <v>0</v>
      </c>
      <c r="H809">
        <v>0.55000000000000004</v>
      </c>
      <c r="I809">
        <v>0</v>
      </c>
      <c r="J809">
        <v>0</v>
      </c>
      <c r="K809">
        <v>0</v>
      </c>
      <c r="L809">
        <v>0.45</v>
      </c>
      <c r="M809">
        <v>0.02</v>
      </c>
      <c r="N809">
        <v>0.68395717052935201</v>
      </c>
      <c r="O809">
        <f t="shared" si="24"/>
        <v>175.44370869999901</v>
      </c>
      <c r="P809">
        <f t="shared" si="25"/>
        <v>-37.878945209999998</v>
      </c>
      <c r="R809">
        <v>181900</v>
      </c>
      <c r="S809" t="s">
        <v>902</v>
      </c>
      <c r="T809" t="s">
        <v>96</v>
      </c>
      <c r="U809">
        <v>0</v>
      </c>
      <c r="V809">
        <v>0</v>
      </c>
      <c r="W809">
        <v>0</v>
      </c>
      <c r="X809">
        <v>0</v>
      </c>
      <c r="Y809">
        <v>0.72</v>
      </c>
      <c r="Z809">
        <v>0</v>
      </c>
      <c r="AA809">
        <v>0</v>
      </c>
      <c r="AB809">
        <v>0</v>
      </c>
      <c r="AC809">
        <v>0.28000000000000003</v>
      </c>
      <c r="AD809">
        <v>0.02</v>
      </c>
      <c r="AE809">
        <v>2.6561246710857001</v>
      </c>
      <c r="AF809">
        <v>175.20466959999999</v>
      </c>
      <c r="AG809">
        <v>-37.994373590000002</v>
      </c>
      <c r="AI809">
        <v>183100</v>
      </c>
      <c r="AJ809" t="s">
        <v>914</v>
      </c>
      <c r="AK809" t="s">
        <v>96</v>
      </c>
      <c r="AL809" t="s">
        <v>97</v>
      </c>
      <c r="AM809" t="s">
        <v>97</v>
      </c>
      <c r="AN809" t="s">
        <v>97</v>
      </c>
      <c r="AO809">
        <v>0</v>
      </c>
      <c r="AP809" t="s">
        <v>97</v>
      </c>
      <c r="AQ809" t="s">
        <v>97</v>
      </c>
      <c r="AR809">
        <v>0</v>
      </c>
      <c r="AS809" t="s">
        <v>97</v>
      </c>
      <c r="AT809" t="s">
        <v>97</v>
      </c>
      <c r="AU809">
        <v>0</v>
      </c>
      <c r="AV809" t="s">
        <v>97</v>
      </c>
      <c r="AW809">
        <v>175.45196289999899</v>
      </c>
      <c r="AX809">
        <v>-37.939907210000001</v>
      </c>
    </row>
    <row r="810" spans="1:50" x14ac:dyDescent="0.55000000000000004">
      <c r="A810">
        <v>182500</v>
      </c>
      <c r="B810" t="s">
        <v>908</v>
      </c>
      <c r="C810" t="s">
        <v>96</v>
      </c>
      <c r="D810">
        <v>0</v>
      </c>
      <c r="E810">
        <v>0</v>
      </c>
      <c r="F810">
        <v>0</v>
      </c>
      <c r="G810">
        <v>0</v>
      </c>
      <c r="H810">
        <v>0.98</v>
      </c>
      <c r="I810">
        <v>0</v>
      </c>
      <c r="J810">
        <v>0</v>
      </c>
      <c r="K810">
        <v>0</v>
      </c>
      <c r="L810">
        <v>0.02</v>
      </c>
      <c r="M810">
        <v>0.02</v>
      </c>
      <c r="N810">
        <v>14.164017211013601</v>
      </c>
      <c r="O810">
        <f t="shared" si="24"/>
        <v>175.56894869999999</v>
      </c>
      <c r="P810">
        <f t="shared" si="25"/>
        <v>-37.871090719999998</v>
      </c>
      <c r="R810">
        <v>182000</v>
      </c>
      <c r="S810" t="s">
        <v>903</v>
      </c>
      <c r="T810" t="s">
        <v>96</v>
      </c>
      <c r="U810">
        <v>0</v>
      </c>
      <c r="V810">
        <v>0</v>
      </c>
      <c r="W810">
        <v>0</v>
      </c>
      <c r="X810">
        <v>0</v>
      </c>
      <c r="Y810">
        <v>0.92</v>
      </c>
      <c r="Z810">
        <v>0</v>
      </c>
      <c r="AA810">
        <v>0</v>
      </c>
      <c r="AB810">
        <v>0</v>
      </c>
      <c r="AC810">
        <v>0.08</v>
      </c>
      <c r="AD810">
        <v>0.02</v>
      </c>
      <c r="AE810">
        <v>3.7141538248489301</v>
      </c>
      <c r="AF810">
        <v>175.43319519999901</v>
      </c>
      <c r="AG810">
        <v>-37.859114099999999</v>
      </c>
      <c r="AI810">
        <v>183200</v>
      </c>
      <c r="AJ810" t="s">
        <v>915</v>
      </c>
      <c r="AK810" t="s">
        <v>96</v>
      </c>
      <c r="AL810">
        <v>0</v>
      </c>
      <c r="AM810">
        <v>0.03</v>
      </c>
      <c r="AN810">
        <v>0</v>
      </c>
      <c r="AO810">
        <v>0</v>
      </c>
      <c r="AP810">
        <v>0</v>
      </c>
      <c r="AQ810">
        <v>0.89</v>
      </c>
      <c r="AR810">
        <v>0</v>
      </c>
      <c r="AS810">
        <v>0.05</v>
      </c>
      <c r="AT810">
        <v>0.03</v>
      </c>
      <c r="AU810">
        <v>0</v>
      </c>
      <c r="AV810">
        <v>4.11775212589676</v>
      </c>
      <c r="AW810">
        <v>175.47848189999999</v>
      </c>
      <c r="AX810">
        <v>-37.892804580000004</v>
      </c>
    </row>
    <row r="811" spans="1:50" x14ac:dyDescent="0.55000000000000004">
      <c r="A811">
        <v>182600</v>
      </c>
      <c r="B811" t="s">
        <v>909</v>
      </c>
      <c r="C811" t="s">
        <v>96</v>
      </c>
      <c r="D811">
        <v>0</v>
      </c>
      <c r="E811">
        <v>0</v>
      </c>
      <c r="F811">
        <v>0</v>
      </c>
      <c r="G811">
        <v>0</v>
      </c>
      <c r="H811">
        <v>0.97</v>
      </c>
      <c r="I811">
        <v>0.01</v>
      </c>
      <c r="J811">
        <v>0</v>
      </c>
      <c r="K811">
        <v>0</v>
      </c>
      <c r="L811">
        <v>0.02</v>
      </c>
      <c r="M811">
        <v>0.02</v>
      </c>
      <c r="N811">
        <v>9.8677324671433908</v>
      </c>
      <c r="O811">
        <f t="shared" si="24"/>
        <v>175.46999740000001</v>
      </c>
      <c r="P811">
        <f t="shared" si="25"/>
        <v>-37.873954299999902</v>
      </c>
      <c r="R811">
        <v>182100</v>
      </c>
      <c r="S811" t="s">
        <v>904</v>
      </c>
      <c r="T811" t="s">
        <v>96</v>
      </c>
      <c r="U811">
        <v>0</v>
      </c>
      <c r="V811">
        <v>0</v>
      </c>
      <c r="W811">
        <v>0</v>
      </c>
      <c r="X811">
        <v>0</v>
      </c>
      <c r="Y811">
        <v>1</v>
      </c>
      <c r="Z811">
        <v>0</v>
      </c>
      <c r="AA811">
        <v>0</v>
      </c>
      <c r="AB811">
        <v>0</v>
      </c>
      <c r="AC811">
        <v>0</v>
      </c>
      <c r="AD811">
        <v>0.02</v>
      </c>
      <c r="AE811">
        <v>3.9541059373109402</v>
      </c>
      <c r="AF811">
        <v>175.25791050000001</v>
      </c>
      <c r="AG811">
        <v>-38.023711130000002</v>
      </c>
      <c r="AI811">
        <v>183300</v>
      </c>
      <c r="AJ811" t="s">
        <v>916</v>
      </c>
      <c r="AK811" t="s">
        <v>96</v>
      </c>
      <c r="AL811">
        <v>0</v>
      </c>
      <c r="AM811">
        <v>0</v>
      </c>
      <c r="AN811">
        <v>0</v>
      </c>
      <c r="AO811">
        <v>0</v>
      </c>
      <c r="AP811">
        <v>0.06</v>
      </c>
      <c r="AQ811">
        <v>0.94</v>
      </c>
      <c r="AR811">
        <v>0</v>
      </c>
      <c r="AS811">
        <v>0</v>
      </c>
      <c r="AT811">
        <v>0</v>
      </c>
      <c r="AU811">
        <v>0</v>
      </c>
      <c r="AV811">
        <v>2.4507696070750602</v>
      </c>
      <c r="AW811">
        <v>175.32177530000001</v>
      </c>
      <c r="AX811">
        <v>-38.0000888</v>
      </c>
    </row>
    <row r="812" spans="1:50" x14ac:dyDescent="0.55000000000000004">
      <c r="A812">
        <v>182700</v>
      </c>
      <c r="B812" t="s">
        <v>910</v>
      </c>
      <c r="C812" t="s">
        <v>96</v>
      </c>
      <c r="D812">
        <v>0</v>
      </c>
      <c r="E812">
        <v>0</v>
      </c>
      <c r="F812">
        <v>0</v>
      </c>
      <c r="G812">
        <v>0</v>
      </c>
      <c r="H812">
        <v>0.92</v>
      </c>
      <c r="I812">
        <v>0.02</v>
      </c>
      <c r="J812">
        <v>0</v>
      </c>
      <c r="K812">
        <v>0</v>
      </c>
      <c r="L812">
        <v>0.06</v>
      </c>
      <c r="M812">
        <v>0.02</v>
      </c>
      <c r="N812">
        <v>8.1113454153217006</v>
      </c>
      <c r="O812">
        <f t="shared" si="24"/>
        <v>175.45779759999999</v>
      </c>
      <c r="P812">
        <f t="shared" si="25"/>
        <v>-37.887004499999897</v>
      </c>
      <c r="R812">
        <v>182200</v>
      </c>
      <c r="S812" t="s">
        <v>905</v>
      </c>
      <c r="T812" t="s">
        <v>96</v>
      </c>
      <c r="U812">
        <v>0</v>
      </c>
      <c r="V812">
        <v>0</v>
      </c>
      <c r="W812">
        <v>0</v>
      </c>
      <c r="X812">
        <v>0</v>
      </c>
      <c r="Y812">
        <v>1</v>
      </c>
      <c r="Z812">
        <v>0</v>
      </c>
      <c r="AA812">
        <v>0</v>
      </c>
      <c r="AB812">
        <v>0</v>
      </c>
      <c r="AC812">
        <v>0</v>
      </c>
      <c r="AD812">
        <v>0.02</v>
      </c>
      <c r="AE812">
        <v>5.0468858319558301</v>
      </c>
      <c r="AF812">
        <v>175.34864160000001</v>
      </c>
      <c r="AG812">
        <v>-37.949627059999997</v>
      </c>
      <c r="AI812">
        <v>183400</v>
      </c>
      <c r="AJ812" t="s">
        <v>917</v>
      </c>
      <c r="AK812" t="s">
        <v>96</v>
      </c>
      <c r="AL812" t="s">
        <v>97</v>
      </c>
      <c r="AM812" t="s">
        <v>97</v>
      </c>
      <c r="AN812" t="s">
        <v>97</v>
      </c>
      <c r="AO812">
        <v>0</v>
      </c>
      <c r="AP812" t="s">
        <v>97</v>
      </c>
      <c r="AQ812" t="s">
        <v>97</v>
      </c>
      <c r="AR812">
        <v>0</v>
      </c>
      <c r="AS812" t="s">
        <v>97</v>
      </c>
      <c r="AT812" t="s">
        <v>97</v>
      </c>
      <c r="AU812">
        <v>0</v>
      </c>
      <c r="AV812" t="s">
        <v>97</v>
      </c>
      <c r="AW812">
        <v>175.30468949999999</v>
      </c>
      <c r="AX812">
        <v>-38.008459279999997</v>
      </c>
    </row>
    <row r="813" spans="1:50" x14ac:dyDescent="0.55000000000000004">
      <c r="A813">
        <v>182800</v>
      </c>
      <c r="B813" t="s">
        <v>911</v>
      </c>
      <c r="C813" t="s">
        <v>96</v>
      </c>
      <c r="D813">
        <v>0</v>
      </c>
      <c r="E813">
        <v>0</v>
      </c>
      <c r="F813">
        <v>0</v>
      </c>
      <c r="G813">
        <v>0</v>
      </c>
      <c r="H813">
        <v>0.94</v>
      </c>
      <c r="I813">
        <v>0.01</v>
      </c>
      <c r="J813">
        <v>0</v>
      </c>
      <c r="K813">
        <v>0</v>
      </c>
      <c r="L813">
        <v>0.05</v>
      </c>
      <c r="M813">
        <v>0.02</v>
      </c>
      <c r="N813">
        <v>7.8948746643908798</v>
      </c>
      <c r="O813">
        <f t="shared" si="24"/>
        <v>175.47346429999999</v>
      </c>
      <c r="P813">
        <f t="shared" si="25"/>
        <v>-37.882190999999999</v>
      </c>
      <c r="R813">
        <v>182300</v>
      </c>
      <c r="S813" t="s">
        <v>906</v>
      </c>
      <c r="T813" t="s">
        <v>96</v>
      </c>
      <c r="U813">
        <v>0</v>
      </c>
      <c r="V813">
        <v>0</v>
      </c>
      <c r="W813">
        <v>0</v>
      </c>
      <c r="X813">
        <v>0</v>
      </c>
      <c r="Y813">
        <v>1</v>
      </c>
      <c r="Z813">
        <v>0</v>
      </c>
      <c r="AA813">
        <v>0</v>
      </c>
      <c r="AB813">
        <v>0</v>
      </c>
      <c r="AC813">
        <v>0</v>
      </c>
      <c r="AD813">
        <v>0.02</v>
      </c>
      <c r="AE813">
        <v>3.9872958032107699</v>
      </c>
      <c r="AF813">
        <v>175.48261169999901</v>
      </c>
      <c r="AG813">
        <v>-37.848869610000001</v>
      </c>
      <c r="AI813">
        <v>183500</v>
      </c>
      <c r="AJ813" t="s">
        <v>918</v>
      </c>
      <c r="AK813" t="s">
        <v>96</v>
      </c>
      <c r="AL813">
        <v>0</v>
      </c>
      <c r="AM813">
        <v>0</v>
      </c>
      <c r="AN813">
        <v>0</v>
      </c>
      <c r="AO813">
        <v>0</v>
      </c>
      <c r="AP813">
        <v>0</v>
      </c>
      <c r="AQ813">
        <v>1</v>
      </c>
      <c r="AR813">
        <v>0</v>
      </c>
      <c r="AS813">
        <v>0</v>
      </c>
      <c r="AT813">
        <v>0</v>
      </c>
      <c r="AU813">
        <v>0</v>
      </c>
      <c r="AV813">
        <v>2.27540275628429</v>
      </c>
      <c r="AW813">
        <v>175.47042400000001</v>
      </c>
      <c r="AX813">
        <v>-37.901758780000002</v>
      </c>
    </row>
    <row r="814" spans="1:50" x14ac:dyDescent="0.55000000000000004">
      <c r="A814">
        <v>182900</v>
      </c>
      <c r="B814" t="s">
        <v>912</v>
      </c>
      <c r="C814" t="s">
        <v>96</v>
      </c>
      <c r="D814">
        <v>0</v>
      </c>
      <c r="E814">
        <v>0</v>
      </c>
      <c r="F814">
        <v>0</v>
      </c>
      <c r="G814">
        <v>0</v>
      </c>
      <c r="H814">
        <v>0.96</v>
      </c>
      <c r="I814">
        <v>0.04</v>
      </c>
      <c r="J814">
        <v>0</v>
      </c>
      <c r="K814">
        <v>0</v>
      </c>
      <c r="L814">
        <v>0</v>
      </c>
      <c r="M814">
        <v>0.02</v>
      </c>
      <c r="N814">
        <v>10.0362898267269</v>
      </c>
      <c r="O814">
        <f t="shared" si="24"/>
        <v>175.44969230000001</v>
      </c>
      <c r="P814">
        <f t="shared" si="25"/>
        <v>-37.901356550000003</v>
      </c>
      <c r="R814">
        <v>182400</v>
      </c>
      <c r="S814" t="s">
        <v>907</v>
      </c>
      <c r="T814" t="s">
        <v>96</v>
      </c>
      <c r="U814">
        <v>0</v>
      </c>
      <c r="V814">
        <v>0</v>
      </c>
      <c r="W814">
        <v>0</v>
      </c>
      <c r="X814">
        <v>0</v>
      </c>
      <c r="Y814">
        <v>0.95</v>
      </c>
      <c r="Z814">
        <v>0</v>
      </c>
      <c r="AA814">
        <v>0</v>
      </c>
      <c r="AB814">
        <v>0</v>
      </c>
      <c r="AC814">
        <v>0.05</v>
      </c>
      <c r="AD814">
        <v>0.02</v>
      </c>
      <c r="AE814">
        <v>4.90649851362787</v>
      </c>
      <c r="AF814">
        <v>175.44370869999901</v>
      </c>
      <c r="AG814">
        <v>-37.878945209999998</v>
      </c>
      <c r="AI814">
        <v>183600</v>
      </c>
      <c r="AJ814" t="s">
        <v>919</v>
      </c>
      <c r="AK814" t="s">
        <v>96</v>
      </c>
      <c r="AL814">
        <v>0</v>
      </c>
      <c r="AM814">
        <v>0.38</v>
      </c>
      <c r="AN814">
        <v>0</v>
      </c>
      <c r="AO814">
        <v>0</v>
      </c>
      <c r="AP814">
        <v>0.01</v>
      </c>
      <c r="AQ814">
        <v>0.38</v>
      </c>
      <c r="AR814">
        <v>0</v>
      </c>
      <c r="AS814">
        <v>0</v>
      </c>
      <c r="AT814">
        <v>0.23</v>
      </c>
      <c r="AU814">
        <v>0</v>
      </c>
      <c r="AV814">
        <v>7.18959072165761</v>
      </c>
      <c r="AW814">
        <v>175.31677999999999</v>
      </c>
      <c r="AX814">
        <v>-38.006807479999999</v>
      </c>
    </row>
    <row r="815" spans="1:50" x14ac:dyDescent="0.55000000000000004">
      <c r="A815">
        <v>183000</v>
      </c>
      <c r="B815" t="s">
        <v>913</v>
      </c>
      <c r="C815" t="s">
        <v>96</v>
      </c>
      <c r="D815">
        <v>0</v>
      </c>
      <c r="E815">
        <v>0</v>
      </c>
      <c r="F815">
        <v>0</v>
      </c>
      <c r="G815">
        <v>0</v>
      </c>
      <c r="H815">
        <v>0.96</v>
      </c>
      <c r="I815">
        <v>0.04</v>
      </c>
      <c r="J815">
        <v>0</v>
      </c>
      <c r="K815">
        <v>0</v>
      </c>
      <c r="L815">
        <v>0</v>
      </c>
      <c r="M815">
        <v>0.02</v>
      </c>
      <c r="N815">
        <v>11.412180220343</v>
      </c>
      <c r="O815">
        <f t="shared" si="24"/>
        <v>175.48788590000001</v>
      </c>
      <c r="P815">
        <f t="shared" si="25"/>
        <v>-37.878301469999997</v>
      </c>
      <c r="R815">
        <v>182500</v>
      </c>
      <c r="S815" t="s">
        <v>908</v>
      </c>
      <c r="T815" t="s">
        <v>96</v>
      </c>
      <c r="U815">
        <v>0</v>
      </c>
      <c r="V815">
        <v>0</v>
      </c>
      <c r="W815">
        <v>0</v>
      </c>
      <c r="X815">
        <v>0</v>
      </c>
      <c r="Y815">
        <v>0.92</v>
      </c>
      <c r="Z815">
        <v>0</v>
      </c>
      <c r="AA815">
        <v>0</v>
      </c>
      <c r="AB815">
        <v>0</v>
      </c>
      <c r="AC815">
        <v>0.08</v>
      </c>
      <c r="AD815">
        <v>0.02</v>
      </c>
      <c r="AE815">
        <v>4.9911246925652302</v>
      </c>
      <c r="AF815">
        <v>175.56894869999999</v>
      </c>
      <c r="AG815">
        <v>-37.871090719999998</v>
      </c>
      <c r="AI815">
        <v>183700</v>
      </c>
      <c r="AJ815" t="s">
        <v>920</v>
      </c>
      <c r="AK815" t="s">
        <v>96</v>
      </c>
      <c r="AL815">
        <v>0</v>
      </c>
      <c r="AM815">
        <v>0</v>
      </c>
      <c r="AN815">
        <v>0</v>
      </c>
      <c r="AO815">
        <v>0</v>
      </c>
      <c r="AP815">
        <v>0</v>
      </c>
      <c r="AQ815">
        <v>0.75</v>
      </c>
      <c r="AR815">
        <v>0</v>
      </c>
      <c r="AS815">
        <v>0.09</v>
      </c>
      <c r="AT815">
        <v>0.16</v>
      </c>
      <c r="AU815">
        <v>0</v>
      </c>
      <c r="AV815">
        <v>2.0464411950977901</v>
      </c>
      <c r="AW815">
        <v>175.4677197</v>
      </c>
      <c r="AX815">
        <v>-37.916302520000002</v>
      </c>
    </row>
    <row r="816" spans="1:50" x14ac:dyDescent="0.55000000000000004">
      <c r="A816">
        <v>183100</v>
      </c>
      <c r="B816" t="s">
        <v>914</v>
      </c>
      <c r="C816" t="s">
        <v>96</v>
      </c>
      <c r="D816">
        <v>0</v>
      </c>
      <c r="E816">
        <v>0</v>
      </c>
      <c r="F816">
        <v>0</v>
      </c>
      <c r="G816">
        <v>0</v>
      </c>
      <c r="H816">
        <v>0.86</v>
      </c>
      <c r="I816">
        <v>0</v>
      </c>
      <c r="J816">
        <v>0</v>
      </c>
      <c r="K816">
        <v>0</v>
      </c>
      <c r="L816">
        <v>0.14000000000000001</v>
      </c>
      <c r="M816">
        <v>0.02</v>
      </c>
      <c r="N816">
        <v>5.4150848299946999</v>
      </c>
      <c r="O816">
        <f t="shared" si="24"/>
        <v>175.45196289999899</v>
      </c>
      <c r="P816">
        <f t="shared" si="25"/>
        <v>-37.939907210000001</v>
      </c>
      <c r="R816">
        <v>182600</v>
      </c>
      <c r="S816" t="s">
        <v>909</v>
      </c>
      <c r="T816" t="s">
        <v>96</v>
      </c>
      <c r="U816">
        <v>0</v>
      </c>
      <c r="V816">
        <v>0</v>
      </c>
      <c r="W816">
        <v>0</v>
      </c>
      <c r="X816">
        <v>0</v>
      </c>
      <c r="Y816">
        <v>0.92</v>
      </c>
      <c r="Z816">
        <v>0</v>
      </c>
      <c r="AA816">
        <v>0</v>
      </c>
      <c r="AB816">
        <v>0</v>
      </c>
      <c r="AC816">
        <v>0.08</v>
      </c>
      <c r="AD816">
        <v>0.02</v>
      </c>
      <c r="AE816">
        <v>3.0051096591592898</v>
      </c>
      <c r="AF816">
        <v>175.46999740000001</v>
      </c>
      <c r="AG816">
        <v>-37.873954299999902</v>
      </c>
      <c r="AI816">
        <v>183800</v>
      </c>
      <c r="AJ816" t="s">
        <v>921</v>
      </c>
      <c r="AK816" t="s">
        <v>96</v>
      </c>
      <c r="AL816" t="s">
        <v>97</v>
      </c>
      <c r="AM816" t="s">
        <v>97</v>
      </c>
      <c r="AN816" t="s">
        <v>97</v>
      </c>
      <c r="AO816">
        <v>0</v>
      </c>
      <c r="AP816" t="s">
        <v>97</v>
      </c>
      <c r="AQ816" t="s">
        <v>97</v>
      </c>
      <c r="AR816">
        <v>0</v>
      </c>
      <c r="AS816" t="s">
        <v>97</v>
      </c>
      <c r="AT816" t="s">
        <v>97</v>
      </c>
      <c r="AU816">
        <v>0</v>
      </c>
      <c r="AV816" t="s">
        <v>97</v>
      </c>
      <c r="AW816">
        <v>175.47246289999899</v>
      </c>
      <c r="AX816">
        <v>-37.910535590000002</v>
      </c>
    </row>
    <row r="817" spans="1:50" x14ac:dyDescent="0.55000000000000004">
      <c r="A817">
        <v>183200</v>
      </c>
      <c r="B817" t="s">
        <v>915</v>
      </c>
      <c r="C817" t="s">
        <v>96</v>
      </c>
      <c r="D817">
        <v>0</v>
      </c>
      <c r="E817">
        <v>0</v>
      </c>
      <c r="F817">
        <v>0</v>
      </c>
      <c r="G817">
        <v>0</v>
      </c>
      <c r="H817">
        <v>0.67</v>
      </c>
      <c r="I817">
        <v>0</v>
      </c>
      <c r="J817">
        <v>0</v>
      </c>
      <c r="K817">
        <v>0</v>
      </c>
      <c r="L817">
        <v>0.33</v>
      </c>
      <c r="M817">
        <v>0.02</v>
      </c>
      <c r="N817">
        <v>2.2152956864192999</v>
      </c>
      <c r="O817">
        <f t="shared" si="24"/>
        <v>175.47848189999999</v>
      </c>
      <c r="P817">
        <f t="shared" si="25"/>
        <v>-37.892804580000004</v>
      </c>
      <c r="R817">
        <v>182700</v>
      </c>
      <c r="S817" t="s">
        <v>910</v>
      </c>
      <c r="T817" t="s">
        <v>96</v>
      </c>
      <c r="U817">
        <v>0</v>
      </c>
      <c r="V817">
        <v>0</v>
      </c>
      <c r="W817">
        <v>0</v>
      </c>
      <c r="X817">
        <v>0</v>
      </c>
      <c r="Y817">
        <v>0.95</v>
      </c>
      <c r="Z817">
        <v>0</v>
      </c>
      <c r="AA817">
        <v>0</v>
      </c>
      <c r="AB817">
        <v>0</v>
      </c>
      <c r="AC817">
        <v>0.05</v>
      </c>
      <c r="AD817">
        <v>0.02</v>
      </c>
      <c r="AE817">
        <v>2.7043909660918701</v>
      </c>
      <c r="AF817">
        <v>175.45779759999999</v>
      </c>
      <c r="AG817">
        <v>-37.887004499999897</v>
      </c>
      <c r="AI817">
        <v>183900</v>
      </c>
      <c r="AJ817" t="s">
        <v>922</v>
      </c>
      <c r="AK817" t="s">
        <v>96</v>
      </c>
      <c r="AL817">
        <v>0</v>
      </c>
      <c r="AM817">
        <v>0</v>
      </c>
      <c r="AN817">
        <v>0</v>
      </c>
      <c r="AO817">
        <v>0</v>
      </c>
      <c r="AP817">
        <v>0</v>
      </c>
      <c r="AQ817">
        <v>1</v>
      </c>
      <c r="AR817">
        <v>0</v>
      </c>
      <c r="AS817">
        <v>0</v>
      </c>
      <c r="AT817">
        <v>0</v>
      </c>
      <c r="AU817">
        <v>0</v>
      </c>
      <c r="AV817">
        <v>6.9747852817730998</v>
      </c>
      <c r="AW817">
        <v>175.48298819999999</v>
      </c>
      <c r="AX817">
        <v>-37.902915</v>
      </c>
    </row>
    <row r="818" spans="1:50" x14ac:dyDescent="0.55000000000000004">
      <c r="A818">
        <v>183300</v>
      </c>
      <c r="B818" t="s">
        <v>916</v>
      </c>
      <c r="C818" t="s">
        <v>96</v>
      </c>
      <c r="D818">
        <v>0</v>
      </c>
      <c r="E818">
        <v>0</v>
      </c>
      <c r="F818">
        <v>0</v>
      </c>
      <c r="G818">
        <v>0</v>
      </c>
      <c r="H818">
        <v>0.96</v>
      </c>
      <c r="I818">
        <v>0</v>
      </c>
      <c r="J818">
        <v>0</v>
      </c>
      <c r="K818">
        <v>0</v>
      </c>
      <c r="L818">
        <v>0.04</v>
      </c>
      <c r="M818">
        <v>0.02</v>
      </c>
      <c r="N818">
        <v>8.1401232633651208</v>
      </c>
      <c r="O818">
        <f t="shared" si="24"/>
        <v>175.32177530000001</v>
      </c>
      <c r="P818">
        <f t="shared" si="25"/>
        <v>-38.0000888</v>
      </c>
      <c r="R818">
        <v>182800</v>
      </c>
      <c r="S818" t="s">
        <v>911</v>
      </c>
      <c r="T818" t="s">
        <v>96</v>
      </c>
      <c r="U818">
        <v>0</v>
      </c>
      <c r="V818">
        <v>0</v>
      </c>
      <c r="W818">
        <v>0</v>
      </c>
      <c r="X818">
        <v>0</v>
      </c>
      <c r="Y818">
        <v>0.84</v>
      </c>
      <c r="Z818">
        <v>0</v>
      </c>
      <c r="AA818">
        <v>0</v>
      </c>
      <c r="AB818">
        <v>0</v>
      </c>
      <c r="AC818">
        <v>0.16</v>
      </c>
      <c r="AD818">
        <v>0.02</v>
      </c>
      <c r="AE818">
        <v>1.31436673444533</v>
      </c>
      <c r="AF818">
        <v>175.47346429999999</v>
      </c>
      <c r="AG818">
        <v>-37.882190999999999</v>
      </c>
      <c r="AI818">
        <v>184000</v>
      </c>
      <c r="AJ818" t="s">
        <v>923</v>
      </c>
      <c r="AK818" t="s">
        <v>96</v>
      </c>
      <c r="AL818">
        <v>0</v>
      </c>
      <c r="AM818">
        <v>0</v>
      </c>
      <c r="AN818">
        <v>0</v>
      </c>
      <c r="AO818">
        <v>0</v>
      </c>
      <c r="AP818">
        <v>0</v>
      </c>
      <c r="AQ818">
        <v>0.87</v>
      </c>
      <c r="AR818">
        <v>0</v>
      </c>
      <c r="AS818">
        <v>0</v>
      </c>
      <c r="AT818">
        <v>0.13</v>
      </c>
      <c r="AU818">
        <v>0</v>
      </c>
      <c r="AV818">
        <v>1.6938819702874699</v>
      </c>
      <c r="AW818">
        <v>175.3153193</v>
      </c>
      <c r="AX818">
        <v>-38.016030299999997</v>
      </c>
    </row>
    <row r="819" spans="1:50" x14ac:dyDescent="0.55000000000000004">
      <c r="A819">
        <v>183400</v>
      </c>
      <c r="B819" t="s">
        <v>917</v>
      </c>
      <c r="C819" t="s">
        <v>96</v>
      </c>
      <c r="D819">
        <v>0</v>
      </c>
      <c r="E819">
        <v>0</v>
      </c>
      <c r="F819">
        <v>0</v>
      </c>
      <c r="G819">
        <v>0</v>
      </c>
      <c r="H819">
        <v>0.95</v>
      </c>
      <c r="I819">
        <v>0.02</v>
      </c>
      <c r="J819">
        <v>0</v>
      </c>
      <c r="K819">
        <v>0</v>
      </c>
      <c r="L819">
        <v>0.03</v>
      </c>
      <c r="M819">
        <v>0.02</v>
      </c>
      <c r="N819">
        <v>10.3827427085876</v>
      </c>
      <c r="O819">
        <f t="shared" si="24"/>
        <v>175.30468949999999</v>
      </c>
      <c r="P819">
        <f t="shared" si="25"/>
        <v>-38.008459279999997</v>
      </c>
      <c r="R819">
        <v>182900</v>
      </c>
      <c r="S819" t="s">
        <v>912</v>
      </c>
      <c r="T819" t="s">
        <v>96</v>
      </c>
      <c r="U819">
        <v>0</v>
      </c>
      <c r="V819">
        <v>0</v>
      </c>
      <c r="W819">
        <v>0</v>
      </c>
      <c r="X819">
        <v>0</v>
      </c>
      <c r="Y819">
        <v>1</v>
      </c>
      <c r="Z819">
        <v>0</v>
      </c>
      <c r="AA819">
        <v>0</v>
      </c>
      <c r="AB819">
        <v>0</v>
      </c>
      <c r="AC819">
        <v>0</v>
      </c>
      <c r="AD819">
        <v>0.02</v>
      </c>
      <c r="AE819">
        <v>2.93806711234912</v>
      </c>
      <c r="AF819">
        <v>175.44969230000001</v>
      </c>
      <c r="AG819">
        <v>-37.901356550000003</v>
      </c>
      <c r="AI819">
        <v>184200</v>
      </c>
      <c r="AJ819" t="s">
        <v>924</v>
      </c>
      <c r="AK819" t="s">
        <v>96</v>
      </c>
      <c r="AL819">
        <v>0</v>
      </c>
      <c r="AM819">
        <v>0.09</v>
      </c>
      <c r="AN819">
        <v>0</v>
      </c>
      <c r="AO819">
        <v>0</v>
      </c>
      <c r="AP819">
        <v>0.01</v>
      </c>
      <c r="AQ819">
        <v>0.64</v>
      </c>
      <c r="AR819">
        <v>0</v>
      </c>
      <c r="AS819">
        <v>0.05</v>
      </c>
      <c r="AT819">
        <v>0.21</v>
      </c>
      <c r="AU819">
        <v>0</v>
      </c>
      <c r="AV819">
        <v>1.7927970809092999</v>
      </c>
      <c r="AW819">
        <v>175.3444897</v>
      </c>
      <c r="AX819">
        <v>-38.007996419999998</v>
      </c>
    </row>
    <row r="820" spans="1:50" x14ac:dyDescent="0.55000000000000004">
      <c r="A820">
        <v>183500</v>
      </c>
      <c r="B820" t="s">
        <v>918</v>
      </c>
      <c r="C820" t="s">
        <v>96</v>
      </c>
      <c r="D820">
        <v>0</v>
      </c>
      <c r="E820">
        <v>0</v>
      </c>
      <c r="F820">
        <v>0</v>
      </c>
      <c r="G820">
        <v>0</v>
      </c>
      <c r="H820">
        <v>0.95</v>
      </c>
      <c r="I820">
        <v>0.02</v>
      </c>
      <c r="J820">
        <v>0</v>
      </c>
      <c r="K820">
        <v>0</v>
      </c>
      <c r="L820">
        <v>0.03</v>
      </c>
      <c r="M820">
        <v>0.02</v>
      </c>
      <c r="N820">
        <v>9.2350306793162602</v>
      </c>
      <c r="O820">
        <f t="shared" si="24"/>
        <v>175.47042400000001</v>
      </c>
      <c r="P820">
        <f t="shared" si="25"/>
        <v>-37.901758780000002</v>
      </c>
      <c r="R820">
        <v>183000</v>
      </c>
      <c r="S820" t="s">
        <v>913</v>
      </c>
      <c r="T820" t="s">
        <v>96</v>
      </c>
      <c r="U820">
        <v>0</v>
      </c>
      <c r="V820">
        <v>0</v>
      </c>
      <c r="W820">
        <v>0</v>
      </c>
      <c r="X820">
        <v>0</v>
      </c>
      <c r="Y820">
        <v>1</v>
      </c>
      <c r="Z820">
        <v>0</v>
      </c>
      <c r="AA820">
        <v>0</v>
      </c>
      <c r="AB820">
        <v>0</v>
      </c>
      <c r="AC820">
        <v>0</v>
      </c>
      <c r="AD820">
        <v>0.02</v>
      </c>
      <c r="AE820">
        <v>2.88153698549293</v>
      </c>
      <c r="AF820">
        <v>175.48788590000001</v>
      </c>
      <c r="AG820">
        <v>-37.878301469999997</v>
      </c>
      <c r="AI820">
        <v>184300</v>
      </c>
      <c r="AJ820" t="s">
        <v>925</v>
      </c>
      <c r="AK820" t="s">
        <v>96</v>
      </c>
      <c r="AL820" t="s">
        <v>97</v>
      </c>
      <c r="AM820" t="s">
        <v>97</v>
      </c>
      <c r="AN820" t="s">
        <v>97</v>
      </c>
      <c r="AO820">
        <v>0</v>
      </c>
      <c r="AP820" t="s">
        <v>97</v>
      </c>
      <c r="AQ820" t="s">
        <v>97</v>
      </c>
      <c r="AR820">
        <v>0</v>
      </c>
      <c r="AS820" t="s">
        <v>97</v>
      </c>
      <c r="AT820" t="s">
        <v>97</v>
      </c>
      <c r="AU820">
        <v>0</v>
      </c>
      <c r="AV820" t="s">
        <v>97</v>
      </c>
      <c r="AW820">
        <v>175.3242625</v>
      </c>
      <c r="AX820">
        <v>-38.02172341</v>
      </c>
    </row>
    <row r="821" spans="1:50" x14ac:dyDescent="0.55000000000000004">
      <c r="A821">
        <v>183600</v>
      </c>
      <c r="B821" t="s">
        <v>919</v>
      </c>
      <c r="C821" t="s">
        <v>96</v>
      </c>
      <c r="D821">
        <v>0</v>
      </c>
      <c r="E821">
        <v>0</v>
      </c>
      <c r="F821">
        <v>0</v>
      </c>
      <c r="G821">
        <v>0</v>
      </c>
      <c r="H821">
        <v>0.92</v>
      </c>
      <c r="I821">
        <v>0</v>
      </c>
      <c r="J821">
        <v>0</v>
      </c>
      <c r="K821">
        <v>0</v>
      </c>
      <c r="L821">
        <v>0.08</v>
      </c>
      <c r="M821">
        <v>0.02</v>
      </c>
      <c r="N821">
        <v>8.1458315923560303</v>
      </c>
      <c r="O821">
        <f t="shared" si="24"/>
        <v>175.31677999999999</v>
      </c>
      <c r="P821">
        <f t="shared" si="25"/>
        <v>-38.006807479999999</v>
      </c>
      <c r="R821">
        <v>183100</v>
      </c>
      <c r="S821" t="s">
        <v>914</v>
      </c>
      <c r="T821" t="s">
        <v>96</v>
      </c>
      <c r="U821">
        <v>0</v>
      </c>
      <c r="V821">
        <v>0</v>
      </c>
      <c r="W821">
        <v>0</v>
      </c>
      <c r="X821">
        <v>0</v>
      </c>
      <c r="Y821">
        <v>0.78</v>
      </c>
      <c r="Z821">
        <v>0</v>
      </c>
      <c r="AA821">
        <v>0</v>
      </c>
      <c r="AB821">
        <v>0</v>
      </c>
      <c r="AC821">
        <v>0.22</v>
      </c>
      <c r="AD821">
        <v>0.02</v>
      </c>
      <c r="AE821">
        <v>3.9619669571610001</v>
      </c>
      <c r="AF821">
        <v>175.45196289999899</v>
      </c>
      <c r="AG821">
        <v>-37.939907210000001</v>
      </c>
      <c r="AI821">
        <v>184400</v>
      </c>
      <c r="AJ821" t="s">
        <v>926</v>
      </c>
      <c r="AK821" t="s">
        <v>96</v>
      </c>
      <c r="AL821">
        <v>0</v>
      </c>
      <c r="AM821">
        <v>0.33</v>
      </c>
      <c r="AN821">
        <v>0</v>
      </c>
      <c r="AO821">
        <v>0</v>
      </c>
      <c r="AP821">
        <v>1.0000000000000101E-2</v>
      </c>
      <c r="AQ821">
        <v>0.57999999999999996</v>
      </c>
      <c r="AR821">
        <v>0</v>
      </c>
      <c r="AS821">
        <v>0</v>
      </c>
      <c r="AT821">
        <v>0.08</v>
      </c>
      <c r="AU821">
        <v>0</v>
      </c>
      <c r="AV821">
        <v>5.6866709307595196</v>
      </c>
      <c r="AW821">
        <v>175.3360078</v>
      </c>
      <c r="AX821">
        <v>-38.017639510000002</v>
      </c>
    </row>
    <row r="822" spans="1:50" x14ac:dyDescent="0.55000000000000004">
      <c r="A822">
        <v>183700</v>
      </c>
      <c r="B822" t="s">
        <v>920</v>
      </c>
      <c r="C822" t="s">
        <v>96</v>
      </c>
      <c r="D822">
        <v>0</v>
      </c>
      <c r="E822">
        <v>0</v>
      </c>
      <c r="F822">
        <v>0</v>
      </c>
      <c r="G822">
        <v>0</v>
      </c>
      <c r="H822">
        <v>0.98</v>
      </c>
      <c r="I822">
        <v>0.02</v>
      </c>
      <c r="J822">
        <v>0</v>
      </c>
      <c r="K822">
        <v>0</v>
      </c>
      <c r="L822">
        <v>0</v>
      </c>
      <c r="M822">
        <v>0.02</v>
      </c>
      <c r="N822">
        <v>9.2880789805917399</v>
      </c>
      <c r="O822">
        <f t="shared" si="24"/>
        <v>175.4677197</v>
      </c>
      <c r="P822">
        <f t="shared" si="25"/>
        <v>-37.916302520000002</v>
      </c>
      <c r="R822">
        <v>183200</v>
      </c>
      <c r="S822" t="s">
        <v>915</v>
      </c>
      <c r="T822" t="s">
        <v>96</v>
      </c>
      <c r="U822">
        <v>0</v>
      </c>
      <c r="V822">
        <v>0</v>
      </c>
      <c r="W822">
        <v>0</v>
      </c>
      <c r="X822">
        <v>0</v>
      </c>
      <c r="Y822">
        <v>0.92</v>
      </c>
      <c r="Z822">
        <v>0.03</v>
      </c>
      <c r="AA822">
        <v>0</v>
      </c>
      <c r="AB822">
        <v>0</v>
      </c>
      <c r="AC822">
        <v>0.05</v>
      </c>
      <c r="AD822">
        <v>0.02</v>
      </c>
      <c r="AE822">
        <v>6.2013761940417202</v>
      </c>
      <c r="AF822">
        <v>175.47848189999999</v>
      </c>
      <c r="AG822">
        <v>-37.892804580000004</v>
      </c>
      <c r="AI822">
        <v>184500</v>
      </c>
      <c r="AJ822" t="s">
        <v>927</v>
      </c>
      <c r="AK822" t="s">
        <v>96</v>
      </c>
      <c r="AL822" t="s">
        <v>97</v>
      </c>
      <c r="AM822" t="s">
        <v>97</v>
      </c>
      <c r="AN822" t="s">
        <v>97</v>
      </c>
      <c r="AO822">
        <v>0</v>
      </c>
      <c r="AP822" t="s">
        <v>97</v>
      </c>
      <c r="AQ822" t="s">
        <v>97</v>
      </c>
      <c r="AR822">
        <v>0</v>
      </c>
      <c r="AS822" t="s">
        <v>97</v>
      </c>
      <c r="AT822" t="s">
        <v>97</v>
      </c>
      <c r="AU822">
        <v>0</v>
      </c>
      <c r="AV822" t="s">
        <v>97</v>
      </c>
      <c r="AW822">
        <v>175.33265789999999</v>
      </c>
      <c r="AX822">
        <v>-38.036753789999999</v>
      </c>
    </row>
    <row r="823" spans="1:50" x14ac:dyDescent="0.55000000000000004">
      <c r="A823">
        <v>183800</v>
      </c>
      <c r="B823" t="s">
        <v>921</v>
      </c>
      <c r="C823" t="s">
        <v>96</v>
      </c>
      <c r="D823">
        <v>0</v>
      </c>
      <c r="E823">
        <v>0</v>
      </c>
      <c r="F823">
        <v>0</v>
      </c>
      <c r="G823">
        <v>0</v>
      </c>
      <c r="H823">
        <v>0.96</v>
      </c>
      <c r="I823">
        <v>0.02</v>
      </c>
      <c r="J823">
        <v>0</v>
      </c>
      <c r="K823">
        <v>0</v>
      </c>
      <c r="L823">
        <v>0.02</v>
      </c>
      <c r="M823">
        <v>0.02</v>
      </c>
      <c r="N823">
        <v>9.0736489034691203</v>
      </c>
      <c r="O823">
        <f t="shared" si="24"/>
        <v>175.47246289999899</v>
      </c>
      <c r="P823">
        <f t="shared" si="25"/>
        <v>-37.910535590000002</v>
      </c>
      <c r="R823">
        <v>183300</v>
      </c>
      <c r="S823" t="s">
        <v>916</v>
      </c>
      <c r="T823" t="s">
        <v>96</v>
      </c>
      <c r="U823">
        <v>0</v>
      </c>
      <c r="V823">
        <v>0</v>
      </c>
      <c r="W823">
        <v>0</v>
      </c>
      <c r="X823">
        <v>0</v>
      </c>
      <c r="Y823">
        <v>0.99</v>
      </c>
      <c r="Z823">
        <v>0</v>
      </c>
      <c r="AA823">
        <v>0</v>
      </c>
      <c r="AB823">
        <v>0</v>
      </c>
      <c r="AC823">
        <v>0.01</v>
      </c>
      <c r="AD823">
        <v>0.02</v>
      </c>
      <c r="AE823">
        <v>6.2538643493193096</v>
      </c>
      <c r="AF823">
        <v>175.32177530000001</v>
      </c>
      <c r="AG823">
        <v>-38.0000888</v>
      </c>
      <c r="AI823">
        <v>184600</v>
      </c>
      <c r="AJ823" t="s">
        <v>928</v>
      </c>
      <c r="AK823" t="s">
        <v>96</v>
      </c>
      <c r="AL823">
        <v>0</v>
      </c>
      <c r="AM823">
        <v>0.28999999999999998</v>
      </c>
      <c r="AN823">
        <v>0</v>
      </c>
      <c r="AO823">
        <v>0</v>
      </c>
      <c r="AP823">
        <v>0</v>
      </c>
      <c r="AQ823">
        <v>0.71</v>
      </c>
      <c r="AR823">
        <v>0</v>
      </c>
      <c r="AS823">
        <v>0</v>
      </c>
      <c r="AT823">
        <v>0</v>
      </c>
      <c r="AU823">
        <v>0</v>
      </c>
      <c r="AV823">
        <v>2.52021556072755</v>
      </c>
      <c r="AW823">
        <v>175.4370543</v>
      </c>
      <c r="AX823">
        <v>-38.02123915</v>
      </c>
    </row>
    <row r="824" spans="1:50" x14ac:dyDescent="0.55000000000000004">
      <c r="A824">
        <v>183900</v>
      </c>
      <c r="B824" t="s">
        <v>922</v>
      </c>
      <c r="C824" t="s">
        <v>96</v>
      </c>
      <c r="D824">
        <v>0</v>
      </c>
      <c r="E824">
        <v>0</v>
      </c>
      <c r="F824">
        <v>0</v>
      </c>
      <c r="G824">
        <v>0</v>
      </c>
      <c r="H824">
        <v>0.97</v>
      </c>
      <c r="I824">
        <v>0</v>
      </c>
      <c r="J824">
        <v>0</v>
      </c>
      <c r="K824">
        <v>0</v>
      </c>
      <c r="L824">
        <v>0.03</v>
      </c>
      <c r="M824">
        <v>0.02</v>
      </c>
      <c r="N824">
        <v>7.9466930606384096</v>
      </c>
      <c r="O824">
        <f t="shared" si="24"/>
        <v>175.48298819999999</v>
      </c>
      <c r="P824">
        <f t="shared" si="25"/>
        <v>-37.902915</v>
      </c>
      <c r="R824">
        <v>183400</v>
      </c>
      <c r="S824" t="s">
        <v>917</v>
      </c>
      <c r="T824" t="s">
        <v>96</v>
      </c>
      <c r="U824">
        <v>0</v>
      </c>
      <c r="V824">
        <v>0</v>
      </c>
      <c r="W824">
        <v>0</v>
      </c>
      <c r="X824">
        <v>0</v>
      </c>
      <c r="Y824">
        <v>1</v>
      </c>
      <c r="Z824">
        <v>0</v>
      </c>
      <c r="AA824">
        <v>0</v>
      </c>
      <c r="AB824">
        <v>0</v>
      </c>
      <c r="AC824">
        <v>0</v>
      </c>
      <c r="AD824">
        <v>0.02</v>
      </c>
      <c r="AE824">
        <v>2.9706413085999999</v>
      </c>
      <c r="AF824">
        <v>175.30468949999999</v>
      </c>
      <c r="AG824">
        <v>-38.008459279999997</v>
      </c>
      <c r="AI824">
        <v>184700</v>
      </c>
      <c r="AJ824" t="s">
        <v>929</v>
      </c>
      <c r="AK824" t="s">
        <v>96</v>
      </c>
      <c r="AL824" t="s">
        <v>97</v>
      </c>
      <c r="AM824" t="s">
        <v>97</v>
      </c>
      <c r="AN824" t="s">
        <v>97</v>
      </c>
      <c r="AO824">
        <v>0</v>
      </c>
      <c r="AP824" t="s">
        <v>97</v>
      </c>
      <c r="AQ824" t="s">
        <v>97</v>
      </c>
      <c r="AR824">
        <v>0</v>
      </c>
      <c r="AS824" t="s">
        <v>97</v>
      </c>
      <c r="AT824" t="s">
        <v>97</v>
      </c>
      <c r="AU824">
        <v>0</v>
      </c>
      <c r="AV824" t="s">
        <v>97</v>
      </c>
      <c r="AW824">
        <v>175.32194390000001</v>
      </c>
      <c r="AX824">
        <v>-38.069486419999997</v>
      </c>
    </row>
    <row r="825" spans="1:50" x14ac:dyDescent="0.55000000000000004">
      <c r="A825">
        <v>184000</v>
      </c>
      <c r="B825" t="s">
        <v>923</v>
      </c>
      <c r="C825" t="s">
        <v>96</v>
      </c>
      <c r="D825">
        <v>0</v>
      </c>
      <c r="E825">
        <v>0</v>
      </c>
      <c r="F825">
        <v>0</v>
      </c>
      <c r="G825">
        <v>0</v>
      </c>
      <c r="H825">
        <v>0.89</v>
      </c>
      <c r="I825">
        <v>0.02</v>
      </c>
      <c r="J825">
        <v>0</v>
      </c>
      <c r="K825">
        <v>0</v>
      </c>
      <c r="L825">
        <v>0.09</v>
      </c>
      <c r="M825">
        <v>0.02</v>
      </c>
      <c r="N825">
        <v>7.3324217654295198</v>
      </c>
      <c r="O825">
        <f t="shared" si="24"/>
        <v>175.3153193</v>
      </c>
      <c r="P825">
        <f t="shared" si="25"/>
        <v>-38.016030299999997</v>
      </c>
      <c r="R825">
        <v>183500</v>
      </c>
      <c r="S825" t="s">
        <v>918</v>
      </c>
      <c r="T825" t="s">
        <v>96</v>
      </c>
      <c r="U825">
        <v>0</v>
      </c>
      <c r="V825">
        <v>0</v>
      </c>
      <c r="W825">
        <v>0</v>
      </c>
      <c r="X825">
        <v>0</v>
      </c>
      <c r="Y825">
        <v>0.97</v>
      </c>
      <c r="Z825">
        <v>0</v>
      </c>
      <c r="AA825">
        <v>0</v>
      </c>
      <c r="AB825">
        <v>0</v>
      </c>
      <c r="AC825">
        <v>0.03</v>
      </c>
      <c r="AD825">
        <v>0.02</v>
      </c>
      <c r="AE825">
        <v>2.3952750735786799</v>
      </c>
      <c r="AF825">
        <v>175.47042400000001</v>
      </c>
      <c r="AG825">
        <v>-37.901758780000002</v>
      </c>
      <c r="AI825">
        <v>184800</v>
      </c>
      <c r="AJ825" t="s">
        <v>930</v>
      </c>
      <c r="AK825" t="s">
        <v>96</v>
      </c>
      <c r="AL825">
        <v>0</v>
      </c>
      <c r="AM825">
        <v>0</v>
      </c>
      <c r="AN825">
        <v>0</v>
      </c>
      <c r="AO825">
        <v>0</v>
      </c>
      <c r="AP825">
        <v>0</v>
      </c>
      <c r="AQ825">
        <v>0.62</v>
      </c>
      <c r="AR825">
        <v>0</v>
      </c>
      <c r="AS825">
        <v>0</v>
      </c>
      <c r="AT825">
        <v>0.38</v>
      </c>
      <c r="AU825">
        <v>0</v>
      </c>
      <c r="AV825">
        <v>1.4593850594961</v>
      </c>
      <c r="AW825">
        <v>175.35079970000001</v>
      </c>
      <c r="AX825">
        <v>-38.037986459999999</v>
      </c>
    </row>
    <row r="826" spans="1:50" x14ac:dyDescent="0.55000000000000004">
      <c r="A826">
        <v>184100</v>
      </c>
      <c r="B826" t="s">
        <v>931</v>
      </c>
      <c r="C826" t="s">
        <v>96</v>
      </c>
      <c r="D826">
        <v>0</v>
      </c>
      <c r="E826">
        <v>0</v>
      </c>
      <c r="F826">
        <v>0</v>
      </c>
      <c r="G826">
        <v>0</v>
      </c>
      <c r="H826">
        <v>0.82</v>
      </c>
      <c r="I826">
        <v>0</v>
      </c>
      <c r="J826">
        <v>0</v>
      </c>
      <c r="K826">
        <v>0</v>
      </c>
      <c r="L826">
        <v>0.18</v>
      </c>
      <c r="M826">
        <v>0.02</v>
      </c>
      <c r="N826">
        <v>0.56477102137318003</v>
      </c>
      <c r="O826">
        <f t="shared" si="24"/>
        <v>175.32638799999901</v>
      </c>
      <c r="P826">
        <f t="shared" si="25"/>
        <v>-38.010210399999998</v>
      </c>
      <c r="R826">
        <v>183600</v>
      </c>
      <c r="S826" t="s">
        <v>919</v>
      </c>
      <c r="T826" t="s">
        <v>96</v>
      </c>
      <c r="U826">
        <v>0</v>
      </c>
      <c r="V826">
        <v>0</v>
      </c>
      <c r="W826">
        <v>0</v>
      </c>
      <c r="X826">
        <v>0</v>
      </c>
      <c r="Y826">
        <v>1</v>
      </c>
      <c r="Z826">
        <v>0</v>
      </c>
      <c r="AA826">
        <v>0</v>
      </c>
      <c r="AB826">
        <v>0</v>
      </c>
      <c r="AC826">
        <v>0</v>
      </c>
      <c r="AD826">
        <v>0.02</v>
      </c>
      <c r="AE826">
        <v>4.6042510648440897</v>
      </c>
      <c r="AF826">
        <v>175.31677999999999</v>
      </c>
      <c r="AG826">
        <v>-38.006807479999999</v>
      </c>
      <c r="AI826">
        <v>184900</v>
      </c>
      <c r="AJ826" t="s">
        <v>932</v>
      </c>
      <c r="AK826" t="s">
        <v>96</v>
      </c>
      <c r="AL826">
        <v>0</v>
      </c>
      <c r="AM826">
        <v>0</v>
      </c>
      <c r="AN826">
        <v>0</v>
      </c>
      <c r="AO826">
        <v>0</v>
      </c>
      <c r="AP826">
        <v>0</v>
      </c>
      <c r="AQ826">
        <v>1</v>
      </c>
      <c r="AR826">
        <v>0</v>
      </c>
      <c r="AS826">
        <v>0</v>
      </c>
      <c r="AT826">
        <v>0</v>
      </c>
      <c r="AU826">
        <v>0</v>
      </c>
      <c r="AV826" t="s">
        <v>97</v>
      </c>
      <c r="AW826">
        <v>175.59740500000001</v>
      </c>
      <c r="AX826">
        <v>-37.990019629999999</v>
      </c>
    </row>
    <row r="827" spans="1:50" x14ac:dyDescent="0.55000000000000004">
      <c r="A827">
        <v>184200</v>
      </c>
      <c r="B827" t="s">
        <v>924</v>
      </c>
      <c r="C827" t="s">
        <v>96</v>
      </c>
      <c r="D827">
        <v>0</v>
      </c>
      <c r="E827">
        <v>0</v>
      </c>
      <c r="F827">
        <v>0</v>
      </c>
      <c r="G827">
        <v>0</v>
      </c>
      <c r="H827">
        <v>0.95</v>
      </c>
      <c r="I827">
        <v>0.01</v>
      </c>
      <c r="J827">
        <v>0</v>
      </c>
      <c r="K827">
        <v>0</v>
      </c>
      <c r="L827">
        <v>0.04</v>
      </c>
      <c r="M827">
        <v>0.02</v>
      </c>
      <c r="N827">
        <v>8.7420940699886405</v>
      </c>
      <c r="O827">
        <f t="shared" si="24"/>
        <v>175.3444897</v>
      </c>
      <c r="P827">
        <f t="shared" si="25"/>
        <v>-38.007996419999998</v>
      </c>
      <c r="R827">
        <v>183700</v>
      </c>
      <c r="S827" t="s">
        <v>920</v>
      </c>
      <c r="T827" t="s">
        <v>96</v>
      </c>
      <c r="U827">
        <v>0</v>
      </c>
      <c r="V827">
        <v>0</v>
      </c>
      <c r="W827">
        <v>0</v>
      </c>
      <c r="X827">
        <v>0</v>
      </c>
      <c r="Y827">
        <v>1</v>
      </c>
      <c r="Z827">
        <v>0</v>
      </c>
      <c r="AA827">
        <v>0</v>
      </c>
      <c r="AB827">
        <v>0</v>
      </c>
      <c r="AC827">
        <v>0</v>
      </c>
      <c r="AD827">
        <v>0.02</v>
      </c>
      <c r="AE827">
        <v>1.45413852950057</v>
      </c>
      <c r="AF827">
        <v>175.4677197</v>
      </c>
      <c r="AG827">
        <v>-37.916302520000002</v>
      </c>
      <c r="AI827">
        <v>185000</v>
      </c>
      <c r="AJ827" t="s">
        <v>933</v>
      </c>
      <c r="AK827" t="s">
        <v>96</v>
      </c>
      <c r="AL827">
        <v>0</v>
      </c>
      <c r="AM827">
        <v>0.82</v>
      </c>
      <c r="AN827">
        <v>0</v>
      </c>
      <c r="AO827">
        <v>0</v>
      </c>
      <c r="AP827">
        <v>0</v>
      </c>
      <c r="AQ827">
        <v>0.18</v>
      </c>
      <c r="AR827">
        <v>0</v>
      </c>
      <c r="AS827">
        <v>0</v>
      </c>
      <c r="AT827">
        <v>0</v>
      </c>
      <c r="AU827">
        <v>0</v>
      </c>
      <c r="AV827">
        <v>2.26651739562466</v>
      </c>
      <c r="AW827">
        <v>175.54852219999901</v>
      </c>
      <c r="AX827">
        <v>-38.098975889999998</v>
      </c>
    </row>
    <row r="828" spans="1:50" x14ac:dyDescent="0.55000000000000004">
      <c r="A828">
        <v>184300</v>
      </c>
      <c r="B828" t="s">
        <v>925</v>
      </c>
      <c r="C828" t="s">
        <v>96</v>
      </c>
      <c r="D828">
        <v>0</v>
      </c>
      <c r="E828">
        <v>0</v>
      </c>
      <c r="F828">
        <v>0</v>
      </c>
      <c r="G828">
        <v>0</v>
      </c>
      <c r="H828">
        <v>0.96</v>
      </c>
      <c r="I828">
        <v>0</v>
      </c>
      <c r="J828">
        <v>0</v>
      </c>
      <c r="K828">
        <v>0</v>
      </c>
      <c r="L828">
        <v>0.04</v>
      </c>
      <c r="M828">
        <v>0.02</v>
      </c>
      <c r="N828">
        <v>8.9942780241616394</v>
      </c>
      <c r="O828">
        <f t="shared" si="24"/>
        <v>175.3242625</v>
      </c>
      <c r="P828">
        <f t="shared" si="25"/>
        <v>-38.02172341</v>
      </c>
      <c r="R828">
        <v>183800</v>
      </c>
      <c r="S828" t="s">
        <v>921</v>
      </c>
      <c r="T828" t="s">
        <v>96</v>
      </c>
      <c r="U828">
        <v>0</v>
      </c>
      <c r="V828">
        <v>0</v>
      </c>
      <c r="W828">
        <v>0</v>
      </c>
      <c r="X828">
        <v>0</v>
      </c>
      <c r="Y828">
        <v>1</v>
      </c>
      <c r="Z828">
        <v>0</v>
      </c>
      <c r="AA828">
        <v>0</v>
      </c>
      <c r="AB828">
        <v>0</v>
      </c>
      <c r="AC828">
        <v>0</v>
      </c>
      <c r="AD828">
        <v>0.02</v>
      </c>
      <c r="AE828" t="s">
        <v>97</v>
      </c>
      <c r="AF828">
        <v>175.47246289999899</v>
      </c>
      <c r="AG828">
        <v>-37.910535590000002</v>
      </c>
      <c r="AI828">
        <v>185200</v>
      </c>
      <c r="AJ828" t="s">
        <v>934</v>
      </c>
      <c r="AK828" t="s">
        <v>96</v>
      </c>
      <c r="AL828">
        <v>0</v>
      </c>
      <c r="AM828">
        <v>0.25</v>
      </c>
      <c r="AN828">
        <v>0</v>
      </c>
      <c r="AO828">
        <v>0</v>
      </c>
      <c r="AP828">
        <v>0</v>
      </c>
      <c r="AQ828">
        <v>0.75</v>
      </c>
      <c r="AR828">
        <v>0</v>
      </c>
      <c r="AS828">
        <v>0</v>
      </c>
      <c r="AT828">
        <v>0</v>
      </c>
      <c r="AU828">
        <v>0</v>
      </c>
      <c r="AV828" t="s">
        <v>97</v>
      </c>
      <c r="AW828">
        <v>174.95912939999999</v>
      </c>
      <c r="AX828">
        <v>-38.077957050000002</v>
      </c>
    </row>
    <row r="829" spans="1:50" x14ac:dyDescent="0.55000000000000004">
      <c r="A829">
        <v>184400</v>
      </c>
      <c r="B829" t="s">
        <v>926</v>
      </c>
      <c r="C829" t="s">
        <v>96</v>
      </c>
      <c r="D829">
        <v>0</v>
      </c>
      <c r="E829">
        <v>0</v>
      </c>
      <c r="F829">
        <v>0</v>
      </c>
      <c r="G829">
        <v>0</v>
      </c>
      <c r="H829">
        <v>0.93</v>
      </c>
      <c r="I829">
        <v>0.02</v>
      </c>
      <c r="J829">
        <v>0</v>
      </c>
      <c r="K829">
        <v>0</v>
      </c>
      <c r="L829">
        <v>0.05</v>
      </c>
      <c r="M829">
        <v>0.02</v>
      </c>
      <c r="N829">
        <v>8.8460720218073199</v>
      </c>
      <c r="O829">
        <f t="shared" si="24"/>
        <v>175.3360078</v>
      </c>
      <c r="P829">
        <f t="shared" si="25"/>
        <v>-38.017639510000002</v>
      </c>
      <c r="R829">
        <v>183900</v>
      </c>
      <c r="S829" t="s">
        <v>922</v>
      </c>
      <c r="T829" t="s">
        <v>96</v>
      </c>
      <c r="U829">
        <v>0</v>
      </c>
      <c r="V829">
        <v>0</v>
      </c>
      <c r="W829">
        <v>0</v>
      </c>
      <c r="X829">
        <v>0</v>
      </c>
      <c r="Y829">
        <v>1</v>
      </c>
      <c r="Z829">
        <v>0</v>
      </c>
      <c r="AA829">
        <v>0</v>
      </c>
      <c r="AB829">
        <v>0</v>
      </c>
      <c r="AC829">
        <v>0</v>
      </c>
      <c r="AD829">
        <v>0.02</v>
      </c>
      <c r="AE829">
        <v>1.1753990816247599</v>
      </c>
      <c r="AF829">
        <v>175.48298819999999</v>
      </c>
      <c r="AG829">
        <v>-37.902915</v>
      </c>
      <c r="AI829">
        <v>185300</v>
      </c>
      <c r="AJ829" t="s">
        <v>935</v>
      </c>
      <c r="AK829" t="s">
        <v>96</v>
      </c>
      <c r="AL829">
        <v>0</v>
      </c>
      <c r="AM829">
        <v>0.4</v>
      </c>
      <c r="AN829">
        <v>0</v>
      </c>
      <c r="AO829">
        <v>0</v>
      </c>
      <c r="AP829">
        <v>0</v>
      </c>
      <c r="AQ829">
        <v>0.6</v>
      </c>
      <c r="AR829">
        <v>0</v>
      </c>
      <c r="AS829">
        <v>0</v>
      </c>
      <c r="AT829">
        <v>0</v>
      </c>
      <c r="AU829">
        <v>0</v>
      </c>
      <c r="AV829">
        <v>10.0113362767285</v>
      </c>
      <c r="AW829">
        <v>175.13996609999899</v>
      </c>
      <c r="AX829">
        <v>-38.125419319999999</v>
      </c>
    </row>
    <row r="830" spans="1:50" x14ac:dyDescent="0.55000000000000004">
      <c r="A830">
        <v>184500</v>
      </c>
      <c r="B830" t="s">
        <v>927</v>
      </c>
      <c r="C830" t="s">
        <v>96</v>
      </c>
      <c r="D830">
        <v>0</v>
      </c>
      <c r="E830">
        <v>0</v>
      </c>
      <c r="F830">
        <v>0</v>
      </c>
      <c r="G830">
        <v>0</v>
      </c>
      <c r="H830">
        <v>1</v>
      </c>
      <c r="I830">
        <v>0</v>
      </c>
      <c r="J830">
        <v>0</v>
      </c>
      <c r="K830">
        <v>0</v>
      </c>
      <c r="L830">
        <v>0</v>
      </c>
      <c r="M830">
        <v>0.02</v>
      </c>
      <c r="N830">
        <v>3.3890233781010499</v>
      </c>
      <c r="O830">
        <f t="shared" si="24"/>
        <v>175.33265789999999</v>
      </c>
      <c r="P830">
        <f t="shared" si="25"/>
        <v>-38.036753789999999</v>
      </c>
      <c r="R830">
        <v>184000</v>
      </c>
      <c r="S830" t="s">
        <v>923</v>
      </c>
      <c r="T830" t="s">
        <v>96</v>
      </c>
      <c r="U830">
        <v>0</v>
      </c>
      <c r="V830">
        <v>0</v>
      </c>
      <c r="W830">
        <v>0</v>
      </c>
      <c r="X830">
        <v>0</v>
      </c>
      <c r="Y830">
        <v>0.92</v>
      </c>
      <c r="Z830">
        <v>0</v>
      </c>
      <c r="AA830">
        <v>0</v>
      </c>
      <c r="AB830">
        <v>0</v>
      </c>
      <c r="AC830">
        <v>0.08</v>
      </c>
      <c r="AD830">
        <v>0.02</v>
      </c>
      <c r="AE830">
        <v>2.0259770369707</v>
      </c>
      <c r="AF830">
        <v>175.3153193</v>
      </c>
      <c r="AG830">
        <v>-38.016030299999997</v>
      </c>
      <c r="AI830">
        <v>185400</v>
      </c>
      <c r="AJ830" t="s">
        <v>936</v>
      </c>
      <c r="AK830" t="s">
        <v>96</v>
      </c>
      <c r="AL830">
        <v>0</v>
      </c>
      <c r="AM830">
        <v>0.42</v>
      </c>
      <c r="AN830">
        <v>0</v>
      </c>
      <c r="AO830">
        <v>0</v>
      </c>
      <c r="AP830">
        <v>0</v>
      </c>
      <c r="AQ830">
        <v>0.57999999999999996</v>
      </c>
      <c r="AR830">
        <v>0</v>
      </c>
      <c r="AS830">
        <v>0</v>
      </c>
      <c r="AT830">
        <v>0</v>
      </c>
      <c r="AU830">
        <v>0</v>
      </c>
      <c r="AV830">
        <v>7.5377508967272604</v>
      </c>
      <c r="AW830">
        <v>175.2594488</v>
      </c>
      <c r="AX830">
        <v>-38.120262009999998</v>
      </c>
    </row>
    <row r="831" spans="1:50" x14ac:dyDescent="0.55000000000000004">
      <c r="A831">
        <v>184600</v>
      </c>
      <c r="B831" t="s">
        <v>928</v>
      </c>
      <c r="C831" t="s">
        <v>96</v>
      </c>
      <c r="D831">
        <v>0</v>
      </c>
      <c r="E831">
        <v>0</v>
      </c>
      <c r="F831">
        <v>0</v>
      </c>
      <c r="G831">
        <v>0</v>
      </c>
      <c r="H831">
        <v>0.94</v>
      </c>
      <c r="I831">
        <v>0</v>
      </c>
      <c r="J831">
        <v>0</v>
      </c>
      <c r="K831">
        <v>0</v>
      </c>
      <c r="L831">
        <v>0.06</v>
      </c>
      <c r="M831">
        <v>0.02</v>
      </c>
      <c r="N831">
        <v>11.230943280106899</v>
      </c>
      <c r="O831">
        <f t="shared" si="24"/>
        <v>175.4370543</v>
      </c>
      <c r="P831">
        <f t="shared" si="25"/>
        <v>-38.02123915</v>
      </c>
      <c r="R831">
        <v>184100</v>
      </c>
      <c r="S831" t="s">
        <v>931</v>
      </c>
      <c r="T831" t="s">
        <v>96</v>
      </c>
      <c r="U831">
        <v>0</v>
      </c>
      <c r="V831">
        <v>0</v>
      </c>
      <c r="W831">
        <v>0</v>
      </c>
      <c r="X831">
        <v>0</v>
      </c>
      <c r="Y831">
        <v>0.91</v>
      </c>
      <c r="Z831">
        <v>0.02</v>
      </c>
      <c r="AA831">
        <v>0</v>
      </c>
      <c r="AB831">
        <v>0</v>
      </c>
      <c r="AC831">
        <v>7.0000000000000007E-2</v>
      </c>
      <c r="AD831">
        <v>0.02</v>
      </c>
      <c r="AE831">
        <v>6.4717866128316297</v>
      </c>
      <c r="AF831">
        <v>175.32638799999901</v>
      </c>
      <c r="AG831">
        <v>-38.010210399999998</v>
      </c>
      <c r="AI831">
        <v>185500</v>
      </c>
      <c r="AJ831" t="s">
        <v>937</v>
      </c>
      <c r="AK831" t="s">
        <v>96</v>
      </c>
      <c r="AL831">
        <v>0</v>
      </c>
      <c r="AM831">
        <v>0.22</v>
      </c>
      <c r="AN831">
        <v>0</v>
      </c>
      <c r="AO831">
        <v>0</v>
      </c>
      <c r="AP831">
        <v>0.03</v>
      </c>
      <c r="AQ831">
        <v>0.53</v>
      </c>
      <c r="AR831">
        <v>0</v>
      </c>
      <c r="AS831">
        <v>0.03</v>
      </c>
      <c r="AT831">
        <v>0.19</v>
      </c>
      <c r="AU831">
        <v>0</v>
      </c>
      <c r="AV831">
        <v>7.3734336173159098</v>
      </c>
      <c r="AW831">
        <v>175.21677360000001</v>
      </c>
      <c r="AX831">
        <v>-38.183184949999998</v>
      </c>
    </row>
    <row r="832" spans="1:50" x14ac:dyDescent="0.55000000000000004">
      <c r="A832">
        <v>184700</v>
      </c>
      <c r="B832" t="s">
        <v>929</v>
      </c>
      <c r="C832" t="s">
        <v>96</v>
      </c>
      <c r="D832">
        <v>0</v>
      </c>
      <c r="E832">
        <v>0</v>
      </c>
      <c r="F832">
        <v>0</v>
      </c>
      <c r="G832">
        <v>0</v>
      </c>
      <c r="H832">
        <v>1</v>
      </c>
      <c r="I832">
        <v>0</v>
      </c>
      <c r="J832">
        <v>0</v>
      </c>
      <c r="K832">
        <v>0</v>
      </c>
      <c r="L832">
        <v>0</v>
      </c>
      <c r="M832">
        <v>0.02</v>
      </c>
      <c r="N832">
        <v>3.66930324062653</v>
      </c>
      <c r="O832">
        <f t="shared" si="24"/>
        <v>175.32194390000001</v>
      </c>
      <c r="P832">
        <f t="shared" si="25"/>
        <v>-38.069486419999997</v>
      </c>
      <c r="R832">
        <v>184200</v>
      </c>
      <c r="S832" t="s">
        <v>924</v>
      </c>
      <c r="T832" t="s">
        <v>96</v>
      </c>
      <c r="U832">
        <v>0</v>
      </c>
      <c r="V832">
        <v>0</v>
      </c>
      <c r="W832">
        <v>0</v>
      </c>
      <c r="X832">
        <v>0</v>
      </c>
      <c r="Y832">
        <v>0.91</v>
      </c>
      <c r="Z832">
        <v>0</v>
      </c>
      <c r="AA832">
        <v>0</v>
      </c>
      <c r="AB832">
        <v>0</v>
      </c>
      <c r="AC832">
        <v>0.09</v>
      </c>
      <c r="AD832">
        <v>0.02</v>
      </c>
      <c r="AE832">
        <v>3.8838971227283601</v>
      </c>
      <c r="AF832">
        <v>175.3444897</v>
      </c>
      <c r="AG832">
        <v>-38.007996419999998</v>
      </c>
      <c r="AI832">
        <v>185600</v>
      </c>
      <c r="AJ832" t="s">
        <v>938</v>
      </c>
      <c r="AK832" t="s">
        <v>96</v>
      </c>
      <c r="AL832">
        <v>0</v>
      </c>
      <c r="AM832">
        <v>0.67</v>
      </c>
      <c r="AN832">
        <v>0</v>
      </c>
      <c r="AO832">
        <v>0</v>
      </c>
      <c r="AP832">
        <v>0</v>
      </c>
      <c r="AQ832">
        <v>0.33</v>
      </c>
      <c r="AR832">
        <v>0</v>
      </c>
      <c r="AS832">
        <v>0</v>
      </c>
      <c r="AT832">
        <v>0</v>
      </c>
      <c r="AU832">
        <v>0</v>
      </c>
      <c r="AV832" t="s">
        <v>97</v>
      </c>
      <c r="AW832">
        <v>175.3533971</v>
      </c>
      <c r="AX832">
        <v>-38.259857119999999</v>
      </c>
    </row>
    <row r="833" spans="1:50" x14ac:dyDescent="0.55000000000000004">
      <c r="A833">
        <v>184800</v>
      </c>
      <c r="B833" t="s">
        <v>930</v>
      </c>
      <c r="C833" t="s">
        <v>96</v>
      </c>
      <c r="D833">
        <v>0</v>
      </c>
      <c r="E833">
        <v>0</v>
      </c>
      <c r="F833">
        <v>0</v>
      </c>
      <c r="G833">
        <v>0</v>
      </c>
      <c r="H833">
        <v>0.99</v>
      </c>
      <c r="I833">
        <v>0.01</v>
      </c>
      <c r="J833">
        <v>0</v>
      </c>
      <c r="K833">
        <v>0</v>
      </c>
      <c r="L833">
        <v>0</v>
      </c>
      <c r="M833">
        <v>0.02</v>
      </c>
      <c r="N833">
        <v>10.79475790475</v>
      </c>
      <c r="O833">
        <f t="shared" si="24"/>
        <v>175.35079970000001</v>
      </c>
      <c r="P833">
        <f t="shared" si="25"/>
        <v>-38.037986459999999</v>
      </c>
      <c r="R833">
        <v>184300</v>
      </c>
      <c r="S833" t="s">
        <v>925</v>
      </c>
      <c r="T833" t="s">
        <v>96</v>
      </c>
      <c r="U833">
        <v>0</v>
      </c>
      <c r="V833">
        <v>0</v>
      </c>
      <c r="W833">
        <v>0</v>
      </c>
      <c r="X833">
        <v>0</v>
      </c>
      <c r="Y833">
        <v>1</v>
      </c>
      <c r="Z833">
        <v>0</v>
      </c>
      <c r="AA833">
        <v>0</v>
      </c>
      <c r="AB833">
        <v>0</v>
      </c>
      <c r="AC833">
        <v>0</v>
      </c>
      <c r="AD833">
        <v>0.02</v>
      </c>
      <c r="AE833">
        <v>0.93579874862055401</v>
      </c>
      <c r="AF833">
        <v>175.3242625</v>
      </c>
      <c r="AG833">
        <v>-38.02172341</v>
      </c>
      <c r="AI833">
        <v>185700</v>
      </c>
      <c r="AJ833" t="s">
        <v>939</v>
      </c>
      <c r="AK833" t="s">
        <v>96</v>
      </c>
      <c r="AL833">
        <v>0</v>
      </c>
      <c r="AM833">
        <v>0.64</v>
      </c>
      <c r="AN833">
        <v>0</v>
      </c>
      <c r="AO833">
        <v>0</v>
      </c>
      <c r="AP833">
        <v>0</v>
      </c>
      <c r="AQ833">
        <v>0.36</v>
      </c>
      <c r="AR833">
        <v>0</v>
      </c>
      <c r="AS833">
        <v>0</v>
      </c>
      <c r="AT833">
        <v>0</v>
      </c>
      <c r="AU833">
        <v>0</v>
      </c>
      <c r="AV833">
        <v>9.6094443785856001</v>
      </c>
      <c r="AW833">
        <v>175.551365</v>
      </c>
      <c r="AX833">
        <v>-38.285184219999998</v>
      </c>
    </row>
    <row r="834" spans="1:50" x14ac:dyDescent="0.55000000000000004">
      <c r="A834">
        <v>184900</v>
      </c>
      <c r="B834" t="s">
        <v>932</v>
      </c>
      <c r="C834" t="s">
        <v>96</v>
      </c>
      <c r="D834">
        <v>0</v>
      </c>
      <c r="E834">
        <v>0</v>
      </c>
      <c r="F834">
        <v>0</v>
      </c>
      <c r="G834">
        <v>0</v>
      </c>
      <c r="H834">
        <v>0.86</v>
      </c>
      <c r="I834">
        <v>0</v>
      </c>
      <c r="J834">
        <v>0</v>
      </c>
      <c r="K834">
        <v>0</v>
      </c>
      <c r="L834">
        <v>0.14000000000000001</v>
      </c>
      <c r="M834">
        <v>0.02</v>
      </c>
      <c r="N834">
        <v>11.3587380110111</v>
      </c>
      <c r="O834">
        <f t="shared" si="24"/>
        <v>175.59740500000001</v>
      </c>
      <c r="P834">
        <f t="shared" si="25"/>
        <v>-37.990019629999999</v>
      </c>
      <c r="R834">
        <v>184400</v>
      </c>
      <c r="S834" t="s">
        <v>926</v>
      </c>
      <c r="T834" t="s">
        <v>96</v>
      </c>
      <c r="U834">
        <v>0</v>
      </c>
      <c r="V834">
        <v>0</v>
      </c>
      <c r="W834">
        <v>0</v>
      </c>
      <c r="X834">
        <v>0</v>
      </c>
      <c r="Y834">
        <v>1</v>
      </c>
      <c r="Z834">
        <v>0</v>
      </c>
      <c r="AA834">
        <v>0</v>
      </c>
      <c r="AB834">
        <v>0</v>
      </c>
      <c r="AC834">
        <v>0</v>
      </c>
      <c r="AD834">
        <v>0.02</v>
      </c>
      <c r="AE834">
        <v>3.60816848807888</v>
      </c>
      <c r="AF834">
        <v>175.3360078</v>
      </c>
      <c r="AG834">
        <v>-38.017639510000002</v>
      </c>
      <c r="AI834">
        <v>185800</v>
      </c>
      <c r="AJ834" t="s">
        <v>940</v>
      </c>
      <c r="AK834" t="s">
        <v>96</v>
      </c>
      <c r="AL834">
        <v>0</v>
      </c>
      <c r="AM834">
        <v>0.21</v>
      </c>
      <c r="AN834">
        <v>0</v>
      </c>
      <c r="AO834">
        <v>0</v>
      </c>
      <c r="AP834">
        <v>1.11022302462515E-16</v>
      </c>
      <c r="AQ834">
        <v>0.7</v>
      </c>
      <c r="AR834">
        <v>0</v>
      </c>
      <c r="AS834">
        <v>0</v>
      </c>
      <c r="AT834">
        <v>0.09</v>
      </c>
      <c r="AU834">
        <v>0</v>
      </c>
      <c r="AV834">
        <v>2.4000026425151502</v>
      </c>
      <c r="AW834">
        <v>175.80665400000001</v>
      </c>
      <c r="AX834">
        <v>-37.966583419999999</v>
      </c>
    </row>
    <row r="835" spans="1:50" x14ac:dyDescent="0.55000000000000004">
      <c r="A835">
        <v>185000</v>
      </c>
      <c r="B835" t="s">
        <v>933</v>
      </c>
      <c r="C835" t="s">
        <v>96</v>
      </c>
      <c r="D835">
        <v>0</v>
      </c>
      <c r="E835">
        <v>0</v>
      </c>
      <c r="F835">
        <v>0</v>
      </c>
      <c r="G835">
        <v>0</v>
      </c>
      <c r="H835">
        <v>1</v>
      </c>
      <c r="I835">
        <v>0</v>
      </c>
      <c r="J835">
        <v>0</v>
      </c>
      <c r="K835">
        <v>0</v>
      </c>
      <c r="L835">
        <v>0</v>
      </c>
      <c r="M835">
        <v>0.02</v>
      </c>
      <c r="N835">
        <v>16.6254942090494</v>
      </c>
      <c r="O835">
        <f t="shared" si="24"/>
        <v>175.54852219999901</v>
      </c>
      <c r="P835">
        <f t="shared" si="25"/>
        <v>-38.098975889999998</v>
      </c>
      <c r="R835">
        <v>184500</v>
      </c>
      <c r="S835" t="s">
        <v>927</v>
      </c>
      <c r="T835" t="s">
        <v>96</v>
      </c>
      <c r="U835">
        <v>0</v>
      </c>
      <c r="V835">
        <v>0</v>
      </c>
      <c r="W835">
        <v>0</v>
      </c>
      <c r="X835">
        <v>0</v>
      </c>
      <c r="Y835">
        <v>1</v>
      </c>
      <c r="Z835">
        <v>0</v>
      </c>
      <c r="AA835">
        <v>0</v>
      </c>
      <c r="AB835">
        <v>0</v>
      </c>
      <c r="AC835">
        <v>0</v>
      </c>
      <c r="AD835">
        <v>0.02</v>
      </c>
      <c r="AE835">
        <v>2.76066599959749</v>
      </c>
      <c r="AF835">
        <v>175.33265789999999</v>
      </c>
      <c r="AG835">
        <v>-38.036753789999999</v>
      </c>
      <c r="AI835">
        <v>185900</v>
      </c>
      <c r="AJ835" t="s">
        <v>941</v>
      </c>
      <c r="AK835" t="s">
        <v>96</v>
      </c>
      <c r="AL835">
        <v>0</v>
      </c>
      <c r="AM835">
        <v>0.64</v>
      </c>
      <c r="AN835">
        <v>0</v>
      </c>
      <c r="AO835">
        <v>0</v>
      </c>
      <c r="AP835">
        <v>-0.01</v>
      </c>
      <c r="AQ835">
        <v>0.33</v>
      </c>
      <c r="AR835">
        <v>0</v>
      </c>
      <c r="AS835">
        <v>0</v>
      </c>
      <c r="AT835">
        <v>0.04</v>
      </c>
      <c r="AU835">
        <v>0</v>
      </c>
      <c r="AV835">
        <v>2.52370189149091</v>
      </c>
      <c r="AW835">
        <v>175.832899</v>
      </c>
      <c r="AX835">
        <v>-38.086675130000003</v>
      </c>
    </row>
    <row r="836" spans="1:50" x14ac:dyDescent="0.55000000000000004">
      <c r="A836">
        <v>185200</v>
      </c>
      <c r="B836" t="s">
        <v>934</v>
      </c>
      <c r="C836" t="s">
        <v>96</v>
      </c>
      <c r="D836">
        <v>0</v>
      </c>
      <c r="E836">
        <v>0</v>
      </c>
      <c r="F836">
        <v>0</v>
      </c>
      <c r="G836">
        <v>0</v>
      </c>
      <c r="H836">
        <v>0.88</v>
      </c>
      <c r="I836">
        <v>0</v>
      </c>
      <c r="J836">
        <v>0</v>
      </c>
      <c r="K836">
        <v>0</v>
      </c>
      <c r="L836">
        <v>0.12</v>
      </c>
      <c r="M836">
        <v>0.02</v>
      </c>
      <c r="N836">
        <v>4.4823204357630297</v>
      </c>
      <c r="O836">
        <f t="shared" ref="O836:O899" si="26">VLOOKUP($A836,$R$2:$AG$2152, 15)</f>
        <v>174.95912939999999</v>
      </c>
      <c r="P836">
        <f t="shared" ref="P836:P899" si="27">VLOOKUP($A836,$R$2:$AG$2152, 16)</f>
        <v>-38.077957050000002</v>
      </c>
      <c r="R836">
        <v>184600</v>
      </c>
      <c r="S836" t="s">
        <v>928</v>
      </c>
      <c r="T836" t="s">
        <v>96</v>
      </c>
      <c r="U836">
        <v>0</v>
      </c>
      <c r="V836">
        <v>0</v>
      </c>
      <c r="W836">
        <v>0</v>
      </c>
      <c r="X836">
        <v>0</v>
      </c>
      <c r="Y836">
        <v>0.85</v>
      </c>
      <c r="Z836">
        <v>0</v>
      </c>
      <c r="AA836">
        <v>0</v>
      </c>
      <c r="AB836">
        <v>0</v>
      </c>
      <c r="AC836">
        <v>0.15</v>
      </c>
      <c r="AD836">
        <v>0.02</v>
      </c>
      <c r="AE836">
        <v>3.8286138778955401</v>
      </c>
      <c r="AF836">
        <v>175.4370543</v>
      </c>
      <c r="AG836">
        <v>-38.02123915</v>
      </c>
      <c r="AI836">
        <v>186000</v>
      </c>
      <c r="AJ836" t="s">
        <v>942</v>
      </c>
      <c r="AK836" t="s">
        <v>96</v>
      </c>
      <c r="AL836">
        <v>0</v>
      </c>
      <c r="AM836">
        <v>0.28999999999999998</v>
      </c>
      <c r="AN836">
        <v>0</v>
      </c>
      <c r="AO836">
        <v>0</v>
      </c>
      <c r="AP836">
        <v>0.04</v>
      </c>
      <c r="AQ836">
        <v>0.43</v>
      </c>
      <c r="AR836">
        <v>0</v>
      </c>
      <c r="AS836">
        <v>0.01</v>
      </c>
      <c r="AT836">
        <v>0.23</v>
      </c>
      <c r="AU836">
        <v>0</v>
      </c>
      <c r="AV836">
        <v>3.5039153165725199</v>
      </c>
      <c r="AW836">
        <v>175.78466509999899</v>
      </c>
      <c r="AX836">
        <v>-38.052937960000001</v>
      </c>
    </row>
    <row r="837" spans="1:50" x14ac:dyDescent="0.55000000000000004">
      <c r="A837">
        <v>185300</v>
      </c>
      <c r="B837" t="s">
        <v>935</v>
      </c>
      <c r="C837" t="s">
        <v>96</v>
      </c>
      <c r="D837">
        <v>0</v>
      </c>
      <c r="E837">
        <v>0</v>
      </c>
      <c r="F837">
        <v>0</v>
      </c>
      <c r="G837">
        <v>0</v>
      </c>
      <c r="H837">
        <v>1</v>
      </c>
      <c r="I837">
        <v>0</v>
      </c>
      <c r="J837">
        <v>0</v>
      </c>
      <c r="K837">
        <v>0</v>
      </c>
      <c r="L837">
        <v>0</v>
      </c>
      <c r="M837">
        <v>0.02</v>
      </c>
      <c r="N837">
        <v>16.715124472153999</v>
      </c>
      <c r="O837">
        <f t="shared" si="26"/>
        <v>175.13996609999899</v>
      </c>
      <c r="P837">
        <f t="shared" si="27"/>
        <v>-38.125419319999999</v>
      </c>
      <c r="R837">
        <v>184700</v>
      </c>
      <c r="S837" t="s">
        <v>929</v>
      </c>
      <c r="T837" t="s">
        <v>96</v>
      </c>
      <c r="U837">
        <v>0</v>
      </c>
      <c r="V837">
        <v>0</v>
      </c>
      <c r="W837">
        <v>0</v>
      </c>
      <c r="X837">
        <v>0</v>
      </c>
      <c r="Y837">
        <v>1</v>
      </c>
      <c r="Z837">
        <v>0</v>
      </c>
      <c r="AA837">
        <v>0</v>
      </c>
      <c r="AB837">
        <v>0</v>
      </c>
      <c r="AC837">
        <v>0</v>
      </c>
      <c r="AD837">
        <v>0.02</v>
      </c>
      <c r="AE837">
        <v>6.43476635008121</v>
      </c>
      <c r="AF837">
        <v>175.32194390000001</v>
      </c>
      <c r="AG837">
        <v>-38.069486419999997</v>
      </c>
      <c r="AI837">
        <v>186100</v>
      </c>
      <c r="AJ837" t="s">
        <v>943</v>
      </c>
      <c r="AK837" t="s">
        <v>96</v>
      </c>
      <c r="AL837" t="s">
        <v>97</v>
      </c>
      <c r="AM837" t="s">
        <v>97</v>
      </c>
      <c r="AN837" t="s">
        <v>97</v>
      </c>
      <c r="AO837">
        <v>0</v>
      </c>
      <c r="AP837" t="s">
        <v>97</v>
      </c>
      <c r="AQ837" t="s">
        <v>97</v>
      </c>
      <c r="AR837">
        <v>0</v>
      </c>
      <c r="AS837" t="s">
        <v>97</v>
      </c>
      <c r="AT837" t="s">
        <v>97</v>
      </c>
      <c r="AU837">
        <v>0</v>
      </c>
      <c r="AV837" t="s">
        <v>97</v>
      </c>
      <c r="AW837">
        <v>175.90870139999899</v>
      </c>
      <c r="AX837">
        <v>-38.275167779999997</v>
      </c>
    </row>
    <row r="838" spans="1:50" x14ac:dyDescent="0.55000000000000004">
      <c r="A838">
        <v>185400</v>
      </c>
      <c r="B838" t="s">
        <v>936</v>
      </c>
      <c r="C838" t="s">
        <v>96</v>
      </c>
      <c r="D838">
        <v>0</v>
      </c>
      <c r="E838">
        <v>0</v>
      </c>
      <c r="F838">
        <v>0</v>
      </c>
      <c r="G838">
        <v>0</v>
      </c>
      <c r="H838">
        <v>1</v>
      </c>
      <c r="I838">
        <v>0</v>
      </c>
      <c r="J838">
        <v>0</v>
      </c>
      <c r="K838">
        <v>0</v>
      </c>
      <c r="L838">
        <v>0</v>
      </c>
      <c r="M838">
        <v>0.02</v>
      </c>
      <c r="N838">
        <v>8.69930523355894</v>
      </c>
      <c r="O838">
        <f t="shared" si="26"/>
        <v>175.2594488</v>
      </c>
      <c r="P838">
        <f t="shared" si="27"/>
        <v>-38.120262009999998</v>
      </c>
      <c r="R838">
        <v>184800</v>
      </c>
      <c r="S838" t="s">
        <v>930</v>
      </c>
      <c r="T838" t="s">
        <v>96</v>
      </c>
      <c r="U838">
        <v>0</v>
      </c>
      <c r="V838">
        <v>0</v>
      </c>
      <c r="W838">
        <v>0</v>
      </c>
      <c r="X838">
        <v>0</v>
      </c>
      <c r="Y838">
        <v>1</v>
      </c>
      <c r="Z838">
        <v>0</v>
      </c>
      <c r="AA838">
        <v>0</v>
      </c>
      <c r="AB838">
        <v>0</v>
      </c>
      <c r="AC838">
        <v>0</v>
      </c>
      <c r="AD838">
        <v>0.02</v>
      </c>
      <c r="AE838">
        <v>2.3853507107241998</v>
      </c>
      <c r="AF838">
        <v>175.35079970000001</v>
      </c>
      <c r="AG838">
        <v>-38.037986459999999</v>
      </c>
      <c r="AI838">
        <v>186200</v>
      </c>
      <c r="AJ838" t="s">
        <v>944</v>
      </c>
      <c r="AK838" t="s">
        <v>96</v>
      </c>
      <c r="AL838">
        <v>0</v>
      </c>
      <c r="AM838">
        <v>0.06</v>
      </c>
      <c r="AN838">
        <v>0</v>
      </c>
      <c r="AO838">
        <v>0</v>
      </c>
      <c r="AP838">
        <v>0</v>
      </c>
      <c r="AQ838">
        <v>0.63</v>
      </c>
      <c r="AR838">
        <v>0</v>
      </c>
      <c r="AS838">
        <v>0.01</v>
      </c>
      <c r="AT838">
        <v>0.3</v>
      </c>
      <c r="AU838">
        <v>0</v>
      </c>
      <c r="AV838">
        <v>3.32316271368994</v>
      </c>
      <c r="AW838">
        <v>175.8515199</v>
      </c>
      <c r="AX838">
        <v>-38.211784119999997</v>
      </c>
    </row>
    <row r="839" spans="1:50" x14ac:dyDescent="0.55000000000000004">
      <c r="A839">
        <v>185500</v>
      </c>
      <c r="B839" t="s">
        <v>937</v>
      </c>
      <c r="C839" t="s">
        <v>96</v>
      </c>
      <c r="D839">
        <v>0</v>
      </c>
      <c r="E839">
        <v>0</v>
      </c>
      <c r="F839">
        <v>0</v>
      </c>
      <c r="G839">
        <v>0</v>
      </c>
      <c r="H839">
        <v>0.85</v>
      </c>
      <c r="I839">
        <v>0.03</v>
      </c>
      <c r="J839">
        <v>0</v>
      </c>
      <c r="K839">
        <v>0.01</v>
      </c>
      <c r="L839">
        <v>0.11</v>
      </c>
      <c r="M839">
        <v>0.02</v>
      </c>
      <c r="N839">
        <v>5.5013155311075703</v>
      </c>
      <c r="O839">
        <f t="shared" si="26"/>
        <v>175.21677360000001</v>
      </c>
      <c r="P839">
        <f t="shared" si="27"/>
        <v>-38.183184949999998</v>
      </c>
      <c r="R839">
        <v>184900</v>
      </c>
      <c r="S839" t="s">
        <v>932</v>
      </c>
      <c r="T839" t="s">
        <v>96</v>
      </c>
      <c r="U839">
        <v>0</v>
      </c>
      <c r="V839">
        <v>0</v>
      </c>
      <c r="W839">
        <v>0</v>
      </c>
      <c r="X839">
        <v>0</v>
      </c>
      <c r="Y839">
        <v>0.82</v>
      </c>
      <c r="Z839">
        <v>0</v>
      </c>
      <c r="AA839">
        <v>0</v>
      </c>
      <c r="AB839">
        <v>0</v>
      </c>
      <c r="AC839">
        <v>0.18</v>
      </c>
      <c r="AD839">
        <v>0.02</v>
      </c>
      <c r="AE839">
        <v>7.6040613608585996</v>
      </c>
      <c r="AF839">
        <v>175.59740500000001</v>
      </c>
      <c r="AG839">
        <v>-37.990019629999999</v>
      </c>
      <c r="AI839">
        <v>186300</v>
      </c>
      <c r="AJ839" t="s">
        <v>945</v>
      </c>
      <c r="AK839" t="s">
        <v>96</v>
      </c>
      <c r="AL839" t="s">
        <v>97</v>
      </c>
      <c r="AM839" t="s">
        <v>97</v>
      </c>
      <c r="AN839" t="s">
        <v>97</v>
      </c>
      <c r="AO839">
        <v>0</v>
      </c>
      <c r="AP839" t="s">
        <v>97</v>
      </c>
      <c r="AQ839" t="s">
        <v>97</v>
      </c>
      <c r="AR839">
        <v>0</v>
      </c>
      <c r="AS839" t="s">
        <v>97</v>
      </c>
      <c r="AT839" t="s">
        <v>97</v>
      </c>
      <c r="AU839">
        <v>0</v>
      </c>
      <c r="AV839" t="s">
        <v>97</v>
      </c>
      <c r="AW839">
        <v>175.8736035</v>
      </c>
      <c r="AX839">
        <v>-38.209234930000001</v>
      </c>
    </row>
    <row r="840" spans="1:50" x14ac:dyDescent="0.55000000000000004">
      <c r="A840">
        <v>185600</v>
      </c>
      <c r="B840" t="s">
        <v>938</v>
      </c>
      <c r="C840" t="s">
        <v>96</v>
      </c>
      <c r="D840">
        <v>0</v>
      </c>
      <c r="E840">
        <v>0</v>
      </c>
      <c r="F840">
        <v>0</v>
      </c>
      <c r="G840">
        <v>0</v>
      </c>
      <c r="H840">
        <v>0.96</v>
      </c>
      <c r="I840">
        <v>0.04</v>
      </c>
      <c r="J840">
        <v>0</v>
      </c>
      <c r="K840">
        <v>0</v>
      </c>
      <c r="L840">
        <v>0</v>
      </c>
      <c r="M840">
        <v>0.02</v>
      </c>
      <c r="N840">
        <v>11.3429827104195</v>
      </c>
      <c r="O840">
        <f t="shared" si="26"/>
        <v>175.3533971</v>
      </c>
      <c r="P840">
        <f t="shared" si="27"/>
        <v>-38.259857119999999</v>
      </c>
      <c r="R840">
        <v>185000</v>
      </c>
      <c r="S840" t="s">
        <v>933</v>
      </c>
      <c r="T840" t="s">
        <v>96</v>
      </c>
      <c r="U840">
        <v>0</v>
      </c>
      <c r="V840">
        <v>0</v>
      </c>
      <c r="W840">
        <v>0</v>
      </c>
      <c r="X840">
        <v>0</v>
      </c>
      <c r="Y840">
        <v>1</v>
      </c>
      <c r="Z840">
        <v>0</v>
      </c>
      <c r="AA840">
        <v>0</v>
      </c>
      <c r="AB840">
        <v>0</v>
      </c>
      <c r="AC840">
        <v>0</v>
      </c>
      <c r="AD840">
        <v>0.02</v>
      </c>
      <c r="AE840" t="s">
        <v>97</v>
      </c>
      <c r="AF840">
        <v>175.54852219999901</v>
      </c>
      <c r="AG840">
        <v>-38.098975889999998</v>
      </c>
      <c r="AI840">
        <v>186400</v>
      </c>
      <c r="AJ840" t="s">
        <v>946</v>
      </c>
      <c r="AK840" t="s">
        <v>96</v>
      </c>
      <c r="AL840">
        <v>0</v>
      </c>
      <c r="AM840">
        <v>0.01</v>
      </c>
      <c r="AN840">
        <v>0</v>
      </c>
      <c r="AO840">
        <v>0</v>
      </c>
      <c r="AP840">
        <v>0.05</v>
      </c>
      <c r="AQ840">
        <v>0.43</v>
      </c>
      <c r="AR840">
        <v>0</v>
      </c>
      <c r="AS840">
        <v>0.01</v>
      </c>
      <c r="AT840">
        <v>0.5</v>
      </c>
      <c r="AU840">
        <v>0</v>
      </c>
      <c r="AV840">
        <v>1.59258835002523</v>
      </c>
      <c r="AW840">
        <v>175.85345649999999</v>
      </c>
      <c r="AX840">
        <v>-38.22438631</v>
      </c>
    </row>
    <row r="841" spans="1:50" x14ac:dyDescent="0.55000000000000004">
      <c r="A841">
        <v>185700</v>
      </c>
      <c r="B841" t="s">
        <v>939</v>
      </c>
      <c r="C841" t="s">
        <v>96</v>
      </c>
      <c r="D841">
        <v>0</v>
      </c>
      <c r="E841">
        <v>0</v>
      </c>
      <c r="F841">
        <v>0</v>
      </c>
      <c r="G841">
        <v>0</v>
      </c>
      <c r="H841">
        <v>0.89</v>
      </c>
      <c r="I841">
        <v>0</v>
      </c>
      <c r="J841">
        <v>0</v>
      </c>
      <c r="K841">
        <v>0</v>
      </c>
      <c r="L841">
        <v>0.11</v>
      </c>
      <c r="M841">
        <v>0.02</v>
      </c>
      <c r="N841">
        <v>18.309252270400702</v>
      </c>
      <c r="O841">
        <f t="shared" si="26"/>
        <v>175.551365</v>
      </c>
      <c r="P841">
        <f t="shared" si="27"/>
        <v>-38.285184219999998</v>
      </c>
      <c r="R841">
        <v>185200</v>
      </c>
      <c r="S841" t="s">
        <v>934</v>
      </c>
      <c r="T841" t="s">
        <v>96</v>
      </c>
      <c r="U841">
        <v>0</v>
      </c>
      <c r="V841">
        <v>0</v>
      </c>
      <c r="W841">
        <v>0</v>
      </c>
      <c r="X841">
        <v>0</v>
      </c>
      <c r="Y841">
        <v>0.86</v>
      </c>
      <c r="Z841">
        <v>0</v>
      </c>
      <c r="AA841">
        <v>0</v>
      </c>
      <c r="AB841">
        <v>0</v>
      </c>
      <c r="AC841">
        <v>0.14000000000000001</v>
      </c>
      <c r="AD841">
        <v>0.02</v>
      </c>
      <c r="AE841" t="s">
        <v>97</v>
      </c>
      <c r="AF841">
        <v>174.95912939999999</v>
      </c>
      <c r="AG841">
        <v>-38.077957050000002</v>
      </c>
      <c r="AI841">
        <v>186500</v>
      </c>
      <c r="AJ841" t="s">
        <v>947</v>
      </c>
      <c r="AK841" t="s">
        <v>96</v>
      </c>
      <c r="AL841">
        <v>0</v>
      </c>
      <c r="AM841">
        <v>0</v>
      </c>
      <c r="AN841">
        <v>0</v>
      </c>
      <c r="AO841">
        <v>0</v>
      </c>
      <c r="AP841">
        <v>0</v>
      </c>
      <c r="AQ841">
        <v>0.8</v>
      </c>
      <c r="AR841">
        <v>0</v>
      </c>
      <c r="AS841">
        <v>0</v>
      </c>
      <c r="AT841">
        <v>0.2</v>
      </c>
      <c r="AU841">
        <v>0</v>
      </c>
      <c r="AV841">
        <v>0.75314124266305404</v>
      </c>
      <c r="AW841">
        <v>175.86351740000001</v>
      </c>
      <c r="AX841">
        <v>-38.220810909999997</v>
      </c>
    </row>
    <row r="842" spans="1:50" x14ac:dyDescent="0.55000000000000004">
      <c r="A842">
        <v>185800</v>
      </c>
      <c r="B842" t="s">
        <v>940</v>
      </c>
      <c r="C842" t="s">
        <v>96</v>
      </c>
      <c r="D842">
        <v>0</v>
      </c>
      <c r="E842">
        <v>0</v>
      </c>
      <c r="F842">
        <v>0</v>
      </c>
      <c r="G842">
        <v>0</v>
      </c>
      <c r="H842">
        <v>0.92</v>
      </c>
      <c r="I842">
        <v>0</v>
      </c>
      <c r="J842">
        <v>0</v>
      </c>
      <c r="K842">
        <v>0</v>
      </c>
      <c r="L842">
        <v>0.08</v>
      </c>
      <c r="M842">
        <v>0.02</v>
      </c>
      <c r="N842">
        <v>10.6825580575026</v>
      </c>
      <c r="O842">
        <f t="shared" si="26"/>
        <v>175.80665400000001</v>
      </c>
      <c r="P842">
        <f t="shared" si="27"/>
        <v>-37.966583419999999</v>
      </c>
      <c r="R842">
        <v>185300</v>
      </c>
      <c r="S842" t="s">
        <v>935</v>
      </c>
      <c r="T842" t="s">
        <v>96</v>
      </c>
      <c r="U842">
        <v>0</v>
      </c>
      <c r="V842">
        <v>0</v>
      </c>
      <c r="W842">
        <v>0</v>
      </c>
      <c r="X842">
        <v>0</v>
      </c>
      <c r="Y842">
        <v>1</v>
      </c>
      <c r="Z842">
        <v>0</v>
      </c>
      <c r="AA842">
        <v>0</v>
      </c>
      <c r="AB842">
        <v>0</v>
      </c>
      <c r="AC842">
        <v>0</v>
      </c>
      <c r="AD842">
        <v>0.02</v>
      </c>
      <c r="AE842">
        <v>2.3240004245136299</v>
      </c>
      <c r="AF842">
        <v>175.13996609999899</v>
      </c>
      <c r="AG842">
        <v>-38.125419319999999</v>
      </c>
      <c r="AI842">
        <v>186600</v>
      </c>
      <c r="AJ842" t="s">
        <v>948</v>
      </c>
      <c r="AK842" t="s">
        <v>96</v>
      </c>
      <c r="AL842">
        <v>0</v>
      </c>
      <c r="AM842">
        <v>0</v>
      </c>
      <c r="AN842">
        <v>0</v>
      </c>
      <c r="AO842">
        <v>0</v>
      </c>
      <c r="AP842">
        <v>0</v>
      </c>
      <c r="AQ842">
        <v>0.78</v>
      </c>
      <c r="AR842">
        <v>0</v>
      </c>
      <c r="AS842">
        <v>0</v>
      </c>
      <c r="AT842">
        <v>0.22</v>
      </c>
      <c r="AU842">
        <v>0</v>
      </c>
      <c r="AV842">
        <v>0.52465038089834704</v>
      </c>
      <c r="AW842">
        <v>175.86534609999899</v>
      </c>
      <c r="AX842">
        <v>-38.23232788</v>
      </c>
    </row>
    <row r="843" spans="1:50" x14ac:dyDescent="0.55000000000000004">
      <c r="A843">
        <v>185900</v>
      </c>
      <c r="B843" t="s">
        <v>941</v>
      </c>
      <c r="C843" t="s">
        <v>96</v>
      </c>
      <c r="D843">
        <v>0</v>
      </c>
      <c r="E843">
        <v>0</v>
      </c>
      <c r="F843">
        <v>0</v>
      </c>
      <c r="G843">
        <v>0</v>
      </c>
      <c r="H843">
        <v>0.95</v>
      </c>
      <c r="I843">
        <v>0.02</v>
      </c>
      <c r="J843">
        <v>0</v>
      </c>
      <c r="K843">
        <v>0</v>
      </c>
      <c r="L843">
        <v>0.03</v>
      </c>
      <c r="M843">
        <v>0.02</v>
      </c>
      <c r="N843">
        <v>8.43379833399527</v>
      </c>
      <c r="O843">
        <f t="shared" si="26"/>
        <v>175.832899</v>
      </c>
      <c r="P843">
        <f t="shared" si="27"/>
        <v>-38.086675130000003</v>
      </c>
      <c r="R843">
        <v>185400</v>
      </c>
      <c r="S843" t="s">
        <v>936</v>
      </c>
      <c r="T843" t="s">
        <v>96</v>
      </c>
      <c r="U843">
        <v>0</v>
      </c>
      <c r="V843">
        <v>0</v>
      </c>
      <c r="W843">
        <v>0</v>
      </c>
      <c r="X843">
        <v>0</v>
      </c>
      <c r="Y843">
        <v>1</v>
      </c>
      <c r="Z843">
        <v>0</v>
      </c>
      <c r="AA843">
        <v>0</v>
      </c>
      <c r="AB843">
        <v>0</v>
      </c>
      <c r="AC843">
        <v>0</v>
      </c>
      <c r="AD843">
        <v>0.02</v>
      </c>
      <c r="AE843">
        <v>3.7144156908662298</v>
      </c>
      <c r="AF843">
        <v>175.2594488</v>
      </c>
      <c r="AG843">
        <v>-38.120262009999998</v>
      </c>
      <c r="AI843">
        <v>186700</v>
      </c>
      <c r="AJ843" t="s">
        <v>949</v>
      </c>
      <c r="AK843" t="s">
        <v>96</v>
      </c>
      <c r="AL843">
        <v>0</v>
      </c>
      <c r="AM843">
        <v>0.04</v>
      </c>
      <c r="AN843">
        <v>0</v>
      </c>
      <c r="AO843">
        <v>0</v>
      </c>
      <c r="AP843">
        <v>0.27</v>
      </c>
      <c r="AQ843">
        <v>0.61</v>
      </c>
      <c r="AR843">
        <v>0</v>
      </c>
      <c r="AS843">
        <v>0</v>
      </c>
      <c r="AT843">
        <v>0.08</v>
      </c>
      <c r="AU843">
        <v>0</v>
      </c>
      <c r="AV843">
        <v>3.0173412041962</v>
      </c>
      <c r="AW843">
        <v>175.88254709999899</v>
      </c>
      <c r="AX843">
        <v>-38.230073249999997</v>
      </c>
    </row>
    <row r="844" spans="1:50" x14ac:dyDescent="0.55000000000000004">
      <c r="A844">
        <v>186000</v>
      </c>
      <c r="B844" t="s">
        <v>942</v>
      </c>
      <c r="C844" t="s">
        <v>96</v>
      </c>
      <c r="D844">
        <v>0</v>
      </c>
      <c r="E844">
        <v>0</v>
      </c>
      <c r="F844">
        <v>0</v>
      </c>
      <c r="G844">
        <v>0</v>
      </c>
      <c r="H844">
        <v>0.89</v>
      </c>
      <c r="I844">
        <v>0.05</v>
      </c>
      <c r="J844">
        <v>0</v>
      </c>
      <c r="K844">
        <v>0</v>
      </c>
      <c r="L844">
        <v>0.06</v>
      </c>
      <c r="M844">
        <v>0.02</v>
      </c>
      <c r="N844">
        <v>6.9492207577168896</v>
      </c>
      <c r="O844">
        <f t="shared" si="26"/>
        <v>175.78466509999899</v>
      </c>
      <c r="P844">
        <f t="shared" si="27"/>
        <v>-38.052937960000001</v>
      </c>
      <c r="R844">
        <v>185500</v>
      </c>
      <c r="S844" t="s">
        <v>937</v>
      </c>
      <c r="T844" t="s">
        <v>96</v>
      </c>
      <c r="U844">
        <v>0</v>
      </c>
      <c r="V844">
        <v>0</v>
      </c>
      <c r="W844">
        <v>0</v>
      </c>
      <c r="X844">
        <v>0</v>
      </c>
      <c r="Y844">
        <v>0.87</v>
      </c>
      <c r="Z844">
        <v>0.03</v>
      </c>
      <c r="AA844">
        <v>0</v>
      </c>
      <c r="AB844">
        <v>0.01</v>
      </c>
      <c r="AC844">
        <v>0.09</v>
      </c>
      <c r="AD844">
        <v>0.02</v>
      </c>
      <c r="AE844">
        <v>7.3852897448033303</v>
      </c>
      <c r="AF844">
        <v>175.21677360000001</v>
      </c>
      <c r="AG844">
        <v>-38.183184949999998</v>
      </c>
      <c r="AI844">
        <v>186800</v>
      </c>
      <c r="AJ844" t="s">
        <v>950</v>
      </c>
      <c r="AK844" t="s">
        <v>96</v>
      </c>
      <c r="AL844">
        <v>0</v>
      </c>
      <c r="AM844">
        <v>0.02</v>
      </c>
      <c r="AN844">
        <v>0</v>
      </c>
      <c r="AO844">
        <v>0</v>
      </c>
      <c r="AP844">
        <v>0.01</v>
      </c>
      <c r="AQ844">
        <v>0.65</v>
      </c>
      <c r="AR844">
        <v>0</v>
      </c>
      <c r="AS844">
        <v>0.03</v>
      </c>
      <c r="AT844">
        <v>0.28999999999999998</v>
      </c>
      <c r="AU844">
        <v>0</v>
      </c>
      <c r="AV844">
        <v>1.5799442336688101</v>
      </c>
      <c r="AW844">
        <v>175.8629699</v>
      </c>
      <c r="AX844">
        <v>-38.239052790000002</v>
      </c>
    </row>
    <row r="845" spans="1:50" x14ac:dyDescent="0.55000000000000004">
      <c r="A845">
        <v>186100</v>
      </c>
      <c r="B845" t="s">
        <v>943</v>
      </c>
      <c r="C845" t="s">
        <v>96</v>
      </c>
      <c r="D845">
        <v>0</v>
      </c>
      <c r="E845">
        <v>0</v>
      </c>
      <c r="F845">
        <v>0</v>
      </c>
      <c r="G845">
        <v>0</v>
      </c>
      <c r="H845">
        <v>0.94</v>
      </c>
      <c r="I845">
        <v>0</v>
      </c>
      <c r="J845">
        <v>0</v>
      </c>
      <c r="K845">
        <v>0</v>
      </c>
      <c r="L845">
        <v>0.06</v>
      </c>
      <c r="M845">
        <v>0.02</v>
      </c>
      <c r="N845">
        <v>5.7981581813193301</v>
      </c>
      <c r="O845">
        <f t="shared" si="26"/>
        <v>175.90870139999899</v>
      </c>
      <c r="P845">
        <f t="shared" si="27"/>
        <v>-38.275167779999997</v>
      </c>
      <c r="R845">
        <v>185600</v>
      </c>
      <c r="S845" t="s">
        <v>938</v>
      </c>
      <c r="T845" t="s">
        <v>96</v>
      </c>
      <c r="U845">
        <v>0</v>
      </c>
      <c r="V845">
        <v>0</v>
      </c>
      <c r="W845">
        <v>0</v>
      </c>
      <c r="X845">
        <v>0</v>
      </c>
      <c r="Y845">
        <v>1</v>
      </c>
      <c r="Z845">
        <v>0</v>
      </c>
      <c r="AA845">
        <v>0</v>
      </c>
      <c r="AB845">
        <v>0</v>
      </c>
      <c r="AC845">
        <v>0</v>
      </c>
      <c r="AD845">
        <v>0.02</v>
      </c>
      <c r="AE845">
        <v>6.08349420336594</v>
      </c>
      <c r="AF845">
        <v>175.3533971</v>
      </c>
      <c r="AG845">
        <v>-38.259857119999999</v>
      </c>
      <c r="AI845">
        <v>187000</v>
      </c>
      <c r="AJ845" t="s">
        <v>951</v>
      </c>
      <c r="AK845" t="s">
        <v>96</v>
      </c>
      <c r="AL845">
        <v>0</v>
      </c>
      <c r="AM845">
        <v>0.46</v>
      </c>
      <c r="AN845">
        <v>0</v>
      </c>
      <c r="AO845">
        <v>0</v>
      </c>
      <c r="AP845">
        <v>0</v>
      </c>
      <c r="AQ845">
        <v>0.23</v>
      </c>
      <c r="AR845">
        <v>0</v>
      </c>
      <c r="AS845">
        <v>0</v>
      </c>
      <c r="AT845">
        <v>0.31</v>
      </c>
      <c r="AU845">
        <v>0</v>
      </c>
      <c r="AV845" t="s">
        <v>97</v>
      </c>
      <c r="AW845">
        <v>174.80364539999999</v>
      </c>
      <c r="AX845">
        <v>-38.451664360000002</v>
      </c>
    </row>
    <row r="846" spans="1:50" x14ac:dyDescent="0.55000000000000004">
      <c r="A846">
        <v>186200</v>
      </c>
      <c r="B846" t="s">
        <v>944</v>
      </c>
      <c r="C846" t="s">
        <v>96</v>
      </c>
      <c r="D846">
        <v>0</v>
      </c>
      <c r="E846">
        <v>0</v>
      </c>
      <c r="F846">
        <v>0</v>
      </c>
      <c r="G846">
        <v>0</v>
      </c>
      <c r="H846">
        <v>0.96</v>
      </c>
      <c r="I846">
        <v>0.02</v>
      </c>
      <c r="J846">
        <v>0</v>
      </c>
      <c r="K846">
        <v>0</v>
      </c>
      <c r="L846">
        <v>0.02</v>
      </c>
      <c r="M846">
        <v>0.02</v>
      </c>
      <c r="N846">
        <v>5.0029109519334503</v>
      </c>
      <c r="O846">
        <f t="shared" si="26"/>
        <v>175.8515199</v>
      </c>
      <c r="P846">
        <f t="shared" si="27"/>
        <v>-38.211784119999997</v>
      </c>
      <c r="R846">
        <v>185700</v>
      </c>
      <c r="S846" t="s">
        <v>939</v>
      </c>
      <c r="T846" t="s">
        <v>96</v>
      </c>
      <c r="U846">
        <v>0</v>
      </c>
      <c r="V846">
        <v>0</v>
      </c>
      <c r="W846">
        <v>0</v>
      </c>
      <c r="X846">
        <v>0</v>
      </c>
      <c r="Y846">
        <v>0.88</v>
      </c>
      <c r="Z846">
        <v>0</v>
      </c>
      <c r="AA846">
        <v>0</v>
      </c>
      <c r="AB846">
        <v>0</v>
      </c>
      <c r="AC846">
        <v>0.12</v>
      </c>
      <c r="AD846">
        <v>0.02</v>
      </c>
      <c r="AE846">
        <v>16.3260114721087</v>
      </c>
      <c r="AF846">
        <v>175.551365</v>
      </c>
      <c r="AG846">
        <v>-38.285184219999998</v>
      </c>
      <c r="AI846">
        <v>187100</v>
      </c>
      <c r="AJ846" t="s">
        <v>952</v>
      </c>
      <c r="AK846" t="s">
        <v>96</v>
      </c>
      <c r="AL846">
        <v>0</v>
      </c>
      <c r="AM846">
        <v>0.6</v>
      </c>
      <c r="AN846">
        <v>0</v>
      </c>
      <c r="AO846">
        <v>0</v>
      </c>
      <c r="AP846">
        <v>0</v>
      </c>
      <c r="AQ846">
        <v>0.4</v>
      </c>
      <c r="AR846">
        <v>0</v>
      </c>
      <c r="AS846">
        <v>0</v>
      </c>
      <c r="AT846">
        <v>0</v>
      </c>
      <c r="AU846">
        <v>0</v>
      </c>
      <c r="AV846">
        <v>2.6312958353233702</v>
      </c>
      <c r="AW846">
        <v>175.06938339999999</v>
      </c>
      <c r="AX846">
        <v>-38.283553050000002</v>
      </c>
    </row>
    <row r="847" spans="1:50" x14ac:dyDescent="0.55000000000000004">
      <c r="A847">
        <v>186300</v>
      </c>
      <c r="B847" t="s">
        <v>945</v>
      </c>
      <c r="C847" t="s">
        <v>96</v>
      </c>
      <c r="D847">
        <v>0</v>
      </c>
      <c r="E847">
        <v>0</v>
      </c>
      <c r="F847">
        <v>0</v>
      </c>
      <c r="G847">
        <v>0</v>
      </c>
      <c r="H847">
        <v>1</v>
      </c>
      <c r="I847">
        <v>0</v>
      </c>
      <c r="J847">
        <v>0</v>
      </c>
      <c r="K847">
        <v>0</v>
      </c>
      <c r="L847">
        <v>0</v>
      </c>
      <c r="M847">
        <v>0.02</v>
      </c>
      <c r="N847">
        <v>4.4254085445690796</v>
      </c>
      <c r="O847">
        <f t="shared" si="26"/>
        <v>175.8736035</v>
      </c>
      <c r="P847">
        <f t="shared" si="27"/>
        <v>-38.209234930000001</v>
      </c>
      <c r="R847">
        <v>185800</v>
      </c>
      <c r="S847" t="s">
        <v>940</v>
      </c>
      <c r="T847" t="s">
        <v>96</v>
      </c>
      <c r="U847">
        <v>0</v>
      </c>
      <c r="V847">
        <v>0</v>
      </c>
      <c r="W847">
        <v>0</v>
      </c>
      <c r="X847">
        <v>0</v>
      </c>
      <c r="Y847">
        <v>0.88</v>
      </c>
      <c r="Z847">
        <v>0.02</v>
      </c>
      <c r="AA847">
        <v>0</v>
      </c>
      <c r="AB847">
        <v>0</v>
      </c>
      <c r="AC847">
        <v>0.1</v>
      </c>
      <c r="AD847">
        <v>0.02</v>
      </c>
      <c r="AE847">
        <v>6.7415825087298602</v>
      </c>
      <c r="AF847">
        <v>175.80665400000001</v>
      </c>
      <c r="AG847">
        <v>-37.966583419999999</v>
      </c>
      <c r="AI847">
        <v>187200</v>
      </c>
      <c r="AJ847" t="s">
        <v>953</v>
      </c>
      <c r="AK847" t="s">
        <v>96</v>
      </c>
      <c r="AL847">
        <v>0</v>
      </c>
      <c r="AM847">
        <v>0.51</v>
      </c>
      <c r="AN847">
        <v>0</v>
      </c>
      <c r="AO847">
        <v>0</v>
      </c>
      <c r="AP847">
        <v>0</v>
      </c>
      <c r="AQ847">
        <v>0.38</v>
      </c>
      <c r="AR847">
        <v>0</v>
      </c>
      <c r="AS847">
        <v>0</v>
      </c>
      <c r="AT847">
        <v>0.11</v>
      </c>
      <c r="AU847">
        <v>0</v>
      </c>
      <c r="AV847">
        <v>7.5256629440662302</v>
      </c>
      <c r="AW847">
        <v>175.02022119999901</v>
      </c>
      <c r="AX847">
        <v>-38.542289199999999</v>
      </c>
    </row>
    <row r="848" spans="1:50" x14ac:dyDescent="0.55000000000000004">
      <c r="A848">
        <v>186400</v>
      </c>
      <c r="B848" t="s">
        <v>946</v>
      </c>
      <c r="C848" t="s">
        <v>96</v>
      </c>
      <c r="D848">
        <v>0</v>
      </c>
      <c r="E848">
        <v>0</v>
      </c>
      <c r="F848">
        <v>0</v>
      </c>
      <c r="G848">
        <v>0</v>
      </c>
      <c r="H848">
        <v>0.85</v>
      </c>
      <c r="I848">
        <v>0.08</v>
      </c>
      <c r="J848">
        <v>0</v>
      </c>
      <c r="K848">
        <v>0.02</v>
      </c>
      <c r="L848">
        <v>0.05</v>
      </c>
      <c r="M848">
        <v>0.02</v>
      </c>
      <c r="N848">
        <v>5.4255582942774296</v>
      </c>
      <c r="O848">
        <f t="shared" si="26"/>
        <v>175.85345649999999</v>
      </c>
      <c r="P848">
        <f t="shared" si="27"/>
        <v>-38.22438631</v>
      </c>
      <c r="R848">
        <v>185900</v>
      </c>
      <c r="S848" t="s">
        <v>941</v>
      </c>
      <c r="T848" t="s">
        <v>96</v>
      </c>
      <c r="U848">
        <v>0</v>
      </c>
      <c r="V848">
        <v>0</v>
      </c>
      <c r="W848">
        <v>0</v>
      </c>
      <c r="X848">
        <v>0</v>
      </c>
      <c r="Y848">
        <v>0.94</v>
      </c>
      <c r="Z848">
        <v>0.02</v>
      </c>
      <c r="AA848">
        <v>0</v>
      </c>
      <c r="AB848">
        <v>0</v>
      </c>
      <c r="AC848">
        <v>0.04</v>
      </c>
      <c r="AD848">
        <v>0.02</v>
      </c>
      <c r="AE848">
        <v>7.6586612815315904</v>
      </c>
      <c r="AF848">
        <v>175.832899</v>
      </c>
      <c r="AG848">
        <v>-38.086675130000003</v>
      </c>
      <c r="AI848">
        <v>187300</v>
      </c>
      <c r="AJ848" t="s">
        <v>954</v>
      </c>
      <c r="AK848" t="s">
        <v>96</v>
      </c>
      <c r="AL848">
        <v>0</v>
      </c>
      <c r="AM848">
        <v>0.18</v>
      </c>
      <c r="AN848">
        <v>0</v>
      </c>
      <c r="AO848">
        <v>0</v>
      </c>
      <c r="AP848">
        <v>0</v>
      </c>
      <c r="AQ848">
        <v>0.49</v>
      </c>
      <c r="AR848">
        <v>0</v>
      </c>
      <c r="AS848">
        <v>0</v>
      </c>
      <c r="AT848">
        <v>0.33</v>
      </c>
      <c r="AU848">
        <v>0</v>
      </c>
      <c r="AV848">
        <v>4.61956098285554</v>
      </c>
      <c r="AW848">
        <v>175.16019030000001</v>
      </c>
      <c r="AX848">
        <v>-38.336398940000002</v>
      </c>
    </row>
    <row r="849" spans="1:50" x14ac:dyDescent="0.55000000000000004">
      <c r="A849">
        <v>186500</v>
      </c>
      <c r="B849" t="s">
        <v>947</v>
      </c>
      <c r="C849" t="s">
        <v>96</v>
      </c>
      <c r="D849">
        <v>0</v>
      </c>
      <c r="E849">
        <v>0</v>
      </c>
      <c r="F849">
        <v>0</v>
      </c>
      <c r="G849">
        <v>0</v>
      </c>
      <c r="H849">
        <v>0.87</v>
      </c>
      <c r="I849">
        <v>0.09</v>
      </c>
      <c r="J849">
        <v>0</v>
      </c>
      <c r="K849">
        <v>0</v>
      </c>
      <c r="L849">
        <v>0.04</v>
      </c>
      <c r="M849">
        <v>0.02</v>
      </c>
      <c r="N849">
        <v>4.7606914861211598</v>
      </c>
      <c r="O849">
        <f t="shared" si="26"/>
        <v>175.86351740000001</v>
      </c>
      <c r="P849">
        <f t="shared" si="27"/>
        <v>-38.220810909999997</v>
      </c>
      <c r="R849">
        <v>186000</v>
      </c>
      <c r="S849" t="s">
        <v>942</v>
      </c>
      <c r="T849" t="s">
        <v>96</v>
      </c>
      <c r="U849">
        <v>0</v>
      </c>
      <c r="V849">
        <v>0</v>
      </c>
      <c r="W849">
        <v>0</v>
      </c>
      <c r="X849">
        <v>0</v>
      </c>
      <c r="Y849">
        <v>0.9</v>
      </c>
      <c r="Z849">
        <v>0.04</v>
      </c>
      <c r="AA849">
        <v>0</v>
      </c>
      <c r="AB849">
        <v>0</v>
      </c>
      <c r="AC849">
        <v>0.06</v>
      </c>
      <c r="AD849">
        <v>0.02</v>
      </c>
      <c r="AE849">
        <v>5.4069101110554501</v>
      </c>
      <c r="AF849">
        <v>175.78466509999899</v>
      </c>
      <c r="AG849">
        <v>-38.052937960000001</v>
      </c>
      <c r="AI849">
        <v>187400</v>
      </c>
      <c r="AJ849" t="s">
        <v>955</v>
      </c>
      <c r="AK849" t="s">
        <v>96</v>
      </c>
      <c r="AL849">
        <v>0</v>
      </c>
      <c r="AM849">
        <v>7.0000000000000007E-2</v>
      </c>
      <c r="AN849">
        <v>0</v>
      </c>
      <c r="AO849">
        <v>0</v>
      </c>
      <c r="AP849">
        <v>0.05</v>
      </c>
      <c r="AQ849">
        <v>0.65</v>
      </c>
      <c r="AR849">
        <v>0</v>
      </c>
      <c r="AS849">
        <v>0</v>
      </c>
      <c r="AT849">
        <v>0.23</v>
      </c>
      <c r="AU849">
        <v>0</v>
      </c>
      <c r="AV849">
        <v>3.45417620527786</v>
      </c>
      <c r="AW849">
        <v>175.17501419999999</v>
      </c>
      <c r="AX849">
        <v>-38.334229540000003</v>
      </c>
    </row>
    <row r="850" spans="1:50" x14ac:dyDescent="0.55000000000000004">
      <c r="A850">
        <v>186600</v>
      </c>
      <c r="B850" t="s">
        <v>948</v>
      </c>
      <c r="C850" t="s">
        <v>96</v>
      </c>
      <c r="D850">
        <v>0</v>
      </c>
      <c r="E850">
        <v>0</v>
      </c>
      <c r="F850">
        <v>0</v>
      </c>
      <c r="G850">
        <v>0</v>
      </c>
      <c r="H850">
        <v>0.91</v>
      </c>
      <c r="I850">
        <v>0.05</v>
      </c>
      <c r="J850">
        <v>0</v>
      </c>
      <c r="K850">
        <v>0.02</v>
      </c>
      <c r="L850">
        <v>0.02</v>
      </c>
      <c r="M850">
        <v>0.02</v>
      </c>
      <c r="N850">
        <v>3.5033041984160498</v>
      </c>
      <c r="O850">
        <f t="shared" si="26"/>
        <v>175.86534609999899</v>
      </c>
      <c r="P850">
        <f t="shared" si="27"/>
        <v>-38.23232788</v>
      </c>
      <c r="R850">
        <v>186100</v>
      </c>
      <c r="S850" t="s">
        <v>943</v>
      </c>
      <c r="T850" t="s">
        <v>96</v>
      </c>
      <c r="U850">
        <v>0</v>
      </c>
      <c r="V850">
        <v>0</v>
      </c>
      <c r="W850">
        <v>0</v>
      </c>
      <c r="X850">
        <v>0</v>
      </c>
      <c r="Y850">
        <v>0.92</v>
      </c>
      <c r="Z850">
        <v>0.04</v>
      </c>
      <c r="AA850">
        <v>0</v>
      </c>
      <c r="AB850">
        <v>0.02</v>
      </c>
      <c r="AC850">
        <v>0.02</v>
      </c>
      <c r="AD850">
        <v>0.02</v>
      </c>
      <c r="AE850">
        <v>7.6851773064286704</v>
      </c>
      <c r="AF850">
        <v>175.90870139999899</v>
      </c>
      <c r="AG850">
        <v>-38.275167779999997</v>
      </c>
      <c r="AI850">
        <v>187500</v>
      </c>
      <c r="AJ850" t="s">
        <v>956</v>
      </c>
      <c r="AK850" t="s">
        <v>96</v>
      </c>
      <c r="AL850">
        <v>0</v>
      </c>
      <c r="AM850">
        <v>0.55000000000000004</v>
      </c>
      <c r="AN850">
        <v>0</v>
      </c>
      <c r="AO850">
        <v>0</v>
      </c>
      <c r="AP850">
        <v>0</v>
      </c>
      <c r="AQ850">
        <v>0.27</v>
      </c>
      <c r="AR850">
        <v>0</v>
      </c>
      <c r="AS850">
        <v>0</v>
      </c>
      <c r="AT850">
        <v>0.18</v>
      </c>
      <c r="AU850">
        <v>0</v>
      </c>
      <c r="AV850" t="s">
        <v>97</v>
      </c>
      <c r="AW850">
        <v>175.2765737</v>
      </c>
      <c r="AX850">
        <v>-38.458393270000002</v>
      </c>
    </row>
    <row r="851" spans="1:50" x14ac:dyDescent="0.55000000000000004">
      <c r="A851">
        <v>186700</v>
      </c>
      <c r="B851" t="s">
        <v>949</v>
      </c>
      <c r="C851" t="s">
        <v>96</v>
      </c>
      <c r="D851">
        <v>0</v>
      </c>
      <c r="E851">
        <v>0</v>
      </c>
      <c r="F851">
        <v>0</v>
      </c>
      <c r="G851">
        <v>0</v>
      </c>
      <c r="H851">
        <v>0.87</v>
      </c>
      <c r="I851">
        <v>0</v>
      </c>
      <c r="J851">
        <v>0</v>
      </c>
      <c r="K851">
        <v>0</v>
      </c>
      <c r="L851">
        <v>0.13</v>
      </c>
      <c r="M851">
        <v>0.02</v>
      </c>
      <c r="N851">
        <v>2.9806553307399</v>
      </c>
      <c r="O851">
        <f t="shared" si="26"/>
        <v>175.88254709999899</v>
      </c>
      <c r="P851">
        <f t="shared" si="27"/>
        <v>-38.230073249999997</v>
      </c>
      <c r="R851">
        <v>186200</v>
      </c>
      <c r="S851" t="s">
        <v>944</v>
      </c>
      <c r="T851" t="s">
        <v>96</v>
      </c>
      <c r="U851">
        <v>0</v>
      </c>
      <c r="V851">
        <v>0</v>
      </c>
      <c r="W851">
        <v>0</v>
      </c>
      <c r="X851">
        <v>0</v>
      </c>
      <c r="Y851">
        <v>0.91</v>
      </c>
      <c r="Z851">
        <v>0</v>
      </c>
      <c r="AA851">
        <v>0</v>
      </c>
      <c r="AB851">
        <v>0</v>
      </c>
      <c r="AC851">
        <v>0.09</v>
      </c>
      <c r="AD851">
        <v>0.02</v>
      </c>
      <c r="AE851">
        <v>3.3879945873594801</v>
      </c>
      <c r="AF851">
        <v>175.8515199</v>
      </c>
      <c r="AG851">
        <v>-38.211784119999997</v>
      </c>
      <c r="AI851">
        <v>187700</v>
      </c>
      <c r="AJ851" t="s">
        <v>957</v>
      </c>
      <c r="AK851" t="s">
        <v>96</v>
      </c>
      <c r="AL851">
        <v>0</v>
      </c>
      <c r="AM851">
        <v>0.42</v>
      </c>
      <c r="AN851">
        <v>0</v>
      </c>
      <c r="AO851">
        <v>0</v>
      </c>
      <c r="AP851">
        <v>-0.01</v>
      </c>
      <c r="AQ851">
        <v>0.43</v>
      </c>
      <c r="AR851">
        <v>0</v>
      </c>
      <c r="AS851">
        <v>0.03</v>
      </c>
      <c r="AT851">
        <v>0.13</v>
      </c>
      <c r="AU851">
        <v>0</v>
      </c>
      <c r="AV851">
        <v>3.21247343308722</v>
      </c>
      <c r="AW851">
        <v>175.78064219999999</v>
      </c>
      <c r="AX851">
        <v>-38.512143770000002</v>
      </c>
    </row>
    <row r="852" spans="1:50" x14ac:dyDescent="0.55000000000000004">
      <c r="A852">
        <v>186800</v>
      </c>
      <c r="B852" t="s">
        <v>950</v>
      </c>
      <c r="C852" t="s">
        <v>96</v>
      </c>
      <c r="D852">
        <v>0</v>
      </c>
      <c r="E852">
        <v>0</v>
      </c>
      <c r="F852">
        <v>0</v>
      </c>
      <c r="G852">
        <v>0</v>
      </c>
      <c r="H852">
        <v>0.91999999999999904</v>
      </c>
      <c r="I852">
        <v>0.04</v>
      </c>
      <c r="J852">
        <v>0</v>
      </c>
      <c r="K852">
        <v>0.02</v>
      </c>
      <c r="L852">
        <v>0.02</v>
      </c>
      <c r="M852">
        <v>0.02</v>
      </c>
      <c r="N852">
        <v>5.0105868052047402</v>
      </c>
      <c r="O852">
        <f t="shared" si="26"/>
        <v>175.8629699</v>
      </c>
      <c r="P852">
        <f t="shared" si="27"/>
        <v>-38.239052790000002</v>
      </c>
      <c r="R852">
        <v>186300</v>
      </c>
      <c r="S852" t="s">
        <v>945</v>
      </c>
      <c r="T852" t="s">
        <v>96</v>
      </c>
      <c r="U852" t="s">
        <v>97</v>
      </c>
      <c r="V852" t="s">
        <v>97</v>
      </c>
      <c r="W852" t="s">
        <v>97</v>
      </c>
      <c r="X852">
        <v>0</v>
      </c>
      <c r="Y852" t="s">
        <v>97</v>
      </c>
      <c r="Z852" t="s">
        <v>97</v>
      </c>
      <c r="AA852">
        <v>0</v>
      </c>
      <c r="AB852" t="s">
        <v>97</v>
      </c>
      <c r="AC852" t="s">
        <v>97</v>
      </c>
      <c r="AD852">
        <v>0.02</v>
      </c>
      <c r="AE852" t="s">
        <v>97</v>
      </c>
      <c r="AF852">
        <v>175.8736035</v>
      </c>
      <c r="AG852">
        <v>-38.209234930000001</v>
      </c>
      <c r="AI852">
        <v>187800</v>
      </c>
      <c r="AJ852" t="s">
        <v>958</v>
      </c>
      <c r="AK852" t="s">
        <v>96</v>
      </c>
      <c r="AL852" t="s">
        <v>97</v>
      </c>
      <c r="AM852" t="s">
        <v>97</v>
      </c>
      <c r="AN852" t="s">
        <v>97</v>
      </c>
      <c r="AO852">
        <v>0</v>
      </c>
      <c r="AP852" t="s">
        <v>97</v>
      </c>
      <c r="AQ852" t="s">
        <v>97</v>
      </c>
      <c r="AR852">
        <v>0</v>
      </c>
      <c r="AS852" t="s">
        <v>97</v>
      </c>
      <c r="AT852" t="s">
        <v>97</v>
      </c>
      <c r="AU852">
        <v>0</v>
      </c>
      <c r="AV852" t="s">
        <v>97</v>
      </c>
      <c r="AW852">
        <v>176.09477749999999</v>
      </c>
      <c r="AX852">
        <v>-38.52137003</v>
      </c>
    </row>
    <row r="853" spans="1:50" x14ac:dyDescent="0.55000000000000004">
      <c r="A853">
        <v>187000</v>
      </c>
      <c r="B853" t="s">
        <v>951</v>
      </c>
      <c r="C853" t="s">
        <v>96</v>
      </c>
      <c r="D853">
        <v>0</v>
      </c>
      <c r="E853">
        <v>0</v>
      </c>
      <c r="F853">
        <v>0</v>
      </c>
      <c r="G853">
        <v>0</v>
      </c>
      <c r="H853">
        <v>0.86</v>
      </c>
      <c r="I853">
        <v>0.08</v>
      </c>
      <c r="J853">
        <v>0</v>
      </c>
      <c r="K853">
        <v>0</v>
      </c>
      <c r="L853">
        <v>0.06</v>
      </c>
      <c r="M853">
        <v>0.02</v>
      </c>
      <c r="N853">
        <v>6.8119428540364204</v>
      </c>
      <c r="O853">
        <f t="shared" si="26"/>
        <v>174.80364539999999</v>
      </c>
      <c r="P853">
        <f t="shared" si="27"/>
        <v>-38.451664360000002</v>
      </c>
      <c r="R853">
        <v>186400</v>
      </c>
      <c r="S853" t="s">
        <v>946</v>
      </c>
      <c r="T853" t="s">
        <v>96</v>
      </c>
      <c r="U853">
        <v>0</v>
      </c>
      <c r="V853">
        <v>0</v>
      </c>
      <c r="W853">
        <v>0</v>
      </c>
      <c r="X853">
        <v>0</v>
      </c>
      <c r="Y853">
        <v>0.87</v>
      </c>
      <c r="Z853">
        <v>0</v>
      </c>
      <c r="AA853">
        <v>0</v>
      </c>
      <c r="AB853">
        <v>0</v>
      </c>
      <c r="AC853">
        <v>0.13</v>
      </c>
      <c r="AD853">
        <v>0.02</v>
      </c>
      <c r="AE853">
        <v>1.1682497514233601</v>
      </c>
      <c r="AF853">
        <v>175.85345649999999</v>
      </c>
      <c r="AG853">
        <v>-38.22438631</v>
      </c>
      <c r="AI853">
        <v>187900</v>
      </c>
      <c r="AJ853" t="s">
        <v>959</v>
      </c>
      <c r="AK853" t="s">
        <v>96</v>
      </c>
      <c r="AL853">
        <v>0</v>
      </c>
      <c r="AM853">
        <v>0.91</v>
      </c>
      <c r="AN853">
        <v>0</v>
      </c>
      <c r="AO853">
        <v>0</v>
      </c>
      <c r="AP853">
        <v>0</v>
      </c>
      <c r="AQ853">
        <v>0.09</v>
      </c>
      <c r="AR853">
        <v>0</v>
      </c>
      <c r="AS853">
        <v>0</v>
      </c>
      <c r="AT853">
        <v>0</v>
      </c>
      <c r="AU853">
        <v>0</v>
      </c>
      <c r="AV853">
        <v>7.8305494020621698</v>
      </c>
      <c r="AW853">
        <v>175.73119169999899</v>
      </c>
      <c r="AX853">
        <v>-38.87113196</v>
      </c>
    </row>
    <row r="854" spans="1:50" x14ac:dyDescent="0.55000000000000004">
      <c r="A854">
        <v>187100</v>
      </c>
      <c r="B854" t="s">
        <v>952</v>
      </c>
      <c r="C854" t="s">
        <v>96</v>
      </c>
      <c r="D854">
        <v>0</v>
      </c>
      <c r="E854">
        <v>0</v>
      </c>
      <c r="F854">
        <v>0</v>
      </c>
      <c r="G854">
        <v>0</v>
      </c>
      <c r="H854">
        <v>0.96</v>
      </c>
      <c r="I854">
        <v>0</v>
      </c>
      <c r="J854">
        <v>0</v>
      </c>
      <c r="K854">
        <v>0</v>
      </c>
      <c r="L854">
        <v>0.04</v>
      </c>
      <c r="M854">
        <v>0.02</v>
      </c>
      <c r="N854">
        <v>8.1689391148184001</v>
      </c>
      <c r="O854">
        <f t="shared" si="26"/>
        <v>175.06938339999999</v>
      </c>
      <c r="P854">
        <f t="shared" si="27"/>
        <v>-38.283553050000002</v>
      </c>
      <c r="R854">
        <v>186500</v>
      </c>
      <c r="S854" t="s">
        <v>947</v>
      </c>
      <c r="T854" t="s">
        <v>96</v>
      </c>
      <c r="U854">
        <v>0</v>
      </c>
      <c r="V854">
        <v>0</v>
      </c>
      <c r="W854">
        <v>0</v>
      </c>
      <c r="X854">
        <v>0</v>
      </c>
      <c r="Y854">
        <v>1</v>
      </c>
      <c r="Z854">
        <v>0</v>
      </c>
      <c r="AA854">
        <v>0</v>
      </c>
      <c r="AB854">
        <v>0</v>
      </c>
      <c r="AC854">
        <v>0</v>
      </c>
      <c r="AD854">
        <v>0.02</v>
      </c>
      <c r="AE854">
        <v>1.1115553831942899</v>
      </c>
      <c r="AF854">
        <v>175.86351740000001</v>
      </c>
      <c r="AG854">
        <v>-38.220810909999997</v>
      </c>
      <c r="AI854">
        <v>188000</v>
      </c>
      <c r="AJ854" t="s">
        <v>960</v>
      </c>
      <c r="AK854" t="s">
        <v>96</v>
      </c>
      <c r="AL854" t="s">
        <v>97</v>
      </c>
      <c r="AM854" t="s">
        <v>97</v>
      </c>
      <c r="AN854" t="s">
        <v>97</v>
      </c>
      <c r="AO854">
        <v>0</v>
      </c>
      <c r="AP854" t="s">
        <v>97</v>
      </c>
      <c r="AQ854" t="s">
        <v>97</v>
      </c>
      <c r="AR854">
        <v>0</v>
      </c>
      <c r="AS854" t="s">
        <v>97</v>
      </c>
      <c r="AT854" t="s">
        <v>97</v>
      </c>
      <c r="AU854">
        <v>0</v>
      </c>
      <c r="AV854" t="s">
        <v>97</v>
      </c>
      <c r="AW854">
        <v>175.97695919999899</v>
      </c>
      <c r="AX854">
        <v>-38.654454710000003</v>
      </c>
    </row>
    <row r="855" spans="1:50" x14ac:dyDescent="0.55000000000000004">
      <c r="A855">
        <v>187200</v>
      </c>
      <c r="B855" t="s">
        <v>953</v>
      </c>
      <c r="C855" t="s">
        <v>96</v>
      </c>
      <c r="D855">
        <v>0</v>
      </c>
      <c r="E855">
        <v>0</v>
      </c>
      <c r="F855">
        <v>0</v>
      </c>
      <c r="G855">
        <v>0</v>
      </c>
      <c r="H855">
        <v>0.87</v>
      </c>
      <c r="I855">
        <v>0.04</v>
      </c>
      <c r="J855">
        <v>0</v>
      </c>
      <c r="K855">
        <v>0</v>
      </c>
      <c r="L855">
        <v>0.09</v>
      </c>
      <c r="M855">
        <v>0.02</v>
      </c>
      <c r="N855">
        <v>9.8758277933223404</v>
      </c>
      <c r="O855">
        <f t="shared" si="26"/>
        <v>175.02022119999901</v>
      </c>
      <c r="P855">
        <f t="shared" si="27"/>
        <v>-38.542289199999999</v>
      </c>
      <c r="R855">
        <v>186600</v>
      </c>
      <c r="S855" t="s">
        <v>948</v>
      </c>
      <c r="T855" t="s">
        <v>96</v>
      </c>
      <c r="U855">
        <v>0</v>
      </c>
      <c r="V855">
        <v>0</v>
      </c>
      <c r="W855">
        <v>0</v>
      </c>
      <c r="X855">
        <v>0</v>
      </c>
      <c r="Y855">
        <v>0.95</v>
      </c>
      <c r="Z855">
        <v>0.05</v>
      </c>
      <c r="AA855">
        <v>0</v>
      </c>
      <c r="AB855">
        <v>0</v>
      </c>
      <c r="AC855">
        <v>0</v>
      </c>
      <c r="AD855">
        <v>0.02</v>
      </c>
      <c r="AE855">
        <v>1.57197346297573</v>
      </c>
      <c r="AF855">
        <v>175.86534609999899</v>
      </c>
      <c r="AG855">
        <v>-38.23232788</v>
      </c>
      <c r="AI855">
        <v>188200</v>
      </c>
      <c r="AJ855" t="s">
        <v>961</v>
      </c>
      <c r="AK855" t="s">
        <v>96</v>
      </c>
      <c r="AL855">
        <v>0</v>
      </c>
      <c r="AM855">
        <v>0.35</v>
      </c>
      <c r="AN855">
        <v>0</v>
      </c>
      <c r="AO855">
        <v>0</v>
      </c>
      <c r="AP855">
        <v>0</v>
      </c>
      <c r="AQ855">
        <v>0.5</v>
      </c>
      <c r="AR855">
        <v>0</v>
      </c>
      <c r="AS855">
        <v>0</v>
      </c>
      <c r="AT855">
        <v>0.15</v>
      </c>
      <c r="AU855">
        <v>0</v>
      </c>
      <c r="AV855">
        <v>17.193436770019598</v>
      </c>
      <c r="AW855">
        <v>176.2790871</v>
      </c>
      <c r="AX855">
        <v>-38.637997820000002</v>
      </c>
    </row>
    <row r="856" spans="1:50" x14ac:dyDescent="0.55000000000000004">
      <c r="A856">
        <v>187300</v>
      </c>
      <c r="B856" t="s">
        <v>954</v>
      </c>
      <c r="C856" t="s">
        <v>96</v>
      </c>
      <c r="D856">
        <v>0</v>
      </c>
      <c r="E856">
        <v>0</v>
      </c>
      <c r="F856">
        <v>0</v>
      </c>
      <c r="G856">
        <v>0</v>
      </c>
      <c r="H856">
        <v>0.83</v>
      </c>
      <c r="I856">
        <v>7.0000000000000007E-2</v>
      </c>
      <c r="J856">
        <v>0</v>
      </c>
      <c r="K856">
        <v>0.01</v>
      </c>
      <c r="L856">
        <v>0.09</v>
      </c>
      <c r="M856">
        <v>0.02</v>
      </c>
      <c r="N856">
        <v>3.5995737358902602</v>
      </c>
      <c r="O856">
        <f t="shared" si="26"/>
        <v>175.16019030000001</v>
      </c>
      <c r="P856">
        <f t="shared" si="27"/>
        <v>-38.336398940000002</v>
      </c>
      <c r="R856">
        <v>186700</v>
      </c>
      <c r="S856" t="s">
        <v>949</v>
      </c>
      <c r="T856" t="s">
        <v>96</v>
      </c>
      <c r="U856">
        <v>0</v>
      </c>
      <c r="V856">
        <v>0</v>
      </c>
      <c r="W856">
        <v>0</v>
      </c>
      <c r="X856">
        <v>0</v>
      </c>
      <c r="Y856">
        <v>0.89</v>
      </c>
      <c r="Z856">
        <v>0.06</v>
      </c>
      <c r="AA856">
        <v>0</v>
      </c>
      <c r="AB856">
        <v>0.01</v>
      </c>
      <c r="AC856">
        <v>0.04</v>
      </c>
      <c r="AD856">
        <v>0.02</v>
      </c>
      <c r="AE856">
        <v>4.1630946715503603</v>
      </c>
      <c r="AF856">
        <v>175.88254709999899</v>
      </c>
      <c r="AG856">
        <v>-38.230073249999997</v>
      </c>
      <c r="AI856">
        <v>188300</v>
      </c>
      <c r="AJ856" t="s">
        <v>962</v>
      </c>
      <c r="AK856" t="s">
        <v>96</v>
      </c>
      <c r="AL856" t="s">
        <v>97</v>
      </c>
      <c r="AM856" t="s">
        <v>97</v>
      </c>
      <c r="AN856" t="s">
        <v>97</v>
      </c>
      <c r="AO856">
        <v>0</v>
      </c>
      <c r="AP856" t="s">
        <v>97</v>
      </c>
      <c r="AQ856" t="s">
        <v>97</v>
      </c>
      <c r="AR856">
        <v>0</v>
      </c>
      <c r="AS856" t="s">
        <v>97</v>
      </c>
      <c r="AT856" t="s">
        <v>97</v>
      </c>
      <c r="AU856">
        <v>0</v>
      </c>
      <c r="AV856" t="s">
        <v>97</v>
      </c>
      <c r="AW856">
        <v>176.01956809999999</v>
      </c>
      <c r="AX856">
        <v>-38.70123976</v>
      </c>
    </row>
    <row r="857" spans="1:50" x14ac:dyDescent="0.55000000000000004">
      <c r="A857">
        <v>187400</v>
      </c>
      <c r="B857" t="s">
        <v>955</v>
      </c>
      <c r="C857" t="s">
        <v>96</v>
      </c>
      <c r="D857">
        <v>0</v>
      </c>
      <c r="E857">
        <v>0</v>
      </c>
      <c r="F857">
        <v>0</v>
      </c>
      <c r="G857">
        <v>0</v>
      </c>
      <c r="H857">
        <v>0.83</v>
      </c>
      <c r="I857">
        <v>0.09</v>
      </c>
      <c r="J857">
        <v>0</v>
      </c>
      <c r="K857">
        <v>0.01</v>
      </c>
      <c r="L857">
        <v>7.0000000000000007E-2</v>
      </c>
      <c r="M857">
        <v>0.02</v>
      </c>
      <c r="N857">
        <v>4.0372162257040003</v>
      </c>
      <c r="O857">
        <f t="shared" si="26"/>
        <v>175.17501419999999</v>
      </c>
      <c r="P857">
        <f t="shared" si="27"/>
        <v>-38.334229540000003</v>
      </c>
      <c r="R857">
        <v>186800</v>
      </c>
      <c r="S857" t="s">
        <v>950</v>
      </c>
      <c r="T857" t="s">
        <v>96</v>
      </c>
      <c r="U857">
        <v>0</v>
      </c>
      <c r="V857">
        <v>0</v>
      </c>
      <c r="W857">
        <v>0</v>
      </c>
      <c r="X857">
        <v>0</v>
      </c>
      <c r="Y857">
        <v>0.91</v>
      </c>
      <c r="Z857">
        <v>0</v>
      </c>
      <c r="AA857">
        <v>0</v>
      </c>
      <c r="AB857">
        <v>0</v>
      </c>
      <c r="AC857">
        <v>0.09</v>
      </c>
      <c r="AD857">
        <v>0.02</v>
      </c>
      <c r="AE857">
        <v>2.9475300817043202</v>
      </c>
      <c r="AF857">
        <v>175.8629699</v>
      </c>
      <c r="AG857">
        <v>-38.239052790000002</v>
      </c>
      <c r="AI857">
        <v>188400</v>
      </c>
      <c r="AJ857" t="s">
        <v>963</v>
      </c>
      <c r="AK857" t="s">
        <v>96</v>
      </c>
      <c r="AL857">
        <v>0</v>
      </c>
      <c r="AM857">
        <v>0.08</v>
      </c>
      <c r="AN857">
        <v>0</v>
      </c>
      <c r="AO857">
        <v>0</v>
      </c>
      <c r="AP857">
        <v>0</v>
      </c>
      <c r="AQ857">
        <v>0.8</v>
      </c>
      <c r="AR857">
        <v>0</v>
      </c>
      <c r="AS857">
        <v>0</v>
      </c>
      <c r="AT857">
        <v>0.12</v>
      </c>
      <c r="AU857">
        <v>0</v>
      </c>
      <c r="AV857">
        <v>3.1085032164656101</v>
      </c>
      <c r="AW857">
        <v>176.0527261</v>
      </c>
      <c r="AX857">
        <v>-38.681689990000002</v>
      </c>
    </row>
    <row r="858" spans="1:50" x14ac:dyDescent="0.55000000000000004">
      <c r="A858">
        <v>187500</v>
      </c>
      <c r="B858" t="s">
        <v>956</v>
      </c>
      <c r="C858" t="s">
        <v>96</v>
      </c>
      <c r="D858">
        <v>0</v>
      </c>
      <c r="E858">
        <v>0</v>
      </c>
      <c r="F858">
        <v>0</v>
      </c>
      <c r="G858">
        <v>0</v>
      </c>
      <c r="H858">
        <v>0.93</v>
      </c>
      <c r="I858">
        <v>0.03</v>
      </c>
      <c r="J858">
        <v>0</v>
      </c>
      <c r="K858">
        <v>0</v>
      </c>
      <c r="L858">
        <v>0.04</v>
      </c>
      <c r="M858">
        <v>0.02</v>
      </c>
      <c r="N858">
        <v>15.4381779162296</v>
      </c>
      <c r="O858">
        <f t="shared" si="26"/>
        <v>175.2765737</v>
      </c>
      <c r="P858">
        <f t="shared" si="27"/>
        <v>-38.458393270000002</v>
      </c>
      <c r="R858">
        <v>187000</v>
      </c>
      <c r="S858" t="s">
        <v>951</v>
      </c>
      <c r="T858" t="s">
        <v>96</v>
      </c>
      <c r="U858">
        <v>0</v>
      </c>
      <c r="V858">
        <v>0</v>
      </c>
      <c r="W858">
        <v>0</v>
      </c>
      <c r="X858">
        <v>0</v>
      </c>
      <c r="Y858">
        <v>0.83</v>
      </c>
      <c r="Z858">
        <v>0.1</v>
      </c>
      <c r="AA858">
        <v>0</v>
      </c>
      <c r="AB858">
        <v>0</v>
      </c>
      <c r="AC858">
        <v>7.0000000000000007E-2</v>
      </c>
      <c r="AD858">
        <v>0.02</v>
      </c>
      <c r="AE858">
        <v>1.7029821441561801</v>
      </c>
      <c r="AF858">
        <v>174.80364539999999</v>
      </c>
      <c r="AG858">
        <v>-38.451664360000002</v>
      </c>
      <c r="AI858">
        <v>188500</v>
      </c>
      <c r="AJ858" t="s">
        <v>964</v>
      </c>
      <c r="AK858" t="s">
        <v>96</v>
      </c>
      <c r="AL858" t="s">
        <v>97</v>
      </c>
      <c r="AM858" t="s">
        <v>97</v>
      </c>
      <c r="AN858" t="s">
        <v>97</v>
      </c>
      <c r="AO858">
        <v>0</v>
      </c>
      <c r="AP858" t="s">
        <v>97</v>
      </c>
      <c r="AQ858" t="s">
        <v>97</v>
      </c>
      <c r="AR858">
        <v>0</v>
      </c>
      <c r="AS858" t="s">
        <v>97</v>
      </c>
      <c r="AT858" t="s">
        <v>97</v>
      </c>
      <c r="AU858">
        <v>0</v>
      </c>
      <c r="AV858" t="s">
        <v>97</v>
      </c>
      <c r="AW858">
        <v>176.07424699999899</v>
      </c>
      <c r="AX858">
        <v>-38.67360248</v>
      </c>
    </row>
    <row r="859" spans="1:50" x14ac:dyDescent="0.55000000000000004">
      <c r="A859">
        <v>187600</v>
      </c>
      <c r="B859" t="s">
        <v>965</v>
      </c>
      <c r="C859" t="s">
        <v>96</v>
      </c>
      <c r="D859" t="s">
        <v>97</v>
      </c>
      <c r="E859" t="s">
        <v>97</v>
      </c>
      <c r="F859" t="s">
        <v>97</v>
      </c>
      <c r="G859">
        <v>0</v>
      </c>
      <c r="H859" t="s">
        <v>97</v>
      </c>
      <c r="I859" t="s">
        <v>97</v>
      </c>
      <c r="J859">
        <v>0</v>
      </c>
      <c r="K859" t="s">
        <v>97</v>
      </c>
      <c r="L859" t="s">
        <v>97</v>
      </c>
      <c r="M859">
        <v>0.02</v>
      </c>
      <c r="N859" t="s">
        <v>97</v>
      </c>
      <c r="O859">
        <f t="shared" si="26"/>
        <v>175.52421580000001</v>
      </c>
      <c r="P859">
        <f t="shared" si="27"/>
        <v>-38.533743680000001</v>
      </c>
      <c r="R859">
        <v>187100</v>
      </c>
      <c r="S859" t="s">
        <v>952</v>
      </c>
      <c r="T859" t="s">
        <v>96</v>
      </c>
      <c r="U859">
        <v>0</v>
      </c>
      <c r="V859">
        <v>0</v>
      </c>
      <c r="W859">
        <v>0</v>
      </c>
      <c r="X859">
        <v>0</v>
      </c>
      <c r="Y859">
        <v>0.92</v>
      </c>
      <c r="Z859">
        <v>0.04</v>
      </c>
      <c r="AA859">
        <v>0</v>
      </c>
      <c r="AB859">
        <v>0</v>
      </c>
      <c r="AC859">
        <v>0.04</v>
      </c>
      <c r="AD859">
        <v>0.02</v>
      </c>
      <c r="AE859">
        <v>9.2372043694879302</v>
      </c>
      <c r="AF859">
        <v>175.06938339999999</v>
      </c>
      <c r="AG859">
        <v>-38.283553050000002</v>
      </c>
      <c r="AI859">
        <v>188600</v>
      </c>
      <c r="AJ859" t="s">
        <v>966</v>
      </c>
      <c r="AK859" t="s">
        <v>96</v>
      </c>
      <c r="AL859">
        <v>0</v>
      </c>
      <c r="AM859">
        <v>0.06</v>
      </c>
      <c r="AN859">
        <v>0</v>
      </c>
      <c r="AO859">
        <v>0</v>
      </c>
      <c r="AP859">
        <v>4.9999999999999899E-2</v>
      </c>
      <c r="AQ859">
        <v>0.84</v>
      </c>
      <c r="AR859">
        <v>0</v>
      </c>
      <c r="AS859">
        <v>0</v>
      </c>
      <c r="AT859">
        <v>0.05</v>
      </c>
      <c r="AU859">
        <v>0</v>
      </c>
      <c r="AV859">
        <v>3.8230171250126301</v>
      </c>
      <c r="AW859">
        <v>176.07304189999999</v>
      </c>
      <c r="AX859">
        <v>-38.684768400000003</v>
      </c>
    </row>
    <row r="860" spans="1:50" x14ac:dyDescent="0.55000000000000004">
      <c r="A860">
        <v>187700</v>
      </c>
      <c r="B860" t="s">
        <v>957</v>
      </c>
      <c r="C860" t="s">
        <v>96</v>
      </c>
      <c r="D860">
        <v>0</v>
      </c>
      <c r="E860">
        <v>0</v>
      </c>
      <c r="F860">
        <v>0</v>
      </c>
      <c r="G860">
        <v>0</v>
      </c>
      <c r="H860">
        <v>0.88</v>
      </c>
      <c r="I860">
        <v>0.03</v>
      </c>
      <c r="J860">
        <v>0</v>
      </c>
      <c r="K860">
        <v>0</v>
      </c>
      <c r="L860">
        <v>0.09</v>
      </c>
      <c r="M860">
        <v>0.02</v>
      </c>
      <c r="N860">
        <v>8.2632229413714704</v>
      </c>
      <c r="O860">
        <f t="shared" si="26"/>
        <v>175.78064219999999</v>
      </c>
      <c r="P860">
        <f t="shared" si="27"/>
        <v>-38.512143770000002</v>
      </c>
      <c r="R860">
        <v>187200</v>
      </c>
      <c r="S860" t="s">
        <v>953</v>
      </c>
      <c r="T860" t="s">
        <v>96</v>
      </c>
      <c r="U860">
        <v>0</v>
      </c>
      <c r="V860">
        <v>0</v>
      </c>
      <c r="W860">
        <v>0</v>
      </c>
      <c r="X860">
        <v>0</v>
      </c>
      <c r="Y860">
        <v>0.86</v>
      </c>
      <c r="Z860">
        <v>0.04</v>
      </c>
      <c r="AA860">
        <v>0</v>
      </c>
      <c r="AB860">
        <v>0</v>
      </c>
      <c r="AC860">
        <v>0.1</v>
      </c>
      <c r="AD860">
        <v>0.02</v>
      </c>
      <c r="AE860">
        <v>7.1012621264910996</v>
      </c>
      <c r="AF860">
        <v>175.02022119999901</v>
      </c>
      <c r="AG860">
        <v>-38.542289199999999</v>
      </c>
      <c r="AI860">
        <v>188700</v>
      </c>
      <c r="AJ860" t="s">
        <v>967</v>
      </c>
      <c r="AK860" t="s">
        <v>96</v>
      </c>
      <c r="AL860" t="s">
        <v>97</v>
      </c>
      <c r="AM860" t="s">
        <v>97</v>
      </c>
      <c r="AN860" t="s">
        <v>97</v>
      </c>
      <c r="AO860">
        <v>0</v>
      </c>
      <c r="AP860" t="s">
        <v>97</v>
      </c>
      <c r="AQ860" t="s">
        <v>97</v>
      </c>
      <c r="AR860">
        <v>0</v>
      </c>
      <c r="AS860" t="s">
        <v>97</v>
      </c>
      <c r="AT860" t="s">
        <v>97</v>
      </c>
      <c r="AU860">
        <v>0</v>
      </c>
      <c r="AV860" t="s">
        <v>97</v>
      </c>
      <c r="AW860">
        <v>176.1135731</v>
      </c>
      <c r="AX860">
        <v>-38.6735573999999</v>
      </c>
    </row>
    <row r="861" spans="1:50" x14ac:dyDescent="0.55000000000000004">
      <c r="A861">
        <v>187800</v>
      </c>
      <c r="B861" t="s">
        <v>958</v>
      </c>
      <c r="C861" t="s">
        <v>96</v>
      </c>
      <c r="D861">
        <v>0</v>
      </c>
      <c r="E861">
        <v>0</v>
      </c>
      <c r="F861">
        <v>0</v>
      </c>
      <c r="G861">
        <v>0</v>
      </c>
      <c r="H861">
        <v>1</v>
      </c>
      <c r="I861">
        <v>0</v>
      </c>
      <c r="J861">
        <v>0</v>
      </c>
      <c r="K861">
        <v>0</v>
      </c>
      <c r="L861">
        <v>0</v>
      </c>
      <c r="M861">
        <v>0.02</v>
      </c>
      <c r="N861">
        <v>15.1188427141829</v>
      </c>
      <c r="O861">
        <f t="shared" si="26"/>
        <v>176.09477749999999</v>
      </c>
      <c r="P861">
        <f t="shared" si="27"/>
        <v>-38.52137003</v>
      </c>
      <c r="R861">
        <v>187300</v>
      </c>
      <c r="S861" t="s">
        <v>954</v>
      </c>
      <c r="T861" t="s">
        <v>96</v>
      </c>
      <c r="U861">
        <v>0</v>
      </c>
      <c r="V861">
        <v>0</v>
      </c>
      <c r="W861">
        <v>0</v>
      </c>
      <c r="X861">
        <v>0</v>
      </c>
      <c r="Y861">
        <v>0.9</v>
      </c>
      <c r="Z861">
        <v>0.03</v>
      </c>
      <c r="AA861">
        <v>0</v>
      </c>
      <c r="AB861">
        <v>0</v>
      </c>
      <c r="AC861">
        <v>7.0000000000000007E-2</v>
      </c>
      <c r="AD861">
        <v>0.02</v>
      </c>
      <c r="AE861">
        <v>7.0586042452434103</v>
      </c>
      <c r="AF861">
        <v>175.16019030000001</v>
      </c>
      <c r="AG861">
        <v>-38.336398940000002</v>
      </c>
      <c r="AI861">
        <v>188800</v>
      </c>
      <c r="AJ861" t="s">
        <v>968</v>
      </c>
      <c r="AK861" t="s">
        <v>96</v>
      </c>
      <c r="AL861">
        <v>0</v>
      </c>
      <c r="AM861">
        <v>0.21</v>
      </c>
      <c r="AN861">
        <v>0</v>
      </c>
      <c r="AO861">
        <v>0</v>
      </c>
      <c r="AP861">
        <v>0.09</v>
      </c>
      <c r="AQ861">
        <v>0.45</v>
      </c>
      <c r="AR861">
        <v>0</v>
      </c>
      <c r="AS861">
        <v>0.01</v>
      </c>
      <c r="AT861">
        <v>0.24</v>
      </c>
      <c r="AU861">
        <v>0</v>
      </c>
      <c r="AV861">
        <v>6.6392891256823097</v>
      </c>
      <c r="AW861">
        <v>176.0813206</v>
      </c>
      <c r="AX861">
        <v>-38.684538490000001</v>
      </c>
    </row>
    <row r="862" spans="1:50" x14ac:dyDescent="0.55000000000000004">
      <c r="A862">
        <v>187900</v>
      </c>
      <c r="B862" t="s">
        <v>959</v>
      </c>
      <c r="C862" t="s">
        <v>96</v>
      </c>
      <c r="D862">
        <v>0</v>
      </c>
      <c r="E862">
        <v>0</v>
      </c>
      <c r="F862">
        <v>0</v>
      </c>
      <c r="G862">
        <v>0</v>
      </c>
      <c r="H862">
        <v>0.92999999999999905</v>
      </c>
      <c r="I862">
        <v>0.02</v>
      </c>
      <c r="J862">
        <v>0</v>
      </c>
      <c r="K862">
        <v>0</v>
      </c>
      <c r="L862">
        <v>0.05</v>
      </c>
      <c r="M862">
        <v>0.02</v>
      </c>
      <c r="N862">
        <v>12.9761537014274</v>
      </c>
      <c r="O862">
        <f t="shared" si="26"/>
        <v>175.73119169999899</v>
      </c>
      <c r="P862">
        <f t="shared" si="27"/>
        <v>-38.87113196</v>
      </c>
      <c r="R862">
        <v>187400</v>
      </c>
      <c r="S862" t="s">
        <v>955</v>
      </c>
      <c r="T862" t="s">
        <v>96</v>
      </c>
      <c r="U862">
        <v>0</v>
      </c>
      <c r="V862">
        <v>0</v>
      </c>
      <c r="W862">
        <v>0</v>
      </c>
      <c r="X862">
        <v>0</v>
      </c>
      <c r="Y862">
        <v>0.85</v>
      </c>
      <c r="Z862">
        <v>0.06</v>
      </c>
      <c r="AA862">
        <v>0</v>
      </c>
      <c r="AB862">
        <v>0.02</v>
      </c>
      <c r="AC862">
        <v>7.0000000000000007E-2</v>
      </c>
      <c r="AD862">
        <v>0.02</v>
      </c>
      <c r="AE862">
        <v>5.3427745220701297</v>
      </c>
      <c r="AF862">
        <v>175.17501419999999</v>
      </c>
      <c r="AG862">
        <v>-38.334229540000003</v>
      </c>
      <c r="AI862">
        <v>188900</v>
      </c>
      <c r="AJ862" t="s">
        <v>969</v>
      </c>
      <c r="AK862" t="s">
        <v>96</v>
      </c>
      <c r="AL862">
        <v>0</v>
      </c>
      <c r="AM862">
        <v>0</v>
      </c>
      <c r="AN862">
        <v>0</v>
      </c>
      <c r="AO862">
        <v>0</v>
      </c>
      <c r="AP862">
        <v>0</v>
      </c>
      <c r="AQ862">
        <v>0.78</v>
      </c>
      <c r="AR862">
        <v>0</v>
      </c>
      <c r="AS862">
        <v>0</v>
      </c>
      <c r="AT862">
        <v>0.22</v>
      </c>
      <c r="AU862">
        <v>0</v>
      </c>
      <c r="AV862">
        <v>3.3991730555898698</v>
      </c>
      <c r="AW862">
        <v>176.0924507</v>
      </c>
      <c r="AX862">
        <v>-38.686739520000003</v>
      </c>
    </row>
    <row r="863" spans="1:50" x14ac:dyDescent="0.55000000000000004">
      <c r="A863">
        <v>188000</v>
      </c>
      <c r="B863" t="s">
        <v>960</v>
      </c>
      <c r="C863" t="s">
        <v>96</v>
      </c>
      <c r="D863">
        <v>0</v>
      </c>
      <c r="E863">
        <v>0</v>
      </c>
      <c r="F863">
        <v>0</v>
      </c>
      <c r="G863">
        <v>0</v>
      </c>
      <c r="H863">
        <v>0.98</v>
      </c>
      <c r="I863">
        <v>0.02</v>
      </c>
      <c r="J863">
        <v>0</v>
      </c>
      <c r="K863">
        <v>0</v>
      </c>
      <c r="L863">
        <v>0</v>
      </c>
      <c r="M863">
        <v>0.02</v>
      </c>
      <c r="N863">
        <v>10.720112938800201</v>
      </c>
      <c r="O863">
        <f t="shared" si="26"/>
        <v>175.97695919999899</v>
      </c>
      <c r="P863">
        <f t="shared" si="27"/>
        <v>-38.654454710000003</v>
      </c>
      <c r="R863">
        <v>187500</v>
      </c>
      <c r="S863" t="s">
        <v>956</v>
      </c>
      <c r="T863" t="s">
        <v>96</v>
      </c>
      <c r="U863">
        <v>0</v>
      </c>
      <c r="V863">
        <v>0</v>
      </c>
      <c r="W863">
        <v>0</v>
      </c>
      <c r="X863">
        <v>0</v>
      </c>
      <c r="Y863">
        <v>0.85</v>
      </c>
      <c r="Z863">
        <v>0.06</v>
      </c>
      <c r="AA863">
        <v>0</v>
      </c>
      <c r="AB863">
        <v>0</v>
      </c>
      <c r="AC863">
        <v>0.09</v>
      </c>
      <c r="AD863">
        <v>0.02</v>
      </c>
      <c r="AE863">
        <v>8.1528372353008596</v>
      </c>
      <c r="AF863">
        <v>175.2765737</v>
      </c>
      <c r="AG863">
        <v>-38.458393270000002</v>
      </c>
      <c r="AI863">
        <v>189000</v>
      </c>
      <c r="AJ863" t="s">
        <v>970</v>
      </c>
      <c r="AK863" t="s">
        <v>96</v>
      </c>
      <c r="AL863" t="s">
        <v>97</v>
      </c>
      <c r="AM863" t="s">
        <v>97</v>
      </c>
      <c r="AN863" t="s">
        <v>97</v>
      </c>
      <c r="AO863">
        <v>0</v>
      </c>
      <c r="AP863" t="s">
        <v>97</v>
      </c>
      <c r="AQ863" t="s">
        <v>97</v>
      </c>
      <c r="AR863">
        <v>0</v>
      </c>
      <c r="AS863" t="s">
        <v>97</v>
      </c>
      <c r="AT863" t="s">
        <v>97</v>
      </c>
      <c r="AU863">
        <v>0</v>
      </c>
      <c r="AV863" t="s">
        <v>97</v>
      </c>
      <c r="AW863">
        <v>176.0859815</v>
      </c>
      <c r="AX863">
        <v>-38.69357961</v>
      </c>
    </row>
    <row r="864" spans="1:50" x14ac:dyDescent="0.55000000000000004">
      <c r="A864">
        <v>188200</v>
      </c>
      <c r="B864" t="s">
        <v>961</v>
      </c>
      <c r="C864" t="s">
        <v>96</v>
      </c>
      <c r="D864">
        <v>0</v>
      </c>
      <c r="E864">
        <v>0</v>
      </c>
      <c r="F864">
        <v>0</v>
      </c>
      <c r="G864">
        <v>0</v>
      </c>
      <c r="H864">
        <v>0.94</v>
      </c>
      <c r="I864">
        <v>0</v>
      </c>
      <c r="J864">
        <v>0</v>
      </c>
      <c r="K864">
        <v>0</v>
      </c>
      <c r="L864">
        <v>0.06</v>
      </c>
      <c r="M864">
        <v>0.02</v>
      </c>
      <c r="N864">
        <v>12.2245780688714</v>
      </c>
      <c r="O864">
        <f t="shared" si="26"/>
        <v>176.2790871</v>
      </c>
      <c r="P864">
        <f t="shared" si="27"/>
        <v>-38.637997820000002</v>
      </c>
      <c r="R864">
        <v>187600</v>
      </c>
      <c r="S864" t="s">
        <v>965</v>
      </c>
      <c r="T864" t="s">
        <v>96</v>
      </c>
      <c r="U864">
        <v>0</v>
      </c>
      <c r="V864">
        <v>0</v>
      </c>
      <c r="W864">
        <v>0</v>
      </c>
      <c r="X864">
        <v>0</v>
      </c>
      <c r="Y864">
        <v>0.88</v>
      </c>
      <c r="Z864">
        <v>0.12</v>
      </c>
      <c r="AA864">
        <v>0</v>
      </c>
      <c r="AB864">
        <v>0</v>
      </c>
      <c r="AC864">
        <v>0</v>
      </c>
      <c r="AD864">
        <v>0.02</v>
      </c>
      <c r="AE864">
        <v>28.749581928156001</v>
      </c>
      <c r="AF864">
        <v>175.52421580000001</v>
      </c>
      <c r="AG864">
        <v>-38.533743680000001</v>
      </c>
      <c r="AI864">
        <v>189100</v>
      </c>
      <c r="AJ864" t="s">
        <v>971</v>
      </c>
      <c r="AK864" t="s">
        <v>96</v>
      </c>
      <c r="AL864">
        <v>0</v>
      </c>
      <c r="AM864">
        <v>0.19</v>
      </c>
      <c r="AN864">
        <v>0</v>
      </c>
      <c r="AO864">
        <v>0</v>
      </c>
      <c r="AP864">
        <v>-0.01</v>
      </c>
      <c r="AQ864">
        <v>0.56000000000000005</v>
      </c>
      <c r="AR864">
        <v>0</v>
      </c>
      <c r="AS864">
        <v>0.05</v>
      </c>
      <c r="AT864">
        <v>0.21</v>
      </c>
      <c r="AU864">
        <v>0</v>
      </c>
      <c r="AV864">
        <v>7.5418724497589</v>
      </c>
      <c r="AW864">
        <v>176.09915049999901</v>
      </c>
      <c r="AX864">
        <v>-38.699762130000003</v>
      </c>
    </row>
    <row r="865" spans="1:50" x14ac:dyDescent="0.55000000000000004">
      <c r="A865">
        <v>188300</v>
      </c>
      <c r="B865" t="s">
        <v>962</v>
      </c>
      <c r="C865" t="s">
        <v>96</v>
      </c>
      <c r="D865">
        <v>0</v>
      </c>
      <c r="E865">
        <v>0</v>
      </c>
      <c r="F865">
        <v>0</v>
      </c>
      <c r="G865">
        <v>0</v>
      </c>
      <c r="H865">
        <v>1</v>
      </c>
      <c r="I865">
        <v>0</v>
      </c>
      <c r="J865">
        <v>0</v>
      </c>
      <c r="K865">
        <v>0</v>
      </c>
      <c r="L865">
        <v>0</v>
      </c>
      <c r="M865">
        <v>0.02</v>
      </c>
      <c r="N865">
        <v>7.07875617223978</v>
      </c>
      <c r="O865">
        <f t="shared" si="26"/>
        <v>176.01956809999999</v>
      </c>
      <c r="P865">
        <f t="shared" si="27"/>
        <v>-38.70123976</v>
      </c>
      <c r="R865">
        <v>187700</v>
      </c>
      <c r="S865" t="s">
        <v>957</v>
      </c>
      <c r="T865" t="s">
        <v>96</v>
      </c>
      <c r="U865">
        <v>0</v>
      </c>
      <c r="V865">
        <v>0</v>
      </c>
      <c r="W865">
        <v>0</v>
      </c>
      <c r="X865">
        <v>0</v>
      </c>
      <c r="Y865">
        <v>0.88</v>
      </c>
      <c r="Z865">
        <v>0.03</v>
      </c>
      <c r="AA865">
        <v>0</v>
      </c>
      <c r="AB865">
        <v>0</v>
      </c>
      <c r="AC865">
        <v>0.09</v>
      </c>
      <c r="AD865">
        <v>0.02</v>
      </c>
      <c r="AE865">
        <v>8.2153993355064294</v>
      </c>
      <c r="AF865">
        <v>175.78064219999999</v>
      </c>
      <c r="AG865">
        <v>-38.512143770000002</v>
      </c>
      <c r="AI865">
        <v>189200</v>
      </c>
      <c r="AJ865" t="s">
        <v>972</v>
      </c>
      <c r="AK865" t="s">
        <v>96</v>
      </c>
      <c r="AL865" t="s">
        <v>97</v>
      </c>
      <c r="AM865" t="s">
        <v>97</v>
      </c>
      <c r="AN865" t="s">
        <v>97</v>
      </c>
      <c r="AO865">
        <v>0</v>
      </c>
      <c r="AP865" t="s">
        <v>97</v>
      </c>
      <c r="AQ865" t="s">
        <v>97</v>
      </c>
      <c r="AR865">
        <v>0</v>
      </c>
      <c r="AS865" t="s">
        <v>97</v>
      </c>
      <c r="AT865" t="s">
        <v>97</v>
      </c>
      <c r="AU865">
        <v>0</v>
      </c>
      <c r="AV865" t="s">
        <v>97</v>
      </c>
      <c r="AW865">
        <v>176.09930080000001</v>
      </c>
      <c r="AX865">
        <v>-38.710396330000002</v>
      </c>
    </row>
    <row r="866" spans="1:50" x14ac:dyDescent="0.55000000000000004">
      <c r="A866">
        <v>188400</v>
      </c>
      <c r="B866" t="s">
        <v>963</v>
      </c>
      <c r="C866" t="s">
        <v>96</v>
      </c>
      <c r="D866">
        <v>0</v>
      </c>
      <c r="E866">
        <v>0</v>
      </c>
      <c r="F866">
        <v>0</v>
      </c>
      <c r="G866">
        <v>0</v>
      </c>
      <c r="H866">
        <v>0.96</v>
      </c>
      <c r="I866">
        <v>0.02</v>
      </c>
      <c r="J866">
        <v>0</v>
      </c>
      <c r="K866">
        <v>0</v>
      </c>
      <c r="L866">
        <v>0.02</v>
      </c>
      <c r="M866">
        <v>0.02</v>
      </c>
      <c r="N866">
        <v>4.7469875648327804</v>
      </c>
      <c r="O866">
        <f t="shared" si="26"/>
        <v>176.0527261</v>
      </c>
      <c r="P866">
        <f t="shared" si="27"/>
        <v>-38.681689990000002</v>
      </c>
      <c r="R866">
        <v>187800</v>
      </c>
      <c r="S866" t="s">
        <v>958</v>
      </c>
      <c r="T866" t="s">
        <v>96</v>
      </c>
      <c r="U866">
        <v>0</v>
      </c>
      <c r="V866">
        <v>0</v>
      </c>
      <c r="W866">
        <v>0</v>
      </c>
      <c r="X866">
        <v>0</v>
      </c>
      <c r="Y866">
        <v>0.96</v>
      </c>
      <c r="Z866">
        <v>0.04</v>
      </c>
      <c r="AA866">
        <v>0</v>
      </c>
      <c r="AB866">
        <v>0</v>
      </c>
      <c r="AC866">
        <v>0</v>
      </c>
      <c r="AD866">
        <v>0.02</v>
      </c>
      <c r="AE866">
        <v>10.742204880075301</v>
      </c>
      <c r="AF866">
        <v>176.09477749999999</v>
      </c>
      <c r="AG866">
        <v>-38.52137003</v>
      </c>
      <c r="AI866">
        <v>189300</v>
      </c>
      <c r="AJ866" t="s">
        <v>973</v>
      </c>
      <c r="AK866" t="s">
        <v>96</v>
      </c>
      <c r="AL866">
        <v>0</v>
      </c>
      <c r="AM866">
        <v>0</v>
      </c>
      <c r="AN866">
        <v>0</v>
      </c>
      <c r="AO866">
        <v>0</v>
      </c>
      <c r="AP866">
        <v>0</v>
      </c>
      <c r="AQ866">
        <v>0.77</v>
      </c>
      <c r="AR866">
        <v>0</v>
      </c>
      <c r="AS866">
        <v>0.05</v>
      </c>
      <c r="AT866">
        <v>0.18</v>
      </c>
      <c r="AU866">
        <v>0</v>
      </c>
      <c r="AV866">
        <v>1.99724488812886</v>
      </c>
      <c r="AW866">
        <v>176.0871793</v>
      </c>
      <c r="AX866">
        <v>-38.71810533</v>
      </c>
    </row>
    <row r="867" spans="1:50" x14ac:dyDescent="0.55000000000000004">
      <c r="A867">
        <v>188500</v>
      </c>
      <c r="B867" t="s">
        <v>964</v>
      </c>
      <c r="C867" t="s">
        <v>96</v>
      </c>
      <c r="D867">
        <v>0</v>
      </c>
      <c r="E867">
        <v>0</v>
      </c>
      <c r="F867">
        <v>0</v>
      </c>
      <c r="G867">
        <v>0</v>
      </c>
      <c r="H867">
        <v>0.91</v>
      </c>
      <c r="I867">
        <v>0.04</v>
      </c>
      <c r="J867">
        <v>0</v>
      </c>
      <c r="K867">
        <v>0.02</v>
      </c>
      <c r="L867">
        <v>0.03</v>
      </c>
      <c r="M867">
        <v>0.02</v>
      </c>
      <c r="N867">
        <v>4.4352086383096401</v>
      </c>
      <c r="O867">
        <f t="shared" si="26"/>
        <v>176.07424699999899</v>
      </c>
      <c r="P867">
        <f t="shared" si="27"/>
        <v>-38.67360248</v>
      </c>
      <c r="R867">
        <v>187900</v>
      </c>
      <c r="S867" t="s">
        <v>959</v>
      </c>
      <c r="T867" t="s">
        <v>96</v>
      </c>
      <c r="U867">
        <v>0</v>
      </c>
      <c r="V867">
        <v>0</v>
      </c>
      <c r="W867">
        <v>0</v>
      </c>
      <c r="X867">
        <v>0</v>
      </c>
      <c r="Y867">
        <v>0.84</v>
      </c>
      <c r="Z867">
        <v>0.05</v>
      </c>
      <c r="AA867">
        <v>0</v>
      </c>
      <c r="AB867">
        <v>0</v>
      </c>
      <c r="AC867">
        <v>0.11</v>
      </c>
      <c r="AD867">
        <v>0.02</v>
      </c>
      <c r="AE867">
        <v>13.068750475033699</v>
      </c>
      <c r="AF867">
        <v>175.73119169999899</v>
      </c>
      <c r="AG867">
        <v>-38.87113196</v>
      </c>
      <c r="AI867">
        <v>189400</v>
      </c>
      <c r="AJ867" t="s">
        <v>974</v>
      </c>
      <c r="AK867" t="s">
        <v>96</v>
      </c>
      <c r="AL867" t="s">
        <v>97</v>
      </c>
      <c r="AM867" t="s">
        <v>97</v>
      </c>
      <c r="AN867" t="s">
        <v>97</v>
      </c>
      <c r="AO867">
        <v>0</v>
      </c>
      <c r="AP867" t="s">
        <v>97</v>
      </c>
      <c r="AQ867" t="s">
        <v>97</v>
      </c>
      <c r="AR867">
        <v>0</v>
      </c>
      <c r="AS867" t="s">
        <v>97</v>
      </c>
      <c r="AT867" t="s">
        <v>97</v>
      </c>
      <c r="AU867">
        <v>0</v>
      </c>
      <c r="AV867" t="s">
        <v>97</v>
      </c>
      <c r="AW867">
        <v>176.07918330000001</v>
      </c>
      <c r="AX867">
        <v>-38.734180639999998</v>
      </c>
    </row>
    <row r="868" spans="1:50" x14ac:dyDescent="0.55000000000000004">
      <c r="A868">
        <v>188600</v>
      </c>
      <c r="B868" t="s">
        <v>966</v>
      </c>
      <c r="C868" t="s">
        <v>96</v>
      </c>
      <c r="D868">
        <v>0</v>
      </c>
      <c r="E868">
        <v>0</v>
      </c>
      <c r="F868">
        <v>0</v>
      </c>
      <c r="G868">
        <v>0</v>
      </c>
      <c r="H868">
        <v>0.61</v>
      </c>
      <c r="I868">
        <v>0</v>
      </c>
      <c r="J868">
        <v>0</v>
      </c>
      <c r="K868">
        <v>0</v>
      </c>
      <c r="L868">
        <v>0.39</v>
      </c>
      <c r="M868">
        <v>0.02</v>
      </c>
      <c r="N868">
        <v>0.73628000799503801</v>
      </c>
      <c r="O868">
        <f t="shared" si="26"/>
        <v>176.07304189999999</v>
      </c>
      <c r="P868">
        <f t="shared" si="27"/>
        <v>-38.684768400000003</v>
      </c>
      <c r="R868">
        <v>188000</v>
      </c>
      <c r="S868" t="s">
        <v>960</v>
      </c>
      <c r="T868" t="s">
        <v>96</v>
      </c>
      <c r="U868">
        <v>0</v>
      </c>
      <c r="V868">
        <v>0</v>
      </c>
      <c r="W868">
        <v>0</v>
      </c>
      <c r="X868">
        <v>0</v>
      </c>
      <c r="Y868">
        <v>1</v>
      </c>
      <c r="Z868">
        <v>0</v>
      </c>
      <c r="AA868">
        <v>0</v>
      </c>
      <c r="AB868">
        <v>0</v>
      </c>
      <c r="AC868">
        <v>0</v>
      </c>
      <c r="AD868">
        <v>0.02</v>
      </c>
      <c r="AE868">
        <v>6.8485854242899</v>
      </c>
      <c r="AF868">
        <v>175.97695919999899</v>
      </c>
      <c r="AG868">
        <v>-38.654454710000003</v>
      </c>
      <c r="AI868">
        <v>189500</v>
      </c>
      <c r="AJ868" t="s">
        <v>975</v>
      </c>
      <c r="AK868" t="s">
        <v>96</v>
      </c>
      <c r="AL868" t="s">
        <v>97</v>
      </c>
      <c r="AM868" t="s">
        <v>97</v>
      </c>
      <c r="AN868" t="s">
        <v>97</v>
      </c>
      <c r="AO868">
        <v>0</v>
      </c>
      <c r="AP868" t="s">
        <v>97</v>
      </c>
      <c r="AQ868" t="s">
        <v>97</v>
      </c>
      <c r="AR868">
        <v>0</v>
      </c>
      <c r="AS868" t="s">
        <v>97</v>
      </c>
      <c r="AT868" t="s">
        <v>97</v>
      </c>
      <c r="AU868">
        <v>0</v>
      </c>
      <c r="AV868" t="s">
        <v>97</v>
      </c>
      <c r="AW868">
        <v>175.94792190000001</v>
      </c>
      <c r="AX868">
        <v>-39.057573179999999</v>
      </c>
    </row>
    <row r="869" spans="1:50" x14ac:dyDescent="0.55000000000000004">
      <c r="A869">
        <v>188700</v>
      </c>
      <c r="B869" t="s">
        <v>967</v>
      </c>
      <c r="C869" t="s">
        <v>96</v>
      </c>
      <c r="D869">
        <v>0</v>
      </c>
      <c r="E869">
        <v>0</v>
      </c>
      <c r="F869">
        <v>0</v>
      </c>
      <c r="G869">
        <v>0</v>
      </c>
      <c r="H869">
        <v>0.88</v>
      </c>
      <c r="I869">
        <v>0.05</v>
      </c>
      <c r="J869">
        <v>0</v>
      </c>
      <c r="K869">
        <v>0</v>
      </c>
      <c r="L869">
        <v>7.0000000000000007E-2</v>
      </c>
      <c r="M869">
        <v>0.02</v>
      </c>
      <c r="N869">
        <v>3.88179257834219</v>
      </c>
      <c r="O869">
        <f t="shared" si="26"/>
        <v>176.1135731</v>
      </c>
      <c r="P869">
        <f t="shared" si="27"/>
        <v>-38.6735573999999</v>
      </c>
      <c r="R869">
        <v>188200</v>
      </c>
      <c r="S869" t="s">
        <v>961</v>
      </c>
      <c r="T869" t="s">
        <v>96</v>
      </c>
      <c r="U869">
        <v>0</v>
      </c>
      <c r="V869">
        <v>0</v>
      </c>
      <c r="W869">
        <v>0</v>
      </c>
      <c r="X869">
        <v>0</v>
      </c>
      <c r="Y869">
        <v>0.96</v>
      </c>
      <c r="Z869">
        <v>0.01</v>
      </c>
      <c r="AA869">
        <v>0</v>
      </c>
      <c r="AB869">
        <v>0</v>
      </c>
      <c r="AC869">
        <v>0.03</v>
      </c>
      <c r="AD869">
        <v>0.02</v>
      </c>
      <c r="AE869">
        <v>17.276064442143198</v>
      </c>
      <c r="AF869">
        <v>176.2790871</v>
      </c>
      <c r="AG869">
        <v>-38.637997820000002</v>
      </c>
      <c r="AI869">
        <v>189600</v>
      </c>
      <c r="AJ869" t="s">
        <v>976</v>
      </c>
      <c r="AK869" t="s">
        <v>96</v>
      </c>
      <c r="AL869">
        <v>0</v>
      </c>
      <c r="AM869">
        <v>0</v>
      </c>
      <c r="AN869">
        <v>0</v>
      </c>
      <c r="AO869">
        <v>0</v>
      </c>
      <c r="AP869">
        <v>0</v>
      </c>
      <c r="AQ869">
        <v>1</v>
      </c>
      <c r="AR869">
        <v>0</v>
      </c>
      <c r="AS869">
        <v>0</v>
      </c>
      <c r="AT869">
        <v>0</v>
      </c>
      <c r="AU869">
        <v>0</v>
      </c>
      <c r="AV869" t="s">
        <v>97</v>
      </c>
      <c r="AW869">
        <v>176.15425149999999</v>
      </c>
      <c r="AX869">
        <v>-38.740706860000003</v>
      </c>
    </row>
    <row r="870" spans="1:50" x14ac:dyDescent="0.55000000000000004">
      <c r="A870">
        <v>188800</v>
      </c>
      <c r="B870" t="s">
        <v>968</v>
      </c>
      <c r="C870" t="s">
        <v>96</v>
      </c>
      <c r="D870">
        <v>0</v>
      </c>
      <c r="E870">
        <v>0</v>
      </c>
      <c r="F870">
        <v>0</v>
      </c>
      <c r="G870">
        <v>0</v>
      </c>
      <c r="H870">
        <v>0.84</v>
      </c>
      <c r="I870">
        <v>0.05</v>
      </c>
      <c r="J870">
        <v>0</v>
      </c>
      <c r="K870">
        <v>0</v>
      </c>
      <c r="L870">
        <v>0.11</v>
      </c>
      <c r="M870">
        <v>0.02</v>
      </c>
      <c r="N870">
        <v>2.7173348864435001</v>
      </c>
      <c r="O870">
        <f t="shared" si="26"/>
        <v>176.0813206</v>
      </c>
      <c r="P870">
        <f t="shared" si="27"/>
        <v>-38.684538490000001</v>
      </c>
      <c r="R870">
        <v>188300</v>
      </c>
      <c r="S870" t="s">
        <v>962</v>
      </c>
      <c r="T870" t="s">
        <v>96</v>
      </c>
      <c r="U870">
        <v>0</v>
      </c>
      <c r="V870">
        <v>0</v>
      </c>
      <c r="W870">
        <v>0</v>
      </c>
      <c r="X870">
        <v>0</v>
      </c>
      <c r="Y870">
        <v>1</v>
      </c>
      <c r="Z870">
        <v>0</v>
      </c>
      <c r="AA870">
        <v>0</v>
      </c>
      <c r="AB870">
        <v>0</v>
      </c>
      <c r="AC870">
        <v>0</v>
      </c>
      <c r="AD870">
        <v>0.02</v>
      </c>
      <c r="AE870">
        <v>2.7144200168183601</v>
      </c>
      <c r="AF870">
        <v>176.01956809999999</v>
      </c>
      <c r="AG870">
        <v>-38.70123976</v>
      </c>
      <c r="AI870">
        <v>189700</v>
      </c>
      <c r="AJ870" t="s">
        <v>977</v>
      </c>
      <c r="AK870" t="s">
        <v>96</v>
      </c>
      <c r="AL870">
        <v>0</v>
      </c>
      <c r="AM870">
        <v>7.0000000000000007E-2</v>
      </c>
      <c r="AN870">
        <v>0</v>
      </c>
      <c r="AO870">
        <v>0</v>
      </c>
      <c r="AP870">
        <v>0</v>
      </c>
      <c r="AQ870">
        <v>0.42</v>
      </c>
      <c r="AR870">
        <v>0</v>
      </c>
      <c r="AS870">
        <v>0.05</v>
      </c>
      <c r="AT870">
        <v>0.46</v>
      </c>
      <c r="AU870">
        <v>0</v>
      </c>
      <c r="AV870">
        <v>1.87606912757739</v>
      </c>
      <c r="AW870">
        <v>175.80606909999901</v>
      </c>
      <c r="AX870">
        <v>-38.99284557</v>
      </c>
    </row>
    <row r="871" spans="1:50" x14ac:dyDescent="0.55000000000000004">
      <c r="A871">
        <v>188900</v>
      </c>
      <c r="B871" t="s">
        <v>969</v>
      </c>
      <c r="C871" t="s">
        <v>96</v>
      </c>
      <c r="D871">
        <v>0</v>
      </c>
      <c r="E871">
        <v>0</v>
      </c>
      <c r="F871">
        <v>0</v>
      </c>
      <c r="G871">
        <v>0</v>
      </c>
      <c r="H871">
        <v>0.92</v>
      </c>
      <c r="I871">
        <v>0.04</v>
      </c>
      <c r="J871">
        <v>0</v>
      </c>
      <c r="K871">
        <v>0</v>
      </c>
      <c r="L871">
        <v>0.04</v>
      </c>
      <c r="M871">
        <v>0.02</v>
      </c>
      <c r="N871">
        <v>3.42522794393963</v>
      </c>
      <c r="O871">
        <f t="shared" si="26"/>
        <v>176.0924507</v>
      </c>
      <c r="P871">
        <f t="shared" si="27"/>
        <v>-38.686739520000003</v>
      </c>
      <c r="R871">
        <v>188400</v>
      </c>
      <c r="S871" t="s">
        <v>963</v>
      </c>
      <c r="T871" t="s">
        <v>96</v>
      </c>
      <c r="U871">
        <v>0</v>
      </c>
      <c r="V871">
        <v>0</v>
      </c>
      <c r="W871">
        <v>0</v>
      </c>
      <c r="X871">
        <v>0</v>
      </c>
      <c r="Y871">
        <v>1</v>
      </c>
      <c r="Z871">
        <v>0</v>
      </c>
      <c r="AA871">
        <v>0</v>
      </c>
      <c r="AB871">
        <v>0</v>
      </c>
      <c r="AC871">
        <v>0</v>
      </c>
      <c r="AD871">
        <v>0.02</v>
      </c>
      <c r="AE871">
        <v>4.8529030794560102</v>
      </c>
      <c r="AF871">
        <v>176.0527261</v>
      </c>
      <c r="AG871">
        <v>-38.681689990000002</v>
      </c>
      <c r="AI871">
        <v>189800</v>
      </c>
      <c r="AJ871" t="s">
        <v>978</v>
      </c>
      <c r="AK871" t="s">
        <v>96</v>
      </c>
      <c r="AL871" t="s">
        <v>97</v>
      </c>
      <c r="AM871" t="s">
        <v>97</v>
      </c>
      <c r="AN871" t="s">
        <v>97</v>
      </c>
      <c r="AO871">
        <v>0</v>
      </c>
      <c r="AP871" t="s">
        <v>97</v>
      </c>
      <c r="AQ871" t="s">
        <v>97</v>
      </c>
      <c r="AR871">
        <v>0</v>
      </c>
      <c r="AS871" t="s">
        <v>97</v>
      </c>
      <c r="AT871" t="s">
        <v>97</v>
      </c>
      <c r="AU871">
        <v>0</v>
      </c>
      <c r="AV871" t="s">
        <v>97</v>
      </c>
      <c r="AW871">
        <v>176.45464229999999</v>
      </c>
      <c r="AX871">
        <v>-38.75892468</v>
      </c>
    </row>
    <row r="872" spans="1:50" x14ac:dyDescent="0.55000000000000004">
      <c r="A872">
        <v>189000</v>
      </c>
      <c r="B872" t="s">
        <v>970</v>
      </c>
      <c r="C872" t="s">
        <v>96</v>
      </c>
      <c r="D872">
        <v>0</v>
      </c>
      <c r="E872">
        <v>0</v>
      </c>
      <c r="F872">
        <v>0</v>
      </c>
      <c r="G872">
        <v>0</v>
      </c>
      <c r="H872">
        <v>0.91</v>
      </c>
      <c r="I872">
        <v>0.03</v>
      </c>
      <c r="J872">
        <v>0</v>
      </c>
      <c r="K872">
        <v>0.02</v>
      </c>
      <c r="L872">
        <v>0.04</v>
      </c>
      <c r="M872">
        <v>0.02</v>
      </c>
      <c r="N872">
        <v>3.62798248887754</v>
      </c>
      <c r="O872">
        <f t="shared" si="26"/>
        <v>176.0859815</v>
      </c>
      <c r="P872">
        <f t="shared" si="27"/>
        <v>-38.69357961</v>
      </c>
      <c r="R872">
        <v>188500</v>
      </c>
      <c r="S872" t="s">
        <v>964</v>
      </c>
      <c r="T872" t="s">
        <v>96</v>
      </c>
      <c r="U872">
        <v>0</v>
      </c>
      <c r="V872">
        <v>0</v>
      </c>
      <c r="W872">
        <v>0</v>
      </c>
      <c r="X872">
        <v>0</v>
      </c>
      <c r="Y872">
        <v>1</v>
      </c>
      <c r="Z872">
        <v>0</v>
      </c>
      <c r="AA872">
        <v>0</v>
      </c>
      <c r="AB872">
        <v>0</v>
      </c>
      <c r="AC872">
        <v>0</v>
      </c>
      <c r="AD872">
        <v>0.02</v>
      </c>
      <c r="AE872">
        <v>2.4535993485665299</v>
      </c>
      <c r="AF872">
        <v>176.07424699999899</v>
      </c>
      <c r="AG872">
        <v>-38.67360248</v>
      </c>
      <c r="AI872">
        <v>190200</v>
      </c>
      <c r="AJ872" t="s">
        <v>979</v>
      </c>
      <c r="AK872" t="s">
        <v>96</v>
      </c>
      <c r="AL872">
        <v>0</v>
      </c>
      <c r="AM872">
        <v>0.19</v>
      </c>
      <c r="AN872">
        <v>0</v>
      </c>
      <c r="AO872">
        <v>0</v>
      </c>
      <c r="AP872">
        <v>0</v>
      </c>
      <c r="AQ872">
        <v>0.63</v>
      </c>
      <c r="AR872">
        <v>0</v>
      </c>
      <c r="AS872">
        <v>0.1</v>
      </c>
      <c r="AT872">
        <v>0.08</v>
      </c>
      <c r="AU872">
        <v>0</v>
      </c>
      <c r="AV872">
        <v>2.0656251490866002</v>
      </c>
      <c r="AW872">
        <v>175.9556145</v>
      </c>
      <c r="AX872">
        <v>-37.428070390000002</v>
      </c>
    </row>
    <row r="873" spans="1:50" x14ac:dyDescent="0.55000000000000004">
      <c r="A873">
        <v>189100</v>
      </c>
      <c r="B873" t="s">
        <v>971</v>
      </c>
      <c r="C873" t="s">
        <v>96</v>
      </c>
      <c r="D873">
        <v>0</v>
      </c>
      <c r="E873">
        <v>0</v>
      </c>
      <c r="F873">
        <v>0</v>
      </c>
      <c r="G873">
        <v>0</v>
      </c>
      <c r="H873">
        <v>0.92</v>
      </c>
      <c r="I873">
        <v>0.02</v>
      </c>
      <c r="J873">
        <v>0</v>
      </c>
      <c r="K873">
        <v>0.01</v>
      </c>
      <c r="L873">
        <v>0.05</v>
      </c>
      <c r="M873">
        <v>0.02</v>
      </c>
      <c r="N873">
        <v>4.5599948715482101</v>
      </c>
      <c r="O873">
        <f t="shared" si="26"/>
        <v>176.09915049999901</v>
      </c>
      <c r="P873">
        <f t="shared" si="27"/>
        <v>-38.699762130000003</v>
      </c>
      <c r="R873">
        <v>188600</v>
      </c>
      <c r="S873" t="s">
        <v>966</v>
      </c>
      <c r="T873" t="s">
        <v>96</v>
      </c>
      <c r="U873">
        <v>0</v>
      </c>
      <c r="V873">
        <v>0</v>
      </c>
      <c r="W873">
        <v>0</v>
      </c>
      <c r="X873">
        <v>0</v>
      </c>
      <c r="Y873">
        <v>0.89</v>
      </c>
      <c r="Z873">
        <v>0.04</v>
      </c>
      <c r="AA873">
        <v>0</v>
      </c>
      <c r="AB873">
        <v>0.01</v>
      </c>
      <c r="AC873">
        <v>0.06</v>
      </c>
      <c r="AD873">
        <v>0.02</v>
      </c>
      <c r="AE873">
        <v>5.1983869095893898</v>
      </c>
      <c r="AF873">
        <v>176.07304189999999</v>
      </c>
      <c r="AG873">
        <v>-38.684768400000003</v>
      </c>
      <c r="AI873">
        <v>190300</v>
      </c>
      <c r="AJ873" t="s">
        <v>980</v>
      </c>
      <c r="AK873" t="s">
        <v>96</v>
      </c>
      <c r="AL873" t="s">
        <v>97</v>
      </c>
      <c r="AM873" t="s">
        <v>97</v>
      </c>
      <c r="AN873" t="s">
        <v>97</v>
      </c>
      <c r="AO873">
        <v>0</v>
      </c>
      <c r="AP873" t="s">
        <v>97</v>
      </c>
      <c r="AQ873" t="s">
        <v>97</v>
      </c>
      <c r="AR873">
        <v>0</v>
      </c>
      <c r="AS873" t="s">
        <v>97</v>
      </c>
      <c r="AT873" t="s">
        <v>97</v>
      </c>
      <c r="AU873">
        <v>0</v>
      </c>
      <c r="AV873" t="s">
        <v>97</v>
      </c>
      <c r="AW873">
        <v>175.89026899999999</v>
      </c>
      <c r="AX873">
        <v>-37.506617299999903</v>
      </c>
    </row>
    <row r="874" spans="1:50" x14ac:dyDescent="0.55000000000000004">
      <c r="A874">
        <v>189200</v>
      </c>
      <c r="B874" t="s">
        <v>972</v>
      </c>
      <c r="C874" t="s">
        <v>96</v>
      </c>
      <c r="D874">
        <v>0</v>
      </c>
      <c r="E874">
        <v>0</v>
      </c>
      <c r="F874">
        <v>0</v>
      </c>
      <c r="G874">
        <v>0</v>
      </c>
      <c r="H874">
        <v>0.99</v>
      </c>
      <c r="I874">
        <v>0.01</v>
      </c>
      <c r="J874">
        <v>0</v>
      </c>
      <c r="K874">
        <v>0</v>
      </c>
      <c r="L874">
        <v>0</v>
      </c>
      <c r="M874">
        <v>0.02</v>
      </c>
      <c r="N874">
        <v>5.1690211641823103</v>
      </c>
      <c r="O874">
        <f t="shared" si="26"/>
        <v>176.09930080000001</v>
      </c>
      <c r="P874">
        <f t="shared" si="27"/>
        <v>-38.710396330000002</v>
      </c>
      <c r="R874">
        <v>188700</v>
      </c>
      <c r="S874" t="s">
        <v>967</v>
      </c>
      <c r="T874" t="s">
        <v>96</v>
      </c>
      <c r="U874">
        <v>0</v>
      </c>
      <c r="V874">
        <v>0</v>
      </c>
      <c r="W874">
        <v>0</v>
      </c>
      <c r="X874">
        <v>0</v>
      </c>
      <c r="Y874">
        <v>0.97</v>
      </c>
      <c r="Z874">
        <v>0.02</v>
      </c>
      <c r="AA874">
        <v>0</v>
      </c>
      <c r="AB874">
        <v>0</v>
      </c>
      <c r="AC874">
        <v>0.01</v>
      </c>
      <c r="AD874">
        <v>0.02</v>
      </c>
      <c r="AE874">
        <v>6.3759201662308804</v>
      </c>
      <c r="AF874">
        <v>176.1135731</v>
      </c>
      <c r="AG874">
        <v>-38.6735573999999</v>
      </c>
      <c r="AI874">
        <v>190400</v>
      </c>
      <c r="AJ874" t="s">
        <v>981</v>
      </c>
      <c r="AK874" t="s">
        <v>96</v>
      </c>
      <c r="AL874" t="s">
        <v>97</v>
      </c>
      <c r="AM874" t="s">
        <v>97</v>
      </c>
      <c r="AN874" t="s">
        <v>97</v>
      </c>
      <c r="AO874">
        <v>0</v>
      </c>
      <c r="AP874" t="s">
        <v>97</v>
      </c>
      <c r="AQ874" t="s">
        <v>97</v>
      </c>
      <c r="AR874">
        <v>0</v>
      </c>
      <c r="AS874" t="s">
        <v>97</v>
      </c>
      <c r="AT874" t="s">
        <v>97</v>
      </c>
      <c r="AU874">
        <v>0</v>
      </c>
      <c r="AV874" t="s">
        <v>97</v>
      </c>
      <c r="AW874">
        <v>175.9591733</v>
      </c>
      <c r="AX874">
        <v>-37.44455774</v>
      </c>
    </row>
    <row r="875" spans="1:50" x14ac:dyDescent="0.55000000000000004">
      <c r="A875">
        <v>189300</v>
      </c>
      <c r="B875" t="s">
        <v>973</v>
      </c>
      <c r="C875" t="s">
        <v>96</v>
      </c>
      <c r="D875">
        <v>0</v>
      </c>
      <c r="E875">
        <v>0</v>
      </c>
      <c r="F875">
        <v>0</v>
      </c>
      <c r="G875">
        <v>0</v>
      </c>
      <c r="H875">
        <v>0.95</v>
      </c>
      <c r="I875">
        <v>0.03</v>
      </c>
      <c r="J875">
        <v>0</v>
      </c>
      <c r="K875">
        <v>0.01</v>
      </c>
      <c r="L875">
        <v>0.01</v>
      </c>
      <c r="M875">
        <v>0.02</v>
      </c>
      <c r="N875">
        <v>5.37883105411544</v>
      </c>
      <c r="O875">
        <f t="shared" si="26"/>
        <v>176.0871793</v>
      </c>
      <c r="P875">
        <f t="shared" si="27"/>
        <v>-38.71810533</v>
      </c>
      <c r="R875">
        <v>188800</v>
      </c>
      <c r="S875" t="s">
        <v>968</v>
      </c>
      <c r="T875" t="s">
        <v>96</v>
      </c>
      <c r="U875">
        <v>0</v>
      </c>
      <c r="V875">
        <v>0</v>
      </c>
      <c r="W875">
        <v>0</v>
      </c>
      <c r="X875">
        <v>0</v>
      </c>
      <c r="Y875">
        <v>0.97</v>
      </c>
      <c r="Z875">
        <v>0</v>
      </c>
      <c r="AA875">
        <v>0</v>
      </c>
      <c r="AB875">
        <v>0</v>
      </c>
      <c r="AC875">
        <v>0.03</v>
      </c>
      <c r="AD875">
        <v>0.02</v>
      </c>
      <c r="AE875">
        <v>3.6283064059795098</v>
      </c>
      <c r="AF875">
        <v>176.0813206</v>
      </c>
      <c r="AG875">
        <v>-38.684538490000001</v>
      </c>
      <c r="AI875">
        <v>190500</v>
      </c>
      <c r="AJ875" t="s">
        <v>982</v>
      </c>
      <c r="AK875" t="s">
        <v>96</v>
      </c>
      <c r="AL875">
        <v>0</v>
      </c>
      <c r="AM875">
        <v>0</v>
      </c>
      <c r="AN875">
        <v>0</v>
      </c>
      <c r="AO875">
        <v>0</v>
      </c>
      <c r="AP875">
        <v>0</v>
      </c>
      <c r="AQ875">
        <v>1</v>
      </c>
      <c r="AR875">
        <v>0</v>
      </c>
      <c r="AS875">
        <v>0</v>
      </c>
      <c r="AT875">
        <v>0</v>
      </c>
      <c r="AU875">
        <v>0</v>
      </c>
      <c r="AV875">
        <v>4.6240188609729502</v>
      </c>
      <c r="AW875">
        <v>175.89394199999899</v>
      </c>
      <c r="AX875">
        <v>-37.616881069999998</v>
      </c>
    </row>
    <row r="876" spans="1:50" x14ac:dyDescent="0.55000000000000004">
      <c r="A876">
        <v>189400</v>
      </c>
      <c r="B876" t="s">
        <v>974</v>
      </c>
      <c r="C876" t="s">
        <v>96</v>
      </c>
      <c r="D876">
        <v>0</v>
      </c>
      <c r="E876">
        <v>0</v>
      </c>
      <c r="F876">
        <v>0</v>
      </c>
      <c r="G876">
        <v>0</v>
      </c>
      <c r="H876">
        <v>0.97</v>
      </c>
      <c r="I876">
        <v>0.03</v>
      </c>
      <c r="J876">
        <v>0</v>
      </c>
      <c r="K876">
        <v>0</v>
      </c>
      <c r="L876">
        <v>0</v>
      </c>
      <c r="M876">
        <v>0.02</v>
      </c>
      <c r="N876">
        <v>5.9322380360112303</v>
      </c>
      <c r="O876">
        <f t="shared" si="26"/>
        <v>176.07918330000001</v>
      </c>
      <c r="P876">
        <f t="shared" si="27"/>
        <v>-38.734180639999998</v>
      </c>
      <c r="R876">
        <v>188900</v>
      </c>
      <c r="S876" t="s">
        <v>969</v>
      </c>
      <c r="T876" t="s">
        <v>96</v>
      </c>
      <c r="U876">
        <v>0</v>
      </c>
      <c r="V876">
        <v>0</v>
      </c>
      <c r="W876">
        <v>0</v>
      </c>
      <c r="X876">
        <v>0</v>
      </c>
      <c r="Y876">
        <v>0.98</v>
      </c>
      <c r="Z876">
        <v>0</v>
      </c>
      <c r="AA876">
        <v>0</v>
      </c>
      <c r="AB876">
        <v>0</v>
      </c>
      <c r="AC876">
        <v>0.02</v>
      </c>
      <c r="AD876">
        <v>0.02</v>
      </c>
      <c r="AE876">
        <v>3.9211588599884402</v>
      </c>
      <c r="AF876">
        <v>176.0924507</v>
      </c>
      <c r="AG876">
        <v>-38.686739520000003</v>
      </c>
      <c r="AI876">
        <v>190600</v>
      </c>
      <c r="AJ876" t="s">
        <v>983</v>
      </c>
      <c r="AK876" t="s">
        <v>96</v>
      </c>
      <c r="AL876">
        <v>0</v>
      </c>
      <c r="AM876">
        <v>0.34</v>
      </c>
      <c r="AN876">
        <v>0</v>
      </c>
      <c r="AO876">
        <v>0</v>
      </c>
      <c r="AP876">
        <v>2.9999999999999898E-2</v>
      </c>
      <c r="AQ876">
        <v>0.36</v>
      </c>
      <c r="AR876">
        <v>0</v>
      </c>
      <c r="AS876">
        <v>0.03</v>
      </c>
      <c r="AT876">
        <v>0.24</v>
      </c>
      <c r="AU876">
        <v>0</v>
      </c>
      <c r="AV876">
        <v>4.9569749586179901</v>
      </c>
      <c r="AW876">
        <v>175.92548289999999</v>
      </c>
      <c r="AX876">
        <v>-37.552134369999997</v>
      </c>
    </row>
    <row r="877" spans="1:50" x14ac:dyDescent="0.55000000000000004">
      <c r="A877">
        <v>189500</v>
      </c>
      <c r="B877" t="s">
        <v>975</v>
      </c>
      <c r="C877" t="s">
        <v>96</v>
      </c>
      <c r="D877">
        <v>0</v>
      </c>
      <c r="E877">
        <v>0</v>
      </c>
      <c r="F877">
        <v>0</v>
      </c>
      <c r="G877">
        <v>0</v>
      </c>
      <c r="H877">
        <v>0</v>
      </c>
      <c r="I877">
        <v>0</v>
      </c>
      <c r="J877">
        <v>0</v>
      </c>
      <c r="K877">
        <v>0</v>
      </c>
      <c r="L877">
        <v>1</v>
      </c>
      <c r="M877">
        <v>0.02</v>
      </c>
      <c r="N877">
        <v>27.9534146673507</v>
      </c>
      <c r="O877">
        <f t="shared" si="26"/>
        <v>175.94792190000001</v>
      </c>
      <c r="P877">
        <f t="shared" si="27"/>
        <v>-39.057573179999999</v>
      </c>
      <c r="R877">
        <v>189000</v>
      </c>
      <c r="S877" t="s">
        <v>970</v>
      </c>
      <c r="T877" t="s">
        <v>96</v>
      </c>
      <c r="U877">
        <v>0</v>
      </c>
      <c r="V877">
        <v>0</v>
      </c>
      <c r="W877">
        <v>0</v>
      </c>
      <c r="X877">
        <v>0</v>
      </c>
      <c r="Y877">
        <v>0.95</v>
      </c>
      <c r="Z877">
        <v>0</v>
      </c>
      <c r="AA877">
        <v>0</v>
      </c>
      <c r="AB877">
        <v>0</v>
      </c>
      <c r="AC877">
        <v>0.05</v>
      </c>
      <c r="AD877">
        <v>0.02</v>
      </c>
      <c r="AE877">
        <v>2.1667538242314501</v>
      </c>
      <c r="AF877">
        <v>176.0859815</v>
      </c>
      <c r="AG877">
        <v>-38.69357961</v>
      </c>
      <c r="AI877">
        <v>190800</v>
      </c>
      <c r="AJ877" t="s">
        <v>984</v>
      </c>
      <c r="AK877" t="s">
        <v>96</v>
      </c>
      <c r="AL877">
        <v>0</v>
      </c>
      <c r="AM877">
        <v>1</v>
      </c>
      <c r="AN877">
        <v>0</v>
      </c>
      <c r="AO877">
        <v>0</v>
      </c>
      <c r="AP877">
        <v>0</v>
      </c>
      <c r="AQ877">
        <v>0</v>
      </c>
      <c r="AR877">
        <v>0</v>
      </c>
      <c r="AS877">
        <v>0</v>
      </c>
      <c r="AT877">
        <v>0</v>
      </c>
      <c r="AU877">
        <v>0</v>
      </c>
      <c r="AV877" t="s">
        <v>97</v>
      </c>
      <c r="AW877">
        <v>176.06006189999999</v>
      </c>
      <c r="AX877">
        <v>-37.566644920000002</v>
      </c>
    </row>
    <row r="878" spans="1:50" x14ac:dyDescent="0.55000000000000004">
      <c r="A878">
        <v>189600</v>
      </c>
      <c r="B878" t="s">
        <v>976</v>
      </c>
      <c r="C878" t="s">
        <v>96</v>
      </c>
      <c r="D878">
        <v>0</v>
      </c>
      <c r="E878">
        <v>0</v>
      </c>
      <c r="F878">
        <v>0</v>
      </c>
      <c r="G878">
        <v>0</v>
      </c>
      <c r="H878">
        <v>1</v>
      </c>
      <c r="I878">
        <v>0</v>
      </c>
      <c r="J878">
        <v>0</v>
      </c>
      <c r="K878">
        <v>0</v>
      </c>
      <c r="L878">
        <v>0</v>
      </c>
      <c r="M878">
        <v>0.02</v>
      </c>
      <c r="N878">
        <v>7.7173464305826496</v>
      </c>
      <c r="O878">
        <f t="shared" si="26"/>
        <v>176.15425149999999</v>
      </c>
      <c r="P878">
        <f t="shared" si="27"/>
        <v>-38.740706860000003</v>
      </c>
      <c r="R878">
        <v>189100</v>
      </c>
      <c r="S878" t="s">
        <v>971</v>
      </c>
      <c r="T878" t="s">
        <v>96</v>
      </c>
      <c r="U878">
        <v>0</v>
      </c>
      <c r="V878">
        <v>0</v>
      </c>
      <c r="W878">
        <v>0</v>
      </c>
      <c r="X878">
        <v>0</v>
      </c>
      <c r="Y878">
        <v>0.95</v>
      </c>
      <c r="Z878">
        <v>0.01</v>
      </c>
      <c r="AA878">
        <v>0</v>
      </c>
      <c r="AB878">
        <v>0</v>
      </c>
      <c r="AC878">
        <v>0.04</v>
      </c>
      <c r="AD878">
        <v>0.02</v>
      </c>
      <c r="AE878">
        <v>5.3148325529807403</v>
      </c>
      <c r="AF878">
        <v>176.09915049999901</v>
      </c>
      <c r="AG878">
        <v>-38.699762130000003</v>
      </c>
      <c r="AI878">
        <v>190900</v>
      </c>
      <c r="AJ878" t="s">
        <v>985</v>
      </c>
      <c r="AK878" t="s">
        <v>96</v>
      </c>
      <c r="AL878">
        <v>0</v>
      </c>
      <c r="AM878">
        <v>0.32</v>
      </c>
      <c r="AN878">
        <v>0</v>
      </c>
      <c r="AO878">
        <v>0</v>
      </c>
      <c r="AP878">
        <v>0</v>
      </c>
      <c r="AQ878">
        <v>0.63</v>
      </c>
      <c r="AR878">
        <v>0</v>
      </c>
      <c r="AS878">
        <v>0</v>
      </c>
      <c r="AT878">
        <v>0.05</v>
      </c>
      <c r="AU878">
        <v>0</v>
      </c>
      <c r="AV878">
        <v>3.4476318198557601</v>
      </c>
      <c r="AW878">
        <v>175.9682881</v>
      </c>
      <c r="AX878">
        <v>-37.70253881</v>
      </c>
    </row>
    <row r="879" spans="1:50" x14ac:dyDescent="0.55000000000000004">
      <c r="A879">
        <v>189700</v>
      </c>
      <c r="B879" t="s">
        <v>977</v>
      </c>
      <c r="C879" t="s">
        <v>96</v>
      </c>
      <c r="D879">
        <v>0</v>
      </c>
      <c r="E879">
        <v>0</v>
      </c>
      <c r="F879">
        <v>0</v>
      </c>
      <c r="G879">
        <v>0</v>
      </c>
      <c r="H879">
        <v>0.82</v>
      </c>
      <c r="I879">
        <v>0.05</v>
      </c>
      <c r="J879">
        <v>0</v>
      </c>
      <c r="K879">
        <v>0.03</v>
      </c>
      <c r="L879">
        <v>0.1</v>
      </c>
      <c r="M879">
        <v>0.02</v>
      </c>
      <c r="N879">
        <v>8.3326605789717796</v>
      </c>
      <c r="O879">
        <f t="shared" si="26"/>
        <v>175.80606909999901</v>
      </c>
      <c r="P879">
        <f t="shared" si="27"/>
        <v>-38.99284557</v>
      </c>
      <c r="R879">
        <v>189200</v>
      </c>
      <c r="S879" t="s">
        <v>972</v>
      </c>
      <c r="T879" t="s">
        <v>96</v>
      </c>
      <c r="U879">
        <v>0</v>
      </c>
      <c r="V879">
        <v>0</v>
      </c>
      <c r="W879">
        <v>0</v>
      </c>
      <c r="X879">
        <v>0</v>
      </c>
      <c r="Y879">
        <v>1</v>
      </c>
      <c r="Z879">
        <v>0</v>
      </c>
      <c r="AA879">
        <v>0</v>
      </c>
      <c r="AB879">
        <v>0</v>
      </c>
      <c r="AC879">
        <v>0</v>
      </c>
      <c r="AD879">
        <v>0.02</v>
      </c>
      <c r="AE879">
        <v>2.59587561294284</v>
      </c>
      <c r="AF879">
        <v>176.09930080000001</v>
      </c>
      <c r="AG879">
        <v>-38.710396330000002</v>
      </c>
      <c r="AI879">
        <v>191000</v>
      </c>
      <c r="AJ879" t="s">
        <v>986</v>
      </c>
      <c r="AK879" t="s">
        <v>96</v>
      </c>
      <c r="AL879">
        <v>0</v>
      </c>
      <c r="AM879">
        <v>0.06</v>
      </c>
      <c r="AN879">
        <v>0</v>
      </c>
      <c r="AO879">
        <v>0</v>
      </c>
      <c r="AP879">
        <v>9.9999999999998892E-3</v>
      </c>
      <c r="AQ879">
        <v>0.69</v>
      </c>
      <c r="AR879">
        <v>0</v>
      </c>
      <c r="AS879">
        <v>7.0000000000000007E-2</v>
      </c>
      <c r="AT879">
        <v>0.17</v>
      </c>
      <c r="AU879">
        <v>0</v>
      </c>
      <c r="AV879">
        <v>2.3064288981263599</v>
      </c>
      <c r="AW879">
        <v>176.0343062</v>
      </c>
      <c r="AX879">
        <v>-37.643050789999997</v>
      </c>
    </row>
    <row r="880" spans="1:50" x14ac:dyDescent="0.55000000000000004">
      <c r="A880">
        <v>189800</v>
      </c>
      <c r="B880" t="s">
        <v>978</v>
      </c>
      <c r="C880" t="s">
        <v>96</v>
      </c>
      <c r="D880">
        <v>0</v>
      </c>
      <c r="E880">
        <v>0</v>
      </c>
      <c r="F880">
        <v>0</v>
      </c>
      <c r="G880">
        <v>0</v>
      </c>
      <c r="H880">
        <v>1</v>
      </c>
      <c r="I880">
        <v>0</v>
      </c>
      <c r="J880">
        <v>0</v>
      </c>
      <c r="K880">
        <v>0</v>
      </c>
      <c r="L880">
        <v>0</v>
      </c>
      <c r="M880">
        <v>0.02</v>
      </c>
      <c r="N880" t="s">
        <v>97</v>
      </c>
      <c r="O880">
        <f t="shared" si="26"/>
        <v>176.45464229999999</v>
      </c>
      <c r="P880">
        <f t="shared" si="27"/>
        <v>-38.75892468</v>
      </c>
      <c r="R880">
        <v>189300</v>
      </c>
      <c r="S880" t="s">
        <v>973</v>
      </c>
      <c r="T880" t="s">
        <v>96</v>
      </c>
      <c r="U880">
        <v>0</v>
      </c>
      <c r="V880">
        <v>0</v>
      </c>
      <c r="W880">
        <v>0</v>
      </c>
      <c r="X880">
        <v>0</v>
      </c>
      <c r="Y880">
        <v>0.94</v>
      </c>
      <c r="Z880">
        <v>0</v>
      </c>
      <c r="AA880">
        <v>0</v>
      </c>
      <c r="AB880">
        <v>0</v>
      </c>
      <c r="AC880">
        <v>0.06</v>
      </c>
      <c r="AD880">
        <v>0.02</v>
      </c>
      <c r="AE880">
        <v>2.0727939665656701</v>
      </c>
      <c r="AF880">
        <v>176.0871793</v>
      </c>
      <c r="AG880">
        <v>-38.71810533</v>
      </c>
      <c r="AI880">
        <v>191100</v>
      </c>
      <c r="AJ880" t="s">
        <v>987</v>
      </c>
      <c r="AK880" t="s">
        <v>96</v>
      </c>
      <c r="AL880">
        <v>0</v>
      </c>
      <c r="AM880">
        <v>0.14000000000000001</v>
      </c>
      <c r="AN880">
        <v>0</v>
      </c>
      <c r="AO880">
        <v>0</v>
      </c>
      <c r="AP880">
        <v>0</v>
      </c>
      <c r="AQ880">
        <v>0.86</v>
      </c>
      <c r="AR880">
        <v>0</v>
      </c>
      <c r="AS880">
        <v>0</v>
      </c>
      <c r="AT880">
        <v>0</v>
      </c>
      <c r="AU880">
        <v>0</v>
      </c>
      <c r="AV880">
        <v>5.9853302233773196</v>
      </c>
      <c r="AW880">
        <v>176.02738780000001</v>
      </c>
      <c r="AX880">
        <v>-37.664217489999999</v>
      </c>
    </row>
    <row r="881" spans="1:50" x14ac:dyDescent="0.55000000000000004">
      <c r="A881">
        <v>189900</v>
      </c>
      <c r="B881" t="s">
        <v>988</v>
      </c>
      <c r="C881" t="s">
        <v>96</v>
      </c>
      <c r="D881" t="s">
        <v>97</v>
      </c>
      <c r="E881" t="s">
        <v>97</v>
      </c>
      <c r="F881" t="s">
        <v>97</v>
      </c>
      <c r="G881">
        <v>0</v>
      </c>
      <c r="H881" t="s">
        <v>97</v>
      </c>
      <c r="I881" t="s">
        <v>97</v>
      </c>
      <c r="J881">
        <v>0</v>
      </c>
      <c r="K881" t="s">
        <v>97</v>
      </c>
      <c r="L881" t="s">
        <v>97</v>
      </c>
      <c r="M881">
        <v>0.02</v>
      </c>
      <c r="N881" t="s">
        <v>97</v>
      </c>
      <c r="O881">
        <f t="shared" si="26"/>
        <v>176.3870044</v>
      </c>
      <c r="P881">
        <f t="shared" si="27"/>
        <v>-38.995888010000002</v>
      </c>
      <c r="R881">
        <v>189400</v>
      </c>
      <c r="S881" t="s">
        <v>974</v>
      </c>
      <c r="T881" t="s">
        <v>96</v>
      </c>
      <c r="U881">
        <v>0</v>
      </c>
      <c r="V881">
        <v>0</v>
      </c>
      <c r="W881">
        <v>0</v>
      </c>
      <c r="X881">
        <v>0</v>
      </c>
      <c r="Y881">
        <v>1</v>
      </c>
      <c r="Z881">
        <v>0</v>
      </c>
      <c r="AA881">
        <v>0</v>
      </c>
      <c r="AB881">
        <v>0</v>
      </c>
      <c r="AC881">
        <v>0</v>
      </c>
      <c r="AD881">
        <v>0.02</v>
      </c>
      <c r="AE881">
        <v>3.4191524791460299</v>
      </c>
      <c r="AF881">
        <v>176.07918330000001</v>
      </c>
      <c r="AG881">
        <v>-38.734180639999998</v>
      </c>
      <c r="AI881">
        <v>191200</v>
      </c>
      <c r="AJ881" t="s">
        <v>989</v>
      </c>
      <c r="AK881" t="s">
        <v>96</v>
      </c>
      <c r="AL881">
        <v>0</v>
      </c>
      <c r="AM881">
        <v>0.16</v>
      </c>
      <c r="AN881">
        <v>0</v>
      </c>
      <c r="AO881">
        <v>0</v>
      </c>
      <c r="AP881">
        <v>0</v>
      </c>
      <c r="AQ881">
        <v>0.75</v>
      </c>
      <c r="AR881">
        <v>0</v>
      </c>
      <c r="AS881">
        <v>0.05</v>
      </c>
      <c r="AT881">
        <v>0.04</v>
      </c>
      <c r="AU881">
        <v>0</v>
      </c>
      <c r="AV881">
        <v>4.0418218472964202</v>
      </c>
      <c r="AW881">
        <v>176.07119850000001</v>
      </c>
      <c r="AX881">
        <v>-37.677963759999997</v>
      </c>
    </row>
    <row r="882" spans="1:50" x14ac:dyDescent="0.55000000000000004">
      <c r="A882">
        <v>190100</v>
      </c>
      <c r="B882" t="s">
        <v>990</v>
      </c>
      <c r="C882" t="s">
        <v>96</v>
      </c>
      <c r="D882">
        <v>0</v>
      </c>
      <c r="E882">
        <v>0</v>
      </c>
      <c r="F882">
        <v>0</v>
      </c>
      <c r="G882">
        <v>0</v>
      </c>
      <c r="H882">
        <v>1</v>
      </c>
      <c r="I882">
        <v>0</v>
      </c>
      <c r="J882">
        <v>0</v>
      </c>
      <c r="K882">
        <v>0</v>
      </c>
      <c r="L882">
        <v>0</v>
      </c>
      <c r="M882">
        <v>0.02</v>
      </c>
      <c r="N882">
        <v>6.48342072517225</v>
      </c>
      <c r="O882">
        <f t="shared" si="26"/>
        <v>175.91743489999999</v>
      </c>
      <c r="P882">
        <f t="shared" si="27"/>
        <v>-37.433781719999999</v>
      </c>
      <c r="R882">
        <v>189500</v>
      </c>
      <c r="S882" t="s">
        <v>975</v>
      </c>
      <c r="T882" t="s">
        <v>96</v>
      </c>
      <c r="U882">
        <v>0</v>
      </c>
      <c r="V882">
        <v>0</v>
      </c>
      <c r="W882">
        <v>0</v>
      </c>
      <c r="X882">
        <v>0</v>
      </c>
      <c r="Y882">
        <v>1</v>
      </c>
      <c r="Z882">
        <v>0</v>
      </c>
      <c r="AA882">
        <v>0</v>
      </c>
      <c r="AB882">
        <v>0</v>
      </c>
      <c r="AC882">
        <v>0</v>
      </c>
      <c r="AD882">
        <v>0.02</v>
      </c>
      <c r="AE882">
        <v>14.2156456474493</v>
      </c>
      <c r="AF882">
        <v>175.94792190000001</v>
      </c>
      <c r="AG882">
        <v>-39.057573179999999</v>
      </c>
      <c r="AI882">
        <v>191300</v>
      </c>
      <c r="AJ882" t="s">
        <v>991</v>
      </c>
      <c r="AK882" t="s">
        <v>96</v>
      </c>
      <c r="AL882">
        <v>0</v>
      </c>
      <c r="AM882">
        <v>0</v>
      </c>
      <c r="AN882">
        <v>0</v>
      </c>
      <c r="AO882">
        <v>0</v>
      </c>
      <c r="AP882">
        <v>0</v>
      </c>
      <c r="AQ882">
        <v>1</v>
      </c>
      <c r="AR882">
        <v>0</v>
      </c>
      <c r="AS882">
        <v>0</v>
      </c>
      <c r="AT882">
        <v>0</v>
      </c>
      <c r="AU882">
        <v>0</v>
      </c>
      <c r="AV882" t="s">
        <v>97</v>
      </c>
      <c r="AW882">
        <v>176.02752290000001</v>
      </c>
      <c r="AX882">
        <v>-37.747839620000001</v>
      </c>
    </row>
    <row r="883" spans="1:50" x14ac:dyDescent="0.55000000000000004">
      <c r="A883">
        <v>190200</v>
      </c>
      <c r="B883" t="s">
        <v>979</v>
      </c>
      <c r="C883" t="s">
        <v>96</v>
      </c>
      <c r="D883">
        <v>0</v>
      </c>
      <c r="E883">
        <v>0</v>
      </c>
      <c r="F883">
        <v>0</v>
      </c>
      <c r="G883">
        <v>0</v>
      </c>
      <c r="H883">
        <v>0.9</v>
      </c>
      <c r="I883">
        <v>0.02</v>
      </c>
      <c r="J883">
        <v>0</v>
      </c>
      <c r="K883">
        <v>0.01</v>
      </c>
      <c r="L883">
        <v>7.0000000000000007E-2</v>
      </c>
      <c r="M883">
        <v>0.02</v>
      </c>
      <c r="N883">
        <v>8.0529381754187508</v>
      </c>
      <c r="O883">
        <f t="shared" si="26"/>
        <v>175.9556145</v>
      </c>
      <c r="P883">
        <f t="shared" si="27"/>
        <v>-37.428070390000002</v>
      </c>
      <c r="R883">
        <v>189600</v>
      </c>
      <c r="S883" t="s">
        <v>976</v>
      </c>
      <c r="T883" t="s">
        <v>96</v>
      </c>
      <c r="U883">
        <v>0</v>
      </c>
      <c r="V883">
        <v>0</v>
      </c>
      <c r="W883">
        <v>0</v>
      </c>
      <c r="X883">
        <v>0</v>
      </c>
      <c r="Y883">
        <v>1</v>
      </c>
      <c r="Z883">
        <v>0</v>
      </c>
      <c r="AA883">
        <v>0</v>
      </c>
      <c r="AB883">
        <v>0</v>
      </c>
      <c r="AC883">
        <v>0</v>
      </c>
      <c r="AD883">
        <v>0.02</v>
      </c>
      <c r="AE883">
        <v>2.3732744008808</v>
      </c>
      <c r="AF883">
        <v>176.15425149999999</v>
      </c>
      <c r="AG883">
        <v>-38.740706860000003</v>
      </c>
      <c r="AI883">
        <v>191400</v>
      </c>
      <c r="AJ883" t="s">
        <v>992</v>
      </c>
      <c r="AK883" t="s">
        <v>96</v>
      </c>
      <c r="AL883">
        <v>0</v>
      </c>
      <c r="AM883">
        <v>0.48</v>
      </c>
      <c r="AN883">
        <v>0</v>
      </c>
      <c r="AO883">
        <v>0</v>
      </c>
      <c r="AP883">
        <v>0</v>
      </c>
      <c r="AQ883">
        <v>0.52</v>
      </c>
      <c r="AR883">
        <v>0</v>
      </c>
      <c r="AS883">
        <v>0</v>
      </c>
      <c r="AT883">
        <v>0</v>
      </c>
      <c r="AU883">
        <v>0</v>
      </c>
      <c r="AV883" t="s">
        <v>97</v>
      </c>
      <c r="AW883">
        <v>176.02098430000001</v>
      </c>
      <c r="AX883">
        <v>-37.885908579999999</v>
      </c>
    </row>
    <row r="884" spans="1:50" x14ac:dyDescent="0.55000000000000004">
      <c r="A884">
        <v>190300</v>
      </c>
      <c r="B884" t="s">
        <v>980</v>
      </c>
      <c r="C884" t="s">
        <v>96</v>
      </c>
      <c r="D884">
        <v>0</v>
      </c>
      <c r="E884">
        <v>0</v>
      </c>
      <c r="F884">
        <v>0</v>
      </c>
      <c r="G884">
        <v>0</v>
      </c>
      <c r="H884">
        <v>0.95</v>
      </c>
      <c r="I884">
        <v>0.02</v>
      </c>
      <c r="J884">
        <v>0</v>
      </c>
      <c r="K884">
        <v>0</v>
      </c>
      <c r="L884">
        <v>0.03</v>
      </c>
      <c r="M884">
        <v>0.02</v>
      </c>
      <c r="N884">
        <v>8.4425367255296297</v>
      </c>
      <c r="O884">
        <f t="shared" si="26"/>
        <v>175.89026899999999</v>
      </c>
      <c r="P884">
        <f t="shared" si="27"/>
        <v>-37.506617299999903</v>
      </c>
      <c r="R884">
        <v>189700</v>
      </c>
      <c r="S884" t="s">
        <v>977</v>
      </c>
      <c r="T884" t="s">
        <v>96</v>
      </c>
      <c r="U884">
        <v>0</v>
      </c>
      <c r="V884">
        <v>0</v>
      </c>
      <c r="W884">
        <v>0</v>
      </c>
      <c r="X884">
        <v>0</v>
      </c>
      <c r="Y884">
        <v>0.8</v>
      </c>
      <c r="Z884">
        <v>0.05</v>
      </c>
      <c r="AA884">
        <v>0</v>
      </c>
      <c r="AB884">
        <v>0.03</v>
      </c>
      <c r="AC884">
        <v>0.12</v>
      </c>
      <c r="AD884">
        <v>0.02</v>
      </c>
      <c r="AE884">
        <v>4.0133312428831296</v>
      </c>
      <c r="AF884">
        <v>175.80606909999901</v>
      </c>
      <c r="AG884">
        <v>-38.99284557</v>
      </c>
      <c r="AI884">
        <v>191500</v>
      </c>
      <c r="AJ884" t="s">
        <v>993</v>
      </c>
      <c r="AK884" t="s">
        <v>96</v>
      </c>
      <c r="AL884">
        <v>0</v>
      </c>
      <c r="AM884">
        <v>0</v>
      </c>
      <c r="AN884">
        <v>0</v>
      </c>
      <c r="AO884">
        <v>0</v>
      </c>
      <c r="AP884">
        <v>0</v>
      </c>
      <c r="AQ884">
        <v>1</v>
      </c>
      <c r="AR884">
        <v>0</v>
      </c>
      <c r="AS884">
        <v>0</v>
      </c>
      <c r="AT884">
        <v>0</v>
      </c>
      <c r="AU884">
        <v>0</v>
      </c>
      <c r="AV884">
        <v>4.83393098537148</v>
      </c>
      <c r="AW884">
        <v>176.10390839999999</v>
      </c>
      <c r="AX884">
        <v>-37.775509159999999</v>
      </c>
    </row>
    <row r="885" spans="1:50" x14ac:dyDescent="0.55000000000000004">
      <c r="A885">
        <v>190400</v>
      </c>
      <c r="B885" t="s">
        <v>981</v>
      </c>
      <c r="C885" t="s">
        <v>96</v>
      </c>
      <c r="D885">
        <v>0</v>
      </c>
      <c r="E885">
        <v>0</v>
      </c>
      <c r="F885">
        <v>0</v>
      </c>
      <c r="G885">
        <v>0</v>
      </c>
      <c r="H885">
        <v>1</v>
      </c>
      <c r="I885">
        <v>0</v>
      </c>
      <c r="J885">
        <v>0</v>
      </c>
      <c r="K885">
        <v>0</v>
      </c>
      <c r="L885">
        <v>0</v>
      </c>
      <c r="M885">
        <v>0.02</v>
      </c>
      <c r="N885">
        <v>8.7261150592908496</v>
      </c>
      <c r="O885">
        <f t="shared" si="26"/>
        <v>175.9591733</v>
      </c>
      <c r="P885">
        <f t="shared" si="27"/>
        <v>-37.44455774</v>
      </c>
      <c r="R885">
        <v>189800</v>
      </c>
      <c r="S885" t="s">
        <v>978</v>
      </c>
      <c r="T885" t="s">
        <v>96</v>
      </c>
      <c r="U885">
        <v>0</v>
      </c>
      <c r="V885">
        <v>0</v>
      </c>
      <c r="W885">
        <v>0</v>
      </c>
      <c r="X885">
        <v>0</v>
      </c>
      <c r="Y885">
        <v>1</v>
      </c>
      <c r="Z885">
        <v>0</v>
      </c>
      <c r="AA885">
        <v>0</v>
      </c>
      <c r="AB885">
        <v>0</v>
      </c>
      <c r="AC885">
        <v>0</v>
      </c>
      <c r="AD885">
        <v>0.02</v>
      </c>
      <c r="AE885" t="s">
        <v>97</v>
      </c>
      <c r="AF885">
        <v>176.45464229999999</v>
      </c>
      <c r="AG885">
        <v>-38.75892468</v>
      </c>
      <c r="AI885">
        <v>191600</v>
      </c>
      <c r="AJ885" t="s">
        <v>994</v>
      </c>
      <c r="AK885" t="s">
        <v>96</v>
      </c>
      <c r="AL885">
        <v>0</v>
      </c>
      <c r="AM885">
        <v>0</v>
      </c>
      <c r="AN885">
        <v>0</v>
      </c>
      <c r="AO885">
        <v>0</v>
      </c>
      <c r="AP885">
        <v>1</v>
      </c>
      <c r="AQ885">
        <v>0</v>
      </c>
      <c r="AR885">
        <v>0</v>
      </c>
      <c r="AS885">
        <v>0</v>
      </c>
      <c r="AT885">
        <v>0</v>
      </c>
      <c r="AU885">
        <v>0</v>
      </c>
      <c r="AV885">
        <v>11.1207150437785</v>
      </c>
      <c r="AW885">
        <v>176.19938780000001</v>
      </c>
      <c r="AX885">
        <v>-37.782478130000001</v>
      </c>
    </row>
    <row r="886" spans="1:50" x14ac:dyDescent="0.55000000000000004">
      <c r="A886">
        <v>190500</v>
      </c>
      <c r="B886" t="s">
        <v>982</v>
      </c>
      <c r="C886" t="s">
        <v>96</v>
      </c>
      <c r="D886">
        <v>0</v>
      </c>
      <c r="E886">
        <v>0</v>
      </c>
      <c r="F886">
        <v>0</v>
      </c>
      <c r="G886">
        <v>0</v>
      </c>
      <c r="H886">
        <v>0.94</v>
      </c>
      <c r="I886">
        <v>0.03</v>
      </c>
      <c r="J886">
        <v>0</v>
      </c>
      <c r="K886">
        <v>0</v>
      </c>
      <c r="L886">
        <v>0.03</v>
      </c>
      <c r="M886">
        <v>0.02</v>
      </c>
      <c r="N886">
        <v>10.675580171030401</v>
      </c>
      <c r="O886">
        <f t="shared" si="26"/>
        <v>175.89394199999899</v>
      </c>
      <c r="P886">
        <f t="shared" si="27"/>
        <v>-37.616881069999998</v>
      </c>
      <c r="R886">
        <v>189900</v>
      </c>
      <c r="S886" t="s">
        <v>988</v>
      </c>
      <c r="T886" t="s">
        <v>96</v>
      </c>
      <c r="U886" t="s">
        <v>97</v>
      </c>
      <c r="V886" t="s">
        <v>97</v>
      </c>
      <c r="W886" t="s">
        <v>97</v>
      </c>
      <c r="X886">
        <v>0</v>
      </c>
      <c r="Y886" t="s">
        <v>97</v>
      </c>
      <c r="Z886" t="s">
        <v>97</v>
      </c>
      <c r="AA886">
        <v>0</v>
      </c>
      <c r="AB886" t="s">
        <v>97</v>
      </c>
      <c r="AC886" t="s">
        <v>97</v>
      </c>
      <c r="AD886">
        <v>0.02</v>
      </c>
      <c r="AE886" t="s">
        <v>97</v>
      </c>
      <c r="AF886">
        <v>176.3870044</v>
      </c>
      <c r="AG886">
        <v>-38.995888010000002</v>
      </c>
      <c r="AI886">
        <v>191700</v>
      </c>
      <c r="AJ886" t="s">
        <v>995</v>
      </c>
      <c r="AK886" t="s">
        <v>96</v>
      </c>
      <c r="AL886">
        <v>0</v>
      </c>
      <c r="AM886">
        <v>0.46</v>
      </c>
      <c r="AN886">
        <v>0</v>
      </c>
      <c r="AO886">
        <v>0</v>
      </c>
      <c r="AP886">
        <v>0</v>
      </c>
      <c r="AQ886">
        <v>0.51</v>
      </c>
      <c r="AR886">
        <v>0</v>
      </c>
      <c r="AS886">
        <v>0</v>
      </c>
      <c r="AT886">
        <v>0.03</v>
      </c>
      <c r="AU886">
        <v>0</v>
      </c>
      <c r="AV886">
        <v>8.4486404153131005</v>
      </c>
      <c r="AW886">
        <v>176.14775569999901</v>
      </c>
      <c r="AX886">
        <v>-37.87712037</v>
      </c>
    </row>
    <row r="887" spans="1:50" x14ac:dyDescent="0.55000000000000004">
      <c r="A887">
        <v>190600</v>
      </c>
      <c r="B887" t="s">
        <v>983</v>
      </c>
      <c r="C887" t="s">
        <v>96</v>
      </c>
      <c r="D887">
        <v>0</v>
      </c>
      <c r="E887">
        <v>0</v>
      </c>
      <c r="F887">
        <v>0</v>
      </c>
      <c r="G887">
        <v>0</v>
      </c>
      <c r="H887">
        <v>0.83</v>
      </c>
      <c r="I887">
        <v>0.06</v>
      </c>
      <c r="J887">
        <v>0</v>
      </c>
      <c r="K887">
        <v>0.02</v>
      </c>
      <c r="L887">
        <v>0.09</v>
      </c>
      <c r="M887">
        <v>0.02</v>
      </c>
      <c r="N887">
        <v>5.8037750507411303</v>
      </c>
      <c r="O887">
        <f t="shared" si="26"/>
        <v>175.92548289999999</v>
      </c>
      <c r="P887">
        <f t="shared" si="27"/>
        <v>-37.552134369999997</v>
      </c>
      <c r="R887">
        <v>190100</v>
      </c>
      <c r="S887" t="s">
        <v>990</v>
      </c>
      <c r="T887" t="s">
        <v>96</v>
      </c>
      <c r="U887">
        <v>0</v>
      </c>
      <c r="V887">
        <v>0</v>
      </c>
      <c r="W887">
        <v>0</v>
      </c>
      <c r="X887">
        <v>0</v>
      </c>
      <c r="Y887">
        <v>1</v>
      </c>
      <c r="Z887">
        <v>0</v>
      </c>
      <c r="AA887">
        <v>0</v>
      </c>
      <c r="AB887">
        <v>0</v>
      </c>
      <c r="AC887">
        <v>0</v>
      </c>
      <c r="AD887">
        <v>0.02</v>
      </c>
      <c r="AE887">
        <v>5.0116585389521298</v>
      </c>
      <c r="AF887">
        <v>175.91743489999999</v>
      </c>
      <c r="AG887">
        <v>-37.433781719999999</v>
      </c>
      <c r="AI887">
        <v>191800</v>
      </c>
      <c r="AJ887" t="s">
        <v>996</v>
      </c>
      <c r="AK887" t="s">
        <v>96</v>
      </c>
      <c r="AL887" t="s">
        <v>97</v>
      </c>
      <c r="AM887" t="s">
        <v>97</v>
      </c>
      <c r="AN887" t="s">
        <v>97</v>
      </c>
      <c r="AO887">
        <v>0</v>
      </c>
      <c r="AP887" t="s">
        <v>97</v>
      </c>
      <c r="AQ887" t="s">
        <v>97</v>
      </c>
      <c r="AR887">
        <v>0</v>
      </c>
      <c r="AS887" t="s">
        <v>97</v>
      </c>
      <c r="AT887" t="s">
        <v>97</v>
      </c>
      <c r="AU887">
        <v>0</v>
      </c>
      <c r="AV887" t="s">
        <v>97</v>
      </c>
      <c r="AW887">
        <v>176.27291149999999</v>
      </c>
      <c r="AX887">
        <v>-37.806338650000001</v>
      </c>
    </row>
    <row r="888" spans="1:50" x14ac:dyDescent="0.55000000000000004">
      <c r="A888">
        <v>190800</v>
      </c>
      <c r="B888" t="s">
        <v>984</v>
      </c>
      <c r="C888" t="s">
        <v>96</v>
      </c>
      <c r="D888">
        <v>0</v>
      </c>
      <c r="E888">
        <v>0</v>
      </c>
      <c r="F888">
        <v>0</v>
      </c>
      <c r="G888">
        <v>0</v>
      </c>
      <c r="H888">
        <v>0.75</v>
      </c>
      <c r="I888">
        <v>0</v>
      </c>
      <c r="J888">
        <v>0</v>
      </c>
      <c r="K888">
        <v>0</v>
      </c>
      <c r="L888">
        <v>0.25</v>
      </c>
      <c r="M888">
        <v>0.02</v>
      </c>
      <c r="N888" t="s">
        <v>97</v>
      </c>
      <c r="O888">
        <f t="shared" si="26"/>
        <v>176.06006189999999</v>
      </c>
      <c r="P888">
        <f t="shared" si="27"/>
        <v>-37.566644920000002</v>
      </c>
      <c r="R888">
        <v>190200</v>
      </c>
      <c r="S888" t="s">
        <v>979</v>
      </c>
      <c r="T888" t="s">
        <v>96</v>
      </c>
      <c r="U888">
        <v>0</v>
      </c>
      <c r="V888">
        <v>0</v>
      </c>
      <c r="W888">
        <v>0</v>
      </c>
      <c r="X888">
        <v>0</v>
      </c>
      <c r="Y888">
        <v>0.85</v>
      </c>
      <c r="Z888">
        <v>0.03</v>
      </c>
      <c r="AA888">
        <v>0</v>
      </c>
      <c r="AB888">
        <v>0.02</v>
      </c>
      <c r="AC888">
        <v>0.1</v>
      </c>
      <c r="AD888">
        <v>0.02</v>
      </c>
      <c r="AE888">
        <v>3.6880179576356298</v>
      </c>
      <c r="AF888">
        <v>175.9556145</v>
      </c>
      <c r="AG888">
        <v>-37.428070390000002</v>
      </c>
      <c r="AI888">
        <v>191900</v>
      </c>
      <c r="AJ888" t="s">
        <v>997</v>
      </c>
      <c r="AK888" t="s">
        <v>96</v>
      </c>
      <c r="AL888">
        <v>0</v>
      </c>
      <c r="AM888">
        <v>0.31</v>
      </c>
      <c r="AN888">
        <v>0</v>
      </c>
      <c r="AO888">
        <v>0</v>
      </c>
      <c r="AP888">
        <v>0</v>
      </c>
      <c r="AQ888">
        <v>0.4</v>
      </c>
      <c r="AR888">
        <v>0</v>
      </c>
      <c r="AS888">
        <v>0.02</v>
      </c>
      <c r="AT888">
        <v>0.27</v>
      </c>
      <c r="AU888">
        <v>0</v>
      </c>
      <c r="AV888">
        <v>4.27185577160403</v>
      </c>
      <c r="AW888">
        <v>176.3050863</v>
      </c>
      <c r="AX888">
        <v>-37.786569589999999</v>
      </c>
    </row>
    <row r="889" spans="1:50" x14ac:dyDescent="0.55000000000000004">
      <c r="A889">
        <v>190900</v>
      </c>
      <c r="B889" t="s">
        <v>985</v>
      </c>
      <c r="C889" t="s">
        <v>96</v>
      </c>
      <c r="D889">
        <v>0</v>
      </c>
      <c r="E889">
        <v>0</v>
      </c>
      <c r="F889">
        <v>0</v>
      </c>
      <c r="G889">
        <v>0</v>
      </c>
      <c r="H889">
        <v>1</v>
      </c>
      <c r="I889">
        <v>0</v>
      </c>
      <c r="J889">
        <v>0</v>
      </c>
      <c r="K889">
        <v>0</v>
      </c>
      <c r="L889">
        <v>0</v>
      </c>
      <c r="M889">
        <v>0.02</v>
      </c>
      <c r="N889">
        <v>13.0118837228109</v>
      </c>
      <c r="O889">
        <f t="shared" si="26"/>
        <v>175.9682881</v>
      </c>
      <c r="P889">
        <f t="shared" si="27"/>
        <v>-37.70253881</v>
      </c>
      <c r="R889">
        <v>190300</v>
      </c>
      <c r="S889" t="s">
        <v>980</v>
      </c>
      <c r="T889" t="s">
        <v>96</v>
      </c>
      <c r="U889">
        <v>0</v>
      </c>
      <c r="V889">
        <v>0</v>
      </c>
      <c r="W889">
        <v>0</v>
      </c>
      <c r="X889">
        <v>0</v>
      </c>
      <c r="Y889">
        <v>0.92</v>
      </c>
      <c r="Z889">
        <v>0</v>
      </c>
      <c r="AA889">
        <v>0</v>
      </c>
      <c r="AB889">
        <v>0</v>
      </c>
      <c r="AC889">
        <v>0.08</v>
      </c>
      <c r="AD889">
        <v>0.02</v>
      </c>
      <c r="AE889">
        <v>4.6489276478210897</v>
      </c>
      <c r="AF889">
        <v>175.89026899999999</v>
      </c>
      <c r="AG889">
        <v>-37.506617299999903</v>
      </c>
      <c r="AI889">
        <v>192000</v>
      </c>
      <c r="AJ889" t="s">
        <v>998</v>
      </c>
      <c r="AK889" t="s">
        <v>96</v>
      </c>
      <c r="AL889">
        <v>0</v>
      </c>
      <c r="AM889">
        <v>0.6</v>
      </c>
      <c r="AN889">
        <v>0</v>
      </c>
      <c r="AO889">
        <v>0</v>
      </c>
      <c r="AP889">
        <v>0</v>
      </c>
      <c r="AQ889">
        <v>0.4</v>
      </c>
      <c r="AR889">
        <v>0</v>
      </c>
      <c r="AS889">
        <v>0</v>
      </c>
      <c r="AT889">
        <v>0</v>
      </c>
      <c r="AU889">
        <v>0</v>
      </c>
      <c r="AV889">
        <v>3.2130205738041702</v>
      </c>
      <c r="AW889">
        <v>176.33462849999901</v>
      </c>
      <c r="AX889">
        <v>-37.855431729999999</v>
      </c>
    </row>
    <row r="890" spans="1:50" x14ac:dyDescent="0.55000000000000004">
      <c r="A890">
        <v>191000</v>
      </c>
      <c r="B890" t="s">
        <v>986</v>
      </c>
      <c r="C890" t="s">
        <v>96</v>
      </c>
      <c r="D890">
        <v>0</v>
      </c>
      <c r="E890">
        <v>0</v>
      </c>
      <c r="F890">
        <v>0</v>
      </c>
      <c r="G890">
        <v>0</v>
      </c>
      <c r="H890">
        <v>0.96</v>
      </c>
      <c r="I890">
        <v>0</v>
      </c>
      <c r="J890">
        <v>0</v>
      </c>
      <c r="K890">
        <v>0</v>
      </c>
      <c r="L890">
        <v>0.04</v>
      </c>
      <c r="M890">
        <v>0.02</v>
      </c>
      <c r="N890">
        <v>9.3982468867676108</v>
      </c>
      <c r="O890">
        <f t="shared" si="26"/>
        <v>176.0343062</v>
      </c>
      <c r="P890">
        <f t="shared" si="27"/>
        <v>-37.643050789999997</v>
      </c>
      <c r="R890">
        <v>190400</v>
      </c>
      <c r="S890" t="s">
        <v>981</v>
      </c>
      <c r="T890" t="s">
        <v>96</v>
      </c>
      <c r="U890">
        <v>0</v>
      </c>
      <c r="V890">
        <v>0</v>
      </c>
      <c r="W890">
        <v>0</v>
      </c>
      <c r="X890">
        <v>0</v>
      </c>
      <c r="Y890">
        <v>1</v>
      </c>
      <c r="Z890">
        <v>0</v>
      </c>
      <c r="AA890">
        <v>0</v>
      </c>
      <c r="AB890">
        <v>0</v>
      </c>
      <c r="AC890">
        <v>0</v>
      </c>
      <c r="AD890">
        <v>0.02</v>
      </c>
      <c r="AE890">
        <v>5.3213156008731497</v>
      </c>
      <c r="AF890">
        <v>175.9591733</v>
      </c>
      <c r="AG890">
        <v>-37.44455774</v>
      </c>
      <c r="AI890">
        <v>192100</v>
      </c>
      <c r="AJ890" t="s">
        <v>999</v>
      </c>
      <c r="AK890" t="s">
        <v>96</v>
      </c>
      <c r="AL890">
        <v>0</v>
      </c>
      <c r="AM890">
        <v>0.33</v>
      </c>
      <c r="AN890">
        <v>0</v>
      </c>
      <c r="AO890">
        <v>0</v>
      </c>
      <c r="AP890">
        <v>0.04</v>
      </c>
      <c r="AQ890">
        <v>0.32</v>
      </c>
      <c r="AR890">
        <v>0</v>
      </c>
      <c r="AS890">
        <v>0.02</v>
      </c>
      <c r="AT890">
        <v>0.28999999999999998</v>
      </c>
      <c r="AU890">
        <v>0</v>
      </c>
      <c r="AV890">
        <v>5.2363742609535802</v>
      </c>
      <c r="AW890">
        <v>176.3255503</v>
      </c>
      <c r="AX890">
        <v>-37.789861799999997</v>
      </c>
    </row>
    <row r="891" spans="1:50" x14ac:dyDescent="0.55000000000000004">
      <c r="A891">
        <v>191100</v>
      </c>
      <c r="B891" t="s">
        <v>987</v>
      </c>
      <c r="C891" t="s">
        <v>96</v>
      </c>
      <c r="D891">
        <v>0</v>
      </c>
      <c r="E891">
        <v>0</v>
      </c>
      <c r="F891">
        <v>0</v>
      </c>
      <c r="G891">
        <v>0</v>
      </c>
      <c r="H891">
        <v>1</v>
      </c>
      <c r="I891">
        <v>0</v>
      </c>
      <c r="J891">
        <v>0</v>
      </c>
      <c r="K891">
        <v>0</v>
      </c>
      <c r="L891">
        <v>0</v>
      </c>
      <c r="M891">
        <v>0.02</v>
      </c>
      <c r="N891">
        <v>10.3894511602725</v>
      </c>
      <c r="O891">
        <f t="shared" si="26"/>
        <v>176.02738780000001</v>
      </c>
      <c r="P891">
        <f t="shared" si="27"/>
        <v>-37.664217489999999</v>
      </c>
      <c r="R891">
        <v>190500</v>
      </c>
      <c r="S891" t="s">
        <v>982</v>
      </c>
      <c r="T891" t="s">
        <v>96</v>
      </c>
      <c r="U891">
        <v>0</v>
      </c>
      <c r="V891">
        <v>0</v>
      </c>
      <c r="W891">
        <v>0</v>
      </c>
      <c r="X891">
        <v>0</v>
      </c>
      <c r="Y891">
        <v>0.91</v>
      </c>
      <c r="Z891">
        <v>0.05</v>
      </c>
      <c r="AA891">
        <v>0</v>
      </c>
      <c r="AB891">
        <v>0</v>
      </c>
      <c r="AC891">
        <v>0.04</v>
      </c>
      <c r="AD891">
        <v>0.02</v>
      </c>
      <c r="AE891">
        <v>6.6701898269092403</v>
      </c>
      <c r="AF891">
        <v>175.89394199999899</v>
      </c>
      <c r="AG891">
        <v>-37.616881069999998</v>
      </c>
      <c r="AI891">
        <v>192300</v>
      </c>
      <c r="AJ891" t="s">
        <v>1000</v>
      </c>
      <c r="AK891" t="s">
        <v>96</v>
      </c>
      <c r="AL891">
        <v>0</v>
      </c>
      <c r="AM891">
        <v>0</v>
      </c>
      <c r="AN891">
        <v>0</v>
      </c>
      <c r="AO891">
        <v>0</v>
      </c>
      <c r="AP891">
        <v>0</v>
      </c>
      <c r="AQ891">
        <v>0.67</v>
      </c>
      <c r="AR891">
        <v>0</v>
      </c>
      <c r="AS891">
        <v>0</v>
      </c>
      <c r="AT891">
        <v>0.33</v>
      </c>
      <c r="AU891">
        <v>0</v>
      </c>
      <c r="AV891" t="s">
        <v>97</v>
      </c>
      <c r="AW891">
        <v>176.4634437</v>
      </c>
      <c r="AX891">
        <v>-37.759528580000001</v>
      </c>
    </row>
    <row r="892" spans="1:50" x14ac:dyDescent="0.55000000000000004">
      <c r="A892">
        <v>191200</v>
      </c>
      <c r="B892" t="s">
        <v>989</v>
      </c>
      <c r="C892" t="s">
        <v>96</v>
      </c>
      <c r="D892">
        <v>0</v>
      </c>
      <c r="E892">
        <v>0</v>
      </c>
      <c r="F892">
        <v>0</v>
      </c>
      <c r="G892">
        <v>0</v>
      </c>
      <c r="H892">
        <v>0.97</v>
      </c>
      <c r="I892">
        <v>0</v>
      </c>
      <c r="J892">
        <v>0</v>
      </c>
      <c r="K892">
        <v>0</v>
      </c>
      <c r="L892">
        <v>0.03</v>
      </c>
      <c r="M892">
        <v>0.02</v>
      </c>
      <c r="N892">
        <v>7.3065485602920601</v>
      </c>
      <c r="O892">
        <f t="shared" si="26"/>
        <v>176.07119850000001</v>
      </c>
      <c r="P892">
        <f t="shared" si="27"/>
        <v>-37.677963759999997</v>
      </c>
      <c r="R892">
        <v>190600</v>
      </c>
      <c r="S892" t="s">
        <v>983</v>
      </c>
      <c r="T892" t="s">
        <v>96</v>
      </c>
      <c r="U892">
        <v>0</v>
      </c>
      <c r="V892">
        <v>0</v>
      </c>
      <c r="W892">
        <v>0</v>
      </c>
      <c r="X892">
        <v>0</v>
      </c>
      <c r="Y892">
        <v>0.87</v>
      </c>
      <c r="Z892">
        <v>0.05</v>
      </c>
      <c r="AA892">
        <v>0</v>
      </c>
      <c r="AB892">
        <v>0.01</v>
      </c>
      <c r="AC892">
        <v>7.0000000000000007E-2</v>
      </c>
      <c r="AD892">
        <v>0.02</v>
      </c>
      <c r="AE892">
        <v>6.8882581368053701</v>
      </c>
      <c r="AF892">
        <v>175.92548289999999</v>
      </c>
      <c r="AG892">
        <v>-37.552134369999997</v>
      </c>
      <c r="AI892">
        <v>192400</v>
      </c>
      <c r="AJ892" t="s">
        <v>1001</v>
      </c>
      <c r="AK892" t="s">
        <v>96</v>
      </c>
      <c r="AL892" t="s">
        <v>97</v>
      </c>
      <c r="AM892" t="s">
        <v>97</v>
      </c>
      <c r="AN892" t="s">
        <v>97</v>
      </c>
      <c r="AO892">
        <v>0</v>
      </c>
      <c r="AP892" t="s">
        <v>97</v>
      </c>
      <c r="AQ892" t="s">
        <v>97</v>
      </c>
      <c r="AR892">
        <v>0</v>
      </c>
      <c r="AS892" t="s">
        <v>97</v>
      </c>
      <c r="AT892" t="s">
        <v>97</v>
      </c>
      <c r="AU892">
        <v>0</v>
      </c>
      <c r="AV892" t="s">
        <v>97</v>
      </c>
      <c r="AW892">
        <v>176.50568490000001</v>
      </c>
      <c r="AX892">
        <v>-37.777245749999999</v>
      </c>
    </row>
    <row r="893" spans="1:50" x14ac:dyDescent="0.55000000000000004">
      <c r="A893">
        <v>191300</v>
      </c>
      <c r="B893" t="s">
        <v>991</v>
      </c>
      <c r="C893" t="s">
        <v>96</v>
      </c>
      <c r="D893">
        <v>0</v>
      </c>
      <c r="E893">
        <v>0</v>
      </c>
      <c r="F893">
        <v>0</v>
      </c>
      <c r="G893">
        <v>0</v>
      </c>
      <c r="H893">
        <v>1</v>
      </c>
      <c r="I893">
        <v>0</v>
      </c>
      <c r="J893">
        <v>0</v>
      </c>
      <c r="K893">
        <v>0</v>
      </c>
      <c r="L893">
        <v>0</v>
      </c>
      <c r="M893">
        <v>0.02</v>
      </c>
      <c r="N893">
        <v>11.7051047678833</v>
      </c>
      <c r="O893">
        <f t="shared" si="26"/>
        <v>176.02752290000001</v>
      </c>
      <c r="P893">
        <f t="shared" si="27"/>
        <v>-37.747839620000001</v>
      </c>
      <c r="R893">
        <v>190800</v>
      </c>
      <c r="S893" t="s">
        <v>984</v>
      </c>
      <c r="T893" t="s">
        <v>96</v>
      </c>
      <c r="U893">
        <v>0</v>
      </c>
      <c r="V893">
        <v>0</v>
      </c>
      <c r="W893">
        <v>0</v>
      </c>
      <c r="X893">
        <v>0</v>
      </c>
      <c r="Y893">
        <v>0.75</v>
      </c>
      <c r="Z893">
        <v>0</v>
      </c>
      <c r="AA893">
        <v>0</v>
      </c>
      <c r="AB893">
        <v>0</v>
      </c>
      <c r="AC893">
        <v>0.25</v>
      </c>
      <c r="AD893">
        <v>0.02</v>
      </c>
      <c r="AE893" t="s">
        <v>97</v>
      </c>
      <c r="AF893">
        <v>176.06006189999999</v>
      </c>
      <c r="AG893">
        <v>-37.566644920000002</v>
      </c>
      <c r="AI893">
        <v>192500</v>
      </c>
      <c r="AJ893" t="s">
        <v>1002</v>
      </c>
      <c r="AK893" t="s">
        <v>96</v>
      </c>
      <c r="AL893">
        <v>0</v>
      </c>
      <c r="AM893">
        <v>0.52</v>
      </c>
      <c r="AN893">
        <v>0</v>
      </c>
      <c r="AO893">
        <v>0</v>
      </c>
      <c r="AP893">
        <v>-0.01</v>
      </c>
      <c r="AQ893">
        <v>0.4</v>
      </c>
      <c r="AR893">
        <v>0</v>
      </c>
      <c r="AS893">
        <v>0.03</v>
      </c>
      <c r="AT893">
        <v>0.06</v>
      </c>
      <c r="AU893">
        <v>0</v>
      </c>
      <c r="AV893">
        <v>5.6212019360214303</v>
      </c>
      <c r="AW893">
        <v>176.4961447</v>
      </c>
      <c r="AX893">
        <v>-37.893054560000003</v>
      </c>
    </row>
    <row r="894" spans="1:50" x14ac:dyDescent="0.55000000000000004">
      <c r="A894">
        <v>191400</v>
      </c>
      <c r="B894" t="s">
        <v>992</v>
      </c>
      <c r="C894" t="s">
        <v>96</v>
      </c>
      <c r="D894">
        <v>0</v>
      </c>
      <c r="E894">
        <v>0</v>
      </c>
      <c r="F894">
        <v>0</v>
      </c>
      <c r="G894">
        <v>0</v>
      </c>
      <c r="H894">
        <v>0.98</v>
      </c>
      <c r="I894">
        <v>0.02</v>
      </c>
      <c r="J894">
        <v>0</v>
      </c>
      <c r="K894">
        <v>0</v>
      </c>
      <c r="L894">
        <v>0</v>
      </c>
      <c r="M894">
        <v>0.02</v>
      </c>
      <c r="N894">
        <v>21.1439827851862</v>
      </c>
      <c r="O894">
        <f t="shared" si="26"/>
        <v>176.02098430000001</v>
      </c>
      <c r="P894">
        <f t="shared" si="27"/>
        <v>-37.885908579999999</v>
      </c>
      <c r="R894">
        <v>190900</v>
      </c>
      <c r="S894" t="s">
        <v>985</v>
      </c>
      <c r="T894" t="s">
        <v>96</v>
      </c>
      <c r="U894">
        <v>0</v>
      </c>
      <c r="V894">
        <v>0</v>
      </c>
      <c r="W894">
        <v>0</v>
      </c>
      <c r="X894">
        <v>0</v>
      </c>
      <c r="Y894">
        <v>1</v>
      </c>
      <c r="Z894">
        <v>0</v>
      </c>
      <c r="AA894">
        <v>0</v>
      </c>
      <c r="AB894">
        <v>0</v>
      </c>
      <c r="AC894">
        <v>0</v>
      </c>
      <c r="AD894">
        <v>0.02</v>
      </c>
      <c r="AE894">
        <v>4.5153578012318496</v>
      </c>
      <c r="AF894">
        <v>175.9682881</v>
      </c>
      <c r="AG894">
        <v>-37.70253881</v>
      </c>
      <c r="AI894">
        <v>192600</v>
      </c>
      <c r="AJ894" t="s">
        <v>1003</v>
      </c>
      <c r="AK894" t="s">
        <v>96</v>
      </c>
      <c r="AL894">
        <v>0</v>
      </c>
      <c r="AM894">
        <v>0</v>
      </c>
      <c r="AN894">
        <v>0</v>
      </c>
      <c r="AO894">
        <v>0</v>
      </c>
      <c r="AP894">
        <v>0</v>
      </c>
      <c r="AQ894">
        <v>0.54</v>
      </c>
      <c r="AR894">
        <v>0</v>
      </c>
      <c r="AS894">
        <v>7.0000000000000007E-2</v>
      </c>
      <c r="AT894">
        <v>0.39</v>
      </c>
      <c r="AU894">
        <v>0</v>
      </c>
      <c r="AV894">
        <v>0.558694891880818</v>
      </c>
      <c r="AW894">
        <v>176.12333380000001</v>
      </c>
      <c r="AX894">
        <v>-37.665867069999997</v>
      </c>
    </row>
    <row r="895" spans="1:50" x14ac:dyDescent="0.55000000000000004">
      <c r="A895">
        <v>191500</v>
      </c>
      <c r="B895" t="s">
        <v>993</v>
      </c>
      <c r="C895" t="s">
        <v>96</v>
      </c>
      <c r="D895">
        <v>0</v>
      </c>
      <c r="E895">
        <v>0</v>
      </c>
      <c r="F895">
        <v>0</v>
      </c>
      <c r="G895">
        <v>0</v>
      </c>
      <c r="H895">
        <v>0.96</v>
      </c>
      <c r="I895">
        <v>0</v>
      </c>
      <c r="J895">
        <v>0</v>
      </c>
      <c r="K895">
        <v>0</v>
      </c>
      <c r="L895">
        <v>0.04</v>
      </c>
      <c r="M895">
        <v>0.02</v>
      </c>
      <c r="N895">
        <v>8.0890651726024299</v>
      </c>
      <c r="O895">
        <f t="shared" si="26"/>
        <v>176.10390839999999</v>
      </c>
      <c r="P895">
        <f t="shared" si="27"/>
        <v>-37.775509159999999</v>
      </c>
      <c r="R895">
        <v>191000</v>
      </c>
      <c r="S895" t="s">
        <v>986</v>
      </c>
      <c r="T895" t="s">
        <v>96</v>
      </c>
      <c r="U895">
        <v>0</v>
      </c>
      <c r="V895">
        <v>0</v>
      </c>
      <c r="W895">
        <v>0</v>
      </c>
      <c r="X895">
        <v>0</v>
      </c>
      <c r="Y895">
        <v>0.83</v>
      </c>
      <c r="Z895">
        <v>0</v>
      </c>
      <c r="AA895">
        <v>0</v>
      </c>
      <c r="AB895">
        <v>0</v>
      </c>
      <c r="AC895">
        <v>0.17</v>
      </c>
      <c r="AD895">
        <v>0.02</v>
      </c>
      <c r="AE895">
        <v>2.46178930247074</v>
      </c>
      <c r="AF895">
        <v>176.0343062</v>
      </c>
      <c r="AG895">
        <v>-37.643050789999997</v>
      </c>
      <c r="AI895">
        <v>192800</v>
      </c>
      <c r="AJ895" t="s">
        <v>1004</v>
      </c>
      <c r="AK895" t="s">
        <v>96</v>
      </c>
      <c r="AL895" t="s">
        <v>97</v>
      </c>
      <c r="AM895" t="s">
        <v>97</v>
      </c>
      <c r="AN895" t="s">
        <v>97</v>
      </c>
      <c r="AO895">
        <v>0</v>
      </c>
      <c r="AP895" t="s">
        <v>97</v>
      </c>
      <c r="AQ895" t="s">
        <v>97</v>
      </c>
      <c r="AR895">
        <v>0</v>
      </c>
      <c r="AS895" t="s">
        <v>97</v>
      </c>
      <c r="AT895" t="s">
        <v>97</v>
      </c>
      <c r="AU895">
        <v>0</v>
      </c>
      <c r="AV895" t="s">
        <v>97</v>
      </c>
      <c r="AW895">
        <v>176.17996210000001</v>
      </c>
      <c r="AX895">
        <v>-37.635675650000003</v>
      </c>
    </row>
    <row r="896" spans="1:50" x14ac:dyDescent="0.55000000000000004">
      <c r="A896">
        <v>191600</v>
      </c>
      <c r="B896" t="s">
        <v>994</v>
      </c>
      <c r="C896" t="s">
        <v>96</v>
      </c>
      <c r="D896">
        <v>0</v>
      </c>
      <c r="E896">
        <v>0</v>
      </c>
      <c r="F896">
        <v>0</v>
      </c>
      <c r="G896">
        <v>0</v>
      </c>
      <c r="H896">
        <v>0.98</v>
      </c>
      <c r="I896">
        <v>0</v>
      </c>
      <c r="J896">
        <v>0</v>
      </c>
      <c r="K896">
        <v>0</v>
      </c>
      <c r="L896">
        <v>0.02</v>
      </c>
      <c r="M896">
        <v>0.02</v>
      </c>
      <c r="N896">
        <v>9.6404756606299404</v>
      </c>
      <c r="O896">
        <f t="shared" si="26"/>
        <v>176.19938780000001</v>
      </c>
      <c r="P896">
        <f t="shared" si="27"/>
        <v>-37.782478130000001</v>
      </c>
      <c r="R896">
        <v>191100</v>
      </c>
      <c r="S896" t="s">
        <v>987</v>
      </c>
      <c r="T896" t="s">
        <v>96</v>
      </c>
      <c r="U896">
        <v>0</v>
      </c>
      <c r="V896">
        <v>0</v>
      </c>
      <c r="W896">
        <v>0</v>
      </c>
      <c r="X896">
        <v>0</v>
      </c>
      <c r="Y896">
        <v>1</v>
      </c>
      <c r="Z896">
        <v>0</v>
      </c>
      <c r="AA896">
        <v>0</v>
      </c>
      <c r="AB896">
        <v>0</v>
      </c>
      <c r="AC896">
        <v>0</v>
      </c>
      <c r="AD896">
        <v>0.02</v>
      </c>
      <c r="AE896">
        <v>5.12635646460632</v>
      </c>
      <c r="AF896">
        <v>176.02738780000001</v>
      </c>
      <c r="AG896">
        <v>-37.664217489999999</v>
      </c>
      <c r="AI896">
        <v>192900</v>
      </c>
      <c r="AJ896" t="s">
        <v>1005</v>
      </c>
      <c r="AK896" t="s">
        <v>96</v>
      </c>
      <c r="AL896" t="s">
        <v>97</v>
      </c>
      <c r="AM896" t="s">
        <v>97</v>
      </c>
      <c r="AN896" t="s">
        <v>97</v>
      </c>
      <c r="AO896">
        <v>0</v>
      </c>
      <c r="AP896" t="s">
        <v>97</v>
      </c>
      <c r="AQ896" t="s">
        <v>97</v>
      </c>
      <c r="AR896">
        <v>0</v>
      </c>
      <c r="AS896" t="s">
        <v>97</v>
      </c>
      <c r="AT896" t="s">
        <v>97</v>
      </c>
      <c r="AU896">
        <v>0</v>
      </c>
      <c r="AV896" t="s">
        <v>97</v>
      </c>
      <c r="AW896">
        <v>176.1324534</v>
      </c>
      <c r="AX896">
        <v>-37.667552049999998</v>
      </c>
    </row>
    <row r="897" spans="1:50" x14ac:dyDescent="0.55000000000000004">
      <c r="A897">
        <v>191700</v>
      </c>
      <c r="B897" t="s">
        <v>995</v>
      </c>
      <c r="C897" t="s">
        <v>96</v>
      </c>
      <c r="D897">
        <v>0</v>
      </c>
      <c r="E897">
        <v>0</v>
      </c>
      <c r="F897">
        <v>0</v>
      </c>
      <c r="G897">
        <v>0</v>
      </c>
      <c r="H897">
        <v>0.98</v>
      </c>
      <c r="I897">
        <v>0</v>
      </c>
      <c r="J897">
        <v>0</v>
      </c>
      <c r="K897">
        <v>0</v>
      </c>
      <c r="L897">
        <v>0.02</v>
      </c>
      <c r="M897">
        <v>0.02</v>
      </c>
      <c r="N897">
        <v>17.056315733745301</v>
      </c>
      <c r="O897">
        <f t="shared" si="26"/>
        <v>176.14775569999901</v>
      </c>
      <c r="P897">
        <f t="shared" si="27"/>
        <v>-37.87712037</v>
      </c>
      <c r="R897">
        <v>191200</v>
      </c>
      <c r="S897" t="s">
        <v>989</v>
      </c>
      <c r="T897" t="s">
        <v>96</v>
      </c>
      <c r="U897">
        <v>0</v>
      </c>
      <c r="V897">
        <v>0</v>
      </c>
      <c r="W897">
        <v>0</v>
      </c>
      <c r="X897">
        <v>0</v>
      </c>
      <c r="Y897">
        <v>0.96</v>
      </c>
      <c r="Z897">
        <v>0</v>
      </c>
      <c r="AA897">
        <v>0</v>
      </c>
      <c r="AB897">
        <v>0</v>
      </c>
      <c r="AC897">
        <v>0.04</v>
      </c>
      <c r="AD897">
        <v>0.02</v>
      </c>
      <c r="AE897">
        <v>6.5791728292957501</v>
      </c>
      <c r="AF897">
        <v>176.07119850000001</v>
      </c>
      <c r="AG897">
        <v>-37.677963759999997</v>
      </c>
      <c r="AI897">
        <v>193000</v>
      </c>
      <c r="AJ897" t="s">
        <v>1006</v>
      </c>
      <c r="AK897" t="s">
        <v>96</v>
      </c>
      <c r="AL897">
        <v>0</v>
      </c>
      <c r="AM897">
        <v>0.11</v>
      </c>
      <c r="AN897">
        <v>0</v>
      </c>
      <c r="AO897">
        <v>0</v>
      </c>
      <c r="AP897">
        <v>0</v>
      </c>
      <c r="AQ897">
        <v>0.79</v>
      </c>
      <c r="AR897">
        <v>0</v>
      </c>
      <c r="AS897">
        <v>0</v>
      </c>
      <c r="AT897">
        <v>0.1</v>
      </c>
      <c r="AU897">
        <v>0</v>
      </c>
      <c r="AV897">
        <v>2.9177542677210102</v>
      </c>
      <c r="AW897">
        <v>176.10753069999899</v>
      </c>
      <c r="AX897">
        <v>-37.69058759</v>
      </c>
    </row>
    <row r="898" spans="1:50" x14ac:dyDescent="0.55000000000000004">
      <c r="A898">
        <v>191800</v>
      </c>
      <c r="B898" t="s">
        <v>996</v>
      </c>
      <c r="C898" t="s">
        <v>96</v>
      </c>
      <c r="D898">
        <v>0</v>
      </c>
      <c r="E898">
        <v>0</v>
      </c>
      <c r="F898">
        <v>0</v>
      </c>
      <c r="G898">
        <v>0</v>
      </c>
      <c r="H898">
        <v>0.96</v>
      </c>
      <c r="I898">
        <v>0</v>
      </c>
      <c r="J898">
        <v>0</v>
      </c>
      <c r="K898">
        <v>0</v>
      </c>
      <c r="L898">
        <v>0.04</v>
      </c>
      <c r="M898">
        <v>0.02</v>
      </c>
      <c r="N898">
        <v>8.07537804039052</v>
      </c>
      <c r="O898">
        <f t="shared" si="26"/>
        <v>176.27291149999999</v>
      </c>
      <c r="P898">
        <f t="shared" si="27"/>
        <v>-37.806338650000001</v>
      </c>
      <c r="R898">
        <v>191300</v>
      </c>
      <c r="S898" t="s">
        <v>991</v>
      </c>
      <c r="T898" t="s">
        <v>96</v>
      </c>
      <c r="U898">
        <v>0</v>
      </c>
      <c r="V898">
        <v>0</v>
      </c>
      <c r="W898">
        <v>0</v>
      </c>
      <c r="X898">
        <v>0</v>
      </c>
      <c r="Y898">
        <v>1</v>
      </c>
      <c r="Z898">
        <v>0</v>
      </c>
      <c r="AA898">
        <v>0</v>
      </c>
      <c r="AB898">
        <v>0</v>
      </c>
      <c r="AC898">
        <v>0</v>
      </c>
      <c r="AD898">
        <v>0.02</v>
      </c>
      <c r="AE898">
        <v>4.7201422955707697</v>
      </c>
      <c r="AF898">
        <v>176.02752290000001</v>
      </c>
      <c r="AG898">
        <v>-37.747839620000001</v>
      </c>
      <c r="AI898">
        <v>193100</v>
      </c>
      <c r="AJ898" t="s">
        <v>1007</v>
      </c>
      <c r="AK898" t="s">
        <v>96</v>
      </c>
      <c r="AL898">
        <v>0</v>
      </c>
      <c r="AM898">
        <v>0.14000000000000001</v>
      </c>
      <c r="AN898">
        <v>0</v>
      </c>
      <c r="AO898">
        <v>0</v>
      </c>
      <c r="AP898">
        <v>0.04</v>
      </c>
      <c r="AQ898">
        <v>0.36</v>
      </c>
      <c r="AR898">
        <v>0</v>
      </c>
      <c r="AS898">
        <v>0.11</v>
      </c>
      <c r="AT898">
        <v>0.35</v>
      </c>
      <c r="AU898">
        <v>0</v>
      </c>
      <c r="AV898">
        <v>2.7357883266364902</v>
      </c>
      <c r="AW898">
        <v>176.1292392</v>
      </c>
      <c r="AX898">
        <v>-37.679383369999996</v>
      </c>
    </row>
    <row r="899" spans="1:50" x14ac:dyDescent="0.55000000000000004">
      <c r="A899">
        <v>191900</v>
      </c>
      <c r="B899" t="s">
        <v>997</v>
      </c>
      <c r="C899" t="s">
        <v>96</v>
      </c>
      <c r="D899">
        <v>0</v>
      </c>
      <c r="E899">
        <v>0</v>
      </c>
      <c r="F899">
        <v>0</v>
      </c>
      <c r="G899">
        <v>0</v>
      </c>
      <c r="H899">
        <v>0.91</v>
      </c>
      <c r="I899">
        <v>0.05</v>
      </c>
      <c r="J899">
        <v>0</v>
      </c>
      <c r="K899">
        <v>0</v>
      </c>
      <c r="L899">
        <v>0.04</v>
      </c>
      <c r="M899">
        <v>0.02</v>
      </c>
      <c r="N899">
        <v>6.4889490149703697</v>
      </c>
      <c r="O899">
        <f t="shared" si="26"/>
        <v>176.3050863</v>
      </c>
      <c r="P899">
        <f t="shared" si="27"/>
        <v>-37.786569589999999</v>
      </c>
      <c r="R899">
        <v>191400</v>
      </c>
      <c r="S899" t="s">
        <v>992</v>
      </c>
      <c r="T899" t="s">
        <v>96</v>
      </c>
      <c r="U899">
        <v>0</v>
      </c>
      <c r="V899">
        <v>0</v>
      </c>
      <c r="W899">
        <v>0</v>
      </c>
      <c r="X899">
        <v>0</v>
      </c>
      <c r="Y899">
        <v>1</v>
      </c>
      <c r="Z899">
        <v>0</v>
      </c>
      <c r="AA899">
        <v>0</v>
      </c>
      <c r="AB899">
        <v>0</v>
      </c>
      <c r="AC899">
        <v>0</v>
      </c>
      <c r="AD899">
        <v>0.02</v>
      </c>
      <c r="AE899" t="s">
        <v>97</v>
      </c>
      <c r="AF899">
        <v>176.02098430000001</v>
      </c>
      <c r="AG899">
        <v>-37.885908579999999</v>
      </c>
      <c r="AI899">
        <v>193200</v>
      </c>
      <c r="AJ899" t="s">
        <v>1008</v>
      </c>
      <c r="AK899" t="s">
        <v>96</v>
      </c>
      <c r="AL899">
        <v>0</v>
      </c>
      <c r="AM899">
        <v>0</v>
      </c>
      <c r="AN899">
        <v>0</v>
      </c>
      <c r="AO899">
        <v>0</v>
      </c>
      <c r="AP899">
        <v>1.0000000000000101E-2</v>
      </c>
      <c r="AQ899">
        <v>0.69</v>
      </c>
      <c r="AR899">
        <v>0</v>
      </c>
      <c r="AS899">
        <v>0.09</v>
      </c>
      <c r="AT899">
        <v>0.21</v>
      </c>
      <c r="AU899">
        <v>0</v>
      </c>
      <c r="AV899">
        <v>0.86091662365873001</v>
      </c>
      <c r="AW899">
        <v>176.14903989999999</v>
      </c>
      <c r="AX899">
        <v>-37.66946351</v>
      </c>
    </row>
    <row r="900" spans="1:50" x14ac:dyDescent="0.55000000000000004">
      <c r="A900">
        <v>192000</v>
      </c>
      <c r="B900" t="s">
        <v>998</v>
      </c>
      <c r="C900" t="s">
        <v>96</v>
      </c>
      <c r="D900">
        <v>0</v>
      </c>
      <c r="E900">
        <v>0</v>
      </c>
      <c r="F900">
        <v>0</v>
      </c>
      <c r="G900">
        <v>0</v>
      </c>
      <c r="H900">
        <v>0.91</v>
      </c>
      <c r="I900">
        <v>0.08</v>
      </c>
      <c r="J900">
        <v>0</v>
      </c>
      <c r="K900">
        <v>0</v>
      </c>
      <c r="L900">
        <v>0.01</v>
      </c>
      <c r="M900">
        <v>0.02</v>
      </c>
      <c r="N900">
        <v>9.2237466089781996</v>
      </c>
      <c r="O900">
        <f t="shared" ref="O900:O963" si="28">VLOOKUP($A900,$R$2:$AG$2152, 15)</f>
        <v>176.33462849999901</v>
      </c>
      <c r="P900">
        <f t="shared" ref="P900:P963" si="29">VLOOKUP($A900,$R$2:$AG$2152, 16)</f>
        <v>-37.855431729999999</v>
      </c>
      <c r="R900">
        <v>191500</v>
      </c>
      <c r="S900" t="s">
        <v>993</v>
      </c>
      <c r="T900" t="s">
        <v>96</v>
      </c>
      <c r="U900">
        <v>0</v>
      </c>
      <c r="V900">
        <v>0</v>
      </c>
      <c r="W900">
        <v>0</v>
      </c>
      <c r="X900">
        <v>0</v>
      </c>
      <c r="Y900">
        <v>0.87</v>
      </c>
      <c r="Z900">
        <v>0</v>
      </c>
      <c r="AA900">
        <v>0</v>
      </c>
      <c r="AB900">
        <v>0</v>
      </c>
      <c r="AC900">
        <v>0.13</v>
      </c>
      <c r="AD900">
        <v>0.02</v>
      </c>
      <c r="AE900">
        <v>4.3569561786031104</v>
      </c>
      <c r="AF900">
        <v>176.10390839999999</v>
      </c>
      <c r="AG900">
        <v>-37.775509159999999</v>
      </c>
      <c r="AI900">
        <v>193300</v>
      </c>
      <c r="AJ900" t="s">
        <v>1009</v>
      </c>
      <c r="AK900" t="s">
        <v>96</v>
      </c>
      <c r="AL900">
        <v>0</v>
      </c>
      <c r="AM900">
        <v>0</v>
      </c>
      <c r="AN900">
        <v>0</v>
      </c>
      <c r="AO900">
        <v>0</v>
      </c>
      <c r="AP900">
        <v>0</v>
      </c>
      <c r="AQ900">
        <v>0.69</v>
      </c>
      <c r="AR900">
        <v>0</v>
      </c>
      <c r="AS900">
        <v>0.05</v>
      </c>
      <c r="AT900">
        <v>0.26</v>
      </c>
      <c r="AU900">
        <v>0</v>
      </c>
      <c r="AV900">
        <v>1.3451937145277599</v>
      </c>
      <c r="AW900">
        <v>176.14437129999999</v>
      </c>
      <c r="AX900">
        <v>-37.676918460000003</v>
      </c>
    </row>
    <row r="901" spans="1:50" x14ac:dyDescent="0.55000000000000004">
      <c r="A901">
        <v>192100</v>
      </c>
      <c r="B901" t="s">
        <v>999</v>
      </c>
      <c r="C901" t="s">
        <v>96</v>
      </c>
      <c r="D901">
        <v>0</v>
      </c>
      <c r="E901">
        <v>0</v>
      </c>
      <c r="F901">
        <v>0</v>
      </c>
      <c r="G901">
        <v>0</v>
      </c>
      <c r="H901">
        <v>0.86</v>
      </c>
      <c r="I901">
        <v>7.0000000000000007E-2</v>
      </c>
      <c r="J901">
        <v>0</v>
      </c>
      <c r="K901">
        <v>0</v>
      </c>
      <c r="L901">
        <v>7.0000000000000007E-2</v>
      </c>
      <c r="M901">
        <v>0.02</v>
      </c>
      <c r="N901">
        <v>7.1191298069518298</v>
      </c>
      <c r="O901">
        <f t="shared" si="28"/>
        <v>176.3255503</v>
      </c>
      <c r="P901">
        <f t="shared" si="29"/>
        <v>-37.789861799999997</v>
      </c>
      <c r="R901">
        <v>191600</v>
      </c>
      <c r="S901" t="s">
        <v>994</v>
      </c>
      <c r="T901" t="s">
        <v>96</v>
      </c>
      <c r="U901">
        <v>0</v>
      </c>
      <c r="V901">
        <v>0</v>
      </c>
      <c r="W901">
        <v>0</v>
      </c>
      <c r="X901">
        <v>0</v>
      </c>
      <c r="Y901">
        <v>0.78</v>
      </c>
      <c r="Z901">
        <v>0</v>
      </c>
      <c r="AA901">
        <v>0</v>
      </c>
      <c r="AB901">
        <v>0</v>
      </c>
      <c r="AC901">
        <v>0.22</v>
      </c>
      <c r="AD901">
        <v>0.02</v>
      </c>
      <c r="AE901" t="s">
        <v>97</v>
      </c>
      <c r="AF901">
        <v>176.19938780000001</v>
      </c>
      <c r="AG901">
        <v>-37.782478130000001</v>
      </c>
      <c r="AI901">
        <v>193400</v>
      </c>
      <c r="AJ901" t="s">
        <v>1010</v>
      </c>
      <c r="AK901" t="s">
        <v>96</v>
      </c>
      <c r="AL901">
        <v>0</v>
      </c>
      <c r="AM901">
        <v>0</v>
      </c>
      <c r="AN901">
        <v>0</v>
      </c>
      <c r="AO901">
        <v>0</v>
      </c>
      <c r="AP901">
        <v>0</v>
      </c>
      <c r="AQ901">
        <v>0.78</v>
      </c>
      <c r="AR901">
        <v>0</v>
      </c>
      <c r="AS901">
        <v>0</v>
      </c>
      <c r="AT901">
        <v>0.22</v>
      </c>
      <c r="AU901">
        <v>0</v>
      </c>
      <c r="AV901">
        <v>0.71497720361842299</v>
      </c>
      <c r="AW901">
        <v>176.1305169</v>
      </c>
      <c r="AX901">
        <v>-37.690770759999999</v>
      </c>
    </row>
    <row r="902" spans="1:50" x14ac:dyDescent="0.55000000000000004">
      <c r="A902">
        <v>192300</v>
      </c>
      <c r="B902" t="s">
        <v>1000</v>
      </c>
      <c r="C902" t="s">
        <v>96</v>
      </c>
      <c r="D902">
        <v>0</v>
      </c>
      <c r="E902">
        <v>0</v>
      </c>
      <c r="F902">
        <v>0</v>
      </c>
      <c r="G902">
        <v>0</v>
      </c>
      <c r="H902">
        <v>0.93</v>
      </c>
      <c r="I902">
        <v>0</v>
      </c>
      <c r="J902">
        <v>0</v>
      </c>
      <c r="K902">
        <v>0</v>
      </c>
      <c r="L902">
        <v>7.0000000000000007E-2</v>
      </c>
      <c r="M902">
        <v>0.02</v>
      </c>
      <c r="N902">
        <v>14.2673326772584</v>
      </c>
      <c r="O902">
        <f t="shared" si="28"/>
        <v>176.4634437</v>
      </c>
      <c r="P902">
        <f t="shared" si="29"/>
        <v>-37.759528580000001</v>
      </c>
      <c r="R902">
        <v>191700</v>
      </c>
      <c r="S902" t="s">
        <v>995</v>
      </c>
      <c r="T902" t="s">
        <v>96</v>
      </c>
      <c r="U902">
        <v>0</v>
      </c>
      <c r="V902">
        <v>0</v>
      </c>
      <c r="W902">
        <v>0</v>
      </c>
      <c r="X902">
        <v>0</v>
      </c>
      <c r="Y902">
        <v>0.92</v>
      </c>
      <c r="Z902">
        <v>0</v>
      </c>
      <c r="AA902">
        <v>0</v>
      </c>
      <c r="AB902">
        <v>0</v>
      </c>
      <c r="AC902">
        <v>0.08</v>
      </c>
      <c r="AD902">
        <v>0.02</v>
      </c>
      <c r="AE902">
        <v>6.2088945946733602</v>
      </c>
      <c r="AF902">
        <v>176.14775569999901</v>
      </c>
      <c r="AG902">
        <v>-37.87712037</v>
      </c>
      <c r="AI902">
        <v>193500</v>
      </c>
      <c r="AJ902" t="s">
        <v>1011</v>
      </c>
      <c r="AK902" t="s">
        <v>96</v>
      </c>
      <c r="AL902">
        <v>0</v>
      </c>
      <c r="AM902">
        <v>0.4</v>
      </c>
      <c r="AN902">
        <v>0</v>
      </c>
      <c r="AO902">
        <v>0</v>
      </c>
      <c r="AP902">
        <v>0.03</v>
      </c>
      <c r="AQ902">
        <v>0.47</v>
      </c>
      <c r="AR902">
        <v>0</v>
      </c>
      <c r="AS902">
        <v>0.01</v>
      </c>
      <c r="AT902">
        <v>0.09</v>
      </c>
      <c r="AU902">
        <v>0</v>
      </c>
      <c r="AV902">
        <v>6.7062414920475</v>
      </c>
      <c r="AW902">
        <v>176.11498119999999</v>
      </c>
      <c r="AX902">
        <v>-37.706587899999903</v>
      </c>
    </row>
    <row r="903" spans="1:50" x14ac:dyDescent="0.55000000000000004">
      <c r="A903">
        <v>192400</v>
      </c>
      <c r="B903" t="s">
        <v>1001</v>
      </c>
      <c r="C903" t="s">
        <v>96</v>
      </c>
      <c r="D903">
        <v>0</v>
      </c>
      <c r="E903">
        <v>0</v>
      </c>
      <c r="F903">
        <v>0</v>
      </c>
      <c r="G903">
        <v>0</v>
      </c>
      <c r="H903">
        <v>1</v>
      </c>
      <c r="I903">
        <v>0</v>
      </c>
      <c r="J903">
        <v>0</v>
      </c>
      <c r="K903">
        <v>0</v>
      </c>
      <c r="L903">
        <v>0</v>
      </c>
      <c r="M903">
        <v>0.02</v>
      </c>
      <c r="N903">
        <v>19.7580385912323</v>
      </c>
      <c r="O903">
        <f t="shared" si="28"/>
        <v>176.50568490000001</v>
      </c>
      <c r="P903">
        <f t="shared" si="29"/>
        <v>-37.777245749999999</v>
      </c>
      <c r="R903">
        <v>191800</v>
      </c>
      <c r="S903" t="s">
        <v>996</v>
      </c>
      <c r="T903" t="s">
        <v>96</v>
      </c>
      <c r="U903">
        <v>0</v>
      </c>
      <c r="V903">
        <v>0</v>
      </c>
      <c r="W903">
        <v>0</v>
      </c>
      <c r="X903">
        <v>0</v>
      </c>
      <c r="Y903">
        <v>0.91</v>
      </c>
      <c r="Z903">
        <v>0.04</v>
      </c>
      <c r="AA903">
        <v>0</v>
      </c>
      <c r="AB903">
        <v>0</v>
      </c>
      <c r="AC903">
        <v>0.05</v>
      </c>
      <c r="AD903">
        <v>0.02</v>
      </c>
      <c r="AE903">
        <v>6.3804414358312602</v>
      </c>
      <c r="AF903">
        <v>176.27291149999999</v>
      </c>
      <c r="AG903">
        <v>-37.806338650000001</v>
      </c>
      <c r="AI903">
        <v>193600</v>
      </c>
      <c r="AJ903" t="s">
        <v>1012</v>
      </c>
      <c r="AK903" t="s">
        <v>96</v>
      </c>
      <c r="AL903">
        <v>0</v>
      </c>
      <c r="AM903">
        <v>0.01</v>
      </c>
      <c r="AN903">
        <v>0</v>
      </c>
      <c r="AO903">
        <v>0</v>
      </c>
      <c r="AP903">
        <v>0.9</v>
      </c>
      <c r="AQ903">
        <v>0.08</v>
      </c>
      <c r="AR903">
        <v>0</v>
      </c>
      <c r="AS903">
        <v>0</v>
      </c>
      <c r="AT903">
        <v>0.01</v>
      </c>
      <c r="AU903">
        <v>0</v>
      </c>
      <c r="AV903">
        <v>7.0055772186421201</v>
      </c>
      <c r="AW903">
        <v>176.14143490000001</v>
      </c>
      <c r="AX903">
        <v>-37.687304560000001</v>
      </c>
    </row>
    <row r="904" spans="1:50" x14ac:dyDescent="0.55000000000000004">
      <c r="A904">
        <v>192500</v>
      </c>
      <c r="B904" t="s">
        <v>1002</v>
      </c>
      <c r="C904" t="s">
        <v>96</v>
      </c>
      <c r="D904">
        <v>0</v>
      </c>
      <c r="E904">
        <v>0</v>
      </c>
      <c r="F904">
        <v>0</v>
      </c>
      <c r="G904">
        <v>0</v>
      </c>
      <c r="H904">
        <v>0.94</v>
      </c>
      <c r="I904">
        <v>0.03</v>
      </c>
      <c r="J904">
        <v>0</v>
      </c>
      <c r="K904">
        <v>0</v>
      </c>
      <c r="L904">
        <v>0.03</v>
      </c>
      <c r="M904">
        <v>0.02</v>
      </c>
      <c r="N904">
        <v>16.560415210648799</v>
      </c>
      <c r="O904">
        <f t="shared" si="28"/>
        <v>176.4961447</v>
      </c>
      <c r="P904">
        <f t="shared" si="29"/>
        <v>-37.893054560000003</v>
      </c>
      <c r="R904">
        <v>191900</v>
      </c>
      <c r="S904" t="s">
        <v>997</v>
      </c>
      <c r="T904" t="s">
        <v>96</v>
      </c>
      <c r="U904">
        <v>0</v>
      </c>
      <c r="V904">
        <v>0</v>
      </c>
      <c r="W904">
        <v>0</v>
      </c>
      <c r="X904">
        <v>0</v>
      </c>
      <c r="Y904">
        <v>0.9</v>
      </c>
      <c r="Z904">
        <v>0.06</v>
      </c>
      <c r="AA904">
        <v>0</v>
      </c>
      <c r="AB904">
        <v>0</v>
      </c>
      <c r="AC904">
        <v>0.04</v>
      </c>
      <c r="AD904">
        <v>0.02</v>
      </c>
      <c r="AE904">
        <v>5.3084338020335</v>
      </c>
      <c r="AF904">
        <v>176.3050863</v>
      </c>
      <c r="AG904">
        <v>-37.786569589999999</v>
      </c>
      <c r="AI904">
        <v>193700</v>
      </c>
      <c r="AJ904" t="s">
        <v>1013</v>
      </c>
      <c r="AK904" t="s">
        <v>96</v>
      </c>
      <c r="AL904">
        <v>0</v>
      </c>
      <c r="AM904">
        <v>0</v>
      </c>
      <c r="AN904">
        <v>0</v>
      </c>
      <c r="AO904">
        <v>0</v>
      </c>
      <c r="AP904">
        <v>0.01</v>
      </c>
      <c r="AQ904">
        <v>0.52</v>
      </c>
      <c r="AR904">
        <v>0</v>
      </c>
      <c r="AS904">
        <v>0.21</v>
      </c>
      <c r="AT904">
        <v>0.26</v>
      </c>
      <c r="AU904">
        <v>0</v>
      </c>
      <c r="AV904">
        <v>1.6482291908695901</v>
      </c>
      <c r="AW904">
        <v>176.19758039999999</v>
      </c>
      <c r="AX904">
        <v>-37.649011610000002</v>
      </c>
    </row>
    <row r="905" spans="1:50" x14ac:dyDescent="0.55000000000000004">
      <c r="A905">
        <v>192600</v>
      </c>
      <c r="B905" t="s">
        <v>1003</v>
      </c>
      <c r="C905" t="s">
        <v>96</v>
      </c>
      <c r="D905">
        <v>0</v>
      </c>
      <c r="E905">
        <v>0.01</v>
      </c>
      <c r="F905">
        <v>0</v>
      </c>
      <c r="G905">
        <v>0</v>
      </c>
      <c r="H905">
        <v>0.92999999999999905</v>
      </c>
      <c r="I905">
        <v>0.02</v>
      </c>
      <c r="J905">
        <v>0</v>
      </c>
      <c r="K905">
        <v>0.03</v>
      </c>
      <c r="L905">
        <v>0.01</v>
      </c>
      <c r="M905">
        <v>0.02</v>
      </c>
      <c r="N905">
        <v>4.6812068973738201</v>
      </c>
      <c r="O905">
        <f t="shared" si="28"/>
        <v>176.12333380000001</v>
      </c>
      <c r="P905">
        <f t="shared" si="29"/>
        <v>-37.665867069999997</v>
      </c>
      <c r="R905">
        <v>192000</v>
      </c>
      <c r="S905" t="s">
        <v>998</v>
      </c>
      <c r="T905" t="s">
        <v>96</v>
      </c>
      <c r="U905">
        <v>0</v>
      </c>
      <c r="V905">
        <v>0</v>
      </c>
      <c r="W905">
        <v>0</v>
      </c>
      <c r="X905">
        <v>0</v>
      </c>
      <c r="Y905">
        <v>0.92</v>
      </c>
      <c r="Z905">
        <v>7.0000000000000007E-2</v>
      </c>
      <c r="AA905">
        <v>0</v>
      </c>
      <c r="AB905">
        <v>0</v>
      </c>
      <c r="AC905">
        <v>0.01</v>
      </c>
      <c r="AD905">
        <v>0.02</v>
      </c>
      <c r="AE905">
        <v>9.1743060046442508</v>
      </c>
      <c r="AF905">
        <v>176.33462849999901</v>
      </c>
      <c r="AG905">
        <v>-37.855431729999999</v>
      </c>
      <c r="AI905">
        <v>193800</v>
      </c>
      <c r="AJ905" t="s">
        <v>1014</v>
      </c>
      <c r="AK905" t="s">
        <v>96</v>
      </c>
      <c r="AL905">
        <v>0</v>
      </c>
      <c r="AM905">
        <v>0.04</v>
      </c>
      <c r="AN905">
        <v>0</v>
      </c>
      <c r="AO905">
        <v>0</v>
      </c>
      <c r="AP905">
        <v>0.56000000000000005</v>
      </c>
      <c r="AQ905">
        <v>0.35</v>
      </c>
      <c r="AR905">
        <v>0</v>
      </c>
      <c r="AS905">
        <v>0.01</v>
      </c>
      <c r="AT905">
        <v>0.04</v>
      </c>
      <c r="AU905">
        <v>0</v>
      </c>
      <c r="AV905">
        <v>6.5929409964156704</v>
      </c>
      <c r="AW905">
        <v>176.1670426</v>
      </c>
      <c r="AX905">
        <v>-37.679474110000001</v>
      </c>
    </row>
    <row r="906" spans="1:50" x14ac:dyDescent="0.55000000000000004">
      <c r="A906">
        <v>192800</v>
      </c>
      <c r="B906" t="s">
        <v>1004</v>
      </c>
      <c r="C906" t="s">
        <v>96</v>
      </c>
      <c r="D906">
        <v>0</v>
      </c>
      <c r="E906">
        <v>0.01</v>
      </c>
      <c r="F906">
        <v>0</v>
      </c>
      <c r="G906">
        <v>0</v>
      </c>
      <c r="H906">
        <v>0.80999999999999905</v>
      </c>
      <c r="I906">
        <v>0.01</v>
      </c>
      <c r="J906">
        <v>0</v>
      </c>
      <c r="K906">
        <v>0.06</v>
      </c>
      <c r="L906">
        <v>0.11</v>
      </c>
      <c r="M906">
        <v>0.02</v>
      </c>
      <c r="N906">
        <v>4.8236049565320096</v>
      </c>
      <c r="O906">
        <f t="shared" si="28"/>
        <v>176.17996210000001</v>
      </c>
      <c r="P906">
        <f t="shared" si="29"/>
        <v>-37.635675650000003</v>
      </c>
      <c r="R906">
        <v>192100</v>
      </c>
      <c r="S906" t="s">
        <v>999</v>
      </c>
      <c r="T906" t="s">
        <v>96</v>
      </c>
      <c r="U906">
        <v>0</v>
      </c>
      <c r="V906">
        <v>0</v>
      </c>
      <c r="W906">
        <v>0</v>
      </c>
      <c r="X906">
        <v>0</v>
      </c>
      <c r="Y906">
        <v>0.86</v>
      </c>
      <c r="Z906">
        <v>0.06</v>
      </c>
      <c r="AA906">
        <v>0</v>
      </c>
      <c r="AB906">
        <v>0</v>
      </c>
      <c r="AC906">
        <v>0.08</v>
      </c>
      <c r="AD906">
        <v>0.02</v>
      </c>
      <c r="AE906">
        <v>5.5309398457786196</v>
      </c>
      <c r="AF906">
        <v>176.3255503</v>
      </c>
      <c r="AG906">
        <v>-37.789861799999997</v>
      </c>
      <c r="AI906">
        <v>193900</v>
      </c>
      <c r="AJ906" t="s">
        <v>1015</v>
      </c>
      <c r="AK906" t="s">
        <v>96</v>
      </c>
      <c r="AL906">
        <v>0</v>
      </c>
      <c r="AM906">
        <v>0</v>
      </c>
      <c r="AN906">
        <v>0</v>
      </c>
      <c r="AO906">
        <v>0</v>
      </c>
      <c r="AP906">
        <v>0</v>
      </c>
      <c r="AQ906">
        <v>1</v>
      </c>
      <c r="AR906">
        <v>0</v>
      </c>
      <c r="AS906">
        <v>0</v>
      </c>
      <c r="AT906">
        <v>0</v>
      </c>
      <c r="AU906">
        <v>0</v>
      </c>
      <c r="AV906">
        <v>2.3807405352425799</v>
      </c>
      <c r="AW906">
        <v>176.194481</v>
      </c>
      <c r="AX906">
        <v>-37.664238910000002</v>
      </c>
    </row>
    <row r="907" spans="1:50" x14ac:dyDescent="0.55000000000000004">
      <c r="A907">
        <v>192900</v>
      </c>
      <c r="B907" t="s">
        <v>1005</v>
      </c>
      <c r="C907" t="s">
        <v>96</v>
      </c>
      <c r="D907">
        <v>0</v>
      </c>
      <c r="E907">
        <v>0</v>
      </c>
      <c r="F907">
        <v>0</v>
      </c>
      <c r="G907">
        <v>0</v>
      </c>
      <c r="H907">
        <v>0.96</v>
      </c>
      <c r="I907">
        <v>0.01</v>
      </c>
      <c r="J907">
        <v>0</v>
      </c>
      <c r="K907">
        <v>0.01</v>
      </c>
      <c r="L907">
        <v>0.02</v>
      </c>
      <c r="M907">
        <v>0.02</v>
      </c>
      <c r="N907">
        <v>4.1672503466495403</v>
      </c>
      <c r="O907">
        <f t="shared" si="28"/>
        <v>176.1324534</v>
      </c>
      <c r="P907">
        <f t="shared" si="29"/>
        <v>-37.667552049999998</v>
      </c>
      <c r="R907">
        <v>192300</v>
      </c>
      <c r="S907" t="s">
        <v>1000</v>
      </c>
      <c r="T907" t="s">
        <v>96</v>
      </c>
      <c r="U907">
        <v>0</v>
      </c>
      <c r="V907">
        <v>0</v>
      </c>
      <c r="W907">
        <v>0</v>
      </c>
      <c r="X907">
        <v>0</v>
      </c>
      <c r="Y907">
        <v>0.71</v>
      </c>
      <c r="Z907">
        <v>0</v>
      </c>
      <c r="AA907">
        <v>0</v>
      </c>
      <c r="AB907">
        <v>0</v>
      </c>
      <c r="AC907">
        <v>0.28999999999999998</v>
      </c>
      <c r="AD907">
        <v>0.02</v>
      </c>
      <c r="AE907">
        <v>2.6695418163255602</v>
      </c>
      <c r="AF907">
        <v>176.4634437</v>
      </c>
      <c r="AG907">
        <v>-37.759528580000001</v>
      </c>
      <c r="AI907">
        <v>194000</v>
      </c>
      <c r="AJ907" t="s">
        <v>1016</v>
      </c>
      <c r="AK907" t="s">
        <v>96</v>
      </c>
      <c r="AL907">
        <v>0</v>
      </c>
      <c r="AM907">
        <v>0</v>
      </c>
      <c r="AN907">
        <v>0</v>
      </c>
      <c r="AO907">
        <v>0</v>
      </c>
      <c r="AP907">
        <v>0</v>
      </c>
      <c r="AQ907">
        <v>1</v>
      </c>
      <c r="AR907">
        <v>0</v>
      </c>
      <c r="AS907">
        <v>0</v>
      </c>
      <c r="AT907">
        <v>0</v>
      </c>
      <c r="AU907">
        <v>0</v>
      </c>
      <c r="AV907">
        <v>1.0938811944803499</v>
      </c>
      <c r="AW907">
        <v>176.1437176</v>
      </c>
      <c r="AX907">
        <v>-37.694854249999999</v>
      </c>
    </row>
    <row r="908" spans="1:50" x14ac:dyDescent="0.55000000000000004">
      <c r="A908">
        <v>193000</v>
      </c>
      <c r="B908" t="s">
        <v>1006</v>
      </c>
      <c r="C908" t="s">
        <v>96</v>
      </c>
      <c r="D908">
        <v>0</v>
      </c>
      <c r="E908">
        <v>0.02</v>
      </c>
      <c r="F908">
        <v>0</v>
      </c>
      <c r="G908">
        <v>0</v>
      </c>
      <c r="H908">
        <v>0.92999999999999905</v>
      </c>
      <c r="I908">
        <v>0</v>
      </c>
      <c r="J908">
        <v>0</v>
      </c>
      <c r="K908">
        <v>0.01</v>
      </c>
      <c r="L908">
        <v>0.04</v>
      </c>
      <c r="M908">
        <v>0.02</v>
      </c>
      <c r="N908">
        <v>4.5883896971036897</v>
      </c>
      <c r="O908">
        <f t="shared" si="28"/>
        <v>176.10753069999899</v>
      </c>
      <c r="P908">
        <f t="shared" si="29"/>
        <v>-37.69058759</v>
      </c>
      <c r="R908">
        <v>192400</v>
      </c>
      <c r="S908" t="s">
        <v>1001</v>
      </c>
      <c r="T908" t="s">
        <v>96</v>
      </c>
      <c r="U908">
        <v>0</v>
      </c>
      <c r="V908">
        <v>0</v>
      </c>
      <c r="W908">
        <v>0</v>
      </c>
      <c r="X908">
        <v>0</v>
      </c>
      <c r="Y908">
        <v>1</v>
      </c>
      <c r="Z908">
        <v>0</v>
      </c>
      <c r="AA908">
        <v>0</v>
      </c>
      <c r="AB908">
        <v>0</v>
      </c>
      <c r="AC908">
        <v>0</v>
      </c>
      <c r="AD908">
        <v>0.02</v>
      </c>
      <c r="AE908" t="s">
        <v>97</v>
      </c>
      <c r="AF908">
        <v>176.50568490000001</v>
      </c>
      <c r="AG908">
        <v>-37.777245749999999</v>
      </c>
      <c r="AI908">
        <v>194100</v>
      </c>
      <c r="AJ908" t="s">
        <v>1017</v>
      </c>
      <c r="AK908" t="s">
        <v>96</v>
      </c>
      <c r="AL908" t="s">
        <v>97</v>
      </c>
      <c r="AM908" t="s">
        <v>97</v>
      </c>
      <c r="AN908" t="s">
        <v>97</v>
      </c>
      <c r="AO908">
        <v>0</v>
      </c>
      <c r="AP908" t="s">
        <v>97</v>
      </c>
      <c r="AQ908" t="s">
        <v>97</v>
      </c>
      <c r="AR908">
        <v>0</v>
      </c>
      <c r="AS908" t="s">
        <v>97</v>
      </c>
      <c r="AT908" t="s">
        <v>97</v>
      </c>
      <c r="AU908">
        <v>0</v>
      </c>
      <c r="AV908" t="s">
        <v>97</v>
      </c>
      <c r="AW908">
        <v>176.13076269999999</v>
      </c>
      <c r="AX908">
        <v>-37.703661959999998</v>
      </c>
    </row>
    <row r="909" spans="1:50" x14ac:dyDescent="0.55000000000000004">
      <c r="A909">
        <v>193100</v>
      </c>
      <c r="B909" t="s">
        <v>1007</v>
      </c>
      <c r="C909" t="s">
        <v>96</v>
      </c>
      <c r="D909">
        <v>0</v>
      </c>
      <c r="E909">
        <v>0.01</v>
      </c>
      <c r="F909">
        <v>0</v>
      </c>
      <c r="G909">
        <v>0</v>
      </c>
      <c r="H909">
        <v>0.94</v>
      </c>
      <c r="I909">
        <v>0.02</v>
      </c>
      <c r="J909">
        <v>0</v>
      </c>
      <c r="K909">
        <v>0.02</v>
      </c>
      <c r="L909">
        <v>0.01</v>
      </c>
      <c r="M909">
        <v>0.02</v>
      </c>
      <c r="N909">
        <v>4.2736658806396299</v>
      </c>
      <c r="O909">
        <f t="shared" si="28"/>
        <v>176.1292392</v>
      </c>
      <c r="P909">
        <f t="shared" si="29"/>
        <v>-37.679383369999996</v>
      </c>
      <c r="R909">
        <v>192500</v>
      </c>
      <c r="S909" t="s">
        <v>1002</v>
      </c>
      <c r="T909" t="s">
        <v>96</v>
      </c>
      <c r="U909">
        <v>0</v>
      </c>
      <c r="V909">
        <v>0</v>
      </c>
      <c r="W909">
        <v>0</v>
      </c>
      <c r="X909">
        <v>0</v>
      </c>
      <c r="Y909">
        <v>0.95</v>
      </c>
      <c r="Z909">
        <v>0</v>
      </c>
      <c r="AA909">
        <v>0</v>
      </c>
      <c r="AB909">
        <v>0</v>
      </c>
      <c r="AC909">
        <v>0.05</v>
      </c>
      <c r="AD909">
        <v>0.02</v>
      </c>
      <c r="AE909">
        <v>9.2100131855672505</v>
      </c>
      <c r="AF909">
        <v>176.4961447</v>
      </c>
      <c r="AG909">
        <v>-37.893054560000003</v>
      </c>
      <c r="AI909">
        <v>194200</v>
      </c>
      <c r="AJ909" t="s">
        <v>1018</v>
      </c>
      <c r="AK909" t="s">
        <v>96</v>
      </c>
      <c r="AL909" t="s">
        <v>97</v>
      </c>
      <c r="AM909" t="s">
        <v>97</v>
      </c>
      <c r="AN909" t="s">
        <v>97</v>
      </c>
      <c r="AO909">
        <v>0</v>
      </c>
      <c r="AP909" t="s">
        <v>97</v>
      </c>
      <c r="AQ909" t="s">
        <v>97</v>
      </c>
      <c r="AR909">
        <v>0</v>
      </c>
      <c r="AS909" t="s">
        <v>97</v>
      </c>
      <c r="AT909" t="s">
        <v>97</v>
      </c>
      <c r="AU909">
        <v>0</v>
      </c>
      <c r="AV909" t="s">
        <v>97</v>
      </c>
      <c r="AW909">
        <v>176.10676549999999</v>
      </c>
      <c r="AX909">
        <v>-37.725329909999999</v>
      </c>
    </row>
    <row r="910" spans="1:50" x14ac:dyDescent="0.55000000000000004">
      <c r="A910">
        <v>193200</v>
      </c>
      <c r="B910" t="s">
        <v>1008</v>
      </c>
      <c r="C910" t="s">
        <v>96</v>
      </c>
      <c r="D910">
        <v>0</v>
      </c>
      <c r="E910">
        <v>0.02</v>
      </c>
      <c r="F910">
        <v>0</v>
      </c>
      <c r="G910">
        <v>0</v>
      </c>
      <c r="H910">
        <v>0.89</v>
      </c>
      <c r="I910">
        <v>0.02</v>
      </c>
      <c r="J910">
        <v>0</v>
      </c>
      <c r="K910">
        <v>0.04</v>
      </c>
      <c r="L910">
        <v>0.03</v>
      </c>
      <c r="M910">
        <v>0.02</v>
      </c>
      <c r="N910">
        <v>3.4274617543363299</v>
      </c>
      <c r="O910">
        <f t="shared" si="28"/>
        <v>176.14903989999999</v>
      </c>
      <c r="P910">
        <f t="shared" si="29"/>
        <v>-37.66946351</v>
      </c>
      <c r="R910">
        <v>192600</v>
      </c>
      <c r="S910" t="s">
        <v>1003</v>
      </c>
      <c r="T910" t="s">
        <v>96</v>
      </c>
      <c r="U910">
        <v>0</v>
      </c>
      <c r="V910">
        <v>0</v>
      </c>
      <c r="W910">
        <v>0</v>
      </c>
      <c r="X910">
        <v>0</v>
      </c>
      <c r="Y910">
        <v>0.87</v>
      </c>
      <c r="Z910">
        <v>0</v>
      </c>
      <c r="AA910">
        <v>0</v>
      </c>
      <c r="AB910">
        <v>0</v>
      </c>
      <c r="AC910">
        <v>0.13</v>
      </c>
      <c r="AD910">
        <v>0.02</v>
      </c>
      <c r="AE910">
        <v>0.47136095682384699</v>
      </c>
      <c r="AF910">
        <v>176.12333380000001</v>
      </c>
      <c r="AG910">
        <v>-37.665867069999997</v>
      </c>
      <c r="AI910">
        <v>194300</v>
      </c>
      <c r="AJ910" t="s">
        <v>1019</v>
      </c>
      <c r="AK910" t="s">
        <v>96</v>
      </c>
      <c r="AL910">
        <v>0</v>
      </c>
      <c r="AM910">
        <v>0.19</v>
      </c>
      <c r="AN910">
        <v>0</v>
      </c>
      <c r="AO910">
        <v>0</v>
      </c>
      <c r="AP910">
        <v>0.02</v>
      </c>
      <c r="AQ910">
        <v>0.36</v>
      </c>
      <c r="AR910">
        <v>0</v>
      </c>
      <c r="AS910">
        <v>0.25</v>
      </c>
      <c r="AT910">
        <v>0.18</v>
      </c>
      <c r="AU910">
        <v>0</v>
      </c>
      <c r="AV910">
        <v>3.9870028356648799</v>
      </c>
      <c r="AW910">
        <v>176.2077501</v>
      </c>
      <c r="AX910">
        <v>-37.658708519999998</v>
      </c>
    </row>
    <row r="911" spans="1:50" x14ac:dyDescent="0.55000000000000004">
      <c r="A911">
        <v>193300</v>
      </c>
      <c r="B911" t="s">
        <v>1009</v>
      </c>
      <c r="C911" t="s">
        <v>96</v>
      </c>
      <c r="D911">
        <v>0</v>
      </c>
      <c r="E911">
        <v>0.01</v>
      </c>
      <c r="F911">
        <v>0</v>
      </c>
      <c r="G911">
        <v>0</v>
      </c>
      <c r="H911">
        <v>0.92</v>
      </c>
      <c r="I911">
        <v>0.02</v>
      </c>
      <c r="J911">
        <v>0</v>
      </c>
      <c r="K911">
        <v>0.03</v>
      </c>
      <c r="L911">
        <v>0.02</v>
      </c>
      <c r="M911">
        <v>0.02</v>
      </c>
      <c r="N911">
        <v>3.2854480114565701</v>
      </c>
      <c r="O911">
        <f t="shared" si="28"/>
        <v>176.14437129999999</v>
      </c>
      <c r="P911">
        <f t="shared" si="29"/>
        <v>-37.676918460000003</v>
      </c>
      <c r="R911">
        <v>192800</v>
      </c>
      <c r="S911" t="s">
        <v>1004</v>
      </c>
      <c r="T911" t="s">
        <v>96</v>
      </c>
      <c r="U911">
        <v>0</v>
      </c>
      <c r="V911">
        <v>0</v>
      </c>
      <c r="W911">
        <v>0</v>
      </c>
      <c r="X911">
        <v>0</v>
      </c>
      <c r="Y911">
        <v>0.88</v>
      </c>
      <c r="Z911">
        <v>0.01</v>
      </c>
      <c r="AA911">
        <v>0</v>
      </c>
      <c r="AB911">
        <v>0.03</v>
      </c>
      <c r="AC911">
        <v>0.08</v>
      </c>
      <c r="AD911">
        <v>0.02</v>
      </c>
      <c r="AE911">
        <v>8.2875722428934608</v>
      </c>
      <c r="AF911">
        <v>176.17996210000001</v>
      </c>
      <c r="AG911">
        <v>-37.635675650000003</v>
      </c>
      <c r="AI911">
        <v>194400</v>
      </c>
      <c r="AJ911" t="s">
        <v>1020</v>
      </c>
      <c r="AK911" t="s">
        <v>96</v>
      </c>
      <c r="AL911">
        <v>0</v>
      </c>
      <c r="AM911">
        <v>0</v>
      </c>
      <c r="AN911">
        <v>0</v>
      </c>
      <c r="AO911">
        <v>0</v>
      </c>
      <c r="AP911">
        <v>1</v>
      </c>
      <c r="AQ911">
        <v>0</v>
      </c>
      <c r="AR911">
        <v>0</v>
      </c>
      <c r="AS911">
        <v>0</v>
      </c>
      <c r="AT911">
        <v>0</v>
      </c>
      <c r="AU911">
        <v>0</v>
      </c>
      <c r="AV911">
        <v>4.25500000262653</v>
      </c>
      <c r="AW911">
        <v>176.1470071</v>
      </c>
      <c r="AX911">
        <v>-37.703208529999998</v>
      </c>
    </row>
    <row r="912" spans="1:50" x14ac:dyDescent="0.55000000000000004">
      <c r="A912">
        <v>193400</v>
      </c>
      <c r="B912" t="s">
        <v>1010</v>
      </c>
      <c r="C912" t="s">
        <v>96</v>
      </c>
      <c r="D912">
        <v>0</v>
      </c>
      <c r="E912">
        <v>0</v>
      </c>
      <c r="F912">
        <v>0</v>
      </c>
      <c r="G912">
        <v>0</v>
      </c>
      <c r="H912">
        <v>0.94</v>
      </c>
      <c r="I912">
        <v>0.03</v>
      </c>
      <c r="J912">
        <v>0</v>
      </c>
      <c r="K912">
        <v>0.01</v>
      </c>
      <c r="L912">
        <v>0.02</v>
      </c>
      <c r="M912">
        <v>0.02</v>
      </c>
      <c r="N912">
        <v>3.8872857224194801</v>
      </c>
      <c r="O912">
        <f t="shared" si="28"/>
        <v>176.1305169</v>
      </c>
      <c r="P912">
        <f t="shared" si="29"/>
        <v>-37.690770759999999</v>
      </c>
      <c r="R912">
        <v>192900</v>
      </c>
      <c r="S912" t="s">
        <v>1005</v>
      </c>
      <c r="T912" t="s">
        <v>96</v>
      </c>
      <c r="U912">
        <v>0</v>
      </c>
      <c r="V912">
        <v>0</v>
      </c>
      <c r="W912">
        <v>0</v>
      </c>
      <c r="X912">
        <v>0</v>
      </c>
      <c r="Y912">
        <v>0.89</v>
      </c>
      <c r="Z912">
        <v>0</v>
      </c>
      <c r="AA912">
        <v>0</v>
      </c>
      <c r="AB912">
        <v>0</v>
      </c>
      <c r="AC912">
        <v>0.11</v>
      </c>
      <c r="AD912">
        <v>0.02</v>
      </c>
      <c r="AE912">
        <v>2.37919282372301</v>
      </c>
      <c r="AF912">
        <v>176.1324534</v>
      </c>
      <c r="AG912">
        <v>-37.667552049999998</v>
      </c>
      <c r="AI912">
        <v>194500</v>
      </c>
      <c r="AJ912" t="s">
        <v>1021</v>
      </c>
      <c r="AK912" t="s">
        <v>96</v>
      </c>
      <c r="AL912">
        <v>0</v>
      </c>
      <c r="AM912">
        <v>0.15</v>
      </c>
      <c r="AN912">
        <v>0</v>
      </c>
      <c r="AO912">
        <v>0</v>
      </c>
      <c r="AP912">
        <v>0</v>
      </c>
      <c r="AQ912">
        <v>0.85</v>
      </c>
      <c r="AR912">
        <v>0</v>
      </c>
      <c r="AS912">
        <v>0</v>
      </c>
      <c r="AT912">
        <v>0</v>
      </c>
      <c r="AU912">
        <v>0</v>
      </c>
      <c r="AV912">
        <v>7.0388363915628096</v>
      </c>
      <c r="AW912">
        <v>176.0926566</v>
      </c>
      <c r="AX912">
        <v>-37.749733899999903</v>
      </c>
    </row>
    <row r="913" spans="1:50" x14ac:dyDescent="0.55000000000000004">
      <c r="A913">
        <v>193500</v>
      </c>
      <c r="B913" t="s">
        <v>1011</v>
      </c>
      <c r="C913" t="s">
        <v>96</v>
      </c>
      <c r="D913">
        <v>0</v>
      </c>
      <c r="E913">
        <v>0.01</v>
      </c>
      <c r="F913">
        <v>0</v>
      </c>
      <c r="G913">
        <v>0</v>
      </c>
      <c r="H913">
        <v>0.95</v>
      </c>
      <c r="I913">
        <v>0.01</v>
      </c>
      <c r="J913">
        <v>0</v>
      </c>
      <c r="K913">
        <v>0.01</v>
      </c>
      <c r="L913">
        <v>0.02</v>
      </c>
      <c r="M913">
        <v>0.02</v>
      </c>
      <c r="N913">
        <v>4.74532966219369</v>
      </c>
      <c r="O913">
        <f t="shared" si="28"/>
        <v>176.11498119999999</v>
      </c>
      <c r="P913">
        <f t="shared" si="29"/>
        <v>-37.706587899999903</v>
      </c>
      <c r="R913">
        <v>193000</v>
      </c>
      <c r="S913" t="s">
        <v>1006</v>
      </c>
      <c r="T913" t="s">
        <v>96</v>
      </c>
      <c r="U913">
        <v>0</v>
      </c>
      <c r="V913">
        <v>0</v>
      </c>
      <c r="W913">
        <v>0</v>
      </c>
      <c r="X913">
        <v>0</v>
      </c>
      <c r="Y913">
        <v>0.97</v>
      </c>
      <c r="Z913">
        <v>0</v>
      </c>
      <c r="AA913">
        <v>0</v>
      </c>
      <c r="AB913">
        <v>0.01</v>
      </c>
      <c r="AC913">
        <v>0.02</v>
      </c>
      <c r="AD913">
        <v>0.02</v>
      </c>
      <c r="AE913">
        <v>5.9435530233506597</v>
      </c>
      <c r="AF913">
        <v>176.10753069999899</v>
      </c>
      <c r="AG913">
        <v>-37.69058759</v>
      </c>
      <c r="AI913">
        <v>194600</v>
      </c>
      <c r="AJ913" t="s">
        <v>1022</v>
      </c>
      <c r="AK913" t="s">
        <v>96</v>
      </c>
      <c r="AL913">
        <v>0</v>
      </c>
      <c r="AM913">
        <v>0</v>
      </c>
      <c r="AN913">
        <v>0</v>
      </c>
      <c r="AO913">
        <v>0</v>
      </c>
      <c r="AP913">
        <v>0</v>
      </c>
      <c r="AQ913">
        <v>1</v>
      </c>
      <c r="AR913">
        <v>0</v>
      </c>
      <c r="AS913">
        <v>0</v>
      </c>
      <c r="AT913">
        <v>0</v>
      </c>
      <c r="AU913">
        <v>0</v>
      </c>
      <c r="AV913">
        <v>1.12248804170927</v>
      </c>
      <c r="AW913">
        <v>176.13556750000001</v>
      </c>
      <c r="AX913">
        <v>-37.715887530000003</v>
      </c>
    </row>
    <row r="914" spans="1:50" x14ac:dyDescent="0.55000000000000004">
      <c r="A914">
        <v>193600</v>
      </c>
      <c r="B914" t="s">
        <v>1012</v>
      </c>
      <c r="C914" t="s">
        <v>96</v>
      </c>
      <c r="D914">
        <v>0</v>
      </c>
      <c r="E914">
        <v>0.01</v>
      </c>
      <c r="F914">
        <v>0</v>
      </c>
      <c r="G914">
        <v>0</v>
      </c>
      <c r="H914">
        <v>0.92</v>
      </c>
      <c r="I914">
        <v>0.02</v>
      </c>
      <c r="J914">
        <v>0</v>
      </c>
      <c r="K914">
        <v>0.03</v>
      </c>
      <c r="L914">
        <v>0.02</v>
      </c>
      <c r="M914">
        <v>0.02</v>
      </c>
      <c r="N914">
        <v>3.2169670778672801</v>
      </c>
      <c r="O914">
        <f t="shared" si="28"/>
        <v>176.14143490000001</v>
      </c>
      <c r="P914">
        <f t="shared" si="29"/>
        <v>-37.687304560000001</v>
      </c>
      <c r="R914">
        <v>193100</v>
      </c>
      <c r="S914" t="s">
        <v>1007</v>
      </c>
      <c r="T914" t="s">
        <v>96</v>
      </c>
      <c r="U914">
        <v>0</v>
      </c>
      <c r="V914">
        <v>0</v>
      </c>
      <c r="W914">
        <v>0</v>
      </c>
      <c r="X914">
        <v>0</v>
      </c>
      <c r="Y914">
        <v>0.95</v>
      </c>
      <c r="Z914">
        <v>0</v>
      </c>
      <c r="AA914">
        <v>0</v>
      </c>
      <c r="AB914">
        <v>0</v>
      </c>
      <c r="AC914">
        <v>0.05</v>
      </c>
      <c r="AD914">
        <v>0.02</v>
      </c>
      <c r="AE914">
        <v>3.3448760822459098</v>
      </c>
      <c r="AF914">
        <v>176.1292392</v>
      </c>
      <c r="AG914">
        <v>-37.679383369999996</v>
      </c>
      <c r="AI914">
        <v>194700</v>
      </c>
      <c r="AJ914" t="s">
        <v>1023</v>
      </c>
      <c r="AK914" t="s">
        <v>96</v>
      </c>
      <c r="AL914">
        <v>0</v>
      </c>
      <c r="AM914">
        <v>0</v>
      </c>
      <c r="AN914">
        <v>0</v>
      </c>
      <c r="AO914">
        <v>0</v>
      </c>
      <c r="AP914">
        <v>0.67</v>
      </c>
      <c r="AQ914">
        <v>0.23</v>
      </c>
      <c r="AR914">
        <v>0</v>
      </c>
      <c r="AS914">
        <v>0.01</v>
      </c>
      <c r="AT914">
        <v>0.09</v>
      </c>
      <c r="AU914">
        <v>0</v>
      </c>
      <c r="AV914">
        <v>6.80162885312743</v>
      </c>
      <c r="AW914">
        <v>176.12524139999999</v>
      </c>
      <c r="AX914">
        <v>-37.730228410000002</v>
      </c>
    </row>
    <row r="915" spans="1:50" x14ac:dyDescent="0.55000000000000004">
      <c r="A915">
        <v>193700</v>
      </c>
      <c r="B915" t="s">
        <v>1013</v>
      </c>
      <c r="C915" t="s">
        <v>96</v>
      </c>
      <c r="D915">
        <v>0</v>
      </c>
      <c r="E915">
        <v>0.01</v>
      </c>
      <c r="F915">
        <v>0</v>
      </c>
      <c r="G915">
        <v>0</v>
      </c>
      <c r="H915">
        <v>0.88</v>
      </c>
      <c r="I915">
        <v>0</v>
      </c>
      <c r="J915">
        <v>0</v>
      </c>
      <c r="K915">
        <v>7.0000000000000007E-2</v>
      </c>
      <c r="L915">
        <v>0.04</v>
      </c>
      <c r="M915">
        <v>0.02</v>
      </c>
      <c r="N915">
        <v>3.92382350630779</v>
      </c>
      <c r="O915">
        <f t="shared" si="28"/>
        <v>176.19758039999999</v>
      </c>
      <c r="P915">
        <f t="shared" si="29"/>
        <v>-37.649011610000002</v>
      </c>
      <c r="R915">
        <v>193200</v>
      </c>
      <c r="S915" t="s">
        <v>1008</v>
      </c>
      <c r="T915" t="s">
        <v>96</v>
      </c>
      <c r="U915">
        <v>0</v>
      </c>
      <c r="V915">
        <v>0</v>
      </c>
      <c r="W915">
        <v>0</v>
      </c>
      <c r="X915">
        <v>0</v>
      </c>
      <c r="Y915">
        <v>0.9</v>
      </c>
      <c r="Z915">
        <v>0</v>
      </c>
      <c r="AA915">
        <v>0</v>
      </c>
      <c r="AB915">
        <v>0</v>
      </c>
      <c r="AC915">
        <v>0.1</v>
      </c>
      <c r="AD915">
        <v>0.02</v>
      </c>
      <c r="AE915">
        <v>2.5174469893619298</v>
      </c>
      <c r="AF915">
        <v>176.14903989999999</v>
      </c>
      <c r="AG915">
        <v>-37.66946351</v>
      </c>
      <c r="AI915">
        <v>194800</v>
      </c>
      <c r="AJ915" t="s">
        <v>1024</v>
      </c>
      <c r="AK915" t="s">
        <v>96</v>
      </c>
      <c r="AL915">
        <v>0</v>
      </c>
      <c r="AM915">
        <v>0.37</v>
      </c>
      <c r="AN915">
        <v>0</v>
      </c>
      <c r="AO915">
        <v>0</v>
      </c>
      <c r="AP915">
        <v>2.0000000000000202E-2</v>
      </c>
      <c r="AQ915">
        <v>0.42</v>
      </c>
      <c r="AR915">
        <v>0</v>
      </c>
      <c r="AS915">
        <v>7.0000000000000007E-2</v>
      </c>
      <c r="AT915">
        <v>0.12</v>
      </c>
      <c r="AU915">
        <v>0</v>
      </c>
      <c r="AV915">
        <v>5.5147498092268696</v>
      </c>
      <c r="AW915">
        <v>176.1568868</v>
      </c>
      <c r="AX915">
        <v>-37.70844073</v>
      </c>
    </row>
    <row r="916" spans="1:50" x14ac:dyDescent="0.55000000000000004">
      <c r="A916">
        <v>193800</v>
      </c>
      <c r="B916" t="s">
        <v>1014</v>
      </c>
      <c r="C916" t="s">
        <v>96</v>
      </c>
      <c r="D916">
        <v>0</v>
      </c>
      <c r="E916">
        <v>0.01</v>
      </c>
      <c r="F916">
        <v>0</v>
      </c>
      <c r="G916">
        <v>0</v>
      </c>
      <c r="H916">
        <v>0.71</v>
      </c>
      <c r="I916">
        <v>0.02</v>
      </c>
      <c r="J916">
        <v>0</v>
      </c>
      <c r="K916">
        <v>0.02</v>
      </c>
      <c r="L916">
        <v>0.24</v>
      </c>
      <c r="M916">
        <v>0.02</v>
      </c>
      <c r="N916">
        <v>1.9010507762834701</v>
      </c>
      <c r="O916">
        <f t="shared" si="28"/>
        <v>176.1670426</v>
      </c>
      <c r="P916">
        <f t="shared" si="29"/>
        <v>-37.679474110000001</v>
      </c>
      <c r="R916">
        <v>193300</v>
      </c>
      <c r="S916" t="s">
        <v>1009</v>
      </c>
      <c r="T916" t="s">
        <v>96</v>
      </c>
      <c r="U916">
        <v>0</v>
      </c>
      <c r="V916">
        <v>0</v>
      </c>
      <c r="W916">
        <v>0</v>
      </c>
      <c r="X916">
        <v>0</v>
      </c>
      <c r="Y916">
        <v>0.94</v>
      </c>
      <c r="Z916">
        <v>0</v>
      </c>
      <c r="AA916">
        <v>0</v>
      </c>
      <c r="AB916">
        <v>0</v>
      </c>
      <c r="AC916">
        <v>0.06</v>
      </c>
      <c r="AD916">
        <v>0.02</v>
      </c>
      <c r="AE916">
        <v>1.2579061927563</v>
      </c>
      <c r="AF916">
        <v>176.14437129999999</v>
      </c>
      <c r="AG916">
        <v>-37.676918460000003</v>
      </c>
      <c r="AI916">
        <v>194900</v>
      </c>
      <c r="AJ916" t="s">
        <v>1025</v>
      </c>
      <c r="AK916" t="s">
        <v>96</v>
      </c>
      <c r="AL916">
        <v>0</v>
      </c>
      <c r="AM916">
        <v>0.11</v>
      </c>
      <c r="AN916">
        <v>0</v>
      </c>
      <c r="AO916">
        <v>0</v>
      </c>
      <c r="AP916">
        <v>0</v>
      </c>
      <c r="AQ916">
        <v>0.22</v>
      </c>
      <c r="AR916">
        <v>0</v>
      </c>
      <c r="AS916">
        <v>0.54</v>
      </c>
      <c r="AT916">
        <v>0.13</v>
      </c>
      <c r="AU916">
        <v>0</v>
      </c>
      <c r="AV916">
        <v>2.50445348187775</v>
      </c>
      <c r="AW916">
        <v>176.21679850000001</v>
      </c>
      <c r="AX916">
        <v>-37.671044860000002</v>
      </c>
    </row>
    <row r="917" spans="1:50" x14ac:dyDescent="0.55000000000000004">
      <c r="A917">
        <v>193900</v>
      </c>
      <c r="B917" t="s">
        <v>1015</v>
      </c>
      <c r="C917" t="s">
        <v>96</v>
      </c>
      <c r="D917">
        <v>0</v>
      </c>
      <c r="E917">
        <v>0</v>
      </c>
      <c r="F917">
        <v>0</v>
      </c>
      <c r="G917">
        <v>0</v>
      </c>
      <c r="H917">
        <v>0.82</v>
      </c>
      <c r="I917">
        <v>0</v>
      </c>
      <c r="J917">
        <v>0</v>
      </c>
      <c r="K917">
        <v>0</v>
      </c>
      <c r="L917">
        <v>0.18</v>
      </c>
      <c r="M917">
        <v>0.02</v>
      </c>
      <c r="N917">
        <v>1.04146557910501</v>
      </c>
      <c r="O917">
        <f t="shared" si="28"/>
        <v>176.194481</v>
      </c>
      <c r="P917">
        <f t="shared" si="29"/>
        <v>-37.664238910000002</v>
      </c>
      <c r="R917">
        <v>193400</v>
      </c>
      <c r="S917" t="s">
        <v>1010</v>
      </c>
      <c r="T917" t="s">
        <v>96</v>
      </c>
      <c r="U917">
        <v>0</v>
      </c>
      <c r="V917">
        <v>0</v>
      </c>
      <c r="W917">
        <v>0</v>
      </c>
      <c r="X917">
        <v>0</v>
      </c>
      <c r="Y917">
        <v>0.91</v>
      </c>
      <c r="Z917">
        <v>0</v>
      </c>
      <c r="AA917">
        <v>0</v>
      </c>
      <c r="AB917">
        <v>0</v>
      </c>
      <c r="AC917">
        <v>0.09</v>
      </c>
      <c r="AD917">
        <v>0.02</v>
      </c>
      <c r="AE917">
        <v>2.7251866013169499</v>
      </c>
      <c r="AF917">
        <v>176.1305169</v>
      </c>
      <c r="AG917">
        <v>-37.690770759999999</v>
      </c>
      <c r="AI917">
        <v>195000</v>
      </c>
      <c r="AJ917" t="s">
        <v>1026</v>
      </c>
      <c r="AK917" t="s">
        <v>96</v>
      </c>
      <c r="AL917">
        <v>0</v>
      </c>
      <c r="AM917">
        <v>0.23</v>
      </c>
      <c r="AN917">
        <v>0</v>
      </c>
      <c r="AO917">
        <v>0</v>
      </c>
      <c r="AP917">
        <v>0.01</v>
      </c>
      <c r="AQ917">
        <v>0.38</v>
      </c>
      <c r="AR917">
        <v>0</v>
      </c>
      <c r="AS917">
        <v>0.15</v>
      </c>
      <c r="AT917">
        <v>0.23</v>
      </c>
      <c r="AU917">
        <v>0</v>
      </c>
      <c r="AV917">
        <v>1.54716474508539</v>
      </c>
      <c r="AW917">
        <v>176.19785769999999</v>
      </c>
      <c r="AX917">
        <v>-37.69300612</v>
      </c>
    </row>
    <row r="918" spans="1:50" x14ac:dyDescent="0.55000000000000004">
      <c r="A918">
        <v>194000</v>
      </c>
      <c r="B918" t="s">
        <v>1016</v>
      </c>
      <c r="C918" t="s">
        <v>96</v>
      </c>
      <c r="D918">
        <v>0</v>
      </c>
      <c r="E918">
        <v>0.01</v>
      </c>
      <c r="F918">
        <v>0</v>
      </c>
      <c r="G918">
        <v>0</v>
      </c>
      <c r="H918">
        <v>0.94</v>
      </c>
      <c r="I918">
        <v>0.02</v>
      </c>
      <c r="J918">
        <v>0</v>
      </c>
      <c r="K918">
        <v>0.01</v>
      </c>
      <c r="L918">
        <v>0.02</v>
      </c>
      <c r="M918">
        <v>0.02</v>
      </c>
      <c r="N918">
        <v>3.67899022226803</v>
      </c>
      <c r="O918">
        <f t="shared" si="28"/>
        <v>176.1437176</v>
      </c>
      <c r="P918">
        <f t="shared" si="29"/>
        <v>-37.694854249999999</v>
      </c>
      <c r="R918">
        <v>193500</v>
      </c>
      <c r="S918" t="s">
        <v>1011</v>
      </c>
      <c r="T918" t="s">
        <v>96</v>
      </c>
      <c r="U918">
        <v>0</v>
      </c>
      <c r="V918">
        <v>0</v>
      </c>
      <c r="W918">
        <v>0</v>
      </c>
      <c r="X918">
        <v>0</v>
      </c>
      <c r="Y918">
        <v>0.94</v>
      </c>
      <c r="Z918">
        <v>0</v>
      </c>
      <c r="AA918">
        <v>0</v>
      </c>
      <c r="AB918">
        <v>0</v>
      </c>
      <c r="AC918">
        <v>0.06</v>
      </c>
      <c r="AD918">
        <v>0.02</v>
      </c>
      <c r="AE918">
        <v>4.37919176355609</v>
      </c>
      <c r="AF918">
        <v>176.11498119999999</v>
      </c>
      <c r="AG918">
        <v>-37.706587899999903</v>
      </c>
      <c r="AI918">
        <v>195100</v>
      </c>
      <c r="AJ918" t="s">
        <v>1027</v>
      </c>
      <c r="AK918" t="s">
        <v>96</v>
      </c>
      <c r="AL918">
        <v>0</v>
      </c>
      <c r="AM918">
        <v>0</v>
      </c>
      <c r="AN918">
        <v>0</v>
      </c>
      <c r="AO918">
        <v>0</v>
      </c>
      <c r="AP918">
        <v>0</v>
      </c>
      <c r="AQ918">
        <v>1</v>
      </c>
      <c r="AR918">
        <v>0</v>
      </c>
      <c r="AS918">
        <v>0</v>
      </c>
      <c r="AT918">
        <v>0</v>
      </c>
      <c r="AU918">
        <v>0</v>
      </c>
      <c r="AV918" t="s">
        <v>97</v>
      </c>
      <c r="AW918">
        <v>176.10872989999999</v>
      </c>
      <c r="AX918">
        <v>-37.754271989999999</v>
      </c>
    </row>
    <row r="919" spans="1:50" x14ac:dyDescent="0.55000000000000004">
      <c r="A919">
        <v>194100</v>
      </c>
      <c r="B919" t="s">
        <v>1017</v>
      </c>
      <c r="C919" t="s">
        <v>96</v>
      </c>
      <c r="D919">
        <v>0</v>
      </c>
      <c r="E919">
        <v>0</v>
      </c>
      <c r="F919">
        <v>0</v>
      </c>
      <c r="G919">
        <v>0</v>
      </c>
      <c r="H919">
        <v>0.98</v>
      </c>
      <c r="I919">
        <v>0.01</v>
      </c>
      <c r="J919">
        <v>0</v>
      </c>
      <c r="K919">
        <v>0</v>
      </c>
      <c r="L919">
        <v>0.01</v>
      </c>
      <c r="M919">
        <v>0.02</v>
      </c>
      <c r="N919">
        <v>4.0622306262399599</v>
      </c>
      <c r="O919">
        <f t="shared" si="28"/>
        <v>176.13076269999999</v>
      </c>
      <c r="P919">
        <f t="shared" si="29"/>
        <v>-37.703661959999998</v>
      </c>
      <c r="R919">
        <v>193600</v>
      </c>
      <c r="S919" t="s">
        <v>1012</v>
      </c>
      <c r="T919" t="s">
        <v>96</v>
      </c>
      <c r="U919">
        <v>0</v>
      </c>
      <c r="V919">
        <v>0</v>
      </c>
      <c r="W919">
        <v>0</v>
      </c>
      <c r="X919">
        <v>0</v>
      </c>
      <c r="Y919">
        <v>0.83</v>
      </c>
      <c r="Z919">
        <v>0</v>
      </c>
      <c r="AA919">
        <v>0</v>
      </c>
      <c r="AB919">
        <v>0</v>
      </c>
      <c r="AC919">
        <v>0.17</v>
      </c>
      <c r="AD919">
        <v>0.02</v>
      </c>
      <c r="AE919">
        <v>0.428771047679676</v>
      </c>
      <c r="AF919">
        <v>176.14143490000001</v>
      </c>
      <c r="AG919">
        <v>-37.687304560000001</v>
      </c>
      <c r="AI919">
        <v>195200</v>
      </c>
      <c r="AJ919" t="s">
        <v>1028</v>
      </c>
      <c r="AK919" t="s">
        <v>96</v>
      </c>
      <c r="AL919">
        <v>0</v>
      </c>
      <c r="AM919">
        <v>0.04</v>
      </c>
      <c r="AN919">
        <v>0</v>
      </c>
      <c r="AO919">
        <v>0</v>
      </c>
      <c r="AP919">
        <v>0</v>
      </c>
      <c r="AQ919">
        <v>0.78</v>
      </c>
      <c r="AR919">
        <v>0</v>
      </c>
      <c r="AS919">
        <v>0.04</v>
      </c>
      <c r="AT919">
        <v>0.14000000000000001</v>
      </c>
      <c r="AU919">
        <v>0</v>
      </c>
      <c r="AV919">
        <v>1.80334410161864</v>
      </c>
      <c r="AW919">
        <v>176.13764570000001</v>
      </c>
      <c r="AX919">
        <v>-37.729895069999998</v>
      </c>
    </row>
    <row r="920" spans="1:50" x14ac:dyDescent="0.55000000000000004">
      <c r="A920">
        <v>194200</v>
      </c>
      <c r="B920" t="s">
        <v>1018</v>
      </c>
      <c r="C920" t="s">
        <v>96</v>
      </c>
      <c r="D920">
        <v>0</v>
      </c>
      <c r="E920">
        <v>0</v>
      </c>
      <c r="F920">
        <v>0</v>
      </c>
      <c r="G920">
        <v>0</v>
      </c>
      <c r="H920">
        <v>0.97</v>
      </c>
      <c r="I920">
        <v>0.03</v>
      </c>
      <c r="J920">
        <v>0</v>
      </c>
      <c r="K920">
        <v>0</v>
      </c>
      <c r="L920">
        <v>0</v>
      </c>
      <c r="M920">
        <v>0.02</v>
      </c>
      <c r="N920">
        <v>5.6281955865119704</v>
      </c>
      <c r="O920">
        <f t="shared" si="28"/>
        <v>176.10676549999999</v>
      </c>
      <c r="P920">
        <f t="shared" si="29"/>
        <v>-37.725329909999999</v>
      </c>
      <c r="R920">
        <v>193700</v>
      </c>
      <c r="S920" t="s">
        <v>1013</v>
      </c>
      <c r="T920" t="s">
        <v>96</v>
      </c>
      <c r="U920">
        <v>0</v>
      </c>
      <c r="V920">
        <v>0</v>
      </c>
      <c r="W920">
        <v>0</v>
      </c>
      <c r="X920">
        <v>0</v>
      </c>
      <c r="Y920">
        <v>0.94</v>
      </c>
      <c r="Z920">
        <v>0</v>
      </c>
      <c r="AA920">
        <v>0</v>
      </c>
      <c r="AB920">
        <v>0</v>
      </c>
      <c r="AC920">
        <v>0.06</v>
      </c>
      <c r="AD920">
        <v>0.02</v>
      </c>
      <c r="AE920">
        <v>3.9118242366722802</v>
      </c>
      <c r="AF920">
        <v>176.19758039999999</v>
      </c>
      <c r="AG920">
        <v>-37.649011610000002</v>
      </c>
      <c r="AI920">
        <v>195300</v>
      </c>
      <c r="AJ920" t="s">
        <v>1029</v>
      </c>
      <c r="AK920" t="s">
        <v>96</v>
      </c>
      <c r="AL920">
        <v>0</v>
      </c>
      <c r="AM920">
        <v>0</v>
      </c>
      <c r="AN920">
        <v>0</v>
      </c>
      <c r="AO920">
        <v>0</v>
      </c>
      <c r="AP920">
        <v>0</v>
      </c>
      <c r="AQ920">
        <v>0.4</v>
      </c>
      <c r="AR920">
        <v>0</v>
      </c>
      <c r="AS920">
        <v>0</v>
      </c>
      <c r="AT920">
        <v>0.6</v>
      </c>
      <c r="AU920">
        <v>0</v>
      </c>
      <c r="AV920">
        <v>0.23119260008279899</v>
      </c>
      <c r="AW920">
        <v>176.14635129999999</v>
      </c>
      <c r="AX920">
        <v>-37.721823909999998</v>
      </c>
    </row>
    <row r="921" spans="1:50" x14ac:dyDescent="0.55000000000000004">
      <c r="A921">
        <v>194300</v>
      </c>
      <c r="B921" t="s">
        <v>1019</v>
      </c>
      <c r="C921" t="s">
        <v>96</v>
      </c>
      <c r="D921">
        <v>0</v>
      </c>
      <c r="E921">
        <v>0.01</v>
      </c>
      <c r="F921">
        <v>0</v>
      </c>
      <c r="G921">
        <v>0</v>
      </c>
      <c r="H921">
        <v>0.91</v>
      </c>
      <c r="I921">
        <v>0</v>
      </c>
      <c r="J921">
        <v>0</v>
      </c>
      <c r="K921">
        <v>0.04</v>
      </c>
      <c r="L921">
        <v>0.04</v>
      </c>
      <c r="M921">
        <v>0.02</v>
      </c>
      <c r="N921">
        <v>3.8692155582765402</v>
      </c>
      <c r="O921">
        <f t="shared" si="28"/>
        <v>176.2077501</v>
      </c>
      <c r="P921">
        <f t="shared" si="29"/>
        <v>-37.658708519999998</v>
      </c>
      <c r="R921">
        <v>193800</v>
      </c>
      <c r="S921" t="s">
        <v>1014</v>
      </c>
      <c r="T921" t="s">
        <v>96</v>
      </c>
      <c r="U921">
        <v>0</v>
      </c>
      <c r="V921">
        <v>0.03</v>
      </c>
      <c r="W921">
        <v>0</v>
      </c>
      <c r="X921">
        <v>0</v>
      </c>
      <c r="Y921">
        <v>0.88</v>
      </c>
      <c r="Z921">
        <v>0.03</v>
      </c>
      <c r="AA921">
        <v>0</v>
      </c>
      <c r="AB921">
        <v>0.04</v>
      </c>
      <c r="AC921">
        <v>0.02</v>
      </c>
      <c r="AD921">
        <v>0.02</v>
      </c>
      <c r="AE921">
        <v>6.9650227654013701</v>
      </c>
      <c r="AF921">
        <v>176.1670426</v>
      </c>
      <c r="AG921">
        <v>-37.679474110000001</v>
      </c>
      <c r="AI921">
        <v>195400</v>
      </c>
      <c r="AJ921" t="s">
        <v>1030</v>
      </c>
      <c r="AK921" t="s">
        <v>96</v>
      </c>
      <c r="AL921">
        <v>0</v>
      </c>
      <c r="AM921">
        <v>0</v>
      </c>
      <c r="AN921">
        <v>0</v>
      </c>
      <c r="AO921">
        <v>0</v>
      </c>
      <c r="AP921">
        <v>0</v>
      </c>
      <c r="AQ921">
        <v>1</v>
      </c>
      <c r="AR921">
        <v>0</v>
      </c>
      <c r="AS921">
        <v>0</v>
      </c>
      <c r="AT921">
        <v>0</v>
      </c>
      <c r="AU921">
        <v>0</v>
      </c>
      <c r="AV921">
        <v>0.83834254805942798</v>
      </c>
      <c r="AW921">
        <v>176.128028</v>
      </c>
      <c r="AX921">
        <v>-37.741190930000002</v>
      </c>
    </row>
    <row r="922" spans="1:50" x14ac:dyDescent="0.55000000000000004">
      <c r="A922">
        <v>194400</v>
      </c>
      <c r="B922" t="s">
        <v>1020</v>
      </c>
      <c r="C922" t="s">
        <v>96</v>
      </c>
      <c r="D922">
        <v>0</v>
      </c>
      <c r="E922">
        <v>0.01</v>
      </c>
      <c r="F922">
        <v>0</v>
      </c>
      <c r="G922">
        <v>0</v>
      </c>
      <c r="H922">
        <v>0.81</v>
      </c>
      <c r="I922">
        <v>0</v>
      </c>
      <c r="J922">
        <v>0</v>
      </c>
      <c r="K922">
        <v>0.03</v>
      </c>
      <c r="L922">
        <v>0.15</v>
      </c>
      <c r="M922">
        <v>0.02</v>
      </c>
      <c r="N922">
        <v>3.2954803738110501</v>
      </c>
      <c r="O922">
        <f t="shared" si="28"/>
        <v>176.1470071</v>
      </c>
      <c r="P922">
        <f t="shared" si="29"/>
        <v>-37.703208529999998</v>
      </c>
      <c r="R922">
        <v>193900</v>
      </c>
      <c r="S922" t="s">
        <v>1015</v>
      </c>
      <c r="T922" t="s">
        <v>96</v>
      </c>
      <c r="U922">
        <v>0</v>
      </c>
      <c r="V922">
        <v>0</v>
      </c>
      <c r="W922">
        <v>0</v>
      </c>
      <c r="X922">
        <v>0</v>
      </c>
      <c r="Y922">
        <v>0.96</v>
      </c>
      <c r="Z922">
        <v>0.01</v>
      </c>
      <c r="AA922">
        <v>0</v>
      </c>
      <c r="AB922">
        <v>0.02</v>
      </c>
      <c r="AC922">
        <v>0.01</v>
      </c>
      <c r="AD922">
        <v>0.02</v>
      </c>
      <c r="AE922">
        <v>8.5820115794894996</v>
      </c>
      <c r="AF922">
        <v>176.194481</v>
      </c>
      <c r="AG922">
        <v>-37.664238910000002</v>
      </c>
      <c r="AI922">
        <v>195500</v>
      </c>
      <c r="AJ922" t="s">
        <v>1031</v>
      </c>
      <c r="AK922" t="s">
        <v>96</v>
      </c>
      <c r="AL922">
        <v>0</v>
      </c>
      <c r="AM922">
        <v>0</v>
      </c>
      <c r="AN922">
        <v>0</v>
      </c>
      <c r="AO922">
        <v>0</v>
      </c>
      <c r="AP922">
        <v>0</v>
      </c>
      <c r="AQ922">
        <v>1</v>
      </c>
      <c r="AR922">
        <v>0</v>
      </c>
      <c r="AS922">
        <v>0</v>
      </c>
      <c r="AT922">
        <v>0</v>
      </c>
      <c r="AU922">
        <v>0</v>
      </c>
      <c r="AV922">
        <v>2.01813651284828</v>
      </c>
      <c r="AW922">
        <v>176.2257874</v>
      </c>
      <c r="AX922">
        <v>-37.67254346</v>
      </c>
    </row>
    <row r="923" spans="1:50" x14ac:dyDescent="0.55000000000000004">
      <c r="A923">
        <v>194500</v>
      </c>
      <c r="B923" t="s">
        <v>1021</v>
      </c>
      <c r="C923" t="s">
        <v>96</v>
      </c>
      <c r="D923">
        <v>0</v>
      </c>
      <c r="E923">
        <v>0</v>
      </c>
      <c r="F923">
        <v>0</v>
      </c>
      <c r="G923">
        <v>0</v>
      </c>
      <c r="H923">
        <v>1</v>
      </c>
      <c r="I923">
        <v>0</v>
      </c>
      <c r="J923">
        <v>0</v>
      </c>
      <c r="K923">
        <v>0</v>
      </c>
      <c r="L923">
        <v>0</v>
      </c>
      <c r="M923">
        <v>0.02</v>
      </c>
      <c r="N923">
        <v>8.6198400238261996</v>
      </c>
      <c r="O923">
        <f t="shared" si="28"/>
        <v>176.0926566</v>
      </c>
      <c r="P923">
        <f t="shared" si="29"/>
        <v>-37.749733899999903</v>
      </c>
      <c r="R923">
        <v>194000</v>
      </c>
      <c r="S923" t="s">
        <v>1016</v>
      </c>
      <c r="T923" t="s">
        <v>96</v>
      </c>
      <c r="U923">
        <v>0</v>
      </c>
      <c r="V923">
        <v>0</v>
      </c>
      <c r="W923">
        <v>0</v>
      </c>
      <c r="X923">
        <v>0</v>
      </c>
      <c r="Y923">
        <v>1</v>
      </c>
      <c r="Z923">
        <v>0</v>
      </c>
      <c r="AA923">
        <v>0</v>
      </c>
      <c r="AB923">
        <v>0</v>
      </c>
      <c r="AC923">
        <v>0</v>
      </c>
      <c r="AD923">
        <v>0.02</v>
      </c>
      <c r="AE923">
        <v>1.8354947725331501</v>
      </c>
      <c r="AF923">
        <v>176.1437176</v>
      </c>
      <c r="AG923">
        <v>-37.694854249999999</v>
      </c>
      <c r="AI923">
        <v>195600</v>
      </c>
      <c r="AJ923" t="s">
        <v>1032</v>
      </c>
      <c r="AK923" t="s">
        <v>96</v>
      </c>
      <c r="AL923">
        <v>0</v>
      </c>
      <c r="AM923">
        <v>0.55000000000000004</v>
      </c>
      <c r="AN923">
        <v>0</v>
      </c>
      <c r="AO923">
        <v>0</v>
      </c>
      <c r="AP923">
        <v>0</v>
      </c>
      <c r="AQ923">
        <v>0.23</v>
      </c>
      <c r="AR923">
        <v>0</v>
      </c>
      <c r="AS923">
        <v>0.03</v>
      </c>
      <c r="AT923">
        <v>0.19</v>
      </c>
      <c r="AU923">
        <v>0</v>
      </c>
      <c r="AV923">
        <v>6.5690390810780004</v>
      </c>
      <c r="AW923">
        <v>176.1224435</v>
      </c>
      <c r="AX923">
        <v>-37.749284729999999</v>
      </c>
    </row>
    <row r="924" spans="1:50" x14ac:dyDescent="0.55000000000000004">
      <c r="A924">
        <v>194600</v>
      </c>
      <c r="B924" t="s">
        <v>1022</v>
      </c>
      <c r="C924" t="s">
        <v>96</v>
      </c>
      <c r="D924">
        <v>0</v>
      </c>
      <c r="E924">
        <v>0.01</v>
      </c>
      <c r="F924">
        <v>0</v>
      </c>
      <c r="G924">
        <v>0</v>
      </c>
      <c r="H924">
        <v>0.90999999999999903</v>
      </c>
      <c r="I924">
        <v>0.04</v>
      </c>
      <c r="J924">
        <v>0</v>
      </c>
      <c r="K924">
        <v>0.01</v>
      </c>
      <c r="L924">
        <v>0.03</v>
      </c>
      <c r="M924">
        <v>0.02</v>
      </c>
      <c r="N924">
        <v>4.4605755320820304</v>
      </c>
      <c r="O924">
        <f t="shared" si="28"/>
        <v>176.13556750000001</v>
      </c>
      <c r="P924">
        <f t="shared" si="29"/>
        <v>-37.715887530000003</v>
      </c>
      <c r="R924">
        <v>194100</v>
      </c>
      <c r="S924" t="s">
        <v>1017</v>
      </c>
      <c r="T924" t="s">
        <v>96</v>
      </c>
      <c r="U924">
        <v>0</v>
      </c>
      <c r="V924">
        <v>0</v>
      </c>
      <c r="W924">
        <v>0</v>
      </c>
      <c r="X924">
        <v>0</v>
      </c>
      <c r="Y924">
        <v>0.85</v>
      </c>
      <c r="Z924">
        <v>0</v>
      </c>
      <c r="AA924">
        <v>0</v>
      </c>
      <c r="AB924">
        <v>0</v>
      </c>
      <c r="AC924">
        <v>0.15</v>
      </c>
      <c r="AD924">
        <v>0.02</v>
      </c>
      <c r="AE924">
        <v>1.2361247300479301</v>
      </c>
      <c r="AF924">
        <v>176.13076269999999</v>
      </c>
      <c r="AG924">
        <v>-37.703661959999998</v>
      </c>
      <c r="AI924">
        <v>195700</v>
      </c>
      <c r="AJ924" t="s">
        <v>1033</v>
      </c>
      <c r="AK924" t="s">
        <v>96</v>
      </c>
      <c r="AL924">
        <v>0</v>
      </c>
      <c r="AM924">
        <v>0</v>
      </c>
      <c r="AN924">
        <v>0</v>
      </c>
      <c r="AO924">
        <v>0</v>
      </c>
      <c r="AP924">
        <v>0</v>
      </c>
      <c r="AQ924">
        <v>0</v>
      </c>
      <c r="AR924">
        <v>0</v>
      </c>
      <c r="AS924">
        <v>0</v>
      </c>
      <c r="AT924">
        <v>1</v>
      </c>
      <c r="AU924">
        <v>0</v>
      </c>
      <c r="AV924">
        <v>6.0360586720941898</v>
      </c>
      <c r="AW924">
        <v>176.15064860000001</v>
      </c>
      <c r="AX924">
        <v>-37.732167840000002</v>
      </c>
    </row>
    <row r="925" spans="1:50" x14ac:dyDescent="0.55000000000000004">
      <c r="A925">
        <v>194700</v>
      </c>
      <c r="B925" t="s">
        <v>1023</v>
      </c>
      <c r="C925" t="s">
        <v>96</v>
      </c>
      <c r="D925">
        <v>0</v>
      </c>
      <c r="E925">
        <v>0</v>
      </c>
      <c r="F925">
        <v>0</v>
      </c>
      <c r="G925">
        <v>0</v>
      </c>
      <c r="H925">
        <v>0.95</v>
      </c>
      <c r="I925">
        <v>0</v>
      </c>
      <c r="J925">
        <v>0</v>
      </c>
      <c r="K925">
        <v>0</v>
      </c>
      <c r="L925">
        <v>0.05</v>
      </c>
      <c r="M925">
        <v>0.02</v>
      </c>
      <c r="N925">
        <v>4.0172698848182797</v>
      </c>
      <c r="O925">
        <f t="shared" si="28"/>
        <v>176.12524139999999</v>
      </c>
      <c r="P925">
        <f t="shared" si="29"/>
        <v>-37.730228410000002</v>
      </c>
      <c r="R925">
        <v>194200</v>
      </c>
      <c r="S925" t="s">
        <v>1018</v>
      </c>
      <c r="T925" t="s">
        <v>96</v>
      </c>
      <c r="U925" t="s">
        <v>97</v>
      </c>
      <c r="V925" t="s">
        <v>97</v>
      </c>
      <c r="W925" t="s">
        <v>97</v>
      </c>
      <c r="X925">
        <v>0</v>
      </c>
      <c r="Y925" t="s">
        <v>97</v>
      </c>
      <c r="Z925" t="s">
        <v>97</v>
      </c>
      <c r="AA925">
        <v>0</v>
      </c>
      <c r="AB925" t="s">
        <v>97</v>
      </c>
      <c r="AC925" t="s">
        <v>97</v>
      </c>
      <c r="AD925">
        <v>0.02</v>
      </c>
      <c r="AE925" t="s">
        <v>97</v>
      </c>
      <c r="AF925">
        <v>176.10676549999999</v>
      </c>
      <c r="AG925">
        <v>-37.725329909999999</v>
      </c>
      <c r="AI925">
        <v>195800</v>
      </c>
      <c r="AJ925" t="s">
        <v>1034</v>
      </c>
      <c r="AK925" t="s">
        <v>96</v>
      </c>
      <c r="AL925">
        <v>0</v>
      </c>
      <c r="AM925">
        <v>0</v>
      </c>
      <c r="AN925">
        <v>0</v>
      </c>
      <c r="AO925">
        <v>0</v>
      </c>
      <c r="AP925">
        <v>0.01</v>
      </c>
      <c r="AQ925">
        <v>0.72</v>
      </c>
      <c r="AR925">
        <v>0</v>
      </c>
      <c r="AS925">
        <v>0.09</v>
      </c>
      <c r="AT925">
        <v>0.18</v>
      </c>
      <c r="AU925">
        <v>0</v>
      </c>
      <c r="AV925">
        <v>2.1503091194226598</v>
      </c>
      <c r="AW925">
        <v>176.23292900000001</v>
      </c>
      <c r="AX925">
        <v>-37.677069269999997</v>
      </c>
    </row>
    <row r="926" spans="1:50" x14ac:dyDescent="0.55000000000000004">
      <c r="A926">
        <v>194800</v>
      </c>
      <c r="B926" t="s">
        <v>1024</v>
      </c>
      <c r="C926" t="s">
        <v>96</v>
      </c>
      <c r="D926">
        <v>0</v>
      </c>
      <c r="E926">
        <v>0.01</v>
      </c>
      <c r="F926">
        <v>0</v>
      </c>
      <c r="G926">
        <v>0</v>
      </c>
      <c r="H926">
        <v>0.79</v>
      </c>
      <c r="I926">
        <v>0.02</v>
      </c>
      <c r="J926">
        <v>0</v>
      </c>
      <c r="K926">
        <v>0.04</v>
      </c>
      <c r="L926">
        <v>0.14000000000000001</v>
      </c>
      <c r="M926">
        <v>0.02</v>
      </c>
      <c r="N926">
        <v>3.3036976255021702</v>
      </c>
      <c r="O926">
        <f t="shared" si="28"/>
        <v>176.1568868</v>
      </c>
      <c r="P926">
        <f t="shared" si="29"/>
        <v>-37.70844073</v>
      </c>
      <c r="R926">
        <v>194300</v>
      </c>
      <c r="S926" t="s">
        <v>1019</v>
      </c>
      <c r="T926" t="s">
        <v>96</v>
      </c>
      <c r="U926">
        <v>0</v>
      </c>
      <c r="V926">
        <v>0</v>
      </c>
      <c r="W926">
        <v>0</v>
      </c>
      <c r="X926">
        <v>0</v>
      </c>
      <c r="Y926">
        <v>0.95</v>
      </c>
      <c r="Z926">
        <v>0</v>
      </c>
      <c r="AA926">
        <v>0</v>
      </c>
      <c r="AB926">
        <v>0</v>
      </c>
      <c r="AC926">
        <v>0.05</v>
      </c>
      <c r="AD926">
        <v>0.02</v>
      </c>
      <c r="AE926">
        <v>6.0558644638719699</v>
      </c>
      <c r="AF926">
        <v>176.2077501</v>
      </c>
      <c r="AG926">
        <v>-37.658708519999998</v>
      </c>
      <c r="AI926">
        <v>195900</v>
      </c>
      <c r="AJ926" t="s">
        <v>1035</v>
      </c>
      <c r="AK926" t="s">
        <v>96</v>
      </c>
      <c r="AL926">
        <v>0</v>
      </c>
      <c r="AM926">
        <v>7.0000000000000007E-2</v>
      </c>
      <c r="AN926">
        <v>0</v>
      </c>
      <c r="AO926">
        <v>0</v>
      </c>
      <c r="AP926">
        <v>0.01</v>
      </c>
      <c r="AQ926">
        <v>0.67</v>
      </c>
      <c r="AR926">
        <v>0</v>
      </c>
      <c r="AS926">
        <v>0.1</v>
      </c>
      <c r="AT926">
        <v>0.15</v>
      </c>
      <c r="AU926">
        <v>0</v>
      </c>
      <c r="AV926">
        <v>1.85876568288178</v>
      </c>
      <c r="AW926">
        <v>176.1789488</v>
      </c>
      <c r="AX926">
        <v>-37.718326399999903</v>
      </c>
    </row>
    <row r="927" spans="1:50" x14ac:dyDescent="0.55000000000000004">
      <c r="A927">
        <v>194900</v>
      </c>
      <c r="B927" t="s">
        <v>1025</v>
      </c>
      <c r="C927" t="s">
        <v>96</v>
      </c>
      <c r="D927">
        <v>0</v>
      </c>
      <c r="E927">
        <v>0.01</v>
      </c>
      <c r="F927">
        <v>0</v>
      </c>
      <c r="G927">
        <v>0</v>
      </c>
      <c r="H927">
        <v>0.92</v>
      </c>
      <c r="I927">
        <v>0.01</v>
      </c>
      <c r="J927">
        <v>0</v>
      </c>
      <c r="K927">
        <v>0.04</v>
      </c>
      <c r="L927">
        <v>0.02</v>
      </c>
      <c r="M927">
        <v>0.02</v>
      </c>
      <c r="N927">
        <v>4.3713564997645902</v>
      </c>
      <c r="O927">
        <f t="shared" si="28"/>
        <v>176.21679850000001</v>
      </c>
      <c r="P927">
        <f t="shared" si="29"/>
        <v>-37.671044860000002</v>
      </c>
      <c r="R927">
        <v>194400</v>
      </c>
      <c r="S927" t="s">
        <v>1020</v>
      </c>
      <c r="T927" t="s">
        <v>96</v>
      </c>
      <c r="U927">
        <v>0</v>
      </c>
      <c r="V927">
        <v>0</v>
      </c>
      <c r="W927">
        <v>0</v>
      </c>
      <c r="X927">
        <v>0</v>
      </c>
      <c r="Y927">
        <v>0.95</v>
      </c>
      <c r="Z927">
        <v>0.01</v>
      </c>
      <c r="AA927">
        <v>0</v>
      </c>
      <c r="AB927">
        <v>0.01</v>
      </c>
      <c r="AC927">
        <v>0.03</v>
      </c>
      <c r="AD927">
        <v>0.02</v>
      </c>
      <c r="AE927">
        <v>6.2311855294450602</v>
      </c>
      <c r="AF927">
        <v>176.1470071</v>
      </c>
      <c r="AG927">
        <v>-37.703208529999998</v>
      </c>
      <c r="AI927">
        <v>196000</v>
      </c>
      <c r="AJ927" t="s">
        <v>1036</v>
      </c>
      <c r="AK927" t="s">
        <v>96</v>
      </c>
      <c r="AL927">
        <v>0</v>
      </c>
      <c r="AM927">
        <v>0</v>
      </c>
      <c r="AN927">
        <v>0</v>
      </c>
      <c r="AO927">
        <v>0</v>
      </c>
      <c r="AP927">
        <v>0</v>
      </c>
      <c r="AQ927">
        <v>1</v>
      </c>
      <c r="AR927">
        <v>0</v>
      </c>
      <c r="AS927">
        <v>0</v>
      </c>
      <c r="AT927">
        <v>0</v>
      </c>
      <c r="AU927">
        <v>0</v>
      </c>
      <c r="AV927" t="s">
        <v>97</v>
      </c>
      <c r="AW927">
        <v>176.16271029999999</v>
      </c>
      <c r="AX927">
        <v>-37.732113399999903</v>
      </c>
    </row>
    <row r="928" spans="1:50" x14ac:dyDescent="0.55000000000000004">
      <c r="A928">
        <v>195000</v>
      </c>
      <c r="B928" t="s">
        <v>1026</v>
      </c>
      <c r="C928" t="s">
        <v>96</v>
      </c>
      <c r="D928">
        <v>0</v>
      </c>
      <c r="E928">
        <v>0</v>
      </c>
      <c r="F928">
        <v>0</v>
      </c>
      <c r="G928">
        <v>0</v>
      </c>
      <c r="H928">
        <v>0.88</v>
      </c>
      <c r="I928">
        <v>0</v>
      </c>
      <c r="J928">
        <v>0</v>
      </c>
      <c r="K928">
        <v>7.0000000000000007E-2</v>
      </c>
      <c r="L928">
        <v>0.05</v>
      </c>
      <c r="M928">
        <v>0.02</v>
      </c>
      <c r="N928">
        <v>3.1276372850087601</v>
      </c>
      <c r="O928">
        <f t="shared" si="28"/>
        <v>176.19785769999999</v>
      </c>
      <c r="P928">
        <f t="shared" si="29"/>
        <v>-37.69300612</v>
      </c>
      <c r="R928">
        <v>194500</v>
      </c>
      <c r="S928" t="s">
        <v>1021</v>
      </c>
      <c r="T928" t="s">
        <v>96</v>
      </c>
      <c r="U928">
        <v>0</v>
      </c>
      <c r="V928">
        <v>0</v>
      </c>
      <c r="W928">
        <v>0</v>
      </c>
      <c r="X928">
        <v>0</v>
      </c>
      <c r="Y928">
        <v>1</v>
      </c>
      <c r="Z928">
        <v>0</v>
      </c>
      <c r="AA928">
        <v>0</v>
      </c>
      <c r="AB928">
        <v>0</v>
      </c>
      <c r="AC928">
        <v>0</v>
      </c>
      <c r="AD928">
        <v>0.02</v>
      </c>
      <c r="AE928">
        <v>8.8779008055319597</v>
      </c>
      <c r="AF928">
        <v>176.0926566</v>
      </c>
      <c r="AG928">
        <v>-37.749733899999903</v>
      </c>
      <c r="AI928">
        <v>196100</v>
      </c>
      <c r="AJ928" t="s">
        <v>1037</v>
      </c>
      <c r="AK928" t="s">
        <v>96</v>
      </c>
      <c r="AL928" t="s">
        <v>97</v>
      </c>
      <c r="AM928" t="s">
        <v>97</v>
      </c>
      <c r="AN928" t="s">
        <v>97</v>
      </c>
      <c r="AO928">
        <v>0</v>
      </c>
      <c r="AP928" t="s">
        <v>97</v>
      </c>
      <c r="AQ928" t="s">
        <v>97</v>
      </c>
      <c r="AR928">
        <v>0</v>
      </c>
      <c r="AS928" t="s">
        <v>97</v>
      </c>
      <c r="AT928" t="s">
        <v>97</v>
      </c>
      <c r="AU928">
        <v>0</v>
      </c>
      <c r="AV928" t="s">
        <v>97</v>
      </c>
      <c r="AW928">
        <v>176.14236030000001</v>
      </c>
      <c r="AX928">
        <v>-37.747996639999997</v>
      </c>
    </row>
    <row r="929" spans="1:50" x14ac:dyDescent="0.55000000000000004">
      <c r="A929">
        <v>195100</v>
      </c>
      <c r="B929" t="s">
        <v>1027</v>
      </c>
      <c r="C929" t="s">
        <v>96</v>
      </c>
      <c r="D929">
        <v>0</v>
      </c>
      <c r="E929">
        <v>0.01</v>
      </c>
      <c r="F929">
        <v>0</v>
      </c>
      <c r="G929">
        <v>0</v>
      </c>
      <c r="H929">
        <v>0.97</v>
      </c>
      <c r="I929">
        <v>0.01</v>
      </c>
      <c r="J929">
        <v>0</v>
      </c>
      <c r="K929">
        <v>0</v>
      </c>
      <c r="L929">
        <v>0.01</v>
      </c>
      <c r="M929">
        <v>0.02</v>
      </c>
      <c r="N929">
        <v>7.8174794291190803</v>
      </c>
      <c r="O929">
        <f t="shared" si="28"/>
        <v>176.10872989999999</v>
      </c>
      <c r="P929">
        <f t="shared" si="29"/>
        <v>-37.754271989999999</v>
      </c>
      <c r="R929">
        <v>194600</v>
      </c>
      <c r="S929" t="s">
        <v>1022</v>
      </c>
      <c r="T929" t="s">
        <v>96</v>
      </c>
      <c r="U929">
        <v>0</v>
      </c>
      <c r="V929">
        <v>0</v>
      </c>
      <c r="W929">
        <v>0</v>
      </c>
      <c r="X929">
        <v>0</v>
      </c>
      <c r="Y929">
        <v>0.93</v>
      </c>
      <c r="Z929">
        <v>0.03</v>
      </c>
      <c r="AA929">
        <v>0</v>
      </c>
      <c r="AB929">
        <v>0</v>
      </c>
      <c r="AC929">
        <v>0.04</v>
      </c>
      <c r="AD929">
        <v>0.02</v>
      </c>
      <c r="AE929">
        <v>4.5684872072292197</v>
      </c>
      <c r="AF929">
        <v>176.13556750000001</v>
      </c>
      <c r="AG929">
        <v>-37.715887530000003</v>
      </c>
      <c r="AI929">
        <v>196200</v>
      </c>
      <c r="AJ929" t="s">
        <v>1038</v>
      </c>
      <c r="AK929" t="s">
        <v>96</v>
      </c>
      <c r="AL929">
        <v>0</v>
      </c>
      <c r="AM929">
        <v>0</v>
      </c>
      <c r="AN929">
        <v>0</v>
      </c>
      <c r="AO929">
        <v>0</v>
      </c>
      <c r="AP929">
        <v>0</v>
      </c>
      <c r="AQ929">
        <v>1</v>
      </c>
      <c r="AR929">
        <v>0</v>
      </c>
      <c r="AS929">
        <v>0</v>
      </c>
      <c r="AT929">
        <v>0</v>
      </c>
      <c r="AU929">
        <v>0</v>
      </c>
      <c r="AV929">
        <v>0.99176312613969098</v>
      </c>
      <c r="AW929">
        <v>176.24299640000001</v>
      </c>
      <c r="AX929">
        <v>-37.684311260000001</v>
      </c>
    </row>
    <row r="930" spans="1:50" x14ac:dyDescent="0.55000000000000004">
      <c r="A930">
        <v>195200</v>
      </c>
      <c r="B930" t="s">
        <v>1028</v>
      </c>
      <c r="C930" t="s">
        <v>96</v>
      </c>
      <c r="D930">
        <v>0</v>
      </c>
      <c r="E930">
        <v>0.02</v>
      </c>
      <c r="F930">
        <v>0</v>
      </c>
      <c r="G930">
        <v>0</v>
      </c>
      <c r="H930">
        <v>0.92</v>
      </c>
      <c r="I930">
        <v>0.03</v>
      </c>
      <c r="J930">
        <v>0</v>
      </c>
      <c r="K930">
        <v>0.01</v>
      </c>
      <c r="L930">
        <v>0.02</v>
      </c>
      <c r="M930">
        <v>0.02</v>
      </c>
      <c r="N930">
        <v>4.9641605519364598</v>
      </c>
      <c r="O930">
        <f t="shared" si="28"/>
        <v>176.13764570000001</v>
      </c>
      <c r="P930">
        <f t="shared" si="29"/>
        <v>-37.729895069999998</v>
      </c>
      <c r="R930">
        <v>194700</v>
      </c>
      <c r="S930" t="s">
        <v>1023</v>
      </c>
      <c r="T930" t="s">
        <v>96</v>
      </c>
      <c r="U930">
        <v>0</v>
      </c>
      <c r="V930">
        <v>0</v>
      </c>
      <c r="W930">
        <v>0</v>
      </c>
      <c r="X930">
        <v>0</v>
      </c>
      <c r="Y930">
        <v>0.98</v>
      </c>
      <c r="Z930">
        <v>0.01</v>
      </c>
      <c r="AA930">
        <v>0</v>
      </c>
      <c r="AB930">
        <v>0</v>
      </c>
      <c r="AC930">
        <v>0.01</v>
      </c>
      <c r="AD930">
        <v>0.02</v>
      </c>
      <c r="AE930">
        <v>6.79964190373558</v>
      </c>
      <c r="AF930">
        <v>176.12524139999999</v>
      </c>
      <c r="AG930">
        <v>-37.730228410000002</v>
      </c>
      <c r="AI930">
        <v>196300</v>
      </c>
      <c r="AJ930" t="s">
        <v>1039</v>
      </c>
      <c r="AK930" t="s">
        <v>96</v>
      </c>
      <c r="AL930" t="s">
        <v>97</v>
      </c>
      <c r="AM930" t="s">
        <v>97</v>
      </c>
      <c r="AN930" t="s">
        <v>97</v>
      </c>
      <c r="AO930">
        <v>0</v>
      </c>
      <c r="AP930" t="s">
        <v>97</v>
      </c>
      <c r="AQ930" t="s">
        <v>97</v>
      </c>
      <c r="AR930">
        <v>0</v>
      </c>
      <c r="AS930" t="s">
        <v>97</v>
      </c>
      <c r="AT930" t="s">
        <v>97</v>
      </c>
      <c r="AU930">
        <v>0</v>
      </c>
      <c r="AV930" t="s">
        <v>97</v>
      </c>
      <c r="AW930">
        <v>176.176690199999</v>
      </c>
      <c r="AX930">
        <v>-37.739594230000002</v>
      </c>
    </row>
    <row r="931" spans="1:50" x14ac:dyDescent="0.55000000000000004">
      <c r="A931">
        <v>195300</v>
      </c>
      <c r="B931" t="s">
        <v>1029</v>
      </c>
      <c r="C931" t="s">
        <v>96</v>
      </c>
      <c r="D931">
        <v>0</v>
      </c>
      <c r="E931">
        <v>0</v>
      </c>
      <c r="F931">
        <v>0</v>
      </c>
      <c r="G931">
        <v>0</v>
      </c>
      <c r="H931">
        <v>0.91</v>
      </c>
      <c r="I931">
        <v>0.04</v>
      </c>
      <c r="J931">
        <v>0</v>
      </c>
      <c r="K931">
        <v>0.02</v>
      </c>
      <c r="L931">
        <v>0.03</v>
      </c>
      <c r="M931">
        <v>0.02</v>
      </c>
      <c r="N931">
        <v>4.4734341471197698</v>
      </c>
      <c r="O931">
        <f t="shared" si="28"/>
        <v>176.14635129999999</v>
      </c>
      <c r="P931">
        <f t="shared" si="29"/>
        <v>-37.721823909999998</v>
      </c>
      <c r="R931">
        <v>194800</v>
      </c>
      <c r="S931" t="s">
        <v>1024</v>
      </c>
      <c r="T931" t="s">
        <v>96</v>
      </c>
      <c r="U931">
        <v>0</v>
      </c>
      <c r="V931">
        <v>0</v>
      </c>
      <c r="W931">
        <v>0</v>
      </c>
      <c r="X931">
        <v>0</v>
      </c>
      <c r="Y931">
        <v>0.96</v>
      </c>
      <c r="Z931">
        <v>0</v>
      </c>
      <c r="AA931">
        <v>0</v>
      </c>
      <c r="AB931">
        <v>0</v>
      </c>
      <c r="AC931">
        <v>0.04</v>
      </c>
      <c r="AD931">
        <v>0.02</v>
      </c>
      <c r="AE931">
        <v>5.6002068631059796</v>
      </c>
      <c r="AF931">
        <v>176.1568868</v>
      </c>
      <c r="AG931">
        <v>-37.70844073</v>
      </c>
      <c r="AI931">
        <v>196400</v>
      </c>
      <c r="AJ931" t="s">
        <v>1040</v>
      </c>
      <c r="AK931" t="s">
        <v>96</v>
      </c>
      <c r="AL931" t="s">
        <v>97</v>
      </c>
      <c r="AM931" t="s">
        <v>97</v>
      </c>
      <c r="AN931" t="s">
        <v>97</v>
      </c>
      <c r="AO931">
        <v>0</v>
      </c>
      <c r="AP931" t="s">
        <v>97</v>
      </c>
      <c r="AQ931" t="s">
        <v>97</v>
      </c>
      <c r="AR931">
        <v>0</v>
      </c>
      <c r="AS931" t="s">
        <v>97</v>
      </c>
      <c r="AT931" t="s">
        <v>97</v>
      </c>
      <c r="AU931">
        <v>0</v>
      </c>
      <c r="AV931" t="s">
        <v>97</v>
      </c>
      <c r="AW931">
        <v>176.16160300000001</v>
      </c>
      <c r="AX931">
        <v>-37.74926894</v>
      </c>
    </row>
    <row r="932" spans="1:50" x14ac:dyDescent="0.55000000000000004">
      <c r="A932">
        <v>195400</v>
      </c>
      <c r="B932" t="s">
        <v>1030</v>
      </c>
      <c r="C932" t="s">
        <v>96</v>
      </c>
      <c r="D932">
        <v>0</v>
      </c>
      <c r="E932">
        <v>0.01</v>
      </c>
      <c r="F932">
        <v>0</v>
      </c>
      <c r="G932">
        <v>0</v>
      </c>
      <c r="H932">
        <v>0.95</v>
      </c>
      <c r="I932">
        <v>0.02</v>
      </c>
      <c r="J932">
        <v>0</v>
      </c>
      <c r="K932">
        <v>0.01</v>
      </c>
      <c r="L932">
        <v>0.01</v>
      </c>
      <c r="M932">
        <v>0.02</v>
      </c>
      <c r="N932">
        <v>5.9808901896629498</v>
      </c>
      <c r="O932">
        <f t="shared" si="28"/>
        <v>176.128028</v>
      </c>
      <c r="P932">
        <f t="shared" si="29"/>
        <v>-37.741190930000002</v>
      </c>
      <c r="R932">
        <v>194900</v>
      </c>
      <c r="S932" t="s">
        <v>1025</v>
      </c>
      <c r="T932" t="s">
        <v>96</v>
      </c>
      <c r="U932">
        <v>0</v>
      </c>
      <c r="V932">
        <v>0</v>
      </c>
      <c r="W932">
        <v>0</v>
      </c>
      <c r="X932">
        <v>0</v>
      </c>
      <c r="Y932">
        <v>1</v>
      </c>
      <c r="Z932">
        <v>0</v>
      </c>
      <c r="AA932">
        <v>0</v>
      </c>
      <c r="AB932">
        <v>0</v>
      </c>
      <c r="AC932">
        <v>0</v>
      </c>
      <c r="AD932">
        <v>0.02</v>
      </c>
      <c r="AE932">
        <v>3.65031778661701</v>
      </c>
      <c r="AF932">
        <v>176.21679850000001</v>
      </c>
      <c r="AG932">
        <v>-37.671044860000002</v>
      </c>
      <c r="AI932">
        <v>196500</v>
      </c>
      <c r="AJ932" t="s">
        <v>1041</v>
      </c>
      <c r="AK932" t="s">
        <v>96</v>
      </c>
      <c r="AL932">
        <v>0</v>
      </c>
      <c r="AM932">
        <v>0</v>
      </c>
      <c r="AN932">
        <v>0</v>
      </c>
      <c r="AO932">
        <v>0</v>
      </c>
      <c r="AP932">
        <v>1</v>
      </c>
      <c r="AQ932">
        <v>0</v>
      </c>
      <c r="AR932">
        <v>0</v>
      </c>
      <c r="AS932">
        <v>0</v>
      </c>
      <c r="AT932">
        <v>0</v>
      </c>
      <c r="AU932">
        <v>0</v>
      </c>
      <c r="AV932">
        <v>5.3522505634617197</v>
      </c>
      <c r="AW932">
        <v>176.25099399999999</v>
      </c>
      <c r="AX932">
        <v>-37.705077090000003</v>
      </c>
    </row>
    <row r="933" spans="1:50" x14ac:dyDescent="0.55000000000000004">
      <c r="A933">
        <v>195500</v>
      </c>
      <c r="B933" t="s">
        <v>1031</v>
      </c>
      <c r="C933" t="s">
        <v>96</v>
      </c>
      <c r="D933">
        <v>0</v>
      </c>
      <c r="E933">
        <v>0</v>
      </c>
      <c r="F933">
        <v>0</v>
      </c>
      <c r="G933">
        <v>0</v>
      </c>
      <c r="H933">
        <v>0.93</v>
      </c>
      <c r="I933">
        <v>0</v>
      </c>
      <c r="J933">
        <v>0</v>
      </c>
      <c r="K933">
        <v>0.04</v>
      </c>
      <c r="L933">
        <v>0.03</v>
      </c>
      <c r="M933">
        <v>0.02</v>
      </c>
      <c r="N933">
        <v>4.8975506951416303</v>
      </c>
      <c r="O933">
        <f t="shared" si="28"/>
        <v>176.2257874</v>
      </c>
      <c r="P933">
        <f t="shared" si="29"/>
        <v>-37.67254346</v>
      </c>
      <c r="R933">
        <v>195000</v>
      </c>
      <c r="S933" t="s">
        <v>1026</v>
      </c>
      <c r="T933" t="s">
        <v>96</v>
      </c>
      <c r="U933">
        <v>0</v>
      </c>
      <c r="V933">
        <v>0</v>
      </c>
      <c r="W933">
        <v>0</v>
      </c>
      <c r="X933">
        <v>0</v>
      </c>
      <c r="Y933">
        <v>0.67</v>
      </c>
      <c r="Z933">
        <v>0</v>
      </c>
      <c r="AA933">
        <v>0</v>
      </c>
      <c r="AB933">
        <v>0</v>
      </c>
      <c r="AC933">
        <v>0.33</v>
      </c>
      <c r="AD933">
        <v>0.02</v>
      </c>
      <c r="AE933" t="s">
        <v>97</v>
      </c>
      <c r="AF933">
        <v>176.19785769999999</v>
      </c>
      <c r="AG933">
        <v>-37.69300612</v>
      </c>
      <c r="AI933">
        <v>196600</v>
      </c>
      <c r="AJ933" t="s">
        <v>1042</v>
      </c>
      <c r="AK933" t="s">
        <v>96</v>
      </c>
      <c r="AL933">
        <v>0</v>
      </c>
      <c r="AM933">
        <v>0</v>
      </c>
      <c r="AN933">
        <v>0</v>
      </c>
      <c r="AO933">
        <v>0</v>
      </c>
      <c r="AP933">
        <v>0</v>
      </c>
      <c r="AQ933">
        <v>0.74</v>
      </c>
      <c r="AR933">
        <v>0</v>
      </c>
      <c r="AS933">
        <v>0.02</v>
      </c>
      <c r="AT933">
        <v>0.24</v>
      </c>
      <c r="AU933">
        <v>0</v>
      </c>
      <c r="AV933">
        <v>1.03936508031428</v>
      </c>
      <c r="AW933">
        <v>176.1850215</v>
      </c>
      <c r="AX933">
        <v>-37.73107452</v>
      </c>
    </row>
    <row r="934" spans="1:50" x14ac:dyDescent="0.55000000000000004">
      <c r="A934">
        <v>195600</v>
      </c>
      <c r="B934" t="s">
        <v>1032</v>
      </c>
      <c r="C934" t="s">
        <v>96</v>
      </c>
      <c r="D934">
        <v>0</v>
      </c>
      <c r="E934">
        <v>0</v>
      </c>
      <c r="F934">
        <v>0</v>
      </c>
      <c r="G934">
        <v>0</v>
      </c>
      <c r="H934">
        <v>0.98</v>
      </c>
      <c r="I934">
        <v>0.02</v>
      </c>
      <c r="J934">
        <v>0</v>
      </c>
      <c r="K934">
        <v>0</v>
      </c>
      <c r="L934">
        <v>0</v>
      </c>
      <c r="M934">
        <v>0.02</v>
      </c>
      <c r="N934">
        <v>6.7854851864035304</v>
      </c>
      <c r="O934">
        <f t="shared" si="28"/>
        <v>176.1224435</v>
      </c>
      <c r="P934">
        <f t="shared" si="29"/>
        <v>-37.749284729999999</v>
      </c>
      <c r="R934">
        <v>195100</v>
      </c>
      <c r="S934" t="s">
        <v>1027</v>
      </c>
      <c r="T934" t="s">
        <v>96</v>
      </c>
      <c r="U934">
        <v>0</v>
      </c>
      <c r="V934">
        <v>0</v>
      </c>
      <c r="W934">
        <v>0</v>
      </c>
      <c r="X934">
        <v>0</v>
      </c>
      <c r="Y934">
        <v>0.88</v>
      </c>
      <c r="Z934">
        <v>0</v>
      </c>
      <c r="AA934">
        <v>0</v>
      </c>
      <c r="AB934">
        <v>0</v>
      </c>
      <c r="AC934">
        <v>0.12</v>
      </c>
      <c r="AD934">
        <v>0.02</v>
      </c>
      <c r="AE934">
        <v>3.2362929986225999</v>
      </c>
      <c r="AF934">
        <v>176.10872989999999</v>
      </c>
      <c r="AG934">
        <v>-37.754271989999999</v>
      </c>
      <c r="AI934">
        <v>196700</v>
      </c>
      <c r="AJ934" t="s">
        <v>1043</v>
      </c>
      <c r="AK934" t="s">
        <v>96</v>
      </c>
      <c r="AL934">
        <v>0</v>
      </c>
      <c r="AM934">
        <v>0</v>
      </c>
      <c r="AN934">
        <v>0</v>
      </c>
      <c r="AO934">
        <v>0</v>
      </c>
      <c r="AP934">
        <v>0</v>
      </c>
      <c r="AQ934">
        <v>0.72</v>
      </c>
      <c r="AR934">
        <v>0</v>
      </c>
      <c r="AS934">
        <v>0</v>
      </c>
      <c r="AT934">
        <v>0.28000000000000003</v>
      </c>
      <c r="AU934">
        <v>0</v>
      </c>
      <c r="AV934">
        <v>1.26843435009101</v>
      </c>
      <c r="AW934">
        <v>176.2092839</v>
      </c>
      <c r="AX934">
        <v>-37.720300610000002</v>
      </c>
    </row>
    <row r="935" spans="1:50" x14ac:dyDescent="0.55000000000000004">
      <c r="A935">
        <v>195700</v>
      </c>
      <c r="B935" t="s">
        <v>1033</v>
      </c>
      <c r="C935" t="s">
        <v>96</v>
      </c>
      <c r="D935">
        <v>0</v>
      </c>
      <c r="E935">
        <v>0</v>
      </c>
      <c r="F935">
        <v>0</v>
      </c>
      <c r="G935">
        <v>0</v>
      </c>
      <c r="H935">
        <v>1</v>
      </c>
      <c r="I935">
        <v>0</v>
      </c>
      <c r="J935">
        <v>0</v>
      </c>
      <c r="K935">
        <v>0</v>
      </c>
      <c r="L935">
        <v>0</v>
      </c>
      <c r="M935">
        <v>0.02</v>
      </c>
      <c r="N935">
        <v>5.1898318608335199</v>
      </c>
      <c r="O935">
        <f t="shared" si="28"/>
        <v>176.15064860000001</v>
      </c>
      <c r="P935">
        <f t="shared" si="29"/>
        <v>-37.732167840000002</v>
      </c>
      <c r="R935">
        <v>195200</v>
      </c>
      <c r="S935" t="s">
        <v>1028</v>
      </c>
      <c r="T935" t="s">
        <v>96</v>
      </c>
      <c r="U935">
        <v>0</v>
      </c>
      <c r="V935">
        <v>0</v>
      </c>
      <c r="W935">
        <v>0</v>
      </c>
      <c r="X935">
        <v>0</v>
      </c>
      <c r="Y935">
        <v>1</v>
      </c>
      <c r="Z935">
        <v>0</v>
      </c>
      <c r="AA935">
        <v>0</v>
      </c>
      <c r="AB935">
        <v>0</v>
      </c>
      <c r="AC935">
        <v>0</v>
      </c>
      <c r="AD935">
        <v>0.02</v>
      </c>
      <c r="AE935">
        <v>4.8445313245559101</v>
      </c>
      <c r="AF935">
        <v>176.13764570000001</v>
      </c>
      <c r="AG935">
        <v>-37.729895069999998</v>
      </c>
      <c r="AI935">
        <v>196800</v>
      </c>
      <c r="AJ935" t="s">
        <v>1044</v>
      </c>
      <c r="AK935" t="s">
        <v>96</v>
      </c>
      <c r="AL935" t="s">
        <v>97</v>
      </c>
      <c r="AM935" t="s">
        <v>97</v>
      </c>
      <c r="AN935" t="s">
        <v>97</v>
      </c>
      <c r="AO935">
        <v>0</v>
      </c>
      <c r="AP935" t="s">
        <v>97</v>
      </c>
      <c r="AQ935" t="s">
        <v>97</v>
      </c>
      <c r="AR935">
        <v>0</v>
      </c>
      <c r="AS935" t="s">
        <v>97</v>
      </c>
      <c r="AT935" t="s">
        <v>97</v>
      </c>
      <c r="AU935">
        <v>0</v>
      </c>
      <c r="AV935" t="s">
        <v>97</v>
      </c>
      <c r="AW935">
        <v>176.25492249999999</v>
      </c>
      <c r="AX935">
        <v>-37.690412690000002</v>
      </c>
    </row>
    <row r="936" spans="1:50" x14ac:dyDescent="0.55000000000000004">
      <c r="A936">
        <v>195800</v>
      </c>
      <c r="B936" t="s">
        <v>1034</v>
      </c>
      <c r="C936" t="s">
        <v>96</v>
      </c>
      <c r="D936">
        <v>0</v>
      </c>
      <c r="E936">
        <v>0.02</v>
      </c>
      <c r="F936">
        <v>0</v>
      </c>
      <c r="G936">
        <v>0</v>
      </c>
      <c r="H936">
        <v>0.91999999999999904</v>
      </c>
      <c r="I936">
        <v>0</v>
      </c>
      <c r="J936">
        <v>0</v>
      </c>
      <c r="K936">
        <v>0.04</v>
      </c>
      <c r="L936">
        <v>0.02</v>
      </c>
      <c r="M936">
        <v>0.02</v>
      </c>
      <c r="N936">
        <v>5.3102929117792996</v>
      </c>
      <c r="O936">
        <f t="shared" si="28"/>
        <v>176.23292900000001</v>
      </c>
      <c r="P936">
        <f t="shared" si="29"/>
        <v>-37.677069269999997</v>
      </c>
      <c r="R936">
        <v>195300</v>
      </c>
      <c r="S936" t="s">
        <v>1029</v>
      </c>
      <c r="T936" t="s">
        <v>96</v>
      </c>
      <c r="U936">
        <v>0</v>
      </c>
      <c r="V936">
        <v>0</v>
      </c>
      <c r="W936">
        <v>0</v>
      </c>
      <c r="X936">
        <v>0</v>
      </c>
      <c r="Y936">
        <v>1</v>
      </c>
      <c r="Z936">
        <v>0</v>
      </c>
      <c r="AA936">
        <v>0</v>
      </c>
      <c r="AB936">
        <v>0</v>
      </c>
      <c r="AC936">
        <v>0</v>
      </c>
      <c r="AD936">
        <v>0.02</v>
      </c>
      <c r="AE936" t="s">
        <v>97</v>
      </c>
      <c r="AF936">
        <v>176.14635129999999</v>
      </c>
      <c r="AG936">
        <v>-37.721823909999998</v>
      </c>
      <c r="AI936">
        <v>196900</v>
      </c>
      <c r="AJ936" t="s">
        <v>1045</v>
      </c>
      <c r="AK936" t="s">
        <v>96</v>
      </c>
      <c r="AL936">
        <v>0</v>
      </c>
      <c r="AM936">
        <v>0</v>
      </c>
      <c r="AN936">
        <v>0</v>
      </c>
      <c r="AO936">
        <v>0</v>
      </c>
      <c r="AP936">
        <v>0</v>
      </c>
      <c r="AQ936">
        <v>0.79</v>
      </c>
      <c r="AR936">
        <v>0</v>
      </c>
      <c r="AS936">
        <v>0</v>
      </c>
      <c r="AT936">
        <v>0.21</v>
      </c>
      <c r="AU936">
        <v>0</v>
      </c>
      <c r="AV936">
        <v>1.92823514242026</v>
      </c>
      <c r="AW936">
        <v>176.19743550000001</v>
      </c>
      <c r="AX936">
        <v>-37.736374249999997</v>
      </c>
    </row>
    <row r="937" spans="1:50" x14ac:dyDescent="0.55000000000000004">
      <c r="A937">
        <v>195900</v>
      </c>
      <c r="B937" t="s">
        <v>1035</v>
      </c>
      <c r="C937" t="s">
        <v>96</v>
      </c>
      <c r="D937">
        <v>0</v>
      </c>
      <c r="E937">
        <v>0.01</v>
      </c>
      <c r="F937">
        <v>0</v>
      </c>
      <c r="G937">
        <v>0</v>
      </c>
      <c r="H937">
        <v>0.95</v>
      </c>
      <c r="I937">
        <v>0.02</v>
      </c>
      <c r="J937">
        <v>0</v>
      </c>
      <c r="K937">
        <v>0.01</v>
      </c>
      <c r="L937">
        <v>0.01</v>
      </c>
      <c r="M937">
        <v>0.02</v>
      </c>
      <c r="N937">
        <v>5.0305439051650298</v>
      </c>
      <c r="O937">
        <f t="shared" si="28"/>
        <v>176.1789488</v>
      </c>
      <c r="P937">
        <f t="shared" si="29"/>
        <v>-37.718326399999903</v>
      </c>
      <c r="R937">
        <v>195400</v>
      </c>
      <c r="S937" t="s">
        <v>1030</v>
      </c>
      <c r="T937" t="s">
        <v>96</v>
      </c>
      <c r="U937">
        <v>0</v>
      </c>
      <c r="V937">
        <v>0</v>
      </c>
      <c r="W937">
        <v>0</v>
      </c>
      <c r="X937">
        <v>0</v>
      </c>
      <c r="Y937">
        <v>0.95</v>
      </c>
      <c r="Z937">
        <v>0.02</v>
      </c>
      <c r="AA937">
        <v>0</v>
      </c>
      <c r="AB937">
        <v>0</v>
      </c>
      <c r="AC937">
        <v>0.03</v>
      </c>
      <c r="AD937">
        <v>0.02</v>
      </c>
      <c r="AE937">
        <v>5.4456617055757999</v>
      </c>
      <c r="AF937">
        <v>176.128028</v>
      </c>
      <c r="AG937">
        <v>-37.741190930000002</v>
      </c>
      <c r="AI937">
        <v>197000</v>
      </c>
      <c r="AJ937" t="s">
        <v>1046</v>
      </c>
      <c r="AK937" t="s">
        <v>96</v>
      </c>
      <c r="AL937">
        <v>0</v>
      </c>
      <c r="AM937">
        <v>0</v>
      </c>
      <c r="AN937">
        <v>0</v>
      </c>
      <c r="AO937">
        <v>0</v>
      </c>
      <c r="AP937">
        <v>0</v>
      </c>
      <c r="AQ937">
        <v>0.52</v>
      </c>
      <c r="AR937">
        <v>0</v>
      </c>
      <c r="AS937">
        <v>0.24</v>
      </c>
      <c r="AT937">
        <v>0.24</v>
      </c>
      <c r="AU937">
        <v>0</v>
      </c>
      <c r="AV937">
        <v>1.10473112958493</v>
      </c>
      <c r="AW937">
        <v>176.2627841</v>
      </c>
      <c r="AX937">
        <v>-37.692843740000001</v>
      </c>
    </row>
    <row r="938" spans="1:50" x14ac:dyDescent="0.55000000000000004">
      <c r="A938">
        <v>196000</v>
      </c>
      <c r="B938" t="s">
        <v>1036</v>
      </c>
      <c r="C938" t="s">
        <v>96</v>
      </c>
      <c r="D938">
        <v>0</v>
      </c>
      <c r="E938">
        <v>0.01</v>
      </c>
      <c r="F938">
        <v>0</v>
      </c>
      <c r="G938">
        <v>0</v>
      </c>
      <c r="H938">
        <v>0.96</v>
      </c>
      <c r="I938">
        <v>0.02</v>
      </c>
      <c r="J938">
        <v>0</v>
      </c>
      <c r="K938">
        <v>0.01</v>
      </c>
      <c r="L938">
        <v>0</v>
      </c>
      <c r="M938">
        <v>0.02</v>
      </c>
      <c r="N938">
        <v>5.4560915147297502</v>
      </c>
      <c r="O938">
        <f t="shared" si="28"/>
        <v>176.16271029999999</v>
      </c>
      <c r="P938">
        <f t="shared" si="29"/>
        <v>-37.732113399999903</v>
      </c>
      <c r="R938">
        <v>195500</v>
      </c>
      <c r="S938" t="s">
        <v>1031</v>
      </c>
      <c r="T938" t="s">
        <v>96</v>
      </c>
      <c r="U938">
        <v>0</v>
      </c>
      <c r="V938">
        <v>0</v>
      </c>
      <c r="W938">
        <v>0</v>
      </c>
      <c r="X938">
        <v>0</v>
      </c>
      <c r="Y938">
        <v>0.89</v>
      </c>
      <c r="Z938">
        <v>0.02</v>
      </c>
      <c r="AA938">
        <v>0</v>
      </c>
      <c r="AB938">
        <v>0.01</v>
      </c>
      <c r="AC938">
        <v>0.08</v>
      </c>
      <c r="AD938">
        <v>0.02</v>
      </c>
      <c r="AE938">
        <v>5.5753199229974602</v>
      </c>
      <c r="AF938">
        <v>176.2257874</v>
      </c>
      <c r="AG938">
        <v>-37.67254346</v>
      </c>
      <c r="AI938">
        <v>197100</v>
      </c>
      <c r="AJ938" t="s">
        <v>1047</v>
      </c>
      <c r="AK938" t="s">
        <v>96</v>
      </c>
      <c r="AL938" t="s">
        <v>97</v>
      </c>
      <c r="AM938" t="s">
        <v>97</v>
      </c>
      <c r="AN938" t="s">
        <v>97</v>
      </c>
      <c r="AO938">
        <v>0</v>
      </c>
      <c r="AP938" t="s">
        <v>97</v>
      </c>
      <c r="AQ938" t="s">
        <v>97</v>
      </c>
      <c r="AR938">
        <v>0</v>
      </c>
      <c r="AS938" t="s">
        <v>97</v>
      </c>
      <c r="AT938" t="s">
        <v>97</v>
      </c>
      <c r="AU938">
        <v>0</v>
      </c>
      <c r="AV938" t="s">
        <v>97</v>
      </c>
      <c r="AW938">
        <v>176.27636179999999</v>
      </c>
      <c r="AX938">
        <v>-37.698344310000003</v>
      </c>
    </row>
    <row r="939" spans="1:50" x14ac:dyDescent="0.55000000000000004">
      <c r="A939">
        <v>196100</v>
      </c>
      <c r="B939" t="s">
        <v>1037</v>
      </c>
      <c r="C939" t="s">
        <v>96</v>
      </c>
      <c r="D939">
        <v>0</v>
      </c>
      <c r="E939">
        <v>0</v>
      </c>
      <c r="F939">
        <v>0</v>
      </c>
      <c r="G939">
        <v>0</v>
      </c>
      <c r="H939">
        <v>1</v>
      </c>
      <c r="I939">
        <v>0</v>
      </c>
      <c r="J939">
        <v>0</v>
      </c>
      <c r="K939">
        <v>0</v>
      </c>
      <c r="L939">
        <v>0</v>
      </c>
      <c r="M939">
        <v>0.02</v>
      </c>
      <c r="N939">
        <v>7.2754757147248297</v>
      </c>
      <c r="O939">
        <f t="shared" si="28"/>
        <v>176.14236030000001</v>
      </c>
      <c r="P939">
        <f t="shared" si="29"/>
        <v>-37.747996639999997</v>
      </c>
      <c r="R939">
        <v>195600</v>
      </c>
      <c r="S939" t="s">
        <v>1032</v>
      </c>
      <c r="T939" t="s">
        <v>96</v>
      </c>
      <c r="U939">
        <v>0</v>
      </c>
      <c r="V939">
        <v>0</v>
      </c>
      <c r="W939">
        <v>0</v>
      </c>
      <c r="X939">
        <v>0</v>
      </c>
      <c r="Y939">
        <v>1</v>
      </c>
      <c r="Z939">
        <v>0</v>
      </c>
      <c r="AA939">
        <v>0</v>
      </c>
      <c r="AB939">
        <v>0</v>
      </c>
      <c r="AC939">
        <v>0</v>
      </c>
      <c r="AD939">
        <v>0.02</v>
      </c>
      <c r="AE939">
        <v>2.3971605372144502</v>
      </c>
      <c r="AF939">
        <v>176.1224435</v>
      </c>
      <c r="AG939">
        <v>-37.749284729999999</v>
      </c>
      <c r="AI939">
        <v>197200</v>
      </c>
      <c r="AJ939" t="s">
        <v>1048</v>
      </c>
      <c r="AK939" t="s">
        <v>96</v>
      </c>
      <c r="AL939" t="s">
        <v>97</v>
      </c>
      <c r="AM939" t="s">
        <v>97</v>
      </c>
      <c r="AN939" t="s">
        <v>97</v>
      </c>
      <c r="AO939">
        <v>0</v>
      </c>
      <c r="AP939" t="s">
        <v>97</v>
      </c>
      <c r="AQ939" t="s">
        <v>97</v>
      </c>
      <c r="AR939">
        <v>0</v>
      </c>
      <c r="AS939" t="s">
        <v>97</v>
      </c>
      <c r="AT939" t="s">
        <v>97</v>
      </c>
      <c r="AU939">
        <v>0</v>
      </c>
      <c r="AV939" t="s">
        <v>97</v>
      </c>
      <c r="AW939">
        <v>176.2953517</v>
      </c>
      <c r="AX939">
        <v>-37.702805699999999</v>
      </c>
    </row>
    <row r="940" spans="1:50" x14ac:dyDescent="0.55000000000000004">
      <c r="A940">
        <v>196200</v>
      </c>
      <c r="B940" t="s">
        <v>1038</v>
      </c>
      <c r="C940" t="s">
        <v>96</v>
      </c>
      <c r="D940">
        <v>0</v>
      </c>
      <c r="E940">
        <v>0</v>
      </c>
      <c r="F940">
        <v>0</v>
      </c>
      <c r="G940">
        <v>0</v>
      </c>
      <c r="H940">
        <v>0.94</v>
      </c>
      <c r="I940">
        <v>0.02</v>
      </c>
      <c r="J940">
        <v>0</v>
      </c>
      <c r="K940">
        <v>0.04</v>
      </c>
      <c r="L940">
        <v>0</v>
      </c>
      <c r="M940">
        <v>0.02</v>
      </c>
      <c r="N940">
        <v>6.4677776777063203</v>
      </c>
      <c r="O940">
        <f t="shared" si="28"/>
        <v>176.24299640000001</v>
      </c>
      <c r="P940">
        <f t="shared" si="29"/>
        <v>-37.684311260000001</v>
      </c>
      <c r="R940">
        <v>195700</v>
      </c>
      <c r="S940" t="s">
        <v>1033</v>
      </c>
      <c r="T940" t="s">
        <v>96</v>
      </c>
      <c r="U940">
        <v>0</v>
      </c>
      <c r="V940">
        <v>0</v>
      </c>
      <c r="W940">
        <v>0</v>
      </c>
      <c r="X940">
        <v>0</v>
      </c>
      <c r="Y940">
        <v>1</v>
      </c>
      <c r="Z940">
        <v>0</v>
      </c>
      <c r="AA940">
        <v>0</v>
      </c>
      <c r="AB940">
        <v>0</v>
      </c>
      <c r="AC940">
        <v>0</v>
      </c>
      <c r="AD940">
        <v>0.02</v>
      </c>
      <c r="AE940">
        <v>6.1817327640653597</v>
      </c>
      <c r="AF940">
        <v>176.15064860000001</v>
      </c>
      <c r="AG940">
        <v>-37.732167840000002</v>
      </c>
      <c r="AI940">
        <v>197300</v>
      </c>
      <c r="AJ940" t="s">
        <v>1049</v>
      </c>
      <c r="AK940" t="s">
        <v>96</v>
      </c>
      <c r="AL940">
        <v>0</v>
      </c>
      <c r="AM940">
        <v>0.05</v>
      </c>
      <c r="AN940">
        <v>0</v>
      </c>
      <c r="AO940">
        <v>0</v>
      </c>
      <c r="AP940">
        <v>0.02</v>
      </c>
      <c r="AQ940">
        <v>0.46</v>
      </c>
      <c r="AR940">
        <v>0</v>
      </c>
      <c r="AS940">
        <v>0.24</v>
      </c>
      <c r="AT940">
        <v>0.23</v>
      </c>
      <c r="AU940">
        <v>0</v>
      </c>
      <c r="AV940">
        <v>2.7672072402863201</v>
      </c>
      <c r="AW940">
        <v>176.29447880000001</v>
      </c>
      <c r="AX940">
        <v>-37.71141386</v>
      </c>
    </row>
    <row r="941" spans="1:50" x14ac:dyDescent="0.55000000000000004">
      <c r="A941">
        <v>196300</v>
      </c>
      <c r="B941" t="s">
        <v>1039</v>
      </c>
      <c r="C941" t="s">
        <v>96</v>
      </c>
      <c r="D941">
        <v>0</v>
      </c>
      <c r="E941">
        <v>0</v>
      </c>
      <c r="F941">
        <v>0</v>
      </c>
      <c r="G941">
        <v>0</v>
      </c>
      <c r="H941">
        <v>0.98</v>
      </c>
      <c r="I941">
        <v>0</v>
      </c>
      <c r="J941">
        <v>0</v>
      </c>
      <c r="K941">
        <v>0</v>
      </c>
      <c r="L941">
        <v>0.02</v>
      </c>
      <c r="M941">
        <v>0.02</v>
      </c>
      <c r="N941">
        <v>6.3379802314786398</v>
      </c>
      <c r="O941">
        <f t="shared" si="28"/>
        <v>176.176690199999</v>
      </c>
      <c r="P941">
        <f t="shared" si="29"/>
        <v>-37.739594230000002</v>
      </c>
      <c r="R941">
        <v>195800</v>
      </c>
      <c r="S941" t="s">
        <v>1034</v>
      </c>
      <c r="T941" t="s">
        <v>96</v>
      </c>
      <c r="U941">
        <v>0</v>
      </c>
      <c r="V941">
        <v>0</v>
      </c>
      <c r="W941">
        <v>0</v>
      </c>
      <c r="X941">
        <v>0</v>
      </c>
      <c r="Y941">
        <v>0.96</v>
      </c>
      <c r="Z941">
        <v>0</v>
      </c>
      <c r="AA941">
        <v>0</v>
      </c>
      <c r="AB941">
        <v>0.02</v>
      </c>
      <c r="AC941">
        <v>0.02</v>
      </c>
      <c r="AD941">
        <v>0.02</v>
      </c>
      <c r="AE941">
        <v>5.24381190205475</v>
      </c>
      <c r="AF941">
        <v>176.23292900000001</v>
      </c>
      <c r="AG941">
        <v>-37.677069269999997</v>
      </c>
      <c r="AI941">
        <v>197400</v>
      </c>
      <c r="AJ941" t="s">
        <v>1050</v>
      </c>
      <c r="AK941" t="s">
        <v>96</v>
      </c>
      <c r="AL941">
        <v>0</v>
      </c>
      <c r="AM941">
        <v>0.01</v>
      </c>
      <c r="AN941">
        <v>0</v>
      </c>
      <c r="AO941">
        <v>0</v>
      </c>
      <c r="AP941">
        <v>1.0000000000000101E-2</v>
      </c>
      <c r="AQ941">
        <v>0.69</v>
      </c>
      <c r="AR941">
        <v>0</v>
      </c>
      <c r="AS941">
        <v>0.18</v>
      </c>
      <c r="AT941">
        <v>0.11</v>
      </c>
      <c r="AU941">
        <v>0</v>
      </c>
      <c r="AV941">
        <v>2.76471931900962</v>
      </c>
      <c r="AW941">
        <v>176.31855359999901</v>
      </c>
      <c r="AX941">
        <v>-37.710103719999999</v>
      </c>
    </row>
    <row r="942" spans="1:50" x14ac:dyDescent="0.55000000000000004">
      <c r="A942">
        <v>196400</v>
      </c>
      <c r="B942" t="s">
        <v>1040</v>
      </c>
      <c r="C942" t="s">
        <v>96</v>
      </c>
      <c r="D942">
        <v>0</v>
      </c>
      <c r="E942">
        <v>0.01</v>
      </c>
      <c r="F942">
        <v>0</v>
      </c>
      <c r="G942">
        <v>0</v>
      </c>
      <c r="H942">
        <v>0.97</v>
      </c>
      <c r="I942">
        <v>0.01</v>
      </c>
      <c r="J942">
        <v>0</v>
      </c>
      <c r="K942">
        <v>0.01</v>
      </c>
      <c r="L942">
        <v>0</v>
      </c>
      <c r="M942">
        <v>0.02</v>
      </c>
      <c r="N942">
        <v>6.8482925303649198</v>
      </c>
      <c r="O942">
        <f t="shared" si="28"/>
        <v>176.16160300000001</v>
      </c>
      <c r="P942">
        <f t="shared" si="29"/>
        <v>-37.74926894</v>
      </c>
      <c r="R942">
        <v>195900</v>
      </c>
      <c r="S942" t="s">
        <v>1035</v>
      </c>
      <c r="T942" t="s">
        <v>96</v>
      </c>
      <c r="U942">
        <v>0</v>
      </c>
      <c r="V942">
        <v>0</v>
      </c>
      <c r="W942">
        <v>0</v>
      </c>
      <c r="X942">
        <v>0</v>
      </c>
      <c r="Y942">
        <v>0.86</v>
      </c>
      <c r="Z942">
        <v>0</v>
      </c>
      <c r="AA942">
        <v>0</v>
      </c>
      <c r="AB942">
        <v>0</v>
      </c>
      <c r="AC942">
        <v>0.14000000000000001</v>
      </c>
      <c r="AD942">
        <v>0.02</v>
      </c>
      <c r="AE942">
        <v>1.5731272722159699</v>
      </c>
      <c r="AF942">
        <v>176.1789488</v>
      </c>
      <c r="AG942">
        <v>-37.718326399999903</v>
      </c>
      <c r="AI942">
        <v>197500</v>
      </c>
      <c r="AJ942" t="s">
        <v>1051</v>
      </c>
      <c r="AK942" t="s">
        <v>96</v>
      </c>
      <c r="AL942">
        <v>0</v>
      </c>
      <c r="AM942">
        <v>0</v>
      </c>
      <c r="AN942">
        <v>0</v>
      </c>
      <c r="AO942">
        <v>0</v>
      </c>
      <c r="AP942">
        <v>0</v>
      </c>
      <c r="AQ942">
        <v>0.33</v>
      </c>
      <c r="AR942">
        <v>0</v>
      </c>
      <c r="AS942">
        <v>0.42</v>
      </c>
      <c r="AT942">
        <v>0.25</v>
      </c>
      <c r="AU942">
        <v>0</v>
      </c>
      <c r="AV942">
        <v>0.936222079118879</v>
      </c>
      <c r="AW942">
        <v>176.34389999999999</v>
      </c>
      <c r="AX942">
        <v>-37.719006610000001</v>
      </c>
    </row>
    <row r="943" spans="1:50" x14ac:dyDescent="0.55000000000000004">
      <c r="A943">
        <v>196500</v>
      </c>
      <c r="B943" t="s">
        <v>1041</v>
      </c>
      <c r="C943" t="s">
        <v>96</v>
      </c>
      <c r="D943">
        <v>0</v>
      </c>
      <c r="E943">
        <v>0</v>
      </c>
      <c r="F943">
        <v>0</v>
      </c>
      <c r="G943">
        <v>0</v>
      </c>
      <c r="H943">
        <v>1</v>
      </c>
      <c r="I943">
        <v>0</v>
      </c>
      <c r="J943">
        <v>0</v>
      </c>
      <c r="K943">
        <v>0</v>
      </c>
      <c r="L943">
        <v>0</v>
      </c>
      <c r="M943">
        <v>0.02</v>
      </c>
      <c r="N943">
        <v>5.8327939227960703</v>
      </c>
      <c r="O943">
        <f t="shared" si="28"/>
        <v>176.25099399999999</v>
      </c>
      <c r="P943">
        <f t="shared" si="29"/>
        <v>-37.705077090000003</v>
      </c>
      <c r="R943">
        <v>196000</v>
      </c>
      <c r="S943" t="s">
        <v>1036</v>
      </c>
      <c r="T943" t="s">
        <v>96</v>
      </c>
      <c r="U943">
        <v>0</v>
      </c>
      <c r="V943">
        <v>0</v>
      </c>
      <c r="W943">
        <v>0</v>
      </c>
      <c r="X943">
        <v>0</v>
      </c>
      <c r="Y943">
        <v>1</v>
      </c>
      <c r="Z943">
        <v>0</v>
      </c>
      <c r="AA943">
        <v>0</v>
      </c>
      <c r="AB943">
        <v>0</v>
      </c>
      <c r="AC943">
        <v>0</v>
      </c>
      <c r="AD943">
        <v>0.02</v>
      </c>
      <c r="AE943">
        <v>1.94992758371152</v>
      </c>
      <c r="AF943">
        <v>176.16271029999999</v>
      </c>
      <c r="AG943">
        <v>-37.732113399999903</v>
      </c>
      <c r="AI943">
        <v>197600</v>
      </c>
      <c r="AJ943" t="s">
        <v>1052</v>
      </c>
      <c r="AK943" t="s">
        <v>96</v>
      </c>
      <c r="AL943">
        <v>0</v>
      </c>
      <c r="AM943">
        <v>0</v>
      </c>
      <c r="AN943">
        <v>0</v>
      </c>
      <c r="AO943">
        <v>0</v>
      </c>
      <c r="AP943">
        <v>0</v>
      </c>
      <c r="AQ943">
        <v>1</v>
      </c>
      <c r="AR943">
        <v>0</v>
      </c>
      <c r="AS943">
        <v>0</v>
      </c>
      <c r="AT943">
        <v>0</v>
      </c>
      <c r="AU943">
        <v>0</v>
      </c>
      <c r="AV943" t="s">
        <v>97</v>
      </c>
      <c r="AW943">
        <v>176.359044199999</v>
      </c>
      <c r="AX943">
        <v>-37.732983189999999</v>
      </c>
    </row>
    <row r="944" spans="1:50" x14ac:dyDescent="0.55000000000000004">
      <c r="A944">
        <v>196600</v>
      </c>
      <c r="B944" t="s">
        <v>1042</v>
      </c>
      <c r="C944" t="s">
        <v>96</v>
      </c>
      <c r="D944">
        <v>0</v>
      </c>
      <c r="E944">
        <v>0</v>
      </c>
      <c r="F944">
        <v>0</v>
      </c>
      <c r="G944">
        <v>0</v>
      </c>
      <c r="H944">
        <v>0.98</v>
      </c>
      <c r="I944">
        <v>0</v>
      </c>
      <c r="J944">
        <v>0</v>
      </c>
      <c r="K944">
        <v>0.02</v>
      </c>
      <c r="L944">
        <v>0</v>
      </c>
      <c r="M944">
        <v>0.02</v>
      </c>
      <c r="N944">
        <v>6.0791933185464204</v>
      </c>
      <c r="O944">
        <f t="shared" si="28"/>
        <v>176.1850215</v>
      </c>
      <c r="P944">
        <f t="shared" si="29"/>
        <v>-37.73107452</v>
      </c>
      <c r="R944">
        <v>196100</v>
      </c>
      <c r="S944" t="s">
        <v>1037</v>
      </c>
      <c r="T944" t="s">
        <v>96</v>
      </c>
      <c r="U944" t="s">
        <v>97</v>
      </c>
      <c r="V944" t="s">
        <v>97</v>
      </c>
      <c r="W944" t="s">
        <v>97</v>
      </c>
      <c r="X944">
        <v>0</v>
      </c>
      <c r="Y944" t="s">
        <v>97</v>
      </c>
      <c r="Z944" t="s">
        <v>97</v>
      </c>
      <c r="AA944">
        <v>0</v>
      </c>
      <c r="AB944" t="s">
        <v>97</v>
      </c>
      <c r="AC944" t="s">
        <v>97</v>
      </c>
      <c r="AD944">
        <v>0.02</v>
      </c>
      <c r="AE944" t="s">
        <v>97</v>
      </c>
      <c r="AF944">
        <v>176.14236030000001</v>
      </c>
      <c r="AG944">
        <v>-37.747996639999997</v>
      </c>
      <c r="AI944">
        <v>197700</v>
      </c>
      <c r="AJ944" t="s">
        <v>1053</v>
      </c>
      <c r="AK944" t="s">
        <v>96</v>
      </c>
      <c r="AL944">
        <v>0</v>
      </c>
      <c r="AM944">
        <v>0.67</v>
      </c>
      <c r="AN944">
        <v>0</v>
      </c>
      <c r="AO944">
        <v>0</v>
      </c>
      <c r="AP944">
        <v>0</v>
      </c>
      <c r="AQ944">
        <v>0.33</v>
      </c>
      <c r="AR944">
        <v>0</v>
      </c>
      <c r="AS944">
        <v>0</v>
      </c>
      <c r="AT944">
        <v>0</v>
      </c>
      <c r="AU944">
        <v>0</v>
      </c>
      <c r="AV944">
        <v>2.7306764930280498</v>
      </c>
      <c r="AW944">
        <v>176.1879533</v>
      </c>
      <c r="AX944">
        <v>-38.004666610000001</v>
      </c>
    </row>
    <row r="945" spans="1:50" x14ac:dyDescent="0.55000000000000004">
      <c r="A945">
        <v>196700</v>
      </c>
      <c r="B945" t="s">
        <v>1043</v>
      </c>
      <c r="C945" t="s">
        <v>96</v>
      </c>
      <c r="D945">
        <v>0</v>
      </c>
      <c r="E945">
        <v>0.01</v>
      </c>
      <c r="F945">
        <v>0</v>
      </c>
      <c r="G945">
        <v>0</v>
      </c>
      <c r="H945">
        <v>0.97</v>
      </c>
      <c r="I945">
        <v>0.01</v>
      </c>
      <c r="J945">
        <v>0</v>
      </c>
      <c r="K945">
        <v>0</v>
      </c>
      <c r="L945">
        <v>0.01</v>
      </c>
      <c r="M945">
        <v>0.02</v>
      </c>
      <c r="N945">
        <v>6.0911466641033201</v>
      </c>
      <c r="O945">
        <f t="shared" si="28"/>
        <v>176.2092839</v>
      </c>
      <c r="P945">
        <f t="shared" si="29"/>
        <v>-37.720300610000002</v>
      </c>
      <c r="R945">
        <v>196200</v>
      </c>
      <c r="S945" t="s">
        <v>1038</v>
      </c>
      <c r="T945" t="s">
        <v>96</v>
      </c>
      <c r="U945">
        <v>0</v>
      </c>
      <c r="V945">
        <v>0</v>
      </c>
      <c r="W945">
        <v>0</v>
      </c>
      <c r="X945">
        <v>0</v>
      </c>
      <c r="Y945">
        <v>1</v>
      </c>
      <c r="Z945">
        <v>0</v>
      </c>
      <c r="AA945">
        <v>0</v>
      </c>
      <c r="AB945">
        <v>0</v>
      </c>
      <c r="AC945">
        <v>0</v>
      </c>
      <c r="AD945">
        <v>0.02</v>
      </c>
      <c r="AE945">
        <v>3.8756666912146902</v>
      </c>
      <c r="AF945">
        <v>176.24299640000001</v>
      </c>
      <c r="AG945">
        <v>-37.684311260000001</v>
      </c>
      <c r="AI945">
        <v>197900</v>
      </c>
      <c r="AJ945" t="s">
        <v>1054</v>
      </c>
      <c r="AK945" t="s">
        <v>96</v>
      </c>
      <c r="AL945">
        <v>0</v>
      </c>
      <c r="AM945">
        <v>0</v>
      </c>
      <c r="AN945">
        <v>0</v>
      </c>
      <c r="AO945">
        <v>0</v>
      </c>
      <c r="AP945">
        <v>0</v>
      </c>
      <c r="AQ945">
        <v>0.57999999999999996</v>
      </c>
      <c r="AR945">
        <v>0</v>
      </c>
      <c r="AS945">
        <v>0.15</v>
      </c>
      <c r="AT945">
        <v>0.27</v>
      </c>
      <c r="AU945">
        <v>0</v>
      </c>
      <c r="AV945">
        <v>1.80798042045373</v>
      </c>
      <c r="AW945">
        <v>176.15742499999999</v>
      </c>
      <c r="AX945">
        <v>-38.14347351</v>
      </c>
    </row>
    <row r="946" spans="1:50" x14ac:dyDescent="0.55000000000000004">
      <c r="A946">
        <v>196800</v>
      </c>
      <c r="B946" t="s">
        <v>1044</v>
      </c>
      <c r="C946" t="s">
        <v>96</v>
      </c>
      <c r="D946">
        <v>0</v>
      </c>
      <c r="E946">
        <v>0</v>
      </c>
      <c r="F946">
        <v>0</v>
      </c>
      <c r="G946">
        <v>0</v>
      </c>
      <c r="H946">
        <v>0.97</v>
      </c>
      <c r="I946">
        <v>0.02</v>
      </c>
      <c r="J946">
        <v>0</v>
      </c>
      <c r="K946">
        <v>0.01</v>
      </c>
      <c r="L946">
        <v>0</v>
      </c>
      <c r="M946">
        <v>0.02</v>
      </c>
      <c r="N946">
        <v>7.2422767522944902</v>
      </c>
      <c r="O946">
        <f t="shared" si="28"/>
        <v>176.25492249999999</v>
      </c>
      <c r="P946">
        <f t="shared" si="29"/>
        <v>-37.690412690000002</v>
      </c>
      <c r="R946">
        <v>196300</v>
      </c>
      <c r="S946" t="s">
        <v>1039</v>
      </c>
      <c r="T946" t="s">
        <v>96</v>
      </c>
      <c r="U946">
        <v>0</v>
      </c>
      <c r="V946">
        <v>0</v>
      </c>
      <c r="W946">
        <v>0</v>
      </c>
      <c r="X946">
        <v>0</v>
      </c>
      <c r="Y946">
        <v>0.67</v>
      </c>
      <c r="Z946">
        <v>0</v>
      </c>
      <c r="AA946">
        <v>0</v>
      </c>
      <c r="AB946">
        <v>0</v>
      </c>
      <c r="AC946">
        <v>0.33</v>
      </c>
      <c r="AD946">
        <v>0.02</v>
      </c>
      <c r="AE946">
        <v>0.39932292569906702</v>
      </c>
      <c r="AF946">
        <v>176.176690199999</v>
      </c>
      <c r="AG946">
        <v>-37.739594230000002</v>
      </c>
      <c r="AI946">
        <v>198000</v>
      </c>
      <c r="AJ946" t="s">
        <v>1055</v>
      </c>
      <c r="AK946" t="s">
        <v>96</v>
      </c>
      <c r="AL946" t="s">
        <v>97</v>
      </c>
      <c r="AM946" t="s">
        <v>97</v>
      </c>
      <c r="AN946" t="s">
        <v>97</v>
      </c>
      <c r="AO946">
        <v>0</v>
      </c>
      <c r="AP946" t="s">
        <v>97</v>
      </c>
      <c r="AQ946" t="s">
        <v>97</v>
      </c>
      <c r="AR946">
        <v>0</v>
      </c>
      <c r="AS946" t="s">
        <v>97</v>
      </c>
      <c r="AT946" t="s">
        <v>97</v>
      </c>
      <c r="AU946">
        <v>0</v>
      </c>
      <c r="AV946" t="s">
        <v>97</v>
      </c>
      <c r="AW946">
        <v>176.2509833</v>
      </c>
      <c r="AX946">
        <v>-38.030313390000003</v>
      </c>
    </row>
    <row r="947" spans="1:50" x14ac:dyDescent="0.55000000000000004">
      <c r="A947">
        <v>196900</v>
      </c>
      <c r="B947" t="s">
        <v>1045</v>
      </c>
      <c r="C947" t="s">
        <v>96</v>
      </c>
      <c r="D947">
        <v>0</v>
      </c>
      <c r="E947">
        <v>0.01</v>
      </c>
      <c r="F947">
        <v>0</v>
      </c>
      <c r="G947">
        <v>0</v>
      </c>
      <c r="H947">
        <v>0.98</v>
      </c>
      <c r="I947">
        <v>0.01</v>
      </c>
      <c r="J947">
        <v>0</v>
      </c>
      <c r="K947">
        <v>0</v>
      </c>
      <c r="L947">
        <v>0</v>
      </c>
      <c r="M947">
        <v>0.02</v>
      </c>
      <c r="N947">
        <v>7.00373288496246</v>
      </c>
      <c r="O947">
        <f t="shared" si="28"/>
        <v>176.19743550000001</v>
      </c>
      <c r="P947">
        <f t="shared" si="29"/>
        <v>-37.736374249999997</v>
      </c>
      <c r="R947">
        <v>196400</v>
      </c>
      <c r="S947" t="s">
        <v>1040</v>
      </c>
      <c r="T947" t="s">
        <v>96</v>
      </c>
      <c r="U947">
        <v>0</v>
      </c>
      <c r="V947">
        <v>0</v>
      </c>
      <c r="W947">
        <v>0</v>
      </c>
      <c r="X947">
        <v>0</v>
      </c>
      <c r="Y947">
        <v>1</v>
      </c>
      <c r="Z947">
        <v>0</v>
      </c>
      <c r="AA947">
        <v>0</v>
      </c>
      <c r="AB947">
        <v>0</v>
      </c>
      <c r="AC947">
        <v>0</v>
      </c>
      <c r="AD947">
        <v>0.02</v>
      </c>
      <c r="AE947" t="s">
        <v>97</v>
      </c>
      <c r="AF947">
        <v>176.16160300000001</v>
      </c>
      <c r="AG947">
        <v>-37.74926894</v>
      </c>
      <c r="AI947">
        <v>198100</v>
      </c>
      <c r="AJ947" t="s">
        <v>1056</v>
      </c>
      <c r="AK947" t="s">
        <v>96</v>
      </c>
      <c r="AL947">
        <v>0</v>
      </c>
      <c r="AM947">
        <v>0</v>
      </c>
      <c r="AN947">
        <v>0</v>
      </c>
      <c r="AO947">
        <v>0</v>
      </c>
      <c r="AP947">
        <v>0</v>
      </c>
      <c r="AQ947">
        <v>1</v>
      </c>
      <c r="AR947">
        <v>0</v>
      </c>
      <c r="AS947">
        <v>0</v>
      </c>
      <c r="AT947">
        <v>0</v>
      </c>
      <c r="AU947">
        <v>0</v>
      </c>
      <c r="AV947" t="s">
        <v>97</v>
      </c>
      <c r="AW947">
        <v>176.21388400000001</v>
      </c>
      <c r="AX947">
        <v>-38.062835509999999</v>
      </c>
    </row>
    <row r="948" spans="1:50" x14ac:dyDescent="0.55000000000000004">
      <c r="A948">
        <v>197000</v>
      </c>
      <c r="B948" t="s">
        <v>1046</v>
      </c>
      <c r="C948" t="s">
        <v>96</v>
      </c>
      <c r="D948">
        <v>0</v>
      </c>
      <c r="E948">
        <v>0.02</v>
      </c>
      <c r="F948">
        <v>0</v>
      </c>
      <c r="G948">
        <v>0</v>
      </c>
      <c r="H948">
        <v>0.97</v>
      </c>
      <c r="I948">
        <v>0</v>
      </c>
      <c r="J948">
        <v>0</v>
      </c>
      <c r="K948">
        <v>0.01</v>
      </c>
      <c r="L948">
        <v>0</v>
      </c>
      <c r="M948">
        <v>0.02</v>
      </c>
      <c r="N948">
        <v>7.5398688879405702</v>
      </c>
      <c r="O948">
        <f t="shared" si="28"/>
        <v>176.2627841</v>
      </c>
      <c r="P948">
        <f t="shared" si="29"/>
        <v>-37.692843740000001</v>
      </c>
      <c r="R948">
        <v>196500</v>
      </c>
      <c r="S948" t="s">
        <v>1041</v>
      </c>
      <c r="T948" t="s">
        <v>96</v>
      </c>
      <c r="U948">
        <v>0</v>
      </c>
      <c r="V948">
        <v>0</v>
      </c>
      <c r="W948">
        <v>0</v>
      </c>
      <c r="X948">
        <v>0</v>
      </c>
      <c r="Y948">
        <v>1</v>
      </c>
      <c r="Z948">
        <v>0</v>
      </c>
      <c r="AA948">
        <v>0</v>
      </c>
      <c r="AB948">
        <v>0</v>
      </c>
      <c r="AC948">
        <v>0</v>
      </c>
      <c r="AD948">
        <v>0.02</v>
      </c>
      <c r="AE948">
        <v>7.2410034150050002</v>
      </c>
      <c r="AF948">
        <v>176.25099399999999</v>
      </c>
      <c r="AG948">
        <v>-37.705077090000003</v>
      </c>
      <c r="AI948">
        <v>198200</v>
      </c>
      <c r="AJ948" t="s">
        <v>1057</v>
      </c>
      <c r="AK948" t="s">
        <v>96</v>
      </c>
      <c r="AL948">
        <v>0</v>
      </c>
      <c r="AM948">
        <v>0.03</v>
      </c>
      <c r="AN948">
        <v>0</v>
      </c>
      <c r="AO948">
        <v>0</v>
      </c>
      <c r="AP948">
        <v>0</v>
      </c>
      <c r="AQ948">
        <v>0.81</v>
      </c>
      <c r="AR948">
        <v>0</v>
      </c>
      <c r="AS948">
        <v>0</v>
      </c>
      <c r="AT948">
        <v>0.16</v>
      </c>
      <c r="AU948">
        <v>0</v>
      </c>
      <c r="AV948">
        <v>3.0151382245052498</v>
      </c>
      <c r="AW948">
        <v>176.20454380000001</v>
      </c>
      <c r="AX948">
        <v>-38.079077009999999</v>
      </c>
    </row>
    <row r="949" spans="1:50" x14ac:dyDescent="0.55000000000000004">
      <c r="A949">
        <v>197100</v>
      </c>
      <c r="B949" t="s">
        <v>1047</v>
      </c>
      <c r="C949" t="s">
        <v>96</v>
      </c>
      <c r="D949">
        <v>0</v>
      </c>
      <c r="E949">
        <v>0</v>
      </c>
      <c r="F949">
        <v>0</v>
      </c>
      <c r="G949">
        <v>0</v>
      </c>
      <c r="H949">
        <v>0.95</v>
      </c>
      <c r="I949">
        <v>0.01</v>
      </c>
      <c r="J949">
        <v>0</v>
      </c>
      <c r="K949">
        <v>0.02</v>
      </c>
      <c r="L949">
        <v>0.02</v>
      </c>
      <c r="M949">
        <v>0.02</v>
      </c>
      <c r="N949">
        <v>7.7624297193039897</v>
      </c>
      <c r="O949">
        <f t="shared" si="28"/>
        <v>176.27636179999999</v>
      </c>
      <c r="P949">
        <f t="shared" si="29"/>
        <v>-37.698344310000003</v>
      </c>
      <c r="R949">
        <v>196600</v>
      </c>
      <c r="S949" t="s">
        <v>1042</v>
      </c>
      <c r="T949" t="s">
        <v>96</v>
      </c>
      <c r="U949">
        <v>0</v>
      </c>
      <c r="V949">
        <v>0</v>
      </c>
      <c r="W949">
        <v>0</v>
      </c>
      <c r="X949">
        <v>0</v>
      </c>
      <c r="Y949">
        <v>1</v>
      </c>
      <c r="Z949">
        <v>0</v>
      </c>
      <c r="AA949">
        <v>0</v>
      </c>
      <c r="AB949">
        <v>0</v>
      </c>
      <c r="AC949">
        <v>0</v>
      </c>
      <c r="AD949">
        <v>0.02</v>
      </c>
      <c r="AE949">
        <v>2.2039499885952001</v>
      </c>
      <c r="AF949">
        <v>176.1850215</v>
      </c>
      <c r="AG949">
        <v>-37.73107452</v>
      </c>
      <c r="AI949">
        <v>198400</v>
      </c>
      <c r="AJ949" t="s">
        <v>1058</v>
      </c>
      <c r="AK949" t="s">
        <v>96</v>
      </c>
      <c r="AL949" t="s">
        <v>97</v>
      </c>
      <c r="AM949" t="s">
        <v>97</v>
      </c>
      <c r="AN949" t="s">
        <v>97</v>
      </c>
      <c r="AO949">
        <v>0</v>
      </c>
      <c r="AP949" t="s">
        <v>97</v>
      </c>
      <c r="AQ949" t="s">
        <v>97</v>
      </c>
      <c r="AR949">
        <v>0</v>
      </c>
      <c r="AS949" t="s">
        <v>97</v>
      </c>
      <c r="AT949" t="s">
        <v>97</v>
      </c>
      <c r="AU949">
        <v>0</v>
      </c>
      <c r="AV949" t="s">
        <v>97</v>
      </c>
      <c r="AW949">
        <v>176.21341759999899</v>
      </c>
      <c r="AX949">
        <v>-38.09960701</v>
      </c>
    </row>
    <row r="950" spans="1:50" x14ac:dyDescent="0.55000000000000004">
      <c r="A950">
        <v>197200</v>
      </c>
      <c r="B950" t="s">
        <v>1048</v>
      </c>
      <c r="C950" t="s">
        <v>96</v>
      </c>
      <c r="D950">
        <v>0</v>
      </c>
      <c r="E950">
        <v>0.01</v>
      </c>
      <c r="F950">
        <v>0</v>
      </c>
      <c r="G950">
        <v>0</v>
      </c>
      <c r="H950">
        <v>0.96</v>
      </c>
      <c r="I950">
        <v>0</v>
      </c>
      <c r="J950">
        <v>0</v>
      </c>
      <c r="K950">
        <v>0</v>
      </c>
      <c r="L950">
        <v>0.03</v>
      </c>
      <c r="M950">
        <v>0.02</v>
      </c>
      <c r="N950">
        <v>9.3409760107710493</v>
      </c>
      <c r="O950">
        <f t="shared" si="28"/>
        <v>176.2953517</v>
      </c>
      <c r="P950">
        <f t="shared" si="29"/>
        <v>-37.702805699999999</v>
      </c>
      <c r="R950">
        <v>196700</v>
      </c>
      <c r="S950" t="s">
        <v>1043</v>
      </c>
      <c r="T950" t="s">
        <v>96</v>
      </c>
      <c r="U950">
        <v>0</v>
      </c>
      <c r="V950">
        <v>0</v>
      </c>
      <c r="W950">
        <v>0</v>
      </c>
      <c r="X950">
        <v>0</v>
      </c>
      <c r="Y950">
        <v>0.94</v>
      </c>
      <c r="Z950">
        <v>0</v>
      </c>
      <c r="AA950">
        <v>0</v>
      </c>
      <c r="AB950">
        <v>0</v>
      </c>
      <c r="AC950">
        <v>0.06</v>
      </c>
      <c r="AD950">
        <v>0.02</v>
      </c>
      <c r="AE950">
        <v>2.8988414121544199</v>
      </c>
      <c r="AF950">
        <v>176.2092839</v>
      </c>
      <c r="AG950">
        <v>-37.720300610000002</v>
      </c>
      <c r="AI950">
        <v>198500</v>
      </c>
      <c r="AJ950" t="s">
        <v>1059</v>
      </c>
      <c r="AK950" t="s">
        <v>96</v>
      </c>
      <c r="AL950">
        <v>0</v>
      </c>
      <c r="AM950">
        <v>0</v>
      </c>
      <c r="AN950">
        <v>0</v>
      </c>
      <c r="AO950">
        <v>0</v>
      </c>
      <c r="AP950">
        <v>0</v>
      </c>
      <c r="AQ950">
        <v>0.67</v>
      </c>
      <c r="AR950">
        <v>0</v>
      </c>
      <c r="AS950">
        <v>0</v>
      </c>
      <c r="AT950">
        <v>0.33</v>
      </c>
      <c r="AU950">
        <v>0</v>
      </c>
      <c r="AV950">
        <v>1.19877977626787</v>
      </c>
      <c r="AW950">
        <v>176.21668890000001</v>
      </c>
      <c r="AX950">
        <v>-38.118660390000002</v>
      </c>
    </row>
    <row r="951" spans="1:50" x14ac:dyDescent="0.55000000000000004">
      <c r="A951">
        <v>197300</v>
      </c>
      <c r="B951" t="s">
        <v>1049</v>
      </c>
      <c r="C951" t="s">
        <v>96</v>
      </c>
      <c r="D951">
        <v>0</v>
      </c>
      <c r="E951">
        <v>0.01</v>
      </c>
      <c r="F951">
        <v>0</v>
      </c>
      <c r="G951">
        <v>0</v>
      </c>
      <c r="H951">
        <v>0.98</v>
      </c>
      <c r="I951">
        <v>0.01</v>
      </c>
      <c r="J951">
        <v>0</v>
      </c>
      <c r="K951">
        <v>0</v>
      </c>
      <c r="L951">
        <v>0</v>
      </c>
      <c r="M951">
        <v>0.02</v>
      </c>
      <c r="N951">
        <v>9.36098807749066</v>
      </c>
      <c r="O951">
        <f t="shared" si="28"/>
        <v>176.29447880000001</v>
      </c>
      <c r="P951">
        <f t="shared" si="29"/>
        <v>-37.71141386</v>
      </c>
      <c r="R951">
        <v>196800</v>
      </c>
      <c r="S951" t="s">
        <v>1044</v>
      </c>
      <c r="T951" t="s">
        <v>96</v>
      </c>
      <c r="U951">
        <v>0</v>
      </c>
      <c r="V951">
        <v>0</v>
      </c>
      <c r="W951">
        <v>0</v>
      </c>
      <c r="X951">
        <v>0</v>
      </c>
      <c r="Y951">
        <v>1</v>
      </c>
      <c r="Z951">
        <v>0</v>
      </c>
      <c r="AA951">
        <v>0</v>
      </c>
      <c r="AB951">
        <v>0</v>
      </c>
      <c r="AC951">
        <v>0</v>
      </c>
      <c r="AD951">
        <v>0.02</v>
      </c>
      <c r="AE951" t="s">
        <v>97</v>
      </c>
      <c r="AF951">
        <v>176.25492249999999</v>
      </c>
      <c r="AG951">
        <v>-37.690412690000002</v>
      </c>
      <c r="AI951">
        <v>198600</v>
      </c>
      <c r="AJ951" t="s">
        <v>1060</v>
      </c>
      <c r="AK951" t="s">
        <v>96</v>
      </c>
      <c r="AL951">
        <v>0</v>
      </c>
      <c r="AM951">
        <v>0.1</v>
      </c>
      <c r="AN951">
        <v>0</v>
      </c>
      <c r="AO951">
        <v>0</v>
      </c>
      <c r="AP951">
        <v>0</v>
      </c>
      <c r="AQ951">
        <v>0.68</v>
      </c>
      <c r="AR951">
        <v>0</v>
      </c>
      <c r="AS951">
        <v>0</v>
      </c>
      <c r="AT951">
        <v>0.22</v>
      </c>
      <c r="AU951">
        <v>0</v>
      </c>
      <c r="AV951">
        <v>1.39161118935649</v>
      </c>
      <c r="AW951">
        <v>176.20626179999999</v>
      </c>
      <c r="AX951">
        <v>-38.128329530000002</v>
      </c>
    </row>
    <row r="952" spans="1:50" x14ac:dyDescent="0.55000000000000004">
      <c r="A952">
        <v>197400</v>
      </c>
      <c r="B952" t="s">
        <v>1050</v>
      </c>
      <c r="C952" t="s">
        <v>96</v>
      </c>
      <c r="D952">
        <v>0</v>
      </c>
      <c r="E952">
        <v>0.01</v>
      </c>
      <c r="F952">
        <v>0</v>
      </c>
      <c r="G952">
        <v>0</v>
      </c>
      <c r="H952">
        <v>0.96</v>
      </c>
      <c r="I952">
        <v>0</v>
      </c>
      <c r="J952">
        <v>0</v>
      </c>
      <c r="K952">
        <v>0</v>
      </c>
      <c r="L952">
        <v>0.03</v>
      </c>
      <c r="M952">
        <v>0.02</v>
      </c>
      <c r="N952">
        <v>10.559315106351001</v>
      </c>
      <c r="O952">
        <f t="shared" si="28"/>
        <v>176.31855359999901</v>
      </c>
      <c r="P952">
        <f t="shared" si="29"/>
        <v>-37.710103719999999</v>
      </c>
      <c r="R952">
        <v>196900</v>
      </c>
      <c r="S952" t="s">
        <v>1045</v>
      </c>
      <c r="T952" t="s">
        <v>96</v>
      </c>
      <c r="U952">
        <v>0</v>
      </c>
      <c r="V952">
        <v>0</v>
      </c>
      <c r="W952">
        <v>0</v>
      </c>
      <c r="X952">
        <v>0</v>
      </c>
      <c r="Y952">
        <v>1</v>
      </c>
      <c r="Z952">
        <v>0</v>
      </c>
      <c r="AA952">
        <v>0</v>
      </c>
      <c r="AB952">
        <v>0</v>
      </c>
      <c r="AC952">
        <v>0</v>
      </c>
      <c r="AD952">
        <v>0.02</v>
      </c>
      <c r="AE952" t="s">
        <v>97</v>
      </c>
      <c r="AF952">
        <v>176.19743550000001</v>
      </c>
      <c r="AG952">
        <v>-37.736374249999997</v>
      </c>
      <c r="AI952">
        <v>198700</v>
      </c>
      <c r="AJ952" t="s">
        <v>1061</v>
      </c>
      <c r="AK952" t="s">
        <v>96</v>
      </c>
      <c r="AL952">
        <v>0</v>
      </c>
      <c r="AM952">
        <v>0.57999999999999996</v>
      </c>
      <c r="AN952">
        <v>0</v>
      </c>
      <c r="AO952">
        <v>0</v>
      </c>
      <c r="AP952">
        <v>0</v>
      </c>
      <c r="AQ952">
        <v>0.42</v>
      </c>
      <c r="AR952">
        <v>0</v>
      </c>
      <c r="AS952">
        <v>0</v>
      </c>
      <c r="AT952">
        <v>0</v>
      </c>
      <c r="AU952">
        <v>0</v>
      </c>
      <c r="AV952">
        <v>6.9564130853259902</v>
      </c>
      <c r="AW952">
        <v>176.45805759999999</v>
      </c>
      <c r="AX952">
        <v>-38.057061560000001</v>
      </c>
    </row>
    <row r="953" spans="1:50" x14ac:dyDescent="0.55000000000000004">
      <c r="A953">
        <v>197500</v>
      </c>
      <c r="B953" t="s">
        <v>1051</v>
      </c>
      <c r="C953" t="s">
        <v>96</v>
      </c>
      <c r="D953">
        <v>0</v>
      </c>
      <c r="E953">
        <v>0</v>
      </c>
      <c r="F953">
        <v>0</v>
      </c>
      <c r="G953">
        <v>0</v>
      </c>
      <c r="H953">
        <v>0.97</v>
      </c>
      <c r="I953">
        <v>0.01</v>
      </c>
      <c r="J953">
        <v>0</v>
      </c>
      <c r="K953">
        <v>0</v>
      </c>
      <c r="L953">
        <v>0.02</v>
      </c>
      <c r="M953">
        <v>0.02</v>
      </c>
      <c r="N953">
        <v>12.481875887878701</v>
      </c>
      <c r="O953">
        <f t="shared" si="28"/>
        <v>176.34389999999999</v>
      </c>
      <c r="P953">
        <f t="shared" si="29"/>
        <v>-37.719006610000001</v>
      </c>
      <c r="R953">
        <v>197000</v>
      </c>
      <c r="S953" t="s">
        <v>1046</v>
      </c>
      <c r="T953" t="s">
        <v>96</v>
      </c>
      <c r="U953">
        <v>0</v>
      </c>
      <c r="V953">
        <v>0</v>
      </c>
      <c r="W953">
        <v>0</v>
      </c>
      <c r="X953">
        <v>0</v>
      </c>
      <c r="Y953">
        <v>1</v>
      </c>
      <c r="Z953">
        <v>0</v>
      </c>
      <c r="AA953">
        <v>0</v>
      </c>
      <c r="AB953">
        <v>0</v>
      </c>
      <c r="AC953">
        <v>0</v>
      </c>
      <c r="AD953">
        <v>0.02</v>
      </c>
      <c r="AE953">
        <v>3.2399339323285199</v>
      </c>
      <c r="AF953">
        <v>176.2627841</v>
      </c>
      <c r="AG953">
        <v>-37.692843740000001</v>
      </c>
      <c r="AI953">
        <v>198800</v>
      </c>
      <c r="AJ953" t="s">
        <v>1062</v>
      </c>
      <c r="AK953" t="s">
        <v>96</v>
      </c>
      <c r="AL953">
        <v>0</v>
      </c>
      <c r="AM953">
        <v>0</v>
      </c>
      <c r="AN953">
        <v>0</v>
      </c>
      <c r="AO953">
        <v>0</v>
      </c>
      <c r="AP953">
        <v>0</v>
      </c>
      <c r="AQ953">
        <v>0.77</v>
      </c>
      <c r="AR953">
        <v>0</v>
      </c>
      <c r="AS953">
        <v>0</v>
      </c>
      <c r="AT953">
        <v>0.23</v>
      </c>
      <c r="AU953">
        <v>0</v>
      </c>
      <c r="AV953">
        <v>1.08339433992462</v>
      </c>
      <c r="AW953">
        <v>176.2369396</v>
      </c>
      <c r="AX953">
        <v>-38.10882745</v>
      </c>
    </row>
    <row r="954" spans="1:50" x14ac:dyDescent="0.55000000000000004">
      <c r="A954">
        <v>197600</v>
      </c>
      <c r="B954" t="s">
        <v>1052</v>
      </c>
      <c r="C954" t="s">
        <v>96</v>
      </c>
      <c r="D954">
        <v>0</v>
      </c>
      <c r="E954">
        <v>0</v>
      </c>
      <c r="F954">
        <v>0</v>
      </c>
      <c r="G954">
        <v>0</v>
      </c>
      <c r="H954">
        <v>0.99</v>
      </c>
      <c r="I954">
        <v>0.01</v>
      </c>
      <c r="J954">
        <v>0</v>
      </c>
      <c r="K954">
        <v>0</v>
      </c>
      <c r="L954">
        <v>0</v>
      </c>
      <c r="M954">
        <v>0.02</v>
      </c>
      <c r="N954">
        <v>14.554693263087501</v>
      </c>
      <c r="O954">
        <f t="shared" si="28"/>
        <v>176.359044199999</v>
      </c>
      <c r="P954">
        <f t="shared" si="29"/>
        <v>-37.732983189999999</v>
      </c>
      <c r="R954">
        <v>197100</v>
      </c>
      <c r="S954" t="s">
        <v>1047</v>
      </c>
      <c r="T954" t="s">
        <v>96</v>
      </c>
      <c r="U954">
        <v>0</v>
      </c>
      <c r="V954">
        <v>0.01</v>
      </c>
      <c r="W954">
        <v>0</v>
      </c>
      <c r="X954">
        <v>0</v>
      </c>
      <c r="Y954">
        <v>0.93</v>
      </c>
      <c r="Z954">
        <v>0.01</v>
      </c>
      <c r="AA954">
        <v>0</v>
      </c>
      <c r="AB954">
        <v>0.01</v>
      </c>
      <c r="AC954">
        <v>0.04</v>
      </c>
      <c r="AD954">
        <v>0.02</v>
      </c>
      <c r="AE954">
        <v>5.4364587777252797</v>
      </c>
      <c r="AF954">
        <v>176.27636179999999</v>
      </c>
      <c r="AG954">
        <v>-37.698344310000003</v>
      </c>
      <c r="AI954">
        <v>198900</v>
      </c>
      <c r="AJ954" t="s">
        <v>1063</v>
      </c>
      <c r="AK954" t="s">
        <v>96</v>
      </c>
      <c r="AL954">
        <v>0</v>
      </c>
      <c r="AM954">
        <v>0</v>
      </c>
      <c r="AN954">
        <v>0</v>
      </c>
      <c r="AO954">
        <v>0</v>
      </c>
      <c r="AP954">
        <v>0</v>
      </c>
      <c r="AQ954">
        <v>1</v>
      </c>
      <c r="AR954">
        <v>0</v>
      </c>
      <c r="AS954">
        <v>0</v>
      </c>
      <c r="AT954">
        <v>0</v>
      </c>
      <c r="AU954">
        <v>0</v>
      </c>
      <c r="AV954">
        <v>1.09635522896002</v>
      </c>
      <c r="AW954">
        <v>176.22903819999999</v>
      </c>
      <c r="AX954">
        <v>-38.114852480000003</v>
      </c>
    </row>
    <row r="955" spans="1:50" x14ac:dyDescent="0.55000000000000004">
      <c r="A955">
        <v>197700</v>
      </c>
      <c r="B955" t="s">
        <v>1053</v>
      </c>
      <c r="C955" t="s">
        <v>96</v>
      </c>
      <c r="D955">
        <v>0</v>
      </c>
      <c r="E955">
        <v>0</v>
      </c>
      <c r="F955">
        <v>0</v>
      </c>
      <c r="G955">
        <v>0</v>
      </c>
      <c r="H955">
        <v>0.98</v>
      </c>
      <c r="I955">
        <v>0.02</v>
      </c>
      <c r="J955">
        <v>0</v>
      </c>
      <c r="K955">
        <v>0</v>
      </c>
      <c r="L955">
        <v>0</v>
      </c>
      <c r="M955">
        <v>0.02</v>
      </c>
      <c r="N955">
        <v>13.742982262486301</v>
      </c>
      <c r="O955">
        <f t="shared" si="28"/>
        <v>176.1879533</v>
      </c>
      <c r="P955">
        <f t="shared" si="29"/>
        <v>-38.004666610000001</v>
      </c>
      <c r="R955">
        <v>197200</v>
      </c>
      <c r="S955" t="s">
        <v>1048</v>
      </c>
      <c r="T955" t="s">
        <v>96</v>
      </c>
      <c r="U955">
        <v>0</v>
      </c>
      <c r="V955">
        <v>0</v>
      </c>
      <c r="W955">
        <v>0</v>
      </c>
      <c r="X955">
        <v>0</v>
      </c>
      <c r="Y955">
        <v>0.86</v>
      </c>
      <c r="Z955">
        <v>0</v>
      </c>
      <c r="AA955">
        <v>0</v>
      </c>
      <c r="AB955">
        <v>0</v>
      </c>
      <c r="AC955">
        <v>0.14000000000000001</v>
      </c>
      <c r="AD955">
        <v>0.02</v>
      </c>
      <c r="AE955">
        <v>1.1134696213267701</v>
      </c>
      <c r="AF955">
        <v>176.2953517</v>
      </c>
      <c r="AG955">
        <v>-37.702805699999999</v>
      </c>
      <c r="AI955">
        <v>199000</v>
      </c>
      <c r="AJ955" t="s">
        <v>1064</v>
      </c>
      <c r="AK955" t="s">
        <v>96</v>
      </c>
      <c r="AL955">
        <v>0</v>
      </c>
      <c r="AM955">
        <v>0.25</v>
      </c>
      <c r="AN955">
        <v>0</v>
      </c>
      <c r="AO955">
        <v>0</v>
      </c>
      <c r="AP955">
        <v>0.04</v>
      </c>
      <c r="AQ955">
        <v>0.41</v>
      </c>
      <c r="AR955">
        <v>0</v>
      </c>
      <c r="AS955">
        <v>0.01</v>
      </c>
      <c r="AT955">
        <v>0.28999999999999998</v>
      </c>
      <c r="AU955">
        <v>0</v>
      </c>
      <c r="AV955">
        <v>3.5606271855294298</v>
      </c>
      <c r="AW955">
        <v>176.22097679999999</v>
      </c>
      <c r="AX955">
        <v>-38.123745659999997</v>
      </c>
    </row>
    <row r="956" spans="1:50" x14ac:dyDescent="0.55000000000000004">
      <c r="A956">
        <v>197800</v>
      </c>
      <c r="B956" t="s">
        <v>1065</v>
      </c>
      <c r="C956" t="s">
        <v>96</v>
      </c>
      <c r="D956">
        <v>0</v>
      </c>
      <c r="E956">
        <v>0</v>
      </c>
      <c r="F956">
        <v>0</v>
      </c>
      <c r="G956">
        <v>0</v>
      </c>
      <c r="H956">
        <v>1</v>
      </c>
      <c r="I956">
        <v>0</v>
      </c>
      <c r="J956">
        <v>0</v>
      </c>
      <c r="K956">
        <v>0</v>
      </c>
      <c r="L956">
        <v>0</v>
      </c>
      <c r="M956">
        <v>0.02</v>
      </c>
      <c r="N956">
        <v>18.249872080758699</v>
      </c>
      <c r="O956">
        <f t="shared" si="28"/>
        <v>176.0476779</v>
      </c>
      <c r="P956">
        <f t="shared" si="29"/>
        <v>-38.112993709999998</v>
      </c>
      <c r="R956">
        <v>197300</v>
      </c>
      <c r="S956" t="s">
        <v>1049</v>
      </c>
      <c r="T956" t="s">
        <v>96</v>
      </c>
      <c r="U956">
        <v>0</v>
      </c>
      <c r="V956">
        <v>0</v>
      </c>
      <c r="W956">
        <v>0</v>
      </c>
      <c r="X956">
        <v>0</v>
      </c>
      <c r="Y956">
        <v>0.97</v>
      </c>
      <c r="Z956">
        <v>0.03</v>
      </c>
      <c r="AA956">
        <v>0</v>
      </c>
      <c r="AB956">
        <v>0</v>
      </c>
      <c r="AC956">
        <v>0</v>
      </c>
      <c r="AD956">
        <v>0.02</v>
      </c>
      <c r="AE956">
        <v>4.56891125821251</v>
      </c>
      <c r="AF956">
        <v>176.29447880000001</v>
      </c>
      <c r="AG956">
        <v>-37.71141386</v>
      </c>
      <c r="AI956">
        <v>199100</v>
      </c>
      <c r="AJ956" t="s">
        <v>1066</v>
      </c>
      <c r="AK956" t="s">
        <v>96</v>
      </c>
      <c r="AL956">
        <v>0</v>
      </c>
      <c r="AM956">
        <v>0</v>
      </c>
      <c r="AN956">
        <v>0</v>
      </c>
      <c r="AO956">
        <v>0</v>
      </c>
      <c r="AP956">
        <v>0</v>
      </c>
      <c r="AQ956">
        <v>0.56999999999999995</v>
      </c>
      <c r="AR956">
        <v>0</v>
      </c>
      <c r="AS956">
        <v>0</v>
      </c>
      <c r="AT956">
        <v>0.43</v>
      </c>
      <c r="AU956">
        <v>0</v>
      </c>
      <c r="AV956">
        <v>0.36641581441616899</v>
      </c>
      <c r="AW956">
        <v>176.20548590000001</v>
      </c>
      <c r="AX956">
        <v>-38.134864669999999</v>
      </c>
    </row>
    <row r="957" spans="1:50" x14ac:dyDescent="0.55000000000000004">
      <c r="A957">
        <v>197900</v>
      </c>
      <c r="B957" t="s">
        <v>1054</v>
      </c>
      <c r="C957" t="s">
        <v>96</v>
      </c>
      <c r="D957">
        <v>0</v>
      </c>
      <c r="E957">
        <v>0</v>
      </c>
      <c r="F957">
        <v>0</v>
      </c>
      <c r="G957">
        <v>0</v>
      </c>
      <c r="H957">
        <v>0.95</v>
      </c>
      <c r="I957">
        <v>0.02</v>
      </c>
      <c r="J957">
        <v>0</v>
      </c>
      <c r="K957">
        <v>0</v>
      </c>
      <c r="L957">
        <v>0.03</v>
      </c>
      <c r="M957">
        <v>0.02</v>
      </c>
      <c r="N957">
        <v>7.6754292712938597</v>
      </c>
      <c r="O957">
        <f t="shared" si="28"/>
        <v>176.15742499999999</v>
      </c>
      <c r="P957">
        <f t="shared" si="29"/>
        <v>-38.14347351</v>
      </c>
      <c r="R957">
        <v>197400</v>
      </c>
      <c r="S957" t="s">
        <v>1050</v>
      </c>
      <c r="T957" t="s">
        <v>96</v>
      </c>
      <c r="U957">
        <v>0</v>
      </c>
      <c r="V957">
        <v>0</v>
      </c>
      <c r="W957">
        <v>0</v>
      </c>
      <c r="X957">
        <v>0</v>
      </c>
      <c r="Y957">
        <v>0.88</v>
      </c>
      <c r="Z957">
        <v>0</v>
      </c>
      <c r="AA957">
        <v>0</v>
      </c>
      <c r="AB957">
        <v>0</v>
      </c>
      <c r="AC957">
        <v>0.12</v>
      </c>
      <c r="AD957">
        <v>0.02</v>
      </c>
      <c r="AE957">
        <v>2.7410983569727501</v>
      </c>
      <c r="AF957">
        <v>176.31855359999901</v>
      </c>
      <c r="AG957">
        <v>-37.710103719999999</v>
      </c>
      <c r="AI957">
        <v>199200</v>
      </c>
      <c r="AJ957" t="s">
        <v>1067</v>
      </c>
      <c r="AK957" t="s">
        <v>96</v>
      </c>
      <c r="AL957" t="s">
        <v>97</v>
      </c>
      <c r="AM957" t="s">
        <v>97</v>
      </c>
      <c r="AN957" t="s">
        <v>97</v>
      </c>
      <c r="AO957">
        <v>0</v>
      </c>
      <c r="AP957" t="s">
        <v>97</v>
      </c>
      <c r="AQ957" t="s">
        <v>97</v>
      </c>
      <c r="AR957">
        <v>0</v>
      </c>
      <c r="AS957" t="s">
        <v>97</v>
      </c>
      <c r="AT957" t="s">
        <v>97</v>
      </c>
      <c r="AU957">
        <v>0</v>
      </c>
      <c r="AV957" t="s">
        <v>97</v>
      </c>
      <c r="AW957">
        <v>176.20722000000001</v>
      </c>
      <c r="AX957">
        <v>-38.141187010000003</v>
      </c>
    </row>
    <row r="958" spans="1:50" x14ac:dyDescent="0.55000000000000004">
      <c r="A958">
        <v>198000</v>
      </c>
      <c r="B958" t="s">
        <v>1055</v>
      </c>
      <c r="C958" t="s">
        <v>96</v>
      </c>
      <c r="D958">
        <v>0</v>
      </c>
      <c r="E958">
        <v>0</v>
      </c>
      <c r="F958">
        <v>0</v>
      </c>
      <c r="G958">
        <v>0</v>
      </c>
      <c r="H958">
        <v>1</v>
      </c>
      <c r="I958">
        <v>0</v>
      </c>
      <c r="J958">
        <v>0</v>
      </c>
      <c r="K958">
        <v>0</v>
      </c>
      <c r="L958">
        <v>0</v>
      </c>
      <c r="M958">
        <v>0.02</v>
      </c>
      <c r="N958">
        <v>11.344693554897701</v>
      </c>
      <c r="O958">
        <f t="shared" si="28"/>
        <v>176.2509833</v>
      </c>
      <c r="P958">
        <f t="shared" si="29"/>
        <v>-38.030313390000003</v>
      </c>
      <c r="R958">
        <v>197500</v>
      </c>
      <c r="S958" t="s">
        <v>1051</v>
      </c>
      <c r="T958" t="s">
        <v>96</v>
      </c>
      <c r="U958">
        <v>0</v>
      </c>
      <c r="V958">
        <v>0</v>
      </c>
      <c r="W958">
        <v>0</v>
      </c>
      <c r="X958">
        <v>0</v>
      </c>
      <c r="Y958">
        <v>0.83</v>
      </c>
      <c r="Z958">
        <v>0</v>
      </c>
      <c r="AA958">
        <v>0</v>
      </c>
      <c r="AB958">
        <v>0</v>
      </c>
      <c r="AC958">
        <v>0.17</v>
      </c>
      <c r="AD958">
        <v>0.02</v>
      </c>
      <c r="AE958">
        <v>2.4403176265541999</v>
      </c>
      <c r="AF958">
        <v>176.34389999999999</v>
      </c>
      <c r="AG958">
        <v>-37.719006610000001</v>
      </c>
      <c r="AI958">
        <v>199300</v>
      </c>
      <c r="AJ958" t="s">
        <v>1068</v>
      </c>
      <c r="AK958" t="s">
        <v>96</v>
      </c>
      <c r="AL958">
        <v>0</v>
      </c>
      <c r="AM958">
        <v>0</v>
      </c>
      <c r="AN958">
        <v>0</v>
      </c>
      <c r="AO958">
        <v>0</v>
      </c>
      <c r="AP958">
        <v>0</v>
      </c>
      <c r="AQ958">
        <v>1</v>
      </c>
      <c r="AR958">
        <v>0</v>
      </c>
      <c r="AS958">
        <v>0</v>
      </c>
      <c r="AT958">
        <v>0</v>
      </c>
      <c r="AU958">
        <v>0</v>
      </c>
      <c r="AV958">
        <v>1.9881921186640299</v>
      </c>
      <c r="AW958">
        <v>176.23058750000001</v>
      </c>
      <c r="AX958">
        <v>-38.12824758</v>
      </c>
    </row>
    <row r="959" spans="1:50" x14ac:dyDescent="0.55000000000000004">
      <c r="A959">
        <v>198100</v>
      </c>
      <c r="B959" t="s">
        <v>1056</v>
      </c>
      <c r="C959" t="s">
        <v>96</v>
      </c>
      <c r="D959">
        <v>0</v>
      </c>
      <c r="E959">
        <v>0</v>
      </c>
      <c r="F959">
        <v>0</v>
      </c>
      <c r="G959">
        <v>0</v>
      </c>
      <c r="H959">
        <v>0.97</v>
      </c>
      <c r="I959">
        <v>0.01</v>
      </c>
      <c r="J959">
        <v>0</v>
      </c>
      <c r="K959">
        <v>0</v>
      </c>
      <c r="L959">
        <v>0.02</v>
      </c>
      <c r="M959">
        <v>0.02</v>
      </c>
      <c r="N959">
        <v>8.0754017487683196</v>
      </c>
      <c r="O959">
        <f t="shared" si="28"/>
        <v>176.21388400000001</v>
      </c>
      <c r="P959">
        <f t="shared" si="29"/>
        <v>-38.062835509999999</v>
      </c>
      <c r="R959">
        <v>197600</v>
      </c>
      <c r="S959" t="s">
        <v>1052</v>
      </c>
      <c r="T959" t="s">
        <v>96</v>
      </c>
      <c r="U959">
        <v>0</v>
      </c>
      <c r="V959">
        <v>0</v>
      </c>
      <c r="W959">
        <v>0</v>
      </c>
      <c r="X959">
        <v>0</v>
      </c>
      <c r="Y959">
        <v>1</v>
      </c>
      <c r="Z959">
        <v>0</v>
      </c>
      <c r="AA959">
        <v>0</v>
      </c>
      <c r="AB959">
        <v>0</v>
      </c>
      <c r="AC959">
        <v>0</v>
      </c>
      <c r="AD959">
        <v>0.02</v>
      </c>
      <c r="AE959">
        <v>7.0738993507847701</v>
      </c>
      <c r="AF959">
        <v>176.359044199999</v>
      </c>
      <c r="AG959">
        <v>-37.732983189999999</v>
      </c>
      <c r="AI959">
        <v>199400</v>
      </c>
      <c r="AJ959" t="s">
        <v>1069</v>
      </c>
      <c r="AK959" t="s">
        <v>96</v>
      </c>
      <c r="AL959">
        <v>0</v>
      </c>
      <c r="AM959">
        <v>0.31</v>
      </c>
      <c r="AN959">
        <v>0</v>
      </c>
      <c r="AO959">
        <v>0</v>
      </c>
      <c r="AP959">
        <v>0</v>
      </c>
      <c r="AQ959">
        <v>0.54</v>
      </c>
      <c r="AR959">
        <v>0</v>
      </c>
      <c r="AS959">
        <v>0</v>
      </c>
      <c r="AT959">
        <v>0.15</v>
      </c>
      <c r="AU959">
        <v>0</v>
      </c>
      <c r="AV959">
        <v>1.91487638386975</v>
      </c>
      <c r="AW959">
        <v>176.238232699999</v>
      </c>
      <c r="AX959">
        <v>-38.121547839999998</v>
      </c>
    </row>
    <row r="960" spans="1:50" x14ac:dyDescent="0.55000000000000004">
      <c r="A960">
        <v>198200</v>
      </c>
      <c r="B960" t="s">
        <v>1057</v>
      </c>
      <c r="C960" t="s">
        <v>96</v>
      </c>
      <c r="D960">
        <v>0</v>
      </c>
      <c r="E960">
        <v>0</v>
      </c>
      <c r="F960">
        <v>0</v>
      </c>
      <c r="G960">
        <v>0</v>
      </c>
      <c r="H960">
        <v>0.96</v>
      </c>
      <c r="I960">
        <v>0.04</v>
      </c>
      <c r="J960">
        <v>0</v>
      </c>
      <c r="K960">
        <v>0</v>
      </c>
      <c r="L960">
        <v>0</v>
      </c>
      <c r="M960">
        <v>0.02</v>
      </c>
      <c r="N960">
        <v>7.2379015619051801</v>
      </c>
      <c r="O960">
        <f t="shared" si="28"/>
        <v>176.20454380000001</v>
      </c>
      <c r="P960">
        <f t="shared" si="29"/>
        <v>-38.079077009999999</v>
      </c>
      <c r="R960">
        <v>197700</v>
      </c>
      <c r="S960" t="s">
        <v>1053</v>
      </c>
      <c r="T960" t="s">
        <v>96</v>
      </c>
      <c r="U960">
        <v>0</v>
      </c>
      <c r="V960">
        <v>0</v>
      </c>
      <c r="W960">
        <v>0</v>
      </c>
      <c r="X960">
        <v>0</v>
      </c>
      <c r="Y960">
        <v>1</v>
      </c>
      <c r="Z960">
        <v>0</v>
      </c>
      <c r="AA960">
        <v>0</v>
      </c>
      <c r="AB960">
        <v>0</v>
      </c>
      <c r="AC960">
        <v>0</v>
      </c>
      <c r="AD960">
        <v>0.02</v>
      </c>
      <c r="AE960">
        <v>6.14895614591157</v>
      </c>
      <c r="AF960">
        <v>176.1879533</v>
      </c>
      <c r="AG960">
        <v>-38.004666610000001</v>
      </c>
      <c r="AI960">
        <v>199500</v>
      </c>
      <c r="AJ960" t="s">
        <v>1070</v>
      </c>
      <c r="AK960" t="s">
        <v>96</v>
      </c>
      <c r="AL960">
        <v>0</v>
      </c>
      <c r="AM960">
        <v>0</v>
      </c>
      <c r="AN960">
        <v>0</v>
      </c>
      <c r="AO960">
        <v>0</v>
      </c>
      <c r="AP960">
        <v>0</v>
      </c>
      <c r="AQ960">
        <v>1</v>
      </c>
      <c r="AR960">
        <v>0</v>
      </c>
      <c r="AS960">
        <v>0</v>
      </c>
      <c r="AT960">
        <v>0</v>
      </c>
      <c r="AU960">
        <v>0</v>
      </c>
      <c r="AV960">
        <v>1.2901228334417001</v>
      </c>
      <c r="AW960">
        <v>176.220057</v>
      </c>
      <c r="AX960">
        <v>-38.134625569999997</v>
      </c>
    </row>
    <row r="961" spans="1:50" x14ac:dyDescent="0.55000000000000004">
      <c r="A961">
        <v>198400</v>
      </c>
      <c r="B961" t="s">
        <v>1058</v>
      </c>
      <c r="C961" t="s">
        <v>96</v>
      </c>
      <c r="D961">
        <v>0</v>
      </c>
      <c r="E961">
        <v>0</v>
      </c>
      <c r="F961">
        <v>0</v>
      </c>
      <c r="G961">
        <v>0</v>
      </c>
      <c r="H961">
        <v>0.96</v>
      </c>
      <c r="I961">
        <v>0.02</v>
      </c>
      <c r="J961">
        <v>0</v>
      </c>
      <c r="K961">
        <v>0</v>
      </c>
      <c r="L961">
        <v>0.02</v>
      </c>
      <c r="M961">
        <v>0.02</v>
      </c>
      <c r="N961">
        <v>4.5819124429235698</v>
      </c>
      <c r="O961">
        <f t="shared" si="28"/>
        <v>176.21341759999899</v>
      </c>
      <c r="P961">
        <f t="shared" si="29"/>
        <v>-38.09960701</v>
      </c>
      <c r="R961">
        <v>197800</v>
      </c>
      <c r="S961" t="s">
        <v>1065</v>
      </c>
      <c r="T961" t="s">
        <v>96</v>
      </c>
      <c r="U961" t="s">
        <v>97</v>
      </c>
      <c r="V961" t="s">
        <v>97</v>
      </c>
      <c r="W961" t="s">
        <v>97</v>
      </c>
      <c r="X961">
        <v>0</v>
      </c>
      <c r="Y961" t="s">
        <v>97</v>
      </c>
      <c r="Z961" t="s">
        <v>97</v>
      </c>
      <c r="AA961">
        <v>0</v>
      </c>
      <c r="AB961" t="s">
        <v>97</v>
      </c>
      <c r="AC961" t="s">
        <v>97</v>
      </c>
      <c r="AD961">
        <v>0.02</v>
      </c>
      <c r="AE961" t="s">
        <v>97</v>
      </c>
      <c r="AF961">
        <v>176.0476779</v>
      </c>
      <c r="AG961">
        <v>-38.112993709999998</v>
      </c>
      <c r="AI961">
        <v>199600</v>
      </c>
      <c r="AJ961" t="s">
        <v>1071</v>
      </c>
      <c r="AK961" t="s">
        <v>96</v>
      </c>
      <c r="AL961" t="s">
        <v>97</v>
      </c>
      <c r="AM961" t="s">
        <v>97</v>
      </c>
      <c r="AN961" t="s">
        <v>97</v>
      </c>
      <c r="AO961">
        <v>0</v>
      </c>
      <c r="AP961" t="s">
        <v>97</v>
      </c>
      <c r="AQ961" t="s">
        <v>97</v>
      </c>
      <c r="AR961">
        <v>0</v>
      </c>
      <c r="AS961" t="s">
        <v>97</v>
      </c>
      <c r="AT961" t="s">
        <v>97</v>
      </c>
      <c r="AU961">
        <v>0</v>
      </c>
      <c r="AV961" t="s">
        <v>97</v>
      </c>
      <c r="AW961">
        <v>176.20917800000001</v>
      </c>
      <c r="AX961">
        <v>-38.149736230000002</v>
      </c>
    </row>
    <row r="962" spans="1:50" x14ac:dyDescent="0.55000000000000004">
      <c r="A962">
        <v>198500</v>
      </c>
      <c r="B962" t="s">
        <v>1059</v>
      </c>
      <c r="C962" t="s">
        <v>96</v>
      </c>
      <c r="D962">
        <v>0</v>
      </c>
      <c r="E962">
        <v>0</v>
      </c>
      <c r="F962">
        <v>0</v>
      </c>
      <c r="G962">
        <v>0</v>
      </c>
      <c r="H962">
        <v>0.94</v>
      </c>
      <c r="I962">
        <v>0.06</v>
      </c>
      <c r="J962">
        <v>0</v>
      </c>
      <c r="K962">
        <v>0</v>
      </c>
      <c r="L962">
        <v>0</v>
      </c>
      <c r="M962">
        <v>0.02</v>
      </c>
      <c r="N962">
        <v>3.3310547975258902</v>
      </c>
      <c r="O962">
        <f t="shared" si="28"/>
        <v>176.21668890000001</v>
      </c>
      <c r="P962">
        <f t="shared" si="29"/>
        <v>-38.118660390000002</v>
      </c>
      <c r="R962">
        <v>197900</v>
      </c>
      <c r="S962" t="s">
        <v>1054</v>
      </c>
      <c r="T962" t="s">
        <v>96</v>
      </c>
      <c r="U962">
        <v>0</v>
      </c>
      <c r="V962">
        <v>0</v>
      </c>
      <c r="W962">
        <v>0</v>
      </c>
      <c r="X962">
        <v>0</v>
      </c>
      <c r="Y962">
        <v>0.89</v>
      </c>
      <c r="Z962">
        <v>0</v>
      </c>
      <c r="AA962">
        <v>0</v>
      </c>
      <c r="AB962">
        <v>0</v>
      </c>
      <c r="AC962">
        <v>0.11</v>
      </c>
      <c r="AD962">
        <v>0.02</v>
      </c>
      <c r="AE962">
        <v>4.4238851815729801</v>
      </c>
      <c r="AF962">
        <v>176.15742499999999</v>
      </c>
      <c r="AG962">
        <v>-38.14347351</v>
      </c>
      <c r="AI962">
        <v>199700</v>
      </c>
      <c r="AJ962" t="s">
        <v>1072</v>
      </c>
      <c r="AK962" t="s">
        <v>96</v>
      </c>
      <c r="AL962">
        <v>0</v>
      </c>
      <c r="AM962">
        <v>0</v>
      </c>
      <c r="AN962">
        <v>0</v>
      </c>
      <c r="AO962">
        <v>0</v>
      </c>
      <c r="AP962">
        <v>0</v>
      </c>
      <c r="AQ962">
        <v>0.67</v>
      </c>
      <c r="AR962">
        <v>0</v>
      </c>
      <c r="AS962">
        <v>0</v>
      </c>
      <c r="AT962">
        <v>0.33</v>
      </c>
      <c r="AU962">
        <v>0</v>
      </c>
      <c r="AV962" t="s">
        <v>97</v>
      </c>
      <c r="AW962">
        <v>176.22610299999999</v>
      </c>
      <c r="AX962">
        <v>-38.141144679999996</v>
      </c>
    </row>
    <row r="963" spans="1:50" x14ac:dyDescent="0.55000000000000004">
      <c r="A963">
        <v>198600</v>
      </c>
      <c r="B963" t="s">
        <v>1060</v>
      </c>
      <c r="C963" t="s">
        <v>96</v>
      </c>
      <c r="D963">
        <v>0</v>
      </c>
      <c r="E963">
        <v>0</v>
      </c>
      <c r="F963">
        <v>0</v>
      </c>
      <c r="G963">
        <v>0</v>
      </c>
      <c r="H963">
        <v>0.94</v>
      </c>
      <c r="I963">
        <v>0.04</v>
      </c>
      <c r="J963">
        <v>0</v>
      </c>
      <c r="K963">
        <v>0</v>
      </c>
      <c r="L963">
        <v>0.02</v>
      </c>
      <c r="M963">
        <v>0.02</v>
      </c>
      <c r="N963">
        <v>4.8326017037551399</v>
      </c>
      <c r="O963">
        <f t="shared" si="28"/>
        <v>176.20626179999999</v>
      </c>
      <c r="P963">
        <f t="shared" si="29"/>
        <v>-38.128329530000002</v>
      </c>
      <c r="R963">
        <v>198000</v>
      </c>
      <c r="S963" t="s">
        <v>1055</v>
      </c>
      <c r="T963" t="s">
        <v>96</v>
      </c>
      <c r="U963">
        <v>0</v>
      </c>
      <c r="V963">
        <v>0</v>
      </c>
      <c r="W963">
        <v>0</v>
      </c>
      <c r="X963">
        <v>0</v>
      </c>
      <c r="Y963">
        <v>1</v>
      </c>
      <c r="Z963">
        <v>0</v>
      </c>
      <c r="AA963">
        <v>0</v>
      </c>
      <c r="AB963">
        <v>0</v>
      </c>
      <c r="AC963">
        <v>0</v>
      </c>
      <c r="AD963">
        <v>0.02</v>
      </c>
      <c r="AE963" t="s">
        <v>97</v>
      </c>
      <c r="AF963">
        <v>176.2509833</v>
      </c>
      <c r="AG963">
        <v>-38.030313390000003</v>
      </c>
      <c r="AI963">
        <v>199800</v>
      </c>
      <c r="AJ963" t="s">
        <v>1073</v>
      </c>
      <c r="AK963" t="s">
        <v>96</v>
      </c>
      <c r="AL963">
        <v>0</v>
      </c>
      <c r="AM963">
        <v>0.03</v>
      </c>
      <c r="AN963">
        <v>0</v>
      </c>
      <c r="AO963">
        <v>0</v>
      </c>
      <c r="AP963">
        <v>0</v>
      </c>
      <c r="AQ963">
        <v>0.61</v>
      </c>
      <c r="AR963">
        <v>0</v>
      </c>
      <c r="AS963">
        <v>0</v>
      </c>
      <c r="AT963">
        <v>0.36</v>
      </c>
      <c r="AU963">
        <v>0</v>
      </c>
      <c r="AV963">
        <v>4.3560295020933797</v>
      </c>
      <c r="AW963">
        <v>176.2424283</v>
      </c>
      <c r="AX963">
        <v>-38.134740839999999</v>
      </c>
    </row>
    <row r="964" spans="1:50" x14ac:dyDescent="0.55000000000000004">
      <c r="A964">
        <v>198700</v>
      </c>
      <c r="B964" t="s">
        <v>1061</v>
      </c>
      <c r="C964" t="s">
        <v>96</v>
      </c>
      <c r="D964">
        <v>0</v>
      </c>
      <c r="E964">
        <v>0</v>
      </c>
      <c r="F964">
        <v>0</v>
      </c>
      <c r="G964">
        <v>0</v>
      </c>
      <c r="H964">
        <v>0.95</v>
      </c>
      <c r="I964">
        <v>0.03</v>
      </c>
      <c r="J964">
        <v>0</v>
      </c>
      <c r="K964">
        <v>0</v>
      </c>
      <c r="L964">
        <v>0.02</v>
      </c>
      <c r="M964">
        <v>0.02</v>
      </c>
      <c r="N964">
        <v>16.2968945436103</v>
      </c>
      <c r="O964">
        <f t="shared" ref="O964:O1027" si="30">VLOOKUP($A964,$R$2:$AG$2152, 15)</f>
        <v>176.45805759999999</v>
      </c>
      <c r="P964">
        <f t="shared" ref="P964:P1027" si="31">VLOOKUP($A964,$R$2:$AG$2152, 16)</f>
        <v>-38.057061560000001</v>
      </c>
      <c r="R964">
        <v>198100</v>
      </c>
      <c r="S964" t="s">
        <v>1056</v>
      </c>
      <c r="T964" t="s">
        <v>96</v>
      </c>
      <c r="U964">
        <v>0</v>
      </c>
      <c r="V964">
        <v>0</v>
      </c>
      <c r="W964">
        <v>0</v>
      </c>
      <c r="X964">
        <v>0</v>
      </c>
      <c r="Y964">
        <v>0.88</v>
      </c>
      <c r="Z964">
        <v>0</v>
      </c>
      <c r="AA964">
        <v>0</v>
      </c>
      <c r="AB964">
        <v>0</v>
      </c>
      <c r="AC964">
        <v>0.12</v>
      </c>
      <c r="AD964">
        <v>0.02</v>
      </c>
      <c r="AE964">
        <v>2.7869625601532499</v>
      </c>
      <c r="AF964">
        <v>176.21388400000001</v>
      </c>
      <c r="AG964">
        <v>-38.062835509999999</v>
      </c>
      <c r="AI964">
        <v>199900</v>
      </c>
      <c r="AJ964" t="s">
        <v>1074</v>
      </c>
      <c r="AK964" t="s">
        <v>96</v>
      </c>
      <c r="AL964">
        <v>0</v>
      </c>
      <c r="AM964">
        <v>0.34</v>
      </c>
      <c r="AN964">
        <v>0</v>
      </c>
      <c r="AO964">
        <v>0</v>
      </c>
      <c r="AP964">
        <v>1.99999999999999E-2</v>
      </c>
      <c r="AQ964">
        <v>0.49</v>
      </c>
      <c r="AR964">
        <v>0</v>
      </c>
      <c r="AS964">
        <v>0.03</v>
      </c>
      <c r="AT964">
        <v>0.12</v>
      </c>
      <c r="AU964">
        <v>0</v>
      </c>
      <c r="AV964">
        <v>7.4781988673397501</v>
      </c>
      <c r="AW964">
        <v>176.23214440000001</v>
      </c>
      <c r="AX964">
        <v>-38.142499530000002</v>
      </c>
    </row>
    <row r="965" spans="1:50" x14ac:dyDescent="0.55000000000000004">
      <c r="A965">
        <v>198800</v>
      </c>
      <c r="B965" t="s">
        <v>1062</v>
      </c>
      <c r="C965" t="s">
        <v>96</v>
      </c>
      <c r="D965">
        <v>0</v>
      </c>
      <c r="E965">
        <v>0.02</v>
      </c>
      <c r="F965">
        <v>0</v>
      </c>
      <c r="G965">
        <v>0</v>
      </c>
      <c r="H965">
        <v>0.94</v>
      </c>
      <c r="I965">
        <v>0.02</v>
      </c>
      <c r="J965">
        <v>0</v>
      </c>
      <c r="K965">
        <v>0.01</v>
      </c>
      <c r="L965">
        <v>0.01</v>
      </c>
      <c r="M965">
        <v>0.02</v>
      </c>
      <c r="N965">
        <v>3.3185080125214301</v>
      </c>
      <c r="O965">
        <f t="shared" si="30"/>
        <v>176.2369396</v>
      </c>
      <c r="P965">
        <f t="shared" si="31"/>
        <v>-38.10882745</v>
      </c>
      <c r="R965">
        <v>198200</v>
      </c>
      <c r="S965" t="s">
        <v>1057</v>
      </c>
      <c r="T965" t="s">
        <v>96</v>
      </c>
      <c r="U965">
        <v>0</v>
      </c>
      <c r="V965">
        <v>0</v>
      </c>
      <c r="W965">
        <v>0</v>
      </c>
      <c r="X965">
        <v>0</v>
      </c>
      <c r="Y965">
        <v>1</v>
      </c>
      <c r="Z965">
        <v>0</v>
      </c>
      <c r="AA965">
        <v>0</v>
      </c>
      <c r="AB965">
        <v>0</v>
      </c>
      <c r="AC965">
        <v>0</v>
      </c>
      <c r="AD965">
        <v>0.02</v>
      </c>
      <c r="AE965">
        <v>2.89473749222029</v>
      </c>
      <c r="AF965">
        <v>176.20454380000001</v>
      </c>
      <c r="AG965">
        <v>-38.079077009999999</v>
      </c>
      <c r="AI965">
        <v>200000</v>
      </c>
      <c r="AJ965" t="s">
        <v>1075</v>
      </c>
      <c r="AK965" t="s">
        <v>96</v>
      </c>
      <c r="AL965">
        <v>0</v>
      </c>
      <c r="AM965">
        <v>0.02</v>
      </c>
      <c r="AN965">
        <v>0</v>
      </c>
      <c r="AO965">
        <v>0</v>
      </c>
      <c r="AP965">
        <v>0.45</v>
      </c>
      <c r="AQ965">
        <v>0.44</v>
      </c>
      <c r="AR965">
        <v>0</v>
      </c>
      <c r="AS965">
        <v>0</v>
      </c>
      <c r="AT965">
        <v>0.09</v>
      </c>
      <c r="AU965">
        <v>0</v>
      </c>
      <c r="AV965">
        <v>2.7989787535211899</v>
      </c>
      <c r="AW965">
        <v>176.22165459999999</v>
      </c>
      <c r="AX965">
        <v>-38.15440452</v>
      </c>
    </row>
    <row r="966" spans="1:50" x14ac:dyDescent="0.55000000000000004">
      <c r="A966">
        <v>198900</v>
      </c>
      <c r="B966" t="s">
        <v>1063</v>
      </c>
      <c r="C966" t="s">
        <v>96</v>
      </c>
      <c r="D966">
        <v>0</v>
      </c>
      <c r="E966">
        <v>0</v>
      </c>
      <c r="F966">
        <v>0</v>
      </c>
      <c r="G966">
        <v>0</v>
      </c>
      <c r="H966">
        <v>0.96</v>
      </c>
      <c r="I966">
        <v>0.02</v>
      </c>
      <c r="J966">
        <v>0</v>
      </c>
      <c r="K966">
        <v>0</v>
      </c>
      <c r="L966">
        <v>0.02</v>
      </c>
      <c r="M966">
        <v>0.02</v>
      </c>
      <c r="N966">
        <v>3.8637219946801702</v>
      </c>
      <c r="O966">
        <f t="shared" si="30"/>
        <v>176.22903819999999</v>
      </c>
      <c r="P966">
        <f t="shared" si="31"/>
        <v>-38.114852480000003</v>
      </c>
      <c r="R966">
        <v>198400</v>
      </c>
      <c r="S966" t="s">
        <v>1058</v>
      </c>
      <c r="T966" t="s">
        <v>96</v>
      </c>
      <c r="U966">
        <v>0</v>
      </c>
      <c r="V966">
        <v>0</v>
      </c>
      <c r="W966">
        <v>0</v>
      </c>
      <c r="X966">
        <v>0</v>
      </c>
      <c r="Y966">
        <v>0.93</v>
      </c>
      <c r="Z966">
        <v>0.05</v>
      </c>
      <c r="AA966">
        <v>0</v>
      </c>
      <c r="AB966">
        <v>0</v>
      </c>
      <c r="AC966">
        <v>0.02</v>
      </c>
      <c r="AD966">
        <v>0.02</v>
      </c>
      <c r="AE966">
        <v>5.14953767167429</v>
      </c>
      <c r="AF966">
        <v>176.21341759999899</v>
      </c>
      <c r="AG966">
        <v>-38.09960701</v>
      </c>
      <c r="AI966">
        <v>200100</v>
      </c>
      <c r="AJ966" t="s">
        <v>1076</v>
      </c>
      <c r="AK966" t="s">
        <v>96</v>
      </c>
      <c r="AL966">
        <v>0</v>
      </c>
      <c r="AM966">
        <v>0</v>
      </c>
      <c r="AN966">
        <v>0</v>
      </c>
      <c r="AO966">
        <v>0</v>
      </c>
      <c r="AP966">
        <v>6.0000000000000102E-2</v>
      </c>
      <c r="AQ966">
        <v>0.83</v>
      </c>
      <c r="AR966">
        <v>0</v>
      </c>
      <c r="AS966">
        <v>0</v>
      </c>
      <c r="AT966">
        <v>0.11</v>
      </c>
      <c r="AU966">
        <v>0</v>
      </c>
      <c r="AV966">
        <v>2.4249522030272201</v>
      </c>
      <c r="AW966">
        <v>176.25424009999901</v>
      </c>
      <c r="AX966">
        <v>-38.135685209999998</v>
      </c>
    </row>
    <row r="967" spans="1:50" x14ac:dyDescent="0.55000000000000004">
      <c r="A967">
        <v>199000</v>
      </c>
      <c r="B967" t="s">
        <v>1064</v>
      </c>
      <c r="C967" t="s">
        <v>96</v>
      </c>
      <c r="D967">
        <v>0</v>
      </c>
      <c r="E967">
        <v>0.02</v>
      </c>
      <c r="F967">
        <v>0</v>
      </c>
      <c r="G967">
        <v>0</v>
      </c>
      <c r="H967">
        <v>0.89</v>
      </c>
      <c r="I967">
        <v>0.04</v>
      </c>
      <c r="J967">
        <v>0</v>
      </c>
      <c r="K967">
        <v>0.03</v>
      </c>
      <c r="L967">
        <v>0.02</v>
      </c>
      <c r="M967">
        <v>0.02</v>
      </c>
      <c r="N967">
        <v>3.6201248950906999</v>
      </c>
      <c r="O967">
        <f t="shared" si="30"/>
        <v>176.22097679999999</v>
      </c>
      <c r="P967">
        <f t="shared" si="31"/>
        <v>-38.123745659999997</v>
      </c>
      <c r="R967">
        <v>198500</v>
      </c>
      <c r="S967" t="s">
        <v>1059</v>
      </c>
      <c r="T967" t="s">
        <v>96</v>
      </c>
      <c r="U967">
        <v>0</v>
      </c>
      <c r="V967">
        <v>0</v>
      </c>
      <c r="W967">
        <v>0</v>
      </c>
      <c r="X967">
        <v>0</v>
      </c>
      <c r="Y967">
        <v>1</v>
      </c>
      <c r="Z967">
        <v>0</v>
      </c>
      <c r="AA967">
        <v>0</v>
      </c>
      <c r="AB967">
        <v>0</v>
      </c>
      <c r="AC967">
        <v>0</v>
      </c>
      <c r="AD967">
        <v>0.02</v>
      </c>
      <c r="AE967">
        <v>1.2394303869443799</v>
      </c>
      <c r="AF967">
        <v>176.21668890000001</v>
      </c>
      <c r="AG967">
        <v>-38.118660390000002</v>
      </c>
      <c r="AI967">
        <v>200200</v>
      </c>
      <c r="AJ967" t="s">
        <v>1077</v>
      </c>
      <c r="AK967" t="s">
        <v>96</v>
      </c>
      <c r="AL967">
        <v>0</v>
      </c>
      <c r="AM967">
        <v>0</v>
      </c>
      <c r="AN967">
        <v>0</v>
      </c>
      <c r="AO967">
        <v>0</v>
      </c>
      <c r="AP967">
        <v>0</v>
      </c>
      <c r="AQ967">
        <v>0.69</v>
      </c>
      <c r="AR967">
        <v>0</v>
      </c>
      <c r="AS967">
        <v>0</v>
      </c>
      <c r="AT967">
        <v>0.31</v>
      </c>
      <c r="AU967">
        <v>0</v>
      </c>
      <c r="AV967">
        <v>2.3083327649537702</v>
      </c>
      <c r="AW967">
        <v>176.2346579</v>
      </c>
      <c r="AX967">
        <v>-38.149900649999999</v>
      </c>
    </row>
    <row r="968" spans="1:50" x14ac:dyDescent="0.55000000000000004">
      <c r="A968">
        <v>199100</v>
      </c>
      <c r="B968" t="s">
        <v>1066</v>
      </c>
      <c r="C968" t="s">
        <v>96</v>
      </c>
      <c r="D968">
        <v>0</v>
      </c>
      <c r="E968">
        <v>0.02</v>
      </c>
      <c r="F968">
        <v>0</v>
      </c>
      <c r="G968">
        <v>0</v>
      </c>
      <c r="H968">
        <v>0.91</v>
      </c>
      <c r="I968">
        <v>0.05</v>
      </c>
      <c r="J968">
        <v>0</v>
      </c>
      <c r="K968">
        <v>0.02</v>
      </c>
      <c r="L968">
        <v>0</v>
      </c>
      <c r="M968">
        <v>0.02</v>
      </c>
      <c r="N968">
        <v>4.5872717670181604</v>
      </c>
      <c r="O968">
        <f t="shared" si="30"/>
        <v>176.20548590000001</v>
      </c>
      <c r="P968">
        <f t="shared" si="31"/>
        <v>-38.134864669999999</v>
      </c>
      <c r="R968">
        <v>198600</v>
      </c>
      <c r="S968" t="s">
        <v>1060</v>
      </c>
      <c r="T968" t="s">
        <v>96</v>
      </c>
      <c r="U968">
        <v>0</v>
      </c>
      <c r="V968">
        <v>0</v>
      </c>
      <c r="W968">
        <v>0</v>
      </c>
      <c r="X968">
        <v>0</v>
      </c>
      <c r="Y968">
        <v>1</v>
      </c>
      <c r="Z968">
        <v>0</v>
      </c>
      <c r="AA968">
        <v>0</v>
      </c>
      <c r="AB968">
        <v>0</v>
      </c>
      <c r="AC968">
        <v>0</v>
      </c>
      <c r="AD968">
        <v>0.02</v>
      </c>
      <c r="AE968">
        <v>2.6786622246417</v>
      </c>
      <c r="AF968">
        <v>176.20626179999999</v>
      </c>
      <c r="AG968">
        <v>-38.128329530000002</v>
      </c>
      <c r="AI968">
        <v>200300</v>
      </c>
      <c r="AJ968" t="s">
        <v>1078</v>
      </c>
      <c r="AK968" t="s">
        <v>96</v>
      </c>
      <c r="AL968">
        <v>0</v>
      </c>
      <c r="AM968">
        <v>0</v>
      </c>
      <c r="AN968">
        <v>0</v>
      </c>
      <c r="AO968">
        <v>0</v>
      </c>
      <c r="AP968">
        <v>0.01</v>
      </c>
      <c r="AQ968">
        <v>0.77</v>
      </c>
      <c r="AR968">
        <v>0</v>
      </c>
      <c r="AS968">
        <v>0.02</v>
      </c>
      <c r="AT968">
        <v>0.2</v>
      </c>
      <c r="AU968">
        <v>0</v>
      </c>
      <c r="AV968">
        <v>2.9353841724889</v>
      </c>
      <c r="AW968">
        <v>176.24450819999899</v>
      </c>
      <c r="AX968">
        <v>-38.142893899999997</v>
      </c>
    </row>
    <row r="969" spans="1:50" x14ac:dyDescent="0.55000000000000004">
      <c r="A969">
        <v>199200</v>
      </c>
      <c r="B969" t="s">
        <v>1067</v>
      </c>
      <c r="C969" t="s">
        <v>96</v>
      </c>
      <c r="D969">
        <v>0</v>
      </c>
      <c r="E969">
        <v>0</v>
      </c>
      <c r="F969">
        <v>0</v>
      </c>
      <c r="G969">
        <v>0</v>
      </c>
      <c r="H969">
        <v>0.98</v>
      </c>
      <c r="I969">
        <v>0.02</v>
      </c>
      <c r="J969">
        <v>0</v>
      </c>
      <c r="K969">
        <v>0</v>
      </c>
      <c r="L969">
        <v>0</v>
      </c>
      <c r="M969">
        <v>0.02</v>
      </c>
      <c r="N969">
        <v>4.4250671086162097</v>
      </c>
      <c r="O969">
        <f t="shared" si="30"/>
        <v>176.20722000000001</v>
      </c>
      <c r="P969">
        <f t="shared" si="31"/>
        <v>-38.141187010000003</v>
      </c>
      <c r="R969">
        <v>198700</v>
      </c>
      <c r="S969" t="s">
        <v>1061</v>
      </c>
      <c r="T969" t="s">
        <v>96</v>
      </c>
      <c r="U969">
        <v>0</v>
      </c>
      <c r="V969">
        <v>0</v>
      </c>
      <c r="W969">
        <v>0</v>
      </c>
      <c r="X969">
        <v>0</v>
      </c>
      <c r="Y969">
        <v>0.83</v>
      </c>
      <c r="Z969">
        <v>7.0000000000000007E-2</v>
      </c>
      <c r="AA969">
        <v>0</v>
      </c>
      <c r="AB969">
        <v>0</v>
      </c>
      <c r="AC969">
        <v>0.1</v>
      </c>
      <c r="AD969">
        <v>0.02</v>
      </c>
      <c r="AE969">
        <v>2.5562089970847302</v>
      </c>
      <c r="AF969">
        <v>176.45805759999999</v>
      </c>
      <c r="AG969">
        <v>-38.057061560000001</v>
      </c>
      <c r="AI969">
        <v>200400</v>
      </c>
      <c r="AJ969" t="s">
        <v>1079</v>
      </c>
      <c r="AK969" t="s">
        <v>96</v>
      </c>
      <c r="AL969">
        <v>0</v>
      </c>
      <c r="AM969">
        <v>0.67</v>
      </c>
      <c r="AN969">
        <v>0</v>
      </c>
      <c r="AO969">
        <v>0</v>
      </c>
      <c r="AP969">
        <v>0</v>
      </c>
      <c r="AQ969">
        <v>0.33</v>
      </c>
      <c r="AR969">
        <v>0</v>
      </c>
      <c r="AS969">
        <v>0</v>
      </c>
      <c r="AT969">
        <v>0</v>
      </c>
      <c r="AU969">
        <v>0</v>
      </c>
      <c r="AV969">
        <v>10.097579963022</v>
      </c>
      <c r="AW969">
        <v>176.35425039999899</v>
      </c>
      <c r="AX969">
        <v>-38.111577390000001</v>
      </c>
    </row>
    <row r="970" spans="1:50" x14ac:dyDescent="0.55000000000000004">
      <c r="A970">
        <v>199300</v>
      </c>
      <c r="B970" t="s">
        <v>1068</v>
      </c>
      <c r="C970" t="s">
        <v>96</v>
      </c>
      <c r="D970">
        <v>0</v>
      </c>
      <c r="E970">
        <v>0</v>
      </c>
      <c r="F970">
        <v>0</v>
      </c>
      <c r="G970">
        <v>0</v>
      </c>
      <c r="H970">
        <v>1</v>
      </c>
      <c r="I970">
        <v>0</v>
      </c>
      <c r="J970">
        <v>0</v>
      </c>
      <c r="K970">
        <v>0</v>
      </c>
      <c r="L970">
        <v>0</v>
      </c>
      <c r="M970">
        <v>0.02</v>
      </c>
      <c r="N970">
        <v>2.22865606524116</v>
      </c>
      <c r="O970">
        <f t="shared" si="30"/>
        <v>176.23058750000001</v>
      </c>
      <c r="P970">
        <f t="shared" si="31"/>
        <v>-38.12824758</v>
      </c>
      <c r="R970">
        <v>198800</v>
      </c>
      <c r="S970" t="s">
        <v>1062</v>
      </c>
      <c r="T970" t="s">
        <v>96</v>
      </c>
      <c r="U970">
        <v>0</v>
      </c>
      <c r="V970">
        <v>0</v>
      </c>
      <c r="W970">
        <v>0</v>
      </c>
      <c r="X970">
        <v>0</v>
      </c>
      <c r="Y970">
        <v>0.75</v>
      </c>
      <c r="Z970">
        <v>0</v>
      </c>
      <c r="AA970">
        <v>0</v>
      </c>
      <c r="AB970">
        <v>0</v>
      </c>
      <c r="AC970">
        <v>0.25</v>
      </c>
      <c r="AD970">
        <v>0.02</v>
      </c>
      <c r="AE970">
        <v>0.54226583297056197</v>
      </c>
      <c r="AF970">
        <v>176.2369396</v>
      </c>
      <c r="AG970">
        <v>-38.10882745</v>
      </c>
      <c r="AI970">
        <v>200500</v>
      </c>
      <c r="AJ970" t="s">
        <v>1080</v>
      </c>
      <c r="AK970" t="s">
        <v>96</v>
      </c>
      <c r="AL970">
        <v>0</v>
      </c>
      <c r="AM970">
        <v>0</v>
      </c>
      <c r="AN970">
        <v>0</v>
      </c>
      <c r="AO970">
        <v>0</v>
      </c>
      <c r="AP970">
        <v>0</v>
      </c>
      <c r="AQ970">
        <v>0.86</v>
      </c>
      <c r="AR970">
        <v>0</v>
      </c>
      <c r="AS970">
        <v>0.01</v>
      </c>
      <c r="AT970">
        <v>0.13</v>
      </c>
      <c r="AU970">
        <v>0</v>
      </c>
      <c r="AV970">
        <v>2.9772186147426698</v>
      </c>
      <c r="AW970">
        <v>176.24606799999901</v>
      </c>
      <c r="AX970">
        <v>-38.147413290000003</v>
      </c>
    </row>
    <row r="971" spans="1:50" x14ac:dyDescent="0.55000000000000004">
      <c r="A971">
        <v>199400</v>
      </c>
      <c r="B971" t="s">
        <v>1069</v>
      </c>
      <c r="C971" t="s">
        <v>96</v>
      </c>
      <c r="D971">
        <v>0</v>
      </c>
      <c r="E971">
        <v>0.02</v>
      </c>
      <c r="F971">
        <v>0</v>
      </c>
      <c r="G971">
        <v>0</v>
      </c>
      <c r="H971">
        <v>0.9</v>
      </c>
      <c r="I971">
        <v>0.06</v>
      </c>
      <c r="J971">
        <v>0</v>
      </c>
      <c r="K971">
        <v>0.02</v>
      </c>
      <c r="L971">
        <v>0</v>
      </c>
      <c r="M971">
        <v>0.02</v>
      </c>
      <c r="N971">
        <v>3.5847514874520701</v>
      </c>
      <c r="O971">
        <f t="shared" si="30"/>
        <v>176.238232699999</v>
      </c>
      <c r="P971">
        <f t="shared" si="31"/>
        <v>-38.121547839999998</v>
      </c>
      <c r="R971">
        <v>198900</v>
      </c>
      <c r="S971" t="s">
        <v>1063</v>
      </c>
      <c r="T971" t="s">
        <v>96</v>
      </c>
      <c r="U971">
        <v>0</v>
      </c>
      <c r="V971">
        <v>0</v>
      </c>
      <c r="W971">
        <v>0</v>
      </c>
      <c r="X971">
        <v>0</v>
      </c>
      <c r="Y971">
        <v>1</v>
      </c>
      <c r="Z971">
        <v>0</v>
      </c>
      <c r="AA971">
        <v>0</v>
      </c>
      <c r="AB971">
        <v>0</v>
      </c>
      <c r="AC971">
        <v>0</v>
      </c>
      <c r="AD971">
        <v>0.02</v>
      </c>
      <c r="AE971">
        <v>1.64280092774975</v>
      </c>
      <c r="AF971">
        <v>176.22903819999999</v>
      </c>
      <c r="AG971">
        <v>-38.114852480000003</v>
      </c>
      <c r="AI971">
        <v>200600</v>
      </c>
      <c r="AJ971" t="s">
        <v>1081</v>
      </c>
      <c r="AK971" t="s">
        <v>96</v>
      </c>
      <c r="AL971">
        <v>0</v>
      </c>
      <c r="AM971">
        <v>0</v>
      </c>
      <c r="AN971">
        <v>0</v>
      </c>
      <c r="AO971">
        <v>0</v>
      </c>
      <c r="AP971">
        <v>0</v>
      </c>
      <c r="AQ971">
        <v>0.73</v>
      </c>
      <c r="AR971">
        <v>0</v>
      </c>
      <c r="AS971">
        <v>0</v>
      </c>
      <c r="AT971">
        <v>0.27</v>
      </c>
      <c r="AU971">
        <v>0</v>
      </c>
      <c r="AV971">
        <v>2.32533758620258</v>
      </c>
      <c r="AW971">
        <v>176.22771940000001</v>
      </c>
      <c r="AX971">
        <v>-38.163318959999998</v>
      </c>
    </row>
    <row r="972" spans="1:50" x14ac:dyDescent="0.55000000000000004">
      <c r="A972">
        <v>199500</v>
      </c>
      <c r="B972" t="s">
        <v>1070</v>
      </c>
      <c r="C972" t="s">
        <v>96</v>
      </c>
      <c r="D972">
        <v>0</v>
      </c>
      <c r="E972">
        <v>0</v>
      </c>
      <c r="F972">
        <v>0</v>
      </c>
      <c r="G972">
        <v>0</v>
      </c>
      <c r="H972">
        <v>0.91</v>
      </c>
      <c r="I972">
        <v>7.0000000000000007E-2</v>
      </c>
      <c r="J972">
        <v>0</v>
      </c>
      <c r="K972">
        <v>0.01</v>
      </c>
      <c r="L972">
        <v>0.01</v>
      </c>
      <c r="M972">
        <v>0.02</v>
      </c>
      <c r="N972">
        <v>3.2346207855806202</v>
      </c>
      <c r="O972">
        <f t="shared" si="30"/>
        <v>176.220057</v>
      </c>
      <c r="P972">
        <f t="shared" si="31"/>
        <v>-38.134625569999997</v>
      </c>
      <c r="R972">
        <v>199000</v>
      </c>
      <c r="S972" t="s">
        <v>1064</v>
      </c>
      <c r="T972" t="s">
        <v>96</v>
      </c>
      <c r="U972">
        <v>0</v>
      </c>
      <c r="V972">
        <v>0</v>
      </c>
      <c r="W972">
        <v>0</v>
      </c>
      <c r="X972">
        <v>0</v>
      </c>
      <c r="Y972">
        <v>1</v>
      </c>
      <c r="Z972">
        <v>0</v>
      </c>
      <c r="AA972">
        <v>0</v>
      </c>
      <c r="AB972">
        <v>0</v>
      </c>
      <c r="AC972">
        <v>0</v>
      </c>
      <c r="AD972">
        <v>0.02</v>
      </c>
      <c r="AE972">
        <v>3.0295891642539798</v>
      </c>
      <c r="AF972">
        <v>176.22097679999999</v>
      </c>
      <c r="AG972">
        <v>-38.123745659999997</v>
      </c>
      <c r="AI972">
        <v>200700</v>
      </c>
      <c r="AJ972" t="s">
        <v>1082</v>
      </c>
      <c r="AK972" t="s">
        <v>96</v>
      </c>
      <c r="AL972" t="s">
        <v>97</v>
      </c>
      <c r="AM972" t="s">
        <v>97</v>
      </c>
      <c r="AN972" t="s">
        <v>97</v>
      </c>
      <c r="AO972">
        <v>0</v>
      </c>
      <c r="AP972" t="s">
        <v>97</v>
      </c>
      <c r="AQ972" t="s">
        <v>97</v>
      </c>
      <c r="AR972">
        <v>0</v>
      </c>
      <c r="AS972" t="s">
        <v>97</v>
      </c>
      <c r="AT972" t="s">
        <v>97</v>
      </c>
      <c r="AU972">
        <v>0</v>
      </c>
      <c r="AV972" t="s">
        <v>97</v>
      </c>
      <c r="AW972">
        <v>176.23593550000001</v>
      </c>
      <c r="AX972">
        <v>-38.158879970000001</v>
      </c>
    </row>
    <row r="973" spans="1:50" x14ac:dyDescent="0.55000000000000004">
      <c r="A973">
        <v>199600</v>
      </c>
      <c r="B973" t="s">
        <v>1071</v>
      </c>
      <c r="C973" t="s">
        <v>96</v>
      </c>
      <c r="D973">
        <v>0</v>
      </c>
      <c r="E973">
        <v>0.02</v>
      </c>
      <c r="F973">
        <v>0</v>
      </c>
      <c r="G973">
        <v>0</v>
      </c>
      <c r="H973">
        <v>0.94</v>
      </c>
      <c r="I973">
        <v>0.04</v>
      </c>
      <c r="J973">
        <v>0</v>
      </c>
      <c r="K973">
        <v>0</v>
      </c>
      <c r="L973">
        <v>0</v>
      </c>
      <c r="M973">
        <v>0.02</v>
      </c>
      <c r="N973">
        <v>4.7338421019244503</v>
      </c>
      <c r="O973">
        <f t="shared" si="30"/>
        <v>176.20917800000001</v>
      </c>
      <c r="P973">
        <f t="shared" si="31"/>
        <v>-38.149736230000002</v>
      </c>
      <c r="R973">
        <v>199100</v>
      </c>
      <c r="S973" t="s">
        <v>1066</v>
      </c>
      <c r="T973" t="s">
        <v>96</v>
      </c>
      <c r="U973" t="s">
        <v>97</v>
      </c>
      <c r="V973" t="s">
        <v>97</v>
      </c>
      <c r="W973" t="s">
        <v>97</v>
      </c>
      <c r="X973">
        <v>0</v>
      </c>
      <c r="Y973" t="s">
        <v>97</v>
      </c>
      <c r="Z973" t="s">
        <v>97</v>
      </c>
      <c r="AA973">
        <v>0</v>
      </c>
      <c r="AB973" t="s">
        <v>97</v>
      </c>
      <c r="AC973" t="s">
        <v>97</v>
      </c>
      <c r="AD973">
        <v>0.02</v>
      </c>
      <c r="AE973" t="s">
        <v>97</v>
      </c>
      <c r="AF973">
        <v>176.20548590000001</v>
      </c>
      <c r="AG973">
        <v>-38.134864669999999</v>
      </c>
      <c r="AI973">
        <v>200800</v>
      </c>
      <c r="AJ973" t="s">
        <v>1083</v>
      </c>
      <c r="AK973" t="s">
        <v>96</v>
      </c>
      <c r="AL973" t="s">
        <v>97</v>
      </c>
      <c r="AM973" t="s">
        <v>97</v>
      </c>
      <c r="AN973" t="s">
        <v>97</v>
      </c>
      <c r="AO973">
        <v>0</v>
      </c>
      <c r="AP973" t="s">
        <v>97</v>
      </c>
      <c r="AQ973" t="s">
        <v>97</v>
      </c>
      <c r="AR973">
        <v>0</v>
      </c>
      <c r="AS973" t="s">
        <v>97</v>
      </c>
      <c r="AT973" t="s">
        <v>97</v>
      </c>
      <c r="AU973">
        <v>0</v>
      </c>
      <c r="AV973" t="s">
        <v>97</v>
      </c>
      <c r="AW973">
        <v>176.24756629999999</v>
      </c>
      <c r="AX973">
        <v>-38.153611169999998</v>
      </c>
    </row>
    <row r="974" spans="1:50" x14ac:dyDescent="0.55000000000000004">
      <c r="A974">
        <v>199700</v>
      </c>
      <c r="B974" t="s">
        <v>1072</v>
      </c>
      <c r="C974" t="s">
        <v>96</v>
      </c>
      <c r="D974">
        <v>0</v>
      </c>
      <c r="E974">
        <v>0.02</v>
      </c>
      <c r="F974">
        <v>0</v>
      </c>
      <c r="G974">
        <v>0</v>
      </c>
      <c r="H974">
        <v>0.91999999999999904</v>
      </c>
      <c r="I974">
        <v>0.04</v>
      </c>
      <c r="J974">
        <v>0</v>
      </c>
      <c r="K974">
        <v>0</v>
      </c>
      <c r="L974">
        <v>0.02</v>
      </c>
      <c r="M974">
        <v>0.02</v>
      </c>
      <c r="N974">
        <v>3.8048215697149899</v>
      </c>
      <c r="O974">
        <f t="shared" si="30"/>
        <v>176.22610299999999</v>
      </c>
      <c r="P974">
        <f t="shared" si="31"/>
        <v>-38.141144679999996</v>
      </c>
      <c r="R974">
        <v>199200</v>
      </c>
      <c r="S974" t="s">
        <v>1067</v>
      </c>
      <c r="T974" t="s">
        <v>96</v>
      </c>
      <c r="U974">
        <v>0</v>
      </c>
      <c r="V974">
        <v>0</v>
      </c>
      <c r="W974">
        <v>0</v>
      </c>
      <c r="X974">
        <v>0</v>
      </c>
      <c r="Y974">
        <v>1</v>
      </c>
      <c r="Z974">
        <v>0</v>
      </c>
      <c r="AA974">
        <v>0</v>
      </c>
      <c r="AB974">
        <v>0</v>
      </c>
      <c r="AC974">
        <v>0</v>
      </c>
      <c r="AD974">
        <v>0.02</v>
      </c>
      <c r="AE974">
        <v>0.72443636112396403</v>
      </c>
      <c r="AF974">
        <v>176.20722000000001</v>
      </c>
      <c r="AG974">
        <v>-38.141187010000003</v>
      </c>
      <c r="AI974">
        <v>200900</v>
      </c>
      <c r="AJ974" t="s">
        <v>1084</v>
      </c>
      <c r="AK974" t="s">
        <v>96</v>
      </c>
      <c r="AL974">
        <v>0</v>
      </c>
      <c r="AM974">
        <v>0</v>
      </c>
      <c r="AN974">
        <v>0</v>
      </c>
      <c r="AO974">
        <v>0</v>
      </c>
      <c r="AP974">
        <v>0</v>
      </c>
      <c r="AQ974">
        <v>1</v>
      </c>
      <c r="AR974">
        <v>0</v>
      </c>
      <c r="AS974">
        <v>0</v>
      </c>
      <c r="AT974">
        <v>0</v>
      </c>
      <c r="AU974">
        <v>0</v>
      </c>
      <c r="AV974">
        <v>3.2700851544551801</v>
      </c>
      <c r="AW974">
        <v>176.29121459999999</v>
      </c>
      <c r="AX974">
        <v>-38.129780799999999</v>
      </c>
    </row>
    <row r="975" spans="1:50" x14ac:dyDescent="0.55000000000000004">
      <c r="A975">
        <v>199800</v>
      </c>
      <c r="B975" t="s">
        <v>1073</v>
      </c>
      <c r="C975" t="s">
        <v>96</v>
      </c>
      <c r="D975">
        <v>0</v>
      </c>
      <c r="E975">
        <v>0</v>
      </c>
      <c r="F975">
        <v>0</v>
      </c>
      <c r="G975">
        <v>0</v>
      </c>
      <c r="H975">
        <v>0.7</v>
      </c>
      <c r="I975">
        <v>7.0000000000000007E-2</v>
      </c>
      <c r="J975">
        <v>0</v>
      </c>
      <c r="K975">
        <v>0</v>
      </c>
      <c r="L975">
        <v>0.23</v>
      </c>
      <c r="M975">
        <v>0.02</v>
      </c>
      <c r="N975">
        <v>1.22458730079622</v>
      </c>
      <c r="O975">
        <f t="shared" si="30"/>
        <v>176.2424283</v>
      </c>
      <c r="P975">
        <f t="shared" si="31"/>
        <v>-38.134740839999999</v>
      </c>
      <c r="R975">
        <v>199300</v>
      </c>
      <c r="S975" t="s">
        <v>1068</v>
      </c>
      <c r="T975" t="s">
        <v>96</v>
      </c>
      <c r="U975">
        <v>0</v>
      </c>
      <c r="V975">
        <v>0</v>
      </c>
      <c r="W975">
        <v>0</v>
      </c>
      <c r="X975">
        <v>0</v>
      </c>
      <c r="Y975">
        <v>0.97</v>
      </c>
      <c r="Z975">
        <v>0.01</v>
      </c>
      <c r="AA975">
        <v>0</v>
      </c>
      <c r="AB975">
        <v>0.01</v>
      </c>
      <c r="AC975">
        <v>0.01</v>
      </c>
      <c r="AD975">
        <v>0.02</v>
      </c>
      <c r="AE975">
        <v>5.0960907126200699</v>
      </c>
      <c r="AF975">
        <v>176.23058750000001</v>
      </c>
      <c r="AG975">
        <v>-38.12824758</v>
      </c>
      <c r="AI975">
        <v>201000</v>
      </c>
      <c r="AJ975" t="s">
        <v>1085</v>
      </c>
      <c r="AK975" t="s">
        <v>96</v>
      </c>
      <c r="AL975">
        <v>0</v>
      </c>
      <c r="AM975">
        <v>0</v>
      </c>
      <c r="AN975">
        <v>0</v>
      </c>
      <c r="AO975">
        <v>0</v>
      </c>
      <c r="AP975">
        <v>0</v>
      </c>
      <c r="AQ975">
        <v>1</v>
      </c>
      <c r="AR975">
        <v>0</v>
      </c>
      <c r="AS975">
        <v>0</v>
      </c>
      <c r="AT975">
        <v>0</v>
      </c>
      <c r="AU975">
        <v>0</v>
      </c>
      <c r="AV975">
        <v>3.85262598454764</v>
      </c>
      <c r="AW975">
        <v>176.32505169999999</v>
      </c>
      <c r="AX975">
        <v>-38.114839009999997</v>
      </c>
    </row>
    <row r="976" spans="1:50" x14ac:dyDescent="0.55000000000000004">
      <c r="A976">
        <v>199900</v>
      </c>
      <c r="B976" t="s">
        <v>1074</v>
      </c>
      <c r="C976" t="s">
        <v>96</v>
      </c>
      <c r="D976">
        <v>0</v>
      </c>
      <c r="E976">
        <v>0</v>
      </c>
      <c r="F976">
        <v>0</v>
      </c>
      <c r="G976">
        <v>0</v>
      </c>
      <c r="H976">
        <v>0.91999999999999904</v>
      </c>
      <c r="I976">
        <v>0.05</v>
      </c>
      <c r="J976">
        <v>0</v>
      </c>
      <c r="K976">
        <v>0</v>
      </c>
      <c r="L976">
        <v>0.03</v>
      </c>
      <c r="M976">
        <v>0.02</v>
      </c>
      <c r="N976">
        <v>2.55461273669609</v>
      </c>
      <c r="O976">
        <f t="shared" si="30"/>
        <v>176.23214440000001</v>
      </c>
      <c r="P976">
        <f t="shared" si="31"/>
        <v>-38.142499530000002</v>
      </c>
      <c r="R976">
        <v>199400</v>
      </c>
      <c r="S976" t="s">
        <v>1069</v>
      </c>
      <c r="T976" t="s">
        <v>96</v>
      </c>
      <c r="U976">
        <v>0</v>
      </c>
      <c r="V976">
        <v>0</v>
      </c>
      <c r="W976">
        <v>0</v>
      </c>
      <c r="X976">
        <v>0</v>
      </c>
      <c r="Y976">
        <v>1</v>
      </c>
      <c r="Z976">
        <v>0</v>
      </c>
      <c r="AA976">
        <v>0</v>
      </c>
      <c r="AB976">
        <v>0</v>
      </c>
      <c r="AC976">
        <v>0</v>
      </c>
      <c r="AD976">
        <v>0.02</v>
      </c>
      <c r="AE976">
        <v>0.60831642653128004</v>
      </c>
      <c r="AF976">
        <v>176.238232699999</v>
      </c>
      <c r="AG976">
        <v>-38.121547839999998</v>
      </c>
      <c r="AI976">
        <v>201200</v>
      </c>
      <c r="AJ976" t="s">
        <v>1086</v>
      </c>
      <c r="AK976" t="s">
        <v>96</v>
      </c>
      <c r="AL976" t="s">
        <v>97</v>
      </c>
      <c r="AM976" t="s">
        <v>97</v>
      </c>
      <c r="AN976" t="s">
        <v>97</v>
      </c>
      <c r="AO976">
        <v>0</v>
      </c>
      <c r="AP976" t="s">
        <v>97</v>
      </c>
      <c r="AQ976" t="s">
        <v>97</v>
      </c>
      <c r="AR976">
        <v>0</v>
      </c>
      <c r="AS976" t="s">
        <v>97</v>
      </c>
      <c r="AT976" t="s">
        <v>97</v>
      </c>
      <c r="AU976">
        <v>0</v>
      </c>
      <c r="AV976" t="s">
        <v>97</v>
      </c>
      <c r="AW976">
        <v>176.2575405</v>
      </c>
      <c r="AX976">
        <v>-38.152196230000001</v>
      </c>
    </row>
    <row r="977" spans="1:50" x14ac:dyDescent="0.55000000000000004">
      <c r="A977">
        <v>200000</v>
      </c>
      <c r="B977" t="s">
        <v>1075</v>
      </c>
      <c r="C977" t="s">
        <v>96</v>
      </c>
      <c r="D977">
        <v>0</v>
      </c>
      <c r="E977">
        <v>0.02</v>
      </c>
      <c r="F977">
        <v>0</v>
      </c>
      <c r="G977">
        <v>0</v>
      </c>
      <c r="H977">
        <v>0.94</v>
      </c>
      <c r="I977">
        <v>0.04</v>
      </c>
      <c r="J977">
        <v>0</v>
      </c>
      <c r="K977">
        <v>0</v>
      </c>
      <c r="L977">
        <v>0</v>
      </c>
      <c r="M977">
        <v>0.02</v>
      </c>
      <c r="N977">
        <v>4.0796790167073498</v>
      </c>
      <c r="O977">
        <f t="shared" si="30"/>
        <v>176.22165459999999</v>
      </c>
      <c r="P977">
        <f t="shared" si="31"/>
        <v>-38.15440452</v>
      </c>
      <c r="R977">
        <v>199500</v>
      </c>
      <c r="S977" t="s">
        <v>1070</v>
      </c>
      <c r="T977" t="s">
        <v>96</v>
      </c>
      <c r="U977">
        <v>0</v>
      </c>
      <c r="V977">
        <v>0</v>
      </c>
      <c r="W977">
        <v>0</v>
      </c>
      <c r="X977">
        <v>0</v>
      </c>
      <c r="Y977">
        <v>1</v>
      </c>
      <c r="Z977">
        <v>0</v>
      </c>
      <c r="AA977">
        <v>0</v>
      </c>
      <c r="AB977">
        <v>0</v>
      </c>
      <c r="AC977">
        <v>0</v>
      </c>
      <c r="AD977">
        <v>0.02</v>
      </c>
      <c r="AE977" t="s">
        <v>97</v>
      </c>
      <c r="AF977">
        <v>176.220057</v>
      </c>
      <c r="AG977">
        <v>-38.134625569999997</v>
      </c>
      <c r="AI977">
        <v>201300</v>
      </c>
      <c r="AJ977" t="s">
        <v>1087</v>
      </c>
      <c r="AK977" t="s">
        <v>96</v>
      </c>
      <c r="AL977">
        <v>0</v>
      </c>
      <c r="AM977">
        <v>0.16</v>
      </c>
      <c r="AN977">
        <v>0</v>
      </c>
      <c r="AO977">
        <v>0</v>
      </c>
      <c r="AP977">
        <v>0.72</v>
      </c>
      <c r="AQ977">
        <v>0.1</v>
      </c>
      <c r="AR977">
        <v>0</v>
      </c>
      <c r="AS977">
        <v>0</v>
      </c>
      <c r="AT977">
        <v>0.02</v>
      </c>
      <c r="AU977">
        <v>0</v>
      </c>
      <c r="AV977">
        <v>5.4987719906218997</v>
      </c>
      <c r="AW977">
        <v>176.2502676</v>
      </c>
      <c r="AX977">
        <v>-38.16514111</v>
      </c>
    </row>
    <row r="978" spans="1:50" x14ac:dyDescent="0.55000000000000004">
      <c r="A978">
        <v>200100</v>
      </c>
      <c r="B978" t="s">
        <v>1076</v>
      </c>
      <c r="C978" t="s">
        <v>96</v>
      </c>
      <c r="D978">
        <v>0</v>
      </c>
      <c r="E978">
        <v>0</v>
      </c>
      <c r="F978">
        <v>0</v>
      </c>
      <c r="G978">
        <v>0</v>
      </c>
      <c r="H978">
        <v>0.54</v>
      </c>
      <c r="I978">
        <v>0</v>
      </c>
      <c r="J978">
        <v>0</v>
      </c>
      <c r="K978">
        <v>0</v>
      </c>
      <c r="L978">
        <v>0.46</v>
      </c>
      <c r="M978">
        <v>0.02</v>
      </c>
      <c r="N978">
        <v>0.37929903723795499</v>
      </c>
      <c r="O978">
        <f t="shared" si="30"/>
        <v>176.25424009999901</v>
      </c>
      <c r="P978">
        <f t="shared" si="31"/>
        <v>-38.135685209999998</v>
      </c>
      <c r="R978">
        <v>199600</v>
      </c>
      <c r="S978" t="s">
        <v>1071</v>
      </c>
      <c r="T978" t="s">
        <v>96</v>
      </c>
      <c r="U978">
        <v>0</v>
      </c>
      <c r="V978">
        <v>0</v>
      </c>
      <c r="W978">
        <v>0</v>
      </c>
      <c r="X978">
        <v>0</v>
      </c>
      <c r="Y978">
        <v>1</v>
      </c>
      <c r="Z978">
        <v>0</v>
      </c>
      <c r="AA978">
        <v>0</v>
      </c>
      <c r="AB978">
        <v>0</v>
      </c>
      <c r="AC978">
        <v>0</v>
      </c>
      <c r="AD978">
        <v>0.02</v>
      </c>
      <c r="AE978">
        <v>1.2731383555106599</v>
      </c>
      <c r="AF978">
        <v>176.20917800000001</v>
      </c>
      <c r="AG978">
        <v>-38.149736230000002</v>
      </c>
      <c r="AI978">
        <v>201400</v>
      </c>
      <c r="AJ978" t="s">
        <v>1088</v>
      </c>
      <c r="AK978" t="s">
        <v>96</v>
      </c>
      <c r="AL978">
        <v>0</v>
      </c>
      <c r="AM978">
        <v>0.11</v>
      </c>
      <c r="AN978">
        <v>0</v>
      </c>
      <c r="AO978">
        <v>0</v>
      </c>
      <c r="AP978">
        <v>0.02</v>
      </c>
      <c r="AQ978">
        <v>0.45</v>
      </c>
      <c r="AR978">
        <v>0</v>
      </c>
      <c r="AS978">
        <v>0.11</v>
      </c>
      <c r="AT978">
        <v>0.31</v>
      </c>
      <c r="AU978">
        <v>0</v>
      </c>
      <c r="AV978">
        <v>3.8333261970591201</v>
      </c>
      <c r="AW978">
        <v>176.29814379999999</v>
      </c>
      <c r="AX978">
        <v>-38.137841969999997</v>
      </c>
    </row>
    <row r="979" spans="1:50" x14ac:dyDescent="0.55000000000000004">
      <c r="A979">
        <v>200200</v>
      </c>
      <c r="B979" t="s">
        <v>1077</v>
      </c>
      <c r="C979" t="s">
        <v>96</v>
      </c>
      <c r="D979">
        <v>0</v>
      </c>
      <c r="E979">
        <v>0</v>
      </c>
      <c r="F979">
        <v>0</v>
      </c>
      <c r="G979">
        <v>0</v>
      </c>
      <c r="H979">
        <v>0.95</v>
      </c>
      <c r="I979">
        <v>0.02</v>
      </c>
      <c r="J979">
        <v>0</v>
      </c>
      <c r="K979">
        <v>0.01</v>
      </c>
      <c r="L979">
        <v>0.02</v>
      </c>
      <c r="M979">
        <v>0.02</v>
      </c>
      <c r="N979">
        <v>2.73186354081674</v>
      </c>
      <c r="O979">
        <f t="shared" si="30"/>
        <v>176.2346579</v>
      </c>
      <c r="P979">
        <f t="shared" si="31"/>
        <v>-38.149900649999999</v>
      </c>
      <c r="R979">
        <v>199700</v>
      </c>
      <c r="S979" t="s">
        <v>1072</v>
      </c>
      <c r="T979" t="s">
        <v>96</v>
      </c>
      <c r="U979">
        <v>0</v>
      </c>
      <c r="V979">
        <v>0</v>
      </c>
      <c r="W979">
        <v>0</v>
      </c>
      <c r="X979">
        <v>0</v>
      </c>
      <c r="Y979">
        <v>0.5</v>
      </c>
      <c r="Z979">
        <v>0</v>
      </c>
      <c r="AA979">
        <v>0</v>
      </c>
      <c r="AB979">
        <v>0</v>
      </c>
      <c r="AC979">
        <v>0.5</v>
      </c>
      <c r="AD979">
        <v>0.02</v>
      </c>
      <c r="AE979" t="s">
        <v>97</v>
      </c>
      <c r="AF979">
        <v>176.22610299999999</v>
      </c>
      <c r="AG979">
        <v>-38.141144679999996</v>
      </c>
      <c r="AI979">
        <v>201500</v>
      </c>
      <c r="AJ979" t="s">
        <v>1089</v>
      </c>
      <c r="AK979" t="s">
        <v>96</v>
      </c>
      <c r="AL979">
        <v>0</v>
      </c>
      <c r="AM979">
        <v>0.08</v>
      </c>
      <c r="AN979">
        <v>0</v>
      </c>
      <c r="AO979">
        <v>0</v>
      </c>
      <c r="AP979">
        <v>0</v>
      </c>
      <c r="AQ979">
        <v>0.56000000000000005</v>
      </c>
      <c r="AR979">
        <v>0</v>
      </c>
      <c r="AS979">
        <v>0.14000000000000001</v>
      </c>
      <c r="AT979">
        <v>0.22</v>
      </c>
      <c r="AU979">
        <v>0</v>
      </c>
      <c r="AV979">
        <v>3.1823541935863302</v>
      </c>
      <c r="AW979">
        <v>176.28895359999899</v>
      </c>
      <c r="AX979">
        <v>-38.149405780000002</v>
      </c>
    </row>
    <row r="980" spans="1:50" x14ac:dyDescent="0.55000000000000004">
      <c r="A980">
        <v>200300</v>
      </c>
      <c r="B980" t="s">
        <v>1078</v>
      </c>
      <c r="C980" t="s">
        <v>96</v>
      </c>
      <c r="D980">
        <v>0</v>
      </c>
      <c r="E980">
        <v>0.02</v>
      </c>
      <c r="F980">
        <v>0</v>
      </c>
      <c r="G980">
        <v>0</v>
      </c>
      <c r="H980">
        <v>0.75</v>
      </c>
      <c r="I980">
        <v>0.04</v>
      </c>
      <c r="J980">
        <v>0</v>
      </c>
      <c r="K980">
        <v>0.01</v>
      </c>
      <c r="L980">
        <v>0.18</v>
      </c>
      <c r="M980">
        <v>0.02</v>
      </c>
      <c r="N980">
        <v>2.12129904484694</v>
      </c>
      <c r="O980">
        <f t="shared" si="30"/>
        <v>176.24450819999899</v>
      </c>
      <c r="P980">
        <f t="shared" si="31"/>
        <v>-38.142893899999997</v>
      </c>
      <c r="R980">
        <v>199800</v>
      </c>
      <c r="S980" t="s">
        <v>1073</v>
      </c>
      <c r="T980" t="s">
        <v>96</v>
      </c>
      <c r="U980">
        <v>0</v>
      </c>
      <c r="V980">
        <v>0</v>
      </c>
      <c r="W980">
        <v>0</v>
      </c>
      <c r="X980">
        <v>0</v>
      </c>
      <c r="Y980">
        <v>0.98</v>
      </c>
      <c r="Z980">
        <v>0</v>
      </c>
      <c r="AA980">
        <v>0</v>
      </c>
      <c r="AB980">
        <v>0</v>
      </c>
      <c r="AC980">
        <v>0.02</v>
      </c>
      <c r="AD980">
        <v>0.02</v>
      </c>
      <c r="AE980">
        <v>5.6875308860279796</v>
      </c>
      <c r="AF980">
        <v>176.2424283</v>
      </c>
      <c r="AG980">
        <v>-38.134740839999999</v>
      </c>
      <c r="AI980">
        <v>201600</v>
      </c>
      <c r="AJ980" t="s">
        <v>1090</v>
      </c>
      <c r="AK980" t="s">
        <v>96</v>
      </c>
      <c r="AL980">
        <v>0</v>
      </c>
      <c r="AM980">
        <v>0.47</v>
      </c>
      <c r="AN980">
        <v>0</v>
      </c>
      <c r="AO980">
        <v>0</v>
      </c>
      <c r="AP980">
        <v>0</v>
      </c>
      <c r="AQ980">
        <v>0.53</v>
      </c>
      <c r="AR980">
        <v>0</v>
      </c>
      <c r="AS980">
        <v>0</v>
      </c>
      <c r="AT980">
        <v>0</v>
      </c>
      <c r="AU980">
        <v>0</v>
      </c>
      <c r="AV980">
        <v>2.1756797038057298</v>
      </c>
      <c r="AW980">
        <v>176.1995005</v>
      </c>
      <c r="AX980">
        <v>-38.326585600000001</v>
      </c>
    </row>
    <row r="981" spans="1:50" x14ac:dyDescent="0.55000000000000004">
      <c r="A981">
        <v>200400</v>
      </c>
      <c r="B981" t="s">
        <v>1079</v>
      </c>
      <c r="C981" t="s">
        <v>96</v>
      </c>
      <c r="D981">
        <v>0</v>
      </c>
      <c r="E981">
        <v>0</v>
      </c>
      <c r="F981">
        <v>0</v>
      </c>
      <c r="G981">
        <v>0</v>
      </c>
      <c r="H981">
        <v>1</v>
      </c>
      <c r="I981">
        <v>0</v>
      </c>
      <c r="J981">
        <v>0</v>
      </c>
      <c r="K981">
        <v>0</v>
      </c>
      <c r="L981">
        <v>0</v>
      </c>
      <c r="M981">
        <v>0.02</v>
      </c>
      <c r="N981">
        <v>8.6248726973726608</v>
      </c>
      <c r="O981">
        <f t="shared" si="30"/>
        <v>176.35425039999899</v>
      </c>
      <c r="P981">
        <f t="shared" si="31"/>
        <v>-38.111577390000001</v>
      </c>
      <c r="R981">
        <v>199900</v>
      </c>
      <c r="S981" t="s">
        <v>1074</v>
      </c>
      <c r="T981" t="s">
        <v>96</v>
      </c>
      <c r="U981">
        <v>0</v>
      </c>
      <c r="V981">
        <v>0</v>
      </c>
      <c r="W981">
        <v>0</v>
      </c>
      <c r="X981">
        <v>0</v>
      </c>
      <c r="Y981">
        <v>1</v>
      </c>
      <c r="Z981">
        <v>0</v>
      </c>
      <c r="AA981">
        <v>0</v>
      </c>
      <c r="AB981">
        <v>0</v>
      </c>
      <c r="AC981">
        <v>0</v>
      </c>
      <c r="AD981">
        <v>0.02</v>
      </c>
      <c r="AE981">
        <v>5.6661429672140899</v>
      </c>
      <c r="AF981">
        <v>176.23214440000001</v>
      </c>
      <c r="AG981">
        <v>-38.142499530000002</v>
      </c>
      <c r="AI981">
        <v>201700</v>
      </c>
      <c r="AJ981" t="s">
        <v>1091</v>
      </c>
      <c r="AK981" t="s">
        <v>96</v>
      </c>
      <c r="AL981">
        <v>0</v>
      </c>
      <c r="AM981">
        <v>0.46</v>
      </c>
      <c r="AN981">
        <v>0</v>
      </c>
      <c r="AO981">
        <v>0</v>
      </c>
      <c r="AP981">
        <v>9.9999999999998892E-3</v>
      </c>
      <c r="AQ981">
        <v>0.38</v>
      </c>
      <c r="AR981">
        <v>0</v>
      </c>
      <c r="AS981">
        <v>0</v>
      </c>
      <c r="AT981">
        <v>0.15</v>
      </c>
      <c r="AU981">
        <v>0</v>
      </c>
      <c r="AV981">
        <v>1.4607067196982599</v>
      </c>
      <c r="AW981">
        <v>176.4569721</v>
      </c>
      <c r="AX981">
        <v>-38.257632170000001</v>
      </c>
    </row>
    <row r="982" spans="1:50" x14ac:dyDescent="0.55000000000000004">
      <c r="A982">
        <v>200500</v>
      </c>
      <c r="B982" t="s">
        <v>1080</v>
      </c>
      <c r="C982" t="s">
        <v>96</v>
      </c>
      <c r="D982">
        <v>0</v>
      </c>
      <c r="E982">
        <v>0</v>
      </c>
      <c r="F982">
        <v>0</v>
      </c>
      <c r="G982">
        <v>0</v>
      </c>
      <c r="H982">
        <v>0.8</v>
      </c>
      <c r="I982">
        <v>0.04</v>
      </c>
      <c r="J982">
        <v>0</v>
      </c>
      <c r="K982">
        <v>0</v>
      </c>
      <c r="L982">
        <v>0.16</v>
      </c>
      <c r="M982">
        <v>0.02</v>
      </c>
      <c r="N982">
        <v>2.4009038542982402</v>
      </c>
      <c r="O982">
        <f t="shared" si="30"/>
        <v>176.24606799999901</v>
      </c>
      <c r="P982">
        <f t="shared" si="31"/>
        <v>-38.147413290000003</v>
      </c>
      <c r="R982">
        <v>200000</v>
      </c>
      <c r="S982" t="s">
        <v>1075</v>
      </c>
      <c r="T982" t="s">
        <v>96</v>
      </c>
      <c r="U982">
        <v>0</v>
      </c>
      <c r="V982">
        <v>0</v>
      </c>
      <c r="W982">
        <v>0</v>
      </c>
      <c r="X982">
        <v>0</v>
      </c>
      <c r="Y982">
        <v>1</v>
      </c>
      <c r="Z982">
        <v>0</v>
      </c>
      <c r="AA982">
        <v>0</v>
      </c>
      <c r="AB982">
        <v>0</v>
      </c>
      <c r="AC982">
        <v>0</v>
      </c>
      <c r="AD982">
        <v>0.02</v>
      </c>
      <c r="AE982">
        <v>0.34529764254296003</v>
      </c>
      <c r="AF982">
        <v>176.22165459999999</v>
      </c>
      <c r="AG982">
        <v>-38.15440452</v>
      </c>
      <c r="AI982">
        <v>201800</v>
      </c>
      <c r="AJ982" t="s">
        <v>1092</v>
      </c>
      <c r="AK982" t="s">
        <v>96</v>
      </c>
      <c r="AL982">
        <v>0</v>
      </c>
      <c r="AM982">
        <v>0.66</v>
      </c>
      <c r="AN982">
        <v>0</v>
      </c>
      <c r="AO982">
        <v>0</v>
      </c>
      <c r="AP982">
        <v>0</v>
      </c>
      <c r="AQ982">
        <v>0.28000000000000003</v>
      </c>
      <c r="AR982">
        <v>0</v>
      </c>
      <c r="AS982">
        <v>0</v>
      </c>
      <c r="AT982">
        <v>0.06</v>
      </c>
      <c r="AU982">
        <v>0</v>
      </c>
      <c r="AV982">
        <v>5.8414277758535897</v>
      </c>
      <c r="AW982">
        <v>176.35043099999999</v>
      </c>
      <c r="AX982">
        <v>-38.439037140000003</v>
      </c>
    </row>
    <row r="983" spans="1:50" x14ac:dyDescent="0.55000000000000004">
      <c r="A983">
        <v>200600</v>
      </c>
      <c r="B983" t="s">
        <v>1081</v>
      </c>
      <c r="C983" t="s">
        <v>96</v>
      </c>
      <c r="D983">
        <v>0</v>
      </c>
      <c r="E983">
        <v>0</v>
      </c>
      <c r="F983">
        <v>0</v>
      </c>
      <c r="G983">
        <v>0</v>
      </c>
      <c r="H983">
        <v>0.95</v>
      </c>
      <c r="I983">
        <v>0.02</v>
      </c>
      <c r="J983">
        <v>0</v>
      </c>
      <c r="K983">
        <v>0.03</v>
      </c>
      <c r="L983">
        <v>0</v>
      </c>
      <c r="M983">
        <v>0.02</v>
      </c>
      <c r="N983">
        <v>4.0485600440599301</v>
      </c>
      <c r="O983">
        <f t="shared" si="30"/>
        <v>176.22771940000001</v>
      </c>
      <c r="P983">
        <f t="shared" si="31"/>
        <v>-38.163318959999998</v>
      </c>
      <c r="R983">
        <v>200100</v>
      </c>
      <c r="S983" t="s">
        <v>1076</v>
      </c>
      <c r="T983" t="s">
        <v>96</v>
      </c>
      <c r="U983">
        <v>0</v>
      </c>
      <c r="V983">
        <v>0.02</v>
      </c>
      <c r="W983">
        <v>0</v>
      </c>
      <c r="X983">
        <v>0</v>
      </c>
      <c r="Y983">
        <v>0.88</v>
      </c>
      <c r="Z983">
        <v>0.05</v>
      </c>
      <c r="AA983">
        <v>0</v>
      </c>
      <c r="AB983">
        <v>0.01</v>
      </c>
      <c r="AC983">
        <v>0.04</v>
      </c>
      <c r="AD983">
        <v>0.02</v>
      </c>
      <c r="AE983">
        <v>5.0070011458866803</v>
      </c>
      <c r="AF983">
        <v>176.25424009999901</v>
      </c>
      <c r="AG983">
        <v>-38.135685209999998</v>
      </c>
      <c r="AI983">
        <v>201900</v>
      </c>
      <c r="AJ983" t="s">
        <v>1093</v>
      </c>
      <c r="AK983" t="s">
        <v>96</v>
      </c>
      <c r="AL983" t="s">
        <v>97</v>
      </c>
      <c r="AM983" t="s">
        <v>97</v>
      </c>
      <c r="AN983" t="s">
        <v>97</v>
      </c>
      <c r="AO983">
        <v>0</v>
      </c>
      <c r="AP983" t="s">
        <v>97</v>
      </c>
      <c r="AQ983" t="s">
        <v>97</v>
      </c>
      <c r="AR983">
        <v>0</v>
      </c>
      <c r="AS983" t="s">
        <v>97</v>
      </c>
      <c r="AT983" t="s">
        <v>97</v>
      </c>
      <c r="AU983">
        <v>0</v>
      </c>
      <c r="AV983" t="s">
        <v>97</v>
      </c>
      <c r="AW983">
        <v>176.66958969999999</v>
      </c>
      <c r="AX983">
        <v>-37.94949244</v>
      </c>
    </row>
    <row r="984" spans="1:50" x14ac:dyDescent="0.55000000000000004">
      <c r="A984">
        <v>200700</v>
      </c>
      <c r="B984" t="s">
        <v>1082</v>
      </c>
      <c r="C984" t="s">
        <v>96</v>
      </c>
      <c r="D984">
        <v>0</v>
      </c>
      <c r="E984">
        <v>0</v>
      </c>
      <c r="F984">
        <v>0</v>
      </c>
      <c r="G984">
        <v>0</v>
      </c>
      <c r="H984">
        <v>0.97</v>
      </c>
      <c r="I984">
        <v>0.03</v>
      </c>
      <c r="J984">
        <v>0</v>
      </c>
      <c r="K984">
        <v>0</v>
      </c>
      <c r="L984">
        <v>0</v>
      </c>
      <c r="M984">
        <v>0.02</v>
      </c>
      <c r="N984">
        <v>3.5026505963957</v>
      </c>
      <c r="O984">
        <f t="shared" si="30"/>
        <v>176.23593550000001</v>
      </c>
      <c r="P984">
        <f t="shared" si="31"/>
        <v>-38.158879970000001</v>
      </c>
      <c r="R984">
        <v>200200</v>
      </c>
      <c r="S984" t="s">
        <v>1077</v>
      </c>
      <c r="T984" t="s">
        <v>96</v>
      </c>
      <c r="U984">
        <v>0</v>
      </c>
      <c r="V984">
        <v>0</v>
      </c>
      <c r="W984">
        <v>0</v>
      </c>
      <c r="X984">
        <v>0</v>
      </c>
      <c r="Y984">
        <v>0.93</v>
      </c>
      <c r="Z984">
        <v>0</v>
      </c>
      <c r="AA984">
        <v>0</v>
      </c>
      <c r="AB984">
        <v>0</v>
      </c>
      <c r="AC984">
        <v>7.0000000000000007E-2</v>
      </c>
      <c r="AD984">
        <v>0.02</v>
      </c>
      <c r="AE984">
        <v>4.2544187704994103</v>
      </c>
      <c r="AF984">
        <v>176.2346579</v>
      </c>
      <c r="AG984">
        <v>-38.149900649999999</v>
      </c>
      <c r="AI984">
        <v>202000</v>
      </c>
      <c r="AJ984" t="s">
        <v>1094</v>
      </c>
      <c r="AK984" t="s">
        <v>96</v>
      </c>
      <c r="AL984">
        <v>0</v>
      </c>
      <c r="AM984">
        <v>0.19</v>
      </c>
      <c r="AN984">
        <v>0</v>
      </c>
      <c r="AO984">
        <v>0</v>
      </c>
      <c r="AP984">
        <v>-0.01</v>
      </c>
      <c r="AQ984">
        <v>0.44</v>
      </c>
      <c r="AR984">
        <v>0</v>
      </c>
      <c r="AS984">
        <v>0</v>
      </c>
      <c r="AT984">
        <v>0.38</v>
      </c>
      <c r="AU984">
        <v>0</v>
      </c>
      <c r="AV984">
        <v>3.6071917401643199</v>
      </c>
      <c r="AW984">
        <v>176.80043799999899</v>
      </c>
      <c r="AX984">
        <v>-37.938464060000001</v>
      </c>
    </row>
    <row r="985" spans="1:50" x14ac:dyDescent="0.55000000000000004">
      <c r="A985">
        <v>200800</v>
      </c>
      <c r="B985" t="s">
        <v>1083</v>
      </c>
      <c r="C985" t="s">
        <v>96</v>
      </c>
      <c r="D985">
        <v>0</v>
      </c>
      <c r="E985">
        <v>0</v>
      </c>
      <c r="F985">
        <v>0</v>
      </c>
      <c r="G985">
        <v>0</v>
      </c>
      <c r="H985">
        <v>0.93</v>
      </c>
      <c r="I985">
        <v>0.01</v>
      </c>
      <c r="J985">
        <v>0</v>
      </c>
      <c r="K985">
        <v>0.02</v>
      </c>
      <c r="L985">
        <v>0.04</v>
      </c>
      <c r="M985">
        <v>0.02</v>
      </c>
      <c r="N985">
        <v>2.1657789318451299</v>
      </c>
      <c r="O985">
        <f t="shared" si="30"/>
        <v>176.24756629999999</v>
      </c>
      <c r="P985">
        <f t="shared" si="31"/>
        <v>-38.153611169999998</v>
      </c>
      <c r="R985">
        <v>200300</v>
      </c>
      <c r="S985" t="s">
        <v>1078</v>
      </c>
      <c r="T985" t="s">
        <v>96</v>
      </c>
      <c r="U985">
        <v>0</v>
      </c>
      <c r="V985">
        <v>0</v>
      </c>
      <c r="W985">
        <v>0</v>
      </c>
      <c r="X985">
        <v>0</v>
      </c>
      <c r="Y985">
        <v>0.92</v>
      </c>
      <c r="Z985">
        <v>0</v>
      </c>
      <c r="AA985">
        <v>0</v>
      </c>
      <c r="AB985">
        <v>0</v>
      </c>
      <c r="AC985">
        <v>0.08</v>
      </c>
      <c r="AD985">
        <v>0.02</v>
      </c>
      <c r="AE985">
        <v>2.7073878672605098</v>
      </c>
      <c r="AF985">
        <v>176.24450819999899</v>
      </c>
      <c r="AG985">
        <v>-38.142893899999997</v>
      </c>
      <c r="AI985">
        <v>202100</v>
      </c>
      <c r="AJ985" t="s">
        <v>1095</v>
      </c>
      <c r="AK985" t="s">
        <v>96</v>
      </c>
      <c r="AL985">
        <v>0</v>
      </c>
      <c r="AM985">
        <v>0.28000000000000003</v>
      </c>
      <c r="AN985">
        <v>0</v>
      </c>
      <c r="AO985">
        <v>0</v>
      </c>
      <c r="AP985">
        <v>0</v>
      </c>
      <c r="AQ985">
        <v>0.72</v>
      </c>
      <c r="AR985">
        <v>0</v>
      </c>
      <c r="AS985">
        <v>0</v>
      </c>
      <c r="AT985">
        <v>0</v>
      </c>
      <c r="AU985">
        <v>0</v>
      </c>
      <c r="AV985">
        <v>8.6916508279403999</v>
      </c>
      <c r="AW985">
        <v>176.71302419999901</v>
      </c>
      <c r="AX985">
        <v>-38.053086209999996</v>
      </c>
    </row>
    <row r="986" spans="1:50" x14ac:dyDescent="0.55000000000000004">
      <c r="A986">
        <v>200900</v>
      </c>
      <c r="B986" t="s">
        <v>1084</v>
      </c>
      <c r="C986" t="s">
        <v>96</v>
      </c>
      <c r="D986">
        <v>0</v>
      </c>
      <c r="E986">
        <v>0.01</v>
      </c>
      <c r="F986">
        <v>0</v>
      </c>
      <c r="G986">
        <v>0</v>
      </c>
      <c r="H986">
        <v>0.92</v>
      </c>
      <c r="I986">
        <v>0.04</v>
      </c>
      <c r="J986">
        <v>0</v>
      </c>
      <c r="K986">
        <v>0.02</v>
      </c>
      <c r="L986">
        <v>0.01</v>
      </c>
      <c r="M986">
        <v>0.02</v>
      </c>
      <c r="N986">
        <v>4.33065226858443</v>
      </c>
      <c r="O986">
        <f t="shared" si="30"/>
        <v>176.29121459999999</v>
      </c>
      <c r="P986">
        <f t="shared" si="31"/>
        <v>-38.129780799999999</v>
      </c>
      <c r="R986">
        <v>200400</v>
      </c>
      <c r="S986" t="s">
        <v>1079</v>
      </c>
      <c r="T986" t="s">
        <v>96</v>
      </c>
      <c r="U986">
        <v>0</v>
      </c>
      <c r="V986">
        <v>0</v>
      </c>
      <c r="W986">
        <v>0</v>
      </c>
      <c r="X986">
        <v>0</v>
      </c>
      <c r="Y986">
        <v>1</v>
      </c>
      <c r="Z986">
        <v>0</v>
      </c>
      <c r="AA986">
        <v>0</v>
      </c>
      <c r="AB986">
        <v>0</v>
      </c>
      <c r="AC986">
        <v>0</v>
      </c>
      <c r="AD986">
        <v>0.02</v>
      </c>
      <c r="AE986">
        <v>4.7137250009069698</v>
      </c>
      <c r="AF986">
        <v>176.35425039999899</v>
      </c>
      <c r="AG986">
        <v>-38.111577390000001</v>
      </c>
      <c r="AI986">
        <v>202200</v>
      </c>
      <c r="AJ986" t="s">
        <v>1096</v>
      </c>
      <c r="AK986" t="s">
        <v>96</v>
      </c>
      <c r="AL986">
        <v>0</v>
      </c>
      <c r="AM986">
        <v>0.49</v>
      </c>
      <c r="AN986">
        <v>0</v>
      </c>
      <c r="AO986">
        <v>0</v>
      </c>
      <c r="AP986">
        <v>0</v>
      </c>
      <c r="AQ986">
        <v>0.28000000000000003</v>
      </c>
      <c r="AR986">
        <v>0</v>
      </c>
      <c r="AS986">
        <v>0</v>
      </c>
      <c r="AT986">
        <v>0.23</v>
      </c>
      <c r="AU986">
        <v>0</v>
      </c>
      <c r="AV986">
        <v>5.3842785118785201</v>
      </c>
      <c r="AW986">
        <v>176.8290882</v>
      </c>
      <c r="AX986">
        <v>-37.973714770000001</v>
      </c>
    </row>
    <row r="987" spans="1:50" x14ac:dyDescent="0.55000000000000004">
      <c r="A987">
        <v>201000</v>
      </c>
      <c r="B987" t="s">
        <v>1085</v>
      </c>
      <c r="C987" t="s">
        <v>96</v>
      </c>
      <c r="D987">
        <v>0</v>
      </c>
      <c r="E987">
        <v>0</v>
      </c>
      <c r="F987">
        <v>0</v>
      </c>
      <c r="G987">
        <v>0</v>
      </c>
      <c r="H987">
        <v>1</v>
      </c>
      <c r="I987">
        <v>0</v>
      </c>
      <c r="J987">
        <v>0</v>
      </c>
      <c r="K987">
        <v>0</v>
      </c>
      <c r="L987">
        <v>0</v>
      </c>
      <c r="M987">
        <v>0.02</v>
      </c>
      <c r="N987">
        <v>6.8841614750272404</v>
      </c>
      <c r="O987">
        <f t="shared" si="30"/>
        <v>176.32505169999999</v>
      </c>
      <c r="P987">
        <f t="shared" si="31"/>
        <v>-38.114839009999997</v>
      </c>
      <c r="R987">
        <v>200500</v>
      </c>
      <c r="S987" t="s">
        <v>1080</v>
      </c>
      <c r="T987" t="s">
        <v>96</v>
      </c>
      <c r="U987">
        <v>0</v>
      </c>
      <c r="V987">
        <v>0</v>
      </c>
      <c r="W987">
        <v>0</v>
      </c>
      <c r="X987">
        <v>0</v>
      </c>
      <c r="Y987">
        <v>0.85</v>
      </c>
      <c r="Z987">
        <v>0</v>
      </c>
      <c r="AA987">
        <v>0</v>
      </c>
      <c r="AB987">
        <v>0</v>
      </c>
      <c r="AC987">
        <v>0.15</v>
      </c>
      <c r="AD987">
        <v>0.02</v>
      </c>
      <c r="AE987">
        <v>2.56160702444327</v>
      </c>
      <c r="AF987">
        <v>176.24606799999901</v>
      </c>
      <c r="AG987">
        <v>-38.147413290000003</v>
      </c>
      <c r="AI987">
        <v>202300</v>
      </c>
      <c r="AJ987" t="s">
        <v>1097</v>
      </c>
      <c r="AK987" t="s">
        <v>96</v>
      </c>
      <c r="AL987">
        <v>0</v>
      </c>
      <c r="AM987">
        <v>0.24</v>
      </c>
      <c r="AN987">
        <v>0</v>
      </c>
      <c r="AO987">
        <v>0</v>
      </c>
      <c r="AP987">
        <v>0</v>
      </c>
      <c r="AQ987">
        <v>0.76</v>
      </c>
      <c r="AR987">
        <v>0</v>
      </c>
      <c r="AS987">
        <v>0</v>
      </c>
      <c r="AT987">
        <v>0</v>
      </c>
      <c r="AU987">
        <v>0</v>
      </c>
      <c r="AV987">
        <v>7.1509441332752504</v>
      </c>
      <c r="AW987">
        <v>176.90843859999899</v>
      </c>
      <c r="AX987">
        <v>-37.983936219999997</v>
      </c>
    </row>
    <row r="988" spans="1:50" x14ac:dyDescent="0.55000000000000004">
      <c r="A988">
        <v>201100</v>
      </c>
      <c r="B988" t="s">
        <v>1098</v>
      </c>
      <c r="C988" t="s">
        <v>96</v>
      </c>
      <c r="D988">
        <v>0</v>
      </c>
      <c r="E988">
        <v>0</v>
      </c>
      <c r="F988">
        <v>0</v>
      </c>
      <c r="G988">
        <v>0</v>
      </c>
      <c r="H988">
        <v>1</v>
      </c>
      <c r="I988">
        <v>0</v>
      </c>
      <c r="J988">
        <v>0</v>
      </c>
      <c r="K988">
        <v>0</v>
      </c>
      <c r="L988">
        <v>0</v>
      </c>
      <c r="M988">
        <v>0.02</v>
      </c>
      <c r="N988">
        <v>1.9130420728947</v>
      </c>
      <c r="O988">
        <f t="shared" si="30"/>
        <v>176.27047439999899</v>
      </c>
      <c r="P988">
        <f t="shared" si="31"/>
        <v>-38.14682269</v>
      </c>
      <c r="R988">
        <v>200600</v>
      </c>
      <c r="S988" t="s">
        <v>1081</v>
      </c>
      <c r="T988" t="s">
        <v>96</v>
      </c>
      <c r="U988">
        <v>0</v>
      </c>
      <c r="V988">
        <v>0</v>
      </c>
      <c r="W988">
        <v>0</v>
      </c>
      <c r="X988">
        <v>0</v>
      </c>
      <c r="Y988">
        <v>1</v>
      </c>
      <c r="Z988">
        <v>0</v>
      </c>
      <c r="AA988">
        <v>0</v>
      </c>
      <c r="AB988">
        <v>0</v>
      </c>
      <c r="AC988">
        <v>0</v>
      </c>
      <c r="AD988">
        <v>0.02</v>
      </c>
      <c r="AE988" t="s">
        <v>97</v>
      </c>
      <c r="AF988">
        <v>176.22771940000001</v>
      </c>
      <c r="AG988">
        <v>-38.163318959999998</v>
      </c>
      <c r="AI988">
        <v>202400</v>
      </c>
      <c r="AJ988" t="s">
        <v>1099</v>
      </c>
      <c r="AK988" t="s">
        <v>96</v>
      </c>
      <c r="AL988">
        <v>0</v>
      </c>
      <c r="AM988">
        <v>0.35</v>
      </c>
      <c r="AN988">
        <v>0</v>
      </c>
      <c r="AO988">
        <v>0</v>
      </c>
      <c r="AP988">
        <v>0.01</v>
      </c>
      <c r="AQ988">
        <v>0.35</v>
      </c>
      <c r="AR988">
        <v>0</v>
      </c>
      <c r="AS988">
        <v>0</v>
      </c>
      <c r="AT988">
        <v>0.28999999999999998</v>
      </c>
      <c r="AU988">
        <v>0</v>
      </c>
      <c r="AV988">
        <v>1.1498798479466901</v>
      </c>
      <c r="AW988">
        <v>176.8025725</v>
      </c>
      <c r="AX988">
        <v>-38.057148929999997</v>
      </c>
    </row>
    <row r="989" spans="1:50" x14ac:dyDescent="0.55000000000000004">
      <c r="A989">
        <v>201200</v>
      </c>
      <c r="B989" t="s">
        <v>1086</v>
      </c>
      <c r="C989" t="s">
        <v>96</v>
      </c>
      <c r="D989">
        <v>0</v>
      </c>
      <c r="E989">
        <v>0.03</v>
      </c>
      <c r="F989">
        <v>0</v>
      </c>
      <c r="G989">
        <v>0</v>
      </c>
      <c r="H989">
        <v>0.82</v>
      </c>
      <c r="I989">
        <v>0</v>
      </c>
      <c r="J989">
        <v>0</v>
      </c>
      <c r="K989">
        <v>0.05</v>
      </c>
      <c r="L989">
        <v>0.1</v>
      </c>
      <c r="M989">
        <v>0.02</v>
      </c>
      <c r="N989">
        <v>2.62406575134955</v>
      </c>
      <c r="O989">
        <f t="shared" si="30"/>
        <v>176.2575405</v>
      </c>
      <c r="P989">
        <f t="shared" si="31"/>
        <v>-38.152196230000001</v>
      </c>
      <c r="R989">
        <v>200700</v>
      </c>
      <c r="S989" t="s">
        <v>1082</v>
      </c>
      <c r="T989" t="s">
        <v>96</v>
      </c>
      <c r="U989">
        <v>0</v>
      </c>
      <c r="V989">
        <v>0</v>
      </c>
      <c r="W989">
        <v>0</v>
      </c>
      <c r="X989">
        <v>0</v>
      </c>
      <c r="Y989">
        <v>1</v>
      </c>
      <c r="Z989">
        <v>0</v>
      </c>
      <c r="AA989">
        <v>0</v>
      </c>
      <c r="AB989">
        <v>0</v>
      </c>
      <c r="AC989">
        <v>0</v>
      </c>
      <c r="AD989">
        <v>0.02</v>
      </c>
      <c r="AE989">
        <v>2.7498241445781999</v>
      </c>
      <c r="AF989">
        <v>176.23593550000001</v>
      </c>
      <c r="AG989">
        <v>-38.158879970000001</v>
      </c>
      <c r="AI989">
        <v>202500</v>
      </c>
      <c r="AJ989" t="s">
        <v>1100</v>
      </c>
      <c r="AK989" t="s">
        <v>96</v>
      </c>
      <c r="AL989">
        <v>0</v>
      </c>
      <c r="AM989">
        <v>0.45</v>
      </c>
      <c r="AN989">
        <v>0</v>
      </c>
      <c r="AO989">
        <v>0</v>
      </c>
      <c r="AP989">
        <v>0</v>
      </c>
      <c r="AQ989">
        <v>0.5</v>
      </c>
      <c r="AR989">
        <v>0</v>
      </c>
      <c r="AS989">
        <v>0</v>
      </c>
      <c r="AT989">
        <v>0.05</v>
      </c>
      <c r="AU989">
        <v>0</v>
      </c>
      <c r="AV989">
        <v>4.6101238119350798</v>
      </c>
      <c r="AW989">
        <v>176.96233430000001</v>
      </c>
      <c r="AX989">
        <v>-37.943560789999999</v>
      </c>
    </row>
    <row r="990" spans="1:50" x14ac:dyDescent="0.55000000000000004">
      <c r="A990">
        <v>201300</v>
      </c>
      <c r="B990" t="s">
        <v>1087</v>
      </c>
      <c r="C990" t="s">
        <v>96</v>
      </c>
      <c r="D990">
        <v>0</v>
      </c>
      <c r="E990">
        <v>0</v>
      </c>
      <c r="F990">
        <v>0</v>
      </c>
      <c r="G990">
        <v>0</v>
      </c>
      <c r="H990">
        <v>0.92</v>
      </c>
      <c r="I990">
        <v>0</v>
      </c>
      <c r="J990">
        <v>0</v>
      </c>
      <c r="K990">
        <v>0</v>
      </c>
      <c r="L990">
        <v>0.08</v>
      </c>
      <c r="M990">
        <v>0.02</v>
      </c>
      <c r="N990">
        <v>3.2886806339716501</v>
      </c>
      <c r="O990">
        <f t="shared" si="30"/>
        <v>176.2502676</v>
      </c>
      <c r="P990">
        <f t="shared" si="31"/>
        <v>-38.16514111</v>
      </c>
      <c r="R990">
        <v>200800</v>
      </c>
      <c r="S990" t="s">
        <v>1083</v>
      </c>
      <c r="T990" t="s">
        <v>96</v>
      </c>
      <c r="U990">
        <v>0</v>
      </c>
      <c r="V990">
        <v>0</v>
      </c>
      <c r="W990">
        <v>0</v>
      </c>
      <c r="X990">
        <v>0</v>
      </c>
      <c r="Y990">
        <v>1</v>
      </c>
      <c r="Z990">
        <v>0</v>
      </c>
      <c r="AA990">
        <v>0</v>
      </c>
      <c r="AB990">
        <v>0</v>
      </c>
      <c r="AC990">
        <v>0</v>
      </c>
      <c r="AD990">
        <v>0.02</v>
      </c>
      <c r="AE990">
        <v>2.1055407144282801</v>
      </c>
      <c r="AF990">
        <v>176.24756629999999</v>
      </c>
      <c r="AG990">
        <v>-38.153611169999998</v>
      </c>
      <c r="AI990">
        <v>202600</v>
      </c>
      <c r="AJ990" t="s">
        <v>1101</v>
      </c>
      <c r="AK990" t="s">
        <v>96</v>
      </c>
      <c r="AL990">
        <v>0</v>
      </c>
      <c r="AM990">
        <v>0.19</v>
      </c>
      <c r="AN990">
        <v>0</v>
      </c>
      <c r="AO990">
        <v>0</v>
      </c>
      <c r="AP990">
        <v>0</v>
      </c>
      <c r="AQ990">
        <v>0.4</v>
      </c>
      <c r="AR990">
        <v>0</v>
      </c>
      <c r="AS990">
        <v>0.13</v>
      </c>
      <c r="AT990">
        <v>0.28000000000000003</v>
      </c>
      <c r="AU990">
        <v>0</v>
      </c>
      <c r="AV990">
        <v>4.89141320171617</v>
      </c>
      <c r="AW990">
        <v>176.9655928</v>
      </c>
      <c r="AX990">
        <v>-37.963405270000003</v>
      </c>
    </row>
    <row r="991" spans="1:50" x14ac:dyDescent="0.55000000000000004">
      <c r="A991">
        <v>201400</v>
      </c>
      <c r="B991" t="s">
        <v>1088</v>
      </c>
      <c r="C991" t="s">
        <v>96</v>
      </c>
      <c r="D991">
        <v>0</v>
      </c>
      <c r="E991">
        <v>0.01</v>
      </c>
      <c r="F991">
        <v>0</v>
      </c>
      <c r="G991">
        <v>0</v>
      </c>
      <c r="H991">
        <v>0.94</v>
      </c>
      <c r="I991">
        <v>0.02</v>
      </c>
      <c r="J991">
        <v>0</v>
      </c>
      <c r="K991">
        <v>0.02</v>
      </c>
      <c r="L991">
        <v>0.01</v>
      </c>
      <c r="M991">
        <v>0.02</v>
      </c>
      <c r="N991">
        <v>4.8452405878399603</v>
      </c>
      <c r="O991">
        <f t="shared" si="30"/>
        <v>176.29814379999999</v>
      </c>
      <c r="P991">
        <f t="shared" si="31"/>
        <v>-38.137841969999997</v>
      </c>
      <c r="R991">
        <v>200900</v>
      </c>
      <c r="S991" t="s">
        <v>1084</v>
      </c>
      <c r="T991" t="s">
        <v>96</v>
      </c>
      <c r="U991">
        <v>0</v>
      </c>
      <c r="V991">
        <v>0</v>
      </c>
      <c r="W991">
        <v>0</v>
      </c>
      <c r="X991">
        <v>0</v>
      </c>
      <c r="Y991">
        <v>0.97</v>
      </c>
      <c r="Z991">
        <v>0</v>
      </c>
      <c r="AA991">
        <v>0</v>
      </c>
      <c r="AB991">
        <v>0</v>
      </c>
      <c r="AC991">
        <v>0.03</v>
      </c>
      <c r="AD991">
        <v>0.02</v>
      </c>
      <c r="AE991">
        <v>3.9569279804901401</v>
      </c>
      <c r="AF991">
        <v>176.29121459999999</v>
      </c>
      <c r="AG991">
        <v>-38.129780799999999</v>
      </c>
      <c r="AI991">
        <v>202700</v>
      </c>
      <c r="AJ991" t="s">
        <v>1102</v>
      </c>
      <c r="AK991" t="s">
        <v>96</v>
      </c>
      <c r="AL991">
        <v>0</v>
      </c>
      <c r="AM991">
        <v>0</v>
      </c>
      <c r="AN991">
        <v>0</v>
      </c>
      <c r="AO991">
        <v>0</v>
      </c>
      <c r="AP991">
        <v>0.19999999999999901</v>
      </c>
      <c r="AQ991">
        <v>0.66</v>
      </c>
      <c r="AR991">
        <v>0</v>
      </c>
      <c r="AS991">
        <v>0.04</v>
      </c>
      <c r="AT991">
        <v>0.1</v>
      </c>
      <c r="AU991">
        <v>0</v>
      </c>
      <c r="AV991">
        <v>7.5751360142711999</v>
      </c>
      <c r="AW991">
        <v>176.99232739999999</v>
      </c>
      <c r="AX991">
        <v>-37.953565869999998</v>
      </c>
    </row>
    <row r="992" spans="1:50" x14ac:dyDescent="0.55000000000000004">
      <c r="A992">
        <v>201500</v>
      </c>
      <c r="B992" t="s">
        <v>1089</v>
      </c>
      <c r="C992" t="s">
        <v>96</v>
      </c>
      <c r="D992">
        <v>0</v>
      </c>
      <c r="E992">
        <v>0.01</v>
      </c>
      <c r="F992">
        <v>0</v>
      </c>
      <c r="G992">
        <v>0</v>
      </c>
      <c r="H992">
        <v>0.92</v>
      </c>
      <c r="I992">
        <v>0.02</v>
      </c>
      <c r="J992">
        <v>0</v>
      </c>
      <c r="K992">
        <v>0.04</v>
      </c>
      <c r="L992">
        <v>0.01</v>
      </c>
      <c r="M992">
        <v>0.02</v>
      </c>
      <c r="N992">
        <v>4.41832588439856</v>
      </c>
      <c r="O992">
        <f t="shared" si="30"/>
        <v>176.28895359999899</v>
      </c>
      <c r="P992">
        <f t="shared" si="31"/>
        <v>-38.149405780000002</v>
      </c>
      <c r="R992">
        <v>201000</v>
      </c>
      <c r="S992" t="s">
        <v>1085</v>
      </c>
      <c r="T992" t="s">
        <v>96</v>
      </c>
      <c r="U992">
        <v>0</v>
      </c>
      <c r="V992">
        <v>0</v>
      </c>
      <c r="W992">
        <v>0</v>
      </c>
      <c r="X992">
        <v>0</v>
      </c>
      <c r="Y992">
        <v>1</v>
      </c>
      <c r="Z992">
        <v>0</v>
      </c>
      <c r="AA992">
        <v>0</v>
      </c>
      <c r="AB992">
        <v>0</v>
      </c>
      <c r="AC992">
        <v>0</v>
      </c>
      <c r="AD992">
        <v>0.02</v>
      </c>
      <c r="AE992">
        <v>6.99253547580029</v>
      </c>
      <c r="AF992">
        <v>176.32505169999999</v>
      </c>
      <c r="AG992">
        <v>-38.114839009999997</v>
      </c>
      <c r="AI992">
        <v>202800</v>
      </c>
      <c r="AJ992" t="s">
        <v>1103</v>
      </c>
      <c r="AK992" t="s">
        <v>96</v>
      </c>
      <c r="AL992">
        <v>0</v>
      </c>
      <c r="AM992">
        <v>0.27</v>
      </c>
      <c r="AN992">
        <v>0</v>
      </c>
      <c r="AO992">
        <v>0</v>
      </c>
      <c r="AP992">
        <v>0.12</v>
      </c>
      <c r="AQ992">
        <v>0.41</v>
      </c>
      <c r="AR992">
        <v>0</v>
      </c>
      <c r="AS992">
        <v>0</v>
      </c>
      <c r="AT992">
        <v>0.2</v>
      </c>
      <c r="AU992">
        <v>0</v>
      </c>
      <c r="AV992">
        <v>8.53277462022014</v>
      </c>
      <c r="AW992">
        <v>176.97770940000001</v>
      </c>
      <c r="AX992">
        <v>-37.968994680000002</v>
      </c>
    </row>
    <row r="993" spans="1:50" x14ac:dyDescent="0.55000000000000004">
      <c r="A993">
        <v>201600</v>
      </c>
      <c r="B993" t="s">
        <v>1090</v>
      </c>
      <c r="C993" t="s">
        <v>96</v>
      </c>
      <c r="D993">
        <v>0</v>
      </c>
      <c r="E993">
        <v>0</v>
      </c>
      <c r="F993">
        <v>0</v>
      </c>
      <c r="G993">
        <v>0</v>
      </c>
      <c r="H993">
        <v>0.98</v>
      </c>
      <c r="I993">
        <v>0</v>
      </c>
      <c r="J993">
        <v>0</v>
      </c>
      <c r="K993">
        <v>0</v>
      </c>
      <c r="L993">
        <v>0.02</v>
      </c>
      <c r="M993">
        <v>0.02</v>
      </c>
      <c r="N993">
        <v>15.085289854815899</v>
      </c>
      <c r="O993">
        <f t="shared" si="30"/>
        <v>176.1995005</v>
      </c>
      <c r="P993">
        <f t="shared" si="31"/>
        <v>-38.326585600000001</v>
      </c>
      <c r="R993">
        <v>201100</v>
      </c>
      <c r="S993" t="s">
        <v>1098</v>
      </c>
      <c r="T993" t="s">
        <v>96</v>
      </c>
      <c r="U993">
        <v>0</v>
      </c>
      <c r="V993">
        <v>0</v>
      </c>
      <c r="W993">
        <v>0</v>
      </c>
      <c r="X993">
        <v>0</v>
      </c>
      <c r="Y993">
        <v>0.95</v>
      </c>
      <c r="Z993">
        <v>0.03</v>
      </c>
      <c r="AA993">
        <v>0</v>
      </c>
      <c r="AB993">
        <v>0.02</v>
      </c>
      <c r="AC993">
        <v>0</v>
      </c>
      <c r="AD993">
        <v>0.02</v>
      </c>
      <c r="AE993">
        <v>5.7862433983682404</v>
      </c>
      <c r="AF993">
        <v>176.27047439999899</v>
      </c>
      <c r="AG993">
        <v>-38.14682269</v>
      </c>
      <c r="AI993">
        <v>202900</v>
      </c>
      <c r="AJ993" t="s">
        <v>1104</v>
      </c>
      <c r="AK993" t="s">
        <v>96</v>
      </c>
      <c r="AL993">
        <v>0</v>
      </c>
      <c r="AM993">
        <v>0.2</v>
      </c>
      <c r="AN993">
        <v>0</v>
      </c>
      <c r="AO993">
        <v>0</v>
      </c>
      <c r="AP993">
        <v>0</v>
      </c>
      <c r="AQ993">
        <v>0.52</v>
      </c>
      <c r="AR993">
        <v>0</v>
      </c>
      <c r="AS993">
        <v>0.05</v>
      </c>
      <c r="AT993">
        <v>0.23</v>
      </c>
      <c r="AU993">
        <v>0</v>
      </c>
      <c r="AV993">
        <v>7.2835742909815497</v>
      </c>
      <c r="AW993">
        <v>176.98635379999999</v>
      </c>
      <c r="AX993">
        <v>-37.968019259999998</v>
      </c>
    </row>
    <row r="994" spans="1:50" x14ac:dyDescent="0.55000000000000004">
      <c r="A994">
        <v>201700</v>
      </c>
      <c r="B994" t="s">
        <v>1091</v>
      </c>
      <c r="C994" t="s">
        <v>96</v>
      </c>
      <c r="D994">
        <v>0</v>
      </c>
      <c r="E994">
        <v>0</v>
      </c>
      <c r="F994">
        <v>0</v>
      </c>
      <c r="G994">
        <v>0</v>
      </c>
      <c r="H994">
        <v>0.96</v>
      </c>
      <c r="I994">
        <v>0</v>
      </c>
      <c r="J994">
        <v>0</v>
      </c>
      <c r="K994">
        <v>0</v>
      </c>
      <c r="L994">
        <v>0.04</v>
      </c>
      <c r="M994">
        <v>0.02</v>
      </c>
      <c r="N994">
        <v>17.231117072187001</v>
      </c>
      <c r="O994">
        <f t="shared" si="30"/>
        <v>176.4569721</v>
      </c>
      <c r="P994">
        <f t="shared" si="31"/>
        <v>-38.257632170000001</v>
      </c>
      <c r="R994">
        <v>201200</v>
      </c>
      <c r="S994" t="s">
        <v>1086</v>
      </c>
      <c r="T994" t="s">
        <v>96</v>
      </c>
      <c r="U994">
        <v>0</v>
      </c>
      <c r="V994">
        <v>0</v>
      </c>
      <c r="W994">
        <v>0</v>
      </c>
      <c r="X994">
        <v>0</v>
      </c>
      <c r="Y994">
        <v>0.92</v>
      </c>
      <c r="Z994">
        <v>0</v>
      </c>
      <c r="AA994">
        <v>0</v>
      </c>
      <c r="AB994">
        <v>0</v>
      </c>
      <c r="AC994">
        <v>0.08</v>
      </c>
      <c r="AD994">
        <v>0.02</v>
      </c>
      <c r="AE994">
        <v>3.6024476792478302</v>
      </c>
      <c r="AF994">
        <v>176.2575405</v>
      </c>
      <c r="AG994">
        <v>-38.152196230000001</v>
      </c>
      <c r="AI994">
        <v>203000</v>
      </c>
      <c r="AJ994" t="s">
        <v>1105</v>
      </c>
      <c r="AK994" t="s">
        <v>96</v>
      </c>
      <c r="AL994" t="s">
        <v>97</v>
      </c>
      <c r="AM994" t="s">
        <v>97</v>
      </c>
      <c r="AN994" t="s">
        <v>97</v>
      </c>
      <c r="AO994">
        <v>0</v>
      </c>
      <c r="AP994" t="s">
        <v>97</v>
      </c>
      <c r="AQ994" t="s">
        <v>97</v>
      </c>
      <c r="AR994">
        <v>0</v>
      </c>
      <c r="AS994" t="s">
        <v>97</v>
      </c>
      <c r="AT994" t="s">
        <v>97</v>
      </c>
      <c r="AU994">
        <v>0</v>
      </c>
      <c r="AV994" t="s">
        <v>97</v>
      </c>
      <c r="AW994">
        <v>177.00239019999901</v>
      </c>
      <c r="AX994">
        <v>-37.961280209999998</v>
      </c>
    </row>
    <row r="995" spans="1:50" x14ac:dyDescent="0.55000000000000004">
      <c r="A995">
        <v>201800</v>
      </c>
      <c r="B995" t="s">
        <v>1092</v>
      </c>
      <c r="C995" t="s">
        <v>96</v>
      </c>
      <c r="D995">
        <v>0</v>
      </c>
      <c r="E995">
        <v>0</v>
      </c>
      <c r="F995">
        <v>0</v>
      </c>
      <c r="G995">
        <v>0</v>
      </c>
      <c r="H995">
        <v>0.9</v>
      </c>
      <c r="I995">
        <v>0.02</v>
      </c>
      <c r="J995">
        <v>0</v>
      </c>
      <c r="K995">
        <v>0</v>
      </c>
      <c r="L995">
        <v>0.08</v>
      </c>
      <c r="M995">
        <v>0.02</v>
      </c>
      <c r="N995">
        <v>9.5780082703041192</v>
      </c>
      <c r="O995">
        <f t="shared" si="30"/>
        <v>176.35043099999999</v>
      </c>
      <c r="P995">
        <f t="shared" si="31"/>
        <v>-38.439037140000003</v>
      </c>
      <c r="R995">
        <v>201300</v>
      </c>
      <c r="S995" t="s">
        <v>1087</v>
      </c>
      <c r="T995" t="s">
        <v>96</v>
      </c>
      <c r="U995">
        <v>0</v>
      </c>
      <c r="V995">
        <v>0</v>
      </c>
      <c r="W995">
        <v>0</v>
      </c>
      <c r="X995">
        <v>0</v>
      </c>
      <c r="Y995">
        <v>0.94</v>
      </c>
      <c r="Z995">
        <v>0</v>
      </c>
      <c r="AA995">
        <v>0</v>
      </c>
      <c r="AB995">
        <v>0.02</v>
      </c>
      <c r="AC995">
        <v>0.04</v>
      </c>
      <c r="AD995">
        <v>0.02</v>
      </c>
      <c r="AE995">
        <v>5.7571794620996997</v>
      </c>
      <c r="AF995">
        <v>176.2502676</v>
      </c>
      <c r="AG995">
        <v>-38.16514111</v>
      </c>
      <c r="AI995">
        <v>203100</v>
      </c>
      <c r="AJ995" t="s">
        <v>1106</v>
      </c>
      <c r="AK995" t="s">
        <v>96</v>
      </c>
      <c r="AL995">
        <v>0</v>
      </c>
      <c r="AM995">
        <v>0.22</v>
      </c>
      <c r="AN995">
        <v>0</v>
      </c>
      <c r="AO995">
        <v>0</v>
      </c>
      <c r="AP995">
        <v>0</v>
      </c>
      <c r="AQ995">
        <v>0.48</v>
      </c>
      <c r="AR995">
        <v>0</v>
      </c>
      <c r="AS995">
        <v>0</v>
      </c>
      <c r="AT995">
        <v>0.3</v>
      </c>
      <c r="AU995">
        <v>0</v>
      </c>
      <c r="AV995">
        <v>8.9006730883146297</v>
      </c>
      <c r="AW995">
        <v>177.0348395</v>
      </c>
      <c r="AX995">
        <v>-38.013661220000003</v>
      </c>
    </row>
    <row r="996" spans="1:50" x14ac:dyDescent="0.55000000000000004">
      <c r="A996">
        <v>201900</v>
      </c>
      <c r="B996" t="s">
        <v>1093</v>
      </c>
      <c r="C996" t="s">
        <v>96</v>
      </c>
      <c r="D996">
        <v>0</v>
      </c>
      <c r="E996">
        <v>0</v>
      </c>
      <c r="F996">
        <v>0</v>
      </c>
      <c r="G996">
        <v>0</v>
      </c>
      <c r="H996">
        <v>1</v>
      </c>
      <c r="I996">
        <v>0</v>
      </c>
      <c r="J996">
        <v>0</v>
      </c>
      <c r="K996">
        <v>0</v>
      </c>
      <c r="L996">
        <v>0</v>
      </c>
      <c r="M996">
        <v>0.02</v>
      </c>
      <c r="N996">
        <v>21.250297123194901</v>
      </c>
      <c r="O996">
        <f t="shared" si="30"/>
        <v>176.66958969999999</v>
      </c>
      <c r="P996">
        <f t="shared" si="31"/>
        <v>-37.94949244</v>
      </c>
      <c r="R996">
        <v>201400</v>
      </c>
      <c r="S996" t="s">
        <v>1088</v>
      </c>
      <c r="T996" t="s">
        <v>96</v>
      </c>
      <c r="U996">
        <v>0</v>
      </c>
      <c r="V996">
        <v>0</v>
      </c>
      <c r="W996">
        <v>0</v>
      </c>
      <c r="X996">
        <v>0</v>
      </c>
      <c r="Y996">
        <v>0.95</v>
      </c>
      <c r="Z996">
        <v>0</v>
      </c>
      <c r="AA996">
        <v>0</v>
      </c>
      <c r="AB996">
        <v>0</v>
      </c>
      <c r="AC996">
        <v>0.05</v>
      </c>
      <c r="AD996">
        <v>0.02</v>
      </c>
      <c r="AE996">
        <v>3.3889723979310702</v>
      </c>
      <c r="AF996">
        <v>176.29814379999999</v>
      </c>
      <c r="AG996">
        <v>-38.137841969999997</v>
      </c>
      <c r="AI996">
        <v>203200</v>
      </c>
      <c r="AJ996" t="s">
        <v>1107</v>
      </c>
      <c r="AK996" t="s">
        <v>96</v>
      </c>
      <c r="AL996">
        <v>0</v>
      </c>
      <c r="AM996">
        <v>0.36</v>
      </c>
      <c r="AN996">
        <v>0</v>
      </c>
      <c r="AO996">
        <v>0</v>
      </c>
      <c r="AP996">
        <v>0</v>
      </c>
      <c r="AQ996">
        <v>0.52</v>
      </c>
      <c r="AR996">
        <v>0</v>
      </c>
      <c r="AS996">
        <v>7.0000000000000007E-2</v>
      </c>
      <c r="AT996">
        <v>0.05</v>
      </c>
      <c r="AU996">
        <v>0</v>
      </c>
      <c r="AV996">
        <v>2.9531868942653801</v>
      </c>
      <c r="AW996">
        <v>177.08739779999999</v>
      </c>
      <c r="AX996">
        <v>-37.977217639999999</v>
      </c>
    </row>
    <row r="997" spans="1:50" x14ac:dyDescent="0.55000000000000004">
      <c r="A997">
        <v>202000</v>
      </c>
      <c r="B997" t="s">
        <v>1094</v>
      </c>
      <c r="C997" t="s">
        <v>96</v>
      </c>
      <c r="D997">
        <v>0</v>
      </c>
      <c r="E997">
        <v>0</v>
      </c>
      <c r="F997">
        <v>0</v>
      </c>
      <c r="G997">
        <v>0</v>
      </c>
      <c r="H997">
        <v>0.96</v>
      </c>
      <c r="I997">
        <v>0</v>
      </c>
      <c r="J997">
        <v>0</v>
      </c>
      <c r="K997">
        <v>0</v>
      </c>
      <c r="L997">
        <v>0.04</v>
      </c>
      <c r="M997">
        <v>0.02</v>
      </c>
      <c r="N997">
        <v>12.0894765070347</v>
      </c>
      <c r="O997">
        <f t="shared" si="30"/>
        <v>176.80043799999899</v>
      </c>
      <c r="P997">
        <f t="shared" si="31"/>
        <v>-37.938464060000001</v>
      </c>
      <c r="R997">
        <v>201500</v>
      </c>
      <c r="S997" t="s">
        <v>1089</v>
      </c>
      <c r="T997" t="s">
        <v>96</v>
      </c>
      <c r="U997">
        <v>0</v>
      </c>
      <c r="V997">
        <v>0</v>
      </c>
      <c r="W997">
        <v>0</v>
      </c>
      <c r="X997">
        <v>0</v>
      </c>
      <c r="Y997">
        <v>0.96</v>
      </c>
      <c r="Z997">
        <v>0</v>
      </c>
      <c r="AA997">
        <v>0</v>
      </c>
      <c r="AB997">
        <v>0</v>
      </c>
      <c r="AC997">
        <v>0.04</v>
      </c>
      <c r="AD997">
        <v>0.02</v>
      </c>
      <c r="AE997">
        <v>4.6136438650264102</v>
      </c>
      <c r="AF997">
        <v>176.28895359999899</v>
      </c>
      <c r="AG997">
        <v>-38.149405780000002</v>
      </c>
      <c r="AI997">
        <v>203400</v>
      </c>
      <c r="AJ997" t="s">
        <v>1108</v>
      </c>
      <c r="AK997" t="s">
        <v>96</v>
      </c>
      <c r="AL997">
        <v>0</v>
      </c>
      <c r="AM997">
        <v>0.55000000000000004</v>
      </c>
      <c r="AN997">
        <v>0</v>
      </c>
      <c r="AO997">
        <v>0</v>
      </c>
      <c r="AP997">
        <v>0</v>
      </c>
      <c r="AQ997">
        <v>0.39</v>
      </c>
      <c r="AR997">
        <v>0</v>
      </c>
      <c r="AS997">
        <v>0</v>
      </c>
      <c r="AT997">
        <v>0.06</v>
      </c>
      <c r="AU997">
        <v>0</v>
      </c>
      <c r="AV997">
        <v>0.48666631815783701</v>
      </c>
      <c r="AW997">
        <v>176.767673</v>
      </c>
      <c r="AX997">
        <v>-38.450335709999997</v>
      </c>
    </row>
    <row r="998" spans="1:50" x14ac:dyDescent="0.55000000000000004">
      <c r="A998">
        <v>202100</v>
      </c>
      <c r="B998" t="s">
        <v>1095</v>
      </c>
      <c r="C998" t="s">
        <v>96</v>
      </c>
      <c r="D998">
        <v>0</v>
      </c>
      <c r="E998">
        <v>0</v>
      </c>
      <c r="F998">
        <v>0</v>
      </c>
      <c r="G998">
        <v>0</v>
      </c>
      <c r="H998">
        <v>1</v>
      </c>
      <c r="I998">
        <v>0</v>
      </c>
      <c r="J998">
        <v>0</v>
      </c>
      <c r="K998">
        <v>0</v>
      </c>
      <c r="L998">
        <v>0</v>
      </c>
      <c r="M998">
        <v>0.02</v>
      </c>
      <c r="N998">
        <v>14.6436158200524</v>
      </c>
      <c r="O998">
        <f t="shared" si="30"/>
        <v>176.71302419999901</v>
      </c>
      <c r="P998">
        <f t="shared" si="31"/>
        <v>-38.053086209999996</v>
      </c>
      <c r="R998">
        <v>201600</v>
      </c>
      <c r="S998" t="s">
        <v>1090</v>
      </c>
      <c r="T998" t="s">
        <v>96</v>
      </c>
      <c r="U998">
        <v>0</v>
      </c>
      <c r="V998">
        <v>0</v>
      </c>
      <c r="W998">
        <v>0</v>
      </c>
      <c r="X998">
        <v>0</v>
      </c>
      <c r="Y998">
        <v>0.94</v>
      </c>
      <c r="Z998">
        <v>0</v>
      </c>
      <c r="AA998">
        <v>0</v>
      </c>
      <c r="AB998">
        <v>0</v>
      </c>
      <c r="AC998">
        <v>0.06</v>
      </c>
      <c r="AD998">
        <v>0.02</v>
      </c>
      <c r="AE998">
        <v>1.3174902346235999</v>
      </c>
      <c r="AF998">
        <v>176.1995005</v>
      </c>
      <c r="AG998">
        <v>-38.326585600000001</v>
      </c>
      <c r="AI998">
        <v>203500</v>
      </c>
      <c r="AJ998" t="s">
        <v>1109</v>
      </c>
      <c r="AK998" t="s">
        <v>96</v>
      </c>
      <c r="AL998">
        <v>0</v>
      </c>
      <c r="AM998">
        <v>0.69</v>
      </c>
      <c r="AN998">
        <v>0</v>
      </c>
      <c r="AO998">
        <v>0</v>
      </c>
      <c r="AP998">
        <v>0</v>
      </c>
      <c r="AQ998">
        <v>0.27</v>
      </c>
      <c r="AR998">
        <v>0</v>
      </c>
      <c r="AS998">
        <v>0</v>
      </c>
      <c r="AT998">
        <v>0.04</v>
      </c>
      <c r="AU998">
        <v>0</v>
      </c>
      <c r="AV998">
        <v>8.0452635422620702</v>
      </c>
      <c r="AW998">
        <v>177.02173869999999</v>
      </c>
      <c r="AX998">
        <v>-38.282253140000002</v>
      </c>
    </row>
    <row r="999" spans="1:50" x14ac:dyDescent="0.55000000000000004">
      <c r="A999">
        <v>202200</v>
      </c>
      <c r="B999" t="s">
        <v>1096</v>
      </c>
      <c r="C999" t="s">
        <v>96</v>
      </c>
      <c r="D999">
        <v>0</v>
      </c>
      <c r="E999">
        <v>0</v>
      </c>
      <c r="F999">
        <v>0</v>
      </c>
      <c r="G999">
        <v>0</v>
      </c>
      <c r="H999">
        <v>0.94</v>
      </c>
      <c r="I999">
        <v>0</v>
      </c>
      <c r="J999">
        <v>0</v>
      </c>
      <c r="K999">
        <v>0</v>
      </c>
      <c r="L999">
        <v>0.06</v>
      </c>
      <c r="M999">
        <v>0.02</v>
      </c>
      <c r="N999">
        <v>9.4917321249974407</v>
      </c>
      <c r="O999">
        <f t="shared" si="30"/>
        <v>176.8290882</v>
      </c>
      <c r="P999">
        <f t="shared" si="31"/>
        <v>-37.973714770000001</v>
      </c>
      <c r="R999">
        <v>201700</v>
      </c>
      <c r="S999" t="s">
        <v>1091</v>
      </c>
      <c r="T999" t="s">
        <v>96</v>
      </c>
      <c r="U999">
        <v>0</v>
      </c>
      <c r="V999">
        <v>0</v>
      </c>
      <c r="W999">
        <v>0</v>
      </c>
      <c r="X999">
        <v>0</v>
      </c>
      <c r="Y999">
        <v>0.97</v>
      </c>
      <c r="Z999">
        <v>0</v>
      </c>
      <c r="AA999">
        <v>0</v>
      </c>
      <c r="AB999">
        <v>0</v>
      </c>
      <c r="AC999">
        <v>0.03</v>
      </c>
      <c r="AD999">
        <v>0.02</v>
      </c>
      <c r="AE999">
        <v>18.562312234242199</v>
      </c>
      <c r="AF999">
        <v>176.4569721</v>
      </c>
      <c r="AG999">
        <v>-38.257632170000001</v>
      </c>
      <c r="AI999">
        <v>203600</v>
      </c>
      <c r="AJ999" t="s">
        <v>1110</v>
      </c>
      <c r="AK999" t="s">
        <v>96</v>
      </c>
      <c r="AL999">
        <v>0</v>
      </c>
      <c r="AM999">
        <v>0.05</v>
      </c>
      <c r="AN999">
        <v>0</v>
      </c>
      <c r="AO999">
        <v>0</v>
      </c>
      <c r="AP999">
        <v>0.01</v>
      </c>
      <c r="AQ999">
        <v>0.28999999999999998</v>
      </c>
      <c r="AR999">
        <v>0</v>
      </c>
      <c r="AS999">
        <v>0</v>
      </c>
      <c r="AT999">
        <v>0.65</v>
      </c>
      <c r="AU999">
        <v>0</v>
      </c>
      <c r="AV999">
        <v>0.97333263631567501</v>
      </c>
      <c r="AW999">
        <v>176.70638789999899</v>
      </c>
      <c r="AX999">
        <v>-38.453930880000001</v>
      </c>
    </row>
    <row r="1000" spans="1:50" x14ac:dyDescent="0.55000000000000004">
      <c r="A1000">
        <v>202300</v>
      </c>
      <c r="B1000" t="s">
        <v>1097</v>
      </c>
      <c r="C1000" t="s">
        <v>96</v>
      </c>
      <c r="D1000">
        <v>0</v>
      </c>
      <c r="E1000">
        <v>0</v>
      </c>
      <c r="F1000">
        <v>0</v>
      </c>
      <c r="G1000">
        <v>0</v>
      </c>
      <c r="H1000">
        <v>0.96</v>
      </c>
      <c r="I1000">
        <v>0.01</v>
      </c>
      <c r="J1000">
        <v>0</v>
      </c>
      <c r="K1000">
        <v>0</v>
      </c>
      <c r="L1000">
        <v>0.03</v>
      </c>
      <c r="M1000">
        <v>0.02</v>
      </c>
      <c r="N1000">
        <v>7.7011748781207796</v>
      </c>
      <c r="O1000">
        <f t="shared" si="30"/>
        <v>176.90843859999899</v>
      </c>
      <c r="P1000">
        <f t="shared" si="31"/>
        <v>-37.983936219999997</v>
      </c>
      <c r="R1000">
        <v>201800</v>
      </c>
      <c r="S1000" t="s">
        <v>1092</v>
      </c>
      <c r="T1000" t="s">
        <v>96</v>
      </c>
      <c r="U1000">
        <v>0</v>
      </c>
      <c r="V1000">
        <v>0</v>
      </c>
      <c r="W1000">
        <v>0</v>
      </c>
      <c r="X1000">
        <v>0</v>
      </c>
      <c r="Y1000">
        <v>0.9</v>
      </c>
      <c r="Z1000">
        <v>0.02</v>
      </c>
      <c r="AA1000">
        <v>0</v>
      </c>
      <c r="AB1000">
        <v>0</v>
      </c>
      <c r="AC1000">
        <v>0.08</v>
      </c>
      <c r="AD1000">
        <v>0.02</v>
      </c>
      <c r="AE1000">
        <v>8.2974742973255395</v>
      </c>
      <c r="AF1000">
        <v>176.35043099999999</v>
      </c>
      <c r="AG1000">
        <v>-38.439037140000003</v>
      </c>
      <c r="AI1000">
        <v>203700</v>
      </c>
      <c r="AJ1000" t="s">
        <v>1111</v>
      </c>
      <c r="AK1000" t="s">
        <v>96</v>
      </c>
      <c r="AL1000">
        <v>0</v>
      </c>
      <c r="AM1000">
        <v>0.22</v>
      </c>
      <c r="AN1000">
        <v>0</v>
      </c>
      <c r="AO1000">
        <v>0</v>
      </c>
      <c r="AP1000">
        <v>-0.01</v>
      </c>
      <c r="AQ1000">
        <v>0.38</v>
      </c>
      <c r="AR1000">
        <v>0</v>
      </c>
      <c r="AS1000">
        <v>0.14000000000000001</v>
      </c>
      <c r="AT1000">
        <v>0.27</v>
      </c>
      <c r="AU1000">
        <v>0</v>
      </c>
      <c r="AV1000">
        <v>0.45195047189627902</v>
      </c>
      <c r="AW1000">
        <v>176.6750031</v>
      </c>
      <c r="AX1000">
        <v>-38.09544004</v>
      </c>
    </row>
    <row r="1001" spans="1:50" x14ac:dyDescent="0.55000000000000004">
      <c r="A1001">
        <v>202400</v>
      </c>
      <c r="B1001" t="s">
        <v>1099</v>
      </c>
      <c r="C1001" t="s">
        <v>96</v>
      </c>
      <c r="D1001">
        <v>0</v>
      </c>
      <c r="E1001">
        <v>0</v>
      </c>
      <c r="F1001">
        <v>0</v>
      </c>
      <c r="G1001">
        <v>0</v>
      </c>
      <c r="H1001">
        <v>0.91</v>
      </c>
      <c r="I1001">
        <v>0.04</v>
      </c>
      <c r="J1001">
        <v>0</v>
      </c>
      <c r="K1001">
        <v>0</v>
      </c>
      <c r="L1001">
        <v>0.05</v>
      </c>
      <c r="M1001">
        <v>0.02</v>
      </c>
      <c r="N1001">
        <v>11.0558536996102</v>
      </c>
      <c r="O1001">
        <f t="shared" si="30"/>
        <v>176.8025725</v>
      </c>
      <c r="P1001">
        <f t="shared" si="31"/>
        <v>-38.057148929999997</v>
      </c>
      <c r="R1001">
        <v>201900</v>
      </c>
      <c r="S1001" t="s">
        <v>1093</v>
      </c>
      <c r="T1001" t="s">
        <v>96</v>
      </c>
      <c r="U1001">
        <v>0</v>
      </c>
      <c r="V1001">
        <v>0</v>
      </c>
      <c r="W1001">
        <v>0</v>
      </c>
      <c r="X1001">
        <v>0</v>
      </c>
      <c r="Y1001">
        <v>1</v>
      </c>
      <c r="Z1001">
        <v>0</v>
      </c>
      <c r="AA1001">
        <v>0</v>
      </c>
      <c r="AB1001">
        <v>0</v>
      </c>
      <c r="AC1001">
        <v>0</v>
      </c>
      <c r="AD1001">
        <v>0.02</v>
      </c>
      <c r="AE1001">
        <v>4.6172054274103296</v>
      </c>
      <c r="AF1001">
        <v>176.66958969999999</v>
      </c>
      <c r="AG1001">
        <v>-37.94949244</v>
      </c>
      <c r="AI1001">
        <v>203900</v>
      </c>
      <c r="AJ1001" t="s">
        <v>1112</v>
      </c>
      <c r="AK1001" t="s">
        <v>96</v>
      </c>
      <c r="AL1001">
        <v>0</v>
      </c>
      <c r="AM1001">
        <v>0.08</v>
      </c>
      <c r="AN1001">
        <v>0</v>
      </c>
      <c r="AO1001">
        <v>0</v>
      </c>
      <c r="AP1001">
        <v>0.05</v>
      </c>
      <c r="AQ1001">
        <v>0.41</v>
      </c>
      <c r="AR1001">
        <v>0</v>
      </c>
      <c r="AS1001">
        <v>0.03</v>
      </c>
      <c r="AT1001">
        <v>0.43</v>
      </c>
      <c r="AU1001">
        <v>0</v>
      </c>
      <c r="AV1001">
        <v>1.2489141912377999</v>
      </c>
      <c r="AW1001">
        <v>176.7022906</v>
      </c>
      <c r="AX1001">
        <v>-38.095747250000002</v>
      </c>
    </row>
    <row r="1002" spans="1:50" x14ac:dyDescent="0.55000000000000004">
      <c r="A1002">
        <v>202500</v>
      </c>
      <c r="B1002" t="s">
        <v>1100</v>
      </c>
      <c r="C1002" t="s">
        <v>96</v>
      </c>
      <c r="D1002">
        <v>0</v>
      </c>
      <c r="E1002">
        <v>0</v>
      </c>
      <c r="F1002">
        <v>0</v>
      </c>
      <c r="G1002">
        <v>0</v>
      </c>
      <c r="H1002">
        <v>0.95</v>
      </c>
      <c r="I1002">
        <v>0.02</v>
      </c>
      <c r="J1002">
        <v>0</v>
      </c>
      <c r="K1002">
        <v>0.01</v>
      </c>
      <c r="L1002">
        <v>0.02</v>
      </c>
      <c r="M1002">
        <v>0.02</v>
      </c>
      <c r="N1002">
        <v>4.4470307692686202</v>
      </c>
      <c r="O1002">
        <f t="shared" si="30"/>
        <v>176.96233430000001</v>
      </c>
      <c r="P1002">
        <f t="shared" si="31"/>
        <v>-37.943560789999999</v>
      </c>
      <c r="R1002">
        <v>202000</v>
      </c>
      <c r="S1002" t="s">
        <v>1094</v>
      </c>
      <c r="T1002" t="s">
        <v>96</v>
      </c>
      <c r="U1002">
        <v>0</v>
      </c>
      <c r="V1002">
        <v>0</v>
      </c>
      <c r="W1002">
        <v>0</v>
      </c>
      <c r="X1002">
        <v>0</v>
      </c>
      <c r="Y1002">
        <v>0.85</v>
      </c>
      <c r="Z1002">
        <v>0</v>
      </c>
      <c r="AA1002">
        <v>0</v>
      </c>
      <c r="AB1002">
        <v>0</v>
      </c>
      <c r="AC1002">
        <v>0.15</v>
      </c>
      <c r="AD1002">
        <v>0.02</v>
      </c>
      <c r="AE1002">
        <v>3.1925537272200302</v>
      </c>
      <c r="AF1002">
        <v>176.80043799999899</v>
      </c>
      <c r="AG1002">
        <v>-37.938464060000001</v>
      </c>
      <c r="AI1002">
        <v>204100</v>
      </c>
      <c r="AJ1002" t="s">
        <v>1113</v>
      </c>
      <c r="AK1002" t="s">
        <v>96</v>
      </c>
      <c r="AL1002">
        <v>0</v>
      </c>
      <c r="AM1002">
        <v>0.6</v>
      </c>
      <c r="AN1002">
        <v>0</v>
      </c>
      <c r="AO1002">
        <v>0</v>
      </c>
      <c r="AP1002">
        <v>0</v>
      </c>
      <c r="AQ1002">
        <v>0.4</v>
      </c>
      <c r="AR1002">
        <v>0</v>
      </c>
      <c r="AS1002">
        <v>0</v>
      </c>
      <c r="AT1002">
        <v>0</v>
      </c>
      <c r="AU1002">
        <v>0</v>
      </c>
      <c r="AV1002">
        <v>4.7911718035741204</v>
      </c>
      <c r="AW1002">
        <v>177.2012986</v>
      </c>
      <c r="AX1002">
        <v>-38.046483360000003</v>
      </c>
    </row>
    <row r="1003" spans="1:50" x14ac:dyDescent="0.55000000000000004">
      <c r="A1003">
        <v>202600</v>
      </c>
      <c r="B1003" t="s">
        <v>1101</v>
      </c>
      <c r="C1003" t="s">
        <v>96</v>
      </c>
      <c r="D1003">
        <v>0</v>
      </c>
      <c r="E1003">
        <v>0</v>
      </c>
      <c r="F1003">
        <v>0</v>
      </c>
      <c r="G1003">
        <v>0</v>
      </c>
      <c r="H1003">
        <v>0.90999999999999903</v>
      </c>
      <c r="I1003">
        <v>0.02</v>
      </c>
      <c r="J1003">
        <v>0</v>
      </c>
      <c r="K1003">
        <v>0.04</v>
      </c>
      <c r="L1003">
        <v>0.03</v>
      </c>
      <c r="M1003">
        <v>0.02</v>
      </c>
      <c r="N1003">
        <v>4.0565769114208399</v>
      </c>
      <c r="O1003">
        <f t="shared" si="30"/>
        <v>176.9655928</v>
      </c>
      <c r="P1003">
        <f t="shared" si="31"/>
        <v>-37.963405270000003</v>
      </c>
      <c r="R1003">
        <v>202100</v>
      </c>
      <c r="S1003" t="s">
        <v>1095</v>
      </c>
      <c r="T1003" t="s">
        <v>96</v>
      </c>
      <c r="U1003">
        <v>0</v>
      </c>
      <c r="V1003">
        <v>0</v>
      </c>
      <c r="W1003">
        <v>0</v>
      </c>
      <c r="X1003">
        <v>0</v>
      </c>
      <c r="Y1003">
        <v>1</v>
      </c>
      <c r="Z1003">
        <v>0</v>
      </c>
      <c r="AA1003">
        <v>0</v>
      </c>
      <c r="AB1003">
        <v>0</v>
      </c>
      <c r="AC1003">
        <v>0</v>
      </c>
      <c r="AD1003">
        <v>0.02</v>
      </c>
      <c r="AE1003">
        <v>7.3033595437696999</v>
      </c>
      <c r="AF1003">
        <v>176.71302419999901</v>
      </c>
      <c r="AG1003">
        <v>-38.053086209999996</v>
      </c>
      <c r="AI1003">
        <v>204200</v>
      </c>
      <c r="AJ1003" t="s">
        <v>1114</v>
      </c>
      <c r="AK1003" t="s">
        <v>96</v>
      </c>
      <c r="AL1003">
        <v>0</v>
      </c>
      <c r="AM1003">
        <v>0.67</v>
      </c>
      <c r="AN1003">
        <v>0</v>
      </c>
      <c r="AO1003">
        <v>0</v>
      </c>
      <c r="AP1003">
        <v>-0.01</v>
      </c>
      <c r="AQ1003">
        <v>0.24</v>
      </c>
      <c r="AR1003">
        <v>0</v>
      </c>
      <c r="AS1003">
        <v>0</v>
      </c>
      <c r="AT1003">
        <v>0.1</v>
      </c>
      <c r="AU1003">
        <v>0</v>
      </c>
      <c r="AV1003" t="s">
        <v>97</v>
      </c>
      <c r="AW1003">
        <v>177.78942869999901</v>
      </c>
      <c r="AX1003">
        <v>-37.856171430000003</v>
      </c>
    </row>
    <row r="1004" spans="1:50" x14ac:dyDescent="0.55000000000000004">
      <c r="A1004">
        <v>202700</v>
      </c>
      <c r="B1004" t="s">
        <v>1102</v>
      </c>
      <c r="C1004" t="s">
        <v>96</v>
      </c>
      <c r="D1004">
        <v>0</v>
      </c>
      <c r="E1004">
        <v>0</v>
      </c>
      <c r="F1004">
        <v>0</v>
      </c>
      <c r="G1004">
        <v>0</v>
      </c>
      <c r="H1004">
        <v>0.81</v>
      </c>
      <c r="I1004">
        <v>0.04</v>
      </c>
      <c r="J1004">
        <v>0</v>
      </c>
      <c r="K1004">
        <v>0.02</v>
      </c>
      <c r="L1004">
        <v>0.13</v>
      </c>
      <c r="M1004">
        <v>0.02</v>
      </c>
      <c r="N1004">
        <v>3.1739291329936101</v>
      </c>
      <c r="O1004">
        <f t="shared" si="30"/>
        <v>176.99232739999999</v>
      </c>
      <c r="P1004">
        <f t="shared" si="31"/>
        <v>-37.953565869999998</v>
      </c>
      <c r="R1004">
        <v>202200</v>
      </c>
      <c r="S1004" t="s">
        <v>1096</v>
      </c>
      <c r="T1004" t="s">
        <v>96</v>
      </c>
      <c r="U1004">
        <v>0</v>
      </c>
      <c r="V1004">
        <v>0</v>
      </c>
      <c r="W1004">
        <v>0</v>
      </c>
      <c r="X1004">
        <v>0</v>
      </c>
      <c r="Y1004">
        <v>0.94</v>
      </c>
      <c r="Z1004">
        <v>0</v>
      </c>
      <c r="AA1004">
        <v>0</v>
      </c>
      <c r="AB1004">
        <v>0</v>
      </c>
      <c r="AC1004">
        <v>0.06</v>
      </c>
      <c r="AD1004">
        <v>0.02</v>
      </c>
      <c r="AE1004">
        <v>9.8608491292364402</v>
      </c>
      <c r="AF1004">
        <v>176.8290882</v>
      </c>
      <c r="AG1004">
        <v>-37.973714770000001</v>
      </c>
      <c r="AI1004">
        <v>204300</v>
      </c>
      <c r="AJ1004" t="s">
        <v>1115</v>
      </c>
      <c r="AK1004" t="s">
        <v>96</v>
      </c>
      <c r="AL1004" t="s">
        <v>97</v>
      </c>
      <c r="AM1004" t="s">
        <v>97</v>
      </c>
      <c r="AN1004" t="s">
        <v>97</v>
      </c>
      <c r="AO1004">
        <v>0</v>
      </c>
      <c r="AP1004" t="s">
        <v>97</v>
      </c>
      <c r="AQ1004" t="s">
        <v>97</v>
      </c>
      <c r="AR1004">
        <v>0</v>
      </c>
      <c r="AS1004" t="s">
        <v>97</v>
      </c>
      <c r="AT1004" t="s">
        <v>97</v>
      </c>
      <c r="AU1004">
        <v>0</v>
      </c>
      <c r="AV1004" t="s">
        <v>97</v>
      </c>
      <c r="AW1004">
        <v>177.2591621</v>
      </c>
      <c r="AX1004">
        <v>-38.020454309999998</v>
      </c>
    </row>
    <row r="1005" spans="1:50" x14ac:dyDescent="0.55000000000000004">
      <c r="A1005">
        <v>202800</v>
      </c>
      <c r="B1005" t="s">
        <v>1103</v>
      </c>
      <c r="C1005" t="s">
        <v>96</v>
      </c>
      <c r="D1005">
        <v>0</v>
      </c>
      <c r="E1005">
        <v>0</v>
      </c>
      <c r="F1005">
        <v>0</v>
      </c>
      <c r="G1005">
        <v>0</v>
      </c>
      <c r="H1005">
        <v>0.86</v>
      </c>
      <c r="I1005">
        <v>0.04</v>
      </c>
      <c r="J1005">
        <v>0</v>
      </c>
      <c r="K1005">
        <v>0.03</v>
      </c>
      <c r="L1005">
        <v>7.0000000000000007E-2</v>
      </c>
      <c r="M1005">
        <v>0.02</v>
      </c>
      <c r="N1005">
        <v>3.13801906102707</v>
      </c>
      <c r="O1005">
        <f t="shared" si="30"/>
        <v>176.97770940000001</v>
      </c>
      <c r="P1005">
        <f t="shared" si="31"/>
        <v>-37.968994680000002</v>
      </c>
      <c r="R1005">
        <v>202300</v>
      </c>
      <c r="S1005" t="s">
        <v>1097</v>
      </c>
      <c r="T1005" t="s">
        <v>96</v>
      </c>
      <c r="U1005">
        <v>0</v>
      </c>
      <c r="V1005">
        <v>0</v>
      </c>
      <c r="W1005">
        <v>0</v>
      </c>
      <c r="X1005">
        <v>0</v>
      </c>
      <c r="Y1005">
        <v>0.96</v>
      </c>
      <c r="Z1005">
        <v>0</v>
      </c>
      <c r="AA1005">
        <v>0</v>
      </c>
      <c r="AB1005">
        <v>0</v>
      </c>
      <c r="AC1005">
        <v>0.04</v>
      </c>
      <c r="AD1005">
        <v>0.02</v>
      </c>
      <c r="AE1005">
        <v>8.0289921494895005</v>
      </c>
      <c r="AF1005">
        <v>176.90843859999899</v>
      </c>
      <c r="AG1005">
        <v>-37.983936219999997</v>
      </c>
      <c r="AI1005">
        <v>204400</v>
      </c>
      <c r="AJ1005" t="s">
        <v>1116</v>
      </c>
      <c r="AK1005" t="s">
        <v>96</v>
      </c>
      <c r="AL1005">
        <v>0</v>
      </c>
      <c r="AM1005">
        <v>0.21</v>
      </c>
      <c r="AN1005">
        <v>0</v>
      </c>
      <c r="AO1005">
        <v>0</v>
      </c>
      <c r="AP1005">
        <v>0.04</v>
      </c>
      <c r="AQ1005">
        <v>0.43</v>
      </c>
      <c r="AR1005">
        <v>0</v>
      </c>
      <c r="AS1005">
        <v>0.04</v>
      </c>
      <c r="AT1005">
        <v>0.28000000000000003</v>
      </c>
      <c r="AU1005">
        <v>0</v>
      </c>
      <c r="AV1005">
        <v>3.7235594124220599</v>
      </c>
      <c r="AW1005">
        <v>177.28682470000001</v>
      </c>
      <c r="AX1005">
        <v>-38.013115899999903</v>
      </c>
    </row>
    <row r="1006" spans="1:50" x14ac:dyDescent="0.55000000000000004">
      <c r="A1006">
        <v>202900</v>
      </c>
      <c r="B1006" t="s">
        <v>1104</v>
      </c>
      <c r="C1006" t="s">
        <v>96</v>
      </c>
      <c r="D1006">
        <v>0</v>
      </c>
      <c r="E1006">
        <v>0</v>
      </c>
      <c r="F1006">
        <v>0</v>
      </c>
      <c r="G1006">
        <v>0</v>
      </c>
      <c r="H1006">
        <v>0.88</v>
      </c>
      <c r="I1006">
        <v>0.02</v>
      </c>
      <c r="J1006">
        <v>0</v>
      </c>
      <c r="K1006">
        <v>0.03</v>
      </c>
      <c r="L1006">
        <v>7.0000000000000007E-2</v>
      </c>
      <c r="M1006">
        <v>0.02</v>
      </c>
      <c r="N1006">
        <v>3.4041387983026099</v>
      </c>
      <c r="O1006">
        <f t="shared" si="30"/>
        <v>176.98635379999999</v>
      </c>
      <c r="P1006">
        <f t="shared" si="31"/>
        <v>-37.968019259999998</v>
      </c>
      <c r="R1006">
        <v>202400</v>
      </c>
      <c r="S1006" t="s">
        <v>1099</v>
      </c>
      <c r="T1006" t="s">
        <v>96</v>
      </c>
      <c r="U1006">
        <v>0</v>
      </c>
      <c r="V1006">
        <v>0</v>
      </c>
      <c r="W1006">
        <v>0</v>
      </c>
      <c r="X1006">
        <v>0</v>
      </c>
      <c r="Y1006">
        <v>0.65</v>
      </c>
      <c r="Z1006">
        <v>0.15</v>
      </c>
      <c r="AA1006">
        <v>0</v>
      </c>
      <c r="AB1006">
        <v>0</v>
      </c>
      <c r="AC1006">
        <v>0.2</v>
      </c>
      <c r="AD1006">
        <v>0.02</v>
      </c>
      <c r="AE1006" t="s">
        <v>97</v>
      </c>
      <c r="AF1006">
        <v>176.8025725</v>
      </c>
      <c r="AG1006">
        <v>-38.057148929999997</v>
      </c>
      <c r="AI1006">
        <v>204500</v>
      </c>
      <c r="AJ1006" t="s">
        <v>1117</v>
      </c>
      <c r="AK1006" t="s">
        <v>96</v>
      </c>
      <c r="AL1006">
        <v>0</v>
      </c>
      <c r="AM1006">
        <v>1</v>
      </c>
      <c r="AN1006">
        <v>0</v>
      </c>
      <c r="AO1006">
        <v>0</v>
      </c>
      <c r="AP1006">
        <v>0</v>
      </c>
      <c r="AQ1006">
        <v>0</v>
      </c>
      <c r="AR1006">
        <v>0</v>
      </c>
      <c r="AS1006">
        <v>0</v>
      </c>
      <c r="AT1006">
        <v>0</v>
      </c>
      <c r="AU1006">
        <v>0</v>
      </c>
      <c r="AV1006">
        <v>20.656970688134599</v>
      </c>
      <c r="AW1006">
        <v>177.34799229999999</v>
      </c>
      <c r="AX1006">
        <v>-38.028459679999997</v>
      </c>
    </row>
    <row r="1007" spans="1:50" x14ac:dyDescent="0.55000000000000004">
      <c r="A1007">
        <v>203000</v>
      </c>
      <c r="B1007" t="s">
        <v>1105</v>
      </c>
      <c r="C1007" t="s">
        <v>96</v>
      </c>
      <c r="D1007">
        <v>0</v>
      </c>
      <c r="E1007">
        <v>0</v>
      </c>
      <c r="F1007">
        <v>0</v>
      </c>
      <c r="G1007">
        <v>0</v>
      </c>
      <c r="H1007">
        <v>0.95</v>
      </c>
      <c r="I1007">
        <v>0.02</v>
      </c>
      <c r="J1007">
        <v>0</v>
      </c>
      <c r="K1007">
        <v>0</v>
      </c>
      <c r="L1007">
        <v>0.03</v>
      </c>
      <c r="M1007">
        <v>0.02</v>
      </c>
      <c r="N1007">
        <v>4.1019191629028597</v>
      </c>
      <c r="O1007">
        <f t="shared" si="30"/>
        <v>177.00239019999901</v>
      </c>
      <c r="P1007">
        <f t="shared" si="31"/>
        <v>-37.961280209999998</v>
      </c>
      <c r="R1007">
        <v>202500</v>
      </c>
      <c r="S1007" t="s">
        <v>1100</v>
      </c>
      <c r="T1007" t="s">
        <v>96</v>
      </c>
      <c r="U1007">
        <v>0</v>
      </c>
      <c r="V1007">
        <v>0</v>
      </c>
      <c r="W1007">
        <v>0</v>
      </c>
      <c r="X1007">
        <v>0</v>
      </c>
      <c r="Y1007">
        <v>0.96</v>
      </c>
      <c r="Z1007">
        <v>0.02</v>
      </c>
      <c r="AA1007">
        <v>0</v>
      </c>
      <c r="AB1007">
        <v>0.01</v>
      </c>
      <c r="AC1007">
        <v>0.01</v>
      </c>
      <c r="AD1007">
        <v>0.02</v>
      </c>
      <c r="AE1007">
        <v>6.9647699576421802</v>
      </c>
      <c r="AF1007">
        <v>176.96233430000001</v>
      </c>
      <c r="AG1007">
        <v>-37.943560789999999</v>
      </c>
      <c r="AI1007">
        <v>204600</v>
      </c>
      <c r="AJ1007" t="s">
        <v>1118</v>
      </c>
      <c r="AK1007" t="s">
        <v>96</v>
      </c>
      <c r="AL1007">
        <v>0</v>
      </c>
      <c r="AM1007">
        <v>1</v>
      </c>
      <c r="AN1007">
        <v>0</v>
      </c>
      <c r="AO1007">
        <v>0</v>
      </c>
      <c r="AP1007">
        <v>0</v>
      </c>
      <c r="AQ1007">
        <v>0</v>
      </c>
      <c r="AR1007">
        <v>0</v>
      </c>
      <c r="AS1007">
        <v>0</v>
      </c>
      <c r="AT1007">
        <v>0</v>
      </c>
      <c r="AU1007">
        <v>0</v>
      </c>
      <c r="AV1007">
        <v>22.789926759280998</v>
      </c>
      <c r="AW1007">
        <v>177.38215019999899</v>
      </c>
      <c r="AX1007">
        <v>-38.203783549999997</v>
      </c>
    </row>
    <row r="1008" spans="1:50" x14ac:dyDescent="0.55000000000000004">
      <c r="A1008">
        <v>203100</v>
      </c>
      <c r="B1008" t="s">
        <v>1106</v>
      </c>
      <c r="C1008" t="s">
        <v>96</v>
      </c>
      <c r="D1008">
        <v>0</v>
      </c>
      <c r="E1008">
        <v>0</v>
      </c>
      <c r="F1008">
        <v>0</v>
      </c>
      <c r="G1008">
        <v>0</v>
      </c>
      <c r="H1008">
        <v>0.94</v>
      </c>
      <c r="I1008">
        <v>0.02</v>
      </c>
      <c r="J1008">
        <v>0</v>
      </c>
      <c r="K1008">
        <v>0</v>
      </c>
      <c r="L1008">
        <v>0.04</v>
      </c>
      <c r="M1008">
        <v>0.02</v>
      </c>
      <c r="N1008">
        <v>8.2906669586212001</v>
      </c>
      <c r="O1008">
        <f t="shared" si="30"/>
        <v>177.0348395</v>
      </c>
      <c r="P1008">
        <f t="shared" si="31"/>
        <v>-38.013661220000003</v>
      </c>
      <c r="R1008">
        <v>202600</v>
      </c>
      <c r="S1008" t="s">
        <v>1101</v>
      </c>
      <c r="T1008" t="s">
        <v>96</v>
      </c>
      <c r="U1008">
        <v>0</v>
      </c>
      <c r="V1008">
        <v>0</v>
      </c>
      <c r="W1008">
        <v>0</v>
      </c>
      <c r="X1008">
        <v>0</v>
      </c>
      <c r="Y1008">
        <v>0.91</v>
      </c>
      <c r="Z1008">
        <v>0</v>
      </c>
      <c r="AA1008">
        <v>0</v>
      </c>
      <c r="AB1008">
        <v>0</v>
      </c>
      <c r="AC1008">
        <v>0.09</v>
      </c>
      <c r="AD1008">
        <v>0.02</v>
      </c>
      <c r="AE1008">
        <v>2.60022496718662</v>
      </c>
      <c r="AF1008">
        <v>176.9655928</v>
      </c>
      <c r="AG1008">
        <v>-37.963405270000003</v>
      </c>
      <c r="AI1008">
        <v>204700</v>
      </c>
      <c r="AJ1008" t="s">
        <v>1119</v>
      </c>
      <c r="AK1008" t="s">
        <v>96</v>
      </c>
      <c r="AL1008">
        <v>0</v>
      </c>
      <c r="AM1008">
        <v>0.63</v>
      </c>
      <c r="AN1008">
        <v>0</v>
      </c>
      <c r="AO1008">
        <v>0</v>
      </c>
      <c r="AP1008">
        <v>0.01</v>
      </c>
      <c r="AQ1008">
        <v>0.22</v>
      </c>
      <c r="AR1008">
        <v>0</v>
      </c>
      <c r="AS1008">
        <v>0</v>
      </c>
      <c r="AT1008">
        <v>0.14000000000000001</v>
      </c>
      <c r="AU1008">
        <v>0</v>
      </c>
      <c r="AV1008" t="s">
        <v>97</v>
      </c>
      <c r="AW1008">
        <v>178.25312260000001</v>
      </c>
      <c r="AX1008">
        <v>-37.684573630000003</v>
      </c>
    </row>
    <row r="1009" spans="1:50" x14ac:dyDescent="0.55000000000000004">
      <c r="A1009">
        <v>203200</v>
      </c>
      <c r="B1009" t="s">
        <v>1107</v>
      </c>
      <c r="C1009" t="s">
        <v>96</v>
      </c>
      <c r="D1009">
        <v>0</v>
      </c>
      <c r="E1009">
        <v>0</v>
      </c>
      <c r="F1009">
        <v>0</v>
      </c>
      <c r="G1009">
        <v>0</v>
      </c>
      <c r="H1009">
        <v>0.93</v>
      </c>
      <c r="I1009">
        <v>0.04</v>
      </c>
      <c r="J1009">
        <v>0</v>
      </c>
      <c r="K1009">
        <v>0.01</v>
      </c>
      <c r="L1009">
        <v>0.02</v>
      </c>
      <c r="M1009">
        <v>0.02</v>
      </c>
      <c r="N1009">
        <v>9.7467684476068506</v>
      </c>
      <c r="O1009">
        <f t="shared" si="30"/>
        <v>177.08739779999999</v>
      </c>
      <c r="P1009">
        <f t="shared" si="31"/>
        <v>-37.977217639999999</v>
      </c>
      <c r="R1009">
        <v>202700</v>
      </c>
      <c r="S1009" t="s">
        <v>1102</v>
      </c>
      <c r="T1009" t="s">
        <v>96</v>
      </c>
      <c r="U1009">
        <v>0</v>
      </c>
      <c r="V1009">
        <v>0</v>
      </c>
      <c r="W1009">
        <v>0</v>
      </c>
      <c r="X1009">
        <v>0</v>
      </c>
      <c r="Y1009">
        <v>0.9</v>
      </c>
      <c r="Z1009">
        <v>0.04</v>
      </c>
      <c r="AA1009">
        <v>0</v>
      </c>
      <c r="AB1009">
        <v>0.02</v>
      </c>
      <c r="AC1009">
        <v>0.04</v>
      </c>
      <c r="AD1009">
        <v>0.02</v>
      </c>
      <c r="AE1009">
        <v>8.0176008621405792</v>
      </c>
      <c r="AF1009">
        <v>176.99232739999999</v>
      </c>
      <c r="AG1009">
        <v>-37.953565869999998</v>
      </c>
      <c r="AI1009">
        <v>204800</v>
      </c>
      <c r="AJ1009" t="s">
        <v>1120</v>
      </c>
      <c r="AK1009" t="s">
        <v>96</v>
      </c>
      <c r="AL1009">
        <v>0</v>
      </c>
      <c r="AM1009">
        <v>0.52</v>
      </c>
      <c r="AN1009">
        <v>0</v>
      </c>
      <c r="AO1009">
        <v>0</v>
      </c>
      <c r="AP1009">
        <v>-0.01</v>
      </c>
      <c r="AQ1009">
        <v>0.3</v>
      </c>
      <c r="AR1009">
        <v>0</v>
      </c>
      <c r="AS1009">
        <v>0</v>
      </c>
      <c r="AT1009">
        <v>0.19</v>
      </c>
      <c r="AU1009">
        <v>0</v>
      </c>
      <c r="AV1009" t="s">
        <v>97</v>
      </c>
      <c r="AW1009">
        <v>177.70733969999901</v>
      </c>
      <c r="AX1009">
        <v>-38.34127548</v>
      </c>
    </row>
    <row r="1010" spans="1:50" x14ac:dyDescent="0.55000000000000004">
      <c r="A1010">
        <v>203400</v>
      </c>
      <c r="B1010" t="s">
        <v>1108</v>
      </c>
      <c r="C1010" t="s">
        <v>96</v>
      </c>
      <c r="D1010">
        <v>0</v>
      </c>
      <c r="E1010">
        <v>0</v>
      </c>
      <c r="F1010">
        <v>0</v>
      </c>
      <c r="G1010">
        <v>0</v>
      </c>
      <c r="H1010">
        <v>0.91</v>
      </c>
      <c r="I1010">
        <v>0</v>
      </c>
      <c r="J1010">
        <v>0</v>
      </c>
      <c r="K1010">
        <v>0</v>
      </c>
      <c r="L1010">
        <v>0.09</v>
      </c>
      <c r="M1010">
        <v>0.02</v>
      </c>
      <c r="N1010">
        <v>5.5507431921253998</v>
      </c>
      <c r="O1010">
        <f t="shared" si="30"/>
        <v>176.767673</v>
      </c>
      <c r="P1010">
        <f t="shared" si="31"/>
        <v>-38.450335709999997</v>
      </c>
      <c r="R1010">
        <v>202800</v>
      </c>
      <c r="S1010" t="s">
        <v>1103</v>
      </c>
      <c r="T1010" t="s">
        <v>96</v>
      </c>
      <c r="U1010">
        <v>0</v>
      </c>
      <c r="V1010">
        <v>0</v>
      </c>
      <c r="W1010">
        <v>0</v>
      </c>
      <c r="X1010">
        <v>0</v>
      </c>
      <c r="Y1010">
        <v>0.92</v>
      </c>
      <c r="Z1010">
        <v>0</v>
      </c>
      <c r="AA1010">
        <v>0</v>
      </c>
      <c r="AB1010">
        <v>0.01</v>
      </c>
      <c r="AC1010">
        <v>7.0000000000000007E-2</v>
      </c>
      <c r="AD1010">
        <v>0.02</v>
      </c>
      <c r="AE1010">
        <v>6.4147220148067703</v>
      </c>
      <c r="AF1010">
        <v>176.97770940000001</v>
      </c>
      <c r="AG1010">
        <v>-37.968994680000002</v>
      </c>
      <c r="AI1010">
        <v>204900</v>
      </c>
      <c r="AJ1010" t="s">
        <v>1121</v>
      </c>
      <c r="AK1010" t="s">
        <v>96</v>
      </c>
      <c r="AL1010">
        <v>0</v>
      </c>
      <c r="AM1010">
        <v>0.48</v>
      </c>
      <c r="AN1010">
        <v>0</v>
      </c>
      <c r="AO1010">
        <v>0</v>
      </c>
      <c r="AP1010">
        <v>0</v>
      </c>
      <c r="AQ1010">
        <v>0.34</v>
      </c>
      <c r="AR1010">
        <v>0</v>
      </c>
      <c r="AS1010">
        <v>0</v>
      </c>
      <c r="AT1010">
        <v>0.18</v>
      </c>
      <c r="AU1010">
        <v>0</v>
      </c>
      <c r="AV1010">
        <v>4.4788165537091302</v>
      </c>
      <c r="AW1010">
        <v>178.1958855</v>
      </c>
      <c r="AX1010">
        <v>-37.866806320000002</v>
      </c>
    </row>
    <row r="1011" spans="1:50" x14ac:dyDescent="0.55000000000000004">
      <c r="A1011">
        <v>203500</v>
      </c>
      <c r="B1011" t="s">
        <v>1109</v>
      </c>
      <c r="C1011" t="s">
        <v>96</v>
      </c>
      <c r="D1011">
        <v>0</v>
      </c>
      <c r="E1011">
        <v>0</v>
      </c>
      <c r="F1011">
        <v>0</v>
      </c>
      <c r="G1011">
        <v>0</v>
      </c>
      <c r="H1011">
        <v>0.92</v>
      </c>
      <c r="I1011">
        <v>0.02</v>
      </c>
      <c r="J1011">
        <v>0</v>
      </c>
      <c r="K1011">
        <v>0</v>
      </c>
      <c r="L1011">
        <v>0.06</v>
      </c>
      <c r="M1011">
        <v>0.02</v>
      </c>
      <c r="N1011">
        <v>23.857891469718702</v>
      </c>
      <c r="O1011">
        <f t="shared" si="30"/>
        <v>177.02173869999999</v>
      </c>
      <c r="P1011">
        <f t="shared" si="31"/>
        <v>-38.282253140000002</v>
      </c>
      <c r="R1011">
        <v>202900</v>
      </c>
      <c r="S1011" t="s">
        <v>1104</v>
      </c>
      <c r="T1011" t="s">
        <v>96</v>
      </c>
      <c r="U1011">
        <v>0</v>
      </c>
      <c r="V1011">
        <v>0</v>
      </c>
      <c r="W1011">
        <v>0</v>
      </c>
      <c r="X1011">
        <v>0</v>
      </c>
      <c r="Y1011">
        <v>0.9</v>
      </c>
      <c r="Z1011">
        <v>0.02</v>
      </c>
      <c r="AA1011">
        <v>0</v>
      </c>
      <c r="AB1011">
        <v>0.02</v>
      </c>
      <c r="AC1011">
        <v>0.06</v>
      </c>
      <c r="AD1011">
        <v>0.02</v>
      </c>
      <c r="AE1011">
        <v>6.1422704390732497</v>
      </c>
      <c r="AF1011">
        <v>176.98635379999999</v>
      </c>
      <c r="AG1011">
        <v>-37.968019259999998</v>
      </c>
      <c r="AI1011">
        <v>205000</v>
      </c>
      <c r="AJ1011" t="s">
        <v>1122</v>
      </c>
      <c r="AK1011" t="s">
        <v>96</v>
      </c>
      <c r="AL1011">
        <v>0</v>
      </c>
      <c r="AM1011">
        <v>0.42</v>
      </c>
      <c r="AN1011">
        <v>0</v>
      </c>
      <c r="AO1011">
        <v>0</v>
      </c>
      <c r="AP1011">
        <v>-0.01</v>
      </c>
      <c r="AQ1011">
        <v>0.42</v>
      </c>
      <c r="AR1011">
        <v>0</v>
      </c>
      <c r="AS1011">
        <v>0</v>
      </c>
      <c r="AT1011">
        <v>0.17</v>
      </c>
      <c r="AU1011">
        <v>0</v>
      </c>
      <c r="AV1011">
        <v>10.0465921204202</v>
      </c>
      <c r="AW1011">
        <v>178.1401774</v>
      </c>
      <c r="AX1011">
        <v>-38.079086320000002</v>
      </c>
    </row>
    <row r="1012" spans="1:50" x14ac:dyDescent="0.55000000000000004">
      <c r="A1012">
        <v>203600</v>
      </c>
      <c r="B1012" t="s">
        <v>1110</v>
      </c>
      <c r="C1012" t="s">
        <v>96</v>
      </c>
      <c r="D1012">
        <v>0</v>
      </c>
      <c r="E1012">
        <v>0</v>
      </c>
      <c r="F1012">
        <v>0</v>
      </c>
      <c r="G1012">
        <v>0</v>
      </c>
      <c r="H1012">
        <v>0.71</v>
      </c>
      <c r="I1012">
        <v>0.12</v>
      </c>
      <c r="J1012">
        <v>0</v>
      </c>
      <c r="K1012">
        <v>0</v>
      </c>
      <c r="L1012">
        <v>0.17</v>
      </c>
      <c r="M1012">
        <v>0.02</v>
      </c>
      <c r="N1012">
        <v>6.3498509734724102</v>
      </c>
      <c r="O1012">
        <f t="shared" si="30"/>
        <v>176.70638789999899</v>
      </c>
      <c r="P1012">
        <f t="shared" si="31"/>
        <v>-38.453930880000001</v>
      </c>
      <c r="R1012">
        <v>203000</v>
      </c>
      <c r="S1012" t="s">
        <v>1105</v>
      </c>
      <c r="T1012" t="s">
        <v>96</v>
      </c>
      <c r="U1012" t="s">
        <v>97</v>
      </c>
      <c r="V1012" t="s">
        <v>97</v>
      </c>
      <c r="W1012" t="s">
        <v>97</v>
      </c>
      <c r="X1012">
        <v>0</v>
      </c>
      <c r="Y1012" t="s">
        <v>97</v>
      </c>
      <c r="Z1012" t="s">
        <v>97</v>
      </c>
      <c r="AA1012">
        <v>0</v>
      </c>
      <c r="AB1012" t="s">
        <v>97</v>
      </c>
      <c r="AC1012" t="s">
        <v>97</v>
      </c>
      <c r="AD1012">
        <v>0.02</v>
      </c>
      <c r="AE1012" t="s">
        <v>97</v>
      </c>
      <c r="AF1012">
        <v>177.00239019999901</v>
      </c>
      <c r="AG1012">
        <v>-37.961280209999998</v>
      </c>
      <c r="AI1012">
        <v>205100</v>
      </c>
      <c r="AJ1012" t="s">
        <v>1123</v>
      </c>
      <c r="AK1012" t="s">
        <v>96</v>
      </c>
      <c r="AL1012">
        <v>0</v>
      </c>
      <c r="AM1012">
        <v>0.76</v>
      </c>
      <c r="AN1012">
        <v>0</v>
      </c>
      <c r="AO1012">
        <v>0</v>
      </c>
      <c r="AP1012">
        <v>0</v>
      </c>
      <c r="AQ1012">
        <v>0.14000000000000001</v>
      </c>
      <c r="AR1012">
        <v>0</v>
      </c>
      <c r="AS1012">
        <v>0</v>
      </c>
      <c r="AT1012">
        <v>0.1</v>
      </c>
      <c r="AU1012">
        <v>0</v>
      </c>
      <c r="AV1012" t="s">
        <v>97</v>
      </c>
      <c r="AW1012">
        <v>177.63331479999999</v>
      </c>
      <c r="AX1012">
        <v>-38.678420840000001</v>
      </c>
    </row>
    <row r="1013" spans="1:50" x14ac:dyDescent="0.55000000000000004">
      <c r="A1013">
        <v>203700</v>
      </c>
      <c r="B1013" t="s">
        <v>1111</v>
      </c>
      <c r="C1013" t="s">
        <v>96</v>
      </c>
      <c r="D1013">
        <v>0</v>
      </c>
      <c r="E1013">
        <v>0</v>
      </c>
      <c r="F1013">
        <v>0</v>
      </c>
      <c r="G1013">
        <v>0</v>
      </c>
      <c r="H1013">
        <v>0.94</v>
      </c>
      <c r="I1013">
        <v>0.02</v>
      </c>
      <c r="J1013">
        <v>0</v>
      </c>
      <c r="K1013">
        <v>0.02</v>
      </c>
      <c r="L1013">
        <v>0.02</v>
      </c>
      <c r="M1013">
        <v>0.02</v>
      </c>
      <c r="N1013">
        <v>7.57169536178864</v>
      </c>
      <c r="O1013">
        <f t="shared" si="30"/>
        <v>176.6750031</v>
      </c>
      <c r="P1013">
        <f t="shared" si="31"/>
        <v>-38.09544004</v>
      </c>
      <c r="R1013">
        <v>203100</v>
      </c>
      <c r="S1013" t="s">
        <v>1106</v>
      </c>
      <c r="T1013" t="s">
        <v>96</v>
      </c>
      <c r="U1013">
        <v>0</v>
      </c>
      <c r="V1013">
        <v>0</v>
      </c>
      <c r="W1013">
        <v>0</v>
      </c>
      <c r="X1013">
        <v>0</v>
      </c>
      <c r="Y1013">
        <v>0.89</v>
      </c>
      <c r="Z1013">
        <v>0</v>
      </c>
      <c r="AA1013">
        <v>0</v>
      </c>
      <c r="AB1013">
        <v>0</v>
      </c>
      <c r="AC1013">
        <v>0.11</v>
      </c>
      <c r="AD1013">
        <v>0.02</v>
      </c>
      <c r="AE1013">
        <v>10.2774340587832</v>
      </c>
      <c r="AF1013">
        <v>177.0348395</v>
      </c>
      <c r="AG1013">
        <v>-38.013661220000003</v>
      </c>
      <c r="AI1013">
        <v>205200</v>
      </c>
      <c r="AJ1013" t="s">
        <v>1124</v>
      </c>
      <c r="AK1013" t="s">
        <v>96</v>
      </c>
      <c r="AL1013">
        <v>0</v>
      </c>
      <c r="AM1013">
        <v>0.43</v>
      </c>
      <c r="AN1013">
        <v>0</v>
      </c>
      <c r="AO1013">
        <v>0</v>
      </c>
      <c r="AP1013">
        <v>0</v>
      </c>
      <c r="AQ1013">
        <v>0.25</v>
      </c>
      <c r="AR1013">
        <v>0</v>
      </c>
      <c r="AS1013">
        <v>0</v>
      </c>
      <c r="AT1013">
        <v>0.32</v>
      </c>
      <c r="AU1013">
        <v>0</v>
      </c>
      <c r="AV1013">
        <v>5.2245569063048798</v>
      </c>
      <c r="AW1013">
        <v>178.132043199999</v>
      </c>
      <c r="AX1013">
        <v>-38.402313299999904</v>
      </c>
    </row>
    <row r="1014" spans="1:50" x14ac:dyDescent="0.55000000000000004">
      <c r="A1014">
        <v>203900</v>
      </c>
      <c r="B1014" t="s">
        <v>1112</v>
      </c>
      <c r="C1014" t="s">
        <v>96</v>
      </c>
      <c r="D1014">
        <v>0</v>
      </c>
      <c r="E1014">
        <v>0</v>
      </c>
      <c r="F1014">
        <v>0</v>
      </c>
      <c r="G1014">
        <v>0</v>
      </c>
      <c r="H1014">
        <v>0.85</v>
      </c>
      <c r="I1014">
        <v>0.05</v>
      </c>
      <c r="J1014">
        <v>0</v>
      </c>
      <c r="K1014">
        <v>0.01</v>
      </c>
      <c r="L1014">
        <v>0.09</v>
      </c>
      <c r="M1014">
        <v>0.02</v>
      </c>
      <c r="N1014">
        <v>5.5562345127557302</v>
      </c>
      <c r="O1014">
        <f t="shared" si="30"/>
        <v>176.7022906</v>
      </c>
      <c r="P1014">
        <f t="shared" si="31"/>
        <v>-38.095747250000002</v>
      </c>
      <c r="R1014">
        <v>203200</v>
      </c>
      <c r="S1014" t="s">
        <v>1107</v>
      </c>
      <c r="T1014" t="s">
        <v>96</v>
      </c>
      <c r="U1014">
        <v>0</v>
      </c>
      <c r="V1014">
        <v>0</v>
      </c>
      <c r="W1014">
        <v>0</v>
      </c>
      <c r="X1014">
        <v>0</v>
      </c>
      <c r="Y1014">
        <v>0.80999999999999905</v>
      </c>
      <c r="Z1014">
        <v>0.05</v>
      </c>
      <c r="AA1014">
        <v>0</v>
      </c>
      <c r="AB1014">
        <v>0.06</v>
      </c>
      <c r="AC1014">
        <v>0.08</v>
      </c>
      <c r="AD1014">
        <v>0.02</v>
      </c>
      <c r="AE1014">
        <v>3.7472902556777599</v>
      </c>
      <c r="AF1014">
        <v>177.08739779999999</v>
      </c>
      <c r="AG1014">
        <v>-37.977217639999999</v>
      </c>
      <c r="AI1014">
        <v>205300</v>
      </c>
      <c r="AJ1014" t="s">
        <v>1125</v>
      </c>
      <c r="AK1014" t="s">
        <v>96</v>
      </c>
      <c r="AL1014">
        <v>0</v>
      </c>
      <c r="AM1014">
        <v>0</v>
      </c>
      <c r="AN1014">
        <v>0</v>
      </c>
      <c r="AO1014">
        <v>0</v>
      </c>
      <c r="AP1014">
        <v>0</v>
      </c>
      <c r="AQ1014">
        <v>1</v>
      </c>
      <c r="AR1014">
        <v>0</v>
      </c>
      <c r="AS1014">
        <v>0</v>
      </c>
      <c r="AT1014">
        <v>0</v>
      </c>
      <c r="AU1014">
        <v>0</v>
      </c>
      <c r="AV1014">
        <v>8.3467888937915902</v>
      </c>
      <c r="AW1014">
        <v>177.89701489999999</v>
      </c>
      <c r="AX1014">
        <v>-38.658279710000002</v>
      </c>
    </row>
    <row r="1015" spans="1:50" x14ac:dyDescent="0.55000000000000004">
      <c r="A1015">
        <v>204100</v>
      </c>
      <c r="B1015" t="s">
        <v>1113</v>
      </c>
      <c r="C1015" t="s">
        <v>96</v>
      </c>
      <c r="D1015">
        <v>0</v>
      </c>
      <c r="E1015">
        <v>0</v>
      </c>
      <c r="F1015">
        <v>0</v>
      </c>
      <c r="G1015">
        <v>0</v>
      </c>
      <c r="H1015">
        <v>1</v>
      </c>
      <c r="I1015">
        <v>0</v>
      </c>
      <c r="J1015">
        <v>0</v>
      </c>
      <c r="K1015">
        <v>0</v>
      </c>
      <c r="L1015">
        <v>0</v>
      </c>
      <c r="M1015">
        <v>0.02</v>
      </c>
      <c r="N1015">
        <v>8.97068503475945</v>
      </c>
      <c r="O1015">
        <f t="shared" si="30"/>
        <v>177.2012986</v>
      </c>
      <c r="P1015">
        <f t="shared" si="31"/>
        <v>-38.046483360000003</v>
      </c>
      <c r="R1015">
        <v>203400</v>
      </c>
      <c r="S1015" t="s">
        <v>1108</v>
      </c>
      <c r="T1015" t="s">
        <v>96</v>
      </c>
      <c r="U1015">
        <v>0</v>
      </c>
      <c r="V1015">
        <v>0</v>
      </c>
      <c r="W1015">
        <v>0</v>
      </c>
      <c r="X1015">
        <v>0</v>
      </c>
      <c r="Y1015">
        <v>0.82</v>
      </c>
      <c r="Z1015">
        <v>0.09</v>
      </c>
      <c r="AA1015">
        <v>0</v>
      </c>
      <c r="AB1015">
        <v>0</v>
      </c>
      <c r="AC1015">
        <v>0.09</v>
      </c>
      <c r="AD1015">
        <v>0.02</v>
      </c>
      <c r="AE1015">
        <v>1.5465174110349</v>
      </c>
      <c r="AF1015">
        <v>176.767673</v>
      </c>
      <c r="AG1015">
        <v>-38.450335709999997</v>
      </c>
      <c r="AI1015">
        <v>205400</v>
      </c>
      <c r="AJ1015" t="s">
        <v>1126</v>
      </c>
      <c r="AK1015" t="s">
        <v>96</v>
      </c>
      <c r="AL1015">
        <v>0</v>
      </c>
      <c r="AM1015">
        <v>0.08</v>
      </c>
      <c r="AN1015">
        <v>0</v>
      </c>
      <c r="AO1015">
        <v>0</v>
      </c>
      <c r="AP1015">
        <v>0</v>
      </c>
      <c r="AQ1015">
        <v>0.89</v>
      </c>
      <c r="AR1015">
        <v>0</v>
      </c>
      <c r="AS1015">
        <v>0</v>
      </c>
      <c r="AT1015">
        <v>0.03</v>
      </c>
      <c r="AU1015">
        <v>0</v>
      </c>
      <c r="AV1015">
        <v>9.2163739847840294</v>
      </c>
      <c r="AW1015">
        <v>177.9681315</v>
      </c>
      <c r="AX1015">
        <v>-38.620216159999998</v>
      </c>
    </row>
    <row r="1016" spans="1:50" x14ac:dyDescent="0.55000000000000004">
      <c r="A1016">
        <v>204200</v>
      </c>
      <c r="B1016" t="s">
        <v>1114</v>
      </c>
      <c r="C1016" t="s">
        <v>96</v>
      </c>
      <c r="D1016">
        <v>0</v>
      </c>
      <c r="E1016">
        <v>0</v>
      </c>
      <c r="F1016">
        <v>0</v>
      </c>
      <c r="G1016">
        <v>0</v>
      </c>
      <c r="H1016">
        <v>0.84</v>
      </c>
      <c r="I1016">
        <v>0.14000000000000001</v>
      </c>
      <c r="J1016">
        <v>0</v>
      </c>
      <c r="K1016">
        <v>0</v>
      </c>
      <c r="L1016">
        <v>0.02</v>
      </c>
      <c r="M1016">
        <v>0.02</v>
      </c>
      <c r="N1016">
        <v>23.2192735038902</v>
      </c>
      <c r="O1016">
        <f t="shared" si="30"/>
        <v>177.78942869999901</v>
      </c>
      <c r="P1016">
        <f t="shared" si="31"/>
        <v>-37.856171430000003</v>
      </c>
      <c r="R1016">
        <v>203500</v>
      </c>
      <c r="S1016" t="s">
        <v>1109</v>
      </c>
      <c r="T1016" t="s">
        <v>96</v>
      </c>
      <c r="U1016">
        <v>0</v>
      </c>
      <c r="V1016">
        <v>0</v>
      </c>
      <c r="W1016">
        <v>0</v>
      </c>
      <c r="X1016">
        <v>0</v>
      </c>
      <c r="Y1016">
        <v>0.84</v>
      </c>
      <c r="Z1016">
        <v>0.04</v>
      </c>
      <c r="AA1016">
        <v>0</v>
      </c>
      <c r="AB1016">
        <v>0</v>
      </c>
      <c r="AC1016">
        <v>0.12</v>
      </c>
      <c r="AD1016">
        <v>0.02</v>
      </c>
      <c r="AE1016">
        <v>8.7639148294839302</v>
      </c>
      <c r="AF1016">
        <v>177.02173869999999</v>
      </c>
      <c r="AG1016">
        <v>-38.282253140000002</v>
      </c>
      <c r="AI1016">
        <v>205500</v>
      </c>
      <c r="AJ1016" t="s">
        <v>1127</v>
      </c>
      <c r="AK1016" t="s">
        <v>96</v>
      </c>
      <c r="AL1016" t="s">
        <v>97</v>
      </c>
      <c r="AM1016" t="s">
        <v>97</v>
      </c>
      <c r="AN1016" t="s">
        <v>97</v>
      </c>
      <c r="AO1016">
        <v>0</v>
      </c>
      <c r="AP1016" t="s">
        <v>97</v>
      </c>
      <c r="AQ1016" t="s">
        <v>97</v>
      </c>
      <c r="AR1016">
        <v>0</v>
      </c>
      <c r="AS1016" t="s">
        <v>97</v>
      </c>
      <c r="AT1016" t="s">
        <v>97</v>
      </c>
      <c r="AU1016">
        <v>0</v>
      </c>
      <c r="AV1016" t="s">
        <v>97</v>
      </c>
      <c r="AW1016">
        <v>177.9990272</v>
      </c>
      <c r="AX1016">
        <v>-38.638110279999999</v>
      </c>
    </row>
    <row r="1017" spans="1:50" x14ac:dyDescent="0.55000000000000004">
      <c r="A1017">
        <v>204300</v>
      </c>
      <c r="B1017" t="s">
        <v>1115</v>
      </c>
      <c r="C1017" t="s">
        <v>96</v>
      </c>
      <c r="D1017">
        <v>0</v>
      </c>
      <c r="E1017">
        <v>0</v>
      </c>
      <c r="F1017">
        <v>0</v>
      </c>
      <c r="G1017">
        <v>0</v>
      </c>
      <c r="H1017">
        <v>0.95</v>
      </c>
      <c r="I1017">
        <v>0.05</v>
      </c>
      <c r="J1017">
        <v>0</v>
      </c>
      <c r="K1017">
        <v>0</v>
      </c>
      <c r="L1017">
        <v>0</v>
      </c>
      <c r="M1017">
        <v>0.02</v>
      </c>
      <c r="N1017">
        <v>4.4145335249839999</v>
      </c>
      <c r="O1017">
        <f t="shared" si="30"/>
        <v>177.2591621</v>
      </c>
      <c r="P1017">
        <f t="shared" si="31"/>
        <v>-38.020454309999998</v>
      </c>
      <c r="R1017">
        <v>203600</v>
      </c>
      <c r="S1017" t="s">
        <v>1110</v>
      </c>
      <c r="T1017" t="s">
        <v>96</v>
      </c>
      <c r="U1017">
        <v>0</v>
      </c>
      <c r="V1017">
        <v>0</v>
      </c>
      <c r="W1017">
        <v>0</v>
      </c>
      <c r="X1017">
        <v>0</v>
      </c>
      <c r="Y1017">
        <v>0.75</v>
      </c>
      <c r="Z1017">
        <v>0.06</v>
      </c>
      <c r="AA1017">
        <v>0</v>
      </c>
      <c r="AB1017">
        <v>0</v>
      </c>
      <c r="AC1017">
        <v>0.19</v>
      </c>
      <c r="AD1017">
        <v>0.02</v>
      </c>
      <c r="AE1017">
        <v>1.13243508648266</v>
      </c>
      <c r="AF1017">
        <v>176.70638789999899</v>
      </c>
      <c r="AG1017">
        <v>-38.453930880000001</v>
      </c>
      <c r="AI1017">
        <v>205600</v>
      </c>
      <c r="AJ1017" t="s">
        <v>1128</v>
      </c>
      <c r="AK1017" t="s">
        <v>96</v>
      </c>
      <c r="AL1017">
        <v>0</v>
      </c>
      <c r="AM1017">
        <v>0</v>
      </c>
      <c r="AN1017">
        <v>0</v>
      </c>
      <c r="AO1017">
        <v>0</v>
      </c>
      <c r="AP1017">
        <v>0</v>
      </c>
      <c r="AQ1017">
        <v>0.89</v>
      </c>
      <c r="AR1017">
        <v>0</v>
      </c>
      <c r="AS1017">
        <v>0</v>
      </c>
      <c r="AT1017">
        <v>0.11</v>
      </c>
      <c r="AU1017">
        <v>0</v>
      </c>
      <c r="AV1017">
        <v>4.6825187414927401</v>
      </c>
      <c r="AW1017">
        <v>177.98304730000001</v>
      </c>
      <c r="AX1017">
        <v>-38.66046746</v>
      </c>
    </row>
    <row r="1018" spans="1:50" x14ac:dyDescent="0.55000000000000004">
      <c r="A1018">
        <v>204400</v>
      </c>
      <c r="B1018" t="s">
        <v>1116</v>
      </c>
      <c r="C1018" t="s">
        <v>96</v>
      </c>
      <c r="D1018">
        <v>0</v>
      </c>
      <c r="E1018">
        <v>0</v>
      </c>
      <c r="F1018">
        <v>0</v>
      </c>
      <c r="G1018">
        <v>0</v>
      </c>
      <c r="H1018">
        <v>0.76</v>
      </c>
      <c r="I1018">
        <v>0.13</v>
      </c>
      <c r="J1018">
        <v>0</v>
      </c>
      <c r="K1018">
        <v>0.01</v>
      </c>
      <c r="L1018">
        <v>0.1</v>
      </c>
      <c r="M1018">
        <v>0.02</v>
      </c>
      <c r="N1018">
        <v>3.9301468739557501</v>
      </c>
      <c r="O1018">
        <f t="shared" si="30"/>
        <v>177.28682470000001</v>
      </c>
      <c r="P1018">
        <f t="shared" si="31"/>
        <v>-38.013115899999903</v>
      </c>
      <c r="R1018">
        <v>203700</v>
      </c>
      <c r="S1018" t="s">
        <v>1111</v>
      </c>
      <c r="T1018" t="s">
        <v>96</v>
      </c>
      <c r="U1018">
        <v>0</v>
      </c>
      <c r="V1018">
        <v>0</v>
      </c>
      <c r="W1018">
        <v>0</v>
      </c>
      <c r="X1018">
        <v>0</v>
      </c>
      <c r="Y1018">
        <v>0.9</v>
      </c>
      <c r="Z1018">
        <v>0</v>
      </c>
      <c r="AA1018">
        <v>0</v>
      </c>
      <c r="AB1018">
        <v>0</v>
      </c>
      <c r="AC1018">
        <v>0.1</v>
      </c>
      <c r="AD1018">
        <v>0.02</v>
      </c>
      <c r="AE1018">
        <v>0.68253744735356503</v>
      </c>
      <c r="AF1018">
        <v>176.6750031</v>
      </c>
      <c r="AG1018">
        <v>-38.09544004</v>
      </c>
      <c r="AI1018">
        <v>205700</v>
      </c>
      <c r="AJ1018" t="s">
        <v>1129</v>
      </c>
      <c r="AK1018" t="s">
        <v>96</v>
      </c>
      <c r="AL1018">
        <v>0</v>
      </c>
      <c r="AM1018">
        <v>0.23</v>
      </c>
      <c r="AN1018">
        <v>0</v>
      </c>
      <c r="AO1018">
        <v>0</v>
      </c>
      <c r="AP1018">
        <v>0</v>
      </c>
      <c r="AQ1018">
        <v>0.54</v>
      </c>
      <c r="AR1018">
        <v>0</v>
      </c>
      <c r="AS1018">
        <v>0</v>
      </c>
      <c r="AT1018">
        <v>0.23</v>
      </c>
      <c r="AU1018">
        <v>0</v>
      </c>
      <c r="AV1018">
        <v>4.8310236382805902</v>
      </c>
      <c r="AW1018">
        <v>177.99767119999899</v>
      </c>
      <c r="AX1018">
        <v>-38.643814810000002</v>
      </c>
    </row>
    <row r="1019" spans="1:50" x14ac:dyDescent="0.55000000000000004">
      <c r="A1019">
        <v>204500</v>
      </c>
      <c r="B1019" t="s">
        <v>1117</v>
      </c>
      <c r="C1019" t="s">
        <v>96</v>
      </c>
      <c r="D1019">
        <v>0</v>
      </c>
      <c r="E1019">
        <v>0</v>
      </c>
      <c r="F1019">
        <v>0</v>
      </c>
      <c r="G1019">
        <v>0</v>
      </c>
      <c r="H1019">
        <v>0.91</v>
      </c>
      <c r="I1019">
        <v>0.03</v>
      </c>
      <c r="J1019">
        <v>0</v>
      </c>
      <c r="K1019">
        <v>0</v>
      </c>
      <c r="L1019">
        <v>0.06</v>
      </c>
      <c r="M1019">
        <v>0.02</v>
      </c>
      <c r="N1019">
        <v>5.5446346880814001</v>
      </c>
      <c r="O1019">
        <f t="shared" si="30"/>
        <v>177.34799229999999</v>
      </c>
      <c r="P1019">
        <f t="shared" si="31"/>
        <v>-38.028459679999997</v>
      </c>
      <c r="R1019">
        <v>203800</v>
      </c>
      <c r="S1019" t="s">
        <v>1130</v>
      </c>
      <c r="T1019" t="s">
        <v>96</v>
      </c>
      <c r="U1019">
        <v>0</v>
      </c>
      <c r="V1019">
        <v>0</v>
      </c>
      <c r="W1019">
        <v>0</v>
      </c>
      <c r="X1019">
        <v>0</v>
      </c>
      <c r="Y1019">
        <v>0.98</v>
      </c>
      <c r="Z1019">
        <v>0.01</v>
      </c>
      <c r="AA1019">
        <v>0</v>
      </c>
      <c r="AB1019">
        <v>0.01</v>
      </c>
      <c r="AC1019">
        <v>0</v>
      </c>
      <c r="AD1019">
        <v>0.02</v>
      </c>
      <c r="AE1019">
        <v>12.618528040060699</v>
      </c>
      <c r="AF1019">
        <v>176.72175920000001</v>
      </c>
      <c r="AG1019">
        <v>-38.071230270000001</v>
      </c>
      <c r="AI1019">
        <v>205800</v>
      </c>
      <c r="AJ1019" t="s">
        <v>1131</v>
      </c>
      <c r="AK1019" t="s">
        <v>96</v>
      </c>
      <c r="AL1019">
        <v>0</v>
      </c>
      <c r="AM1019">
        <v>0.19</v>
      </c>
      <c r="AN1019">
        <v>0</v>
      </c>
      <c r="AO1019">
        <v>0</v>
      </c>
      <c r="AP1019">
        <v>0.01</v>
      </c>
      <c r="AQ1019">
        <v>0.6</v>
      </c>
      <c r="AR1019">
        <v>0</v>
      </c>
      <c r="AS1019">
        <v>0.03</v>
      </c>
      <c r="AT1019">
        <v>0.17</v>
      </c>
      <c r="AU1019">
        <v>0</v>
      </c>
      <c r="AV1019">
        <v>4.6366791783869701</v>
      </c>
      <c r="AW1019">
        <v>178.00054269999899</v>
      </c>
      <c r="AX1019">
        <v>-38.650192779999998</v>
      </c>
    </row>
    <row r="1020" spans="1:50" x14ac:dyDescent="0.55000000000000004">
      <c r="A1020">
        <v>204600</v>
      </c>
      <c r="B1020" t="s">
        <v>1118</v>
      </c>
      <c r="C1020" t="s">
        <v>96</v>
      </c>
      <c r="D1020">
        <v>0</v>
      </c>
      <c r="E1020">
        <v>0</v>
      </c>
      <c r="F1020">
        <v>0</v>
      </c>
      <c r="G1020">
        <v>0</v>
      </c>
      <c r="H1020">
        <v>1</v>
      </c>
      <c r="I1020">
        <v>0</v>
      </c>
      <c r="J1020">
        <v>0</v>
      </c>
      <c r="K1020">
        <v>0</v>
      </c>
      <c r="L1020">
        <v>0</v>
      </c>
      <c r="M1020">
        <v>0.02</v>
      </c>
      <c r="N1020">
        <v>21.642083273396501</v>
      </c>
      <c r="O1020">
        <f t="shared" si="30"/>
        <v>177.38215019999899</v>
      </c>
      <c r="P1020">
        <f t="shared" si="31"/>
        <v>-38.203783549999997</v>
      </c>
      <c r="R1020">
        <v>203900</v>
      </c>
      <c r="S1020" t="s">
        <v>1112</v>
      </c>
      <c r="T1020" t="s">
        <v>96</v>
      </c>
      <c r="U1020">
        <v>0</v>
      </c>
      <c r="V1020">
        <v>0</v>
      </c>
      <c r="W1020">
        <v>0</v>
      </c>
      <c r="X1020">
        <v>0</v>
      </c>
      <c r="Y1020">
        <v>0.86</v>
      </c>
      <c r="Z1020">
        <v>0.05</v>
      </c>
      <c r="AA1020">
        <v>0</v>
      </c>
      <c r="AB1020">
        <v>0.01</v>
      </c>
      <c r="AC1020">
        <v>0.08</v>
      </c>
      <c r="AD1020">
        <v>0.02</v>
      </c>
      <c r="AE1020">
        <v>5.0283946539264699</v>
      </c>
      <c r="AF1020">
        <v>176.7022906</v>
      </c>
      <c r="AG1020">
        <v>-38.095747250000002</v>
      </c>
      <c r="AI1020">
        <v>205900</v>
      </c>
      <c r="AJ1020" t="s">
        <v>1132</v>
      </c>
      <c r="AK1020" t="s">
        <v>96</v>
      </c>
      <c r="AL1020" t="s">
        <v>97</v>
      </c>
      <c r="AM1020" t="s">
        <v>97</v>
      </c>
      <c r="AN1020" t="s">
        <v>97</v>
      </c>
      <c r="AO1020">
        <v>0</v>
      </c>
      <c r="AP1020" t="s">
        <v>97</v>
      </c>
      <c r="AQ1020" t="s">
        <v>97</v>
      </c>
      <c r="AR1020">
        <v>0</v>
      </c>
      <c r="AS1020" t="s">
        <v>97</v>
      </c>
      <c r="AT1020" t="s">
        <v>97</v>
      </c>
      <c r="AU1020">
        <v>0</v>
      </c>
      <c r="AV1020" t="s">
        <v>97</v>
      </c>
      <c r="AW1020">
        <v>178.0121518</v>
      </c>
      <c r="AX1020">
        <v>-38.639478529999998</v>
      </c>
    </row>
    <row r="1021" spans="1:50" x14ac:dyDescent="0.55000000000000004">
      <c r="A1021">
        <v>204700</v>
      </c>
      <c r="B1021" t="s">
        <v>1119</v>
      </c>
      <c r="C1021" t="s">
        <v>96</v>
      </c>
      <c r="D1021">
        <v>0</v>
      </c>
      <c r="E1021">
        <v>0</v>
      </c>
      <c r="F1021">
        <v>0</v>
      </c>
      <c r="G1021">
        <v>0</v>
      </c>
      <c r="H1021">
        <v>0.83</v>
      </c>
      <c r="I1021">
        <v>0.05</v>
      </c>
      <c r="J1021">
        <v>0</v>
      </c>
      <c r="K1021">
        <v>0</v>
      </c>
      <c r="L1021">
        <v>0.12</v>
      </c>
      <c r="M1021">
        <v>0.02</v>
      </c>
      <c r="N1021">
        <v>15.103979821510601</v>
      </c>
      <c r="O1021">
        <f t="shared" si="30"/>
        <v>178.25312260000001</v>
      </c>
      <c r="P1021">
        <f t="shared" si="31"/>
        <v>-37.684573630000003</v>
      </c>
      <c r="R1021">
        <v>204100</v>
      </c>
      <c r="S1021" t="s">
        <v>1113</v>
      </c>
      <c r="T1021" t="s">
        <v>96</v>
      </c>
      <c r="U1021">
        <v>0</v>
      </c>
      <c r="V1021">
        <v>0</v>
      </c>
      <c r="W1021">
        <v>0</v>
      </c>
      <c r="X1021">
        <v>0</v>
      </c>
      <c r="Y1021">
        <v>0.92</v>
      </c>
      <c r="Z1021">
        <v>0.08</v>
      </c>
      <c r="AA1021">
        <v>0</v>
      </c>
      <c r="AB1021">
        <v>0</v>
      </c>
      <c r="AC1021">
        <v>0</v>
      </c>
      <c r="AD1021">
        <v>0.02</v>
      </c>
      <c r="AE1021">
        <v>8.3446189246771407</v>
      </c>
      <c r="AF1021">
        <v>177.2012986</v>
      </c>
      <c r="AG1021">
        <v>-38.046483360000003</v>
      </c>
      <c r="AI1021">
        <v>206000</v>
      </c>
      <c r="AJ1021" t="s">
        <v>1133</v>
      </c>
      <c r="AK1021" t="s">
        <v>96</v>
      </c>
      <c r="AL1021">
        <v>0</v>
      </c>
      <c r="AM1021">
        <v>0</v>
      </c>
      <c r="AN1021">
        <v>0</v>
      </c>
      <c r="AO1021">
        <v>0</v>
      </c>
      <c r="AP1021">
        <v>0</v>
      </c>
      <c r="AQ1021">
        <v>0.7</v>
      </c>
      <c r="AR1021">
        <v>0</v>
      </c>
      <c r="AS1021">
        <v>0</v>
      </c>
      <c r="AT1021">
        <v>0.3</v>
      </c>
      <c r="AU1021">
        <v>0</v>
      </c>
      <c r="AV1021">
        <v>0.14107057066756301</v>
      </c>
      <c r="AW1021">
        <v>177.99252139999999</v>
      </c>
      <c r="AX1021">
        <v>-38.658585840000001</v>
      </c>
    </row>
    <row r="1022" spans="1:50" x14ac:dyDescent="0.55000000000000004">
      <c r="A1022">
        <v>204800</v>
      </c>
      <c r="B1022" t="s">
        <v>1120</v>
      </c>
      <c r="C1022" t="s">
        <v>96</v>
      </c>
      <c r="D1022">
        <v>0</v>
      </c>
      <c r="E1022">
        <v>0</v>
      </c>
      <c r="F1022">
        <v>0</v>
      </c>
      <c r="G1022">
        <v>0</v>
      </c>
      <c r="H1022">
        <v>0.87</v>
      </c>
      <c r="I1022">
        <v>0.08</v>
      </c>
      <c r="J1022">
        <v>0</v>
      </c>
      <c r="K1022">
        <v>0</v>
      </c>
      <c r="L1022">
        <v>0.05</v>
      </c>
      <c r="M1022">
        <v>0.02</v>
      </c>
      <c r="N1022">
        <v>26.6388880647864</v>
      </c>
      <c r="O1022">
        <f t="shared" si="30"/>
        <v>177.70733969999901</v>
      </c>
      <c r="P1022">
        <f t="shared" si="31"/>
        <v>-38.34127548</v>
      </c>
      <c r="R1022">
        <v>204200</v>
      </c>
      <c r="S1022" t="s">
        <v>1114</v>
      </c>
      <c r="T1022" t="s">
        <v>96</v>
      </c>
      <c r="U1022">
        <v>0</v>
      </c>
      <c r="V1022">
        <v>0</v>
      </c>
      <c r="W1022">
        <v>0</v>
      </c>
      <c r="X1022">
        <v>0</v>
      </c>
      <c r="Y1022">
        <v>0.86</v>
      </c>
      <c r="Z1022">
        <v>0.09</v>
      </c>
      <c r="AA1022">
        <v>0</v>
      </c>
      <c r="AB1022">
        <v>0</v>
      </c>
      <c r="AC1022">
        <v>0.05</v>
      </c>
      <c r="AD1022">
        <v>0.02</v>
      </c>
      <c r="AE1022">
        <v>3.3085476728426602</v>
      </c>
      <c r="AF1022">
        <v>177.78942869999901</v>
      </c>
      <c r="AG1022">
        <v>-37.856171430000003</v>
      </c>
      <c r="AI1022">
        <v>206100</v>
      </c>
      <c r="AJ1022" t="s">
        <v>1134</v>
      </c>
      <c r="AK1022" t="s">
        <v>96</v>
      </c>
      <c r="AL1022">
        <v>0</v>
      </c>
      <c r="AM1022">
        <v>0.53</v>
      </c>
      <c r="AN1022">
        <v>0</v>
      </c>
      <c r="AO1022">
        <v>0</v>
      </c>
      <c r="AP1022">
        <v>9.9999999999998892E-3</v>
      </c>
      <c r="AQ1022">
        <v>0.33</v>
      </c>
      <c r="AR1022">
        <v>0</v>
      </c>
      <c r="AS1022">
        <v>0</v>
      </c>
      <c r="AT1022">
        <v>0.13</v>
      </c>
      <c r="AU1022">
        <v>0</v>
      </c>
      <c r="AV1022">
        <v>3.6449557410137401</v>
      </c>
      <c r="AW1022">
        <v>177.99909399999899</v>
      </c>
      <c r="AX1022">
        <v>-38.654861570000001</v>
      </c>
    </row>
    <row r="1023" spans="1:50" x14ac:dyDescent="0.55000000000000004">
      <c r="A1023">
        <v>204900</v>
      </c>
      <c r="B1023" t="s">
        <v>1121</v>
      </c>
      <c r="C1023" t="s">
        <v>96</v>
      </c>
      <c r="D1023">
        <v>0</v>
      </c>
      <c r="E1023">
        <v>0</v>
      </c>
      <c r="F1023">
        <v>0</v>
      </c>
      <c r="G1023">
        <v>0</v>
      </c>
      <c r="H1023">
        <v>0.84</v>
      </c>
      <c r="I1023">
        <v>7.0000000000000007E-2</v>
      </c>
      <c r="J1023">
        <v>0</v>
      </c>
      <c r="K1023">
        <v>0</v>
      </c>
      <c r="L1023">
        <v>0.09</v>
      </c>
      <c r="M1023">
        <v>0.02</v>
      </c>
      <c r="N1023">
        <v>5.4543403698312396</v>
      </c>
      <c r="O1023">
        <f t="shared" si="30"/>
        <v>178.1958855</v>
      </c>
      <c r="P1023">
        <f t="shared" si="31"/>
        <v>-37.866806320000002</v>
      </c>
      <c r="R1023">
        <v>204300</v>
      </c>
      <c r="S1023" t="s">
        <v>1115</v>
      </c>
      <c r="T1023" t="s">
        <v>96</v>
      </c>
      <c r="U1023">
        <v>0</v>
      </c>
      <c r="V1023">
        <v>0</v>
      </c>
      <c r="W1023">
        <v>0</v>
      </c>
      <c r="X1023">
        <v>0</v>
      </c>
      <c r="Y1023">
        <v>1</v>
      </c>
      <c r="Z1023">
        <v>0</v>
      </c>
      <c r="AA1023">
        <v>0</v>
      </c>
      <c r="AB1023">
        <v>0</v>
      </c>
      <c r="AC1023">
        <v>0</v>
      </c>
      <c r="AD1023">
        <v>0.02</v>
      </c>
      <c r="AE1023">
        <v>1.9183629691455999</v>
      </c>
      <c r="AF1023">
        <v>177.2591621</v>
      </c>
      <c r="AG1023">
        <v>-38.020454309999998</v>
      </c>
      <c r="AI1023">
        <v>206200</v>
      </c>
      <c r="AJ1023" t="s">
        <v>1135</v>
      </c>
      <c r="AK1023" t="s">
        <v>96</v>
      </c>
      <c r="AL1023">
        <v>0</v>
      </c>
      <c r="AM1023">
        <v>0</v>
      </c>
      <c r="AN1023">
        <v>0</v>
      </c>
      <c r="AO1023">
        <v>0</v>
      </c>
      <c r="AP1023">
        <v>0</v>
      </c>
      <c r="AQ1023">
        <v>0.87</v>
      </c>
      <c r="AR1023">
        <v>0</v>
      </c>
      <c r="AS1023">
        <v>0</v>
      </c>
      <c r="AT1023">
        <v>0.13</v>
      </c>
      <c r="AU1023">
        <v>0</v>
      </c>
      <c r="AV1023">
        <v>2.8736896287995299</v>
      </c>
      <c r="AW1023">
        <v>178.02146279999999</v>
      </c>
      <c r="AX1023">
        <v>-38.643547060000003</v>
      </c>
    </row>
    <row r="1024" spans="1:50" x14ac:dyDescent="0.55000000000000004">
      <c r="A1024">
        <v>205000</v>
      </c>
      <c r="B1024" t="s">
        <v>1122</v>
      </c>
      <c r="C1024" t="s">
        <v>96</v>
      </c>
      <c r="D1024">
        <v>0</v>
      </c>
      <c r="E1024">
        <v>0</v>
      </c>
      <c r="F1024">
        <v>0</v>
      </c>
      <c r="G1024">
        <v>0</v>
      </c>
      <c r="H1024">
        <v>0.88</v>
      </c>
      <c r="I1024">
        <v>0.06</v>
      </c>
      <c r="J1024">
        <v>0</v>
      </c>
      <c r="K1024">
        <v>0</v>
      </c>
      <c r="L1024">
        <v>0.06</v>
      </c>
      <c r="M1024">
        <v>0.02</v>
      </c>
      <c r="N1024">
        <v>7.9522943343677603</v>
      </c>
      <c r="O1024">
        <f t="shared" si="30"/>
        <v>178.1401774</v>
      </c>
      <c r="P1024">
        <f t="shared" si="31"/>
        <v>-38.079086320000002</v>
      </c>
      <c r="R1024">
        <v>204400</v>
      </c>
      <c r="S1024" t="s">
        <v>1116</v>
      </c>
      <c r="T1024" t="s">
        <v>96</v>
      </c>
      <c r="U1024">
        <v>0</v>
      </c>
      <c r="V1024">
        <v>0</v>
      </c>
      <c r="W1024">
        <v>0</v>
      </c>
      <c r="X1024">
        <v>0</v>
      </c>
      <c r="Y1024">
        <v>0.86</v>
      </c>
      <c r="Z1024">
        <v>0.05</v>
      </c>
      <c r="AA1024">
        <v>0</v>
      </c>
      <c r="AB1024">
        <v>0.01</v>
      </c>
      <c r="AC1024">
        <v>0.08</v>
      </c>
      <c r="AD1024">
        <v>0.02</v>
      </c>
      <c r="AE1024">
        <v>6.0268368349266703</v>
      </c>
      <c r="AF1024">
        <v>177.28682470000001</v>
      </c>
      <c r="AG1024">
        <v>-38.013115899999903</v>
      </c>
      <c r="AI1024">
        <v>206300</v>
      </c>
      <c r="AJ1024" t="s">
        <v>1136</v>
      </c>
      <c r="AK1024" t="s">
        <v>96</v>
      </c>
      <c r="AL1024" t="s">
        <v>97</v>
      </c>
      <c r="AM1024" t="s">
        <v>97</v>
      </c>
      <c r="AN1024" t="s">
        <v>97</v>
      </c>
      <c r="AO1024">
        <v>0</v>
      </c>
      <c r="AP1024" t="s">
        <v>97</v>
      </c>
      <c r="AQ1024" t="s">
        <v>97</v>
      </c>
      <c r="AR1024">
        <v>0</v>
      </c>
      <c r="AS1024" t="s">
        <v>97</v>
      </c>
      <c r="AT1024" t="s">
        <v>97</v>
      </c>
      <c r="AU1024">
        <v>0</v>
      </c>
      <c r="AV1024" t="s">
        <v>97</v>
      </c>
      <c r="AW1024">
        <v>178.01425459999999</v>
      </c>
      <c r="AX1024">
        <v>-38.649079110000002</v>
      </c>
    </row>
    <row r="1025" spans="1:50" x14ac:dyDescent="0.55000000000000004">
      <c r="A1025">
        <v>205100</v>
      </c>
      <c r="B1025" t="s">
        <v>1123</v>
      </c>
      <c r="C1025" t="s">
        <v>96</v>
      </c>
      <c r="D1025">
        <v>0</v>
      </c>
      <c r="E1025">
        <v>0</v>
      </c>
      <c r="F1025">
        <v>0</v>
      </c>
      <c r="G1025">
        <v>0</v>
      </c>
      <c r="H1025">
        <v>0.94</v>
      </c>
      <c r="I1025">
        <v>0.02</v>
      </c>
      <c r="J1025">
        <v>0</v>
      </c>
      <c r="K1025">
        <v>0</v>
      </c>
      <c r="L1025">
        <v>0.04</v>
      </c>
      <c r="M1025">
        <v>0.02</v>
      </c>
      <c r="N1025">
        <v>22.662250888814</v>
      </c>
      <c r="O1025">
        <f t="shared" si="30"/>
        <v>177.63331479999999</v>
      </c>
      <c r="P1025">
        <f t="shared" si="31"/>
        <v>-38.678420840000001</v>
      </c>
      <c r="R1025">
        <v>204500</v>
      </c>
      <c r="S1025" t="s">
        <v>1117</v>
      </c>
      <c r="T1025" t="s">
        <v>96</v>
      </c>
      <c r="U1025">
        <v>0</v>
      </c>
      <c r="V1025">
        <v>0</v>
      </c>
      <c r="W1025">
        <v>0</v>
      </c>
      <c r="X1025">
        <v>0</v>
      </c>
      <c r="Y1025">
        <v>0.78</v>
      </c>
      <c r="Z1025">
        <v>0.18</v>
      </c>
      <c r="AA1025">
        <v>0</v>
      </c>
      <c r="AB1025">
        <v>0</v>
      </c>
      <c r="AC1025">
        <v>0.04</v>
      </c>
      <c r="AD1025">
        <v>0.02</v>
      </c>
      <c r="AE1025">
        <v>10.689962772022101</v>
      </c>
      <c r="AF1025">
        <v>177.34799229999999</v>
      </c>
      <c r="AG1025">
        <v>-38.028459679999997</v>
      </c>
      <c r="AI1025">
        <v>206400</v>
      </c>
      <c r="AJ1025" t="s">
        <v>1137</v>
      </c>
      <c r="AK1025" t="s">
        <v>96</v>
      </c>
      <c r="AL1025">
        <v>0</v>
      </c>
      <c r="AM1025">
        <v>0.2</v>
      </c>
      <c r="AN1025">
        <v>0</v>
      </c>
      <c r="AO1025">
        <v>0</v>
      </c>
      <c r="AP1025">
        <v>0.04</v>
      </c>
      <c r="AQ1025">
        <v>0.53</v>
      </c>
      <c r="AR1025">
        <v>0</v>
      </c>
      <c r="AS1025">
        <v>0.01</v>
      </c>
      <c r="AT1025">
        <v>0.22</v>
      </c>
      <c r="AU1025">
        <v>0</v>
      </c>
      <c r="AV1025">
        <v>6.6063976238744804</v>
      </c>
      <c r="AW1025">
        <v>178.0166461</v>
      </c>
      <c r="AX1025">
        <v>-38.657131219999997</v>
      </c>
    </row>
    <row r="1026" spans="1:50" x14ac:dyDescent="0.55000000000000004">
      <c r="A1026">
        <v>205200</v>
      </c>
      <c r="B1026" t="s">
        <v>1124</v>
      </c>
      <c r="C1026" t="s">
        <v>96</v>
      </c>
      <c r="D1026">
        <v>0</v>
      </c>
      <c r="E1026">
        <v>0</v>
      </c>
      <c r="F1026">
        <v>0</v>
      </c>
      <c r="G1026">
        <v>0</v>
      </c>
      <c r="H1026">
        <v>0.88</v>
      </c>
      <c r="I1026">
        <v>0.06</v>
      </c>
      <c r="J1026">
        <v>0</v>
      </c>
      <c r="K1026">
        <v>0</v>
      </c>
      <c r="L1026">
        <v>0.06</v>
      </c>
      <c r="M1026">
        <v>0.02</v>
      </c>
      <c r="N1026">
        <v>16.6762967520811</v>
      </c>
      <c r="O1026">
        <f t="shared" si="30"/>
        <v>178.132043199999</v>
      </c>
      <c r="P1026">
        <f t="shared" si="31"/>
        <v>-38.402313299999904</v>
      </c>
      <c r="R1026">
        <v>204600</v>
      </c>
      <c r="S1026" t="s">
        <v>1118</v>
      </c>
      <c r="T1026" t="s">
        <v>96</v>
      </c>
      <c r="U1026">
        <v>0</v>
      </c>
      <c r="V1026">
        <v>0</v>
      </c>
      <c r="W1026">
        <v>0</v>
      </c>
      <c r="X1026">
        <v>0</v>
      </c>
      <c r="Y1026">
        <v>1</v>
      </c>
      <c r="Z1026">
        <v>0</v>
      </c>
      <c r="AA1026">
        <v>0</v>
      </c>
      <c r="AB1026">
        <v>0</v>
      </c>
      <c r="AC1026">
        <v>0</v>
      </c>
      <c r="AD1026">
        <v>0.02</v>
      </c>
      <c r="AE1026">
        <v>22.789926759280998</v>
      </c>
      <c r="AF1026">
        <v>177.38215019999899</v>
      </c>
      <c r="AG1026">
        <v>-38.203783549999997</v>
      </c>
      <c r="AI1026">
        <v>206500</v>
      </c>
      <c r="AJ1026" t="s">
        <v>1138</v>
      </c>
      <c r="AK1026" t="s">
        <v>96</v>
      </c>
      <c r="AL1026">
        <v>0</v>
      </c>
      <c r="AM1026">
        <v>7.0000000000000007E-2</v>
      </c>
      <c r="AN1026">
        <v>0</v>
      </c>
      <c r="AO1026">
        <v>0</v>
      </c>
      <c r="AP1026">
        <v>9.9999999999998892E-3</v>
      </c>
      <c r="AQ1026">
        <v>0.75</v>
      </c>
      <c r="AR1026">
        <v>0</v>
      </c>
      <c r="AS1026">
        <v>0.02</v>
      </c>
      <c r="AT1026">
        <v>0.15</v>
      </c>
      <c r="AU1026">
        <v>0</v>
      </c>
      <c r="AV1026">
        <v>5.3903109491554604</v>
      </c>
      <c r="AW1026">
        <v>178.00942769999901</v>
      </c>
      <c r="AX1026">
        <v>-38.662826279999997</v>
      </c>
    </row>
    <row r="1027" spans="1:50" x14ac:dyDescent="0.55000000000000004">
      <c r="A1027">
        <v>205300</v>
      </c>
      <c r="B1027" t="s">
        <v>1125</v>
      </c>
      <c r="C1027" t="s">
        <v>96</v>
      </c>
      <c r="D1027">
        <v>0</v>
      </c>
      <c r="E1027">
        <v>0</v>
      </c>
      <c r="F1027">
        <v>0</v>
      </c>
      <c r="G1027">
        <v>0</v>
      </c>
      <c r="H1027">
        <v>0.98</v>
      </c>
      <c r="I1027">
        <v>0.02</v>
      </c>
      <c r="J1027">
        <v>0</v>
      </c>
      <c r="K1027">
        <v>0</v>
      </c>
      <c r="L1027">
        <v>0</v>
      </c>
      <c r="M1027">
        <v>0.02</v>
      </c>
      <c r="N1027">
        <v>9.0154640487522606</v>
      </c>
      <c r="O1027">
        <f t="shared" si="30"/>
        <v>177.89701489999999</v>
      </c>
      <c r="P1027">
        <f t="shared" si="31"/>
        <v>-38.658279710000002</v>
      </c>
      <c r="R1027">
        <v>204700</v>
      </c>
      <c r="S1027" t="s">
        <v>1119</v>
      </c>
      <c r="T1027" t="s">
        <v>96</v>
      </c>
      <c r="U1027">
        <v>0</v>
      </c>
      <c r="V1027">
        <v>0</v>
      </c>
      <c r="W1027">
        <v>0</v>
      </c>
      <c r="X1027">
        <v>0</v>
      </c>
      <c r="Y1027">
        <v>0.78</v>
      </c>
      <c r="Z1027">
        <v>7.0000000000000007E-2</v>
      </c>
      <c r="AA1027">
        <v>0</v>
      </c>
      <c r="AB1027">
        <v>0</v>
      </c>
      <c r="AC1027">
        <v>0.15</v>
      </c>
      <c r="AD1027">
        <v>0.02</v>
      </c>
      <c r="AE1027">
        <v>0.90804401872345097</v>
      </c>
      <c r="AF1027">
        <v>178.25312260000001</v>
      </c>
      <c r="AG1027">
        <v>-37.684573630000003</v>
      </c>
      <c r="AI1027">
        <v>206600</v>
      </c>
      <c r="AJ1027" t="s">
        <v>1139</v>
      </c>
      <c r="AK1027" t="s">
        <v>96</v>
      </c>
      <c r="AL1027" t="s">
        <v>97</v>
      </c>
      <c r="AM1027" t="s">
        <v>97</v>
      </c>
      <c r="AN1027" t="s">
        <v>97</v>
      </c>
      <c r="AO1027">
        <v>0</v>
      </c>
      <c r="AP1027" t="s">
        <v>97</v>
      </c>
      <c r="AQ1027" t="s">
        <v>97</v>
      </c>
      <c r="AR1027">
        <v>0</v>
      </c>
      <c r="AS1027" t="s">
        <v>97</v>
      </c>
      <c r="AT1027" t="s">
        <v>97</v>
      </c>
      <c r="AU1027">
        <v>0</v>
      </c>
      <c r="AV1027" t="s">
        <v>97</v>
      </c>
      <c r="AW1027">
        <v>178.0384273</v>
      </c>
      <c r="AX1027">
        <v>-38.654317399999996</v>
      </c>
    </row>
    <row r="1028" spans="1:50" x14ac:dyDescent="0.55000000000000004">
      <c r="A1028">
        <v>205400</v>
      </c>
      <c r="B1028" t="s">
        <v>1126</v>
      </c>
      <c r="C1028" t="s">
        <v>96</v>
      </c>
      <c r="D1028">
        <v>0</v>
      </c>
      <c r="E1028">
        <v>0</v>
      </c>
      <c r="F1028">
        <v>0</v>
      </c>
      <c r="G1028">
        <v>0</v>
      </c>
      <c r="H1028">
        <v>0.96</v>
      </c>
      <c r="I1028">
        <v>0.02</v>
      </c>
      <c r="J1028">
        <v>0</v>
      </c>
      <c r="K1028">
        <v>0.01</v>
      </c>
      <c r="L1028">
        <v>0.01</v>
      </c>
      <c r="M1028">
        <v>0.02</v>
      </c>
      <c r="N1028">
        <v>5.8376700127319801</v>
      </c>
      <c r="O1028">
        <f t="shared" ref="O1028:O1091" si="32">VLOOKUP($A1028,$R$2:$AG$2152, 15)</f>
        <v>177.9681315</v>
      </c>
      <c r="P1028">
        <f t="shared" ref="P1028:P1091" si="33">VLOOKUP($A1028,$R$2:$AG$2152, 16)</f>
        <v>-38.620216159999998</v>
      </c>
      <c r="R1028">
        <v>204800</v>
      </c>
      <c r="S1028" t="s">
        <v>1120</v>
      </c>
      <c r="T1028" t="s">
        <v>96</v>
      </c>
      <c r="U1028">
        <v>0</v>
      </c>
      <c r="V1028">
        <v>0</v>
      </c>
      <c r="W1028">
        <v>0</v>
      </c>
      <c r="X1028">
        <v>0</v>
      </c>
      <c r="Y1028">
        <v>0.78</v>
      </c>
      <c r="Z1028">
        <v>0.1</v>
      </c>
      <c r="AA1028">
        <v>0</v>
      </c>
      <c r="AB1028">
        <v>0</v>
      </c>
      <c r="AC1028">
        <v>0.12</v>
      </c>
      <c r="AD1028">
        <v>0.02</v>
      </c>
      <c r="AE1028">
        <v>3.0155690126398902</v>
      </c>
      <c r="AF1028">
        <v>177.70733969999901</v>
      </c>
      <c r="AG1028">
        <v>-38.34127548</v>
      </c>
      <c r="AI1028">
        <v>206700</v>
      </c>
      <c r="AJ1028" t="s">
        <v>1140</v>
      </c>
      <c r="AK1028" t="s">
        <v>96</v>
      </c>
      <c r="AL1028">
        <v>0</v>
      </c>
      <c r="AM1028">
        <v>0</v>
      </c>
      <c r="AN1028">
        <v>0</v>
      </c>
      <c r="AO1028">
        <v>0</v>
      </c>
      <c r="AP1028">
        <v>0</v>
      </c>
      <c r="AQ1028">
        <v>0.72</v>
      </c>
      <c r="AR1028">
        <v>0</v>
      </c>
      <c r="AS1028">
        <v>0</v>
      </c>
      <c r="AT1028">
        <v>0.28000000000000003</v>
      </c>
      <c r="AU1028">
        <v>0</v>
      </c>
      <c r="AV1028">
        <v>2.1123170482721498</v>
      </c>
      <c r="AW1028">
        <v>178.02898269999901</v>
      </c>
      <c r="AX1028">
        <v>-38.658379760000003</v>
      </c>
    </row>
    <row r="1029" spans="1:50" x14ac:dyDescent="0.55000000000000004">
      <c r="A1029">
        <v>205500</v>
      </c>
      <c r="B1029" t="s">
        <v>1127</v>
      </c>
      <c r="C1029" t="s">
        <v>96</v>
      </c>
      <c r="D1029">
        <v>0</v>
      </c>
      <c r="E1029">
        <v>0</v>
      </c>
      <c r="F1029">
        <v>0</v>
      </c>
      <c r="G1029">
        <v>0</v>
      </c>
      <c r="H1029">
        <v>0.97</v>
      </c>
      <c r="I1029">
        <v>0</v>
      </c>
      <c r="J1029">
        <v>0</v>
      </c>
      <c r="K1029">
        <v>0</v>
      </c>
      <c r="L1029">
        <v>0.03</v>
      </c>
      <c r="M1029">
        <v>0.02</v>
      </c>
      <c r="N1029">
        <v>3.05302302356142</v>
      </c>
      <c r="O1029">
        <f t="shared" si="32"/>
        <v>177.9990272</v>
      </c>
      <c r="P1029">
        <f t="shared" si="33"/>
        <v>-38.638110279999999</v>
      </c>
      <c r="R1029">
        <v>204900</v>
      </c>
      <c r="S1029" t="s">
        <v>1121</v>
      </c>
      <c r="T1029" t="s">
        <v>96</v>
      </c>
      <c r="U1029">
        <v>0</v>
      </c>
      <c r="V1029">
        <v>0</v>
      </c>
      <c r="W1029">
        <v>0</v>
      </c>
      <c r="X1029">
        <v>0</v>
      </c>
      <c r="Y1029">
        <v>0.86</v>
      </c>
      <c r="Z1029">
        <v>0.06</v>
      </c>
      <c r="AA1029">
        <v>0</v>
      </c>
      <c r="AB1029">
        <v>0</v>
      </c>
      <c r="AC1029">
        <v>0.08</v>
      </c>
      <c r="AD1029">
        <v>0.02</v>
      </c>
      <c r="AE1029">
        <v>5.5212332965308599</v>
      </c>
      <c r="AF1029">
        <v>178.1958855</v>
      </c>
      <c r="AG1029">
        <v>-37.866806320000002</v>
      </c>
      <c r="AI1029">
        <v>206800</v>
      </c>
      <c r="AJ1029" t="s">
        <v>1141</v>
      </c>
      <c r="AK1029" t="s">
        <v>96</v>
      </c>
      <c r="AL1029">
        <v>0</v>
      </c>
      <c r="AM1029">
        <v>0</v>
      </c>
      <c r="AN1029">
        <v>0</v>
      </c>
      <c r="AO1029">
        <v>0</v>
      </c>
      <c r="AP1029">
        <v>0.76</v>
      </c>
      <c r="AQ1029">
        <v>0.2</v>
      </c>
      <c r="AR1029">
        <v>0</v>
      </c>
      <c r="AS1029">
        <v>0</v>
      </c>
      <c r="AT1029">
        <v>0.04</v>
      </c>
      <c r="AU1029">
        <v>0</v>
      </c>
      <c r="AV1029">
        <v>5.7857951111863501</v>
      </c>
      <c r="AW1029">
        <v>178.02299309999901</v>
      </c>
      <c r="AX1029">
        <v>-38.667782369999998</v>
      </c>
    </row>
    <row r="1030" spans="1:50" x14ac:dyDescent="0.55000000000000004">
      <c r="A1030">
        <v>205600</v>
      </c>
      <c r="B1030" t="s">
        <v>1128</v>
      </c>
      <c r="C1030" t="s">
        <v>96</v>
      </c>
      <c r="D1030">
        <v>0</v>
      </c>
      <c r="E1030">
        <v>0</v>
      </c>
      <c r="F1030">
        <v>0</v>
      </c>
      <c r="G1030">
        <v>0</v>
      </c>
      <c r="H1030">
        <v>0.96</v>
      </c>
      <c r="I1030">
        <v>0.02</v>
      </c>
      <c r="J1030">
        <v>0</v>
      </c>
      <c r="K1030">
        <v>0</v>
      </c>
      <c r="L1030">
        <v>0.02</v>
      </c>
      <c r="M1030">
        <v>0.02</v>
      </c>
      <c r="N1030">
        <v>2.3473927042094198</v>
      </c>
      <c r="O1030">
        <f t="shared" si="32"/>
        <v>177.98304730000001</v>
      </c>
      <c r="P1030">
        <f t="shared" si="33"/>
        <v>-38.66046746</v>
      </c>
      <c r="R1030">
        <v>205000</v>
      </c>
      <c r="S1030" t="s">
        <v>1122</v>
      </c>
      <c r="T1030" t="s">
        <v>96</v>
      </c>
      <c r="U1030">
        <v>0</v>
      </c>
      <c r="V1030">
        <v>0</v>
      </c>
      <c r="W1030">
        <v>0</v>
      </c>
      <c r="X1030">
        <v>0</v>
      </c>
      <c r="Y1030">
        <v>0.88</v>
      </c>
      <c r="Z1030">
        <v>0.06</v>
      </c>
      <c r="AA1030">
        <v>0</v>
      </c>
      <c r="AB1030">
        <v>0</v>
      </c>
      <c r="AC1030">
        <v>0.06</v>
      </c>
      <c r="AD1030">
        <v>0.02</v>
      </c>
      <c r="AE1030">
        <v>8.4829422565368606</v>
      </c>
      <c r="AF1030">
        <v>178.1401774</v>
      </c>
      <c r="AG1030">
        <v>-38.079086320000002</v>
      </c>
      <c r="AI1030">
        <v>206900</v>
      </c>
      <c r="AJ1030" t="s">
        <v>1142</v>
      </c>
      <c r="AK1030" t="s">
        <v>96</v>
      </c>
      <c r="AL1030">
        <v>0</v>
      </c>
      <c r="AM1030">
        <v>0.1</v>
      </c>
      <c r="AN1030">
        <v>0</v>
      </c>
      <c r="AO1030">
        <v>0</v>
      </c>
      <c r="AP1030">
        <v>-0.01</v>
      </c>
      <c r="AQ1030">
        <v>0.56000000000000005</v>
      </c>
      <c r="AR1030">
        <v>0</v>
      </c>
      <c r="AS1030">
        <v>0.02</v>
      </c>
      <c r="AT1030">
        <v>0.33</v>
      </c>
      <c r="AU1030">
        <v>0</v>
      </c>
      <c r="AV1030">
        <v>2.1413448088445102</v>
      </c>
      <c r="AW1030">
        <v>178.0432801</v>
      </c>
      <c r="AX1030">
        <v>-38.665873910000002</v>
      </c>
    </row>
    <row r="1031" spans="1:50" x14ac:dyDescent="0.55000000000000004">
      <c r="A1031">
        <v>205700</v>
      </c>
      <c r="B1031" t="s">
        <v>1129</v>
      </c>
      <c r="C1031" t="s">
        <v>96</v>
      </c>
      <c r="D1031">
        <v>0</v>
      </c>
      <c r="E1031">
        <v>0</v>
      </c>
      <c r="F1031">
        <v>0</v>
      </c>
      <c r="G1031">
        <v>0</v>
      </c>
      <c r="H1031">
        <v>0.94</v>
      </c>
      <c r="I1031">
        <v>0.03</v>
      </c>
      <c r="J1031">
        <v>0</v>
      </c>
      <c r="K1031">
        <v>0</v>
      </c>
      <c r="L1031">
        <v>0.03</v>
      </c>
      <c r="M1031">
        <v>0.02</v>
      </c>
      <c r="N1031">
        <v>2.9318361969767901</v>
      </c>
      <c r="O1031">
        <f t="shared" si="32"/>
        <v>177.99767119999899</v>
      </c>
      <c r="P1031">
        <f t="shared" si="33"/>
        <v>-38.643814810000002</v>
      </c>
      <c r="R1031">
        <v>205100</v>
      </c>
      <c r="S1031" t="s">
        <v>1123</v>
      </c>
      <c r="T1031" t="s">
        <v>96</v>
      </c>
      <c r="U1031">
        <v>0</v>
      </c>
      <c r="V1031">
        <v>0</v>
      </c>
      <c r="W1031">
        <v>0</v>
      </c>
      <c r="X1031">
        <v>0</v>
      </c>
      <c r="Y1031">
        <v>0.86</v>
      </c>
      <c r="Z1031">
        <v>0.05</v>
      </c>
      <c r="AA1031">
        <v>0</v>
      </c>
      <c r="AB1031">
        <v>0</v>
      </c>
      <c r="AC1031">
        <v>0.09</v>
      </c>
      <c r="AD1031">
        <v>0.02</v>
      </c>
      <c r="AE1031">
        <v>8.5554079284596796</v>
      </c>
      <c r="AF1031">
        <v>177.63331479999999</v>
      </c>
      <c r="AG1031">
        <v>-38.678420840000001</v>
      </c>
      <c r="AI1031">
        <v>207000</v>
      </c>
      <c r="AJ1031" t="s">
        <v>1143</v>
      </c>
      <c r="AK1031" t="s">
        <v>96</v>
      </c>
      <c r="AL1031">
        <v>0</v>
      </c>
      <c r="AM1031">
        <v>0</v>
      </c>
      <c r="AN1031">
        <v>0</v>
      </c>
      <c r="AO1031">
        <v>0</v>
      </c>
      <c r="AP1031">
        <v>0</v>
      </c>
      <c r="AQ1031">
        <v>0.69</v>
      </c>
      <c r="AR1031">
        <v>0</v>
      </c>
      <c r="AS1031">
        <v>0</v>
      </c>
      <c r="AT1031">
        <v>0.31</v>
      </c>
      <c r="AU1031">
        <v>0</v>
      </c>
      <c r="AV1031">
        <v>1.0085868739647901</v>
      </c>
      <c r="AW1031">
        <v>178.03919529999999</v>
      </c>
      <c r="AX1031">
        <v>-38.679223010000001</v>
      </c>
    </row>
    <row r="1032" spans="1:50" x14ac:dyDescent="0.55000000000000004">
      <c r="A1032">
        <v>205800</v>
      </c>
      <c r="B1032" t="s">
        <v>1131</v>
      </c>
      <c r="C1032" t="s">
        <v>96</v>
      </c>
      <c r="D1032">
        <v>0</v>
      </c>
      <c r="E1032">
        <v>0</v>
      </c>
      <c r="F1032">
        <v>0</v>
      </c>
      <c r="G1032">
        <v>0</v>
      </c>
      <c r="H1032">
        <v>0.91</v>
      </c>
      <c r="I1032">
        <v>0.04</v>
      </c>
      <c r="J1032">
        <v>0</v>
      </c>
      <c r="K1032">
        <v>0</v>
      </c>
      <c r="L1032">
        <v>0.05</v>
      </c>
      <c r="M1032">
        <v>0.02</v>
      </c>
      <c r="N1032">
        <v>2.3662792745056098</v>
      </c>
      <c r="O1032">
        <f t="shared" si="32"/>
        <v>178.00054269999899</v>
      </c>
      <c r="P1032">
        <f t="shared" si="33"/>
        <v>-38.650192779999998</v>
      </c>
      <c r="R1032">
        <v>205200</v>
      </c>
      <c r="S1032" t="s">
        <v>1124</v>
      </c>
      <c r="T1032" t="s">
        <v>96</v>
      </c>
      <c r="U1032">
        <v>0</v>
      </c>
      <c r="V1032">
        <v>0</v>
      </c>
      <c r="W1032">
        <v>0</v>
      </c>
      <c r="X1032">
        <v>0</v>
      </c>
      <c r="Y1032">
        <v>0.8</v>
      </c>
      <c r="Z1032">
        <v>0.08</v>
      </c>
      <c r="AA1032">
        <v>0</v>
      </c>
      <c r="AB1032">
        <v>0</v>
      </c>
      <c r="AC1032">
        <v>0.12</v>
      </c>
      <c r="AD1032">
        <v>0.02</v>
      </c>
      <c r="AE1032">
        <v>1.1986501736115101</v>
      </c>
      <c r="AF1032">
        <v>178.132043199999</v>
      </c>
      <c r="AG1032">
        <v>-38.402313299999904</v>
      </c>
      <c r="AI1032">
        <v>207100</v>
      </c>
      <c r="AJ1032" t="s">
        <v>1144</v>
      </c>
      <c r="AK1032" t="s">
        <v>96</v>
      </c>
      <c r="AL1032">
        <v>0</v>
      </c>
      <c r="AM1032">
        <v>0</v>
      </c>
      <c r="AN1032">
        <v>0</v>
      </c>
      <c r="AO1032">
        <v>0</v>
      </c>
      <c r="AP1032">
        <v>0</v>
      </c>
      <c r="AQ1032">
        <v>0.67</v>
      </c>
      <c r="AR1032">
        <v>0</v>
      </c>
      <c r="AS1032">
        <v>0</v>
      </c>
      <c r="AT1032">
        <v>0.33</v>
      </c>
      <c r="AU1032">
        <v>0</v>
      </c>
      <c r="AV1032">
        <v>0.27626742093600698</v>
      </c>
      <c r="AW1032">
        <v>178.056555</v>
      </c>
      <c r="AX1032">
        <v>-38.669399830000003</v>
      </c>
    </row>
    <row r="1033" spans="1:50" x14ac:dyDescent="0.55000000000000004">
      <c r="A1033">
        <v>205900</v>
      </c>
      <c r="B1033" t="s">
        <v>1132</v>
      </c>
      <c r="C1033" t="s">
        <v>96</v>
      </c>
      <c r="D1033">
        <v>0</v>
      </c>
      <c r="E1033">
        <v>0</v>
      </c>
      <c r="F1033">
        <v>0</v>
      </c>
      <c r="G1033">
        <v>0</v>
      </c>
      <c r="H1033">
        <v>0.96</v>
      </c>
      <c r="I1033">
        <v>0.04</v>
      </c>
      <c r="J1033">
        <v>0</v>
      </c>
      <c r="K1033">
        <v>0</v>
      </c>
      <c r="L1033">
        <v>0</v>
      </c>
      <c r="M1033">
        <v>0.02</v>
      </c>
      <c r="N1033">
        <v>3.1887031538673898</v>
      </c>
      <c r="O1033">
        <f t="shared" si="32"/>
        <v>178.0121518</v>
      </c>
      <c r="P1033">
        <f t="shared" si="33"/>
        <v>-38.639478529999998</v>
      </c>
      <c r="R1033">
        <v>205300</v>
      </c>
      <c r="S1033" t="s">
        <v>1125</v>
      </c>
      <c r="T1033" t="s">
        <v>96</v>
      </c>
      <c r="U1033">
        <v>0</v>
      </c>
      <c r="V1033">
        <v>0</v>
      </c>
      <c r="W1033">
        <v>0</v>
      </c>
      <c r="X1033">
        <v>0</v>
      </c>
      <c r="Y1033">
        <v>0.81</v>
      </c>
      <c r="Z1033">
        <v>0.19</v>
      </c>
      <c r="AA1033">
        <v>0</v>
      </c>
      <c r="AB1033">
        <v>0</v>
      </c>
      <c r="AC1033">
        <v>0</v>
      </c>
      <c r="AD1033">
        <v>0.02</v>
      </c>
      <c r="AE1033">
        <v>9.9218541978315393</v>
      </c>
      <c r="AF1033">
        <v>177.89701489999999</v>
      </c>
      <c r="AG1033">
        <v>-38.658279710000002</v>
      </c>
      <c r="AI1033">
        <v>207200</v>
      </c>
      <c r="AJ1033" t="s">
        <v>1145</v>
      </c>
      <c r="AK1033" t="s">
        <v>96</v>
      </c>
      <c r="AL1033" t="s">
        <v>97</v>
      </c>
      <c r="AM1033" t="s">
        <v>97</v>
      </c>
      <c r="AN1033" t="s">
        <v>97</v>
      </c>
      <c r="AO1033">
        <v>0</v>
      </c>
      <c r="AP1033" t="s">
        <v>97</v>
      </c>
      <c r="AQ1033" t="s">
        <v>97</v>
      </c>
      <c r="AR1033">
        <v>0</v>
      </c>
      <c r="AS1033" t="s">
        <v>97</v>
      </c>
      <c r="AT1033" t="s">
        <v>97</v>
      </c>
      <c r="AU1033">
        <v>0</v>
      </c>
      <c r="AV1033" t="s">
        <v>97</v>
      </c>
      <c r="AW1033">
        <v>178.05343959999999</v>
      </c>
      <c r="AX1033">
        <v>-38.67903252</v>
      </c>
    </row>
    <row r="1034" spans="1:50" x14ac:dyDescent="0.55000000000000004">
      <c r="A1034">
        <v>206000</v>
      </c>
      <c r="B1034" t="s">
        <v>1133</v>
      </c>
      <c r="C1034" t="s">
        <v>96</v>
      </c>
      <c r="D1034">
        <v>0</v>
      </c>
      <c r="E1034">
        <v>0</v>
      </c>
      <c r="F1034">
        <v>0</v>
      </c>
      <c r="G1034">
        <v>0</v>
      </c>
      <c r="H1034">
        <v>0.86</v>
      </c>
      <c r="I1034">
        <v>0.11</v>
      </c>
      <c r="J1034">
        <v>0</v>
      </c>
      <c r="K1034">
        <v>0.02</v>
      </c>
      <c r="L1034">
        <v>0.01</v>
      </c>
      <c r="M1034">
        <v>0.02</v>
      </c>
      <c r="N1034">
        <v>2.5450148542255802</v>
      </c>
      <c r="O1034">
        <f t="shared" si="32"/>
        <v>177.99252139999999</v>
      </c>
      <c r="P1034">
        <f t="shared" si="33"/>
        <v>-38.658585840000001</v>
      </c>
      <c r="R1034">
        <v>205400</v>
      </c>
      <c r="S1034" t="s">
        <v>1126</v>
      </c>
      <c r="T1034" t="s">
        <v>96</v>
      </c>
      <c r="U1034">
        <v>0</v>
      </c>
      <c r="V1034">
        <v>0</v>
      </c>
      <c r="W1034">
        <v>0</v>
      </c>
      <c r="X1034">
        <v>0</v>
      </c>
      <c r="Y1034">
        <v>0.9</v>
      </c>
      <c r="Z1034">
        <v>0.09</v>
      </c>
      <c r="AA1034">
        <v>0</v>
      </c>
      <c r="AB1034">
        <v>0</v>
      </c>
      <c r="AC1034">
        <v>0.01</v>
      </c>
      <c r="AD1034">
        <v>0.02</v>
      </c>
      <c r="AE1034">
        <v>8.1077916181529499</v>
      </c>
      <c r="AF1034">
        <v>177.9681315</v>
      </c>
      <c r="AG1034">
        <v>-38.620216159999998</v>
      </c>
      <c r="AI1034">
        <v>207300</v>
      </c>
      <c r="AJ1034" t="s">
        <v>1146</v>
      </c>
      <c r="AK1034" t="s">
        <v>96</v>
      </c>
      <c r="AL1034">
        <v>0</v>
      </c>
      <c r="AM1034">
        <v>0</v>
      </c>
      <c r="AN1034">
        <v>0</v>
      </c>
      <c r="AO1034">
        <v>0</v>
      </c>
      <c r="AP1034">
        <v>0</v>
      </c>
      <c r="AQ1034">
        <v>0.68</v>
      </c>
      <c r="AR1034">
        <v>0</v>
      </c>
      <c r="AS1034">
        <v>0.19</v>
      </c>
      <c r="AT1034">
        <v>0.13</v>
      </c>
      <c r="AU1034">
        <v>0</v>
      </c>
      <c r="AV1034">
        <v>2.7951121502685599</v>
      </c>
      <c r="AW1034">
        <v>178.0698826</v>
      </c>
      <c r="AX1034">
        <v>-38.685905320000003</v>
      </c>
    </row>
    <row r="1035" spans="1:50" x14ac:dyDescent="0.55000000000000004">
      <c r="A1035">
        <v>206100</v>
      </c>
      <c r="B1035" t="s">
        <v>1134</v>
      </c>
      <c r="C1035" t="s">
        <v>96</v>
      </c>
      <c r="D1035">
        <v>0</v>
      </c>
      <c r="E1035">
        <v>0</v>
      </c>
      <c r="F1035">
        <v>0</v>
      </c>
      <c r="G1035">
        <v>0</v>
      </c>
      <c r="H1035">
        <v>0.89</v>
      </c>
      <c r="I1035">
        <v>0.09</v>
      </c>
      <c r="J1035">
        <v>0</v>
      </c>
      <c r="K1035">
        <v>0.02</v>
      </c>
      <c r="L1035">
        <v>0</v>
      </c>
      <c r="M1035">
        <v>0.02</v>
      </c>
      <c r="N1035">
        <v>2.4735170341152402</v>
      </c>
      <c r="O1035">
        <f t="shared" si="32"/>
        <v>177.99909399999899</v>
      </c>
      <c r="P1035">
        <f t="shared" si="33"/>
        <v>-38.654861570000001</v>
      </c>
      <c r="R1035">
        <v>205500</v>
      </c>
      <c r="S1035" t="s">
        <v>1127</v>
      </c>
      <c r="T1035" t="s">
        <v>96</v>
      </c>
      <c r="U1035">
        <v>0</v>
      </c>
      <c r="V1035">
        <v>0</v>
      </c>
      <c r="W1035">
        <v>0</v>
      </c>
      <c r="X1035">
        <v>0</v>
      </c>
      <c r="Y1035">
        <v>0.97</v>
      </c>
      <c r="Z1035">
        <v>0.01</v>
      </c>
      <c r="AA1035">
        <v>0</v>
      </c>
      <c r="AB1035">
        <v>0.01</v>
      </c>
      <c r="AC1035">
        <v>0.01</v>
      </c>
      <c r="AD1035">
        <v>0.02</v>
      </c>
      <c r="AE1035">
        <v>5.8017696162116899</v>
      </c>
      <c r="AF1035">
        <v>177.9990272</v>
      </c>
      <c r="AG1035">
        <v>-38.638110279999999</v>
      </c>
      <c r="AI1035">
        <v>207400</v>
      </c>
      <c r="AJ1035" t="s">
        <v>1147</v>
      </c>
      <c r="AK1035" t="s">
        <v>96</v>
      </c>
      <c r="AL1035">
        <v>0</v>
      </c>
      <c r="AM1035">
        <v>0.56000000000000005</v>
      </c>
      <c r="AN1035">
        <v>0</v>
      </c>
      <c r="AO1035">
        <v>0</v>
      </c>
      <c r="AP1035">
        <v>9.9999999999998892E-3</v>
      </c>
      <c r="AQ1035">
        <v>0.31</v>
      </c>
      <c r="AR1035">
        <v>0</v>
      </c>
      <c r="AS1035">
        <v>0</v>
      </c>
      <c r="AT1035">
        <v>0.12</v>
      </c>
      <c r="AU1035">
        <v>0</v>
      </c>
      <c r="AV1035" t="s">
        <v>97</v>
      </c>
      <c r="AW1035">
        <v>177.0081935</v>
      </c>
      <c r="AX1035">
        <v>-38.923250260000003</v>
      </c>
    </row>
    <row r="1036" spans="1:50" x14ac:dyDescent="0.55000000000000004">
      <c r="A1036">
        <v>206200</v>
      </c>
      <c r="B1036" t="s">
        <v>1135</v>
      </c>
      <c r="C1036" t="s">
        <v>96</v>
      </c>
      <c r="D1036">
        <v>0</v>
      </c>
      <c r="E1036">
        <v>0</v>
      </c>
      <c r="F1036">
        <v>0</v>
      </c>
      <c r="G1036">
        <v>0</v>
      </c>
      <c r="H1036">
        <v>0.97</v>
      </c>
      <c r="I1036">
        <v>0.03</v>
      </c>
      <c r="J1036">
        <v>0</v>
      </c>
      <c r="K1036">
        <v>0</v>
      </c>
      <c r="L1036">
        <v>0</v>
      </c>
      <c r="M1036">
        <v>0.02</v>
      </c>
      <c r="N1036">
        <v>2.8422773258342899</v>
      </c>
      <c r="O1036">
        <f t="shared" si="32"/>
        <v>178.02146279999999</v>
      </c>
      <c r="P1036">
        <f t="shared" si="33"/>
        <v>-38.643547060000003</v>
      </c>
      <c r="R1036">
        <v>205600</v>
      </c>
      <c r="S1036" t="s">
        <v>1128</v>
      </c>
      <c r="T1036" t="s">
        <v>96</v>
      </c>
      <c r="U1036">
        <v>0</v>
      </c>
      <c r="V1036">
        <v>0</v>
      </c>
      <c r="W1036">
        <v>0</v>
      </c>
      <c r="X1036">
        <v>0</v>
      </c>
      <c r="Y1036">
        <v>0.89</v>
      </c>
      <c r="Z1036">
        <v>0.08</v>
      </c>
      <c r="AA1036">
        <v>0</v>
      </c>
      <c r="AB1036">
        <v>0.01</v>
      </c>
      <c r="AC1036">
        <v>0.02</v>
      </c>
      <c r="AD1036">
        <v>0.02</v>
      </c>
      <c r="AE1036">
        <v>6.1507845566148598</v>
      </c>
      <c r="AF1036">
        <v>177.98304730000001</v>
      </c>
      <c r="AG1036">
        <v>-38.66046746</v>
      </c>
      <c r="AI1036">
        <v>207600</v>
      </c>
      <c r="AJ1036" t="s">
        <v>1148</v>
      </c>
      <c r="AK1036" t="s">
        <v>96</v>
      </c>
      <c r="AL1036">
        <v>0</v>
      </c>
      <c r="AM1036">
        <v>0.92</v>
      </c>
      <c r="AN1036">
        <v>0</v>
      </c>
      <c r="AO1036">
        <v>0</v>
      </c>
      <c r="AP1036">
        <v>0</v>
      </c>
      <c r="AQ1036">
        <v>0</v>
      </c>
      <c r="AR1036">
        <v>0</v>
      </c>
      <c r="AS1036">
        <v>0</v>
      </c>
      <c r="AT1036">
        <v>0.08</v>
      </c>
      <c r="AU1036">
        <v>0</v>
      </c>
      <c r="AV1036">
        <v>12.9864894021742</v>
      </c>
      <c r="AW1036">
        <v>177.34997240000001</v>
      </c>
      <c r="AX1036">
        <v>-38.795682110000001</v>
      </c>
    </row>
    <row r="1037" spans="1:50" x14ac:dyDescent="0.55000000000000004">
      <c r="A1037">
        <v>206300</v>
      </c>
      <c r="B1037" t="s">
        <v>1136</v>
      </c>
      <c r="C1037" t="s">
        <v>96</v>
      </c>
      <c r="D1037">
        <v>0</v>
      </c>
      <c r="E1037">
        <v>0</v>
      </c>
      <c r="F1037">
        <v>0</v>
      </c>
      <c r="G1037">
        <v>0</v>
      </c>
      <c r="H1037">
        <v>0.91</v>
      </c>
      <c r="I1037">
        <v>7.0000000000000007E-2</v>
      </c>
      <c r="J1037">
        <v>0</v>
      </c>
      <c r="K1037">
        <v>0.01</v>
      </c>
      <c r="L1037">
        <v>0.01</v>
      </c>
      <c r="M1037">
        <v>0.02</v>
      </c>
      <c r="N1037">
        <v>2.8383477119404801</v>
      </c>
      <c r="O1037">
        <f t="shared" si="32"/>
        <v>178.01425459999999</v>
      </c>
      <c r="P1037">
        <f t="shared" si="33"/>
        <v>-38.649079110000002</v>
      </c>
      <c r="R1037">
        <v>205700</v>
      </c>
      <c r="S1037" t="s">
        <v>1129</v>
      </c>
      <c r="T1037" t="s">
        <v>96</v>
      </c>
      <c r="U1037">
        <v>0</v>
      </c>
      <c r="V1037">
        <v>0</v>
      </c>
      <c r="W1037">
        <v>0</v>
      </c>
      <c r="X1037">
        <v>0</v>
      </c>
      <c r="Y1037">
        <v>0.95</v>
      </c>
      <c r="Z1037">
        <v>0</v>
      </c>
      <c r="AA1037">
        <v>0</v>
      </c>
      <c r="AB1037">
        <v>0</v>
      </c>
      <c r="AC1037">
        <v>0.05</v>
      </c>
      <c r="AD1037">
        <v>0.02</v>
      </c>
      <c r="AE1037">
        <v>5.3540955382881101</v>
      </c>
      <c r="AF1037">
        <v>177.99767119999899</v>
      </c>
      <c r="AG1037">
        <v>-38.643814810000002</v>
      </c>
      <c r="AI1037">
        <v>207700</v>
      </c>
      <c r="AJ1037" t="s">
        <v>1149</v>
      </c>
      <c r="AK1037" t="s">
        <v>96</v>
      </c>
      <c r="AL1037">
        <v>0</v>
      </c>
      <c r="AM1037">
        <v>0</v>
      </c>
      <c r="AN1037">
        <v>0</v>
      </c>
      <c r="AO1037">
        <v>0</v>
      </c>
      <c r="AP1037">
        <v>0</v>
      </c>
      <c r="AQ1037">
        <v>1</v>
      </c>
      <c r="AR1037">
        <v>0</v>
      </c>
      <c r="AS1037">
        <v>0</v>
      </c>
      <c r="AT1037">
        <v>0</v>
      </c>
      <c r="AU1037">
        <v>0</v>
      </c>
      <c r="AV1037">
        <v>11.052168068386599</v>
      </c>
      <c r="AW1037">
        <v>177.544498</v>
      </c>
      <c r="AX1037">
        <v>-39.01995479</v>
      </c>
    </row>
    <row r="1038" spans="1:50" x14ac:dyDescent="0.55000000000000004">
      <c r="A1038">
        <v>206400</v>
      </c>
      <c r="B1038" t="s">
        <v>1137</v>
      </c>
      <c r="C1038" t="s">
        <v>96</v>
      </c>
      <c r="D1038">
        <v>0</v>
      </c>
      <c r="E1038">
        <v>0</v>
      </c>
      <c r="F1038">
        <v>0</v>
      </c>
      <c r="G1038">
        <v>0</v>
      </c>
      <c r="H1038">
        <v>0.87</v>
      </c>
      <c r="I1038">
        <v>0.05</v>
      </c>
      <c r="J1038">
        <v>0</v>
      </c>
      <c r="K1038">
        <v>0.02</v>
      </c>
      <c r="L1038">
        <v>0.06</v>
      </c>
      <c r="M1038">
        <v>0.02</v>
      </c>
      <c r="N1038">
        <v>2.1088452742113502</v>
      </c>
      <c r="O1038">
        <f t="shared" si="32"/>
        <v>178.0166461</v>
      </c>
      <c r="P1038">
        <f t="shared" si="33"/>
        <v>-38.657131219999997</v>
      </c>
      <c r="R1038">
        <v>205800</v>
      </c>
      <c r="S1038" t="s">
        <v>1131</v>
      </c>
      <c r="T1038" t="s">
        <v>96</v>
      </c>
      <c r="U1038">
        <v>0</v>
      </c>
      <c r="V1038">
        <v>0</v>
      </c>
      <c r="W1038">
        <v>0</v>
      </c>
      <c r="X1038">
        <v>0</v>
      </c>
      <c r="Y1038">
        <v>0.94</v>
      </c>
      <c r="Z1038">
        <v>0</v>
      </c>
      <c r="AA1038">
        <v>0</v>
      </c>
      <c r="AB1038">
        <v>0</v>
      </c>
      <c r="AC1038">
        <v>0.06</v>
      </c>
      <c r="AD1038">
        <v>0.02</v>
      </c>
      <c r="AE1038">
        <v>5.6041265177166197</v>
      </c>
      <c r="AF1038">
        <v>178.00054269999899</v>
      </c>
      <c r="AG1038">
        <v>-38.650192779999998</v>
      </c>
      <c r="AI1038">
        <v>207800</v>
      </c>
      <c r="AJ1038" t="s">
        <v>1150</v>
      </c>
      <c r="AK1038" t="s">
        <v>96</v>
      </c>
      <c r="AL1038">
        <v>0</v>
      </c>
      <c r="AM1038">
        <v>0.21</v>
      </c>
      <c r="AN1038">
        <v>0</v>
      </c>
      <c r="AO1038">
        <v>0</v>
      </c>
      <c r="AP1038">
        <v>0.01</v>
      </c>
      <c r="AQ1038">
        <v>0.47</v>
      </c>
      <c r="AR1038">
        <v>0</v>
      </c>
      <c r="AS1038">
        <v>0.03</v>
      </c>
      <c r="AT1038">
        <v>0.28000000000000003</v>
      </c>
      <c r="AU1038">
        <v>0</v>
      </c>
      <c r="AV1038">
        <v>8.9361437585127295</v>
      </c>
      <c r="AW1038">
        <v>177.41898080000001</v>
      </c>
      <c r="AX1038">
        <v>-39.039084690000003</v>
      </c>
    </row>
    <row r="1039" spans="1:50" x14ac:dyDescent="0.55000000000000004">
      <c r="A1039">
        <v>206500</v>
      </c>
      <c r="B1039" t="s">
        <v>1138</v>
      </c>
      <c r="C1039" t="s">
        <v>96</v>
      </c>
      <c r="D1039">
        <v>0</v>
      </c>
      <c r="E1039">
        <v>0</v>
      </c>
      <c r="F1039">
        <v>0</v>
      </c>
      <c r="G1039">
        <v>0</v>
      </c>
      <c r="H1039">
        <v>0.86</v>
      </c>
      <c r="I1039">
        <v>0.06</v>
      </c>
      <c r="J1039">
        <v>0</v>
      </c>
      <c r="K1039">
        <v>0</v>
      </c>
      <c r="L1039">
        <v>0.08</v>
      </c>
      <c r="M1039">
        <v>0.02</v>
      </c>
      <c r="N1039">
        <v>2.7037054871754602</v>
      </c>
      <c r="O1039">
        <f t="shared" si="32"/>
        <v>178.00942769999901</v>
      </c>
      <c r="P1039">
        <f t="shared" si="33"/>
        <v>-38.662826279999997</v>
      </c>
      <c r="R1039">
        <v>205900</v>
      </c>
      <c r="S1039" t="s">
        <v>1132</v>
      </c>
      <c r="T1039" t="s">
        <v>96</v>
      </c>
      <c r="U1039" t="s">
        <v>97</v>
      </c>
      <c r="V1039" t="s">
        <v>97</v>
      </c>
      <c r="W1039" t="s">
        <v>97</v>
      </c>
      <c r="X1039">
        <v>0</v>
      </c>
      <c r="Y1039" t="s">
        <v>97</v>
      </c>
      <c r="Z1039" t="s">
        <v>97</v>
      </c>
      <c r="AA1039">
        <v>0</v>
      </c>
      <c r="AB1039" t="s">
        <v>97</v>
      </c>
      <c r="AC1039" t="s">
        <v>97</v>
      </c>
      <c r="AD1039">
        <v>0.02</v>
      </c>
      <c r="AE1039" t="s">
        <v>97</v>
      </c>
      <c r="AF1039">
        <v>178.0121518</v>
      </c>
      <c r="AG1039">
        <v>-38.639478529999998</v>
      </c>
      <c r="AI1039">
        <v>207900</v>
      </c>
      <c r="AJ1039" t="s">
        <v>1151</v>
      </c>
      <c r="AK1039" t="s">
        <v>96</v>
      </c>
      <c r="AL1039">
        <v>0</v>
      </c>
      <c r="AM1039">
        <v>0.64</v>
      </c>
      <c r="AN1039">
        <v>0</v>
      </c>
      <c r="AO1039">
        <v>0</v>
      </c>
      <c r="AP1039">
        <v>0</v>
      </c>
      <c r="AQ1039">
        <v>0.27</v>
      </c>
      <c r="AR1039">
        <v>0</v>
      </c>
      <c r="AS1039">
        <v>0</v>
      </c>
      <c r="AT1039">
        <v>0.09</v>
      </c>
      <c r="AU1039">
        <v>0</v>
      </c>
      <c r="AV1039">
        <v>6.1050863930199197</v>
      </c>
      <c r="AW1039">
        <v>177.80763709999999</v>
      </c>
      <c r="AX1039">
        <v>-39.038103069999998</v>
      </c>
    </row>
    <row r="1040" spans="1:50" x14ac:dyDescent="0.55000000000000004">
      <c r="A1040">
        <v>206600</v>
      </c>
      <c r="B1040" t="s">
        <v>1139</v>
      </c>
      <c r="C1040" t="s">
        <v>96</v>
      </c>
      <c r="D1040">
        <v>0</v>
      </c>
      <c r="E1040">
        <v>0</v>
      </c>
      <c r="F1040">
        <v>0</v>
      </c>
      <c r="G1040">
        <v>0</v>
      </c>
      <c r="H1040">
        <v>0.94</v>
      </c>
      <c r="I1040">
        <v>0.01</v>
      </c>
      <c r="J1040">
        <v>0</v>
      </c>
      <c r="K1040">
        <v>0.04</v>
      </c>
      <c r="L1040">
        <v>0.01</v>
      </c>
      <c r="M1040">
        <v>0.02</v>
      </c>
      <c r="N1040">
        <v>2.7455573868402499</v>
      </c>
      <c r="O1040">
        <f t="shared" si="32"/>
        <v>178.0384273</v>
      </c>
      <c r="P1040">
        <f t="shared" si="33"/>
        <v>-38.654317399999996</v>
      </c>
      <c r="R1040">
        <v>206000</v>
      </c>
      <c r="S1040" t="s">
        <v>1133</v>
      </c>
      <c r="T1040" t="s">
        <v>96</v>
      </c>
      <c r="U1040">
        <v>0</v>
      </c>
      <c r="V1040">
        <v>0</v>
      </c>
      <c r="W1040">
        <v>0</v>
      </c>
      <c r="X1040">
        <v>0</v>
      </c>
      <c r="Y1040">
        <v>1</v>
      </c>
      <c r="Z1040">
        <v>0</v>
      </c>
      <c r="AA1040">
        <v>0</v>
      </c>
      <c r="AB1040">
        <v>0</v>
      </c>
      <c r="AC1040">
        <v>0</v>
      </c>
      <c r="AD1040">
        <v>0.02</v>
      </c>
      <c r="AE1040">
        <v>5.2055575184049703</v>
      </c>
      <c r="AF1040">
        <v>177.99252139999999</v>
      </c>
      <c r="AG1040">
        <v>-38.658585840000001</v>
      </c>
      <c r="AI1040">
        <v>208000</v>
      </c>
      <c r="AJ1040" t="s">
        <v>1152</v>
      </c>
      <c r="AK1040" t="s">
        <v>96</v>
      </c>
      <c r="AL1040">
        <v>0</v>
      </c>
      <c r="AM1040">
        <v>0.64</v>
      </c>
      <c r="AN1040">
        <v>0</v>
      </c>
      <c r="AO1040">
        <v>0</v>
      </c>
      <c r="AP1040">
        <v>0</v>
      </c>
      <c r="AQ1040">
        <v>0.24</v>
      </c>
      <c r="AR1040">
        <v>0</v>
      </c>
      <c r="AS1040">
        <v>0</v>
      </c>
      <c r="AT1040">
        <v>0.12</v>
      </c>
      <c r="AU1040">
        <v>0</v>
      </c>
      <c r="AV1040" t="s">
        <v>97</v>
      </c>
      <c r="AW1040">
        <v>176.64300700000001</v>
      </c>
      <c r="AX1040">
        <v>-39.197458740000002</v>
      </c>
    </row>
    <row r="1041" spans="1:50" x14ac:dyDescent="0.55000000000000004">
      <c r="A1041">
        <v>206700</v>
      </c>
      <c r="B1041" t="s">
        <v>1140</v>
      </c>
      <c r="C1041" t="s">
        <v>96</v>
      </c>
      <c r="D1041">
        <v>0</v>
      </c>
      <c r="E1041">
        <v>0</v>
      </c>
      <c r="F1041">
        <v>0</v>
      </c>
      <c r="G1041">
        <v>0</v>
      </c>
      <c r="H1041">
        <v>0.85</v>
      </c>
      <c r="I1041">
        <v>0.02</v>
      </c>
      <c r="J1041">
        <v>0</v>
      </c>
      <c r="K1041">
        <v>0.05</v>
      </c>
      <c r="L1041">
        <v>0.08</v>
      </c>
      <c r="M1041">
        <v>0.02</v>
      </c>
      <c r="N1041">
        <v>2.1914153738236699</v>
      </c>
      <c r="O1041">
        <f t="shared" si="32"/>
        <v>178.02898269999901</v>
      </c>
      <c r="P1041">
        <f t="shared" si="33"/>
        <v>-38.658379760000003</v>
      </c>
      <c r="R1041">
        <v>206100</v>
      </c>
      <c r="S1041" t="s">
        <v>1134</v>
      </c>
      <c r="T1041" t="s">
        <v>96</v>
      </c>
      <c r="U1041">
        <v>0</v>
      </c>
      <c r="V1041">
        <v>0</v>
      </c>
      <c r="W1041">
        <v>0</v>
      </c>
      <c r="X1041">
        <v>0</v>
      </c>
      <c r="Y1041">
        <v>1</v>
      </c>
      <c r="Z1041">
        <v>0</v>
      </c>
      <c r="AA1041">
        <v>0</v>
      </c>
      <c r="AB1041">
        <v>0</v>
      </c>
      <c r="AC1041">
        <v>0</v>
      </c>
      <c r="AD1041">
        <v>0.02</v>
      </c>
      <c r="AE1041">
        <v>1.87277940256387</v>
      </c>
      <c r="AF1041">
        <v>177.99909399999899</v>
      </c>
      <c r="AG1041">
        <v>-38.654861570000001</v>
      </c>
      <c r="AI1041">
        <v>208100</v>
      </c>
      <c r="AJ1041" t="s">
        <v>1153</v>
      </c>
      <c r="AK1041" t="s">
        <v>96</v>
      </c>
      <c r="AL1041">
        <v>0</v>
      </c>
      <c r="AM1041">
        <v>0.73</v>
      </c>
      <c r="AN1041">
        <v>0</v>
      </c>
      <c r="AO1041">
        <v>0</v>
      </c>
      <c r="AP1041">
        <v>0</v>
      </c>
      <c r="AQ1041">
        <v>0.27</v>
      </c>
      <c r="AR1041">
        <v>0</v>
      </c>
      <c r="AS1041">
        <v>0</v>
      </c>
      <c r="AT1041">
        <v>0</v>
      </c>
      <c r="AU1041">
        <v>0</v>
      </c>
      <c r="AV1041">
        <v>1.6004042560757701</v>
      </c>
      <c r="AW1041">
        <v>176.49801479999999</v>
      </c>
      <c r="AX1041">
        <v>-39.475751539999997</v>
      </c>
    </row>
    <row r="1042" spans="1:50" x14ac:dyDescent="0.55000000000000004">
      <c r="A1042">
        <v>206800</v>
      </c>
      <c r="B1042" t="s">
        <v>1141</v>
      </c>
      <c r="C1042" t="s">
        <v>96</v>
      </c>
      <c r="D1042">
        <v>0</v>
      </c>
      <c r="E1042">
        <v>0</v>
      </c>
      <c r="F1042">
        <v>0</v>
      </c>
      <c r="G1042">
        <v>0</v>
      </c>
      <c r="H1042">
        <v>0.67</v>
      </c>
      <c r="I1042">
        <v>0</v>
      </c>
      <c r="J1042">
        <v>0</v>
      </c>
      <c r="K1042">
        <v>0</v>
      </c>
      <c r="L1042">
        <v>0.33</v>
      </c>
      <c r="M1042">
        <v>0.02</v>
      </c>
      <c r="N1042">
        <v>1.3444438417676701</v>
      </c>
      <c r="O1042">
        <f t="shared" si="32"/>
        <v>178.02299309999901</v>
      </c>
      <c r="P1042">
        <f t="shared" si="33"/>
        <v>-38.667782369999998</v>
      </c>
      <c r="R1042">
        <v>206200</v>
      </c>
      <c r="S1042" t="s">
        <v>1135</v>
      </c>
      <c r="T1042" t="s">
        <v>96</v>
      </c>
      <c r="U1042">
        <v>0</v>
      </c>
      <c r="V1042">
        <v>0</v>
      </c>
      <c r="W1042">
        <v>0</v>
      </c>
      <c r="X1042">
        <v>0</v>
      </c>
      <c r="Y1042">
        <v>1</v>
      </c>
      <c r="Z1042">
        <v>0</v>
      </c>
      <c r="AA1042">
        <v>0</v>
      </c>
      <c r="AB1042">
        <v>0</v>
      </c>
      <c r="AC1042">
        <v>0</v>
      </c>
      <c r="AD1042">
        <v>0.02</v>
      </c>
      <c r="AE1042">
        <v>2.6737082563583199</v>
      </c>
      <c r="AF1042">
        <v>178.02146279999999</v>
      </c>
      <c r="AG1042">
        <v>-38.643547060000003</v>
      </c>
      <c r="AI1042">
        <v>208200</v>
      </c>
      <c r="AJ1042" t="s">
        <v>1154</v>
      </c>
      <c r="AK1042" t="s">
        <v>96</v>
      </c>
      <c r="AL1042">
        <v>0</v>
      </c>
      <c r="AM1042">
        <v>0.39</v>
      </c>
      <c r="AN1042">
        <v>0</v>
      </c>
      <c r="AO1042">
        <v>0</v>
      </c>
      <c r="AP1042">
        <v>0</v>
      </c>
      <c r="AQ1042">
        <v>0.52</v>
      </c>
      <c r="AR1042">
        <v>0</v>
      </c>
      <c r="AS1042">
        <v>0</v>
      </c>
      <c r="AT1042">
        <v>0.09</v>
      </c>
      <c r="AU1042">
        <v>0</v>
      </c>
      <c r="AV1042">
        <v>1.2253698579436401</v>
      </c>
      <c r="AW1042">
        <v>176.41154069999999</v>
      </c>
      <c r="AX1042">
        <v>-39.640941470000001</v>
      </c>
    </row>
    <row r="1043" spans="1:50" x14ac:dyDescent="0.55000000000000004">
      <c r="A1043">
        <v>206900</v>
      </c>
      <c r="B1043" t="s">
        <v>1142</v>
      </c>
      <c r="C1043" t="s">
        <v>96</v>
      </c>
      <c r="D1043">
        <v>0</v>
      </c>
      <c r="E1043">
        <v>0</v>
      </c>
      <c r="F1043">
        <v>0</v>
      </c>
      <c r="G1043">
        <v>0</v>
      </c>
      <c r="H1043">
        <v>0.87</v>
      </c>
      <c r="I1043">
        <v>0.05</v>
      </c>
      <c r="J1043">
        <v>0</v>
      </c>
      <c r="K1043">
        <v>0.02</v>
      </c>
      <c r="L1043">
        <v>0.06</v>
      </c>
      <c r="M1043">
        <v>0.02</v>
      </c>
      <c r="N1043">
        <v>3.1838501325382</v>
      </c>
      <c r="O1043">
        <f t="shared" si="32"/>
        <v>178.0432801</v>
      </c>
      <c r="P1043">
        <f t="shared" si="33"/>
        <v>-38.665873910000002</v>
      </c>
      <c r="R1043">
        <v>206300</v>
      </c>
      <c r="S1043" t="s">
        <v>1136</v>
      </c>
      <c r="T1043" t="s">
        <v>96</v>
      </c>
      <c r="U1043" t="s">
        <v>97</v>
      </c>
      <c r="V1043" t="s">
        <v>97</v>
      </c>
      <c r="W1043" t="s">
        <v>97</v>
      </c>
      <c r="X1043">
        <v>0</v>
      </c>
      <c r="Y1043" t="s">
        <v>97</v>
      </c>
      <c r="Z1043" t="s">
        <v>97</v>
      </c>
      <c r="AA1043">
        <v>0</v>
      </c>
      <c r="AB1043" t="s">
        <v>97</v>
      </c>
      <c r="AC1043" t="s">
        <v>97</v>
      </c>
      <c r="AD1043">
        <v>0.02</v>
      </c>
      <c r="AE1043" t="s">
        <v>97</v>
      </c>
      <c r="AF1043">
        <v>178.01425459999999</v>
      </c>
      <c r="AG1043">
        <v>-38.649079110000002</v>
      </c>
      <c r="AI1043">
        <v>208300</v>
      </c>
      <c r="AJ1043" t="s">
        <v>1155</v>
      </c>
      <c r="AK1043" t="s">
        <v>96</v>
      </c>
      <c r="AL1043">
        <v>0</v>
      </c>
      <c r="AM1043">
        <v>0.36</v>
      </c>
      <c r="AN1043">
        <v>0</v>
      </c>
      <c r="AO1043">
        <v>0</v>
      </c>
      <c r="AP1043">
        <v>0</v>
      </c>
      <c r="AQ1043">
        <v>0.59</v>
      </c>
      <c r="AR1043">
        <v>0</v>
      </c>
      <c r="AS1043">
        <v>0</v>
      </c>
      <c r="AT1043">
        <v>0.05</v>
      </c>
      <c r="AU1043">
        <v>0</v>
      </c>
      <c r="AV1043">
        <v>5.9579913184917501</v>
      </c>
      <c r="AW1043">
        <v>176.79125759999999</v>
      </c>
      <c r="AX1043">
        <v>-39.437794699999998</v>
      </c>
    </row>
    <row r="1044" spans="1:50" x14ac:dyDescent="0.55000000000000004">
      <c r="A1044">
        <v>207000</v>
      </c>
      <c r="B1044" t="s">
        <v>1143</v>
      </c>
      <c r="C1044" t="s">
        <v>96</v>
      </c>
      <c r="D1044">
        <v>0</v>
      </c>
      <c r="E1044">
        <v>0</v>
      </c>
      <c r="F1044">
        <v>0</v>
      </c>
      <c r="G1044">
        <v>0</v>
      </c>
      <c r="H1044">
        <v>0.84</v>
      </c>
      <c r="I1044">
        <v>0.11</v>
      </c>
      <c r="J1044">
        <v>0</v>
      </c>
      <c r="K1044">
        <v>0.01</v>
      </c>
      <c r="L1044">
        <v>0.04</v>
      </c>
      <c r="M1044">
        <v>0.02</v>
      </c>
      <c r="N1044">
        <v>4.1470630716906998</v>
      </c>
      <c r="O1044">
        <f t="shared" si="32"/>
        <v>178.03919529999999</v>
      </c>
      <c r="P1044">
        <f t="shared" si="33"/>
        <v>-38.679223010000001</v>
      </c>
      <c r="R1044">
        <v>206400</v>
      </c>
      <c r="S1044" t="s">
        <v>1137</v>
      </c>
      <c r="T1044" t="s">
        <v>96</v>
      </c>
      <c r="U1044">
        <v>0</v>
      </c>
      <c r="V1044">
        <v>0</v>
      </c>
      <c r="W1044">
        <v>0</v>
      </c>
      <c r="X1044">
        <v>0</v>
      </c>
      <c r="Y1044">
        <v>1</v>
      </c>
      <c r="Z1044">
        <v>0</v>
      </c>
      <c r="AA1044">
        <v>0</v>
      </c>
      <c r="AB1044">
        <v>0</v>
      </c>
      <c r="AC1044">
        <v>0</v>
      </c>
      <c r="AD1044">
        <v>0.02</v>
      </c>
      <c r="AE1044">
        <v>2.5472687515446499</v>
      </c>
      <c r="AF1044">
        <v>178.0166461</v>
      </c>
      <c r="AG1044">
        <v>-38.657131219999997</v>
      </c>
      <c r="AI1044">
        <v>208400</v>
      </c>
      <c r="AJ1044" t="s">
        <v>1156</v>
      </c>
      <c r="AK1044" t="s">
        <v>96</v>
      </c>
      <c r="AL1044">
        <v>0</v>
      </c>
      <c r="AM1044">
        <v>0</v>
      </c>
      <c r="AN1044">
        <v>0</v>
      </c>
      <c r="AO1044">
        <v>0</v>
      </c>
      <c r="AP1044">
        <v>0</v>
      </c>
      <c r="AQ1044">
        <v>1</v>
      </c>
      <c r="AR1044">
        <v>0</v>
      </c>
      <c r="AS1044">
        <v>0</v>
      </c>
      <c r="AT1044">
        <v>0</v>
      </c>
      <c r="AU1044">
        <v>0</v>
      </c>
      <c r="AV1044" t="s">
        <v>97</v>
      </c>
      <c r="AW1044">
        <v>176.81657139999999</v>
      </c>
      <c r="AX1044">
        <v>-39.57812165</v>
      </c>
    </row>
    <row r="1045" spans="1:50" x14ac:dyDescent="0.55000000000000004">
      <c r="A1045">
        <v>207100</v>
      </c>
      <c r="B1045" t="s">
        <v>1144</v>
      </c>
      <c r="C1045" t="s">
        <v>96</v>
      </c>
      <c r="D1045">
        <v>0</v>
      </c>
      <c r="E1045">
        <v>0</v>
      </c>
      <c r="F1045">
        <v>0</v>
      </c>
      <c r="G1045">
        <v>0</v>
      </c>
      <c r="H1045">
        <v>0.85</v>
      </c>
      <c r="I1045">
        <v>0.13</v>
      </c>
      <c r="J1045">
        <v>0</v>
      </c>
      <c r="K1045">
        <v>0</v>
      </c>
      <c r="L1045">
        <v>0.02</v>
      </c>
      <c r="M1045">
        <v>0.02</v>
      </c>
      <c r="N1045">
        <v>5.6019402818941701</v>
      </c>
      <c r="O1045">
        <f t="shared" si="32"/>
        <v>178.056555</v>
      </c>
      <c r="P1045">
        <f t="shared" si="33"/>
        <v>-38.669399830000003</v>
      </c>
      <c r="R1045">
        <v>206500</v>
      </c>
      <c r="S1045" t="s">
        <v>1138</v>
      </c>
      <c r="T1045" t="s">
        <v>96</v>
      </c>
      <c r="U1045">
        <v>0</v>
      </c>
      <c r="V1045">
        <v>0</v>
      </c>
      <c r="W1045">
        <v>0</v>
      </c>
      <c r="X1045">
        <v>0</v>
      </c>
      <c r="Y1045">
        <v>1</v>
      </c>
      <c r="Z1045">
        <v>0</v>
      </c>
      <c r="AA1045">
        <v>0</v>
      </c>
      <c r="AB1045">
        <v>0</v>
      </c>
      <c r="AC1045">
        <v>0</v>
      </c>
      <c r="AD1045">
        <v>0.02</v>
      </c>
      <c r="AE1045">
        <v>7.9763156263776303</v>
      </c>
      <c r="AF1045">
        <v>178.00942769999901</v>
      </c>
      <c r="AG1045">
        <v>-38.662826279999997</v>
      </c>
      <c r="AI1045">
        <v>208500</v>
      </c>
      <c r="AJ1045" t="s">
        <v>1157</v>
      </c>
      <c r="AK1045" t="s">
        <v>96</v>
      </c>
      <c r="AL1045">
        <v>0</v>
      </c>
      <c r="AM1045">
        <v>0</v>
      </c>
      <c r="AN1045">
        <v>0</v>
      </c>
      <c r="AO1045">
        <v>0</v>
      </c>
      <c r="AP1045">
        <v>0</v>
      </c>
      <c r="AQ1045">
        <v>0.27</v>
      </c>
      <c r="AR1045">
        <v>0</v>
      </c>
      <c r="AS1045">
        <v>0</v>
      </c>
      <c r="AT1045">
        <v>0.73</v>
      </c>
      <c r="AU1045">
        <v>0</v>
      </c>
      <c r="AV1045">
        <v>2.0288755286291602</v>
      </c>
      <c r="AW1045">
        <v>176.76284809999899</v>
      </c>
      <c r="AX1045">
        <v>-39.633130819999998</v>
      </c>
    </row>
    <row r="1046" spans="1:50" x14ac:dyDescent="0.55000000000000004">
      <c r="A1046">
        <v>207200</v>
      </c>
      <c r="B1046" t="s">
        <v>1145</v>
      </c>
      <c r="C1046" t="s">
        <v>96</v>
      </c>
      <c r="D1046">
        <v>0</v>
      </c>
      <c r="E1046">
        <v>0</v>
      </c>
      <c r="F1046">
        <v>0</v>
      </c>
      <c r="G1046">
        <v>0</v>
      </c>
      <c r="H1046">
        <v>0.87</v>
      </c>
      <c r="I1046">
        <v>0.11</v>
      </c>
      <c r="J1046">
        <v>0</v>
      </c>
      <c r="K1046">
        <v>0.01</v>
      </c>
      <c r="L1046">
        <v>0.01</v>
      </c>
      <c r="M1046">
        <v>0.02</v>
      </c>
      <c r="N1046">
        <v>5.4434845013291904</v>
      </c>
      <c r="O1046">
        <f t="shared" si="32"/>
        <v>178.05343959999999</v>
      </c>
      <c r="P1046">
        <f t="shared" si="33"/>
        <v>-38.67903252</v>
      </c>
      <c r="R1046">
        <v>206600</v>
      </c>
      <c r="S1046" t="s">
        <v>1139</v>
      </c>
      <c r="T1046" t="s">
        <v>96</v>
      </c>
      <c r="U1046">
        <v>0</v>
      </c>
      <c r="V1046">
        <v>0</v>
      </c>
      <c r="W1046">
        <v>0</v>
      </c>
      <c r="X1046">
        <v>0</v>
      </c>
      <c r="Y1046">
        <v>1</v>
      </c>
      <c r="Z1046">
        <v>0</v>
      </c>
      <c r="AA1046">
        <v>0</v>
      </c>
      <c r="AB1046">
        <v>0</v>
      </c>
      <c r="AC1046">
        <v>0</v>
      </c>
      <c r="AD1046">
        <v>0.02</v>
      </c>
      <c r="AE1046">
        <v>0.910303673740958</v>
      </c>
      <c r="AF1046">
        <v>178.0384273</v>
      </c>
      <c r="AG1046">
        <v>-38.654317399999996</v>
      </c>
      <c r="AI1046">
        <v>208600</v>
      </c>
      <c r="AJ1046" t="s">
        <v>1158</v>
      </c>
      <c r="AK1046" t="s">
        <v>96</v>
      </c>
      <c r="AL1046">
        <v>0</v>
      </c>
      <c r="AM1046">
        <v>0.05</v>
      </c>
      <c r="AN1046">
        <v>0</v>
      </c>
      <c r="AO1046">
        <v>0</v>
      </c>
      <c r="AP1046">
        <v>-0.01</v>
      </c>
      <c r="AQ1046">
        <v>0.8</v>
      </c>
      <c r="AR1046">
        <v>0</v>
      </c>
      <c r="AS1046">
        <v>0.11</v>
      </c>
      <c r="AT1046">
        <v>0.05</v>
      </c>
      <c r="AU1046">
        <v>0</v>
      </c>
      <c r="AV1046">
        <v>3.3934521250483698</v>
      </c>
      <c r="AW1046">
        <v>176.8187489</v>
      </c>
      <c r="AX1046">
        <v>-39.599613849999997</v>
      </c>
    </row>
    <row r="1047" spans="1:50" x14ac:dyDescent="0.55000000000000004">
      <c r="A1047">
        <v>207300</v>
      </c>
      <c r="B1047" t="s">
        <v>1146</v>
      </c>
      <c r="C1047" t="s">
        <v>96</v>
      </c>
      <c r="D1047">
        <v>0</v>
      </c>
      <c r="E1047">
        <v>0</v>
      </c>
      <c r="F1047">
        <v>0</v>
      </c>
      <c r="G1047">
        <v>0</v>
      </c>
      <c r="H1047">
        <v>0.96</v>
      </c>
      <c r="I1047">
        <v>0</v>
      </c>
      <c r="J1047">
        <v>0</v>
      </c>
      <c r="K1047">
        <v>0.02</v>
      </c>
      <c r="L1047">
        <v>0.02</v>
      </c>
      <c r="M1047">
        <v>0.02</v>
      </c>
      <c r="N1047">
        <v>5.6442609221989697</v>
      </c>
      <c r="O1047">
        <f t="shared" si="32"/>
        <v>178.0698826</v>
      </c>
      <c r="P1047">
        <f t="shared" si="33"/>
        <v>-38.685905320000003</v>
      </c>
      <c r="R1047">
        <v>206700</v>
      </c>
      <c r="S1047" t="s">
        <v>1140</v>
      </c>
      <c r="T1047" t="s">
        <v>96</v>
      </c>
      <c r="U1047">
        <v>0</v>
      </c>
      <c r="V1047">
        <v>0</v>
      </c>
      <c r="W1047">
        <v>0</v>
      </c>
      <c r="X1047">
        <v>0</v>
      </c>
      <c r="Y1047">
        <v>0.94</v>
      </c>
      <c r="Z1047">
        <v>0.01</v>
      </c>
      <c r="AA1047">
        <v>0</v>
      </c>
      <c r="AB1047">
        <v>0.01</v>
      </c>
      <c r="AC1047">
        <v>0.04</v>
      </c>
      <c r="AD1047">
        <v>0.02</v>
      </c>
      <c r="AE1047">
        <v>4.6938730112301998</v>
      </c>
      <c r="AF1047">
        <v>178.02898269999901</v>
      </c>
      <c r="AG1047">
        <v>-38.658379760000003</v>
      </c>
      <c r="AI1047">
        <v>208700</v>
      </c>
      <c r="AJ1047" t="s">
        <v>1159</v>
      </c>
      <c r="AK1047" t="s">
        <v>96</v>
      </c>
      <c r="AL1047">
        <v>0</v>
      </c>
      <c r="AM1047">
        <v>0.6</v>
      </c>
      <c r="AN1047">
        <v>0</v>
      </c>
      <c r="AO1047">
        <v>0</v>
      </c>
      <c r="AP1047">
        <v>0</v>
      </c>
      <c r="AQ1047">
        <v>0.4</v>
      </c>
      <c r="AR1047">
        <v>0</v>
      </c>
      <c r="AS1047">
        <v>0</v>
      </c>
      <c r="AT1047">
        <v>0</v>
      </c>
      <c r="AU1047">
        <v>0</v>
      </c>
      <c r="AV1047">
        <v>1.8905897910615099</v>
      </c>
      <c r="AW1047">
        <v>176.70227119999899</v>
      </c>
      <c r="AX1047">
        <v>-39.75996379</v>
      </c>
    </row>
    <row r="1048" spans="1:50" x14ac:dyDescent="0.55000000000000004">
      <c r="A1048">
        <v>207400</v>
      </c>
      <c r="B1048" t="s">
        <v>1147</v>
      </c>
      <c r="C1048" t="s">
        <v>96</v>
      </c>
      <c r="D1048">
        <v>0</v>
      </c>
      <c r="E1048">
        <v>0</v>
      </c>
      <c r="F1048">
        <v>0</v>
      </c>
      <c r="G1048">
        <v>0</v>
      </c>
      <c r="H1048">
        <v>0.9</v>
      </c>
      <c r="I1048">
        <v>0.05</v>
      </c>
      <c r="J1048">
        <v>0</v>
      </c>
      <c r="K1048">
        <v>0</v>
      </c>
      <c r="L1048">
        <v>0.05</v>
      </c>
      <c r="M1048">
        <v>0.02</v>
      </c>
      <c r="N1048">
        <v>22.458471825020599</v>
      </c>
      <c r="O1048">
        <f t="shared" si="32"/>
        <v>177.0081935</v>
      </c>
      <c r="P1048">
        <f t="shared" si="33"/>
        <v>-38.923250260000003</v>
      </c>
      <c r="R1048">
        <v>206800</v>
      </c>
      <c r="S1048" t="s">
        <v>1141</v>
      </c>
      <c r="T1048" t="s">
        <v>96</v>
      </c>
      <c r="U1048">
        <v>0</v>
      </c>
      <c r="V1048">
        <v>0</v>
      </c>
      <c r="W1048">
        <v>0</v>
      </c>
      <c r="X1048">
        <v>0</v>
      </c>
      <c r="Y1048">
        <v>0.87</v>
      </c>
      <c r="Z1048">
        <v>0.05</v>
      </c>
      <c r="AA1048">
        <v>0</v>
      </c>
      <c r="AB1048">
        <v>0.03</v>
      </c>
      <c r="AC1048">
        <v>0.05</v>
      </c>
      <c r="AD1048">
        <v>0.02</v>
      </c>
      <c r="AE1048">
        <v>5.5416768830806902</v>
      </c>
      <c r="AF1048">
        <v>178.02299309999901</v>
      </c>
      <c r="AG1048">
        <v>-38.667782369999998</v>
      </c>
      <c r="AI1048">
        <v>208800</v>
      </c>
      <c r="AJ1048" t="s">
        <v>1160</v>
      </c>
      <c r="AK1048" t="s">
        <v>96</v>
      </c>
      <c r="AL1048">
        <v>0</v>
      </c>
      <c r="AM1048">
        <v>0</v>
      </c>
      <c r="AN1048">
        <v>0</v>
      </c>
      <c r="AO1048">
        <v>0</v>
      </c>
      <c r="AP1048">
        <v>0</v>
      </c>
      <c r="AQ1048">
        <v>0.6</v>
      </c>
      <c r="AR1048">
        <v>0</v>
      </c>
      <c r="AS1048">
        <v>0</v>
      </c>
      <c r="AT1048">
        <v>0.4</v>
      </c>
      <c r="AU1048">
        <v>0</v>
      </c>
      <c r="AV1048">
        <v>0.562527358900205</v>
      </c>
      <c r="AW1048">
        <v>176.77323390000001</v>
      </c>
      <c r="AX1048">
        <v>-39.61622285</v>
      </c>
    </row>
    <row r="1049" spans="1:50" x14ac:dyDescent="0.55000000000000004">
      <c r="A1049">
        <v>207600</v>
      </c>
      <c r="B1049" t="s">
        <v>1148</v>
      </c>
      <c r="C1049" t="s">
        <v>96</v>
      </c>
      <c r="D1049">
        <v>0</v>
      </c>
      <c r="E1049">
        <v>0</v>
      </c>
      <c r="F1049">
        <v>0</v>
      </c>
      <c r="G1049">
        <v>0</v>
      </c>
      <c r="H1049">
        <v>1</v>
      </c>
      <c r="I1049">
        <v>0</v>
      </c>
      <c r="J1049">
        <v>0</v>
      </c>
      <c r="K1049">
        <v>0</v>
      </c>
      <c r="L1049">
        <v>0</v>
      </c>
      <c r="M1049">
        <v>0.02</v>
      </c>
      <c r="N1049">
        <v>20.663510914391299</v>
      </c>
      <c r="O1049">
        <f t="shared" si="32"/>
        <v>177.34997240000001</v>
      </c>
      <c r="P1049">
        <f t="shared" si="33"/>
        <v>-38.795682110000001</v>
      </c>
      <c r="R1049">
        <v>206900</v>
      </c>
      <c r="S1049" t="s">
        <v>1142</v>
      </c>
      <c r="T1049" t="s">
        <v>96</v>
      </c>
      <c r="U1049">
        <v>0</v>
      </c>
      <c r="V1049">
        <v>0</v>
      </c>
      <c r="W1049">
        <v>0</v>
      </c>
      <c r="X1049">
        <v>0</v>
      </c>
      <c r="Y1049">
        <v>0.97</v>
      </c>
      <c r="Z1049">
        <v>0</v>
      </c>
      <c r="AA1049">
        <v>0</v>
      </c>
      <c r="AB1049">
        <v>0</v>
      </c>
      <c r="AC1049">
        <v>0.03</v>
      </c>
      <c r="AD1049">
        <v>0.02</v>
      </c>
      <c r="AE1049">
        <v>3.0307666546484802</v>
      </c>
      <c r="AF1049">
        <v>178.0432801</v>
      </c>
      <c r="AG1049">
        <v>-38.665873910000002</v>
      </c>
      <c r="AI1049">
        <v>209000</v>
      </c>
      <c r="AJ1049" t="s">
        <v>1161</v>
      </c>
      <c r="AK1049" t="s">
        <v>96</v>
      </c>
      <c r="AL1049">
        <v>0</v>
      </c>
      <c r="AM1049">
        <v>0</v>
      </c>
      <c r="AN1049">
        <v>0</v>
      </c>
      <c r="AO1049">
        <v>0</v>
      </c>
      <c r="AP1049">
        <v>0</v>
      </c>
      <c r="AQ1049">
        <v>1</v>
      </c>
      <c r="AR1049">
        <v>0</v>
      </c>
      <c r="AS1049">
        <v>0</v>
      </c>
      <c r="AT1049">
        <v>0</v>
      </c>
      <c r="AU1049">
        <v>0</v>
      </c>
      <c r="AV1049">
        <v>0.83772835622148101</v>
      </c>
      <c r="AW1049">
        <v>176.78200749999999</v>
      </c>
      <c r="AX1049">
        <v>-39.619546589999999</v>
      </c>
    </row>
    <row r="1050" spans="1:50" x14ac:dyDescent="0.55000000000000004">
      <c r="A1050">
        <v>207700</v>
      </c>
      <c r="B1050" t="s">
        <v>1149</v>
      </c>
      <c r="C1050" t="s">
        <v>96</v>
      </c>
      <c r="D1050">
        <v>0</v>
      </c>
      <c r="E1050">
        <v>0</v>
      </c>
      <c r="F1050">
        <v>0</v>
      </c>
      <c r="G1050">
        <v>0</v>
      </c>
      <c r="H1050">
        <v>1</v>
      </c>
      <c r="I1050">
        <v>0</v>
      </c>
      <c r="J1050">
        <v>0</v>
      </c>
      <c r="K1050">
        <v>0</v>
      </c>
      <c r="L1050">
        <v>0</v>
      </c>
      <c r="M1050">
        <v>0.02</v>
      </c>
      <c r="N1050">
        <v>13.543494566769599</v>
      </c>
      <c r="O1050">
        <f t="shared" si="32"/>
        <v>177.544498</v>
      </c>
      <c r="P1050">
        <f t="shared" si="33"/>
        <v>-39.01995479</v>
      </c>
      <c r="R1050">
        <v>207000</v>
      </c>
      <c r="S1050" t="s">
        <v>1143</v>
      </c>
      <c r="T1050" t="s">
        <v>96</v>
      </c>
      <c r="U1050">
        <v>0</v>
      </c>
      <c r="V1050">
        <v>0</v>
      </c>
      <c r="W1050">
        <v>0</v>
      </c>
      <c r="X1050">
        <v>0</v>
      </c>
      <c r="Y1050">
        <v>1</v>
      </c>
      <c r="Z1050">
        <v>0</v>
      </c>
      <c r="AA1050">
        <v>0</v>
      </c>
      <c r="AB1050">
        <v>0</v>
      </c>
      <c r="AC1050">
        <v>0</v>
      </c>
      <c r="AD1050">
        <v>0.02</v>
      </c>
      <c r="AE1050">
        <v>3.3829986466299502</v>
      </c>
      <c r="AF1050">
        <v>178.03919529999999</v>
      </c>
      <c r="AG1050">
        <v>-38.679223010000001</v>
      </c>
      <c r="AI1050">
        <v>209100</v>
      </c>
      <c r="AJ1050" t="s">
        <v>1162</v>
      </c>
      <c r="AK1050" t="s">
        <v>96</v>
      </c>
      <c r="AL1050">
        <v>0</v>
      </c>
      <c r="AM1050">
        <v>0.02</v>
      </c>
      <c r="AN1050">
        <v>0</v>
      </c>
      <c r="AO1050">
        <v>0</v>
      </c>
      <c r="AP1050">
        <v>0</v>
      </c>
      <c r="AQ1050">
        <v>0.54</v>
      </c>
      <c r="AR1050">
        <v>0</v>
      </c>
      <c r="AS1050">
        <v>0</v>
      </c>
      <c r="AT1050">
        <v>0.44</v>
      </c>
      <c r="AU1050">
        <v>0</v>
      </c>
      <c r="AV1050">
        <v>0.88590324737932402</v>
      </c>
      <c r="AW1050">
        <v>176.78766010000001</v>
      </c>
      <c r="AX1050">
        <v>-39.625063320000002</v>
      </c>
    </row>
    <row r="1051" spans="1:50" x14ac:dyDescent="0.55000000000000004">
      <c r="A1051">
        <v>207800</v>
      </c>
      <c r="B1051" t="s">
        <v>1150</v>
      </c>
      <c r="C1051" t="s">
        <v>96</v>
      </c>
      <c r="D1051">
        <v>0</v>
      </c>
      <c r="E1051">
        <v>0</v>
      </c>
      <c r="F1051">
        <v>0</v>
      </c>
      <c r="G1051">
        <v>0</v>
      </c>
      <c r="H1051">
        <v>0.77</v>
      </c>
      <c r="I1051">
        <v>0.11</v>
      </c>
      <c r="J1051">
        <v>0</v>
      </c>
      <c r="K1051">
        <v>0.02</v>
      </c>
      <c r="L1051">
        <v>0.1</v>
      </c>
      <c r="M1051">
        <v>0.02</v>
      </c>
      <c r="N1051">
        <v>2.8141204980030499</v>
      </c>
      <c r="O1051">
        <f t="shared" si="32"/>
        <v>177.41898080000001</v>
      </c>
      <c r="P1051">
        <f t="shared" si="33"/>
        <v>-39.039084690000003</v>
      </c>
      <c r="R1051">
        <v>207100</v>
      </c>
      <c r="S1051" t="s">
        <v>1144</v>
      </c>
      <c r="T1051" t="s">
        <v>96</v>
      </c>
      <c r="U1051">
        <v>0</v>
      </c>
      <c r="V1051">
        <v>0</v>
      </c>
      <c r="W1051">
        <v>0</v>
      </c>
      <c r="X1051">
        <v>0</v>
      </c>
      <c r="Y1051">
        <v>1</v>
      </c>
      <c r="Z1051">
        <v>0</v>
      </c>
      <c r="AA1051">
        <v>0</v>
      </c>
      <c r="AB1051">
        <v>0</v>
      </c>
      <c r="AC1051">
        <v>0</v>
      </c>
      <c r="AD1051">
        <v>0.02</v>
      </c>
      <c r="AE1051">
        <v>0.44202787349761202</v>
      </c>
      <c r="AF1051">
        <v>178.056555</v>
      </c>
      <c r="AG1051">
        <v>-38.669399830000003</v>
      </c>
      <c r="AI1051">
        <v>209200</v>
      </c>
      <c r="AJ1051" t="s">
        <v>1163</v>
      </c>
      <c r="AK1051" t="s">
        <v>96</v>
      </c>
      <c r="AL1051">
        <v>0</v>
      </c>
      <c r="AM1051">
        <v>0</v>
      </c>
      <c r="AN1051">
        <v>0</v>
      </c>
      <c r="AO1051">
        <v>0</v>
      </c>
      <c r="AP1051">
        <v>0</v>
      </c>
      <c r="AQ1051">
        <v>0.56999999999999995</v>
      </c>
      <c r="AR1051">
        <v>0</v>
      </c>
      <c r="AS1051">
        <v>0</v>
      </c>
      <c r="AT1051">
        <v>0.43</v>
      </c>
      <c r="AU1051">
        <v>0</v>
      </c>
      <c r="AV1051">
        <v>0.75577775931962798</v>
      </c>
      <c r="AW1051">
        <v>176.79128019999999</v>
      </c>
      <c r="AX1051">
        <v>-39.630970189999999</v>
      </c>
    </row>
    <row r="1052" spans="1:50" x14ac:dyDescent="0.55000000000000004">
      <c r="A1052">
        <v>207900</v>
      </c>
      <c r="B1052" t="s">
        <v>1151</v>
      </c>
      <c r="C1052" t="s">
        <v>96</v>
      </c>
      <c r="D1052">
        <v>0</v>
      </c>
      <c r="E1052">
        <v>0</v>
      </c>
      <c r="F1052">
        <v>0</v>
      </c>
      <c r="G1052">
        <v>0</v>
      </c>
      <c r="H1052">
        <v>0.96</v>
      </c>
      <c r="I1052">
        <v>0</v>
      </c>
      <c r="J1052">
        <v>0</v>
      </c>
      <c r="K1052">
        <v>0</v>
      </c>
      <c r="L1052">
        <v>0.04</v>
      </c>
      <c r="M1052">
        <v>0.02</v>
      </c>
      <c r="N1052">
        <v>19.301092372897301</v>
      </c>
      <c r="O1052">
        <f t="shared" si="32"/>
        <v>177.80763709999999</v>
      </c>
      <c r="P1052">
        <f t="shared" si="33"/>
        <v>-39.038103069999998</v>
      </c>
      <c r="R1052">
        <v>207200</v>
      </c>
      <c r="S1052" t="s">
        <v>1145</v>
      </c>
      <c r="T1052" t="s">
        <v>96</v>
      </c>
      <c r="U1052">
        <v>0</v>
      </c>
      <c r="V1052">
        <v>0</v>
      </c>
      <c r="W1052">
        <v>0</v>
      </c>
      <c r="X1052">
        <v>0</v>
      </c>
      <c r="Y1052">
        <v>0.69</v>
      </c>
      <c r="Z1052">
        <v>0.31</v>
      </c>
      <c r="AA1052">
        <v>0</v>
      </c>
      <c r="AB1052">
        <v>0</v>
      </c>
      <c r="AC1052">
        <v>0</v>
      </c>
      <c r="AD1052">
        <v>0.02</v>
      </c>
      <c r="AE1052">
        <v>0.99879395960091599</v>
      </c>
      <c r="AF1052">
        <v>178.05343959999999</v>
      </c>
      <c r="AG1052">
        <v>-38.67903252</v>
      </c>
      <c r="AI1052">
        <v>209400</v>
      </c>
      <c r="AJ1052" t="s">
        <v>1164</v>
      </c>
      <c r="AK1052" t="s">
        <v>96</v>
      </c>
      <c r="AL1052">
        <v>0</v>
      </c>
      <c r="AM1052">
        <v>0.09</v>
      </c>
      <c r="AN1052">
        <v>0</v>
      </c>
      <c r="AO1052">
        <v>0</v>
      </c>
      <c r="AP1052">
        <v>0</v>
      </c>
      <c r="AQ1052">
        <v>0.67</v>
      </c>
      <c r="AR1052">
        <v>0</v>
      </c>
      <c r="AS1052">
        <v>0.02</v>
      </c>
      <c r="AT1052">
        <v>0.22</v>
      </c>
      <c r="AU1052">
        <v>0</v>
      </c>
      <c r="AV1052">
        <v>5.6896488049602496</v>
      </c>
      <c r="AW1052">
        <v>176.82925990000001</v>
      </c>
      <c r="AX1052">
        <v>-39.621668479999997</v>
      </c>
    </row>
    <row r="1053" spans="1:50" x14ac:dyDescent="0.55000000000000004">
      <c r="A1053">
        <v>208000</v>
      </c>
      <c r="B1053" t="s">
        <v>1152</v>
      </c>
      <c r="C1053" t="s">
        <v>96</v>
      </c>
      <c r="D1053">
        <v>0</v>
      </c>
      <c r="E1053">
        <v>0</v>
      </c>
      <c r="F1053">
        <v>0</v>
      </c>
      <c r="G1053">
        <v>0</v>
      </c>
      <c r="H1053">
        <v>0.93</v>
      </c>
      <c r="I1053">
        <v>0</v>
      </c>
      <c r="J1053">
        <v>0</v>
      </c>
      <c r="K1053">
        <v>0</v>
      </c>
      <c r="L1053">
        <v>7.0000000000000007E-2</v>
      </c>
      <c r="M1053">
        <v>0.02</v>
      </c>
      <c r="N1053">
        <v>25.239264615143</v>
      </c>
      <c r="O1053">
        <f t="shared" si="32"/>
        <v>176.64300700000001</v>
      </c>
      <c r="P1053">
        <f t="shared" si="33"/>
        <v>-39.197458740000002</v>
      </c>
      <c r="R1053">
        <v>207300</v>
      </c>
      <c r="S1053" t="s">
        <v>1146</v>
      </c>
      <c r="T1053" t="s">
        <v>96</v>
      </c>
      <c r="U1053">
        <v>0</v>
      </c>
      <c r="V1053">
        <v>0</v>
      </c>
      <c r="W1053">
        <v>0</v>
      </c>
      <c r="X1053">
        <v>0</v>
      </c>
      <c r="Y1053">
        <v>0.84</v>
      </c>
      <c r="Z1053">
        <v>0</v>
      </c>
      <c r="AA1053">
        <v>0</v>
      </c>
      <c r="AB1053">
        <v>0</v>
      </c>
      <c r="AC1053">
        <v>0.16</v>
      </c>
      <c r="AD1053">
        <v>0.02</v>
      </c>
      <c r="AE1053">
        <v>1.0347582395175301</v>
      </c>
      <c r="AF1053">
        <v>178.0698826</v>
      </c>
      <c r="AG1053">
        <v>-38.685905320000003</v>
      </c>
      <c r="AI1053">
        <v>209500</v>
      </c>
      <c r="AJ1053" t="s">
        <v>1165</v>
      </c>
      <c r="AK1053" t="s">
        <v>96</v>
      </c>
      <c r="AL1053">
        <v>0</v>
      </c>
      <c r="AM1053">
        <v>0</v>
      </c>
      <c r="AN1053">
        <v>0</v>
      </c>
      <c r="AO1053">
        <v>0</v>
      </c>
      <c r="AP1053">
        <v>0</v>
      </c>
      <c r="AQ1053">
        <v>0.42</v>
      </c>
      <c r="AR1053">
        <v>0</v>
      </c>
      <c r="AS1053">
        <v>7.0000000000000007E-2</v>
      </c>
      <c r="AT1053">
        <v>0.51</v>
      </c>
      <c r="AU1053">
        <v>0</v>
      </c>
      <c r="AV1053">
        <v>0.98886052911558797</v>
      </c>
      <c r="AW1053">
        <v>176.8210267</v>
      </c>
      <c r="AX1053">
        <v>-39.62902656</v>
      </c>
    </row>
    <row r="1054" spans="1:50" x14ac:dyDescent="0.55000000000000004">
      <c r="A1054">
        <v>208100</v>
      </c>
      <c r="B1054" t="s">
        <v>1153</v>
      </c>
      <c r="C1054" t="s">
        <v>96</v>
      </c>
      <c r="D1054">
        <v>0</v>
      </c>
      <c r="E1054">
        <v>0</v>
      </c>
      <c r="F1054">
        <v>0</v>
      </c>
      <c r="G1054">
        <v>0</v>
      </c>
      <c r="H1054">
        <v>1</v>
      </c>
      <c r="I1054">
        <v>0</v>
      </c>
      <c r="J1054">
        <v>0</v>
      </c>
      <c r="K1054">
        <v>0</v>
      </c>
      <c r="L1054">
        <v>0</v>
      </c>
      <c r="M1054">
        <v>0.02</v>
      </c>
      <c r="N1054">
        <v>27.267198925057201</v>
      </c>
      <c r="O1054">
        <f t="shared" si="32"/>
        <v>176.49801479999999</v>
      </c>
      <c r="P1054">
        <f t="shared" si="33"/>
        <v>-39.475751539999997</v>
      </c>
      <c r="R1054">
        <v>207400</v>
      </c>
      <c r="S1054" t="s">
        <v>1147</v>
      </c>
      <c r="T1054" t="s">
        <v>96</v>
      </c>
      <c r="U1054">
        <v>0</v>
      </c>
      <c r="V1054">
        <v>0</v>
      </c>
      <c r="W1054">
        <v>0</v>
      </c>
      <c r="X1054">
        <v>0</v>
      </c>
      <c r="Y1054">
        <v>0.74</v>
      </c>
      <c r="Z1054">
        <v>0.19</v>
      </c>
      <c r="AA1054">
        <v>0</v>
      </c>
      <c r="AB1054">
        <v>0</v>
      </c>
      <c r="AC1054">
        <v>7.0000000000000007E-2</v>
      </c>
      <c r="AD1054">
        <v>0.02</v>
      </c>
      <c r="AE1054">
        <v>17.558258618092701</v>
      </c>
      <c r="AF1054">
        <v>177.0081935</v>
      </c>
      <c r="AG1054">
        <v>-38.923250260000003</v>
      </c>
      <c r="AI1054">
        <v>209600</v>
      </c>
      <c r="AJ1054" t="s">
        <v>1166</v>
      </c>
      <c r="AK1054" t="s">
        <v>96</v>
      </c>
      <c r="AL1054">
        <v>0</v>
      </c>
      <c r="AM1054">
        <v>0.09</v>
      </c>
      <c r="AN1054">
        <v>0</v>
      </c>
      <c r="AO1054">
        <v>0</v>
      </c>
      <c r="AP1054">
        <v>0.01</v>
      </c>
      <c r="AQ1054">
        <v>0.65</v>
      </c>
      <c r="AR1054">
        <v>0</v>
      </c>
      <c r="AS1054">
        <v>0.18</v>
      </c>
      <c r="AT1054">
        <v>7.0000000000000007E-2</v>
      </c>
      <c r="AU1054">
        <v>0</v>
      </c>
      <c r="AV1054">
        <v>1.8650014202196299</v>
      </c>
      <c r="AW1054">
        <v>176.91303790000001</v>
      </c>
      <c r="AX1054">
        <v>-39.586810139999997</v>
      </c>
    </row>
    <row r="1055" spans="1:50" x14ac:dyDescent="0.55000000000000004">
      <c r="A1055">
        <v>208200</v>
      </c>
      <c r="B1055" t="s">
        <v>1154</v>
      </c>
      <c r="C1055" t="s">
        <v>96</v>
      </c>
      <c r="D1055">
        <v>0</v>
      </c>
      <c r="E1055">
        <v>0</v>
      </c>
      <c r="F1055">
        <v>0</v>
      </c>
      <c r="G1055">
        <v>0</v>
      </c>
      <c r="H1055">
        <v>0.94</v>
      </c>
      <c r="I1055">
        <v>0</v>
      </c>
      <c r="J1055">
        <v>0</v>
      </c>
      <c r="K1055">
        <v>0</v>
      </c>
      <c r="L1055">
        <v>0.06</v>
      </c>
      <c r="M1055">
        <v>0.02</v>
      </c>
      <c r="N1055">
        <v>27.007407143141201</v>
      </c>
      <c r="O1055">
        <f t="shared" si="32"/>
        <v>176.41154069999999</v>
      </c>
      <c r="P1055">
        <f t="shared" si="33"/>
        <v>-39.640941470000001</v>
      </c>
      <c r="R1055">
        <v>207600</v>
      </c>
      <c r="S1055" t="s">
        <v>1148</v>
      </c>
      <c r="T1055" t="s">
        <v>96</v>
      </c>
      <c r="U1055">
        <v>0</v>
      </c>
      <c r="V1055">
        <v>0</v>
      </c>
      <c r="W1055">
        <v>0</v>
      </c>
      <c r="X1055">
        <v>0</v>
      </c>
      <c r="Y1055">
        <v>1</v>
      </c>
      <c r="Z1055">
        <v>0</v>
      </c>
      <c r="AA1055">
        <v>0</v>
      </c>
      <c r="AB1055">
        <v>0</v>
      </c>
      <c r="AC1055">
        <v>0</v>
      </c>
      <c r="AD1055">
        <v>0.02</v>
      </c>
      <c r="AE1055">
        <v>14.9103992805604</v>
      </c>
      <c r="AF1055">
        <v>177.34997240000001</v>
      </c>
      <c r="AG1055">
        <v>-38.795682110000001</v>
      </c>
      <c r="AI1055">
        <v>209700</v>
      </c>
      <c r="AJ1055" t="s">
        <v>1167</v>
      </c>
      <c r="AK1055" t="s">
        <v>96</v>
      </c>
      <c r="AL1055" t="s">
        <v>97</v>
      </c>
      <c r="AM1055" t="s">
        <v>97</v>
      </c>
      <c r="AN1055" t="s">
        <v>97</v>
      </c>
      <c r="AO1055">
        <v>0</v>
      </c>
      <c r="AP1055" t="s">
        <v>97</v>
      </c>
      <c r="AQ1055" t="s">
        <v>97</v>
      </c>
      <c r="AR1055">
        <v>0</v>
      </c>
      <c r="AS1055" t="s">
        <v>97</v>
      </c>
      <c r="AT1055" t="s">
        <v>97</v>
      </c>
      <c r="AU1055">
        <v>0</v>
      </c>
      <c r="AV1055" t="s">
        <v>97</v>
      </c>
      <c r="AW1055">
        <v>176.83315249999899</v>
      </c>
      <c r="AX1055">
        <v>-39.634704659999997</v>
      </c>
    </row>
    <row r="1056" spans="1:50" x14ac:dyDescent="0.55000000000000004">
      <c r="A1056">
        <v>208300</v>
      </c>
      <c r="B1056" t="s">
        <v>1155</v>
      </c>
      <c r="C1056" t="s">
        <v>96</v>
      </c>
      <c r="D1056">
        <v>0</v>
      </c>
      <c r="E1056">
        <v>0</v>
      </c>
      <c r="F1056">
        <v>0</v>
      </c>
      <c r="G1056">
        <v>0</v>
      </c>
      <c r="H1056">
        <v>0.97</v>
      </c>
      <c r="I1056">
        <v>0.02</v>
      </c>
      <c r="J1056">
        <v>0</v>
      </c>
      <c r="K1056">
        <v>0</v>
      </c>
      <c r="L1056">
        <v>0.01</v>
      </c>
      <c r="M1056">
        <v>0.02</v>
      </c>
      <c r="N1056">
        <v>13.363210335466199</v>
      </c>
      <c r="O1056">
        <f t="shared" si="32"/>
        <v>176.79125759999999</v>
      </c>
      <c r="P1056">
        <f t="shared" si="33"/>
        <v>-39.437794699999998</v>
      </c>
      <c r="R1056">
        <v>207700</v>
      </c>
      <c r="S1056" t="s">
        <v>1149</v>
      </c>
      <c r="T1056" t="s">
        <v>96</v>
      </c>
      <c r="U1056">
        <v>0</v>
      </c>
      <c r="V1056">
        <v>0</v>
      </c>
      <c r="W1056">
        <v>0</v>
      </c>
      <c r="X1056">
        <v>0</v>
      </c>
      <c r="Y1056">
        <v>0.78</v>
      </c>
      <c r="Z1056">
        <v>0.22</v>
      </c>
      <c r="AA1056">
        <v>0</v>
      </c>
      <c r="AB1056">
        <v>0</v>
      </c>
      <c r="AC1056">
        <v>0</v>
      </c>
      <c r="AD1056">
        <v>0.02</v>
      </c>
      <c r="AE1056">
        <v>11.3261376638883</v>
      </c>
      <c r="AF1056">
        <v>177.544498</v>
      </c>
      <c r="AG1056">
        <v>-39.01995479</v>
      </c>
      <c r="AI1056">
        <v>209800</v>
      </c>
      <c r="AJ1056" t="s">
        <v>1168</v>
      </c>
      <c r="AK1056" t="s">
        <v>96</v>
      </c>
      <c r="AL1056">
        <v>0</v>
      </c>
      <c r="AM1056">
        <v>0</v>
      </c>
      <c r="AN1056">
        <v>0</v>
      </c>
      <c r="AO1056">
        <v>0</v>
      </c>
      <c r="AP1056">
        <v>0</v>
      </c>
      <c r="AQ1056">
        <v>0.74</v>
      </c>
      <c r="AR1056">
        <v>0</v>
      </c>
      <c r="AS1056">
        <v>0.06</v>
      </c>
      <c r="AT1056">
        <v>0.2</v>
      </c>
      <c r="AU1056">
        <v>0</v>
      </c>
      <c r="AV1056">
        <v>1.5418202601918001</v>
      </c>
      <c r="AW1056">
        <v>176.84888090000001</v>
      </c>
      <c r="AX1056">
        <v>-39.624049620000001</v>
      </c>
    </row>
    <row r="1057" spans="1:50" x14ac:dyDescent="0.55000000000000004">
      <c r="A1057">
        <v>208400</v>
      </c>
      <c r="B1057" t="s">
        <v>1156</v>
      </c>
      <c r="C1057" t="s">
        <v>96</v>
      </c>
      <c r="D1057">
        <v>0</v>
      </c>
      <c r="E1057">
        <v>0</v>
      </c>
      <c r="F1057">
        <v>0</v>
      </c>
      <c r="G1057">
        <v>0</v>
      </c>
      <c r="H1057">
        <v>0.95</v>
      </c>
      <c r="I1057">
        <v>0.02</v>
      </c>
      <c r="J1057">
        <v>0</v>
      </c>
      <c r="K1057">
        <v>0</v>
      </c>
      <c r="L1057">
        <v>0.03</v>
      </c>
      <c r="M1057">
        <v>0.02</v>
      </c>
      <c r="N1057">
        <v>5.51051234609292</v>
      </c>
      <c r="O1057">
        <f t="shared" si="32"/>
        <v>176.81657139999999</v>
      </c>
      <c r="P1057">
        <f t="shared" si="33"/>
        <v>-39.57812165</v>
      </c>
      <c r="R1057">
        <v>207800</v>
      </c>
      <c r="S1057" t="s">
        <v>1150</v>
      </c>
      <c r="T1057" t="s">
        <v>96</v>
      </c>
      <c r="U1057">
        <v>0</v>
      </c>
      <c r="V1057">
        <v>0</v>
      </c>
      <c r="W1057">
        <v>0</v>
      </c>
      <c r="X1057">
        <v>0</v>
      </c>
      <c r="Y1057">
        <v>0.83</v>
      </c>
      <c r="Z1057">
        <v>7.0000000000000007E-2</v>
      </c>
      <c r="AA1057">
        <v>0</v>
      </c>
      <c r="AB1057">
        <v>0.02</v>
      </c>
      <c r="AC1057">
        <v>0.08</v>
      </c>
      <c r="AD1057">
        <v>0.02</v>
      </c>
      <c r="AE1057">
        <v>8.0142703005439309</v>
      </c>
      <c r="AF1057">
        <v>177.41898080000001</v>
      </c>
      <c r="AG1057">
        <v>-39.039084690000003</v>
      </c>
      <c r="AI1057">
        <v>209900</v>
      </c>
      <c r="AJ1057" t="s">
        <v>1169</v>
      </c>
      <c r="AK1057" t="s">
        <v>96</v>
      </c>
      <c r="AL1057">
        <v>0</v>
      </c>
      <c r="AM1057">
        <v>0</v>
      </c>
      <c r="AN1057">
        <v>0</v>
      </c>
      <c r="AO1057">
        <v>0</v>
      </c>
      <c r="AP1057">
        <v>0</v>
      </c>
      <c r="AQ1057">
        <v>0.68</v>
      </c>
      <c r="AR1057">
        <v>0</v>
      </c>
      <c r="AS1057">
        <v>0.04</v>
      </c>
      <c r="AT1057">
        <v>0.28000000000000003</v>
      </c>
      <c r="AU1057">
        <v>0</v>
      </c>
      <c r="AV1057">
        <v>1.3508807908882701</v>
      </c>
      <c r="AW1057">
        <v>176.8248974</v>
      </c>
      <c r="AX1057">
        <v>-39.640685990000001</v>
      </c>
    </row>
    <row r="1058" spans="1:50" x14ac:dyDescent="0.55000000000000004">
      <c r="A1058">
        <v>208500</v>
      </c>
      <c r="B1058" t="s">
        <v>1157</v>
      </c>
      <c r="C1058" t="s">
        <v>96</v>
      </c>
      <c r="D1058">
        <v>0</v>
      </c>
      <c r="E1058">
        <v>0</v>
      </c>
      <c r="F1058">
        <v>0</v>
      </c>
      <c r="G1058">
        <v>0</v>
      </c>
      <c r="H1058">
        <v>0.92</v>
      </c>
      <c r="I1058">
        <v>0</v>
      </c>
      <c r="J1058">
        <v>0</v>
      </c>
      <c r="K1058">
        <v>0</v>
      </c>
      <c r="L1058">
        <v>0.08</v>
      </c>
      <c r="M1058">
        <v>0.02</v>
      </c>
      <c r="N1058">
        <v>4.1839181190767096</v>
      </c>
      <c r="O1058">
        <f t="shared" si="32"/>
        <v>176.76284809999899</v>
      </c>
      <c r="P1058">
        <f t="shared" si="33"/>
        <v>-39.633130819999998</v>
      </c>
      <c r="R1058">
        <v>207900</v>
      </c>
      <c r="S1058" t="s">
        <v>1151</v>
      </c>
      <c r="T1058" t="s">
        <v>96</v>
      </c>
      <c r="U1058">
        <v>0</v>
      </c>
      <c r="V1058">
        <v>0</v>
      </c>
      <c r="W1058">
        <v>0</v>
      </c>
      <c r="X1058">
        <v>0</v>
      </c>
      <c r="Y1058">
        <v>0.92</v>
      </c>
      <c r="Z1058">
        <v>0</v>
      </c>
      <c r="AA1058">
        <v>0</v>
      </c>
      <c r="AB1058">
        <v>0</v>
      </c>
      <c r="AC1058">
        <v>0.08</v>
      </c>
      <c r="AD1058">
        <v>0.02</v>
      </c>
      <c r="AE1058">
        <v>2.5829211662776501</v>
      </c>
      <c r="AF1058">
        <v>177.80763709999999</v>
      </c>
      <c r="AG1058">
        <v>-39.038103069999998</v>
      </c>
      <c r="AI1058">
        <v>210000</v>
      </c>
      <c r="AJ1058" t="s">
        <v>1170</v>
      </c>
      <c r="AK1058" t="s">
        <v>96</v>
      </c>
      <c r="AL1058" t="s">
        <v>97</v>
      </c>
      <c r="AM1058" t="s">
        <v>97</v>
      </c>
      <c r="AN1058" t="s">
        <v>97</v>
      </c>
      <c r="AO1058">
        <v>0</v>
      </c>
      <c r="AP1058" t="s">
        <v>97</v>
      </c>
      <c r="AQ1058" t="s">
        <v>97</v>
      </c>
      <c r="AR1058">
        <v>0</v>
      </c>
      <c r="AS1058" t="s">
        <v>97</v>
      </c>
      <c r="AT1058" t="s">
        <v>97</v>
      </c>
      <c r="AU1058">
        <v>0</v>
      </c>
      <c r="AV1058" t="s">
        <v>97</v>
      </c>
      <c r="AW1058">
        <v>176.84243029999999</v>
      </c>
      <c r="AX1058">
        <v>-39.630816959999997</v>
      </c>
    </row>
    <row r="1059" spans="1:50" x14ac:dyDescent="0.55000000000000004">
      <c r="A1059">
        <v>208600</v>
      </c>
      <c r="B1059" t="s">
        <v>1158</v>
      </c>
      <c r="C1059" t="s">
        <v>96</v>
      </c>
      <c r="D1059">
        <v>0</v>
      </c>
      <c r="E1059">
        <v>0</v>
      </c>
      <c r="F1059">
        <v>0</v>
      </c>
      <c r="G1059">
        <v>0</v>
      </c>
      <c r="H1059">
        <v>1</v>
      </c>
      <c r="I1059">
        <v>0</v>
      </c>
      <c r="J1059">
        <v>0</v>
      </c>
      <c r="K1059">
        <v>0</v>
      </c>
      <c r="L1059">
        <v>0</v>
      </c>
      <c r="M1059">
        <v>0.02</v>
      </c>
      <c r="N1059">
        <v>4.1549011593308203</v>
      </c>
      <c r="O1059">
        <f t="shared" si="32"/>
        <v>176.8187489</v>
      </c>
      <c r="P1059">
        <f t="shared" si="33"/>
        <v>-39.599613849999997</v>
      </c>
      <c r="R1059">
        <v>208000</v>
      </c>
      <c r="S1059" t="s">
        <v>1152</v>
      </c>
      <c r="T1059" t="s">
        <v>96</v>
      </c>
      <c r="U1059">
        <v>0</v>
      </c>
      <c r="V1059">
        <v>0</v>
      </c>
      <c r="W1059">
        <v>0</v>
      </c>
      <c r="X1059">
        <v>0</v>
      </c>
      <c r="Y1059">
        <v>0.83</v>
      </c>
      <c r="Z1059">
        <v>0</v>
      </c>
      <c r="AA1059">
        <v>0</v>
      </c>
      <c r="AB1059">
        <v>0</v>
      </c>
      <c r="AC1059">
        <v>0.17</v>
      </c>
      <c r="AD1059">
        <v>0.02</v>
      </c>
      <c r="AE1059">
        <v>4.2946996477970201</v>
      </c>
      <c r="AF1059">
        <v>176.64300700000001</v>
      </c>
      <c r="AG1059">
        <v>-39.197458740000002</v>
      </c>
      <c r="AI1059">
        <v>210200</v>
      </c>
      <c r="AJ1059" t="s">
        <v>1171</v>
      </c>
      <c r="AK1059" t="s">
        <v>96</v>
      </c>
      <c r="AL1059">
        <v>0</v>
      </c>
      <c r="AM1059">
        <v>0</v>
      </c>
      <c r="AN1059">
        <v>0</v>
      </c>
      <c r="AO1059">
        <v>0</v>
      </c>
      <c r="AP1059">
        <v>0</v>
      </c>
      <c r="AQ1059">
        <v>1</v>
      </c>
      <c r="AR1059">
        <v>0</v>
      </c>
      <c r="AS1059">
        <v>0</v>
      </c>
      <c r="AT1059">
        <v>0</v>
      </c>
      <c r="AU1059">
        <v>0</v>
      </c>
      <c r="AV1059" t="s">
        <v>97</v>
      </c>
      <c r="AW1059">
        <v>176.8247484</v>
      </c>
      <c r="AX1059">
        <v>-39.674085079999998</v>
      </c>
    </row>
    <row r="1060" spans="1:50" x14ac:dyDescent="0.55000000000000004">
      <c r="A1060">
        <v>208700</v>
      </c>
      <c r="B1060" t="s">
        <v>1159</v>
      </c>
      <c r="C1060" t="s">
        <v>96</v>
      </c>
      <c r="D1060">
        <v>0</v>
      </c>
      <c r="E1060">
        <v>0</v>
      </c>
      <c r="F1060">
        <v>0</v>
      </c>
      <c r="G1060">
        <v>0</v>
      </c>
      <c r="H1060">
        <v>1</v>
      </c>
      <c r="I1060">
        <v>0</v>
      </c>
      <c r="J1060">
        <v>0</v>
      </c>
      <c r="K1060">
        <v>0</v>
      </c>
      <c r="L1060">
        <v>0</v>
      </c>
      <c r="M1060">
        <v>0.02</v>
      </c>
      <c r="N1060">
        <v>16.518846456396702</v>
      </c>
      <c r="O1060">
        <f t="shared" si="32"/>
        <v>176.70227119999899</v>
      </c>
      <c r="P1060">
        <f t="shared" si="33"/>
        <v>-39.75996379</v>
      </c>
      <c r="R1060">
        <v>208100</v>
      </c>
      <c r="S1060" t="s">
        <v>1153</v>
      </c>
      <c r="T1060" t="s">
        <v>96</v>
      </c>
      <c r="U1060">
        <v>0</v>
      </c>
      <c r="V1060">
        <v>0</v>
      </c>
      <c r="W1060">
        <v>0</v>
      </c>
      <c r="X1060">
        <v>0</v>
      </c>
      <c r="Y1060">
        <v>1</v>
      </c>
      <c r="Z1060">
        <v>0</v>
      </c>
      <c r="AA1060">
        <v>0</v>
      </c>
      <c r="AB1060">
        <v>0</v>
      </c>
      <c r="AC1060">
        <v>0</v>
      </c>
      <c r="AD1060">
        <v>0.02</v>
      </c>
      <c r="AE1060" t="s">
        <v>97</v>
      </c>
      <c r="AF1060">
        <v>176.49801479999999</v>
      </c>
      <c r="AG1060">
        <v>-39.475751539999997</v>
      </c>
      <c r="AI1060">
        <v>210300</v>
      </c>
      <c r="AJ1060" t="s">
        <v>1172</v>
      </c>
      <c r="AK1060" t="s">
        <v>96</v>
      </c>
      <c r="AL1060">
        <v>0</v>
      </c>
      <c r="AM1060">
        <v>0</v>
      </c>
      <c r="AN1060">
        <v>0</v>
      </c>
      <c r="AO1060">
        <v>0</v>
      </c>
      <c r="AP1060">
        <v>0</v>
      </c>
      <c r="AQ1060">
        <v>1</v>
      </c>
      <c r="AR1060">
        <v>0</v>
      </c>
      <c r="AS1060">
        <v>0</v>
      </c>
      <c r="AT1060">
        <v>0</v>
      </c>
      <c r="AU1060">
        <v>0</v>
      </c>
      <c r="AV1060">
        <v>3.9072567300229202</v>
      </c>
      <c r="AW1060">
        <v>176.83245269999901</v>
      </c>
      <c r="AX1060">
        <v>-39.646092070000002</v>
      </c>
    </row>
    <row r="1061" spans="1:50" x14ac:dyDescent="0.55000000000000004">
      <c r="A1061">
        <v>208800</v>
      </c>
      <c r="B1061" t="s">
        <v>1160</v>
      </c>
      <c r="C1061" t="s">
        <v>96</v>
      </c>
      <c r="D1061">
        <v>0</v>
      </c>
      <c r="E1061">
        <v>0</v>
      </c>
      <c r="F1061">
        <v>0</v>
      </c>
      <c r="G1061">
        <v>0</v>
      </c>
      <c r="H1061">
        <v>0.9</v>
      </c>
      <c r="I1061">
        <v>7.0000000000000007E-2</v>
      </c>
      <c r="J1061">
        <v>0</v>
      </c>
      <c r="K1061">
        <v>0.02</v>
      </c>
      <c r="L1061">
        <v>0.01</v>
      </c>
      <c r="M1061">
        <v>0.02</v>
      </c>
      <c r="N1061">
        <v>4.9606564072102604</v>
      </c>
      <c r="O1061">
        <f t="shared" si="32"/>
        <v>176.77323390000001</v>
      </c>
      <c r="P1061">
        <f t="shared" si="33"/>
        <v>-39.61622285</v>
      </c>
      <c r="R1061">
        <v>208200</v>
      </c>
      <c r="S1061" t="s">
        <v>1154</v>
      </c>
      <c r="T1061" t="s">
        <v>96</v>
      </c>
      <c r="U1061">
        <v>0</v>
      </c>
      <c r="V1061">
        <v>0</v>
      </c>
      <c r="W1061">
        <v>0</v>
      </c>
      <c r="X1061">
        <v>0</v>
      </c>
      <c r="Y1061">
        <v>0.86</v>
      </c>
      <c r="Z1061">
        <v>0</v>
      </c>
      <c r="AA1061">
        <v>0</v>
      </c>
      <c r="AB1061">
        <v>0</v>
      </c>
      <c r="AC1061">
        <v>0.14000000000000001</v>
      </c>
      <c r="AD1061">
        <v>0.02</v>
      </c>
      <c r="AE1061">
        <v>12.1594875474992</v>
      </c>
      <c r="AF1061">
        <v>176.41154069999999</v>
      </c>
      <c r="AG1061">
        <v>-39.640941470000001</v>
      </c>
      <c r="AI1061">
        <v>210400</v>
      </c>
      <c r="AJ1061" t="s">
        <v>1173</v>
      </c>
      <c r="AK1061" t="s">
        <v>96</v>
      </c>
      <c r="AL1061" t="s">
        <v>97</v>
      </c>
      <c r="AM1061" t="s">
        <v>97</v>
      </c>
      <c r="AN1061" t="s">
        <v>97</v>
      </c>
      <c r="AO1061">
        <v>0</v>
      </c>
      <c r="AP1061" t="s">
        <v>97</v>
      </c>
      <c r="AQ1061" t="s">
        <v>97</v>
      </c>
      <c r="AR1061">
        <v>0</v>
      </c>
      <c r="AS1061" t="s">
        <v>97</v>
      </c>
      <c r="AT1061" t="s">
        <v>97</v>
      </c>
      <c r="AU1061">
        <v>0</v>
      </c>
      <c r="AV1061" t="s">
        <v>97</v>
      </c>
      <c r="AW1061">
        <v>176.8797879</v>
      </c>
      <c r="AX1061">
        <v>-39.628472189999997</v>
      </c>
    </row>
    <row r="1062" spans="1:50" x14ac:dyDescent="0.55000000000000004">
      <c r="A1062">
        <v>208900</v>
      </c>
      <c r="B1062" t="s">
        <v>1174</v>
      </c>
      <c r="C1062" t="s">
        <v>96</v>
      </c>
      <c r="D1062">
        <v>0</v>
      </c>
      <c r="E1062">
        <v>0</v>
      </c>
      <c r="F1062">
        <v>0</v>
      </c>
      <c r="G1062">
        <v>0</v>
      </c>
      <c r="H1062">
        <v>1</v>
      </c>
      <c r="I1062">
        <v>0</v>
      </c>
      <c r="J1062">
        <v>0</v>
      </c>
      <c r="K1062">
        <v>0</v>
      </c>
      <c r="L1062">
        <v>0</v>
      </c>
      <c r="M1062">
        <v>0.02</v>
      </c>
      <c r="N1062" t="s">
        <v>97</v>
      </c>
      <c r="O1062">
        <f t="shared" si="32"/>
        <v>176.7956543</v>
      </c>
      <c r="P1062">
        <f t="shared" si="33"/>
        <v>-39.615490379999997</v>
      </c>
      <c r="R1062">
        <v>208300</v>
      </c>
      <c r="S1062" t="s">
        <v>1155</v>
      </c>
      <c r="T1062" t="s">
        <v>96</v>
      </c>
      <c r="U1062">
        <v>0</v>
      </c>
      <c r="V1062">
        <v>0</v>
      </c>
      <c r="W1062">
        <v>0</v>
      </c>
      <c r="X1062">
        <v>0</v>
      </c>
      <c r="Y1062">
        <v>0.97</v>
      </c>
      <c r="Z1062">
        <v>0</v>
      </c>
      <c r="AA1062">
        <v>0</v>
      </c>
      <c r="AB1062">
        <v>0</v>
      </c>
      <c r="AC1062">
        <v>0.03</v>
      </c>
      <c r="AD1062">
        <v>0.02</v>
      </c>
      <c r="AE1062">
        <v>11.5870133773665</v>
      </c>
      <c r="AF1062">
        <v>176.79125759999999</v>
      </c>
      <c r="AG1062">
        <v>-39.437794699999998</v>
      </c>
      <c r="AI1062">
        <v>210500</v>
      </c>
      <c r="AJ1062" t="s">
        <v>1175</v>
      </c>
      <c r="AK1062" t="s">
        <v>96</v>
      </c>
      <c r="AL1062">
        <v>0</v>
      </c>
      <c r="AM1062">
        <v>0.09</v>
      </c>
      <c r="AN1062">
        <v>0</v>
      </c>
      <c r="AO1062">
        <v>0</v>
      </c>
      <c r="AP1062">
        <v>0.39</v>
      </c>
      <c r="AQ1062">
        <v>0.41</v>
      </c>
      <c r="AR1062">
        <v>0</v>
      </c>
      <c r="AS1062">
        <v>0.02</v>
      </c>
      <c r="AT1062">
        <v>0.09</v>
      </c>
      <c r="AU1062">
        <v>0</v>
      </c>
      <c r="AV1062">
        <v>4.5151245953928303</v>
      </c>
      <c r="AW1062">
        <v>176.846427599999</v>
      </c>
      <c r="AX1062">
        <v>-39.639623290000003</v>
      </c>
    </row>
    <row r="1063" spans="1:50" x14ac:dyDescent="0.55000000000000004">
      <c r="A1063">
        <v>209000</v>
      </c>
      <c r="B1063" t="s">
        <v>1161</v>
      </c>
      <c r="C1063" t="s">
        <v>96</v>
      </c>
      <c r="D1063">
        <v>0</v>
      </c>
      <c r="E1063">
        <v>0</v>
      </c>
      <c r="F1063">
        <v>0</v>
      </c>
      <c r="G1063">
        <v>0</v>
      </c>
      <c r="H1063">
        <v>0.89</v>
      </c>
      <c r="I1063">
        <v>0.1</v>
      </c>
      <c r="J1063">
        <v>0</v>
      </c>
      <c r="K1063">
        <v>0.01</v>
      </c>
      <c r="L1063">
        <v>0</v>
      </c>
      <c r="M1063">
        <v>0.02</v>
      </c>
      <c r="N1063">
        <v>4.4490663873011904</v>
      </c>
      <c r="O1063">
        <f t="shared" si="32"/>
        <v>176.78200749999999</v>
      </c>
      <c r="P1063">
        <f t="shared" si="33"/>
        <v>-39.619546589999999</v>
      </c>
      <c r="R1063">
        <v>208400</v>
      </c>
      <c r="S1063" t="s">
        <v>1156</v>
      </c>
      <c r="T1063" t="s">
        <v>96</v>
      </c>
      <c r="U1063">
        <v>0</v>
      </c>
      <c r="V1063">
        <v>0</v>
      </c>
      <c r="W1063">
        <v>0</v>
      </c>
      <c r="X1063">
        <v>0</v>
      </c>
      <c r="Y1063">
        <v>0.92</v>
      </c>
      <c r="Z1063">
        <v>0.05</v>
      </c>
      <c r="AA1063">
        <v>0</v>
      </c>
      <c r="AB1063">
        <v>0</v>
      </c>
      <c r="AC1063">
        <v>0.03</v>
      </c>
      <c r="AD1063">
        <v>0.02</v>
      </c>
      <c r="AE1063">
        <v>6.6603746555845902</v>
      </c>
      <c r="AF1063">
        <v>176.81657139999999</v>
      </c>
      <c r="AG1063">
        <v>-39.57812165</v>
      </c>
      <c r="AI1063">
        <v>210600</v>
      </c>
      <c r="AJ1063" t="s">
        <v>1176</v>
      </c>
      <c r="AK1063" t="s">
        <v>96</v>
      </c>
      <c r="AL1063">
        <v>0</v>
      </c>
      <c r="AM1063">
        <v>0</v>
      </c>
      <c r="AN1063">
        <v>0</v>
      </c>
      <c r="AO1063">
        <v>0</v>
      </c>
      <c r="AP1063">
        <v>0</v>
      </c>
      <c r="AQ1063">
        <v>1</v>
      </c>
      <c r="AR1063">
        <v>0</v>
      </c>
      <c r="AS1063">
        <v>0</v>
      </c>
      <c r="AT1063">
        <v>0</v>
      </c>
      <c r="AU1063">
        <v>0</v>
      </c>
      <c r="AV1063">
        <v>1.1497540894854399</v>
      </c>
      <c r="AW1063">
        <v>176.85621619999901</v>
      </c>
      <c r="AX1063">
        <v>-39.631416160000001</v>
      </c>
    </row>
    <row r="1064" spans="1:50" x14ac:dyDescent="0.55000000000000004">
      <c r="A1064">
        <v>209100</v>
      </c>
      <c r="B1064" t="s">
        <v>1162</v>
      </c>
      <c r="C1064" t="s">
        <v>96</v>
      </c>
      <c r="D1064">
        <v>0</v>
      </c>
      <c r="E1064">
        <v>0</v>
      </c>
      <c r="F1064">
        <v>0</v>
      </c>
      <c r="G1064">
        <v>0</v>
      </c>
      <c r="H1064">
        <v>0.91</v>
      </c>
      <c r="I1064">
        <v>0.08</v>
      </c>
      <c r="J1064">
        <v>0</v>
      </c>
      <c r="K1064">
        <v>0</v>
      </c>
      <c r="L1064">
        <v>0.01</v>
      </c>
      <c r="M1064">
        <v>0.02</v>
      </c>
      <c r="N1064">
        <v>4.2844606650502204</v>
      </c>
      <c r="O1064">
        <f t="shared" si="32"/>
        <v>176.78766010000001</v>
      </c>
      <c r="P1064">
        <f t="shared" si="33"/>
        <v>-39.625063320000002</v>
      </c>
      <c r="R1064">
        <v>208500</v>
      </c>
      <c r="S1064" t="s">
        <v>1157</v>
      </c>
      <c r="T1064" t="s">
        <v>96</v>
      </c>
      <c r="U1064">
        <v>0</v>
      </c>
      <c r="V1064">
        <v>0</v>
      </c>
      <c r="W1064">
        <v>0</v>
      </c>
      <c r="X1064">
        <v>0</v>
      </c>
      <c r="Y1064">
        <v>0.98</v>
      </c>
      <c r="Z1064">
        <v>0.01</v>
      </c>
      <c r="AA1064">
        <v>0</v>
      </c>
      <c r="AB1064">
        <v>0</v>
      </c>
      <c r="AC1064">
        <v>0.01</v>
      </c>
      <c r="AD1064">
        <v>0.02</v>
      </c>
      <c r="AE1064">
        <v>12.029673941868801</v>
      </c>
      <c r="AF1064">
        <v>176.76284809999899</v>
      </c>
      <c r="AG1064">
        <v>-39.633130819999998</v>
      </c>
      <c r="AI1064">
        <v>210700</v>
      </c>
      <c r="AJ1064" t="s">
        <v>1177</v>
      </c>
      <c r="AK1064" t="s">
        <v>96</v>
      </c>
      <c r="AL1064">
        <v>0</v>
      </c>
      <c r="AM1064">
        <v>0.12</v>
      </c>
      <c r="AN1064">
        <v>0</v>
      </c>
      <c r="AO1064">
        <v>0</v>
      </c>
      <c r="AP1064">
        <v>0.01</v>
      </c>
      <c r="AQ1064">
        <v>0.53</v>
      </c>
      <c r="AR1064">
        <v>0</v>
      </c>
      <c r="AS1064">
        <v>0.13</v>
      </c>
      <c r="AT1064">
        <v>0.21</v>
      </c>
      <c r="AU1064">
        <v>0</v>
      </c>
      <c r="AV1064">
        <v>2.52835378535441</v>
      </c>
      <c r="AW1064">
        <v>176.8405243</v>
      </c>
      <c r="AX1064">
        <v>-39.650115849999999</v>
      </c>
    </row>
    <row r="1065" spans="1:50" x14ac:dyDescent="0.55000000000000004">
      <c r="A1065">
        <v>209200</v>
      </c>
      <c r="B1065" t="s">
        <v>1163</v>
      </c>
      <c r="C1065" t="s">
        <v>96</v>
      </c>
      <c r="D1065">
        <v>0</v>
      </c>
      <c r="E1065">
        <v>0</v>
      </c>
      <c r="F1065">
        <v>0</v>
      </c>
      <c r="G1065">
        <v>0</v>
      </c>
      <c r="H1065">
        <v>0.95</v>
      </c>
      <c r="I1065">
        <v>0.05</v>
      </c>
      <c r="J1065">
        <v>0</v>
      </c>
      <c r="K1065">
        <v>0</v>
      </c>
      <c r="L1065">
        <v>0</v>
      </c>
      <c r="M1065">
        <v>0.02</v>
      </c>
      <c r="N1065">
        <v>4.6930397386424598</v>
      </c>
      <c r="O1065">
        <f t="shared" si="32"/>
        <v>176.79128019999999</v>
      </c>
      <c r="P1065">
        <f t="shared" si="33"/>
        <v>-39.630970189999999</v>
      </c>
      <c r="R1065">
        <v>208600</v>
      </c>
      <c r="S1065" t="s">
        <v>1158</v>
      </c>
      <c r="T1065" t="s">
        <v>96</v>
      </c>
      <c r="U1065">
        <v>0</v>
      </c>
      <c r="V1065">
        <v>0</v>
      </c>
      <c r="W1065">
        <v>0</v>
      </c>
      <c r="X1065">
        <v>0</v>
      </c>
      <c r="Y1065">
        <v>0.92</v>
      </c>
      <c r="Z1065">
        <v>0.08</v>
      </c>
      <c r="AA1065">
        <v>0</v>
      </c>
      <c r="AB1065">
        <v>0</v>
      </c>
      <c r="AC1065">
        <v>0</v>
      </c>
      <c r="AD1065">
        <v>0.02</v>
      </c>
      <c r="AE1065">
        <v>6.26584901954819</v>
      </c>
      <c r="AF1065">
        <v>176.8187489</v>
      </c>
      <c r="AG1065">
        <v>-39.599613849999997</v>
      </c>
      <c r="AI1065">
        <v>210800</v>
      </c>
      <c r="AJ1065" t="s">
        <v>1178</v>
      </c>
      <c r="AK1065" t="s">
        <v>96</v>
      </c>
      <c r="AL1065">
        <v>0</v>
      </c>
      <c r="AM1065">
        <v>0</v>
      </c>
      <c r="AN1065">
        <v>0</v>
      </c>
      <c r="AO1065">
        <v>0</v>
      </c>
      <c r="AP1065">
        <v>0</v>
      </c>
      <c r="AQ1065">
        <v>1</v>
      </c>
      <c r="AR1065">
        <v>0</v>
      </c>
      <c r="AS1065">
        <v>0</v>
      </c>
      <c r="AT1065">
        <v>0</v>
      </c>
      <c r="AU1065">
        <v>0</v>
      </c>
      <c r="AV1065">
        <v>1.2194167451654001</v>
      </c>
      <c r="AW1065">
        <v>176.853837</v>
      </c>
      <c r="AX1065">
        <v>-39.64447191</v>
      </c>
    </row>
    <row r="1066" spans="1:50" x14ac:dyDescent="0.55000000000000004">
      <c r="A1066">
        <v>209300</v>
      </c>
      <c r="B1066" t="s">
        <v>1179</v>
      </c>
      <c r="C1066" t="s">
        <v>96</v>
      </c>
      <c r="D1066">
        <v>0</v>
      </c>
      <c r="E1066">
        <v>0</v>
      </c>
      <c r="F1066">
        <v>0</v>
      </c>
      <c r="G1066">
        <v>0</v>
      </c>
      <c r="H1066">
        <v>0.8</v>
      </c>
      <c r="I1066">
        <v>0.2</v>
      </c>
      <c r="J1066">
        <v>0</v>
      </c>
      <c r="K1066">
        <v>0</v>
      </c>
      <c r="L1066">
        <v>0</v>
      </c>
      <c r="M1066">
        <v>0.02</v>
      </c>
      <c r="N1066">
        <v>1.16394847095601</v>
      </c>
      <c r="O1066">
        <f t="shared" si="32"/>
        <v>176.80115309999999</v>
      </c>
      <c r="P1066">
        <f t="shared" si="33"/>
        <v>-39.638557720000001</v>
      </c>
      <c r="R1066">
        <v>208700</v>
      </c>
      <c r="S1066" t="s">
        <v>1159</v>
      </c>
      <c r="T1066" t="s">
        <v>96</v>
      </c>
      <c r="U1066">
        <v>0</v>
      </c>
      <c r="V1066">
        <v>0</v>
      </c>
      <c r="W1066">
        <v>0</v>
      </c>
      <c r="X1066">
        <v>0</v>
      </c>
      <c r="Y1066">
        <v>1</v>
      </c>
      <c r="Z1066">
        <v>0</v>
      </c>
      <c r="AA1066">
        <v>0</v>
      </c>
      <c r="AB1066">
        <v>0</v>
      </c>
      <c r="AC1066">
        <v>0</v>
      </c>
      <c r="AD1066">
        <v>0.02</v>
      </c>
      <c r="AE1066">
        <v>4.2450745938905401</v>
      </c>
      <c r="AF1066">
        <v>176.70227119999899</v>
      </c>
      <c r="AG1066">
        <v>-39.75996379</v>
      </c>
      <c r="AI1066">
        <v>210900</v>
      </c>
      <c r="AJ1066" t="s">
        <v>1180</v>
      </c>
      <c r="AK1066" t="s">
        <v>96</v>
      </c>
      <c r="AL1066">
        <v>0</v>
      </c>
      <c r="AM1066">
        <v>0.09</v>
      </c>
      <c r="AN1066">
        <v>0</v>
      </c>
      <c r="AO1066">
        <v>0</v>
      </c>
      <c r="AP1066">
        <v>0</v>
      </c>
      <c r="AQ1066">
        <v>0.49</v>
      </c>
      <c r="AR1066">
        <v>0</v>
      </c>
      <c r="AS1066">
        <v>0.12</v>
      </c>
      <c r="AT1066">
        <v>0.3</v>
      </c>
      <c r="AU1066">
        <v>0</v>
      </c>
      <c r="AV1066">
        <v>3.6551228947248902</v>
      </c>
      <c r="AW1066">
        <v>176.86339939999999</v>
      </c>
      <c r="AX1066">
        <v>-39.640148080000003</v>
      </c>
    </row>
    <row r="1067" spans="1:50" x14ac:dyDescent="0.55000000000000004">
      <c r="A1067">
        <v>209400</v>
      </c>
      <c r="B1067" t="s">
        <v>1164</v>
      </c>
      <c r="C1067" t="s">
        <v>96</v>
      </c>
      <c r="D1067">
        <v>0</v>
      </c>
      <c r="E1067">
        <v>0</v>
      </c>
      <c r="F1067">
        <v>0</v>
      </c>
      <c r="G1067">
        <v>0</v>
      </c>
      <c r="H1067">
        <v>0.83</v>
      </c>
      <c r="I1067">
        <v>0.11</v>
      </c>
      <c r="J1067">
        <v>0</v>
      </c>
      <c r="K1067">
        <v>0</v>
      </c>
      <c r="L1067">
        <v>0.06</v>
      </c>
      <c r="M1067">
        <v>0.02</v>
      </c>
      <c r="N1067">
        <v>3.7002614015337101</v>
      </c>
      <c r="O1067">
        <f t="shared" si="32"/>
        <v>176.82925990000001</v>
      </c>
      <c r="P1067">
        <f t="shared" si="33"/>
        <v>-39.621668479999997</v>
      </c>
      <c r="R1067">
        <v>208800</v>
      </c>
      <c r="S1067" t="s">
        <v>1160</v>
      </c>
      <c r="T1067" t="s">
        <v>96</v>
      </c>
      <c r="U1067">
        <v>0</v>
      </c>
      <c r="V1067">
        <v>0</v>
      </c>
      <c r="W1067">
        <v>0</v>
      </c>
      <c r="X1067">
        <v>0</v>
      </c>
      <c r="Y1067">
        <v>1</v>
      </c>
      <c r="Z1067">
        <v>0</v>
      </c>
      <c r="AA1067">
        <v>0</v>
      </c>
      <c r="AB1067">
        <v>0</v>
      </c>
      <c r="AC1067">
        <v>0</v>
      </c>
      <c r="AD1067">
        <v>0.02</v>
      </c>
      <c r="AE1067">
        <v>1.2054157690718601</v>
      </c>
      <c r="AF1067">
        <v>176.77323390000001</v>
      </c>
      <c r="AG1067">
        <v>-39.61622285</v>
      </c>
      <c r="AI1067">
        <v>211000</v>
      </c>
      <c r="AJ1067" t="s">
        <v>1181</v>
      </c>
      <c r="AK1067" t="s">
        <v>96</v>
      </c>
      <c r="AL1067">
        <v>0</v>
      </c>
      <c r="AM1067">
        <v>0</v>
      </c>
      <c r="AN1067">
        <v>0</v>
      </c>
      <c r="AO1067">
        <v>0</v>
      </c>
      <c r="AP1067">
        <v>0</v>
      </c>
      <c r="AQ1067">
        <v>0.84</v>
      </c>
      <c r="AR1067">
        <v>0</v>
      </c>
      <c r="AS1067">
        <v>0</v>
      </c>
      <c r="AT1067">
        <v>0.16</v>
      </c>
      <c r="AU1067">
        <v>0</v>
      </c>
      <c r="AV1067">
        <v>2.6584494874699001</v>
      </c>
      <c r="AW1067">
        <v>176.84825769999901</v>
      </c>
      <c r="AX1067">
        <v>-39.654558229999999</v>
      </c>
    </row>
    <row r="1068" spans="1:50" x14ac:dyDescent="0.55000000000000004">
      <c r="A1068">
        <v>209500</v>
      </c>
      <c r="B1068" t="s">
        <v>1165</v>
      </c>
      <c r="C1068" t="s">
        <v>96</v>
      </c>
      <c r="D1068">
        <v>0</v>
      </c>
      <c r="E1068">
        <v>0</v>
      </c>
      <c r="F1068">
        <v>0</v>
      </c>
      <c r="G1068">
        <v>0</v>
      </c>
      <c r="H1068">
        <v>0.91</v>
      </c>
      <c r="I1068">
        <v>0.06</v>
      </c>
      <c r="J1068">
        <v>0</v>
      </c>
      <c r="K1068">
        <v>0</v>
      </c>
      <c r="L1068">
        <v>0.03</v>
      </c>
      <c r="M1068">
        <v>0.02</v>
      </c>
      <c r="N1068">
        <v>3.51172835774064</v>
      </c>
      <c r="O1068">
        <f t="shared" si="32"/>
        <v>176.8210267</v>
      </c>
      <c r="P1068">
        <f t="shared" si="33"/>
        <v>-39.62902656</v>
      </c>
      <c r="R1068">
        <v>208900</v>
      </c>
      <c r="S1068" t="s">
        <v>1174</v>
      </c>
      <c r="T1068" t="s">
        <v>96</v>
      </c>
      <c r="U1068">
        <v>0</v>
      </c>
      <c r="V1068">
        <v>0</v>
      </c>
      <c r="W1068">
        <v>0</v>
      </c>
      <c r="X1068">
        <v>0</v>
      </c>
      <c r="Y1068">
        <v>0.94</v>
      </c>
      <c r="Z1068">
        <v>0.05</v>
      </c>
      <c r="AA1068">
        <v>0</v>
      </c>
      <c r="AB1068">
        <v>0.01</v>
      </c>
      <c r="AC1068">
        <v>0</v>
      </c>
      <c r="AD1068">
        <v>0.02</v>
      </c>
      <c r="AE1068">
        <v>7.6459682072416904</v>
      </c>
      <c r="AF1068">
        <v>176.7956543</v>
      </c>
      <c r="AG1068">
        <v>-39.615490379999997</v>
      </c>
      <c r="AI1068">
        <v>211100</v>
      </c>
      <c r="AJ1068" t="s">
        <v>1182</v>
      </c>
      <c r="AK1068" t="s">
        <v>96</v>
      </c>
      <c r="AL1068">
        <v>0</v>
      </c>
      <c r="AM1068">
        <v>0</v>
      </c>
      <c r="AN1068">
        <v>0</v>
      </c>
      <c r="AO1068">
        <v>0</v>
      </c>
      <c r="AP1068">
        <v>0</v>
      </c>
      <c r="AQ1068">
        <v>0.73</v>
      </c>
      <c r="AR1068">
        <v>0</v>
      </c>
      <c r="AS1068">
        <v>0.06</v>
      </c>
      <c r="AT1068">
        <v>0.21</v>
      </c>
      <c r="AU1068">
        <v>0</v>
      </c>
      <c r="AV1068">
        <v>1.27055569284404</v>
      </c>
      <c r="AW1068">
        <v>176.8609755</v>
      </c>
      <c r="AX1068">
        <v>-39.64945934</v>
      </c>
    </row>
    <row r="1069" spans="1:50" x14ac:dyDescent="0.55000000000000004">
      <c r="A1069">
        <v>209600</v>
      </c>
      <c r="B1069" t="s">
        <v>1166</v>
      </c>
      <c r="C1069" t="s">
        <v>96</v>
      </c>
      <c r="D1069">
        <v>0</v>
      </c>
      <c r="E1069">
        <v>0</v>
      </c>
      <c r="F1069">
        <v>0</v>
      </c>
      <c r="G1069">
        <v>0</v>
      </c>
      <c r="H1069">
        <v>0.97</v>
      </c>
      <c r="I1069">
        <v>0</v>
      </c>
      <c r="J1069">
        <v>0</v>
      </c>
      <c r="K1069">
        <v>0</v>
      </c>
      <c r="L1069">
        <v>0.03</v>
      </c>
      <c r="M1069">
        <v>0.02</v>
      </c>
      <c r="N1069">
        <v>7.7992478126498597</v>
      </c>
      <c r="O1069">
        <f t="shared" si="32"/>
        <v>176.91303790000001</v>
      </c>
      <c r="P1069">
        <f t="shared" si="33"/>
        <v>-39.586810139999997</v>
      </c>
      <c r="R1069">
        <v>209000</v>
      </c>
      <c r="S1069" t="s">
        <v>1161</v>
      </c>
      <c r="T1069" t="s">
        <v>96</v>
      </c>
      <c r="U1069">
        <v>0</v>
      </c>
      <c r="V1069">
        <v>0</v>
      </c>
      <c r="W1069">
        <v>0</v>
      </c>
      <c r="X1069">
        <v>0</v>
      </c>
      <c r="Y1069">
        <v>1</v>
      </c>
      <c r="Z1069">
        <v>0</v>
      </c>
      <c r="AA1069">
        <v>0</v>
      </c>
      <c r="AB1069">
        <v>0</v>
      </c>
      <c r="AC1069">
        <v>0</v>
      </c>
      <c r="AD1069">
        <v>0.02</v>
      </c>
      <c r="AE1069" t="s">
        <v>97</v>
      </c>
      <c r="AF1069">
        <v>176.78200749999999</v>
      </c>
      <c r="AG1069">
        <v>-39.619546589999999</v>
      </c>
      <c r="AI1069">
        <v>211200</v>
      </c>
      <c r="AJ1069" t="s">
        <v>1183</v>
      </c>
      <c r="AK1069" t="s">
        <v>96</v>
      </c>
      <c r="AL1069">
        <v>0</v>
      </c>
      <c r="AM1069">
        <v>0.36</v>
      </c>
      <c r="AN1069">
        <v>0</v>
      </c>
      <c r="AO1069">
        <v>0</v>
      </c>
      <c r="AP1069">
        <v>0</v>
      </c>
      <c r="AQ1069">
        <v>0.56999999999999995</v>
      </c>
      <c r="AR1069">
        <v>0</v>
      </c>
      <c r="AS1069">
        <v>7.0000000000000007E-2</v>
      </c>
      <c r="AT1069">
        <v>0</v>
      </c>
      <c r="AU1069">
        <v>0</v>
      </c>
      <c r="AV1069">
        <v>3.8304078470925198</v>
      </c>
      <c r="AW1069">
        <v>176.92517799999999</v>
      </c>
      <c r="AX1069">
        <v>-39.634733349999998</v>
      </c>
    </row>
    <row r="1070" spans="1:50" x14ac:dyDescent="0.55000000000000004">
      <c r="A1070">
        <v>209700</v>
      </c>
      <c r="B1070" t="s">
        <v>1167</v>
      </c>
      <c r="C1070" t="s">
        <v>96</v>
      </c>
      <c r="D1070">
        <v>0</v>
      </c>
      <c r="E1070">
        <v>0.01</v>
      </c>
      <c r="F1070">
        <v>0</v>
      </c>
      <c r="G1070">
        <v>0</v>
      </c>
      <c r="H1070">
        <v>0.87</v>
      </c>
      <c r="I1070">
        <v>0.03</v>
      </c>
      <c r="J1070">
        <v>0</v>
      </c>
      <c r="K1070">
        <v>0.01</v>
      </c>
      <c r="L1070">
        <v>0.08</v>
      </c>
      <c r="M1070">
        <v>0.02</v>
      </c>
      <c r="N1070">
        <v>4.2687266103050696</v>
      </c>
      <c r="O1070">
        <f t="shared" si="32"/>
        <v>176.83315249999899</v>
      </c>
      <c r="P1070">
        <f t="shared" si="33"/>
        <v>-39.634704659999997</v>
      </c>
      <c r="R1070">
        <v>209100</v>
      </c>
      <c r="S1070" t="s">
        <v>1162</v>
      </c>
      <c r="T1070" t="s">
        <v>96</v>
      </c>
      <c r="U1070">
        <v>0</v>
      </c>
      <c r="V1070">
        <v>0</v>
      </c>
      <c r="W1070">
        <v>0</v>
      </c>
      <c r="X1070">
        <v>0</v>
      </c>
      <c r="Y1070">
        <v>0.96</v>
      </c>
      <c r="Z1070">
        <v>0</v>
      </c>
      <c r="AA1070">
        <v>0</v>
      </c>
      <c r="AB1070">
        <v>0</v>
      </c>
      <c r="AC1070">
        <v>0.04</v>
      </c>
      <c r="AD1070">
        <v>0.02</v>
      </c>
      <c r="AE1070">
        <v>3.1360749902867799</v>
      </c>
      <c r="AF1070">
        <v>176.78766010000001</v>
      </c>
      <c r="AG1070">
        <v>-39.625063320000002</v>
      </c>
      <c r="AI1070">
        <v>211300</v>
      </c>
      <c r="AJ1070" t="s">
        <v>1184</v>
      </c>
      <c r="AK1070" t="s">
        <v>96</v>
      </c>
      <c r="AL1070" t="s">
        <v>97</v>
      </c>
      <c r="AM1070" t="s">
        <v>97</v>
      </c>
      <c r="AN1070" t="s">
        <v>97</v>
      </c>
      <c r="AO1070">
        <v>0</v>
      </c>
      <c r="AP1070" t="s">
        <v>97</v>
      </c>
      <c r="AQ1070" t="s">
        <v>97</v>
      </c>
      <c r="AR1070">
        <v>0</v>
      </c>
      <c r="AS1070" t="s">
        <v>97</v>
      </c>
      <c r="AT1070" t="s">
        <v>97</v>
      </c>
      <c r="AU1070">
        <v>0</v>
      </c>
      <c r="AV1070" t="s">
        <v>97</v>
      </c>
      <c r="AW1070">
        <v>176.96548820000001</v>
      </c>
      <c r="AX1070">
        <v>-39.624020209999998</v>
      </c>
    </row>
    <row r="1071" spans="1:50" x14ac:dyDescent="0.55000000000000004">
      <c r="A1071">
        <v>209800</v>
      </c>
      <c r="B1071" t="s">
        <v>1168</v>
      </c>
      <c r="C1071" t="s">
        <v>96</v>
      </c>
      <c r="D1071">
        <v>0</v>
      </c>
      <c r="E1071">
        <v>0</v>
      </c>
      <c r="F1071">
        <v>0</v>
      </c>
      <c r="G1071">
        <v>0</v>
      </c>
      <c r="H1071">
        <v>0.94</v>
      </c>
      <c r="I1071">
        <v>0.03</v>
      </c>
      <c r="J1071">
        <v>0</v>
      </c>
      <c r="K1071">
        <v>0.03</v>
      </c>
      <c r="L1071">
        <v>0</v>
      </c>
      <c r="M1071">
        <v>0.02</v>
      </c>
      <c r="N1071">
        <v>4.3986436731019101</v>
      </c>
      <c r="O1071">
        <f t="shared" si="32"/>
        <v>176.84888090000001</v>
      </c>
      <c r="P1071">
        <f t="shared" si="33"/>
        <v>-39.624049620000001</v>
      </c>
      <c r="R1071">
        <v>209200</v>
      </c>
      <c r="S1071" t="s">
        <v>1163</v>
      </c>
      <c r="T1071" t="s">
        <v>96</v>
      </c>
      <c r="U1071">
        <v>0</v>
      </c>
      <c r="V1071">
        <v>0</v>
      </c>
      <c r="W1071">
        <v>0</v>
      </c>
      <c r="X1071">
        <v>0</v>
      </c>
      <c r="Y1071">
        <v>1</v>
      </c>
      <c r="Z1071">
        <v>0</v>
      </c>
      <c r="AA1071">
        <v>0</v>
      </c>
      <c r="AB1071">
        <v>0</v>
      </c>
      <c r="AC1071">
        <v>0</v>
      </c>
      <c r="AD1071">
        <v>0.02</v>
      </c>
      <c r="AE1071">
        <v>1.26202842689905</v>
      </c>
      <c r="AF1071">
        <v>176.79128019999999</v>
      </c>
      <c r="AG1071">
        <v>-39.630970189999999</v>
      </c>
      <c r="AI1071">
        <v>211400</v>
      </c>
      <c r="AJ1071" t="s">
        <v>1185</v>
      </c>
      <c r="AK1071" t="s">
        <v>96</v>
      </c>
      <c r="AL1071">
        <v>0</v>
      </c>
      <c r="AM1071">
        <v>0</v>
      </c>
      <c r="AN1071">
        <v>0</v>
      </c>
      <c r="AO1071">
        <v>0</v>
      </c>
      <c r="AP1071">
        <v>0</v>
      </c>
      <c r="AQ1071">
        <v>0.56000000000000005</v>
      </c>
      <c r="AR1071">
        <v>0</v>
      </c>
      <c r="AS1071">
        <v>0</v>
      </c>
      <c r="AT1071">
        <v>0.44</v>
      </c>
      <c r="AU1071">
        <v>0</v>
      </c>
      <c r="AV1071">
        <v>1.6898460245078599</v>
      </c>
      <c r="AW1071">
        <v>176.87014439999999</v>
      </c>
      <c r="AX1071">
        <v>-39.670691599999998</v>
      </c>
    </row>
    <row r="1072" spans="1:50" x14ac:dyDescent="0.55000000000000004">
      <c r="A1072">
        <v>209900</v>
      </c>
      <c r="B1072" t="s">
        <v>1169</v>
      </c>
      <c r="C1072" t="s">
        <v>96</v>
      </c>
      <c r="D1072">
        <v>0</v>
      </c>
      <c r="E1072">
        <v>0</v>
      </c>
      <c r="F1072">
        <v>0</v>
      </c>
      <c r="G1072">
        <v>0</v>
      </c>
      <c r="H1072">
        <v>0.89</v>
      </c>
      <c r="I1072">
        <v>0.06</v>
      </c>
      <c r="J1072">
        <v>0</v>
      </c>
      <c r="K1072">
        <v>0.01</v>
      </c>
      <c r="L1072">
        <v>0.04</v>
      </c>
      <c r="M1072">
        <v>0.02</v>
      </c>
      <c r="N1072">
        <v>4.3481800601102503</v>
      </c>
      <c r="O1072">
        <f t="shared" si="32"/>
        <v>176.8248974</v>
      </c>
      <c r="P1072">
        <f t="shared" si="33"/>
        <v>-39.640685990000001</v>
      </c>
      <c r="R1072">
        <v>209300</v>
      </c>
      <c r="S1072" t="s">
        <v>1179</v>
      </c>
      <c r="T1072" t="s">
        <v>96</v>
      </c>
      <c r="U1072">
        <v>0</v>
      </c>
      <c r="V1072">
        <v>0</v>
      </c>
      <c r="W1072">
        <v>0</v>
      </c>
      <c r="X1072">
        <v>0</v>
      </c>
      <c r="Y1072">
        <v>0.91</v>
      </c>
      <c r="Z1072">
        <v>0.09</v>
      </c>
      <c r="AA1072">
        <v>0</v>
      </c>
      <c r="AB1072">
        <v>0</v>
      </c>
      <c r="AC1072">
        <v>0</v>
      </c>
      <c r="AD1072">
        <v>0.02</v>
      </c>
      <c r="AE1072">
        <v>3.2150784697081201</v>
      </c>
      <c r="AF1072">
        <v>176.80115309999999</v>
      </c>
      <c r="AG1072">
        <v>-39.638557720000001</v>
      </c>
      <c r="AI1072">
        <v>211500</v>
      </c>
      <c r="AJ1072" t="s">
        <v>1186</v>
      </c>
      <c r="AK1072" t="s">
        <v>96</v>
      </c>
      <c r="AL1072">
        <v>0</v>
      </c>
      <c r="AM1072">
        <v>0.15</v>
      </c>
      <c r="AN1072">
        <v>0</v>
      </c>
      <c r="AO1072">
        <v>0</v>
      </c>
      <c r="AP1072">
        <v>0.01</v>
      </c>
      <c r="AQ1072">
        <v>0.45</v>
      </c>
      <c r="AR1072">
        <v>0</v>
      </c>
      <c r="AS1072">
        <v>0.06</v>
      </c>
      <c r="AT1072">
        <v>0.33</v>
      </c>
      <c r="AU1072">
        <v>0</v>
      </c>
      <c r="AV1072">
        <v>3.8039930441539598</v>
      </c>
      <c r="AW1072">
        <v>176.8862713</v>
      </c>
      <c r="AX1072">
        <v>-39.664510960000001</v>
      </c>
    </row>
    <row r="1073" spans="1:50" x14ac:dyDescent="0.55000000000000004">
      <c r="A1073">
        <v>210000</v>
      </c>
      <c r="B1073" t="s">
        <v>1170</v>
      </c>
      <c r="C1073" t="s">
        <v>96</v>
      </c>
      <c r="D1073">
        <v>0</v>
      </c>
      <c r="E1073">
        <v>0</v>
      </c>
      <c r="F1073">
        <v>0</v>
      </c>
      <c r="G1073">
        <v>0</v>
      </c>
      <c r="H1073">
        <v>0.92</v>
      </c>
      <c r="I1073">
        <v>0.02</v>
      </c>
      <c r="J1073">
        <v>0</v>
      </c>
      <c r="K1073">
        <v>0.01</v>
      </c>
      <c r="L1073">
        <v>0.05</v>
      </c>
      <c r="M1073">
        <v>0.02</v>
      </c>
      <c r="N1073">
        <v>3.9022114570807598</v>
      </c>
      <c r="O1073">
        <f t="shared" si="32"/>
        <v>176.84243029999999</v>
      </c>
      <c r="P1073">
        <f t="shared" si="33"/>
        <v>-39.630816959999997</v>
      </c>
      <c r="R1073">
        <v>209400</v>
      </c>
      <c r="S1073" t="s">
        <v>1164</v>
      </c>
      <c r="T1073" t="s">
        <v>96</v>
      </c>
      <c r="U1073">
        <v>0</v>
      </c>
      <c r="V1073">
        <v>0</v>
      </c>
      <c r="W1073">
        <v>0</v>
      </c>
      <c r="X1073">
        <v>0</v>
      </c>
      <c r="Y1073">
        <v>0.94</v>
      </c>
      <c r="Z1073">
        <v>0</v>
      </c>
      <c r="AA1073">
        <v>0</v>
      </c>
      <c r="AB1073">
        <v>0</v>
      </c>
      <c r="AC1073">
        <v>0.06</v>
      </c>
      <c r="AD1073">
        <v>0.02</v>
      </c>
      <c r="AE1073">
        <v>4.5620880255192002</v>
      </c>
      <c r="AF1073">
        <v>176.82925990000001</v>
      </c>
      <c r="AG1073">
        <v>-39.621668479999997</v>
      </c>
      <c r="AI1073">
        <v>211600</v>
      </c>
      <c r="AJ1073" t="s">
        <v>1187</v>
      </c>
      <c r="AK1073" t="s">
        <v>96</v>
      </c>
      <c r="AL1073">
        <v>0</v>
      </c>
      <c r="AM1073">
        <v>0</v>
      </c>
      <c r="AN1073">
        <v>0</v>
      </c>
      <c r="AO1073">
        <v>0</v>
      </c>
      <c r="AP1073">
        <v>0</v>
      </c>
      <c r="AQ1073">
        <v>0.82</v>
      </c>
      <c r="AR1073">
        <v>0</v>
      </c>
      <c r="AS1073">
        <v>0.05</v>
      </c>
      <c r="AT1073">
        <v>0.13</v>
      </c>
      <c r="AU1073">
        <v>0</v>
      </c>
      <c r="AV1073">
        <v>2.4571868224140099</v>
      </c>
      <c r="AW1073">
        <v>176.87785529999999</v>
      </c>
      <c r="AX1073">
        <v>-39.668995240000001</v>
      </c>
    </row>
    <row r="1074" spans="1:50" x14ac:dyDescent="0.55000000000000004">
      <c r="A1074">
        <v>210100</v>
      </c>
      <c r="B1074" t="s">
        <v>1188</v>
      </c>
      <c r="C1074" t="s">
        <v>96</v>
      </c>
      <c r="D1074">
        <v>0</v>
      </c>
      <c r="E1074">
        <v>0</v>
      </c>
      <c r="F1074">
        <v>0</v>
      </c>
      <c r="G1074">
        <v>0</v>
      </c>
      <c r="H1074">
        <v>1</v>
      </c>
      <c r="I1074">
        <v>0</v>
      </c>
      <c r="J1074">
        <v>0</v>
      </c>
      <c r="K1074">
        <v>0</v>
      </c>
      <c r="L1074">
        <v>0</v>
      </c>
      <c r="M1074">
        <v>0.02</v>
      </c>
      <c r="N1074">
        <v>2.2357472215633898</v>
      </c>
      <c r="O1074">
        <f t="shared" si="32"/>
        <v>176.8637875</v>
      </c>
      <c r="P1074">
        <f t="shared" si="33"/>
        <v>-39.624614370000003</v>
      </c>
      <c r="R1074">
        <v>209500</v>
      </c>
      <c r="S1074" t="s">
        <v>1165</v>
      </c>
      <c r="T1074" t="s">
        <v>96</v>
      </c>
      <c r="U1074">
        <v>0</v>
      </c>
      <c r="V1074">
        <v>0</v>
      </c>
      <c r="W1074">
        <v>0</v>
      </c>
      <c r="X1074">
        <v>0</v>
      </c>
      <c r="Y1074">
        <v>0.95</v>
      </c>
      <c r="Z1074">
        <v>0</v>
      </c>
      <c r="AA1074">
        <v>0</v>
      </c>
      <c r="AB1074">
        <v>0.01</v>
      </c>
      <c r="AC1074">
        <v>0.04</v>
      </c>
      <c r="AD1074">
        <v>0.02</v>
      </c>
      <c r="AE1074">
        <v>8.9071002570229396</v>
      </c>
      <c r="AF1074">
        <v>176.8210267</v>
      </c>
      <c r="AG1074">
        <v>-39.62902656</v>
      </c>
      <c r="AI1074">
        <v>211700</v>
      </c>
      <c r="AJ1074" t="s">
        <v>1189</v>
      </c>
      <c r="AK1074" t="s">
        <v>96</v>
      </c>
      <c r="AL1074" t="s">
        <v>97</v>
      </c>
      <c r="AM1074" t="s">
        <v>97</v>
      </c>
      <c r="AN1074" t="s">
        <v>97</v>
      </c>
      <c r="AO1074">
        <v>0</v>
      </c>
      <c r="AP1074" t="s">
        <v>97</v>
      </c>
      <c r="AQ1074" t="s">
        <v>97</v>
      </c>
      <c r="AR1074">
        <v>0</v>
      </c>
      <c r="AS1074" t="s">
        <v>97</v>
      </c>
      <c r="AT1074" t="s">
        <v>97</v>
      </c>
      <c r="AU1074">
        <v>0</v>
      </c>
      <c r="AV1074" t="s">
        <v>97</v>
      </c>
      <c r="AW1074">
        <v>176.89634849999999</v>
      </c>
      <c r="AX1074">
        <v>-39.662128269999997</v>
      </c>
    </row>
    <row r="1075" spans="1:50" x14ac:dyDescent="0.55000000000000004">
      <c r="A1075">
        <v>210200</v>
      </c>
      <c r="B1075" t="s">
        <v>1171</v>
      </c>
      <c r="C1075" t="s">
        <v>96</v>
      </c>
      <c r="D1075">
        <v>0</v>
      </c>
      <c r="E1075">
        <v>0</v>
      </c>
      <c r="F1075">
        <v>0</v>
      </c>
      <c r="G1075">
        <v>0</v>
      </c>
      <c r="H1075">
        <v>0.98</v>
      </c>
      <c r="I1075">
        <v>0</v>
      </c>
      <c r="J1075">
        <v>0</v>
      </c>
      <c r="K1075">
        <v>0</v>
      </c>
      <c r="L1075">
        <v>0.02</v>
      </c>
      <c r="M1075">
        <v>0.02</v>
      </c>
      <c r="N1075">
        <v>5.9921641664435503</v>
      </c>
      <c r="O1075">
        <f t="shared" si="32"/>
        <v>176.8247484</v>
      </c>
      <c r="P1075">
        <f t="shared" si="33"/>
        <v>-39.674085079999998</v>
      </c>
      <c r="R1075">
        <v>209600</v>
      </c>
      <c r="S1075" t="s">
        <v>1166</v>
      </c>
      <c r="T1075" t="s">
        <v>96</v>
      </c>
      <c r="U1075">
        <v>0</v>
      </c>
      <c r="V1075">
        <v>0</v>
      </c>
      <c r="W1075">
        <v>0</v>
      </c>
      <c r="X1075">
        <v>0</v>
      </c>
      <c r="Y1075">
        <v>0.85</v>
      </c>
      <c r="Z1075">
        <v>0</v>
      </c>
      <c r="AA1075">
        <v>0</v>
      </c>
      <c r="AB1075">
        <v>0</v>
      </c>
      <c r="AC1075">
        <v>0.15</v>
      </c>
      <c r="AD1075">
        <v>0.02</v>
      </c>
      <c r="AE1075">
        <v>2.71347238374288</v>
      </c>
      <c r="AF1075">
        <v>176.91303790000001</v>
      </c>
      <c r="AG1075">
        <v>-39.586810139999997</v>
      </c>
      <c r="AI1075">
        <v>211800</v>
      </c>
      <c r="AJ1075" t="s">
        <v>1190</v>
      </c>
      <c r="AK1075" t="s">
        <v>96</v>
      </c>
      <c r="AL1075">
        <v>0</v>
      </c>
      <c r="AM1075">
        <v>0.04</v>
      </c>
      <c r="AN1075">
        <v>0</v>
      </c>
      <c r="AO1075">
        <v>0</v>
      </c>
      <c r="AP1075">
        <v>0.04</v>
      </c>
      <c r="AQ1075">
        <v>0.23</v>
      </c>
      <c r="AR1075">
        <v>0</v>
      </c>
      <c r="AS1075">
        <v>0</v>
      </c>
      <c r="AT1075">
        <v>0.69</v>
      </c>
      <c r="AU1075">
        <v>0</v>
      </c>
      <c r="AV1075">
        <v>1.03917050196097</v>
      </c>
      <c r="AW1075">
        <v>176.87643269999899</v>
      </c>
      <c r="AX1075">
        <v>-39.677192830000003</v>
      </c>
    </row>
    <row r="1076" spans="1:50" x14ac:dyDescent="0.55000000000000004">
      <c r="A1076">
        <v>210300</v>
      </c>
      <c r="B1076" t="s">
        <v>1172</v>
      </c>
      <c r="C1076" t="s">
        <v>96</v>
      </c>
      <c r="D1076">
        <v>0</v>
      </c>
      <c r="E1076">
        <v>0</v>
      </c>
      <c r="F1076">
        <v>0</v>
      </c>
      <c r="G1076">
        <v>0</v>
      </c>
      <c r="H1076">
        <v>0.93</v>
      </c>
      <c r="I1076">
        <v>0.01</v>
      </c>
      <c r="J1076">
        <v>0</v>
      </c>
      <c r="K1076">
        <v>0</v>
      </c>
      <c r="L1076">
        <v>0.06</v>
      </c>
      <c r="M1076">
        <v>0.02</v>
      </c>
      <c r="N1076">
        <v>4.0999838980857</v>
      </c>
      <c r="O1076">
        <f t="shared" si="32"/>
        <v>176.83245269999901</v>
      </c>
      <c r="P1076">
        <f t="shared" si="33"/>
        <v>-39.646092070000002</v>
      </c>
      <c r="R1076">
        <v>209700</v>
      </c>
      <c r="S1076" t="s">
        <v>1167</v>
      </c>
      <c r="T1076" t="s">
        <v>96</v>
      </c>
      <c r="U1076">
        <v>0</v>
      </c>
      <c r="V1076">
        <v>0</v>
      </c>
      <c r="W1076">
        <v>0</v>
      </c>
      <c r="X1076">
        <v>0</v>
      </c>
      <c r="Y1076">
        <v>0.97</v>
      </c>
      <c r="Z1076">
        <v>0</v>
      </c>
      <c r="AA1076">
        <v>0</v>
      </c>
      <c r="AB1076">
        <v>0</v>
      </c>
      <c r="AC1076">
        <v>0.03</v>
      </c>
      <c r="AD1076">
        <v>0.02</v>
      </c>
      <c r="AE1076">
        <v>5.2595698291481199</v>
      </c>
      <c r="AF1076">
        <v>176.83315249999899</v>
      </c>
      <c r="AG1076">
        <v>-39.634704659999997</v>
      </c>
      <c r="AI1076">
        <v>211900</v>
      </c>
      <c r="AJ1076" t="s">
        <v>1191</v>
      </c>
      <c r="AK1076" t="s">
        <v>96</v>
      </c>
      <c r="AL1076">
        <v>0</v>
      </c>
      <c r="AM1076">
        <v>0</v>
      </c>
      <c r="AN1076">
        <v>0</v>
      </c>
      <c r="AO1076">
        <v>0</v>
      </c>
      <c r="AP1076">
        <v>0</v>
      </c>
      <c r="AQ1076">
        <v>0.95</v>
      </c>
      <c r="AR1076">
        <v>0</v>
      </c>
      <c r="AS1076">
        <v>0</v>
      </c>
      <c r="AT1076">
        <v>0.05</v>
      </c>
      <c r="AU1076">
        <v>0</v>
      </c>
      <c r="AV1076">
        <v>6.7488384544917999</v>
      </c>
      <c r="AW1076">
        <v>176.8927927</v>
      </c>
      <c r="AX1076">
        <v>-39.672593669999998</v>
      </c>
    </row>
    <row r="1077" spans="1:50" x14ac:dyDescent="0.55000000000000004">
      <c r="A1077">
        <v>210400</v>
      </c>
      <c r="B1077" t="s">
        <v>1173</v>
      </c>
      <c r="C1077" t="s">
        <v>96</v>
      </c>
      <c r="D1077">
        <v>0</v>
      </c>
      <c r="E1077">
        <v>0</v>
      </c>
      <c r="F1077">
        <v>0</v>
      </c>
      <c r="G1077">
        <v>0</v>
      </c>
      <c r="H1077">
        <v>0.95</v>
      </c>
      <c r="I1077">
        <v>0</v>
      </c>
      <c r="J1077">
        <v>0</v>
      </c>
      <c r="K1077">
        <v>0</v>
      </c>
      <c r="L1077">
        <v>0.05</v>
      </c>
      <c r="M1077">
        <v>0.02</v>
      </c>
      <c r="N1077">
        <v>4.6687203477994501</v>
      </c>
      <c r="O1077">
        <f t="shared" si="32"/>
        <v>176.8797879</v>
      </c>
      <c r="P1077">
        <f t="shared" si="33"/>
        <v>-39.628472189999997</v>
      </c>
      <c r="R1077">
        <v>209800</v>
      </c>
      <c r="S1077" t="s">
        <v>1168</v>
      </c>
      <c r="T1077" t="s">
        <v>96</v>
      </c>
      <c r="U1077">
        <v>0</v>
      </c>
      <c r="V1077">
        <v>0</v>
      </c>
      <c r="W1077">
        <v>0</v>
      </c>
      <c r="X1077">
        <v>0</v>
      </c>
      <c r="Y1077">
        <v>0.94</v>
      </c>
      <c r="Z1077">
        <v>0</v>
      </c>
      <c r="AA1077">
        <v>0</v>
      </c>
      <c r="AB1077">
        <v>0</v>
      </c>
      <c r="AC1077">
        <v>0.06</v>
      </c>
      <c r="AD1077">
        <v>0.02</v>
      </c>
      <c r="AE1077">
        <v>2.25265606177227</v>
      </c>
      <c r="AF1077">
        <v>176.84888090000001</v>
      </c>
      <c r="AG1077">
        <v>-39.624049620000001</v>
      </c>
      <c r="AI1077">
        <v>212000</v>
      </c>
      <c r="AJ1077" t="s">
        <v>1192</v>
      </c>
      <c r="AK1077" t="s">
        <v>96</v>
      </c>
      <c r="AL1077" t="s">
        <v>97</v>
      </c>
      <c r="AM1077" t="s">
        <v>97</v>
      </c>
      <c r="AN1077" t="s">
        <v>97</v>
      </c>
      <c r="AO1077">
        <v>0</v>
      </c>
      <c r="AP1077" t="s">
        <v>97</v>
      </c>
      <c r="AQ1077" t="s">
        <v>97</v>
      </c>
      <c r="AR1077">
        <v>0</v>
      </c>
      <c r="AS1077" t="s">
        <v>97</v>
      </c>
      <c r="AT1077" t="s">
        <v>97</v>
      </c>
      <c r="AU1077">
        <v>0</v>
      </c>
      <c r="AV1077" t="s">
        <v>97</v>
      </c>
      <c r="AW1077">
        <v>176.88623619999899</v>
      </c>
      <c r="AX1077">
        <v>-39.693352140000002</v>
      </c>
    </row>
    <row r="1078" spans="1:50" x14ac:dyDescent="0.55000000000000004">
      <c r="A1078">
        <v>210500</v>
      </c>
      <c r="B1078" t="s">
        <v>1175</v>
      </c>
      <c r="C1078" t="s">
        <v>96</v>
      </c>
      <c r="D1078">
        <v>0</v>
      </c>
      <c r="E1078">
        <v>0</v>
      </c>
      <c r="F1078">
        <v>0</v>
      </c>
      <c r="G1078">
        <v>0</v>
      </c>
      <c r="H1078">
        <v>0.64</v>
      </c>
      <c r="I1078">
        <v>0</v>
      </c>
      <c r="J1078">
        <v>0</v>
      </c>
      <c r="K1078">
        <v>0</v>
      </c>
      <c r="L1078">
        <v>0.36</v>
      </c>
      <c r="M1078">
        <v>0.02</v>
      </c>
      <c r="N1078">
        <v>1.6772072234028801</v>
      </c>
      <c r="O1078">
        <f t="shared" si="32"/>
        <v>176.846427599999</v>
      </c>
      <c r="P1078">
        <f t="shared" si="33"/>
        <v>-39.639623290000003</v>
      </c>
      <c r="R1078">
        <v>209900</v>
      </c>
      <c r="S1078" t="s">
        <v>1169</v>
      </c>
      <c r="T1078" t="s">
        <v>96</v>
      </c>
      <c r="U1078">
        <v>0</v>
      </c>
      <c r="V1078">
        <v>0</v>
      </c>
      <c r="W1078">
        <v>0</v>
      </c>
      <c r="X1078">
        <v>0</v>
      </c>
      <c r="Y1078">
        <v>0.93</v>
      </c>
      <c r="Z1078">
        <v>0</v>
      </c>
      <c r="AA1078">
        <v>0</v>
      </c>
      <c r="AB1078">
        <v>0</v>
      </c>
      <c r="AC1078">
        <v>7.0000000000000007E-2</v>
      </c>
      <c r="AD1078">
        <v>0.02</v>
      </c>
      <c r="AE1078">
        <v>2.05464450454543</v>
      </c>
      <c r="AF1078">
        <v>176.8248974</v>
      </c>
      <c r="AG1078">
        <v>-39.640685990000001</v>
      </c>
      <c r="AI1078">
        <v>212100</v>
      </c>
      <c r="AJ1078" t="s">
        <v>1193</v>
      </c>
      <c r="AK1078" t="s">
        <v>96</v>
      </c>
      <c r="AL1078">
        <v>0</v>
      </c>
      <c r="AM1078">
        <v>0</v>
      </c>
      <c r="AN1078">
        <v>0</v>
      </c>
      <c r="AO1078">
        <v>0</v>
      </c>
      <c r="AP1078">
        <v>6.0000000000000102E-2</v>
      </c>
      <c r="AQ1078">
        <v>0.85</v>
      </c>
      <c r="AR1078">
        <v>0</v>
      </c>
      <c r="AS1078">
        <v>0</v>
      </c>
      <c r="AT1078">
        <v>0.09</v>
      </c>
      <c r="AU1078">
        <v>0</v>
      </c>
      <c r="AV1078">
        <v>10.2239348736264</v>
      </c>
      <c r="AW1078">
        <v>176.87996869999901</v>
      </c>
      <c r="AX1078">
        <v>-39.685295680000003</v>
      </c>
    </row>
    <row r="1079" spans="1:50" x14ac:dyDescent="0.55000000000000004">
      <c r="A1079">
        <v>210600</v>
      </c>
      <c r="B1079" t="s">
        <v>1176</v>
      </c>
      <c r="C1079" t="s">
        <v>96</v>
      </c>
      <c r="D1079">
        <v>0</v>
      </c>
      <c r="E1079">
        <v>0</v>
      </c>
      <c r="F1079">
        <v>0</v>
      </c>
      <c r="G1079">
        <v>0</v>
      </c>
      <c r="H1079">
        <v>0.94</v>
      </c>
      <c r="I1079">
        <v>0.01</v>
      </c>
      <c r="J1079">
        <v>0</v>
      </c>
      <c r="K1079">
        <v>0.02</v>
      </c>
      <c r="L1079">
        <v>0.03</v>
      </c>
      <c r="M1079">
        <v>0.02</v>
      </c>
      <c r="N1079">
        <v>3.8088947505141899</v>
      </c>
      <c r="O1079">
        <f t="shared" si="32"/>
        <v>176.85621619999901</v>
      </c>
      <c r="P1079">
        <f t="shared" si="33"/>
        <v>-39.631416160000001</v>
      </c>
      <c r="R1079">
        <v>210000</v>
      </c>
      <c r="S1079" t="s">
        <v>1170</v>
      </c>
      <c r="T1079" t="s">
        <v>96</v>
      </c>
      <c r="U1079">
        <v>0</v>
      </c>
      <c r="V1079">
        <v>0</v>
      </c>
      <c r="W1079">
        <v>0</v>
      </c>
      <c r="X1079">
        <v>0</v>
      </c>
      <c r="Y1079">
        <v>1</v>
      </c>
      <c r="Z1079">
        <v>0</v>
      </c>
      <c r="AA1079">
        <v>0</v>
      </c>
      <c r="AB1079">
        <v>0</v>
      </c>
      <c r="AC1079">
        <v>0</v>
      </c>
      <c r="AD1079">
        <v>0.02</v>
      </c>
      <c r="AE1079">
        <v>0.30159791627660099</v>
      </c>
      <c r="AF1079">
        <v>176.84243029999999</v>
      </c>
      <c r="AG1079">
        <v>-39.630816959999997</v>
      </c>
      <c r="AI1079">
        <v>212200</v>
      </c>
      <c r="AJ1079" t="s">
        <v>1194</v>
      </c>
      <c r="AK1079" t="s">
        <v>96</v>
      </c>
      <c r="AL1079" t="s">
        <v>97</v>
      </c>
      <c r="AM1079" t="s">
        <v>97</v>
      </c>
      <c r="AN1079" t="s">
        <v>97</v>
      </c>
      <c r="AO1079">
        <v>0</v>
      </c>
      <c r="AP1079" t="s">
        <v>97</v>
      </c>
      <c r="AQ1079" t="s">
        <v>97</v>
      </c>
      <c r="AR1079">
        <v>0</v>
      </c>
      <c r="AS1079" t="s">
        <v>97</v>
      </c>
      <c r="AT1079" t="s">
        <v>97</v>
      </c>
      <c r="AU1079">
        <v>0</v>
      </c>
      <c r="AV1079" t="s">
        <v>97</v>
      </c>
      <c r="AW1079">
        <v>176.9348865</v>
      </c>
      <c r="AX1079">
        <v>-39.765250309999999</v>
      </c>
    </row>
    <row r="1080" spans="1:50" x14ac:dyDescent="0.55000000000000004">
      <c r="A1080">
        <v>210700</v>
      </c>
      <c r="B1080" t="s">
        <v>1177</v>
      </c>
      <c r="C1080" t="s">
        <v>96</v>
      </c>
      <c r="D1080">
        <v>0</v>
      </c>
      <c r="E1080">
        <v>0</v>
      </c>
      <c r="F1080">
        <v>0</v>
      </c>
      <c r="G1080">
        <v>0</v>
      </c>
      <c r="H1080">
        <v>0.9</v>
      </c>
      <c r="I1080">
        <v>0.03</v>
      </c>
      <c r="J1080">
        <v>0</v>
      </c>
      <c r="K1080">
        <v>0</v>
      </c>
      <c r="L1080">
        <v>7.0000000000000007E-2</v>
      </c>
      <c r="M1080">
        <v>0.02</v>
      </c>
      <c r="N1080">
        <v>4.1601004752288402</v>
      </c>
      <c r="O1080">
        <f t="shared" si="32"/>
        <v>176.8405243</v>
      </c>
      <c r="P1080">
        <f t="shared" si="33"/>
        <v>-39.650115849999999</v>
      </c>
      <c r="R1080">
        <v>210100</v>
      </c>
      <c r="S1080" t="s">
        <v>1188</v>
      </c>
      <c r="T1080" t="s">
        <v>96</v>
      </c>
      <c r="U1080">
        <v>0</v>
      </c>
      <c r="V1080">
        <v>0</v>
      </c>
      <c r="W1080">
        <v>0</v>
      </c>
      <c r="X1080">
        <v>0</v>
      </c>
      <c r="Y1080">
        <v>0.98</v>
      </c>
      <c r="Z1080">
        <v>0.02</v>
      </c>
      <c r="AA1080">
        <v>0</v>
      </c>
      <c r="AB1080">
        <v>0</v>
      </c>
      <c r="AC1080">
        <v>0</v>
      </c>
      <c r="AD1080">
        <v>0.02</v>
      </c>
      <c r="AE1080">
        <v>5.32819785175848</v>
      </c>
      <c r="AF1080">
        <v>176.8637875</v>
      </c>
      <c r="AG1080">
        <v>-39.624614370000003</v>
      </c>
      <c r="AI1080">
        <v>212300</v>
      </c>
      <c r="AJ1080" t="s">
        <v>1195</v>
      </c>
      <c r="AK1080" t="s">
        <v>96</v>
      </c>
      <c r="AL1080">
        <v>0</v>
      </c>
      <c r="AM1080">
        <v>0.51</v>
      </c>
      <c r="AN1080">
        <v>0</v>
      </c>
      <c r="AO1080">
        <v>0</v>
      </c>
      <c r="AP1080">
        <v>0</v>
      </c>
      <c r="AQ1080">
        <v>0.49</v>
      </c>
      <c r="AR1080">
        <v>0</v>
      </c>
      <c r="AS1080">
        <v>0</v>
      </c>
      <c r="AT1080">
        <v>0</v>
      </c>
      <c r="AU1080">
        <v>0</v>
      </c>
      <c r="AV1080">
        <v>5.0485028906261302</v>
      </c>
      <c r="AW1080">
        <v>176.85839469999999</v>
      </c>
      <c r="AX1080">
        <v>-39.441556220000002</v>
      </c>
    </row>
    <row r="1081" spans="1:50" x14ac:dyDescent="0.55000000000000004">
      <c r="A1081">
        <v>210800</v>
      </c>
      <c r="B1081" t="s">
        <v>1178</v>
      </c>
      <c r="C1081" t="s">
        <v>96</v>
      </c>
      <c r="D1081">
        <v>0</v>
      </c>
      <c r="E1081">
        <v>0</v>
      </c>
      <c r="F1081">
        <v>0</v>
      </c>
      <c r="G1081">
        <v>0</v>
      </c>
      <c r="H1081">
        <v>0.92</v>
      </c>
      <c r="I1081">
        <v>0.01</v>
      </c>
      <c r="J1081">
        <v>0</v>
      </c>
      <c r="K1081">
        <v>0.02</v>
      </c>
      <c r="L1081">
        <v>0.05</v>
      </c>
      <c r="M1081">
        <v>0.02</v>
      </c>
      <c r="N1081">
        <v>6.9405154292827396</v>
      </c>
      <c r="O1081">
        <f t="shared" si="32"/>
        <v>176.853837</v>
      </c>
      <c r="P1081">
        <f t="shared" si="33"/>
        <v>-39.64447191</v>
      </c>
      <c r="R1081">
        <v>210200</v>
      </c>
      <c r="S1081" t="s">
        <v>1171</v>
      </c>
      <c r="T1081" t="s">
        <v>96</v>
      </c>
      <c r="U1081">
        <v>0</v>
      </c>
      <c r="V1081">
        <v>0</v>
      </c>
      <c r="W1081">
        <v>0</v>
      </c>
      <c r="X1081">
        <v>0</v>
      </c>
      <c r="Y1081">
        <v>0.93</v>
      </c>
      <c r="Z1081">
        <v>0.05</v>
      </c>
      <c r="AA1081">
        <v>0</v>
      </c>
      <c r="AB1081">
        <v>0</v>
      </c>
      <c r="AC1081">
        <v>0.02</v>
      </c>
      <c r="AD1081">
        <v>0.02</v>
      </c>
      <c r="AE1081">
        <v>5.3448175254999404</v>
      </c>
      <c r="AF1081">
        <v>176.8247484</v>
      </c>
      <c r="AG1081">
        <v>-39.674085079999998</v>
      </c>
      <c r="AI1081">
        <v>212400</v>
      </c>
      <c r="AJ1081" t="s">
        <v>1196</v>
      </c>
      <c r="AK1081" t="s">
        <v>96</v>
      </c>
      <c r="AL1081">
        <v>0</v>
      </c>
      <c r="AM1081">
        <v>0</v>
      </c>
      <c r="AN1081">
        <v>0</v>
      </c>
      <c r="AO1081">
        <v>0</v>
      </c>
      <c r="AP1081">
        <v>0</v>
      </c>
      <c r="AQ1081">
        <v>0</v>
      </c>
      <c r="AR1081">
        <v>0</v>
      </c>
      <c r="AS1081">
        <v>0</v>
      </c>
      <c r="AT1081">
        <v>1</v>
      </c>
      <c r="AU1081">
        <v>0</v>
      </c>
      <c r="AV1081" t="s">
        <v>97</v>
      </c>
      <c r="AW1081">
        <v>176.83415259999899</v>
      </c>
      <c r="AX1081">
        <v>-39.500729829999997</v>
      </c>
    </row>
    <row r="1082" spans="1:50" x14ac:dyDescent="0.55000000000000004">
      <c r="A1082">
        <v>210900</v>
      </c>
      <c r="B1082" t="s">
        <v>1180</v>
      </c>
      <c r="C1082" t="s">
        <v>96</v>
      </c>
      <c r="D1082">
        <v>0</v>
      </c>
      <c r="E1082">
        <v>0</v>
      </c>
      <c r="F1082">
        <v>0</v>
      </c>
      <c r="G1082">
        <v>0</v>
      </c>
      <c r="H1082">
        <v>0.92</v>
      </c>
      <c r="I1082">
        <v>0.04</v>
      </c>
      <c r="J1082">
        <v>0</v>
      </c>
      <c r="K1082">
        <v>0</v>
      </c>
      <c r="L1082">
        <v>0.04</v>
      </c>
      <c r="M1082">
        <v>0.02</v>
      </c>
      <c r="N1082">
        <v>4.2707220845186296</v>
      </c>
      <c r="O1082">
        <f t="shared" si="32"/>
        <v>176.86339939999999</v>
      </c>
      <c r="P1082">
        <f t="shared" si="33"/>
        <v>-39.640148080000003</v>
      </c>
      <c r="R1082">
        <v>210300</v>
      </c>
      <c r="S1082" t="s">
        <v>1172</v>
      </c>
      <c r="T1082" t="s">
        <v>96</v>
      </c>
      <c r="U1082">
        <v>0</v>
      </c>
      <c r="V1082">
        <v>0</v>
      </c>
      <c r="W1082">
        <v>0</v>
      </c>
      <c r="X1082">
        <v>0</v>
      </c>
      <c r="Y1082">
        <v>0.96</v>
      </c>
      <c r="Z1082">
        <v>0</v>
      </c>
      <c r="AA1082">
        <v>0</v>
      </c>
      <c r="AB1082">
        <v>0</v>
      </c>
      <c r="AC1082">
        <v>0.04</v>
      </c>
      <c r="AD1082">
        <v>0.02</v>
      </c>
      <c r="AE1082">
        <v>5.3759015870075499</v>
      </c>
      <c r="AF1082">
        <v>176.83245269999901</v>
      </c>
      <c r="AG1082">
        <v>-39.646092070000002</v>
      </c>
      <c r="AI1082">
        <v>212500</v>
      </c>
      <c r="AJ1082" t="s">
        <v>1197</v>
      </c>
      <c r="AK1082" t="s">
        <v>96</v>
      </c>
      <c r="AL1082" t="s">
        <v>97</v>
      </c>
      <c r="AM1082" t="s">
        <v>97</v>
      </c>
      <c r="AN1082" t="s">
        <v>97</v>
      </c>
      <c r="AO1082">
        <v>0</v>
      </c>
      <c r="AP1082" t="s">
        <v>97</v>
      </c>
      <c r="AQ1082" t="s">
        <v>97</v>
      </c>
      <c r="AR1082">
        <v>0</v>
      </c>
      <c r="AS1082" t="s">
        <v>97</v>
      </c>
      <c r="AT1082" t="s">
        <v>97</v>
      </c>
      <c r="AU1082">
        <v>0</v>
      </c>
      <c r="AV1082" t="s">
        <v>97</v>
      </c>
      <c r="AW1082">
        <v>176.85877249999999</v>
      </c>
      <c r="AX1082">
        <v>-39.492672689999999</v>
      </c>
    </row>
    <row r="1083" spans="1:50" x14ac:dyDescent="0.55000000000000004">
      <c r="A1083">
        <v>211000</v>
      </c>
      <c r="B1083" t="s">
        <v>1181</v>
      </c>
      <c r="C1083" t="s">
        <v>96</v>
      </c>
      <c r="D1083">
        <v>0</v>
      </c>
      <c r="E1083">
        <v>0</v>
      </c>
      <c r="F1083">
        <v>0</v>
      </c>
      <c r="G1083">
        <v>0</v>
      </c>
      <c r="H1083">
        <v>0.94</v>
      </c>
      <c r="I1083">
        <v>0.02</v>
      </c>
      <c r="J1083">
        <v>0</v>
      </c>
      <c r="K1083">
        <v>0.01</v>
      </c>
      <c r="L1083">
        <v>0.03</v>
      </c>
      <c r="M1083">
        <v>0.02</v>
      </c>
      <c r="N1083">
        <v>4.3082406526502499</v>
      </c>
      <c r="O1083">
        <f t="shared" si="32"/>
        <v>176.84825769999901</v>
      </c>
      <c r="P1083">
        <f t="shared" si="33"/>
        <v>-39.654558229999999</v>
      </c>
      <c r="R1083">
        <v>210400</v>
      </c>
      <c r="S1083" t="s">
        <v>1173</v>
      </c>
      <c r="T1083" t="s">
        <v>96</v>
      </c>
      <c r="U1083">
        <v>0</v>
      </c>
      <c r="V1083">
        <v>0</v>
      </c>
      <c r="W1083">
        <v>0</v>
      </c>
      <c r="X1083">
        <v>0</v>
      </c>
      <c r="Y1083">
        <v>0.94</v>
      </c>
      <c r="Z1083">
        <v>0.05</v>
      </c>
      <c r="AA1083">
        <v>0</v>
      </c>
      <c r="AB1083">
        <v>0</v>
      </c>
      <c r="AC1083">
        <v>0.01</v>
      </c>
      <c r="AD1083">
        <v>0.02</v>
      </c>
      <c r="AE1083">
        <v>7.7394149265919996</v>
      </c>
      <c r="AF1083">
        <v>176.8797879</v>
      </c>
      <c r="AG1083">
        <v>-39.628472189999997</v>
      </c>
      <c r="AI1083">
        <v>212600</v>
      </c>
      <c r="AJ1083" t="s">
        <v>1198</v>
      </c>
      <c r="AK1083" t="s">
        <v>96</v>
      </c>
      <c r="AL1083">
        <v>0</v>
      </c>
      <c r="AM1083">
        <v>0.17</v>
      </c>
      <c r="AN1083">
        <v>0</v>
      </c>
      <c r="AO1083">
        <v>0</v>
      </c>
      <c r="AP1083">
        <v>-0.01</v>
      </c>
      <c r="AQ1083">
        <v>0.67</v>
      </c>
      <c r="AR1083">
        <v>0</v>
      </c>
      <c r="AS1083">
        <v>0</v>
      </c>
      <c r="AT1083">
        <v>0.17</v>
      </c>
      <c r="AU1083">
        <v>0</v>
      </c>
      <c r="AV1083">
        <v>1.3885370509339701</v>
      </c>
      <c r="AW1083">
        <v>176.88117130000001</v>
      </c>
      <c r="AX1083">
        <v>-39.4746211</v>
      </c>
    </row>
    <row r="1084" spans="1:50" x14ac:dyDescent="0.55000000000000004">
      <c r="A1084">
        <v>211100</v>
      </c>
      <c r="B1084" t="s">
        <v>1182</v>
      </c>
      <c r="C1084" t="s">
        <v>96</v>
      </c>
      <c r="D1084">
        <v>0</v>
      </c>
      <c r="E1084">
        <v>0</v>
      </c>
      <c r="F1084">
        <v>0</v>
      </c>
      <c r="G1084">
        <v>0</v>
      </c>
      <c r="H1084">
        <v>0.96</v>
      </c>
      <c r="I1084">
        <v>0.02</v>
      </c>
      <c r="J1084">
        <v>0</v>
      </c>
      <c r="K1084">
        <v>0</v>
      </c>
      <c r="L1084">
        <v>0.02</v>
      </c>
      <c r="M1084">
        <v>0.02</v>
      </c>
      <c r="N1084">
        <v>4.8433378126541102</v>
      </c>
      <c r="O1084">
        <f t="shared" si="32"/>
        <v>176.8609755</v>
      </c>
      <c r="P1084">
        <f t="shared" si="33"/>
        <v>-39.64945934</v>
      </c>
      <c r="R1084">
        <v>210500</v>
      </c>
      <c r="S1084" t="s">
        <v>1175</v>
      </c>
      <c r="T1084" t="s">
        <v>96</v>
      </c>
      <c r="U1084">
        <v>0</v>
      </c>
      <c r="V1084">
        <v>0</v>
      </c>
      <c r="W1084">
        <v>0</v>
      </c>
      <c r="X1084">
        <v>0</v>
      </c>
      <c r="Y1084">
        <v>0.9</v>
      </c>
      <c r="Z1084">
        <v>0.03</v>
      </c>
      <c r="AA1084">
        <v>0</v>
      </c>
      <c r="AB1084">
        <v>0.02</v>
      </c>
      <c r="AC1084">
        <v>0.05</v>
      </c>
      <c r="AD1084">
        <v>0.02</v>
      </c>
      <c r="AE1084">
        <v>6.9335209355203897</v>
      </c>
      <c r="AF1084">
        <v>176.846427599999</v>
      </c>
      <c r="AG1084">
        <v>-39.639623290000003</v>
      </c>
      <c r="AI1084">
        <v>212800</v>
      </c>
      <c r="AJ1084" t="s">
        <v>1199</v>
      </c>
      <c r="AK1084" t="s">
        <v>96</v>
      </c>
      <c r="AL1084">
        <v>0</v>
      </c>
      <c r="AM1084">
        <v>0</v>
      </c>
      <c r="AN1084">
        <v>0</v>
      </c>
      <c r="AO1084">
        <v>0</v>
      </c>
      <c r="AP1084">
        <v>0</v>
      </c>
      <c r="AQ1084">
        <v>1</v>
      </c>
      <c r="AR1084">
        <v>0</v>
      </c>
      <c r="AS1084">
        <v>0</v>
      </c>
      <c r="AT1084">
        <v>0</v>
      </c>
      <c r="AU1084">
        <v>0</v>
      </c>
      <c r="AV1084">
        <v>2.3042767747787898</v>
      </c>
      <c r="AW1084">
        <v>176.8821806</v>
      </c>
      <c r="AX1084">
        <v>-39.497000880000002</v>
      </c>
    </row>
    <row r="1085" spans="1:50" x14ac:dyDescent="0.55000000000000004">
      <c r="A1085">
        <v>211200</v>
      </c>
      <c r="B1085" t="s">
        <v>1183</v>
      </c>
      <c r="C1085" t="s">
        <v>96</v>
      </c>
      <c r="D1085">
        <v>0</v>
      </c>
      <c r="E1085">
        <v>0</v>
      </c>
      <c r="F1085">
        <v>0</v>
      </c>
      <c r="G1085">
        <v>0</v>
      </c>
      <c r="H1085">
        <v>0.97</v>
      </c>
      <c r="I1085">
        <v>0</v>
      </c>
      <c r="J1085">
        <v>0</v>
      </c>
      <c r="K1085">
        <v>0</v>
      </c>
      <c r="L1085">
        <v>0.03</v>
      </c>
      <c r="M1085">
        <v>0.02</v>
      </c>
      <c r="N1085">
        <v>6.9447323991383199</v>
      </c>
      <c r="O1085">
        <f t="shared" si="32"/>
        <v>176.92517799999999</v>
      </c>
      <c r="P1085">
        <f t="shared" si="33"/>
        <v>-39.634733349999998</v>
      </c>
      <c r="R1085">
        <v>210600</v>
      </c>
      <c r="S1085" t="s">
        <v>1176</v>
      </c>
      <c r="T1085" t="s">
        <v>96</v>
      </c>
      <c r="U1085">
        <v>0</v>
      </c>
      <c r="V1085">
        <v>0</v>
      </c>
      <c r="W1085">
        <v>0</v>
      </c>
      <c r="X1085">
        <v>0</v>
      </c>
      <c r="Y1085">
        <v>1</v>
      </c>
      <c r="Z1085">
        <v>0</v>
      </c>
      <c r="AA1085">
        <v>0</v>
      </c>
      <c r="AB1085">
        <v>0</v>
      </c>
      <c r="AC1085">
        <v>0</v>
      </c>
      <c r="AD1085">
        <v>0.02</v>
      </c>
      <c r="AE1085">
        <v>1.23670185178903</v>
      </c>
      <c r="AF1085">
        <v>176.85621619999901</v>
      </c>
      <c r="AG1085">
        <v>-39.631416160000001</v>
      </c>
      <c r="AI1085">
        <v>212900</v>
      </c>
      <c r="AJ1085" t="s">
        <v>1200</v>
      </c>
      <c r="AK1085" t="s">
        <v>96</v>
      </c>
      <c r="AL1085">
        <v>0</v>
      </c>
      <c r="AM1085">
        <v>0</v>
      </c>
      <c r="AN1085">
        <v>0</v>
      </c>
      <c r="AO1085">
        <v>0</v>
      </c>
      <c r="AP1085">
        <v>0</v>
      </c>
      <c r="AQ1085">
        <v>0.89</v>
      </c>
      <c r="AR1085">
        <v>0</v>
      </c>
      <c r="AS1085">
        <v>0</v>
      </c>
      <c r="AT1085">
        <v>0.11</v>
      </c>
      <c r="AU1085">
        <v>0</v>
      </c>
      <c r="AV1085">
        <v>2.33845919699348</v>
      </c>
      <c r="AW1085">
        <v>176.89759359999999</v>
      </c>
      <c r="AX1085">
        <v>-39.482725330000001</v>
      </c>
    </row>
    <row r="1086" spans="1:50" x14ac:dyDescent="0.55000000000000004">
      <c r="A1086">
        <v>211300</v>
      </c>
      <c r="B1086" t="s">
        <v>1184</v>
      </c>
      <c r="C1086" t="s">
        <v>96</v>
      </c>
      <c r="D1086">
        <v>0</v>
      </c>
      <c r="E1086">
        <v>0</v>
      </c>
      <c r="F1086">
        <v>0</v>
      </c>
      <c r="G1086">
        <v>0</v>
      </c>
      <c r="H1086">
        <v>0.94</v>
      </c>
      <c r="I1086">
        <v>0.02</v>
      </c>
      <c r="J1086">
        <v>0</v>
      </c>
      <c r="K1086">
        <v>0.02</v>
      </c>
      <c r="L1086">
        <v>0.02</v>
      </c>
      <c r="M1086">
        <v>0.02</v>
      </c>
      <c r="N1086">
        <v>9.4856722404965801</v>
      </c>
      <c r="O1086">
        <f t="shared" si="32"/>
        <v>176.96548820000001</v>
      </c>
      <c r="P1086">
        <f t="shared" si="33"/>
        <v>-39.624020209999998</v>
      </c>
      <c r="R1086">
        <v>210700</v>
      </c>
      <c r="S1086" t="s">
        <v>1177</v>
      </c>
      <c r="T1086" t="s">
        <v>96</v>
      </c>
      <c r="U1086">
        <v>0</v>
      </c>
      <c r="V1086">
        <v>0</v>
      </c>
      <c r="W1086">
        <v>0</v>
      </c>
      <c r="X1086">
        <v>0</v>
      </c>
      <c r="Y1086">
        <v>1</v>
      </c>
      <c r="Z1086">
        <v>0</v>
      </c>
      <c r="AA1086">
        <v>0</v>
      </c>
      <c r="AB1086">
        <v>0</v>
      </c>
      <c r="AC1086">
        <v>0</v>
      </c>
      <c r="AD1086">
        <v>0.02</v>
      </c>
      <c r="AE1086">
        <v>3.6907861721282398</v>
      </c>
      <c r="AF1086">
        <v>176.8405243</v>
      </c>
      <c r="AG1086">
        <v>-39.650115849999999</v>
      </c>
      <c r="AI1086">
        <v>213000</v>
      </c>
      <c r="AJ1086" t="s">
        <v>1201</v>
      </c>
      <c r="AK1086" t="s">
        <v>96</v>
      </c>
      <c r="AL1086">
        <v>0</v>
      </c>
      <c r="AM1086">
        <v>0</v>
      </c>
      <c r="AN1086">
        <v>0</v>
      </c>
      <c r="AO1086">
        <v>0</v>
      </c>
      <c r="AP1086">
        <v>-0.01</v>
      </c>
      <c r="AQ1086">
        <v>0.74</v>
      </c>
      <c r="AR1086">
        <v>0</v>
      </c>
      <c r="AS1086">
        <v>0.02</v>
      </c>
      <c r="AT1086">
        <v>0.25</v>
      </c>
      <c r="AU1086">
        <v>0</v>
      </c>
      <c r="AV1086">
        <v>1.4148730945914001</v>
      </c>
      <c r="AW1086">
        <v>176.83827790000001</v>
      </c>
      <c r="AX1086">
        <v>-39.526093920000001</v>
      </c>
    </row>
    <row r="1087" spans="1:50" x14ac:dyDescent="0.55000000000000004">
      <c r="A1087">
        <v>211400</v>
      </c>
      <c r="B1087" t="s">
        <v>1185</v>
      </c>
      <c r="C1087" t="s">
        <v>96</v>
      </c>
      <c r="D1087">
        <v>0</v>
      </c>
      <c r="E1087">
        <v>0</v>
      </c>
      <c r="F1087">
        <v>0</v>
      </c>
      <c r="G1087">
        <v>0</v>
      </c>
      <c r="H1087">
        <v>0.96</v>
      </c>
      <c r="I1087">
        <v>0</v>
      </c>
      <c r="J1087">
        <v>0</v>
      </c>
      <c r="K1087">
        <v>0</v>
      </c>
      <c r="L1087">
        <v>0.04</v>
      </c>
      <c r="M1087">
        <v>0.02</v>
      </c>
      <c r="N1087">
        <v>5.57767693859532</v>
      </c>
      <c r="O1087">
        <f t="shared" si="32"/>
        <v>176.87014439999999</v>
      </c>
      <c r="P1087">
        <f t="shared" si="33"/>
        <v>-39.670691599999998</v>
      </c>
      <c r="R1087">
        <v>210800</v>
      </c>
      <c r="S1087" t="s">
        <v>1178</v>
      </c>
      <c r="T1087" t="s">
        <v>96</v>
      </c>
      <c r="U1087">
        <v>0</v>
      </c>
      <c r="V1087">
        <v>0</v>
      </c>
      <c r="W1087">
        <v>0</v>
      </c>
      <c r="X1087">
        <v>0</v>
      </c>
      <c r="Y1087">
        <v>1</v>
      </c>
      <c r="Z1087">
        <v>0</v>
      </c>
      <c r="AA1087">
        <v>0</v>
      </c>
      <c r="AB1087">
        <v>0</v>
      </c>
      <c r="AC1087">
        <v>0</v>
      </c>
      <c r="AD1087">
        <v>0.02</v>
      </c>
      <c r="AE1087">
        <v>3.4445767664439702</v>
      </c>
      <c r="AF1087">
        <v>176.853837</v>
      </c>
      <c r="AG1087">
        <v>-39.64447191</v>
      </c>
      <c r="AI1087">
        <v>213100</v>
      </c>
      <c r="AJ1087" t="s">
        <v>1202</v>
      </c>
      <c r="AK1087" t="s">
        <v>96</v>
      </c>
      <c r="AL1087" t="s">
        <v>97</v>
      </c>
      <c r="AM1087" t="s">
        <v>97</v>
      </c>
      <c r="AN1087" t="s">
        <v>97</v>
      </c>
      <c r="AO1087">
        <v>0</v>
      </c>
      <c r="AP1087" t="s">
        <v>97</v>
      </c>
      <c r="AQ1087" t="s">
        <v>97</v>
      </c>
      <c r="AR1087">
        <v>0</v>
      </c>
      <c r="AS1087" t="s">
        <v>97</v>
      </c>
      <c r="AT1087" t="s">
        <v>97</v>
      </c>
      <c r="AU1087">
        <v>0</v>
      </c>
      <c r="AV1087" t="s">
        <v>97</v>
      </c>
      <c r="AW1087">
        <v>176.85346580000001</v>
      </c>
      <c r="AX1087">
        <v>-39.515913419999997</v>
      </c>
    </row>
    <row r="1088" spans="1:50" x14ac:dyDescent="0.55000000000000004">
      <c r="A1088">
        <v>211500</v>
      </c>
      <c r="B1088" t="s">
        <v>1186</v>
      </c>
      <c r="C1088" t="s">
        <v>96</v>
      </c>
      <c r="D1088">
        <v>0</v>
      </c>
      <c r="E1088">
        <v>0</v>
      </c>
      <c r="F1088">
        <v>0</v>
      </c>
      <c r="G1088">
        <v>0</v>
      </c>
      <c r="H1088">
        <v>0.9</v>
      </c>
      <c r="I1088">
        <v>0</v>
      </c>
      <c r="J1088">
        <v>0</v>
      </c>
      <c r="K1088">
        <v>0.02</v>
      </c>
      <c r="L1088">
        <v>0.08</v>
      </c>
      <c r="M1088">
        <v>0.02</v>
      </c>
      <c r="N1088">
        <v>5.0522962002424201</v>
      </c>
      <c r="O1088">
        <f t="shared" si="32"/>
        <v>176.8862713</v>
      </c>
      <c r="P1088">
        <f t="shared" si="33"/>
        <v>-39.664510960000001</v>
      </c>
      <c r="R1088">
        <v>210900</v>
      </c>
      <c r="S1088" t="s">
        <v>1180</v>
      </c>
      <c r="T1088" t="s">
        <v>96</v>
      </c>
      <c r="U1088">
        <v>0</v>
      </c>
      <c r="V1088">
        <v>0</v>
      </c>
      <c r="W1088">
        <v>0</v>
      </c>
      <c r="X1088">
        <v>0</v>
      </c>
      <c r="Y1088">
        <v>0.89</v>
      </c>
      <c r="Z1088">
        <v>0</v>
      </c>
      <c r="AA1088">
        <v>0</v>
      </c>
      <c r="AB1088">
        <v>0</v>
      </c>
      <c r="AC1088">
        <v>0.11</v>
      </c>
      <c r="AD1088">
        <v>0.02</v>
      </c>
      <c r="AE1088">
        <v>1.9015893961277499</v>
      </c>
      <c r="AF1088">
        <v>176.86339939999999</v>
      </c>
      <c r="AG1088">
        <v>-39.640148080000003</v>
      </c>
      <c r="AI1088">
        <v>213200</v>
      </c>
      <c r="AJ1088" t="s">
        <v>1203</v>
      </c>
      <c r="AK1088" t="s">
        <v>96</v>
      </c>
      <c r="AL1088">
        <v>0</v>
      </c>
      <c r="AM1088">
        <v>0.1</v>
      </c>
      <c r="AN1088">
        <v>0</v>
      </c>
      <c r="AO1088">
        <v>0</v>
      </c>
      <c r="AP1088">
        <v>0.82</v>
      </c>
      <c r="AQ1088">
        <v>0.02</v>
      </c>
      <c r="AR1088">
        <v>0</v>
      </c>
      <c r="AS1088">
        <v>0</v>
      </c>
      <c r="AT1088">
        <v>0.06</v>
      </c>
      <c r="AU1088">
        <v>0</v>
      </c>
      <c r="AV1088">
        <v>9.5836196675242604</v>
      </c>
      <c r="AW1088">
        <v>176.82989069999999</v>
      </c>
      <c r="AX1088">
        <v>-39.54323393</v>
      </c>
    </row>
    <row r="1089" spans="1:50" x14ac:dyDescent="0.55000000000000004">
      <c r="A1089">
        <v>211600</v>
      </c>
      <c r="B1089" t="s">
        <v>1187</v>
      </c>
      <c r="C1089" t="s">
        <v>96</v>
      </c>
      <c r="D1089">
        <v>0</v>
      </c>
      <c r="E1089">
        <v>0</v>
      </c>
      <c r="F1089">
        <v>0</v>
      </c>
      <c r="G1089">
        <v>0</v>
      </c>
      <c r="H1089">
        <v>0.71</v>
      </c>
      <c r="I1089">
        <v>0</v>
      </c>
      <c r="J1089">
        <v>0</v>
      </c>
      <c r="K1089">
        <v>0</v>
      </c>
      <c r="L1089">
        <v>0.28999999999999998</v>
      </c>
      <c r="M1089">
        <v>0.02</v>
      </c>
      <c r="N1089">
        <v>2.7557643669228802</v>
      </c>
      <c r="O1089">
        <f t="shared" si="32"/>
        <v>176.87785529999999</v>
      </c>
      <c r="P1089">
        <f t="shared" si="33"/>
        <v>-39.668995240000001</v>
      </c>
      <c r="R1089">
        <v>211000</v>
      </c>
      <c r="S1089" t="s">
        <v>1181</v>
      </c>
      <c r="T1089" t="s">
        <v>96</v>
      </c>
      <c r="U1089">
        <v>0</v>
      </c>
      <c r="V1089">
        <v>0</v>
      </c>
      <c r="W1089">
        <v>0</v>
      </c>
      <c r="X1089">
        <v>0</v>
      </c>
      <c r="Y1089">
        <v>1</v>
      </c>
      <c r="Z1089">
        <v>0</v>
      </c>
      <c r="AA1089">
        <v>0</v>
      </c>
      <c r="AB1089">
        <v>0</v>
      </c>
      <c r="AC1089">
        <v>0</v>
      </c>
      <c r="AD1089">
        <v>0.02</v>
      </c>
      <c r="AE1089" t="s">
        <v>97</v>
      </c>
      <c r="AF1089">
        <v>176.84825769999901</v>
      </c>
      <c r="AG1089">
        <v>-39.654558229999999</v>
      </c>
      <c r="AI1089">
        <v>213300</v>
      </c>
      <c r="AJ1089" t="s">
        <v>1204</v>
      </c>
      <c r="AK1089" t="s">
        <v>96</v>
      </c>
      <c r="AL1089">
        <v>0</v>
      </c>
      <c r="AM1089">
        <v>0.53</v>
      </c>
      <c r="AN1089">
        <v>0</v>
      </c>
      <c r="AO1089">
        <v>0</v>
      </c>
      <c r="AP1089">
        <v>0.02</v>
      </c>
      <c r="AQ1089">
        <v>0.24</v>
      </c>
      <c r="AR1089">
        <v>0</v>
      </c>
      <c r="AS1089">
        <v>0</v>
      </c>
      <c r="AT1089">
        <v>0.21</v>
      </c>
      <c r="AU1089">
        <v>0</v>
      </c>
      <c r="AV1089">
        <v>8.7344947574376999</v>
      </c>
      <c r="AW1089">
        <v>176.915389099999</v>
      </c>
      <c r="AX1089">
        <v>-39.48081517</v>
      </c>
    </row>
    <row r="1090" spans="1:50" x14ac:dyDescent="0.55000000000000004">
      <c r="A1090">
        <v>211700</v>
      </c>
      <c r="B1090" t="s">
        <v>1189</v>
      </c>
      <c r="C1090" t="s">
        <v>96</v>
      </c>
      <c r="D1090">
        <v>0</v>
      </c>
      <c r="E1090">
        <v>0</v>
      </c>
      <c r="F1090">
        <v>0</v>
      </c>
      <c r="G1090">
        <v>0</v>
      </c>
      <c r="H1090">
        <v>0.98</v>
      </c>
      <c r="I1090">
        <v>0</v>
      </c>
      <c r="J1090">
        <v>0</v>
      </c>
      <c r="K1090">
        <v>0</v>
      </c>
      <c r="L1090">
        <v>0.02</v>
      </c>
      <c r="M1090">
        <v>0.02</v>
      </c>
      <c r="N1090">
        <v>7.7791693832013999</v>
      </c>
      <c r="O1090">
        <f t="shared" si="32"/>
        <v>176.89634849999999</v>
      </c>
      <c r="P1090">
        <f t="shared" si="33"/>
        <v>-39.662128269999997</v>
      </c>
      <c r="R1090">
        <v>211100</v>
      </c>
      <c r="S1090" t="s">
        <v>1182</v>
      </c>
      <c r="T1090" t="s">
        <v>96</v>
      </c>
      <c r="U1090">
        <v>0</v>
      </c>
      <c r="V1090">
        <v>0</v>
      </c>
      <c r="W1090">
        <v>0</v>
      </c>
      <c r="X1090">
        <v>0</v>
      </c>
      <c r="Y1090">
        <v>1</v>
      </c>
      <c r="Z1090">
        <v>0</v>
      </c>
      <c r="AA1090">
        <v>0</v>
      </c>
      <c r="AB1090">
        <v>0</v>
      </c>
      <c r="AC1090">
        <v>0</v>
      </c>
      <c r="AD1090">
        <v>0.02</v>
      </c>
      <c r="AE1090">
        <v>0.80265823373307998</v>
      </c>
      <c r="AF1090">
        <v>176.8609755</v>
      </c>
      <c r="AG1090">
        <v>-39.64945934</v>
      </c>
      <c r="AI1090">
        <v>213400</v>
      </c>
      <c r="AJ1090" t="s">
        <v>1205</v>
      </c>
      <c r="AK1090" t="s">
        <v>96</v>
      </c>
      <c r="AL1090">
        <v>0</v>
      </c>
      <c r="AM1090">
        <v>0</v>
      </c>
      <c r="AN1090">
        <v>0</v>
      </c>
      <c r="AO1090">
        <v>0</v>
      </c>
      <c r="AP1090">
        <v>0</v>
      </c>
      <c r="AQ1090">
        <v>0.64</v>
      </c>
      <c r="AR1090">
        <v>0</v>
      </c>
      <c r="AS1090">
        <v>0</v>
      </c>
      <c r="AT1090">
        <v>0.36</v>
      </c>
      <c r="AU1090">
        <v>0</v>
      </c>
      <c r="AV1090">
        <v>0.99734030964546105</v>
      </c>
      <c r="AW1090">
        <v>176.90207670000001</v>
      </c>
      <c r="AX1090">
        <v>-39.489543210000001</v>
      </c>
    </row>
    <row r="1091" spans="1:50" x14ac:dyDescent="0.55000000000000004">
      <c r="A1091">
        <v>211800</v>
      </c>
      <c r="B1091" t="s">
        <v>1190</v>
      </c>
      <c r="C1091" t="s">
        <v>96</v>
      </c>
      <c r="D1091">
        <v>0</v>
      </c>
      <c r="E1091">
        <v>0</v>
      </c>
      <c r="F1091">
        <v>0</v>
      </c>
      <c r="G1091">
        <v>0</v>
      </c>
      <c r="H1091">
        <v>0.92999999999999905</v>
      </c>
      <c r="I1091">
        <v>0.01</v>
      </c>
      <c r="J1091">
        <v>0</v>
      </c>
      <c r="K1091">
        <v>0.02</v>
      </c>
      <c r="L1091">
        <v>0.04</v>
      </c>
      <c r="M1091">
        <v>0.02</v>
      </c>
      <c r="N1091">
        <v>6.8709094365115204</v>
      </c>
      <c r="O1091">
        <f t="shared" si="32"/>
        <v>176.87643269999899</v>
      </c>
      <c r="P1091">
        <f t="shared" si="33"/>
        <v>-39.677192830000003</v>
      </c>
      <c r="R1091">
        <v>211200</v>
      </c>
      <c r="S1091" t="s">
        <v>1183</v>
      </c>
      <c r="T1091" t="s">
        <v>96</v>
      </c>
      <c r="U1091">
        <v>0</v>
      </c>
      <c r="V1091">
        <v>0</v>
      </c>
      <c r="W1091">
        <v>0</v>
      </c>
      <c r="X1091">
        <v>0</v>
      </c>
      <c r="Y1091">
        <v>0.97</v>
      </c>
      <c r="Z1091">
        <v>0</v>
      </c>
      <c r="AA1091">
        <v>0</v>
      </c>
      <c r="AB1091">
        <v>0</v>
      </c>
      <c r="AC1091">
        <v>0.03</v>
      </c>
      <c r="AD1091">
        <v>0.02</v>
      </c>
      <c r="AE1091">
        <v>6.0300290690864902</v>
      </c>
      <c r="AF1091">
        <v>176.92517799999999</v>
      </c>
      <c r="AG1091">
        <v>-39.634733349999998</v>
      </c>
      <c r="AI1091">
        <v>213500</v>
      </c>
      <c r="AJ1091" t="s">
        <v>1206</v>
      </c>
      <c r="AK1091" t="s">
        <v>96</v>
      </c>
      <c r="AL1091">
        <v>0</v>
      </c>
      <c r="AM1091">
        <v>0</v>
      </c>
      <c r="AN1091">
        <v>0</v>
      </c>
      <c r="AO1091">
        <v>0</v>
      </c>
      <c r="AP1091">
        <v>0</v>
      </c>
      <c r="AQ1091">
        <v>1</v>
      </c>
      <c r="AR1091">
        <v>0</v>
      </c>
      <c r="AS1091">
        <v>0</v>
      </c>
      <c r="AT1091">
        <v>0</v>
      </c>
      <c r="AU1091">
        <v>0</v>
      </c>
      <c r="AV1091">
        <v>0.57337831978876697</v>
      </c>
      <c r="AW1091">
        <v>176.863372</v>
      </c>
      <c r="AX1091">
        <v>-39.512906469999997</v>
      </c>
    </row>
    <row r="1092" spans="1:50" x14ac:dyDescent="0.55000000000000004">
      <c r="A1092">
        <v>211900</v>
      </c>
      <c r="B1092" t="s">
        <v>1191</v>
      </c>
      <c r="C1092" t="s">
        <v>96</v>
      </c>
      <c r="D1092">
        <v>0</v>
      </c>
      <c r="E1092">
        <v>0</v>
      </c>
      <c r="F1092">
        <v>0</v>
      </c>
      <c r="G1092">
        <v>0</v>
      </c>
      <c r="H1092">
        <v>0.95</v>
      </c>
      <c r="I1092">
        <v>0.01</v>
      </c>
      <c r="J1092">
        <v>0</v>
      </c>
      <c r="K1092">
        <v>0.02</v>
      </c>
      <c r="L1092">
        <v>0.02</v>
      </c>
      <c r="M1092">
        <v>0.02</v>
      </c>
      <c r="N1092">
        <v>7.4507648466200296</v>
      </c>
      <c r="O1092">
        <f t="shared" ref="O1092:O1155" si="34">VLOOKUP($A1092,$R$2:$AG$2152, 15)</f>
        <v>176.8927927</v>
      </c>
      <c r="P1092">
        <f t="shared" ref="P1092:P1155" si="35">VLOOKUP($A1092,$R$2:$AG$2152, 16)</f>
        <v>-39.672593669999998</v>
      </c>
      <c r="R1092">
        <v>211300</v>
      </c>
      <c r="S1092" t="s">
        <v>1184</v>
      </c>
      <c r="T1092" t="s">
        <v>96</v>
      </c>
      <c r="U1092">
        <v>0</v>
      </c>
      <c r="V1092">
        <v>0</v>
      </c>
      <c r="W1092">
        <v>0</v>
      </c>
      <c r="X1092">
        <v>0</v>
      </c>
      <c r="Y1092">
        <v>0.81999999999999895</v>
      </c>
      <c r="Z1092">
        <v>0.06</v>
      </c>
      <c r="AA1092">
        <v>0</v>
      </c>
      <c r="AB1092">
        <v>0.06</v>
      </c>
      <c r="AC1092">
        <v>0.06</v>
      </c>
      <c r="AD1092">
        <v>0.02</v>
      </c>
      <c r="AE1092">
        <v>2.7962069074926399</v>
      </c>
      <c r="AF1092">
        <v>176.96548820000001</v>
      </c>
      <c r="AG1092">
        <v>-39.624020209999998</v>
      </c>
      <c r="AI1092">
        <v>213600</v>
      </c>
      <c r="AJ1092" t="s">
        <v>1207</v>
      </c>
      <c r="AK1092" t="s">
        <v>96</v>
      </c>
      <c r="AL1092">
        <v>0</v>
      </c>
      <c r="AM1092">
        <v>0</v>
      </c>
      <c r="AN1092">
        <v>0</v>
      </c>
      <c r="AO1092">
        <v>0</v>
      </c>
      <c r="AP1092">
        <v>0</v>
      </c>
      <c r="AQ1092">
        <v>0.57999999999999996</v>
      </c>
      <c r="AR1092">
        <v>0</v>
      </c>
      <c r="AS1092">
        <v>0</v>
      </c>
      <c r="AT1092">
        <v>0.42</v>
      </c>
      <c r="AU1092">
        <v>0</v>
      </c>
      <c r="AV1092">
        <v>0.70908211268266697</v>
      </c>
      <c r="AW1092">
        <v>176.8724253</v>
      </c>
      <c r="AX1092">
        <v>-39.5079037</v>
      </c>
    </row>
    <row r="1093" spans="1:50" x14ac:dyDescent="0.55000000000000004">
      <c r="A1093">
        <v>212000</v>
      </c>
      <c r="B1093" t="s">
        <v>1192</v>
      </c>
      <c r="C1093" t="s">
        <v>96</v>
      </c>
      <c r="D1093">
        <v>0</v>
      </c>
      <c r="E1093">
        <v>0</v>
      </c>
      <c r="F1093">
        <v>0</v>
      </c>
      <c r="G1093">
        <v>0</v>
      </c>
      <c r="H1093">
        <v>1</v>
      </c>
      <c r="I1093">
        <v>0</v>
      </c>
      <c r="J1093">
        <v>0</v>
      </c>
      <c r="K1093">
        <v>0</v>
      </c>
      <c r="L1093">
        <v>0</v>
      </c>
      <c r="M1093">
        <v>0.02</v>
      </c>
      <c r="N1093">
        <v>7.8194471643960002</v>
      </c>
      <c r="O1093">
        <f t="shared" si="34"/>
        <v>176.88623619999899</v>
      </c>
      <c r="P1093">
        <f t="shared" si="35"/>
        <v>-39.693352140000002</v>
      </c>
      <c r="R1093">
        <v>211400</v>
      </c>
      <c r="S1093" t="s">
        <v>1185</v>
      </c>
      <c r="T1093" t="s">
        <v>96</v>
      </c>
      <c r="U1093">
        <v>0</v>
      </c>
      <c r="V1093">
        <v>0</v>
      </c>
      <c r="W1093">
        <v>0</v>
      </c>
      <c r="X1093">
        <v>0</v>
      </c>
      <c r="Y1093">
        <v>1</v>
      </c>
      <c r="Z1093">
        <v>0</v>
      </c>
      <c r="AA1093">
        <v>0</v>
      </c>
      <c r="AB1093">
        <v>0</v>
      </c>
      <c r="AC1093">
        <v>0</v>
      </c>
      <c r="AD1093">
        <v>0.02</v>
      </c>
      <c r="AE1093">
        <v>0.86489922627892402</v>
      </c>
      <c r="AF1093">
        <v>176.87014439999999</v>
      </c>
      <c r="AG1093">
        <v>-39.670691599999998</v>
      </c>
      <c r="AI1093">
        <v>213700</v>
      </c>
      <c r="AJ1093" t="s">
        <v>1208</v>
      </c>
      <c r="AK1093" t="s">
        <v>96</v>
      </c>
      <c r="AL1093">
        <v>0</v>
      </c>
      <c r="AM1093">
        <v>0</v>
      </c>
      <c r="AN1093">
        <v>0</v>
      </c>
      <c r="AO1093">
        <v>0</v>
      </c>
      <c r="AP1093">
        <v>0</v>
      </c>
      <c r="AQ1093">
        <v>0.56999999999999995</v>
      </c>
      <c r="AR1093">
        <v>0</v>
      </c>
      <c r="AS1093">
        <v>0</v>
      </c>
      <c r="AT1093">
        <v>0.43</v>
      </c>
      <c r="AU1093">
        <v>0</v>
      </c>
      <c r="AV1093">
        <v>0.43193779639896801</v>
      </c>
      <c r="AW1093">
        <v>176.84963139999999</v>
      </c>
      <c r="AX1093">
        <v>-39.528948900000003</v>
      </c>
    </row>
    <row r="1094" spans="1:50" x14ac:dyDescent="0.55000000000000004">
      <c r="A1094">
        <v>212100</v>
      </c>
      <c r="B1094" t="s">
        <v>1193</v>
      </c>
      <c r="C1094" t="s">
        <v>96</v>
      </c>
      <c r="D1094">
        <v>0</v>
      </c>
      <c r="E1094">
        <v>0</v>
      </c>
      <c r="F1094">
        <v>0</v>
      </c>
      <c r="G1094">
        <v>0</v>
      </c>
      <c r="H1094">
        <v>1</v>
      </c>
      <c r="I1094">
        <v>0</v>
      </c>
      <c r="J1094">
        <v>0</v>
      </c>
      <c r="K1094">
        <v>0</v>
      </c>
      <c r="L1094">
        <v>0</v>
      </c>
      <c r="M1094">
        <v>0.02</v>
      </c>
      <c r="N1094">
        <v>7.7323221218766101</v>
      </c>
      <c r="O1094">
        <f t="shared" si="34"/>
        <v>176.87996869999901</v>
      </c>
      <c r="P1094">
        <f t="shared" si="35"/>
        <v>-39.685295680000003</v>
      </c>
      <c r="R1094">
        <v>211500</v>
      </c>
      <c r="S1094" t="s">
        <v>1186</v>
      </c>
      <c r="T1094" t="s">
        <v>96</v>
      </c>
      <c r="U1094">
        <v>0</v>
      </c>
      <c r="V1094">
        <v>0</v>
      </c>
      <c r="W1094">
        <v>0</v>
      </c>
      <c r="X1094">
        <v>0</v>
      </c>
      <c r="Y1094">
        <v>0.94</v>
      </c>
      <c r="Z1094">
        <v>0</v>
      </c>
      <c r="AA1094">
        <v>0</v>
      </c>
      <c r="AB1094">
        <v>0</v>
      </c>
      <c r="AC1094">
        <v>0.06</v>
      </c>
      <c r="AD1094">
        <v>0.02</v>
      </c>
      <c r="AE1094">
        <v>4.1318273818833902</v>
      </c>
      <c r="AF1094">
        <v>176.8862713</v>
      </c>
      <c r="AG1094">
        <v>-39.664510960000001</v>
      </c>
      <c r="AI1094">
        <v>213800</v>
      </c>
      <c r="AJ1094" t="s">
        <v>1209</v>
      </c>
      <c r="AK1094" t="s">
        <v>96</v>
      </c>
      <c r="AL1094">
        <v>0</v>
      </c>
      <c r="AM1094">
        <v>0.05</v>
      </c>
      <c r="AN1094">
        <v>0</v>
      </c>
      <c r="AO1094">
        <v>0</v>
      </c>
      <c r="AP1094">
        <v>-1.00000000000002E-2</v>
      </c>
      <c r="AQ1094">
        <v>0.56000000000000005</v>
      </c>
      <c r="AR1094">
        <v>0</v>
      </c>
      <c r="AS1094">
        <v>7.0000000000000007E-2</v>
      </c>
      <c r="AT1094">
        <v>0.33</v>
      </c>
      <c r="AU1094">
        <v>0</v>
      </c>
      <c r="AV1094">
        <v>1.471888659817</v>
      </c>
      <c r="AW1094">
        <v>176.86916869999999</v>
      </c>
      <c r="AX1094">
        <v>-39.515960530000001</v>
      </c>
    </row>
    <row r="1095" spans="1:50" x14ac:dyDescent="0.55000000000000004">
      <c r="A1095">
        <v>212200</v>
      </c>
      <c r="B1095" t="s">
        <v>1194</v>
      </c>
      <c r="C1095" t="s">
        <v>96</v>
      </c>
      <c r="D1095">
        <v>0</v>
      </c>
      <c r="E1095">
        <v>0</v>
      </c>
      <c r="F1095">
        <v>0</v>
      </c>
      <c r="G1095">
        <v>0</v>
      </c>
      <c r="H1095">
        <v>0.98</v>
      </c>
      <c r="I1095">
        <v>0</v>
      </c>
      <c r="J1095">
        <v>0</v>
      </c>
      <c r="K1095">
        <v>0</v>
      </c>
      <c r="L1095">
        <v>0.02</v>
      </c>
      <c r="M1095">
        <v>0.02</v>
      </c>
      <c r="N1095">
        <v>13.852600193418199</v>
      </c>
      <c r="O1095">
        <f t="shared" si="34"/>
        <v>176.9348865</v>
      </c>
      <c r="P1095">
        <f t="shared" si="35"/>
        <v>-39.765250309999999</v>
      </c>
      <c r="R1095">
        <v>211600</v>
      </c>
      <c r="S1095" t="s">
        <v>1187</v>
      </c>
      <c r="T1095" t="s">
        <v>96</v>
      </c>
      <c r="U1095">
        <v>0</v>
      </c>
      <c r="V1095">
        <v>0</v>
      </c>
      <c r="W1095">
        <v>0</v>
      </c>
      <c r="X1095">
        <v>0</v>
      </c>
      <c r="Y1095">
        <v>0.92</v>
      </c>
      <c r="Z1095">
        <v>0.01</v>
      </c>
      <c r="AA1095">
        <v>0</v>
      </c>
      <c r="AB1095">
        <v>0.01</v>
      </c>
      <c r="AC1095">
        <v>0.06</v>
      </c>
      <c r="AD1095">
        <v>0.02</v>
      </c>
      <c r="AE1095">
        <v>5.8000033507845004</v>
      </c>
      <c r="AF1095">
        <v>176.87785529999999</v>
      </c>
      <c r="AG1095">
        <v>-39.668995240000001</v>
      </c>
      <c r="AI1095">
        <v>213900</v>
      </c>
      <c r="AJ1095" t="s">
        <v>1210</v>
      </c>
      <c r="AK1095" t="s">
        <v>96</v>
      </c>
      <c r="AL1095" t="s">
        <v>97</v>
      </c>
      <c r="AM1095" t="s">
        <v>97</v>
      </c>
      <c r="AN1095" t="s">
        <v>97</v>
      </c>
      <c r="AO1095">
        <v>0</v>
      </c>
      <c r="AP1095" t="s">
        <v>97</v>
      </c>
      <c r="AQ1095" t="s">
        <v>97</v>
      </c>
      <c r="AR1095">
        <v>0</v>
      </c>
      <c r="AS1095" t="s">
        <v>97</v>
      </c>
      <c r="AT1095" t="s">
        <v>97</v>
      </c>
      <c r="AU1095">
        <v>0</v>
      </c>
      <c r="AV1095" t="s">
        <v>97</v>
      </c>
      <c r="AW1095">
        <v>176.8959941</v>
      </c>
      <c r="AX1095">
        <v>-39.499196939999997</v>
      </c>
    </row>
    <row r="1096" spans="1:50" x14ac:dyDescent="0.55000000000000004">
      <c r="A1096">
        <v>212300</v>
      </c>
      <c r="B1096" t="s">
        <v>1195</v>
      </c>
      <c r="C1096" t="s">
        <v>96</v>
      </c>
      <c r="D1096">
        <v>0</v>
      </c>
      <c r="E1096">
        <v>0</v>
      </c>
      <c r="F1096">
        <v>0</v>
      </c>
      <c r="G1096">
        <v>0</v>
      </c>
      <c r="H1096">
        <v>0.97</v>
      </c>
      <c r="I1096">
        <v>0</v>
      </c>
      <c r="J1096">
        <v>0</v>
      </c>
      <c r="K1096">
        <v>0</v>
      </c>
      <c r="L1096">
        <v>0.03</v>
      </c>
      <c r="M1096">
        <v>0.02</v>
      </c>
      <c r="N1096">
        <v>8.3726499482166901</v>
      </c>
      <c r="O1096">
        <f t="shared" si="34"/>
        <v>176.85839469999999</v>
      </c>
      <c r="P1096">
        <f t="shared" si="35"/>
        <v>-39.441556220000002</v>
      </c>
      <c r="R1096">
        <v>211700</v>
      </c>
      <c r="S1096" t="s">
        <v>1189</v>
      </c>
      <c r="T1096" t="s">
        <v>96</v>
      </c>
      <c r="U1096">
        <v>0</v>
      </c>
      <c r="V1096">
        <v>0</v>
      </c>
      <c r="W1096">
        <v>0</v>
      </c>
      <c r="X1096">
        <v>0</v>
      </c>
      <c r="Y1096">
        <v>1</v>
      </c>
      <c r="Z1096">
        <v>0</v>
      </c>
      <c r="AA1096">
        <v>0</v>
      </c>
      <c r="AB1096">
        <v>0</v>
      </c>
      <c r="AC1096">
        <v>0</v>
      </c>
      <c r="AD1096">
        <v>0.02</v>
      </c>
      <c r="AE1096">
        <v>2.7566169668312699</v>
      </c>
      <c r="AF1096">
        <v>176.89634849999999</v>
      </c>
      <c r="AG1096">
        <v>-39.662128269999997</v>
      </c>
      <c r="AI1096">
        <v>214000</v>
      </c>
      <c r="AJ1096" t="s">
        <v>1211</v>
      </c>
      <c r="AK1096" t="s">
        <v>96</v>
      </c>
      <c r="AL1096">
        <v>0</v>
      </c>
      <c r="AM1096">
        <v>0</v>
      </c>
      <c r="AN1096">
        <v>0</v>
      </c>
      <c r="AO1096">
        <v>0</v>
      </c>
      <c r="AP1096">
        <v>0</v>
      </c>
      <c r="AQ1096">
        <v>1</v>
      </c>
      <c r="AR1096">
        <v>0</v>
      </c>
      <c r="AS1096">
        <v>0</v>
      </c>
      <c r="AT1096">
        <v>0</v>
      </c>
      <c r="AU1096">
        <v>0</v>
      </c>
      <c r="AV1096">
        <v>1.3168423203247099</v>
      </c>
      <c r="AW1096">
        <v>176.8615781</v>
      </c>
      <c r="AX1096">
        <v>-39.52255684</v>
      </c>
    </row>
    <row r="1097" spans="1:50" x14ac:dyDescent="0.55000000000000004">
      <c r="A1097">
        <v>212400</v>
      </c>
      <c r="B1097" t="s">
        <v>1196</v>
      </c>
      <c r="C1097" t="s">
        <v>96</v>
      </c>
      <c r="D1097">
        <v>0</v>
      </c>
      <c r="E1097">
        <v>0</v>
      </c>
      <c r="F1097">
        <v>0</v>
      </c>
      <c r="G1097">
        <v>0</v>
      </c>
      <c r="H1097">
        <v>1</v>
      </c>
      <c r="I1097">
        <v>0</v>
      </c>
      <c r="J1097">
        <v>0</v>
      </c>
      <c r="K1097">
        <v>0</v>
      </c>
      <c r="L1097">
        <v>0</v>
      </c>
      <c r="M1097">
        <v>0.02</v>
      </c>
      <c r="N1097">
        <v>5.7080859383829701</v>
      </c>
      <c r="O1097">
        <f t="shared" si="34"/>
        <v>176.83415259999899</v>
      </c>
      <c r="P1097">
        <f t="shared" si="35"/>
        <v>-39.500729829999997</v>
      </c>
      <c r="R1097">
        <v>211800</v>
      </c>
      <c r="S1097" t="s">
        <v>1190</v>
      </c>
      <c r="T1097" t="s">
        <v>96</v>
      </c>
      <c r="U1097">
        <v>0</v>
      </c>
      <c r="V1097">
        <v>0</v>
      </c>
      <c r="W1097">
        <v>0</v>
      </c>
      <c r="X1097">
        <v>0</v>
      </c>
      <c r="Y1097">
        <v>0.8</v>
      </c>
      <c r="Z1097">
        <v>0</v>
      </c>
      <c r="AA1097">
        <v>0</v>
      </c>
      <c r="AB1097">
        <v>0</v>
      </c>
      <c r="AC1097">
        <v>0.2</v>
      </c>
      <c r="AD1097">
        <v>0.02</v>
      </c>
      <c r="AE1097">
        <v>1.1590176928529901</v>
      </c>
      <c r="AF1097">
        <v>176.87643269999899</v>
      </c>
      <c r="AG1097">
        <v>-39.677192830000003</v>
      </c>
      <c r="AI1097">
        <v>214100</v>
      </c>
      <c r="AJ1097" t="s">
        <v>1212</v>
      </c>
      <c r="AK1097" t="s">
        <v>96</v>
      </c>
      <c r="AL1097">
        <v>0</v>
      </c>
      <c r="AM1097">
        <v>0</v>
      </c>
      <c r="AN1097">
        <v>0</v>
      </c>
      <c r="AO1097">
        <v>0</v>
      </c>
      <c r="AP1097">
        <v>0</v>
      </c>
      <c r="AQ1097">
        <v>0.8</v>
      </c>
      <c r="AR1097">
        <v>0</v>
      </c>
      <c r="AS1097">
        <v>0</v>
      </c>
      <c r="AT1097">
        <v>0.2</v>
      </c>
      <c r="AU1097">
        <v>0</v>
      </c>
      <c r="AV1097">
        <v>1.5265520697038699</v>
      </c>
      <c r="AW1097">
        <v>176.88890769999901</v>
      </c>
      <c r="AX1097">
        <v>-39.505988029999997</v>
      </c>
    </row>
    <row r="1098" spans="1:50" x14ac:dyDescent="0.55000000000000004">
      <c r="A1098">
        <v>212500</v>
      </c>
      <c r="B1098" t="s">
        <v>1197</v>
      </c>
      <c r="C1098" t="s">
        <v>96</v>
      </c>
      <c r="D1098">
        <v>0</v>
      </c>
      <c r="E1098">
        <v>0</v>
      </c>
      <c r="F1098">
        <v>0</v>
      </c>
      <c r="G1098">
        <v>0</v>
      </c>
      <c r="H1098">
        <v>0.98</v>
      </c>
      <c r="I1098">
        <v>0</v>
      </c>
      <c r="J1098">
        <v>0</v>
      </c>
      <c r="K1098">
        <v>0.02</v>
      </c>
      <c r="L1098">
        <v>0</v>
      </c>
      <c r="M1098">
        <v>0.02</v>
      </c>
      <c r="N1098">
        <v>6.60655076366782</v>
      </c>
      <c r="O1098">
        <f t="shared" si="34"/>
        <v>176.85877249999999</v>
      </c>
      <c r="P1098">
        <f t="shared" si="35"/>
        <v>-39.492672689999999</v>
      </c>
      <c r="R1098">
        <v>211900</v>
      </c>
      <c r="S1098" t="s">
        <v>1191</v>
      </c>
      <c r="T1098" t="s">
        <v>96</v>
      </c>
      <c r="U1098">
        <v>0</v>
      </c>
      <c r="V1098">
        <v>0</v>
      </c>
      <c r="W1098">
        <v>0</v>
      </c>
      <c r="X1098">
        <v>0</v>
      </c>
      <c r="Y1098">
        <v>1</v>
      </c>
      <c r="Z1098">
        <v>0</v>
      </c>
      <c r="AA1098">
        <v>0</v>
      </c>
      <c r="AB1098">
        <v>0</v>
      </c>
      <c r="AC1098">
        <v>0</v>
      </c>
      <c r="AD1098">
        <v>0.02</v>
      </c>
      <c r="AE1098">
        <v>0.35277196935782701</v>
      </c>
      <c r="AF1098">
        <v>176.8927927</v>
      </c>
      <c r="AG1098">
        <v>-39.672593669999998</v>
      </c>
      <c r="AI1098">
        <v>214200</v>
      </c>
      <c r="AJ1098" t="s">
        <v>1213</v>
      </c>
      <c r="AK1098" t="s">
        <v>96</v>
      </c>
      <c r="AL1098" t="s">
        <v>97</v>
      </c>
      <c r="AM1098" t="s">
        <v>97</v>
      </c>
      <c r="AN1098" t="s">
        <v>97</v>
      </c>
      <c r="AO1098">
        <v>0</v>
      </c>
      <c r="AP1098" t="s">
        <v>97</v>
      </c>
      <c r="AQ1098" t="s">
        <v>97</v>
      </c>
      <c r="AR1098">
        <v>0</v>
      </c>
      <c r="AS1098" t="s">
        <v>97</v>
      </c>
      <c r="AT1098" t="s">
        <v>97</v>
      </c>
      <c r="AU1098">
        <v>0</v>
      </c>
      <c r="AV1098" t="s">
        <v>97</v>
      </c>
      <c r="AW1098">
        <v>176.87873139999999</v>
      </c>
      <c r="AX1098">
        <v>-39.513283940000001</v>
      </c>
    </row>
    <row r="1099" spans="1:50" x14ac:dyDescent="0.55000000000000004">
      <c r="A1099">
        <v>212600</v>
      </c>
      <c r="B1099" t="s">
        <v>1198</v>
      </c>
      <c r="C1099" t="s">
        <v>96</v>
      </c>
      <c r="D1099">
        <v>0</v>
      </c>
      <c r="E1099">
        <v>0</v>
      </c>
      <c r="F1099">
        <v>0</v>
      </c>
      <c r="G1099">
        <v>0</v>
      </c>
      <c r="H1099">
        <v>0.97</v>
      </c>
      <c r="I1099">
        <v>0</v>
      </c>
      <c r="J1099">
        <v>0</v>
      </c>
      <c r="K1099">
        <v>0</v>
      </c>
      <c r="L1099">
        <v>0.03</v>
      </c>
      <c r="M1099">
        <v>0.02</v>
      </c>
      <c r="N1099">
        <v>3.82933585872492</v>
      </c>
      <c r="O1099">
        <f t="shared" si="34"/>
        <v>176.88117130000001</v>
      </c>
      <c r="P1099">
        <f t="shared" si="35"/>
        <v>-39.4746211</v>
      </c>
      <c r="R1099">
        <v>212000</v>
      </c>
      <c r="S1099" t="s">
        <v>1192</v>
      </c>
      <c r="T1099" t="s">
        <v>96</v>
      </c>
      <c r="U1099">
        <v>0</v>
      </c>
      <c r="V1099">
        <v>0</v>
      </c>
      <c r="W1099">
        <v>0</v>
      </c>
      <c r="X1099">
        <v>0</v>
      </c>
      <c r="Y1099">
        <v>1</v>
      </c>
      <c r="Z1099">
        <v>0</v>
      </c>
      <c r="AA1099">
        <v>0</v>
      </c>
      <c r="AB1099">
        <v>0</v>
      </c>
      <c r="AC1099">
        <v>0</v>
      </c>
      <c r="AD1099">
        <v>0.02</v>
      </c>
      <c r="AE1099">
        <v>3.7164942862303199</v>
      </c>
      <c r="AF1099">
        <v>176.88623619999899</v>
      </c>
      <c r="AG1099">
        <v>-39.693352140000002</v>
      </c>
      <c r="AI1099">
        <v>214300</v>
      </c>
      <c r="AJ1099" t="s">
        <v>1214</v>
      </c>
      <c r="AK1099" t="s">
        <v>96</v>
      </c>
      <c r="AL1099" t="s">
        <v>97</v>
      </c>
      <c r="AM1099" t="s">
        <v>97</v>
      </c>
      <c r="AN1099" t="s">
        <v>97</v>
      </c>
      <c r="AO1099">
        <v>0</v>
      </c>
      <c r="AP1099" t="s">
        <v>97</v>
      </c>
      <c r="AQ1099" t="s">
        <v>97</v>
      </c>
      <c r="AR1099">
        <v>0</v>
      </c>
      <c r="AS1099" t="s">
        <v>97</v>
      </c>
      <c r="AT1099" t="s">
        <v>97</v>
      </c>
      <c r="AU1099">
        <v>0</v>
      </c>
      <c r="AV1099" t="s">
        <v>97</v>
      </c>
      <c r="AW1099">
        <v>176.91573489999999</v>
      </c>
      <c r="AX1099">
        <v>-39.492778020000003</v>
      </c>
    </row>
    <row r="1100" spans="1:50" x14ac:dyDescent="0.55000000000000004">
      <c r="A1100">
        <v>212800</v>
      </c>
      <c r="B1100" t="s">
        <v>1199</v>
      </c>
      <c r="C1100" t="s">
        <v>96</v>
      </c>
      <c r="D1100">
        <v>0</v>
      </c>
      <c r="E1100">
        <v>0</v>
      </c>
      <c r="F1100">
        <v>0</v>
      </c>
      <c r="G1100">
        <v>0</v>
      </c>
      <c r="H1100">
        <v>1</v>
      </c>
      <c r="I1100">
        <v>0</v>
      </c>
      <c r="J1100">
        <v>0</v>
      </c>
      <c r="K1100">
        <v>0</v>
      </c>
      <c r="L1100">
        <v>0</v>
      </c>
      <c r="M1100">
        <v>0.02</v>
      </c>
      <c r="N1100">
        <v>0.97271654036252597</v>
      </c>
      <c r="O1100">
        <f t="shared" si="34"/>
        <v>176.8821806</v>
      </c>
      <c r="P1100">
        <f t="shared" si="35"/>
        <v>-39.497000880000002</v>
      </c>
      <c r="R1100">
        <v>212100</v>
      </c>
      <c r="S1100" t="s">
        <v>1193</v>
      </c>
      <c r="T1100" t="s">
        <v>96</v>
      </c>
      <c r="U1100">
        <v>0</v>
      </c>
      <c r="V1100">
        <v>0</v>
      </c>
      <c r="W1100">
        <v>0</v>
      </c>
      <c r="X1100">
        <v>0</v>
      </c>
      <c r="Y1100">
        <v>1</v>
      </c>
      <c r="Z1100">
        <v>0</v>
      </c>
      <c r="AA1100">
        <v>0</v>
      </c>
      <c r="AB1100">
        <v>0</v>
      </c>
      <c r="AC1100">
        <v>0</v>
      </c>
      <c r="AD1100">
        <v>0.02</v>
      </c>
      <c r="AE1100" t="s">
        <v>97</v>
      </c>
      <c r="AF1100">
        <v>176.87996869999901</v>
      </c>
      <c r="AG1100">
        <v>-39.685295680000003</v>
      </c>
      <c r="AI1100">
        <v>214400</v>
      </c>
      <c r="AJ1100" t="s">
        <v>1215</v>
      </c>
      <c r="AK1100" t="s">
        <v>96</v>
      </c>
      <c r="AL1100">
        <v>0</v>
      </c>
      <c r="AM1100">
        <v>0</v>
      </c>
      <c r="AN1100">
        <v>0</v>
      </c>
      <c r="AO1100">
        <v>0</v>
      </c>
      <c r="AP1100">
        <v>0</v>
      </c>
      <c r="AQ1100">
        <v>1</v>
      </c>
      <c r="AR1100">
        <v>0</v>
      </c>
      <c r="AS1100">
        <v>0</v>
      </c>
      <c r="AT1100">
        <v>0</v>
      </c>
      <c r="AU1100">
        <v>0</v>
      </c>
      <c r="AV1100">
        <v>1.64892476729088</v>
      </c>
      <c r="AW1100">
        <v>176.867377699999</v>
      </c>
      <c r="AX1100">
        <v>-39.5259049</v>
      </c>
    </row>
    <row r="1101" spans="1:50" x14ac:dyDescent="0.55000000000000004">
      <c r="A1101">
        <v>212900</v>
      </c>
      <c r="B1101" t="s">
        <v>1200</v>
      </c>
      <c r="C1101" t="s">
        <v>96</v>
      </c>
      <c r="D1101">
        <v>0</v>
      </c>
      <c r="E1101">
        <v>0</v>
      </c>
      <c r="F1101">
        <v>0</v>
      </c>
      <c r="G1101">
        <v>0</v>
      </c>
      <c r="H1101">
        <v>0.86</v>
      </c>
      <c r="I1101">
        <v>0</v>
      </c>
      <c r="J1101">
        <v>0</v>
      </c>
      <c r="K1101">
        <v>0.03</v>
      </c>
      <c r="L1101">
        <v>0.11</v>
      </c>
      <c r="M1101">
        <v>0.02</v>
      </c>
      <c r="N1101">
        <v>3.7056279945788702</v>
      </c>
      <c r="O1101">
        <f t="shared" si="34"/>
        <v>176.89759359999999</v>
      </c>
      <c r="P1101">
        <f t="shared" si="35"/>
        <v>-39.482725330000001</v>
      </c>
      <c r="R1101">
        <v>212200</v>
      </c>
      <c r="S1101" t="s">
        <v>1194</v>
      </c>
      <c r="T1101" t="s">
        <v>96</v>
      </c>
      <c r="U1101">
        <v>0</v>
      </c>
      <c r="V1101">
        <v>0</v>
      </c>
      <c r="W1101">
        <v>0</v>
      </c>
      <c r="X1101">
        <v>0</v>
      </c>
      <c r="Y1101">
        <v>0.92</v>
      </c>
      <c r="Z1101">
        <v>0</v>
      </c>
      <c r="AA1101">
        <v>0</v>
      </c>
      <c r="AB1101">
        <v>0</v>
      </c>
      <c r="AC1101">
        <v>0.08</v>
      </c>
      <c r="AD1101">
        <v>0.02</v>
      </c>
      <c r="AE1101">
        <v>4.1357836176461502</v>
      </c>
      <c r="AF1101">
        <v>176.9348865</v>
      </c>
      <c r="AG1101">
        <v>-39.765250309999999</v>
      </c>
      <c r="AI1101">
        <v>214500</v>
      </c>
      <c r="AJ1101" t="s">
        <v>1216</v>
      </c>
      <c r="AK1101" t="s">
        <v>96</v>
      </c>
      <c r="AL1101">
        <v>0</v>
      </c>
      <c r="AM1101">
        <v>0.02</v>
      </c>
      <c r="AN1101">
        <v>0</v>
      </c>
      <c r="AO1101">
        <v>0</v>
      </c>
      <c r="AP1101">
        <v>0</v>
      </c>
      <c r="AQ1101">
        <v>0.57999999999999996</v>
      </c>
      <c r="AR1101">
        <v>0</v>
      </c>
      <c r="AS1101">
        <v>0.04</v>
      </c>
      <c r="AT1101">
        <v>0.36</v>
      </c>
      <c r="AU1101">
        <v>0</v>
      </c>
      <c r="AV1101">
        <v>1.2887725013112501</v>
      </c>
      <c r="AW1101">
        <v>176.9080156</v>
      </c>
      <c r="AX1101">
        <v>-39.497653710000002</v>
      </c>
    </row>
    <row r="1102" spans="1:50" x14ac:dyDescent="0.55000000000000004">
      <c r="A1102">
        <v>213000</v>
      </c>
      <c r="B1102" t="s">
        <v>1201</v>
      </c>
      <c r="C1102" t="s">
        <v>96</v>
      </c>
      <c r="D1102">
        <v>0</v>
      </c>
      <c r="E1102">
        <v>0</v>
      </c>
      <c r="F1102">
        <v>0</v>
      </c>
      <c r="G1102">
        <v>0</v>
      </c>
      <c r="H1102">
        <v>1</v>
      </c>
      <c r="I1102">
        <v>0</v>
      </c>
      <c r="J1102">
        <v>0</v>
      </c>
      <c r="K1102">
        <v>0</v>
      </c>
      <c r="L1102">
        <v>0</v>
      </c>
      <c r="M1102">
        <v>0.02</v>
      </c>
      <c r="N1102">
        <v>7.2910100529007504</v>
      </c>
      <c r="O1102">
        <f t="shared" si="34"/>
        <v>176.83827790000001</v>
      </c>
      <c r="P1102">
        <f t="shared" si="35"/>
        <v>-39.526093920000001</v>
      </c>
      <c r="R1102">
        <v>212300</v>
      </c>
      <c r="S1102" t="s">
        <v>1195</v>
      </c>
      <c r="T1102" t="s">
        <v>96</v>
      </c>
      <c r="U1102">
        <v>0</v>
      </c>
      <c r="V1102">
        <v>0</v>
      </c>
      <c r="W1102">
        <v>0</v>
      </c>
      <c r="X1102">
        <v>0</v>
      </c>
      <c r="Y1102">
        <v>0.94</v>
      </c>
      <c r="Z1102">
        <v>0</v>
      </c>
      <c r="AA1102">
        <v>0</v>
      </c>
      <c r="AB1102">
        <v>0</v>
      </c>
      <c r="AC1102">
        <v>0.06</v>
      </c>
      <c r="AD1102">
        <v>0.02</v>
      </c>
      <c r="AE1102">
        <v>6.3546563589930498</v>
      </c>
      <c r="AF1102">
        <v>176.85839469999999</v>
      </c>
      <c r="AG1102">
        <v>-39.441556220000002</v>
      </c>
      <c r="AI1102">
        <v>214600</v>
      </c>
      <c r="AJ1102" t="s">
        <v>1217</v>
      </c>
      <c r="AK1102" t="s">
        <v>96</v>
      </c>
      <c r="AL1102">
        <v>0</v>
      </c>
      <c r="AM1102">
        <v>0</v>
      </c>
      <c r="AN1102">
        <v>0</v>
      </c>
      <c r="AO1102">
        <v>0</v>
      </c>
      <c r="AP1102">
        <v>0</v>
      </c>
      <c r="AQ1102">
        <v>0.77</v>
      </c>
      <c r="AR1102">
        <v>0</v>
      </c>
      <c r="AS1102">
        <v>0.04</v>
      </c>
      <c r="AT1102">
        <v>0.19</v>
      </c>
      <c r="AU1102">
        <v>0</v>
      </c>
      <c r="AV1102">
        <v>2.0561709928005398</v>
      </c>
      <c r="AW1102">
        <v>176.85652109999899</v>
      </c>
      <c r="AX1102">
        <v>-39.534393719999997</v>
      </c>
    </row>
    <row r="1103" spans="1:50" x14ac:dyDescent="0.55000000000000004">
      <c r="A1103">
        <v>213100</v>
      </c>
      <c r="B1103" t="s">
        <v>1202</v>
      </c>
      <c r="C1103" t="s">
        <v>96</v>
      </c>
      <c r="D1103">
        <v>0</v>
      </c>
      <c r="E1103">
        <v>0</v>
      </c>
      <c r="F1103">
        <v>0</v>
      </c>
      <c r="G1103">
        <v>0</v>
      </c>
      <c r="H1103">
        <v>1</v>
      </c>
      <c r="I1103">
        <v>0</v>
      </c>
      <c r="J1103">
        <v>0</v>
      </c>
      <c r="K1103">
        <v>0</v>
      </c>
      <c r="L1103">
        <v>0</v>
      </c>
      <c r="M1103">
        <v>0.02</v>
      </c>
      <c r="N1103">
        <v>6.0502039584062501</v>
      </c>
      <c r="O1103">
        <f t="shared" si="34"/>
        <v>176.85346580000001</v>
      </c>
      <c r="P1103">
        <f t="shared" si="35"/>
        <v>-39.515913419999997</v>
      </c>
      <c r="R1103">
        <v>212400</v>
      </c>
      <c r="S1103" t="s">
        <v>1196</v>
      </c>
      <c r="T1103" t="s">
        <v>96</v>
      </c>
      <c r="U1103">
        <v>0</v>
      </c>
      <c r="V1103">
        <v>0</v>
      </c>
      <c r="W1103">
        <v>0</v>
      </c>
      <c r="X1103">
        <v>0</v>
      </c>
      <c r="Y1103">
        <v>1</v>
      </c>
      <c r="Z1103">
        <v>0</v>
      </c>
      <c r="AA1103">
        <v>0</v>
      </c>
      <c r="AB1103">
        <v>0</v>
      </c>
      <c r="AC1103">
        <v>0</v>
      </c>
      <c r="AD1103">
        <v>0.02</v>
      </c>
      <c r="AE1103">
        <v>3.6478862551835798</v>
      </c>
      <c r="AF1103">
        <v>176.83415259999899</v>
      </c>
      <c r="AG1103">
        <v>-39.500729829999997</v>
      </c>
      <c r="AI1103">
        <v>214700</v>
      </c>
      <c r="AJ1103" t="s">
        <v>1218</v>
      </c>
      <c r="AK1103" t="s">
        <v>96</v>
      </c>
      <c r="AL1103" t="s">
        <v>97</v>
      </c>
      <c r="AM1103" t="s">
        <v>97</v>
      </c>
      <c r="AN1103" t="s">
        <v>97</v>
      </c>
      <c r="AO1103">
        <v>0</v>
      </c>
      <c r="AP1103" t="s">
        <v>97</v>
      </c>
      <c r="AQ1103" t="s">
        <v>97</v>
      </c>
      <c r="AR1103">
        <v>0</v>
      </c>
      <c r="AS1103" t="s">
        <v>97</v>
      </c>
      <c r="AT1103" t="s">
        <v>97</v>
      </c>
      <c r="AU1103">
        <v>0</v>
      </c>
      <c r="AV1103" t="s">
        <v>97</v>
      </c>
      <c r="AW1103">
        <v>176.8824334</v>
      </c>
      <c r="AX1103">
        <v>-39.518325849999997</v>
      </c>
    </row>
    <row r="1104" spans="1:50" x14ac:dyDescent="0.55000000000000004">
      <c r="A1104">
        <v>213200</v>
      </c>
      <c r="B1104" t="s">
        <v>1203</v>
      </c>
      <c r="C1104" t="s">
        <v>96</v>
      </c>
      <c r="D1104">
        <v>0</v>
      </c>
      <c r="E1104">
        <v>0</v>
      </c>
      <c r="F1104">
        <v>0</v>
      </c>
      <c r="G1104">
        <v>0</v>
      </c>
      <c r="H1104">
        <v>0.98</v>
      </c>
      <c r="I1104">
        <v>0</v>
      </c>
      <c r="J1104">
        <v>0</v>
      </c>
      <c r="K1104">
        <v>0</v>
      </c>
      <c r="L1104">
        <v>0.02</v>
      </c>
      <c r="M1104">
        <v>0.02</v>
      </c>
      <c r="N1104">
        <v>7.2922667656643902</v>
      </c>
      <c r="O1104">
        <f t="shared" si="34"/>
        <v>176.82989069999999</v>
      </c>
      <c r="P1104">
        <f t="shared" si="35"/>
        <v>-39.54323393</v>
      </c>
      <c r="R1104">
        <v>212500</v>
      </c>
      <c r="S1104" t="s">
        <v>1197</v>
      </c>
      <c r="T1104" t="s">
        <v>96</v>
      </c>
      <c r="U1104" t="s">
        <v>97</v>
      </c>
      <c r="V1104" t="s">
        <v>97</v>
      </c>
      <c r="W1104" t="s">
        <v>97</v>
      </c>
      <c r="X1104">
        <v>0</v>
      </c>
      <c r="Y1104" t="s">
        <v>97</v>
      </c>
      <c r="Z1104" t="s">
        <v>97</v>
      </c>
      <c r="AA1104">
        <v>0</v>
      </c>
      <c r="AB1104" t="s">
        <v>97</v>
      </c>
      <c r="AC1104" t="s">
        <v>97</v>
      </c>
      <c r="AD1104">
        <v>0.02</v>
      </c>
      <c r="AE1104" t="s">
        <v>97</v>
      </c>
      <c r="AF1104">
        <v>176.85877249999999</v>
      </c>
      <c r="AG1104">
        <v>-39.492672689999999</v>
      </c>
      <c r="AI1104">
        <v>214800</v>
      </c>
      <c r="AJ1104" t="s">
        <v>1219</v>
      </c>
      <c r="AK1104" t="s">
        <v>96</v>
      </c>
      <c r="AL1104">
        <v>0</v>
      </c>
      <c r="AM1104">
        <v>0.03</v>
      </c>
      <c r="AN1104">
        <v>0</v>
      </c>
      <c r="AO1104">
        <v>0</v>
      </c>
      <c r="AP1104">
        <v>9.9999999999998892E-3</v>
      </c>
      <c r="AQ1104">
        <v>0.38</v>
      </c>
      <c r="AR1104">
        <v>0</v>
      </c>
      <c r="AS1104">
        <v>0.03</v>
      </c>
      <c r="AT1104">
        <v>0.55000000000000004</v>
      </c>
      <c r="AU1104">
        <v>0</v>
      </c>
      <c r="AV1104">
        <v>1.4393429088861101</v>
      </c>
      <c r="AW1104">
        <v>176.8956642</v>
      </c>
      <c r="AX1104">
        <v>-39.509316269999999</v>
      </c>
    </row>
    <row r="1105" spans="1:50" x14ac:dyDescent="0.55000000000000004">
      <c r="A1105">
        <v>213300</v>
      </c>
      <c r="B1105" t="s">
        <v>1204</v>
      </c>
      <c r="C1105" t="s">
        <v>96</v>
      </c>
      <c r="D1105">
        <v>0</v>
      </c>
      <c r="E1105">
        <v>0</v>
      </c>
      <c r="F1105">
        <v>0</v>
      </c>
      <c r="G1105">
        <v>0</v>
      </c>
      <c r="H1105">
        <v>0.83</v>
      </c>
      <c r="I1105">
        <v>0.02</v>
      </c>
      <c r="J1105">
        <v>0</v>
      </c>
      <c r="K1105">
        <v>0.02</v>
      </c>
      <c r="L1105">
        <v>0.13</v>
      </c>
      <c r="M1105">
        <v>0.02</v>
      </c>
      <c r="N1105">
        <v>5.35458954205055</v>
      </c>
      <c r="O1105">
        <f t="shared" si="34"/>
        <v>176.915389099999</v>
      </c>
      <c r="P1105">
        <f t="shared" si="35"/>
        <v>-39.48081517</v>
      </c>
      <c r="R1105">
        <v>212600</v>
      </c>
      <c r="S1105" t="s">
        <v>1198</v>
      </c>
      <c r="T1105" t="s">
        <v>96</v>
      </c>
      <c r="U1105">
        <v>0</v>
      </c>
      <c r="V1105">
        <v>0</v>
      </c>
      <c r="W1105">
        <v>0</v>
      </c>
      <c r="X1105">
        <v>0</v>
      </c>
      <c r="Y1105">
        <v>0.71</v>
      </c>
      <c r="Z1105">
        <v>0</v>
      </c>
      <c r="AA1105">
        <v>0</v>
      </c>
      <c r="AB1105">
        <v>0</v>
      </c>
      <c r="AC1105">
        <v>0.28999999999999998</v>
      </c>
      <c r="AD1105">
        <v>0.02</v>
      </c>
      <c r="AE1105">
        <v>1.41948195628398</v>
      </c>
      <c r="AF1105">
        <v>176.88117130000001</v>
      </c>
      <c r="AG1105">
        <v>-39.4746211</v>
      </c>
      <c r="AI1105">
        <v>214900</v>
      </c>
      <c r="AJ1105" t="s">
        <v>1220</v>
      </c>
      <c r="AK1105" t="s">
        <v>96</v>
      </c>
      <c r="AL1105">
        <v>0</v>
      </c>
      <c r="AM1105">
        <v>0.02</v>
      </c>
      <c r="AN1105">
        <v>0</v>
      </c>
      <c r="AO1105">
        <v>0</v>
      </c>
      <c r="AP1105">
        <v>0</v>
      </c>
      <c r="AQ1105">
        <v>0.55000000000000004</v>
      </c>
      <c r="AR1105">
        <v>0</v>
      </c>
      <c r="AS1105">
        <v>0.14000000000000001</v>
      </c>
      <c r="AT1105">
        <v>0.28999999999999998</v>
      </c>
      <c r="AU1105">
        <v>0</v>
      </c>
      <c r="AV1105">
        <v>3.3507605884197198</v>
      </c>
      <c r="AW1105">
        <v>176.8514304</v>
      </c>
      <c r="AX1105">
        <v>-39.544007919999999</v>
      </c>
    </row>
    <row r="1106" spans="1:50" x14ac:dyDescent="0.55000000000000004">
      <c r="A1106">
        <v>213400</v>
      </c>
      <c r="B1106" t="s">
        <v>1205</v>
      </c>
      <c r="C1106" t="s">
        <v>96</v>
      </c>
      <c r="D1106">
        <v>0</v>
      </c>
      <c r="E1106">
        <v>0</v>
      </c>
      <c r="F1106">
        <v>0</v>
      </c>
      <c r="G1106">
        <v>0</v>
      </c>
      <c r="H1106">
        <v>0.88</v>
      </c>
      <c r="I1106">
        <v>0.01</v>
      </c>
      <c r="J1106">
        <v>0</v>
      </c>
      <c r="K1106">
        <v>0.02</v>
      </c>
      <c r="L1106">
        <v>0.09</v>
      </c>
      <c r="M1106">
        <v>0.02</v>
      </c>
      <c r="N1106">
        <v>4.5960115445452701</v>
      </c>
      <c r="O1106">
        <f t="shared" si="34"/>
        <v>176.90207670000001</v>
      </c>
      <c r="P1106">
        <f t="shared" si="35"/>
        <v>-39.489543210000001</v>
      </c>
      <c r="R1106">
        <v>212800</v>
      </c>
      <c r="S1106" t="s">
        <v>1199</v>
      </c>
      <c r="T1106" t="s">
        <v>96</v>
      </c>
      <c r="U1106">
        <v>0</v>
      </c>
      <c r="V1106">
        <v>0</v>
      </c>
      <c r="W1106">
        <v>0</v>
      </c>
      <c r="X1106">
        <v>0</v>
      </c>
      <c r="Y1106">
        <v>0.95</v>
      </c>
      <c r="Z1106">
        <v>0.02</v>
      </c>
      <c r="AA1106">
        <v>0</v>
      </c>
      <c r="AB1106">
        <v>0.02</v>
      </c>
      <c r="AC1106">
        <v>0.01</v>
      </c>
      <c r="AD1106">
        <v>0.02</v>
      </c>
      <c r="AE1106">
        <v>6.2223129449989196</v>
      </c>
      <c r="AF1106">
        <v>176.8821806</v>
      </c>
      <c r="AG1106">
        <v>-39.497000880000002</v>
      </c>
      <c r="AI1106">
        <v>215000</v>
      </c>
      <c r="AJ1106" t="s">
        <v>1221</v>
      </c>
      <c r="AK1106" t="s">
        <v>96</v>
      </c>
      <c r="AL1106">
        <v>0</v>
      </c>
      <c r="AM1106">
        <v>0</v>
      </c>
      <c r="AN1106">
        <v>0</v>
      </c>
      <c r="AO1106">
        <v>0</v>
      </c>
      <c r="AP1106">
        <v>0</v>
      </c>
      <c r="AQ1106">
        <v>0.63</v>
      </c>
      <c r="AR1106">
        <v>0</v>
      </c>
      <c r="AS1106">
        <v>0</v>
      </c>
      <c r="AT1106">
        <v>0.37</v>
      </c>
      <c r="AU1106">
        <v>0</v>
      </c>
      <c r="AV1106">
        <v>0.50425238950753504</v>
      </c>
      <c r="AW1106">
        <v>176.90676199999999</v>
      </c>
      <c r="AX1106">
        <v>-39.50747604</v>
      </c>
    </row>
    <row r="1107" spans="1:50" x14ac:dyDescent="0.55000000000000004">
      <c r="A1107">
        <v>213500</v>
      </c>
      <c r="B1107" t="s">
        <v>1206</v>
      </c>
      <c r="C1107" t="s">
        <v>96</v>
      </c>
      <c r="D1107">
        <v>0</v>
      </c>
      <c r="E1107">
        <v>0</v>
      </c>
      <c r="F1107">
        <v>0</v>
      </c>
      <c r="G1107">
        <v>0</v>
      </c>
      <c r="H1107">
        <v>0.98</v>
      </c>
      <c r="I1107">
        <v>0</v>
      </c>
      <c r="J1107">
        <v>0</v>
      </c>
      <c r="K1107">
        <v>0.02</v>
      </c>
      <c r="L1107">
        <v>0</v>
      </c>
      <c r="M1107">
        <v>0.02</v>
      </c>
      <c r="N1107">
        <v>5.1343776082147103</v>
      </c>
      <c r="O1107">
        <f t="shared" si="34"/>
        <v>176.863372</v>
      </c>
      <c r="P1107">
        <f t="shared" si="35"/>
        <v>-39.512906469999997</v>
      </c>
      <c r="R1107">
        <v>212900</v>
      </c>
      <c r="S1107" t="s">
        <v>1200</v>
      </c>
      <c r="T1107" t="s">
        <v>96</v>
      </c>
      <c r="U1107">
        <v>0</v>
      </c>
      <c r="V1107">
        <v>0</v>
      </c>
      <c r="W1107">
        <v>0</v>
      </c>
      <c r="X1107">
        <v>0</v>
      </c>
      <c r="Y1107">
        <v>0.95</v>
      </c>
      <c r="Z1107">
        <v>0.01</v>
      </c>
      <c r="AA1107">
        <v>0</v>
      </c>
      <c r="AB1107">
        <v>0.01</v>
      </c>
      <c r="AC1107">
        <v>0.03</v>
      </c>
      <c r="AD1107">
        <v>0.02</v>
      </c>
      <c r="AE1107">
        <v>6.8345710694539701</v>
      </c>
      <c r="AF1107">
        <v>176.89759359999999</v>
      </c>
      <c r="AG1107">
        <v>-39.482725330000001</v>
      </c>
      <c r="AI1107">
        <v>215100</v>
      </c>
      <c r="AJ1107" t="s">
        <v>1222</v>
      </c>
      <c r="AK1107" t="s">
        <v>96</v>
      </c>
      <c r="AL1107">
        <v>0</v>
      </c>
      <c r="AM1107">
        <v>0</v>
      </c>
      <c r="AN1107">
        <v>0</v>
      </c>
      <c r="AO1107">
        <v>0</v>
      </c>
      <c r="AP1107">
        <v>0</v>
      </c>
      <c r="AQ1107">
        <v>0.56000000000000005</v>
      </c>
      <c r="AR1107">
        <v>0</v>
      </c>
      <c r="AS1107">
        <v>0</v>
      </c>
      <c r="AT1107">
        <v>0.44</v>
      </c>
      <c r="AU1107">
        <v>0</v>
      </c>
      <c r="AV1107">
        <v>0.70521175149512205</v>
      </c>
      <c r="AW1107">
        <v>176.89173049999999</v>
      </c>
      <c r="AX1107">
        <v>-39.516362610000002</v>
      </c>
    </row>
    <row r="1108" spans="1:50" x14ac:dyDescent="0.55000000000000004">
      <c r="A1108">
        <v>213600</v>
      </c>
      <c r="B1108" t="s">
        <v>1207</v>
      </c>
      <c r="C1108" t="s">
        <v>96</v>
      </c>
      <c r="D1108">
        <v>0</v>
      </c>
      <c r="E1108">
        <v>0</v>
      </c>
      <c r="F1108">
        <v>0</v>
      </c>
      <c r="G1108">
        <v>0</v>
      </c>
      <c r="H1108">
        <v>0.95</v>
      </c>
      <c r="I1108">
        <v>0</v>
      </c>
      <c r="J1108">
        <v>0</v>
      </c>
      <c r="K1108">
        <v>0.02</v>
      </c>
      <c r="L1108">
        <v>0.03</v>
      </c>
      <c r="M1108">
        <v>0.02</v>
      </c>
      <c r="N1108">
        <v>4.6125217185811103</v>
      </c>
      <c r="O1108">
        <f t="shared" si="34"/>
        <v>176.8724253</v>
      </c>
      <c r="P1108">
        <f t="shared" si="35"/>
        <v>-39.5079037</v>
      </c>
      <c r="R1108">
        <v>213000</v>
      </c>
      <c r="S1108" t="s">
        <v>1201</v>
      </c>
      <c r="T1108" t="s">
        <v>96</v>
      </c>
      <c r="U1108">
        <v>0</v>
      </c>
      <c r="V1108">
        <v>0</v>
      </c>
      <c r="W1108">
        <v>0</v>
      </c>
      <c r="X1108">
        <v>0</v>
      </c>
      <c r="Y1108">
        <v>1</v>
      </c>
      <c r="Z1108">
        <v>0</v>
      </c>
      <c r="AA1108">
        <v>0</v>
      </c>
      <c r="AB1108">
        <v>0</v>
      </c>
      <c r="AC1108">
        <v>0</v>
      </c>
      <c r="AD1108">
        <v>0.02</v>
      </c>
      <c r="AE1108">
        <v>1.10129356082542</v>
      </c>
      <c r="AF1108">
        <v>176.83827790000001</v>
      </c>
      <c r="AG1108">
        <v>-39.526093920000001</v>
      </c>
      <c r="AI1108">
        <v>215200</v>
      </c>
      <c r="AJ1108" t="s">
        <v>1223</v>
      </c>
      <c r="AK1108" t="s">
        <v>96</v>
      </c>
      <c r="AL1108">
        <v>0</v>
      </c>
      <c r="AM1108">
        <v>0.28999999999999998</v>
      </c>
      <c r="AN1108">
        <v>0</v>
      </c>
      <c r="AO1108">
        <v>0</v>
      </c>
      <c r="AP1108">
        <v>0.02</v>
      </c>
      <c r="AQ1108">
        <v>0.24</v>
      </c>
      <c r="AR1108">
        <v>0</v>
      </c>
      <c r="AS1108">
        <v>0.22</v>
      </c>
      <c r="AT1108">
        <v>0.23</v>
      </c>
      <c r="AU1108">
        <v>0</v>
      </c>
      <c r="AV1108">
        <v>8.9252354640216396</v>
      </c>
      <c r="AW1108">
        <v>176.91609489999999</v>
      </c>
      <c r="AX1108">
        <v>-39.508302399999998</v>
      </c>
    </row>
    <row r="1109" spans="1:50" x14ac:dyDescent="0.55000000000000004">
      <c r="A1109">
        <v>213700</v>
      </c>
      <c r="B1109" t="s">
        <v>1208</v>
      </c>
      <c r="C1109" t="s">
        <v>96</v>
      </c>
      <c r="D1109">
        <v>0</v>
      </c>
      <c r="E1109">
        <v>0</v>
      </c>
      <c r="F1109">
        <v>0</v>
      </c>
      <c r="G1109">
        <v>0</v>
      </c>
      <c r="H1109">
        <v>0.97</v>
      </c>
      <c r="I1109">
        <v>0.01</v>
      </c>
      <c r="J1109">
        <v>0</v>
      </c>
      <c r="K1109">
        <v>0</v>
      </c>
      <c r="L1109">
        <v>0.02</v>
      </c>
      <c r="M1109">
        <v>0.02</v>
      </c>
      <c r="N1109">
        <v>6.1737521324905202</v>
      </c>
      <c r="O1109">
        <f t="shared" si="34"/>
        <v>176.84963139999999</v>
      </c>
      <c r="P1109">
        <f t="shared" si="35"/>
        <v>-39.528948900000003</v>
      </c>
      <c r="R1109">
        <v>213100</v>
      </c>
      <c r="S1109" t="s">
        <v>1202</v>
      </c>
      <c r="T1109" t="s">
        <v>96</v>
      </c>
      <c r="U1109">
        <v>0</v>
      </c>
      <c r="V1109">
        <v>0</v>
      </c>
      <c r="W1109">
        <v>0</v>
      </c>
      <c r="X1109">
        <v>0</v>
      </c>
      <c r="Y1109">
        <v>1</v>
      </c>
      <c r="Z1109">
        <v>0</v>
      </c>
      <c r="AA1109">
        <v>0</v>
      </c>
      <c r="AB1109">
        <v>0</v>
      </c>
      <c r="AC1109">
        <v>0</v>
      </c>
      <c r="AD1109">
        <v>0.02</v>
      </c>
      <c r="AE1109">
        <v>2.1626426463607098</v>
      </c>
      <c r="AF1109">
        <v>176.85346580000001</v>
      </c>
      <c r="AG1109">
        <v>-39.515913419999997</v>
      </c>
      <c r="AI1109">
        <v>215300</v>
      </c>
      <c r="AJ1109" t="s">
        <v>1224</v>
      </c>
      <c r="AK1109" t="s">
        <v>96</v>
      </c>
      <c r="AL1109">
        <v>0</v>
      </c>
      <c r="AM1109">
        <v>0.05</v>
      </c>
      <c r="AN1109">
        <v>0</v>
      </c>
      <c r="AO1109">
        <v>0</v>
      </c>
      <c r="AP1109">
        <v>0.06</v>
      </c>
      <c r="AQ1109">
        <v>0.38</v>
      </c>
      <c r="AR1109">
        <v>0</v>
      </c>
      <c r="AS1109">
        <v>0</v>
      </c>
      <c r="AT1109">
        <v>0.51</v>
      </c>
      <c r="AU1109">
        <v>0</v>
      </c>
      <c r="AV1109">
        <v>0.49192403428502801</v>
      </c>
      <c r="AW1109">
        <v>176.90367749999999</v>
      </c>
      <c r="AX1109">
        <v>-39.515772239999997</v>
      </c>
    </row>
    <row r="1110" spans="1:50" x14ac:dyDescent="0.55000000000000004">
      <c r="A1110">
        <v>213800</v>
      </c>
      <c r="B1110" t="s">
        <v>1209</v>
      </c>
      <c r="C1110" t="s">
        <v>96</v>
      </c>
      <c r="D1110">
        <v>0</v>
      </c>
      <c r="E1110">
        <v>0</v>
      </c>
      <c r="F1110">
        <v>0</v>
      </c>
      <c r="G1110">
        <v>0</v>
      </c>
      <c r="H1110">
        <v>0.92</v>
      </c>
      <c r="I1110">
        <v>0.02</v>
      </c>
      <c r="J1110">
        <v>0</v>
      </c>
      <c r="K1110">
        <v>0.03</v>
      </c>
      <c r="L1110">
        <v>0.03</v>
      </c>
      <c r="M1110">
        <v>0.02</v>
      </c>
      <c r="N1110">
        <v>4.7933126771590997</v>
      </c>
      <c r="O1110">
        <f t="shared" si="34"/>
        <v>176.86916869999999</v>
      </c>
      <c r="P1110">
        <f t="shared" si="35"/>
        <v>-39.515960530000001</v>
      </c>
      <c r="R1110">
        <v>213200</v>
      </c>
      <c r="S1110" t="s">
        <v>1203</v>
      </c>
      <c r="T1110" t="s">
        <v>96</v>
      </c>
      <c r="U1110">
        <v>0</v>
      </c>
      <c r="V1110">
        <v>0</v>
      </c>
      <c r="W1110">
        <v>0</v>
      </c>
      <c r="X1110">
        <v>0</v>
      </c>
      <c r="Y1110">
        <v>0.95</v>
      </c>
      <c r="Z1110">
        <v>0</v>
      </c>
      <c r="AA1110">
        <v>0</v>
      </c>
      <c r="AB1110">
        <v>0</v>
      </c>
      <c r="AC1110">
        <v>0.05</v>
      </c>
      <c r="AD1110">
        <v>0.02</v>
      </c>
      <c r="AE1110">
        <v>6.56783649091805</v>
      </c>
      <c r="AF1110">
        <v>176.82989069999999</v>
      </c>
      <c r="AG1110">
        <v>-39.54323393</v>
      </c>
      <c r="AI1110">
        <v>215400</v>
      </c>
      <c r="AJ1110" t="s">
        <v>1225</v>
      </c>
      <c r="AK1110" t="s">
        <v>96</v>
      </c>
      <c r="AL1110">
        <v>0</v>
      </c>
      <c r="AM1110">
        <v>0</v>
      </c>
      <c r="AN1110">
        <v>0</v>
      </c>
      <c r="AO1110">
        <v>0</v>
      </c>
      <c r="AP1110">
        <v>0</v>
      </c>
      <c r="AQ1110">
        <v>1</v>
      </c>
      <c r="AR1110">
        <v>0</v>
      </c>
      <c r="AS1110">
        <v>0</v>
      </c>
      <c r="AT1110">
        <v>0</v>
      </c>
      <c r="AU1110">
        <v>0</v>
      </c>
      <c r="AV1110">
        <v>1.4567395046192599</v>
      </c>
      <c r="AW1110">
        <v>176.89304139999999</v>
      </c>
      <c r="AX1110">
        <v>-39.544115689999998</v>
      </c>
    </row>
    <row r="1111" spans="1:50" x14ac:dyDescent="0.55000000000000004">
      <c r="A1111">
        <v>213900</v>
      </c>
      <c r="B1111" t="s">
        <v>1210</v>
      </c>
      <c r="C1111" t="s">
        <v>96</v>
      </c>
      <c r="D1111">
        <v>0</v>
      </c>
      <c r="E1111">
        <v>0</v>
      </c>
      <c r="F1111">
        <v>0</v>
      </c>
      <c r="G1111">
        <v>0</v>
      </c>
      <c r="H1111">
        <v>0.89999999999999902</v>
      </c>
      <c r="I1111">
        <v>0.01</v>
      </c>
      <c r="J1111">
        <v>0</v>
      </c>
      <c r="K1111">
        <v>0.04</v>
      </c>
      <c r="L1111">
        <v>0.05</v>
      </c>
      <c r="M1111">
        <v>0.02</v>
      </c>
      <c r="N1111">
        <v>3.6107748909248398</v>
      </c>
      <c r="O1111">
        <f t="shared" si="34"/>
        <v>176.8959941</v>
      </c>
      <c r="P1111">
        <f t="shared" si="35"/>
        <v>-39.499196939999997</v>
      </c>
      <c r="R1111">
        <v>213300</v>
      </c>
      <c r="S1111" t="s">
        <v>1204</v>
      </c>
      <c r="T1111" t="s">
        <v>96</v>
      </c>
      <c r="U1111">
        <v>0</v>
      </c>
      <c r="V1111">
        <v>0</v>
      </c>
      <c r="W1111">
        <v>0</v>
      </c>
      <c r="X1111">
        <v>0</v>
      </c>
      <c r="Y1111">
        <v>0.96</v>
      </c>
      <c r="Z1111">
        <v>0</v>
      </c>
      <c r="AA1111">
        <v>0</v>
      </c>
      <c r="AB1111">
        <v>0</v>
      </c>
      <c r="AC1111">
        <v>0.04</v>
      </c>
      <c r="AD1111">
        <v>0.02</v>
      </c>
      <c r="AE1111">
        <v>5.9342074366427404</v>
      </c>
      <c r="AF1111">
        <v>176.915389099999</v>
      </c>
      <c r="AG1111">
        <v>-39.48081517</v>
      </c>
      <c r="AI1111">
        <v>215500</v>
      </c>
      <c r="AJ1111" t="s">
        <v>1226</v>
      </c>
      <c r="AK1111" t="s">
        <v>96</v>
      </c>
      <c r="AL1111">
        <v>0</v>
      </c>
      <c r="AM1111">
        <v>0.54</v>
      </c>
      <c r="AN1111">
        <v>0</v>
      </c>
      <c r="AO1111">
        <v>0</v>
      </c>
      <c r="AP1111">
        <v>0</v>
      </c>
      <c r="AQ1111">
        <v>0.24</v>
      </c>
      <c r="AR1111">
        <v>0</v>
      </c>
      <c r="AS1111">
        <v>0.05</v>
      </c>
      <c r="AT1111">
        <v>0.17</v>
      </c>
      <c r="AU1111">
        <v>0</v>
      </c>
      <c r="AV1111">
        <v>14.714748818806299</v>
      </c>
      <c r="AW1111">
        <v>176.41709259999999</v>
      </c>
      <c r="AX1111">
        <v>-39.80378374</v>
      </c>
    </row>
    <row r="1112" spans="1:50" x14ac:dyDescent="0.55000000000000004">
      <c r="A1112">
        <v>214000</v>
      </c>
      <c r="B1112" t="s">
        <v>1211</v>
      </c>
      <c r="C1112" t="s">
        <v>96</v>
      </c>
      <c r="D1112">
        <v>0</v>
      </c>
      <c r="E1112">
        <v>0</v>
      </c>
      <c r="F1112">
        <v>0</v>
      </c>
      <c r="G1112">
        <v>0</v>
      </c>
      <c r="H1112">
        <v>1</v>
      </c>
      <c r="I1112">
        <v>0</v>
      </c>
      <c r="J1112">
        <v>0</v>
      </c>
      <c r="K1112">
        <v>0</v>
      </c>
      <c r="L1112">
        <v>0</v>
      </c>
      <c r="M1112">
        <v>0.02</v>
      </c>
      <c r="N1112">
        <v>5.6718107797654396</v>
      </c>
      <c r="O1112">
        <f t="shared" si="34"/>
        <v>176.8615781</v>
      </c>
      <c r="P1112">
        <f t="shared" si="35"/>
        <v>-39.52255684</v>
      </c>
      <c r="R1112">
        <v>213400</v>
      </c>
      <c r="S1112" t="s">
        <v>1205</v>
      </c>
      <c r="T1112" t="s">
        <v>96</v>
      </c>
      <c r="U1112">
        <v>0</v>
      </c>
      <c r="V1112">
        <v>0</v>
      </c>
      <c r="W1112">
        <v>0</v>
      </c>
      <c r="X1112">
        <v>0</v>
      </c>
      <c r="Y1112">
        <v>0.88</v>
      </c>
      <c r="Z1112">
        <v>0</v>
      </c>
      <c r="AA1112">
        <v>0</v>
      </c>
      <c r="AB1112">
        <v>0</v>
      </c>
      <c r="AC1112">
        <v>0.12</v>
      </c>
      <c r="AD1112">
        <v>0.02</v>
      </c>
      <c r="AE1112">
        <v>0.94682599233356102</v>
      </c>
      <c r="AF1112">
        <v>176.90207670000001</v>
      </c>
      <c r="AG1112">
        <v>-39.489543210000001</v>
      </c>
      <c r="AI1112">
        <v>215600</v>
      </c>
      <c r="AJ1112" t="s">
        <v>1227</v>
      </c>
      <c r="AK1112" t="s">
        <v>96</v>
      </c>
      <c r="AL1112">
        <v>0</v>
      </c>
      <c r="AM1112">
        <v>0.55000000000000004</v>
      </c>
      <c r="AN1112">
        <v>0</v>
      </c>
      <c r="AO1112">
        <v>0</v>
      </c>
      <c r="AP1112">
        <v>-0.01</v>
      </c>
      <c r="AQ1112">
        <v>0.23</v>
      </c>
      <c r="AR1112">
        <v>0</v>
      </c>
      <c r="AS1112">
        <v>0.03</v>
      </c>
      <c r="AT1112">
        <v>0.2</v>
      </c>
      <c r="AU1112">
        <v>0</v>
      </c>
      <c r="AV1112">
        <v>1.6922292413521001</v>
      </c>
      <c r="AW1112">
        <v>176.31273139999999</v>
      </c>
      <c r="AX1112">
        <v>-39.941608719999998</v>
      </c>
    </row>
    <row r="1113" spans="1:50" x14ac:dyDescent="0.55000000000000004">
      <c r="A1113">
        <v>214100</v>
      </c>
      <c r="B1113" t="s">
        <v>1212</v>
      </c>
      <c r="C1113" t="s">
        <v>96</v>
      </c>
      <c r="D1113">
        <v>0</v>
      </c>
      <c r="E1113">
        <v>0</v>
      </c>
      <c r="F1113">
        <v>0</v>
      </c>
      <c r="G1113">
        <v>0</v>
      </c>
      <c r="H1113">
        <v>0.86</v>
      </c>
      <c r="I1113">
        <v>0.02</v>
      </c>
      <c r="J1113">
        <v>0</v>
      </c>
      <c r="K1113">
        <v>0.05</v>
      </c>
      <c r="L1113">
        <v>7.0000000000000007E-2</v>
      </c>
      <c r="M1113">
        <v>0.02</v>
      </c>
      <c r="N1113">
        <v>3.6141089750975901</v>
      </c>
      <c r="O1113">
        <f t="shared" si="34"/>
        <v>176.88890769999901</v>
      </c>
      <c r="P1113">
        <f t="shared" si="35"/>
        <v>-39.505988029999997</v>
      </c>
      <c r="R1113">
        <v>213500</v>
      </c>
      <c r="S1113" t="s">
        <v>1206</v>
      </c>
      <c r="T1113" t="s">
        <v>96</v>
      </c>
      <c r="U1113">
        <v>0</v>
      </c>
      <c r="V1113">
        <v>0</v>
      </c>
      <c r="W1113">
        <v>0</v>
      </c>
      <c r="X1113">
        <v>0</v>
      </c>
      <c r="Y1113">
        <v>1</v>
      </c>
      <c r="Z1113">
        <v>0</v>
      </c>
      <c r="AA1113">
        <v>0</v>
      </c>
      <c r="AB1113">
        <v>0</v>
      </c>
      <c r="AC1113">
        <v>0</v>
      </c>
      <c r="AD1113">
        <v>0.02</v>
      </c>
      <c r="AE1113" t="s">
        <v>97</v>
      </c>
      <c r="AF1113">
        <v>176.863372</v>
      </c>
      <c r="AG1113">
        <v>-39.512906469999997</v>
      </c>
      <c r="AI1113">
        <v>215700</v>
      </c>
      <c r="AJ1113" t="s">
        <v>1228</v>
      </c>
      <c r="AK1113" t="s">
        <v>96</v>
      </c>
      <c r="AL1113">
        <v>0</v>
      </c>
      <c r="AM1113">
        <v>0.05</v>
      </c>
      <c r="AN1113">
        <v>0</v>
      </c>
      <c r="AO1113">
        <v>0</v>
      </c>
      <c r="AP1113">
        <v>9.9999999999998892E-3</v>
      </c>
      <c r="AQ1113">
        <v>0.72</v>
      </c>
      <c r="AR1113">
        <v>0</v>
      </c>
      <c r="AS1113">
        <v>0.05</v>
      </c>
      <c r="AT1113">
        <v>0.17</v>
      </c>
      <c r="AU1113">
        <v>0</v>
      </c>
      <c r="AV1113">
        <v>6.2932713621603504</v>
      </c>
      <c r="AW1113">
        <v>176.59177270000001</v>
      </c>
      <c r="AX1113">
        <v>-39.937802009999999</v>
      </c>
    </row>
    <row r="1114" spans="1:50" x14ac:dyDescent="0.55000000000000004">
      <c r="A1114">
        <v>214200</v>
      </c>
      <c r="B1114" t="s">
        <v>1213</v>
      </c>
      <c r="C1114" t="s">
        <v>96</v>
      </c>
      <c r="D1114">
        <v>0</v>
      </c>
      <c r="E1114">
        <v>0</v>
      </c>
      <c r="F1114">
        <v>0</v>
      </c>
      <c r="G1114">
        <v>0</v>
      </c>
      <c r="H1114">
        <v>0.96</v>
      </c>
      <c r="I1114">
        <v>0</v>
      </c>
      <c r="J1114">
        <v>0</v>
      </c>
      <c r="K1114">
        <v>0.04</v>
      </c>
      <c r="L1114">
        <v>0</v>
      </c>
      <c r="M1114">
        <v>0.02</v>
      </c>
      <c r="N1114">
        <v>5.7067603165114296</v>
      </c>
      <c r="O1114">
        <f t="shared" si="34"/>
        <v>176.87873139999999</v>
      </c>
      <c r="P1114">
        <f t="shared" si="35"/>
        <v>-39.513283940000001</v>
      </c>
      <c r="R1114">
        <v>213600</v>
      </c>
      <c r="S1114" t="s">
        <v>1207</v>
      </c>
      <c r="T1114" t="s">
        <v>96</v>
      </c>
      <c r="U1114">
        <v>0</v>
      </c>
      <c r="V1114">
        <v>0</v>
      </c>
      <c r="W1114">
        <v>0</v>
      </c>
      <c r="X1114">
        <v>0</v>
      </c>
      <c r="Y1114">
        <v>0.82</v>
      </c>
      <c r="Z1114">
        <v>0</v>
      </c>
      <c r="AA1114">
        <v>0</v>
      </c>
      <c r="AB1114">
        <v>0</v>
      </c>
      <c r="AC1114">
        <v>0.18</v>
      </c>
      <c r="AD1114">
        <v>0.02</v>
      </c>
      <c r="AE1114">
        <v>1.80842864819752</v>
      </c>
      <c r="AF1114">
        <v>176.8724253</v>
      </c>
      <c r="AG1114">
        <v>-39.5079037</v>
      </c>
      <c r="AI1114">
        <v>215800</v>
      </c>
      <c r="AJ1114" t="s">
        <v>1229</v>
      </c>
      <c r="AK1114" t="s">
        <v>96</v>
      </c>
      <c r="AL1114">
        <v>0</v>
      </c>
      <c r="AM1114">
        <v>0.12</v>
      </c>
      <c r="AN1114">
        <v>0</v>
      </c>
      <c r="AO1114">
        <v>0</v>
      </c>
      <c r="AP1114">
        <v>0.04</v>
      </c>
      <c r="AQ1114">
        <v>0.61</v>
      </c>
      <c r="AR1114">
        <v>0</v>
      </c>
      <c r="AS1114">
        <v>0.01</v>
      </c>
      <c r="AT1114">
        <v>0.22</v>
      </c>
      <c r="AU1114">
        <v>0</v>
      </c>
      <c r="AV1114">
        <v>8.0768717589138301</v>
      </c>
      <c r="AW1114">
        <v>176.54048299999999</v>
      </c>
      <c r="AX1114">
        <v>-39.997383640000002</v>
      </c>
    </row>
    <row r="1115" spans="1:50" x14ac:dyDescent="0.55000000000000004">
      <c r="A1115">
        <v>214300</v>
      </c>
      <c r="B1115" t="s">
        <v>1214</v>
      </c>
      <c r="C1115" t="s">
        <v>96</v>
      </c>
      <c r="D1115">
        <v>0</v>
      </c>
      <c r="E1115">
        <v>0</v>
      </c>
      <c r="F1115">
        <v>0</v>
      </c>
      <c r="G1115">
        <v>0</v>
      </c>
      <c r="H1115">
        <v>0.45</v>
      </c>
      <c r="I1115">
        <v>0.11</v>
      </c>
      <c r="J1115">
        <v>0</v>
      </c>
      <c r="K1115">
        <v>0</v>
      </c>
      <c r="L1115">
        <v>0.44</v>
      </c>
      <c r="M1115">
        <v>0.02</v>
      </c>
      <c r="N1115">
        <v>0.32423884678750797</v>
      </c>
      <c r="O1115">
        <f t="shared" si="34"/>
        <v>176.91573489999999</v>
      </c>
      <c r="P1115">
        <f t="shared" si="35"/>
        <v>-39.492778020000003</v>
      </c>
      <c r="R1115">
        <v>213700</v>
      </c>
      <c r="S1115" t="s">
        <v>1208</v>
      </c>
      <c r="T1115" t="s">
        <v>96</v>
      </c>
      <c r="U1115">
        <v>0</v>
      </c>
      <c r="V1115">
        <v>0</v>
      </c>
      <c r="W1115">
        <v>0</v>
      </c>
      <c r="X1115">
        <v>0</v>
      </c>
      <c r="Y1115">
        <v>0.95</v>
      </c>
      <c r="Z1115">
        <v>0</v>
      </c>
      <c r="AA1115">
        <v>0</v>
      </c>
      <c r="AB1115">
        <v>0</v>
      </c>
      <c r="AC1115">
        <v>0.05</v>
      </c>
      <c r="AD1115">
        <v>0.02</v>
      </c>
      <c r="AE1115">
        <v>3.5274072772573399</v>
      </c>
      <c r="AF1115">
        <v>176.84963139999999</v>
      </c>
      <c r="AG1115">
        <v>-39.528948900000003</v>
      </c>
      <c r="AI1115">
        <v>215900</v>
      </c>
      <c r="AJ1115" t="s">
        <v>1230</v>
      </c>
      <c r="AK1115" t="s">
        <v>96</v>
      </c>
      <c r="AL1115">
        <v>0</v>
      </c>
      <c r="AM1115">
        <v>0.55000000000000004</v>
      </c>
      <c r="AN1115">
        <v>0</v>
      </c>
      <c r="AO1115">
        <v>0</v>
      </c>
      <c r="AP1115">
        <v>0</v>
      </c>
      <c r="AQ1115">
        <v>0.21</v>
      </c>
      <c r="AR1115">
        <v>0</v>
      </c>
      <c r="AS1115">
        <v>0</v>
      </c>
      <c r="AT1115">
        <v>0.24</v>
      </c>
      <c r="AU1115">
        <v>0</v>
      </c>
      <c r="AV1115">
        <v>1.3068571610021</v>
      </c>
      <c r="AW1115">
        <v>176.76264860000001</v>
      </c>
      <c r="AX1115">
        <v>-39.990037170000001</v>
      </c>
    </row>
    <row r="1116" spans="1:50" x14ac:dyDescent="0.55000000000000004">
      <c r="A1116">
        <v>214400</v>
      </c>
      <c r="B1116" t="s">
        <v>1215</v>
      </c>
      <c r="C1116" t="s">
        <v>96</v>
      </c>
      <c r="D1116">
        <v>0</v>
      </c>
      <c r="E1116">
        <v>0</v>
      </c>
      <c r="F1116">
        <v>0</v>
      </c>
      <c r="G1116">
        <v>0</v>
      </c>
      <c r="H1116">
        <v>0.98</v>
      </c>
      <c r="I1116">
        <v>0</v>
      </c>
      <c r="J1116">
        <v>0</v>
      </c>
      <c r="K1116">
        <v>0</v>
      </c>
      <c r="L1116">
        <v>0.02</v>
      </c>
      <c r="M1116">
        <v>0.02</v>
      </c>
      <c r="N1116">
        <v>5.8429608784700902</v>
      </c>
      <c r="O1116">
        <f t="shared" si="34"/>
        <v>176.867377699999</v>
      </c>
      <c r="P1116">
        <f t="shared" si="35"/>
        <v>-39.5259049</v>
      </c>
      <c r="R1116">
        <v>213800</v>
      </c>
      <c r="S1116" t="s">
        <v>1209</v>
      </c>
      <c r="T1116" t="s">
        <v>96</v>
      </c>
      <c r="U1116">
        <v>0</v>
      </c>
      <c r="V1116">
        <v>0</v>
      </c>
      <c r="W1116">
        <v>0</v>
      </c>
      <c r="X1116">
        <v>0</v>
      </c>
      <c r="Y1116">
        <v>1</v>
      </c>
      <c r="Z1116">
        <v>0</v>
      </c>
      <c r="AA1116">
        <v>0</v>
      </c>
      <c r="AB1116">
        <v>0</v>
      </c>
      <c r="AC1116">
        <v>0</v>
      </c>
      <c r="AD1116">
        <v>0.02</v>
      </c>
      <c r="AE1116">
        <v>2.00168490552845</v>
      </c>
      <c r="AF1116">
        <v>176.86916869999999</v>
      </c>
      <c r="AG1116">
        <v>-39.515960530000001</v>
      </c>
      <c r="AI1116">
        <v>216000</v>
      </c>
      <c r="AJ1116" t="s">
        <v>1231</v>
      </c>
      <c r="AK1116" t="s">
        <v>96</v>
      </c>
      <c r="AL1116">
        <v>0</v>
      </c>
      <c r="AM1116">
        <v>0.53</v>
      </c>
      <c r="AN1116">
        <v>0</v>
      </c>
      <c r="AO1116">
        <v>0</v>
      </c>
      <c r="AP1116">
        <v>0</v>
      </c>
      <c r="AQ1116">
        <v>0.12</v>
      </c>
      <c r="AR1116">
        <v>0</v>
      </c>
      <c r="AS1116">
        <v>0</v>
      </c>
      <c r="AT1116">
        <v>0.35</v>
      </c>
      <c r="AU1116">
        <v>0</v>
      </c>
      <c r="AV1116">
        <v>11.539632417062201</v>
      </c>
      <c r="AW1116">
        <v>176.56027069999999</v>
      </c>
      <c r="AX1116">
        <v>-40.002315459999998</v>
      </c>
    </row>
    <row r="1117" spans="1:50" x14ac:dyDescent="0.55000000000000004">
      <c r="A1117">
        <v>214500</v>
      </c>
      <c r="B1117" t="s">
        <v>1216</v>
      </c>
      <c r="C1117" t="s">
        <v>96</v>
      </c>
      <c r="D1117">
        <v>0</v>
      </c>
      <c r="E1117">
        <v>0</v>
      </c>
      <c r="F1117">
        <v>0</v>
      </c>
      <c r="G1117">
        <v>0</v>
      </c>
      <c r="H1117">
        <v>0.80999999999999905</v>
      </c>
      <c r="I1117">
        <v>0.02</v>
      </c>
      <c r="J1117">
        <v>0</v>
      </c>
      <c r="K1117">
        <v>0.03</v>
      </c>
      <c r="L1117">
        <v>0.14000000000000001</v>
      </c>
      <c r="M1117">
        <v>0.02</v>
      </c>
      <c r="N1117">
        <v>4.4078483917622</v>
      </c>
      <c r="O1117">
        <f t="shared" si="34"/>
        <v>176.9080156</v>
      </c>
      <c r="P1117">
        <f t="shared" si="35"/>
        <v>-39.497653710000002</v>
      </c>
      <c r="R1117">
        <v>213900</v>
      </c>
      <c r="S1117" t="s">
        <v>1210</v>
      </c>
      <c r="T1117" t="s">
        <v>96</v>
      </c>
      <c r="U1117">
        <v>0</v>
      </c>
      <c r="V1117">
        <v>0</v>
      </c>
      <c r="W1117">
        <v>0</v>
      </c>
      <c r="X1117">
        <v>0</v>
      </c>
      <c r="Y1117">
        <v>1</v>
      </c>
      <c r="Z1117">
        <v>0</v>
      </c>
      <c r="AA1117">
        <v>0</v>
      </c>
      <c r="AB1117">
        <v>0</v>
      </c>
      <c r="AC1117">
        <v>0</v>
      </c>
      <c r="AD1117">
        <v>0.02</v>
      </c>
      <c r="AE1117">
        <v>1.6381061829590999</v>
      </c>
      <c r="AF1117">
        <v>176.8959941</v>
      </c>
      <c r="AG1117">
        <v>-39.499196939999997</v>
      </c>
      <c r="AI1117">
        <v>216100</v>
      </c>
      <c r="AJ1117" t="s">
        <v>1232</v>
      </c>
      <c r="AK1117" t="s">
        <v>96</v>
      </c>
      <c r="AL1117">
        <v>0</v>
      </c>
      <c r="AM1117">
        <v>0.76</v>
      </c>
      <c r="AN1117">
        <v>0</v>
      </c>
      <c r="AO1117">
        <v>0</v>
      </c>
      <c r="AP1117">
        <v>0</v>
      </c>
      <c r="AQ1117">
        <v>0.16</v>
      </c>
      <c r="AR1117">
        <v>0</v>
      </c>
      <c r="AS1117">
        <v>0.08</v>
      </c>
      <c r="AT1117">
        <v>0</v>
      </c>
      <c r="AU1117">
        <v>0</v>
      </c>
      <c r="AV1117" t="s">
        <v>97</v>
      </c>
      <c r="AW1117">
        <v>176.53337719999999</v>
      </c>
      <c r="AX1117">
        <v>-40.207166610000002</v>
      </c>
    </row>
    <row r="1118" spans="1:50" x14ac:dyDescent="0.55000000000000004">
      <c r="A1118">
        <v>214600</v>
      </c>
      <c r="B1118" t="s">
        <v>1217</v>
      </c>
      <c r="C1118" t="s">
        <v>96</v>
      </c>
      <c r="D1118">
        <v>0</v>
      </c>
      <c r="E1118">
        <v>0</v>
      </c>
      <c r="F1118">
        <v>0</v>
      </c>
      <c r="G1118">
        <v>0</v>
      </c>
      <c r="H1118">
        <v>1</v>
      </c>
      <c r="I1118">
        <v>0</v>
      </c>
      <c r="J1118">
        <v>0</v>
      </c>
      <c r="K1118">
        <v>0</v>
      </c>
      <c r="L1118">
        <v>0</v>
      </c>
      <c r="M1118">
        <v>0.02</v>
      </c>
      <c r="N1118">
        <v>6.1443186912481202</v>
      </c>
      <c r="O1118">
        <f t="shared" si="34"/>
        <v>176.85652109999899</v>
      </c>
      <c r="P1118">
        <f t="shared" si="35"/>
        <v>-39.534393719999997</v>
      </c>
      <c r="R1118">
        <v>214000</v>
      </c>
      <c r="S1118" t="s">
        <v>1211</v>
      </c>
      <c r="T1118" t="s">
        <v>96</v>
      </c>
      <c r="U1118">
        <v>0</v>
      </c>
      <c r="V1118">
        <v>0</v>
      </c>
      <c r="W1118">
        <v>0</v>
      </c>
      <c r="X1118">
        <v>0</v>
      </c>
      <c r="Y1118">
        <v>0.91</v>
      </c>
      <c r="Z1118">
        <v>0</v>
      </c>
      <c r="AA1118">
        <v>0</v>
      </c>
      <c r="AB1118">
        <v>0</v>
      </c>
      <c r="AC1118">
        <v>0.09</v>
      </c>
      <c r="AD1118">
        <v>0.02</v>
      </c>
      <c r="AE1118">
        <v>1.5364862539440101</v>
      </c>
      <c r="AF1118">
        <v>176.8615781</v>
      </c>
      <c r="AG1118">
        <v>-39.52255684</v>
      </c>
      <c r="AI1118">
        <v>216300</v>
      </c>
      <c r="AJ1118" t="s">
        <v>1233</v>
      </c>
      <c r="AK1118" t="s">
        <v>96</v>
      </c>
      <c r="AL1118">
        <v>0</v>
      </c>
      <c r="AM1118">
        <v>0.04</v>
      </c>
      <c r="AN1118">
        <v>0</v>
      </c>
      <c r="AO1118">
        <v>0</v>
      </c>
      <c r="AP1118">
        <v>6.9999999999999701E-2</v>
      </c>
      <c r="AQ1118">
        <v>0.51</v>
      </c>
      <c r="AR1118">
        <v>0</v>
      </c>
      <c r="AS1118">
        <v>0.05</v>
      </c>
      <c r="AT1118">
        <v>0.33</v>
      </c>
      <c r="AU1118">
        <v>0</v>
      </c>
      <c r="AV1118">
        <v>3.1270011834412301</v>
      </c>
      <c r="AW1118">
        <v>174.02661609999899</v>
      </c>
      <c r="AX1118">
        <v>-39.072640280000002</v>
      </c>
    </row>
    <row r="1119" spans="1:50" x14ac:dyDescent="0.55000000000000004">
      <c r="A1119">
        <v>214700</v>
      </c>
      <c r="B1119" t="s">
        <v>1218</v>
      </c>
      <c r="C1119" t="s">
        <v>96</v>
      </c>
      <c r="D1119">
        <v>0</v>
      </c>
      <c r="E1119">
        <v>0</v>
      </c>
      <c r="F1119">
        <v>0</v>
      </c>
      <c r="G1119">
        <v>0</v>
      </c>
      <c r="H1119">
        <v>0.95</v>
      </c>
      <c r="I1119">
        <v>0.02</v>
      </c>
      <c r="J1119">
        <v>0</v>
      </c>
      <c r="K1119">
        <v>0.02</v>
      </c>
      <c r="L1119">
        <v>0.01</v>
      </c>
      <c r="M1119">
        <v>0.02</v>
      </c>
      <c r="N1119">
        <v>5.2486096226434897</v>
      </c>
      <c r="O1119">
        <f t="shared" si="34"/>
        <v>176.8824334</v>
      </c>
      <c r="P1119">
        <f t="shared" si="35"/>
        <v>-39.518325849999997</v>
      </c>
      <c r="R1119">
        <v>214100</v>
      </c>
      <c r="S1119" t="s">
        <v>1212</v>
      </c>
      <c r="T1119" t="s">
        <v>96</v>
      </c>
      <c r="U1119">
        <v>0</v>
      </c>
      <c r="V1119">
        <v>0</v>
      </c>
      <c r="W1119">
        <v>0</v>
      </c>
      <c r="X1119">
        <v>0</v>
      </c>
      <c r="Y1119">
        <v>0.91</v>
      </c>
      <c r="Z1119">
        <v>0</v>
      </c>
      <c r="AA1119">
        <v>0</v>
      </c>
      <c r="AB1119">
        <v>0</v>
      </c>
      <c r="AC1119">
        <v>0.09</v>
      </c>
      <c r="AD1119">
        <v>0.02</v>
      </c>
      <c r="AE1119">
        <v>2.5997368634168398</v>
      </c>
      <c r="AF1119">
        <v>176.88890769999901</v>
      </c>
      <c r="AG1119">
        <v>-39.505988029999997</v>
      </c>
      <c r="AI1119">
        <v>216400</v>
      </c>
      <c r="AJ1119" t="s">
        <v>1234</v>
      </c>
      <c r="AK1119" t="s">
        <v>96</v>
      </c>
      <c r="AL1119">
        <v>0</v>
      </c>
      <c r="AM1119">
        <v>0.1</v>
      </c>
      <c r="AN1119">
        <v>0</v>
      </c>
      <c r="AO1119">
        <v>0</v>
      </c>
      <c r="AP1119">
        <v>1.11022302462515E-16</v>
      </c>
      <c r="AQ1119">
        <v>0.82</v>
      </c>
      <c r="AR1119">
        <v>0</v>
      </c>
      <c r="AS1119">
        <v>0</v>
      </c>
      <c r="AT1119">
        <v>0.08</v>
      </c>
      <c r="AU1119">
        <v>0</v>
      </c>
      <c r="AV1119">
        <v>5.3013019231779399</v>
      </c>
      <c r="AW1119">
        <v>174.01644139999999</v>
      </c>
      <c r="AX1119">
        <v>-39.102294239999999</v>
      </c>
    </row>
    <row r="1120" spans="1:50" x14ac:dyDescent="0.55000000000000004">
      <c r="A1120">
        <v>214800</v>
      </c>
      <c r="B1120" t="s">
        <v>1219</v>
      </c>
      <c r="C1120" t="s">
        <v>96</v>
      </c>
      <c r="D1120">
        <v>0</v>
      </c>
      <c r="E1120">
        <v>0</v>
      </c>
      <c r="F1120">
        <v>0</v>
      </c>
      <c r="G1120">
        <v>0</v>
      </c>
      <c r="H1120">
        <v>1</v>
      </c>
      <c r="I1120">
        <v>0</v>
      </c>
      <c r="J1120">
        <v>0</v>
      </c>
      <c r="K1120">
        <v>0</v>
      </c>
      <c r="L1120">
        <v>0</v>
      </c>
      <c r="M1120">
        <v>0.02</v>
      </c>
      <c r="N1120">
        <v>3.4259771878211698</v>
      </c>
      <c r="O1120">
        <f t="shared" si="34"/>
        <v>176.8956642</v>
      </c>
      <c r="P1120">
        <f t="shared" si="35"/>
        <v>-39.509316269999999</v>
      </c>
      <c r="R1120">
        <v>214200</v>
      </c>
      <c r="S1120" t="s">
        <v>1213</v>
      </c>
      <c r="T1120" t="s">
        <v>96</v>
      </c>
      <c r="U1120" t="s">
        <v>97</v>
      </c>
      <c r="V1120" t="s">
        <v>97</v>
      </c>
      <c r="W1120" t="s">
        <v>97</v>
      </c>
      <c r="X1120">
        <v>0</v>
      </c>
      <c r="Y1120" t="s">
        <v>97</v>
      </c>
      <c r="Z1120" t="s">
        <v>97</v>
      </c>
      <c r="AA1120">
        <v>0</v>
      </c>
      <c r="AB1120" t="s">
        <v>97</v>
      </c>
      <c r="AC1120" t="s">
        <v>97</v>
      </c>
      <c r="AD1120">
        <v>0.02</v>
      </c>
      <c r="AE1120" t="s">
        <v>97</v>
      </c>
      <c r="AF1120">
        <v>176.87873139999999</v>
      </c>
      <c r="AG1120">
        <v>-39.513283940000001</v>
      </c>
      <c r="AI1120">
        <v>216500</v>
      </c>
      <c r="AJ1120" t="s">
        <v>1235</v>
      </c>
      <c r="AK1120" t="s">
        <v>96</v>
      </c>
      <c r="AL1120">
        <v>0</v>
      </c>
      <c r="AM1120">
        <v>0.06</v>
      </c>
      <c r="AN1120">
        <v>0</v>
      </c>
      <c r="AO1120">
        <v>0</v>
      </c>
      <c r="AP1120">
        <v>0</v>
      </c>
      <c r="AQ1120">
        <v>0.55000000000000004</v>
      </c>
      <c r="AR1120">
        <v>0</v>
      </c>
      <c r="AS1120">
        <v>0.14000000000000001</v>
      </c>
      <c r="AT1120">
        <v>0.25</v>
      </c>
      <c r="AU1120">
        <v>0</v>
      </c>
      <c r="AV1120">
        <v>3.8521539718033599</v>
      </c>
      <c r="AW1120">
        <v>173.95251289999999</v>
      </c>
      <c r="AX1120">
        <v>-39.11855886</v>
      </c>
    </row>
    <row r="1121" spans="1:50" x14ac:dyDescent="0.55000000000000004">
      <c r="A1121">
        <v>214900</v>
      </c>
      <c r="B1121" t="s">
        <v>1220</v>
      </c>
      <c r="C1121" t="s">
        <v>96</v>
      </c>
      <c r="D1121">
        <v>0</v>
      </c>
      <c r="E1121">
        <v>0</v>
      </c>
      <c r="F1121">
        <v>0</v>
      </c>
      <c r="G1121">
        <v>0</v>
      </c>
      <c r="H1121">
        <v>0.94</v>
      </c>
      <c r="I1121">
        <v>0.02</v>
      </c>
      <c r="J1121">
        <v>0</v>
      </c>
      <c r="K1121">
        <v>0</v>
      </c>
      <c r="L1121">
        <v>0.04</v>
      </c>
      <c r="M1121">
        <v>0.02</v>
      </c>
      <c r="N1121">
        <v>6.4294940625808197</v>
      </c>
      <c r="O1121">
        <f t="shared" si="34"/>
        <v>176.8514304</v>
      </c>
      <c r="P1121">
        <f t="shared" si="35"/>
        <v>-39.544007919999999</v>
      </c>
      <c r="R1121">
        <v>214300</v>
      </c>
      <c r="S1121" t="s">
        <v>1214</v>
      </c>
      <c r="T1121" t="s">
        <v>96</v>
      </c>
      <c r="U1121">
        <v>0</v>
      </c>
      <c r="V1121">
        <v>0</v>
      </c>
      <c r="W1121">
        <v>0</v>
      </c>
      <c r="X1121">
        <v>0</v>
      </c>
      <c r="Y1121">
        <v>0.88</v>
      </c>
      <c r="Z1121">
        <v>0.03</v>
      </c>
      <c r="AA1121">
        <v>0</v>
      </c>
      <c r="AB1121">
        <v>0.02</v>
      </c>
      <c r="AC1121">
        <v>7.0000000000000007E-2</v>
      </c>
      <c r="AD1121">
        <v>0.02</v>
      </c>
      <c r="AE1121">
        <v>6.6554683180867196</v>
      </c>
      <c r="AF1121">
        <v>176.91573489999999</v>
      </c>
      <c r="AG1121">
        <v>-39.492778020000003</v>
      </c>
      <c r="AI1121">
        <v>216600</v>
      </c>
      <c r="AJ1121" t="s">
        <v>1236</v>
      </c>
      <c r="AK1121" t="s">
        <v>96</v>
      </c>
      <c r="AL1121">
        <v>0</v>
      </c>
      <c r="AM1121">
        <v>0</v>
      </c>
      <c r="AN1121">
        <v>0</v>
      </c>
      <c r="AO1121">
        <v>0</v>
      </c>
      <c r="AP1121">
        <v>0</v>
      </c>
      <c r="AQ1121">
        <v>0.71</v>
      </c>
      <c r="AR1121">
        <v>0</v>
      </c>
      <c r="AS1121">
        <v>0.03</v>
      </c>
      <c r="AT1121">
        <v>0.26</v>
      </c>
      <c r="AU1121">
        <v>0</v>
      </c>
      <c r="AV1121">
        <v>2.1956889648849098</v>
      </c>
      <c r="AW1121">
        <v>174.04833640000001</v>
      </c>
      <c r="AX1121">
        <v>-39.062704680000003</v>
      </c>
    </row>
    <row r="1122" spans="1:50" x14ac:dyDescent="0.55000000000000004">
      <c r="A1122">
        <v>215000</v>
      </c>
      <c r="B1122" t="s">
        <v>1221</v>
      </c>
      <c r="C1122" t="s">
        <v>96</v>
      </c>
      <c r="D1122">
        <v>0</v>
      </c>
      <c r="E1122">
        <v>0.01</v>
      </c>
      <c r="F1122">
        <v>0</v>
      </c>
      <c r="G1122">
        <v>0</v>
      </c>
      <c r="H1122">
        <v>0.90999999999999903</v>
      </c>
      <c r="I1122">
        <v>0.04</v>
      </c>
      <c r="J1122">
        <v>0</v>
      </c>
      <c r="K1122">
        <v>0.02</v>
      </c>
      <c r="L1122">
        <v>0.02</v>
      </c>
      <c r="M1122">
        <v>0.02</v>
      </c>
      <c r="N1122">
        <v>4.7150008360698799</v>
      </c>
      <c r="O1122">
        <f t="shared" si="34"/>
        <v>176.90676199999999</v>
      </c>
      <c r="P1122">
        <f t="shared" si="35"/>
        <v>-39.50747604</v>
      </c>
      <c r="R1122">
        <v>214400</v>
      </c>
      <c r="S1122" t="s">
        <v>1215</v>
      </c>
      <c r="T1122" t="s">
        <v>96</v>
      </c>
      <c r="U1122">
        <v>0</v>
      </c>
      <c r="V1122">
        <v>0</v>
      </c>
      <c r="W1122">
        <v>0</v>
      </c>
      <c r="X1122">
        <v>0</v>
      </c>
      <c r="Y1122">
        <v>1</v>
      </c>
      <c r="Z1122">
        <v>0</v>
      </c>
      <c r="AA1122">
        <v>0</v>
      </c>
      <c r="AB1122">
        <v>0</v>
      </c>
      <c r="AC1122">
        <v>0</v>
      </c>
      <c r="AD1122">
        <v>0.02</v>
      </c>
      <c r="AE1122">
        <v>3.28974789948035</v>
      </c>
      <c r="AF1122">
        <v>176.867377699999</v>
      </c>
      <c r="AG1122">
        <v>-39.5259049</v>
      </c>
      <c r="AI1122">
        <v>216700</v>
      </c>
      <c r="AJ1122" t="s">
        <v>1237</v>
      </c>
      <c r="AK1122" t="s">
        <v>96</v>
      </c>
      <c r="AL1122">
        <v>0</v>
      </c>
      <c r="AM1122">
        <v>0.52</v>
      </c>
      <c r="AN1122">
        <v>0</v>
      </c>
      <c r="AO1122">
        <v>0</v>
      </c>
      <c r="AP1122">
        <v>1.11022302462515E-16</v>
      </c>
      <c r="AQ1122">
        <v>0.19</v>
      </c>
      <c r="AR1122">
        <v>0</v>
      </c>
      <c r="AS1122">
        <v>0.08</v>
      </c>
      <c r="AT1122">
        <v>0.21</v>
      </c>
      <c r="AU1122">
        <v>0</v>
      </c>
      <c r="AV1122">
        <v>5.3745167160833596</v>
      </c>
      <c r="AW1122">
        <v>173.9421888</v>
      </c>
      <c r="AX1122">
        <v>-39.193187610000003</v>
      </c>
    </row>
    <row r="1123" spans="1:50" x14ac:dyDescent="0.55000000000000004">
      <c r="A1123">
        <v>215100</v>
      </c>
      <c r="B1123" t="s">
        <v>1222</v>
      </c>
      <c r="C1123" t="s">
        <v>96</v>
      </c>
      <c r="D1123">
        <v>0</v>
      </c>
      <c r="E1123">
        <v>0</v>
      </c>
      <c r="F1123">
        <v>0</v>
      </c>
      <c r="G1123">
        <v>0</v>
      </c>
      <c r="H1123">
        <v>0.96</v>
      </c>
      <c r="I1123">
        <v>0.03</v>
      </c>
      <c r="J1123">
        <v>0</v>
      </c>
      <c r="K1123">
        <v>0.01</v>
      </c>
      <c r="L1123">
        <v>0</v>
      </c>
      <c r="M1123">
        <v>0.02</v>
      </c>
      <c r="N1123">
        <v>5.3564830735223099</v>
      </c>
      <c r="O1123">
        <f t="shared" si="34"/>
        <v>176.89173049999999</v>
      </c>
      <c r="P1123">
        <f t="shared" si="35"/>
        <v>-39.516362610000002</v>
      </c>
      <c r="R1123">
        <v>214500</v>
      </c>
      <c r="S1123" t="s">
        <v>1216</v>
      </c>
      <c r="T1123" t="s">
        <v>96</v>
      </c>
      <c r="U1123">
        <v>0</v>
      </c>
      <c r="V1123">
        <v>0</v>
      </c>
      <c r="W1123">
        <v>0</v>
      </c>
      <c r="X1123">
        <v>0</v>
      </c>
      <c r="Y1123">
        <v>0.92</v>
      </c>
      <c r="Z1123">
        <v>0</v>
      </c>
      <c r="AA1123">
        <v>0</v>
      </c>
      <c r="AB1123">
        <v>0</v>
      </c>
      <c r="AC1123">
        <v>0.08</v>
      </c>
      <c r="AD1123">
        <v>0.02</v>
      </c>
      <c r="AE1123">
        <v>3.28354003604636</v>
      </c>
      <c r="AF1123">
        <v>176.9080156</v>
      </c>
      <c r="AG1123">
        <v>-39.497653710000002</v>
      </c>
      <c r="AI1123">
        <v>216800</v>
      </c>
      <c r="AJ1123" t="s">
        <v>1238</v>
      </c>
      <c r="AK1123" t="s">
        <v>96</v>
      </c>
      <c r="AL1123">
        <v>0</v>
      </c>
      <c r="AM1123">
        <v>0</v>
      </c>
      <c r="AN1123">
        <v>0</v>
      </c>
      <c r="AO1123">
        <v>0</v>
      </c>
      <c r="AP1123">
        <v>0</v>
      </c>
      <c r="AQ1123">
        <v>1</v>
      </c>
      <c r="AR1123">
        <v>0</v>
      </c>
      <c r="AS1123">
        <v>0</v>
      </c>
      <c r="AT1123">
        <v>0</v>
      </c>
      <c r="AU1123">
        <v>0</v>
      </c>
      <c r="AV1123">
        <v>1.7299242996125701</v>
      </c>
      <c r="AW1123">
        <v>174.04834109999999</v>
      </c>
      <c r="AX1123">
        <v>-39.068643559999998</v>
      </c>
    </row>
    <row r="1124" spans="1:50" x14ac:dyDescent="0.55000000000000004">
      <c r="A1124">
        <v>215200</v>
      </c>
      <c r="B1124" t="s">
        <v>1223</v>
      </c>
      <c r="C1124" t="s">
        <v>96</v>
      </c>
      <c r="D1124">
        <v>0</v>
      </c>
      <c r="E1124">
        <v>0</v>
      </c>
      <c r="F1124">
        <v>0</v>
      </c>
      <c r="G1124">
        <v>0</v>
      </c>
      <c r="H1124">
        <v>0.89</v>
      </c>
      <c r="I1124">
        <v>0.02</v>
      </c>
      <c r="J1124">
        <v>0</v>
      </c>
      <c r="K1124">
        <v>0.03</v>
      </c>
      <c r="L1124">
        <v>0.06</v>
      </c>
      <c r="M1124">
        <v>0.02</v>
      </c>
      <c r="N1124">
        <v>4.8371335557083102</v>
      </c>
      <c r="O1124">
        <f t="shared" si="34"/>
        <v>176.91609489999999</v>
      </c>
      <c r="P1124">
        <f t="shared" si="35"/>
        <v>-39.508302399999998</v>
      </c>
      <c r="R1124">
        <v>214600</v>
      </c>
      <c r="S1124" t="s">
        <v>1217</v>
      </c>
      <c r="T1124" t="s">
        <v>96</v>
      </c>
      <c r="U1124">
        <v>0</v>
      </c>
      <c r="V1124">
        <v>0</v>
      </c>
      <c r="W1124">
        <v>0</v>
      </c>
      <c r="X1124">
        <v>0</v>
      </c>
      <c r="Y1124">
        <v>1</v>
      </c>
      <c r="Z1124">
        <v>0</v>
      </c>
      <c r="AA1124">
        <v>0</v>
      </c>
      <c r="AB1124">
        <v>0</v>
      </c>
      <c r="AC1124">
        <v>0</v>
      </c>
      <c r="AD1124">
        <v>0.02</v>
      </c>
      <c r="AE1124">
        <v>2.2626587337107402</v>
      </c>
      <c r="AF1124">
        <v>176.85652109999899</v>
      </c>
      <c r="AG1124">
        <v>-39.534393719999997</v>
      </c>
      <c r="AI1124">
        <v>216900</v>
      </c>
      <c r="AJ1124" t="s">
        <v>1239</v>
      </c>
      <c r="AK1124" t="s">
        <v>96</v>
      </c>
      <c r="AL1124" t="s">
        <v>97</v>
      </c>
      <c r="AM1124" t="s">
        <v>97</v>
      </c>
      <c r="AN1124" t="s">
        <v>97</v>
      </c>
      <c r="AO1124">
        <v>0</v>
      </c>
      <c r="AP1124" t="s">
        <v>97</v>
      </c>
      <c r="AQ1124" t="s">
        <v>97</v>
      </c>
      <c r="AR1124">
        <v>0</v>
      </c>
      <c r="AS1124" t="s">
        <v>97</v>
      </c>
      <c r="AT1124" t="s">
        <v>97</v>
      </c>
      <c r="AU1124">
        <v>0</v>
      </c>
      <c r="AV1124" t="s">
        <v>97</v>
      </c>
      <c r="AW1124">
        <v>174.06503369999999</v>
      </c>
      <c r="AX1124">
        <v>-39.062154720000002</v>
      </c>
    </row>
    <row r="1125" spans="1:50" x14ac:dyDescent="0.55000000000000004">
      <c r="A1125">
        <v>215300</v>
      </c>
      <c r="B1125" t="s">
        <v>1224</v>
      </c>
      <c r="C1125" t="s">
        <v>96</v>
      </c>
      <c r="D1125">
        <v>0</v>
      </c>
      <c r="E1125">
        <v>0.02</v>
      </c>
      <c r="F1125">
        <v>0</v>
      </c>
      <c r="G1125">
        <v>0</v>
      </c>
      <c r="H1125">
        <v>0.85</v>
      </c>
      <c r="I1125">
        <v>0.12</v>
      </c>
      <c r="J1125">
        <v>0</v>
      </c>
      <c r="K1125">
        <v>0</v>
      </c>
      <c r="L1125">
        <v>0.01</v>
      </c>
      <c r="M1125">
        <v>0.02</v>
      </c>
      <c r="N1125">
        <v>4.36579462961822</v>
      </c>
      <c r="O1125">
        <f t="shared" si="34"/>
        <v>176.90367749999999</v>
      </c>
      <c r="P1125">
        <f t="shared" si="35"/>
        <v>-39.515772239999997</v>
      </c>
      <c r="R1125">
        <v>214700</v>
      </c>
      <c r="S1125" t="s">
        <v>1218</v>
      </c>
      <c r="T1125" t="s">
        <v>96</v>
      </c>
      <c r="U1125">
        <v>0</v>
      </c>
      <c r="V1125">
        <v>0</v>
      </c>
      <c r="W1125">
        <v>0</v>
      </c>
      <c r="X1125">
        <v>0</v>
      </c>
      <c r="Y1125">
        <v>0.5</v>
      </c>
      <c r="Z1125">
        <v>0</v>
      </c>
      <c r="AA1125">
        <v>0</v>
      </c>
      <c r="AB1125">
        <v>0</v>
      </c>
      <c r="AC1125">
        <v>0.5</v>
      </c>
      <c r="AD1125">
        <v>0.02</v>
      </c>
      <c r="AE1125" t="s">
        <v>97</v>
      </c>
      <c r="AF1125">
        <v>176.8824334</v>
      </c>
      <c r="AG1125">
        <v>-39.518325849999997</v>
      </c>
      <c r="AI1125">
        <v>217000</v>
      </c>
      <c r="AJ1125" t="s">
        <v>1240</v>
      </c>
      <c r="AK1125" t="s">
        <v>96</v>
      </c>
      <c r="AL1125">
        <v>0</v>
      </c>
      <c r="AM1125">
        <v>0.03</v>
      </c>
      <c r="AN1125">
        <v>0</v>
      </c>
      <c r="AO1125">
        <v>0</v>
      </c>
      <c r="AP1125">
        <v>0.71</v>
      </c>
      <c r="AQ1125">
        <v>0.22</v>
      </c>
      <c r="AR1125">
        <v>0</v>
      </c>
      <c r="AS1125">
        <v>0</v>
      </c>
      <c r="AT1125">
        <v>0.04</v>
      </c>
      <c r="AU1125">
        <v>0</v>
      </c>
      <c r="AV1125">
        <v>6.5336248669013504</v>
      </c>
      <c r="AW1125">
        <v>174.07537450000001</v>
      </c>
      <c r="AX1125">
        <v>-39.057001919999998</v>
      </c>
    </row>
    <row r="1126" spans="1:50" x14ac:dyDescent="0.55000000000000004">
      <c r="A1126">
        <v>215400</v>
      </c>
      <c r="B1126" t="s">
        <v>1225</v>
      </c>
      <c r="C1126" t="s">
        <v>96</v>
      </c>
      <c r="D1126">
        <v>0</v>
      </c>
      <c r="E1126">
        <v>0</v>
      </c>
      <c r="F1126">
        <v>0</v>
      </c>
      <c r="G1126">
        <v>0</v>
      </c>
      <c r="H1126">
        <v>0.95</v>
      </c>
      <c r="I1126">
        <v>0.02</v>
      </c>
      <c r="J1126">
        <v>0</v>
      </c>
      <c r="K1126">
        <v>0.01</v>
      </c>
      <c r="L1126">
        <v>0.02</v>
      </c>
      <c r="M1126">
        <v>0.02</v>
      </c>
      <c r="N1126">
        <v>6.3671204369548899</v>
      </c>
      <c r="O1126">
        <f t="shared" si="34"/>
        <v>176.89304139999999</v>
      </c>
      <c r="P1126">
        <f t="shared" si="35"/>
        <v>-39.544115689999998</v>
      </c>
      <c r="R1126">
        <v>214800</v>
      </c>
      <c r="S1126" t="s">
        <v>1219</v>
      </c>
      <c r="T1126" t="s">
        <v>96</v>
      </c>
      <c r="U1126">
        <v>0</v>
      </c>
      <c r="V1126">
        <v>0</v>
      </c>
      <c r="W1126">
        <v>0</v>
      </c>
      <c r="X1126">
        <v>0</v>
      </c>
      <c r="Y1126">
        <v>1</v>
      </c>
      <c r="Z1126">
        <v>0</v>
      </c>
      <c r="AA1126">
        <v>0</v>
      </c>
      <c r="AB1126">
        <v>0</v>
      </c>
      <c r="AC1126">
        <v>0</v>
      </c>
      <c r="AD1126">
        <v>0.02</v>
      </c>
      <c r="AE1126">
        <v>3.7475490050819</v>
      </c>
      <c r="AF1126">
        <v>176.8956642</v>
      </c>
      <c r="AG1126">
        <v>-39.509316269999999</v>
      </c>
      <c r="AI1126">
        <v>217100</v>
      </c>
      <c r="AJ1126" t="s">
        <v>1241</v>
      </c>
      <c r="AK1126" t="s">
        <v>96</v>
      </c>
      <c r="AL1126">
        <v>0</v>
      </c>
      <c r="AM1126">
        <v>0</v>
      </c>
      <c r="AN1126">
        <v>0</v>
      </c>
      <c r="AO1126">
        <v>0</v>
      </c>
      <c r="AP1126">
        <v>0</v>
      </c>
      <c r="AQ1126">
        <v>0.46</v>
      </c>
      <c r="AR1126">
        <v>0</v>
      </c>
      <c r="AS1126">
        <v>0</v>
      </c>
      <c r="AT1126">
        <v>0.54</v>
      </c>
      <c r="AU1126">
        <v>0</v>
      </c>
      <c r="AV1126">
        <v>0.25911404436420898</v>
      </c>
      <c r="AW1126">
        <v>174.0471119</v>
      </c>
      <c r="AX1126">
        <v>-39.075023889999997</v>
      </c>
    </row>
    <row r="1127" spans="1:50" x14ac:dyDescent="0.55000000000000004">
      <c r="A1127">
        <v>215500</v>
      </c>
      <c r="B1127" t="s">
        <v>1226</v>
      </c>
      <c r="C1127" t="s">
        <v>96</v>
      </c>
      <c r="D1127">
        <v>0</v>
      </c>
      <c r="E1127">
        <v>0</v>
      </c>
      <c r="F1127">
        <v>0</v>
      </c>
      <c r="G1127">
        <v>0</v>
      </c>
      <c r="H1127">
        <v>0.92</v>
      </c>
      <c r="I1127">
        <v>0</v>
      </c>
      <c r="J1127">
        <v>0</v>
      </c>
      <c r="K1127">
        <v>0</v>
      </c>
      <c r="L1127">
        <v>0.08</v>
      </c>
      <c r="M1127">
        <v>0.02</v>
      </c>
      <c r="N1127">
        <v>15.8141081773697</v>
      </c>
      <c r="O1127">
        <f t="shared" si="34"/>
        <v>176.41709259999999</v>
      </c>
      <c r="P1127">
        <f t="shared" si="35"/>
        <v>-39.80378374</v>
      </c>
      <c r="R1127">
        <v>214900</v>
      </c>
      <c r="S1127" t="s">
        <v>1220</v>
      </c>
      <c r="T1127" t="s">
        <v>96</v>
      </c>
      <c r="U1127">
        <v>0</v>
      </c>
      <c r="V1127">
        <v>0</v>
      </c>
      <c r="W1127">
        <v>0</v>
      </c>
      <c r="X1127">
        <v>0</v>
      </c>
      <c r="Y1127">
        <v>0.95</v>
      </c>
      <c r="Z1127">
        <v>0</v>
      </c>
      <c r="AA1127">
        <v>0</v>
      </c>
      <c r="AB1127">
        <v>0</v>
      </c>
      <c r="AC1127">
        <v>0.05</v>
      </c>
      <c r="AD1127">
        <v>0.02</v>
      </c>
      <c r="AE1127">
        <v>3.69102072267926</v>
      </c>
      <c r="AF1127">
        <v>176.8514304</v>
      </c>
      <c r="AG1127">
        <v>-39.544007919999999</v>
      </c>
      <c r="AI1127">
        <v>217200</v>
      </c>
      <c r="AJ1127" t="s">
        <v>1242</v>
      </c>
      <c r="AK1127" t="s">
        <v>96</v>
      </c>
      <c r="AL1127" t="s">
        <v>97</v>
      </c>
      <c r="AM1127" t="s">
        <v>97</v>
      </c>
      <c r="AN1127" t="s">
        <v>97</v>
      </c>
      <c r="AO1127">
        <v>0</v>
      </c>
      <c r="AP1127" t="s">
        <v>97</v>
      </c>
      <c r="AQ1127" t="s">
        <v>97</v>
      </c>
      <c r="AR1127">
        <v>0</v>
      </c>
      <c r="AS1127" t="s">
        <v>97</v>
      </c>
      <c r="AT1127" t="s">
        <v>97</v>
      </c>
      <c r="AU1127">
        <v>0</v>
      </c>
      <c r="AV1127" t="s">
        <v>97</v>
      </c>
      <c r="AW1127">
        <v>174.03707360000001</v>
      </c>
      <c r="AX1127">
        <v>-39.085800419999998</v>
      </c>
    </row>
    <row r="1128" spans="1:50" x14ac:dyDescent="0.55000000000000004">
      <c r="A1128">
        <v>215600</v>
      </c>
      <c r="B1128" t="s">
        <v>1227</v>
      </c>
      <c r="C1128" t="s">
        <v>96</v>
      </c>
      <c r="D1128">
        <v>0</v>
      </c>
      <c r="E1128">
        <v>0</v>
      </c>
      <c r="F1128">
        <v>0</v>
      </c>
      <c r="G1128">
        <v>0</v>
      </c>
      <c r="H1128">
        <v>0.87</v>
      </c>
      <c r="I1128">
        <v>0.05</v>
      </c>
      <c r="J1128">
        <v>0</v>
      </c>
      <c r="K1128">
        <v>0.02</v>
      </c>
      <c r="L1128">
        <v>0.06</v>
      </c>
      <c r="M1128">
        <v>0.02</v>
      </c>
      <c r="N1128">
        <v>10.059219575199901</v>
      </c>
      <c r="O1128">
        <f t="shared" si="34"/>
        <v>176.31273139999999</v>
      </c>
      <c r="P1128">
        <f t="shared" si="35"/>
        <v>-39.941608719999998</v>
      </c>
      <c r="R1128">
        <v>215000</v>
      </c>
      <c r="S1128" t="s">
        <v>1221</v>
      </c>
      <c r="T1128" t="s">
        <v>96</v>
      </c>
      <c r="U1128">
        <v>0</v>
      </c>
      <c r="V1128">
        <v>0</v>
      </c>
      <c r="W1128">
        <v>0</v>
      </c>
      <c r="X1128">
        <v>0</v>
      </c>
      <c r="Y1128">
        <v>1</v>
      </c>
      <c r="Z1128">
        <v>0</v>
      </c>
      <c r="AA1128">
        <v>0</v>
      </c>
      <c r="AB1128">
        <v>0</v>
      </c>
      <c r="AC1128">
        <v>0</v>
      </c>
      <c r="AD1128">
        <v>0.02</v>
      </c>
      <c r="AE1128">
        <v>3.1216220135098198</v>
      </c>
      <c r="AF1128">
        <v>176.90676199999999</v>
      </c>
      <c r="AG1128">
        <v>-39.50747604</v>
      </c>
      <c r="AI1128">
        <v>217300</v>
      </c>
      <c r="AJ1128" t="s">
        <v>1243</v>
      </c>
      <c r="AK1128" t="s">
        <v>96</v>
      </c>
      <c r="AL1128">
        <v>0</v>
      </c>
      <c r="AM1128">
        <v>0.3</v>
      </c>
      <c r="AN1128">
        <v>0</v>
      </c>
      <c r="AO1128">
        <v>0</v>
      </c>
      <c r="AP1128">
        <v>2.9999999999999898E-2</v>
      </c>
      <c r="AQ1128">
        <v>0.5</v>
      </c>
      <c r="AR1128">
        <v>0</v>
      </c>
      <c r="AS1128">
        <v>0.01</v>
      </c>
      <c r="AT1128">
        <v>0.16</v>
      </c>
      <c r="AU1128">
        <v>0</v>
      </c>
      <c r="AV1128">
        <v>8.0380571797321494</v>
      </c>
      <c r="AW1128">
        <v>174.09475659999899</v>
      </c>
      <c r="AX1128">
        <v>-39.053693129999999</v>
      </c>
    </row>
    <row r="1129" spans="1:50" x14ac:dyDescent="0.55000000000000004">
      <c r="A1129">
        <v>215700</v>
      </c>
      <c r="B1129" t="s">
        <v>1228</v>
      </c>
      <c r="C1129" t="s">
        <v>96</v>
      </c>
      <c r="D1129">
        <v>0</v>
      </c>
      <c r="E1129">
        <v>0</v>
      </c>
      <c r="F1129">
        <v>0</v>
      </c>
      <c r="G1129">
        <v>0</v>
      </c>
      <c r="H1129">
        <v>0.92999999999999905</v>
      </c>
      <c r="I1129">
        <v>0.03</v>
      </c>
      <c r="J1129">
        <v>0</v>
      </c>
      <c r="K1129">
        <v>0</v>
      </c>
      <c r="L1129">
        <v>0.04</v>
      </c>
      <c r="M1129">
        <v>0.02</v>
      </c>
      <c r="N1129">
        <v>13.639506444355799</v>
      </c>
      <c r="O1129">
        <f t="shared" si="34"/>
        <v>176.59177270000001</v>
      </c>
      <c r="P1129">
        <f t="shared" si="35"/>
        <v>-39.937802009999999</v>
      </c>
      <c r="R1129">
        <v>215100</v>
      </c>
      <c r="S1129" t="s">
        <v>1222</v>
      </c>
      <c r="T1129" t="s">
        <v>96</v>
      </c>
      <c r="U1129">
        <v>0</v>
      </c>
      <c r="V1129">
        <v>0</v>
      </c>
      <c r="W1129">
        <v>0</v>
      </c>
      <c r="X1129">
        <v>0</v>
      </c>
      <c r="Y1129">
        <v>1</v>
      </c>
      <c r="Z1129">
        <v>0</v>
      </c>
      <c r="AA1129">
        <v>0</v>
      </c>
      <c r="AB1129">
        <v>0</v>
      </c>
      <c r="AC1129">
        <v>0</v>
      </c>
      <c r="AD1129">
        <v>0.02</v>
      </c>
      <c r="AE1129" t="s">
        <v>97</v>
      </c>
      <c r="AF1129">
        <v>176.89173049999999</v>
      </c>
      <c r="AG1129">
        <v>-39.516362610000002</v>
      </c>
      <c r="AI1129">
        <v>217400</v>
      </c>
      <c r="AJ1129" t="s">
        <v>1244</v>
      </c>
      <c r="AK1129" t="s">
        <v>96</v>
      </c>
      <c r="AL1129">
        <v>0</v>
      </c>
      <c r="AM1129">
        <v>0.3</v>
      </c>
      <c r="AN1129">
        <v>0</v>
      </c>
      <c r="AO1129">
        <v>0</v>
      </c>
      <c r="AP1129">
        <v>0.02</v>
      </c>
      <c r="AQ1129">
        <v>0.37</v>
      </c>
      <c r="AR1129">
        <v>0</v>
      </c>
      <c r="AS1129">
        <v>0.12</v>
      </c>
      <c r="AT1129">
        <v>0.19</v>
      </c>
      <c r="AU1129">
        <v>0</v>
      </c>
      <c r="AV1129">
        <v>6.41719127278943</v>
      </c>
      <c r="AW1129">
        <v>174.0601111</v>
      </c>
      <c r="AX1129">
        <v>-39.0747742</v>
      </c>
    </row>
    <row r="1130" spans="1:50" x14ac:dyDescent="0.55000000000000004">
      <c r="A1130">
        <v>215800</v>
      </c>
      <c r="B1130" t="s">
        <v>1229</v>
      </c>
      <c r="C1130" t="s">
        <v>96</v>
      </c>
      <c r="D1130">
        <v>0</v>
      </c>
      <c r="E1130">
        <v>0</v>
      </c>
      <c r="F1130">
        <v>0</v>
      </c>
      <c r="G1130">
        <v>0</v>
      </c>
      <c r="H1130">
        <v>0.84</v>
      </c>
      <c r="I1130">
        <v>0.06</v>
      </c>
      <c r="J1130">
        <v>0</v>
      </c>
      <c r="K1130">
        <v>0.02</v>
      </c>
      <c r="L1130">
        <v>0.08</v>
      </c>
      <c r="M1130">
        <v>0.02</v>
      </c>
      <c r="N1130">
        <v>9.2245415569346196</v>
      </c>
      <c r="O1130">
        <f t="shared" si="34"/>
        <v>176.54048299999999</v>
      </c>
      <c r="P1130">
        <f t="shared" si="35"/>
        <v>-39.997383640000002</v>
      </c>
      <c r="R1130">
        <v>215200</v>
      </c>
      <c r="S1130" t="s">
        <v>1223</v>
      </c>
      <c r="T1130" t="s">
        <v>96</v>
      </c>
      <c r="U1130">
        <v>0</v>
      </c>
      <c r="V1130">
        <v>0</v>
      </c>
      <c r="W1130">
        <v>0</v>
      </c>
      <c r="X1130">
        <v>0</v>
      </c>
      <c r="Y1130">
        <v>1</v>
      </c>
      <c r="Z1130">
        <v>0</v>
      </c>
      <c r="AA1130">
        <v>0</v>
      </c>
      <c r="AB1130">
        <v>0</v>
      </c>
      <c r="AC1130">
        <v>0</v>
      </c>
      <c r="AD1130">
        <v>0.02</v>
      </c>
      <c r="AE1130">
        <v>2.8872871984727602</v>
      </c>
      <c r="AF1130">
        <v>176.91609489999999</v>
      </c>
      <c r="AG1130">
        <v>-39.508302399999998</v>
      </c>
      <c r="AI1130">
        <v>217500</v>
      </c>
      <c r="AJ1130" t="s">
        <v>1245</v>
      </c>
      <c r="AK1130" t="s">
        <v>96</v>
      </c>
      <c r="AL1130">
        <v>0</v>
      </c>
      <c r="AM1130">
        <v>0</v>
      </c>
      <c r="AN1130">
        <v>0</v>
      </c>
      <c r="AO1130">
        <v>0</v>
      </c>
      <c r="AP1130">
        <v>0.06</v>
      </c>
      <c r="AQ1130">
        <v>0.56999999999999995</v>
      </c>
      <c r="AR1130">
        <v>0</v>
      </c>
      <c r="AS1130">
        <v>0.03</v>
      </c>
      <c r="AT1130">
        <v>0.34</v>
      </c>
      <c r="AU1130">
        <v>0</v>
      </c>
      <c r="AV1130">
        <v>2.21009080109698</v>
      </c>
      <c r="AW1130">
        <v>174.13758619999999</v>
      </c>
      <c r="AX1130">
        <v>-39.029952520000002</v>
      </c>
    </row>
    <row r="1131" spans="1:50" x14ac:dyDescent="0.55000000000000004">
      <c r="A1131">
        <v>215900</v>
      </c>
      <c r="B1131" t="s">
        <v>1230</v>
      </c>
      <c r="C1131" t="s">
        <v>96</v>
      </c>
      <c r="D1131">
        <v>0</v>
      </c>
      <c r="E1131">
        <v>0</v>
      </c>
      <c r="F1131">
        <v>0</v>
      </c>
      <c r="G1131">
        <v>0</v>
      </c>
      <c r="H1131">
        <v>0.96</v>
      </c>
      <c r="I1131">
        <v>0.01</v>
      </c>
      <c r="J1131">
        <v>0</v>
      </c>
      <c r="K1131">
        <v>0</v>
      </c>
      <c r="L1131">
        <v>0.03</v>
      </c>
      <c r="M1131">
        <v>0.02</v>
      </c>
      <c r="N1131">
        <v>22.7071610895925</v>
      </c>
      <c r="O1131">
        <f t="shared" si="34"/>
        <v>176.76264860000001</v>
      </c>
      <c r="P1131">
        <f t="shared" si="35"/>
        <v>-39.990037170000001</v>
      </c>
      <c r="R1131">
        <v>215300</v>
      </c>
      <c r="S1131" t="s">
        <v>1224</v>
      </c>
      <c r="T1131" t="s">
        <v>96</v>
      </c>
      <c r="U1131">
        <v>0</v>
      </c>
      <c r="V1131">
        <v>0</v>
      </c>
      <c r="W1131">
        <v>0</v>
      </c>
      <c r="X1131">
        <v>0</v>
      </c>
      <c r="Y1131">
        <v>0.71</v>
      </c>
      <c r="Z1131">
        <v>0</v>
      </c>
      <c r="AA1131">
        <v>0</v>
      </c>
      <c r="AB1131">
        <v>0</v>
      </c>
      <c r="AC1131">
        <v>0.28999999999999998</v>
      </c>
      <c r="AD1131">
        <v>0.02</v>
      </c>
      <c r="AE1131">
        <v>0.52710876568209697</v>
      </c>
      <c r="AF1131">
        <v>176.90367749999999</v>
      </c>
      <c r="AG1131">
        <v>-39.515772239999997</v>
      </c>
      <c r="AI1131">
        <v>217600</v>
      </c>
      <c r="AJ1131" t="s">
        <v>1246</v>
      </c>
      <c r="AK1131" t="s">
        <v>96</v>
      </c>
      <c r="AL1131">
        <v>0</v>
      </c>
      <c r="AM1131">
        <v>0</v>
      </c>
      <c r="AN1131">
        <v>0</v>
      </c>
      <c r="AO1131">
        <v>0</v>
      </c>
      <c r="AP1131">
        <v>0.01</v>
      </c>
      <c r="AQ1131">
        <v>0.61</v>
      </c>
      <c r="AR1131">
        <v>0</v>
      </c>
      <c r="AS1131">
        <v>0.14000000000000001</v>
      </c>
      <c r="AT1131">
        <v>0.24</v>
      </c>
      <c r="AU1131">
        <v>0</v>
      </c>
      <c r="AV1131">
        <v>2.3980335932158399</v>
      </c>
      <c r="AW1131">
        <v>174.17002389999999</v>
      </c>
      <c r="AX1131">
        <v>-39.016204100000003</v>
      </c>
    </row>
    <row r="1132" spans="1:50" x14ac:dyDescent="0.55000000000000004">
      <c r="A1132">
        <v>216000</v>
      </c>
      <c r="B1132" t="s">
        <v>1231</v>
      </c>
      <c r="C1132" t="s">
        <v>96</v>
      </c>
      <c r="D1132">
        <v>0</v>
      </c>
      <c r="E1132">
        <v>0</v>
      </c>
      <c r="F1132">
        <v>0</v>
      </c>
      <c r="G1132">
        <v>0</v>
      </c>
      <c r="H1132">
        <v>0.88</v>
      </c>
      <c r="I1132">
        <v>0.04</v>
      </c>
      <c r="J1132">
        <v>0</v>
      </c>
      <c r="K1132">
        <v>0.02</v>
      </c>
      <c r="L1132">
        <v>0.06</v>
      </c>
      <c r="M1132">
        <v>0.02</v>
      </c>
      <c r="N1132">
        <v>10.736236298546901</v>
      </c>
      <c r="O1132">
        <f t="shared" si="34"/>
        <v>176.56027069999999</v>
      </c>
      <c r="P1132">
        <f t="shared" si="35"/>
        <v>-40.002315459999998</v>
      </c>
      <c r="R1132">
        <v>215400</v>
      </c>
      <c r="S1132" t="s">
        <v>1225</v>
      </c>
      <c r="T1132" t="s">
        <v>96</v>
      </c>
      <c r="U1132">
        <v>0</v>
      </c>
      <c r="V1132">
        <v>0</v>
      </c>
      <c r="W1132">
        <v>0</v>
      </c>
      <c r="X1132">
        <v>0</v>
      </c>
      <c r="Y1132">
        <v>0.95</v>
      </c>
      <c r="Z1132">
        <v>0.02</v>
      </c>
      <c r="AA1132">
        <v>0</v>
      </c>
      <c r="AB1132">
        <v>0</v>
      </c>
      <c r="AC1132">
        <v>0.03</v>
      </c>
      <c r="AD1132">
        <v>0.02</v>
      </c>
      <c r="AE1132">
        <v>3.87421905962205</v>
      </c>
      <c r="AF1132">
        <v>176.89304139999999</v>
      </c>
      <c r="AG1132">
        <v>-39.544115689999998</v>
      </c>
      <c r="AI1132">
        <v>217700</v>
      </c>
      <c r="AJ1132" t="s">
        <v>1247</v>
      </c>
      <c r="AK1132" t="s">
        <v>96</v>
      </c>
      <c r="AL1132">
        <v>0</v>
      </c>
      <c r="AM1132">
        <v>0</v>
      </c>
      <c r="AN1132">
        <v>0</v>
      </c>
      <c r="AO1132">
        <v>0</v>
      </c>
      <c r="AP1132">
        <v>0</v>
      </c>
      <c r="AQ1132">
        <v>1</v>
      </c>
      <c r="AR1132">
        <v>0</v>
      </c>
      <c r="AS1132">
        <v>0</v>
      </c>
      <c r="AT1132">
        <v>0</v>
      </c>
      <c r="AU1132">
        <v>0</v>
      </c>
      <c r="AV1132">
        <v>8.5162162364186393</v>
      </c>
      <c r="AW1132">
        <v>174.14653559999999</v>
      </c>
      <c r="AX1132">
        <v>-39.038648930000001</v>
      </c>
    </row>
    <row r="1133" spans="1:50" x14ac:dyDescent="0.55000000000000004">
      <c r="A1133">
        <v>216100</v>
      </c>
      <c r="B1133" t="s">
        <v>1232</v>
      </c>
      <c r="C1133" t="s">
        <v>96</v>
      </c>
      <c r="D1133">
        <v>0</v>
      </c>
      <c r="E1133">
        <v>0</v>
      </c>
      <c r="F1133">
        <v>0</v>
      </c>
      <c r="G1133">
        <v>0</v>
      </c>
      <c r="H1133">
        <v>0.96</v>
      </c>
      <c r="I1133">
        <v>0</v>
      </c>
      <c r="J1133">
        <v>0</v>
      </c>
      <c r="K1133">
        <v>0</v>
      </c>
      <c r="L1133">
        <v>0.04</v>
      </c>
      <c r="M1133">
        <v>0.02</v>
      </c>
      <c r="N1133">
        <v>19.067276496647001</v>
      </c>
      <c r="O1133">
        <f t="shared" si="34"/>
        <v>176.53337719999999</v>
      </c>
      <c r="P1133">
        <f t="shared" si="35"/>
        <v>-40.207166610000002</v>
      </c>
      <c r="R1133">
        <v>215500</v>
      </c>
      <c r="S1133" t="s">
        <v>1226</v>
      </c>
      <c r="T1133" t="s">
        <v>96</v>
      </c>
      <c r="U1133">
        <v>0</v>
      </c>
      <c r="V1133">
        <v>0</v>
      </c>
      <c r="W1133">
        <v>0</v>
      </c>
      <c r="X1133">
        <v>0</v>
      </c>
      <c r="Y1133">
        <v>0.88</v>
      </c>
      <c r="Z1133">
        <v>0</v>
      </c>
      <c r="AA1133">
        <v>0</v>
      </c>
      <c r="AB1133">
        <v>0</v>
      </c>
      <c r="AC1133">
        <v>0.12</v>
      </c>
      <c r="AD1133">
        <v>0.02</v>
      </c>
      <c r="AE1133">
        <v>10.5259708332707</v>
      </c>
      <c r="AF1133">
        <v>176.41709259999999</v>
      </c>
      <c r="AG1133">
        <v>-39.80378374</v>
      </c>
      <c r="AI1133">
        <v>217800</v>
      </c>
      <c r="AJ1133" t="s">
        <v>1248</v>
      </c>
      <c r="AK1133" t="s">
        <v>96</v>
      </c>
      <c r="AL1133">
        <v>0</v>
      </c>
      <c r="AM1133">
        <v>0</v>
      </c>
      <c r="AN1133">
        <v>0</v>
      </c>
      <c r="AO1133">
        <v>0</v>
      </c>
      <c r="AP1133">
        <v>0</v>
      </c>
      <c r="AQ1133">
        <v>0.73</v>
      </c>
      <c r="AR1133">
        <v>0</v>
      </c>
      <c r="AS1133">
        <v>0.16</v>
      </c>
      <c r="AT1133">
        <v>0.11</v>
      </c>
      <c r="AU1133">
        <v>0</v>
      </c>
      <c r="AV1133">
        <v>1.5482648393318701</v>
      </c>
      <c r="AW1133">
        <v>174.0782174</v>
      </c>
      <c r="AX1133">
        <v>-39.072098529999998</v>
      </c>
    </row>
    <row r="1134" spans="1:50" x14ac:dyDescent="0.55000000000000004">
      <c r="A1134">
        <v>216300</v>
      </c>
      <c r="B1134" t="s">
        <v>1233</v>
      </c>
      <c r="C1134" t="s">
        <v>96</v>
      </c>
      <c r="D1134">
        <v>0</v>
      </c>
      <c r="E1134">
        <v>0.01</v>
      </c>
      <c r="F1134">
        <v>0</v>
      </c>
      <c r="G1134">
        <v>0</v>
      </c>
      <c r="H1134">
        <v>0.95</v>
      </c>
      <c r="I1134">
        <v>0.02</v>
      </c>
      <c r="J1134">
        <v>0</v>
      </c>
      <c r="K1134">
        <v>0.01</v>
      </c>
      <c r="L1134">
        <v>0.01</v>
      </c>
      <c r="M1134">
        <v>0.02</v>
      </c>
      <c r="N1134">
        <v>5.7766265555128804</v>
      </c>
      <c r="O1134">
        <f t="shared" si="34"/>
        <v>174.02661609999899</v>
      </c>
      <c r="P1134">
        <f t="shared" si="35"/>
        <v>-39.072640280000002</v>
      </c>
      <c r="R1134">
        <v>215600</v>
      </c>
      <c r="S1134" t="s">
        <v>1227</v>
      </c>
      <c r="T1134" t="s">
        <v>96</v>
      </c>
      <c r="U1134">
        <v>0</v>
      </c>
      <c r="V1134">
        <v>0</v>
      </c>
      <c r="W1134">
        <v>0</v>
      </c>
      <c r="X1134">
        <v>0</v>
      </c>
      <c r="Y1134">
        <v>0.88</v>
      </c>
      <c r="Z1134">
        <v>7.0000000000000007E-2</v>
      </c>
      <c r="AA1134">
        <v>0</v>
      </c>
      <c r="AB1134">
        <v>0.01</v>
      </c>
      <c r="AC1134">
        <v>0.04</v>
      </c>
      <c r="AD1134">
        <v>0.02</v>
      </c>
      <c r="AE1134">
        <v>16.420777162634899</v>
      </c>
      <c r="AF1134">
        <v>176.31273139999999</v>
      </c>
      <c r="AG1134">
        <v>-39.941608719999998</v>
      </c>
      <c r="AI1134">
        <v>217900</v>
      </c>
      <c r="AJ1134" t="s">
        <v>1249</v>
      </c>
      <c r="AK1134" t="s">
        <v>96</v>
      </c>
      <c r="AL1134" t="s">
        <v>97</v>
      </c>
      <c r="AM1134" t="s">
        <v>97</v>
      </c>
      <c r="AN1134" t="s">
        <v>97</v>
      </c>
      <c r="AO1134">
        <v>0</v>
      </c>
      <c r="AP1134" t="s">
        <v>97</v>
      </c>
      <c r="AQ1134" t="s">
        <v>97</v>
      </c>
      <c r="AR1134">
        <v>0</v>
      </c>
      <c r="AS1134" t="s">
        <v>97</v>
      </c>
      <c r="AT1134" t="s">
        <v>97</v>
      </c>
      <c r="AU1134">
        <v>0</v>
      </c>
      <c r="AV1134" t="s">
        <v>97</v>
      </c>
      <c r="AW1134">
        <v>174.05059549999999</v>
      </c>
      <c r="AX1134">
        <v>-39.095347179999997</v>
      </c>
    </row>
    <row r="1135" spans="1:50" x14ac:dyDescent="0.55000000000000004">
      <c r="A1135">
        <v>216400</v>
      </c>
      <c r="B1135" t="s">
        <v>1234</v>
      </c>
      <c r="C1135" t="s">
        <v>96</v>
      </c>
      <c r="D1135">
        <v>0</v>
      </c>
      <c r="E1135">
        <v>0</v>
      </c>
      <c r="F1135">
        <v>0</v>
      </c>
      <c r="G1135">
        <v>0</v>
      </c>
      <c r="H1135">
        <v>1</v>
      </c>
      <c r="I1135">
        <v>0</v>
      </c>
      <c r="J1135">
        <v>0</v>
      </c>
      <c r="K1135">
        <v>0</v>
      </c>
      <c r="L1135">
        <v>0</v>
      </c>
      <c r="M1135">
        <v>0.02</v>
      </c>
      <c r="N1135">
        <v>8.3562705911308992</v>
      </c>
      <c r="O1135">
        <f t="shared" si="34"/>
        <v>174.01644139999999</v>
      </c>
      <c r="P1135">
        <f t="shared" si="35"/>
        <v>-39.102294239999999</v>
      </c>
      <c r="R1135">
        <v>215700</v>
      </c>
      <c r="S1135" t="s">
        <v>1228</v>
      </c>
      <c r="T1135" t="s">
        <v>96</v>
      </c>
      <c r="U1135">
        <v>0</v>
      </c>
      <c r="V1135">
        <v>0</v>
      </c>
      <c r="W1135">
        <v>0</v>
      </c>
      <c r="X1135">
        <v>0</v>
      </c>
      <c r="Y1135">
        <v>0.94</v>
      </c>
      <c r="Z1135">
        <v>0</v>
      </c>
      <c r="AA1135">
        <v>0</v>
      </c>
      <c r="AB1135">
        <v>0</v>
      </c>
      <c r="AC1135">
        <v>0.06</v>
      </c>
      <c r="AD1135">
        <v>0.02</v>
      </c>
      <c r="AE1135">
        <v>10.3897959721716</v>
      </c>
      <c r="AF1135">
        <v>176.59177270000001</v>
      </c>
      <c r="AG1135">
        <v>-39.937802009999999</v>
      </c>
      <c r="AI1135">
        <v>218000</v>
      </c>
      <c r="AJ1135" t="s">
        <v>1250</v>
      </c>
      <c r="AK1135" t="s">
        <v>96</v>
      </c>
      <c r="AL1135">
        <v>0</v>
      </c>
      <c r="AM1135">
        <v>0</v>
      </c>
      <c r="AN1135">
        <v>0</v>
      </c>
      <c r="AO1135">
        <v>0</v>
      </c>
      <c r="AP1135">
        <v>0</v>
      </c>
      <c r="AQ1135">
        <v>0.6</v>
      </c>
      <c r="AR1135">
        <v>0</v>
      </c>
      <c r="AS1135">
        <v>0.09</v>
      </c>
      <c r="AT1135">
        <v>0.31</v>
      </c>
      <c r="AU1135">
        <v>0</v>
      </c>
      <c r="AV1135">
        <v>1.0767581761295899</v>
      </c>
      <c r="AW1135">
        <v>174.07012900000001</v>
      </c>
      <c r="AX1135">
        <v>-39.084212370000003</v>
      </c>
    </row>
    <row r="1136" spans="1:50" x14ac:dyDescent="0.55000000000000004">
      <c r="A1136">
        <v>216500</v>
      </c>
      <c r="B1136" t="s">
        <v>1235</v>
      </c>
      <c r="C1136" t="s">
        <v>96</v>
      </c>
      <c r="D1136">
        <v>0</v>
      </c>
      <c r="E1136">
        <v>0</v>
      </c>
      <c r="F1136">
        <v>0</v>
      </c>
      <c r="G1136">
        <v>0</v>
      </c>
      <c r="H1136">
        <v>0.95</v>
      </c>
      <c r="I1136">
        <v>0</v>
      </c>
      <c r="J1136">
        <v>0</v>
      </c>
      <c r="K1136">
        <v>0</v>
      </c>
      <c r="L1136">
        <v>0.05</v>
      </c>
      <c r="M1136">
        <v>0.02</v>
      </c>
      <c r="N1136">
        <v>11.406920220953699</v>
      </c>
      <c r="O1136">
        <f t="shared" si="34"/>
        <v>173.95251289999999</v>
      </c>
      <c r="P1136">
        <f t="shared" si="35"/>
        <v>-39.11855886</v>
      </c>
      <c r="R1136">
        <v>215800</v>
      </c>
      <c r="S1136" t="s">
        <v>1229</v>
      </c>
      <c r="T1136" t="s">
        <v>96</v>
      </c>
      <c r="U1136">
        <v>0</v>
      </c>
      <c r="V1136">
        <v>0</v>
      </c>
      <c r="W1136">
        <v>0</v>
      </c>
      <c r="X1136">
        <v>0</v>
      </c>
      <c r="Y1136">
        <v>0.88</v>
      </c>
      <c r="Z1136">
        <v>0.03</v>
      </c>
      <c r="AA1136">
        <v>0</v>
      </c>
      <c r="AB1136">
        <v>0.02</v>
      </c>
      <c r="AC1136">
        <v>7.0000000000000007E-2</v>
      </c>
      <c r="AD1136">
        <v>0.02</v>
      </c>
      <c r="AE1136">
        <v>9.2225692331888798</v>
      </c>
      <c r="AF1136">
        <v>176.54048299999999</v>
      </c>
      <c r="AG1136">
        <v>-39.997383640000002</v>
      </c>
      <c r="AI1136">
        <v>218100</v>
      </c>
      <c r="AJ1136" t="s">
        <v>1251</v>
      </c>
      <c r="AK1136" t="s">
        <v>96</v>
      </c>
      <c r="AL1136">
        <v>0</v>
      </c>
      <c r="AM1136">
        <v>0</v>
      </c>
      <c r="AN1136">
        <v>0</v>
      </c>
      <c r="AO1136">
        <v>0</v>
      </c>
      <c r="AP1136">
        <v>9.9999999999998892E-3</v>
      </c>
      <c r="AQ1136">
        <v>0.67</v>
      </c>
      <c r="AR1136">
        <v>0</v>
      </c>
      <c r="AS1136">
        <v>0.05</v>
      </c>
      <c r="AT1136">
        <v>0.27</v>
      </c>
      <c r="AU1136">
        <v>0</v>
      </c>
      <c r="AV1136">
        <v>0.67871510446355598</v>
      </c>
      <c r="AW1136">
        <v>174.10205959999999</v>
      </c>
      <c r="AX1136">
        <v>-39.064546229999998</v>
      </c>
    </row>
    <row r="1137" spans="1:50" x14ac:dyDescent="0.55000000000000004">
      <c r="A1137">
        <v>216600</v>
      </c>
      <c r="B1137" t="s">
        <v>1236</v>
      </c>
      <c r="C1137" t="s">
        <v>96</v>
      </c>
      <c r="D1137">
        <v>0</v>
      </c>
      <c r="E1137">
        <v>0</v>
      </c>
      <c r="F1137">
        <v>0</v>
      </c>
      <c r="G1137">
        <v>0</v>
      </c>
      <c r="H1137">
        <v>0.89</v>
      </c>
      <c r="I1137">
        <v>0.01</v>
      </c>
      <c r="J1137">
        <v>0</v>
      </c>
      <c r="K1137">
        <v>0.03</v>
      </c>
      <c r="L1137">
        <v>7.0000000000000007E-2</v>
      </c>
      <c r="M1137">
        <v>0.02</v>
      </c>
      <c r="N1137">
        <v>4.2597287391950296</v>
      </c>
      <c r="O1137">
        <f t="shared" si="34"/>
        <v>174.04833640000001</v>
      </c>
      <c r="P1137">
        <f t="shared" si="35"/>
        <v>-39.062704680000003</v>
      </c>
      <c r="R1137">
        <v>215900</v>
      </c>
      <c r="S1137" t="s">
        <v>1230</v>
      </c>
      <c r="T1137" t="s">
        <v>96</v>
      </c>
      <c r="U1137">
        <v>0</v>
      </c>
      <c r="V1137">
        <v>0</v>
      </c>
      <c r="W1137">
        <v>0</v>
      </c>
      <c r="X1137">
        <v>0</v>
      </c>
      <c r="Y1137">
        <v>0.86</v>
      </c>
      <c r="Z1137">
        <v>0.04</v>
      </c>
      <c r="AA1137">
        <v>0</v>
      </c>
      <c r="AB1137">
        <v>0</v>
      </c>
      <c r="AC1137">
        <v>0.1</v>
      </c>
      <c r="AD1137">
        <v>0.02</v>
      </c>
      <c r="AE1137">
        <v>7.2685989943962603</v>
      </c>
      <c r="AF1137">
        <v>176.76264860000001</v>
      </c>
      <c r="AG1137">
        <v>-39.990037170000001</v>
      </c>
      <c r="AI1137">
        <v>218200</v>
      </c>
      <c r="AJ1137" t="s">
        <v>1252</v>
      </c>
      <c r="AK1137" t="s">
        <v>96</v>
      </c>
      <c r="AL1137">
        <v>0</v>
      </c>
      <c r="AM1137">
        <v>0</v>
      </c>
      <c r="AN1137">
        <v>0</v>
      </c>
      <c r="AO1137">
        <v>0</v>
      </c>
      <c r="AP1137">
        <v>9.9999999999998892E-3</v>
      </c>
      <c r="AQ1137">
        <v>0.81</v>
      </c>
      <c r="AR1137">
        <v>0</v>
      </c>
      <c r="AS1137">
        <v>0.03</v>
      </c>
      <c r="AT1137">
        <v>0.15</v>
      </c>
      <c r="AU1137">
        <v>0</v>
      </c>
      <c r="AV1137">
        <v>1.96548625787734</v>
      </c>
      <c r="AW1137">
        <v>174.0627283</v>
      </c>
      <c r="AX1137">
        <v>-39.09377241</v>
      </c>
    </row>
    <row r="1138" spans="1:50" x14ac:dyDescent="0.55000000000000004">
      <c r="A1138">
        <v>216700</v>
      </c>
      <c r="B1138" t="s">
        <v>1237</v>
      </c>
      <c r="C1138" t="s">
        <v>96</v>
      </c>
      <c r="D1138">
        <v>0</v>
      </c>
      <c r="E1138">
        <v>0</v>
      </c>
      <c r="F1138">
        <v>0</v>
      </c>
      <c r="G1138">
        <v>0</v>
      </c>
      <c r="H1138">
        <v>0.95</v>
      </c>
      <c r="I1138">
        <v>0</v>
      </c>
      <c r="J1138">
        <v>0</v>
      </c>
      <c r="K1138">
        <v>0</v>
      </c>
      <c r="L1138">
        <v>0.05</v>
      </c>
      <c r="M1138">
        <v>0.02</v>
      </c>
      <c r="N1138">
        <v>14.6014582921062</v>
      </c>
      <c r="O1138">
        <f t="shared" si="34"/>
        <v>173.9421888</v>
      </c>
      <c r="P1138">
        <f t="shared" si="35"/>
        <v>-39.193187610000003</v>
      </c>
      <c r="R1138">
        <v>216000</v>
      </c>
      <c r="S1138" t="s">
        <v>1231</v>
      </c>
      <c r="T1138" t="s">
        <v>96</v>
      </c>
      <c r="U1138">
        <v>0</v>
      </c>
      <c r="V1138">
        <v>0</v>
      </c>
      <c r="W1138">
        <v>0</v>
      </c>
      <c r="X1138">
        <v>0</v>
      </c>
      <c r="Y1138">
        <v>1</v>
      </c>
      <c r="Z1138">
        <v>0</v>
      </c>
      <c r="AA1138">
        <v>0</v>
      </c>
      <c r="AB1138">
        <v>0</v>
      </c>
      <c r="AC1138">
        <v>0</v>
      </c>
      <c r="AD1138">
        <v>0.02</v>
      </c>
      <c r="AE1138">
        <v>8.5992990787047106</v>
      </c>
      <c r="AF1138">
        <v>176.56027069999999</v>
      </c>
      <c r="AG1138">
        <v>-40.002315459999998</v>
      </c>
      <c r="AI1138">
        <v>218300</v>
      </c>
      <c r="AJ1138" t="s">
        <v>1253</v>
      </c>
      <c r="AK1138" t="s">
        <v>96</v>
      </c>
      <c r="AL1138">
        <v>0</v>
      </c>
      <c r="AM1138">
        <v>0.18</v>
      </c>
      <c r="AN1138">
        <v>0</v>
      </c>
      <c r="AO1138">
        <v>0</v>
      </c>
      <c r="AP1138">
        <v>0.01</v>
      </c>
      <c r="AQ1138">
        <v>0.53</v>
      </c>
      <c r="AR1138">
        <v>0</v>
      </c>
      <c r="AS1138">
        <v>0.1</v>
      </c>
      <c r="AT1138">
        <v>0.18</v>
      </c>
      <c r="AU1138">
        <v>0</v>
      </c>
      <c r="AV1138">
        <v>4.3704443112220002</v>
      </c>
      <c r="AW1138">
        <v>174.09245100000001</v>
      </c>
      <c r="AX1138">
        <v>-39.083834150000001</v>
      </c>
    </row>
    <row r="1139" spans="1:50" x14ac:dyDescent="0.55000000000000004">
      <c r="A1139">
        <v>216800</v>
      </c>
      <c r="B1139" t="s">
        <v>1238</v>
      </c>
      <c r="C1139" t="s">
        <v>96</v>
      </c>
      <c r="D1139">
        <v>0</v>
      </c>
      <c r="E1139">
        <v>0.01</v>
      </c>
      <c r="F1139">
        <v>0</v>
      </c>
      <c r="G1139">
        <v>0</v>
      </c>
      <c r="H1139">
        <v>0.9</v>
      </c>
      <c r="I1139">
        <v>0.04</v>
      </c>
      <c r="J1139">
        <v>0</v>
      </c>
      <c r="K1139">
        <v>0.02</v>
      </c>
      <c r="L1139">
        <v>0.03</v>
      </c>
      <c r="M1139">
        <v>0.02</v>
      </c>
      <c r="N1139">
        <v>4.4951433364520703</v>
      </c>
      <c r="O1139">
        <f t="shared" si="34"/>
        <v>174.04834109999999</v>
      </c>
      <c r="P1139">
        <f t="shared" si="35"/>
        <v>-39.068643559999998</v>
      </c>
      <c r="R1139">
        <v>216100</v>
      </c>
      <c r="S1139" t="s">
        <v>1232</v>
      </c>
      <c r="T1139" t="s">
        <v>96</v>
      </c>
      <c r="U1139">
        <v>0</v>
      </c>
      <c r="V1139">
        <v>0</v>
      </c>
      <c r="W1139">
        <v>0</v>
      </c>
      <c r="X1139">
        <v>0</v>
      </c>
      <c r="Y1139">
        <v>0.92</v>
      </c>
      <c r="Z1139">
        <v>0</v>
      </c>
      <c r="AA1139">
        <v>0</v>
      </c>
      <c r="AB1139">
        <v>0</v>
      </c>
      <c r="AC1139">
        <v>0.08</v>
      </c>
      <c r="AD1139">
        <v>0.02</v>
      </c>
      <c r="AE1139">
        <v>10.7844401733644</v>
      </c>
      <c r="AF1139">
        <v>176.53337719999999</v>
      </c>
      <c r="AG1139">
        <v>-40.207166610000002</v>
      </c>
      <c r="AI1139">
        <v>218400</v>
      </c>
      <c r="AJ1139" t="s">
        <v>1254</v>
      </c>
      <c r="AK1139" t="s">
        <v>96</v>
      </c>
      <c r="AL1139">
        <v>0</v>
      </c>
      <c r="AM1139">
        <v>0.02</v>
      </c>
      <c r="AN1139">
        <v>0</v>
      </c>
      <c r="AO1139">
        <v>0</v>
      </c>
      <c r="AP1139">
        <v>-0.01</v>
      </c>
      <c r="AQ1139">
        <v>0.6</v>
      </c>
      <c r="AR1139">
        <v>0</v>
      </c>
      <c r="AS1139">
        <v>0.09</v>
      </c>
      <c r="AT1139">
        <v>0.3</v>
      </c>
      <c r="AU1139">
        <v>0</v>
      </c>
      <c r="AV1139">
        <v>2.3637676346501602</v>
      </c>
      <c r="AW1139">
        <v>174.1236045</v>
      </c>
      <c r="AX1139">
        <v>-39.074271279999998</v>
      </c>
    </row>
    <row r="1140" spans="1:50" x14ac:dyDescent="0.55000000000000004">
      <c r="A1140">
        <v>216900</v>
      </c>
      <c r="B1140" t="s">
        <v>1239</v>
      </c>
      <c r="C1140" t="s">
        <v>96</v>
      </c>
      <c r="D1140">
        <v>0</v>
      </c>
      <c r="E1140">
        <v>0</v>
      </c>
      <c r="F1140">
        <v>0</v>
      </c>
      <c r="G1140">
        <v>0</v>
      </c>
      <c r="H1140">
        <v>0.78</v>
      </c>
      <c r="I1140">
        <v>0.02</v>
      </c>
      <c r="J1140">
        <v>0</v>
      </c>
      <c r="K1140">
        <v>0.02</v>
      </c>
      <c r="L1140">
        <v>0.18</v>
      </c>
      <c r="M1140">
        <v>0.02</v>
      </c>
      <c r="N1140">
        <v>3.0649323438804301</v>
      </c>
      <c r="O1140">
        <f t="shared" si="34"/>
        <v>174.06503369999999</v>
      </c>
      <c r="P1140">
        <f t="shared" si="35"/>
        <v>-39.062154720000002</v>
      </c>
      <c r="R1140">
        <v>216200</v>
      </c>
      <c r="S1140" t="s">
        <v>1255</v>
      </c>
      <c r="T1140" t="s">
        <v>96</v>
      </c>
      <c r="U1140">
        <v>0</v>
      </c>
      <c r="V1140">
        <v>0</v>
      </c>
      <c r="W1140">
        <v>0</v>
      </c>
      <c r="X1140">
        <v>0</v>
      </c>
      <c r="Y1140">
        <v>1</v>
      </c>
      <c r="Z1140">
        <v>0</v>
      </c>
      <c r="AA1140">
        <v>0</v>
      </c>
      <c r="AB1140">
        <v>0</v>
      </c>
      <c r="AC1140">
        <v>0</v>
      </c>
      <c r="AD1140">
        <v>0.02</v>
      </c>
      <c r="AE1140">
        <v>7.67085289118224</v>
      </c>
      <c r="AF1140">
        <v>174.02901679999999</v>
      </c>
      <c r="AG1140">
        <v>-39.06041372</v>
      </c>
      <c r="AI1140">
        <v>218500</v>
      </c>
      <c r="AJ1140" t="s">
        <v>1256</v>
      </c>
      <c r="AK1140" t="s">
        <v>96</v>
      </c>
      <c r="AL1140">
        <v>0</v>
      </c>
      <c r="AM1140">
        <v>0</v>
      </c>
      <c r="AN1140">
        <v>0</v>
      </c>
      <c r="AO1140">
        <v>0</v>
      </c>
      <c r="AP1140">
        <v>0</v>
      </c>
      <c r="AQ1140">
        <v>0.78</v>
      </c>
      <c r="AR1140">
        <v>0</v>
      </c>
      <c r="AS1140">
        <v>0.05</v>
      </c>
      <c r="AT1140">
        <v>0.17</v>
      </c>
      <c r="AU1140">
        <v>0</v>
      </c>
      <c r="AV1140">
        <v>1.2470523501920801</v>
      </c>
      <c r="AW1140">
        <v>174.22654589999999</v>
      </c>
      <c r="AX1140">
        <v>-38.997501399999997</v>
      </c>
    </row>
    <row r="1141" spans="1:50" x14ac:dyDescent="0.55000000000000004">
      <c r="A1141">
        <v>217000</v>
      </c>
      <c r="B1141" t="s">
        <v>1240</v>
      </c>
      <c r="C1141" t="s">
        <v>96</v>
      </c>
      <c r="D1141">
        <v>0</v>
      </c>
      <c r="E1141">
        <v>0</v>
      </c>
      <c r="F1141">
        <v>0</v>
      </c>
      <c r="G1141">
        <v>0</v>
      </c>
      <c r="H1141">
        <v>0.54999999999999905</v>
      </c>
      <c r="I1141">
        <v>0.05</v>
      </c>
      <c r="J1141">
        <v>0</v>
      </c>
      <c r="K1141">
        <v>0.03</v>
      </c>
      <c r="L1141">
        <v>0.37</v>
      </c>
      <c r="M1141">
        <v>0.02</v>
      </c>
      <c r="N1141">
        <v>1.3175371636689499</v>
      </c>
      <c r="O1141">
        <f t="shared" si="34"/>
        <v>174.07537450000001</v>
      </c>
      <c r="P1141">
        <f t="shared" si="35"/>
        <v>-39.057001919999998</v>
      </c>
      <c r="R1141">
        <v>216300</v>
      </c>
      <c r="S1141" t="s">
        <v>1233</v>
      </c>
      <c r="T1141" t="s">
        <v>96</v>
      </c>
      <c r="U1141">
        <v>0</v>
      </c>
      <c r="V1141">
        <v>0</v>
      </c>
      <c r="W1141">
        <v>0</v>
      </c>
      <c r="X1141">
        <v>0</v>
      </c>
      <c r="Y1141">
        <v>0.97</v>
      </c>
      <c r="Z1141">
        <v>0</v>
      </c>
      <c r="AA1141">
        <v>0</v>
      </c>
      <c r="AB1141">
        <v>0</v>
      </c>
      <c r="AC1141">
        <v>0.03</v>
      </c>
      <c r="AD1141">
        <v>0.02</v>
      </c>
      <c r="AE1141">
        <v>5.12722882402515</v>
      </c>
      <c r="AF1141">
        <v>174.02661609999899</v>
      </c>
      <c r="AG1141">
        <v>-39.072640280000002</v>
      </c>
      <c r="AI1141">
        <v>218600</v>
      </c>
      <c r="AJ1141" t="s">
        <v>1257</v>
      </c>
      <c r="AK1141" t="s">
        <v>96</v>
      </c>
      <c r="AL1141">
        <v>0</v>
      </c>
      <c r="AM1141">
        <v>0</v>
      </c>
      <c r="AN1141">
        <v>0</v>
      </c>
      <c r="AO1141">
        <v>0</v>
      </c>
      <c r="AP1141">
        <v>0.01</v>
      </c>
      <c r="AQ1141">
        <v>0.73</v>
      </c>
      <c r="AR1141">
        <v>0</v>
      </c>
      <c r="AS1141">
        <v>0.09</v>
      </c>
      <c r="AT1141">
        <v>0.17</v>
      </c>
      <c r="AU1141">
        <v>0</v>
      </c>
      <c r="AV1141">
        <v>1.59299466384908</v>
      </c>
      <c r="AW1141">
        <v>174.0833227</v>
      </c>
      <c r="AX1141">
        <v>-39.09023955</v>
      </c>
    </row>
    <row r="1142" spans="1:50" x14ac:dyDescent="0.55000000000000004">
      <c r="A1142">
        <v>217100</v>
      </c>
      <c r="B1142" t="s">
        <v>1241</v>
      </c>
      <c r="C1142" t="s">
        <v>96</v>
      </c>
      <c r="D1142">
        <v>0</v>
      </c>
      <c r="E1142">
        <v>0</v>
      </c>
      <c r="F1142">
        <v>0</v>
      </c>
      <c r="G1142">
        <v>0</v>
      </c>
      <c r="H1142">
        <v>0.93</v>
      </c>
      <c r="I1142">
        <v>0.03</v>
      </c>
      <c r="J1142">
        <v>0</v>
      </c>
      <c r="K1142">
        <v>0</v>
      </c>
      <c r="L1142">
        <v>0.04</v>
      </c>
      <c r="M1142">
        <v>0.02</v>
      </c>
      <c r="N1142">
        <v>4.5847664944531497</v>
      </c>
      <c r="O1142">
        <f t="shared" si="34"/>
        <v>174.0471119</v>
      </c>
      <c r="P1142">
        <f t="shared" si="35"/>
        <v>-39.075023889999997</v>
      </c>
      <c r="R1142">
        <v>216400</v>
      </c>
      <c r="S1142" t="s">
        <v>1234</v>
      </c>
      <c r="T1142" t="s">
        <v>96</v>
      </c>
      <c r="U1142">
        <v>0</v>
      </c>
      <c r="V1142">
        <v>0</v>
      </c>
      <c r="W1142">
        <v>0</v>
      </c>
      <c r="X1142">
        <v>0</v>
      </c>
      <c r="Y1142">
        <v>1</v>
      </c>
      <c r="Z1142">
        <v>0</v>
      </c>
      <c r="AA1142">
        <v>0</v>
      </c>
      <c r="AB1142">
        <v>0</v>
      </c>
      <c r="AC1142">
        <v>0</v>
      </c>
      <c r="AD1142">
        <v>0.02</v>
      </c>
      <c r="AE1142">
        <v>4.8999233991295803</v>
      </c>
      <c r="AF1142">
        <v>174.01644139999999</v>
      </c>
      <c r="AG1142">
        <v>-39.102294239999999</v>
      </c>
      <c r="AI1142">
        <v>218700</v>
      </c>
      <c r="AJ1142" t="s">
        <v>1258</v>
      </c>
      <c r="AK1142" t="s">
        <v>96</v>
      </c>
      <c r="AL1142">
        <v>0</v>
      </c>
      <c r="AM1142">
        <v>7.0000000000000007E-2</v>
      </c>
      <c r="AN1142">
        <v>0</v>
      </c>
      <c r="AO1142">
        <v>0</v>
      </c>
      <c r="AP1142">
        <v>-0.01</v>
      </c>
      <c r="AQ1142">
        <v>0.74</v>
      </c>
      <c r="AR1142">
        <v>0</v>
      </c>
      <c r="AS1142">
        <v>0.1</v>
      </c>
      <c r="AT1142">
        <v>0.1</v>
      </c>
      <c r="AU1142">
        <v>0</v>
      </c>
      <c r="AV1142">
        <v>3.1564417045579298</v>
      </c>
      <c r="AW1142">
        <v>174.10443119999999</v>
      </c>
      <c r="AX1142">
        <v>-39.080694610000002</v>
      </c>
    </row>
    <row r="1143" spans="1:50" x14ac:dyDescent="0.55000000000000004">
      <c r="A1143">
        <v>217200</v>
      </c>
      <c r="B1143" t="s">
        <v>1242</v>
      </c>
      <c r="C1143" t="s">
        <v>96</v>
      </c>
      <c r="D1143">
        <v>0</v>
      </c>
      <c r="E1143">
        <v>0</v>
      </c>
      <c r="F1143">
        <v>0</v>
      </c>
      <c r="G1143">
        <v>0</v>
      </c>
      <c r="H1143">
        <v>0.97</v>
      </c>
      <c r="I1143">
        <v>0.02</v>
      </c>
      <c r="J1143">
        <v>0</v>
      </c>
      <c r="K1143">
        <v>0</v>
      </c>
      <c r="L1143">
        <v>0.01</v>
      </c>
      <c r="M1143">
        <v>0.02</v>
      </c>
      <c r="N1143">
        <v>5.5365544929793602</v>
      </c>
      <c r="O1143">
        <f t="shared" si="34"/>
        <v>174.03707360000001</v>
      </c>
      <c r="P1143">
        <f t="shared" si="35"/>
        <v>-39.085800419999998</v>
      </c>
      <c r="R1143">
        <v>216500</v>
      </c>
      <c r="S1143" t="s">
        <v>1235</v>
      </c>
      <c r="T1143" t="s">
        <v>96</v>
      </c>
      <c r="U1143">
        <v>0</v>
      </c>
      <c r="V1143">
        <v>0</v>
      </c>
      <c r="W1143">
        <v>0</v>
      </c>
      <c r="X1143">
        <v>0</v>
      </c>
      <c r="Y1143">
        <v>0.78</v>
      </c>
      <c r="Z1143">
        <v>0</v>
      </c>
      <c r="AA1143">
        <v>0</v>
      </c>
      <c r="AB1143">
        <v>0</v>
      </c>
      <c r="AC1143">
        <v>0.22</v>
      </c>
      <c r="AD1143">
        <v>0.02</v>
      </c>
      <c r="AE1143">
        <v>2.9882539618261799</v>
      </c>
      <c r="AF1143">
        <v>173.95251289999999</v>
      </c>
      <c r="AG1143">
        <v>-39.11855886</v>
      </c>
      <c r="AI1143">
        <v>218800</v>
      </c>
      <c r="AJ1143" t="s">
        <v>1259</v>
      </c>
      <c r="AK1143" t="s">
        <v>96</v>
      </c>
      <c r="AL1143">
        <v>0</v>
      </c>
      <c r="AM1143">
        <v>0</v>
      </c>
      <c r="AN1143">
        <v>0</v>
      </c>
      <c r="AO1143">
        <v>0</v>
      </c>
      <c r="AP1143">
        <v>0</v>
      </c>
      <c r="AQ1143">
        <v>1</v>
      </c>
      <c r="AR1143">
        <v>0</v>
      </c>
      <c r="AS1143">
        <v>0</v>
      </c>
      <c r="AT1143">
        <v>0</v>
      </c>
      <c r="AU1143">
        <v>0</v>
      </c>
      <c r="AV1143">
        <v>5.9512423287124498</v>
      </c>
      <c r="AW1143">
        <v>174.1621418</v>
      </c>
      <c r="AX1143">
        <v>-39.053562280000001</v>
      </c>
    </row>
    <row r="1144" spans="1:50" x14ac:dyDescent="0.55000000000000004">
      <c r="A1144">
        <v>217300</v>
      </c>
      <c r="B1144" t="s">
        <v>1243</v>
      </c>
      <c r="C1144" t="s">
        <v>96</v>
      </c>
      <c r="D1144">
        <v>0</v>
      </c>
      <c r="E1144">
        <v>0</v>
      </c>
      <c r="F1144">
        <v>0</v>
      </c>
      <c r="G1144">
        <v>0</v>
      </c>
      <c r="H1144">
        <v>0.83</v>
      </c>
      <c r="I1144">
        <v>0.02</v>
      </c>
      <c r="J1144">
        <v>0</v>
      </c>
      <c r="K1144">
        <v>0.03</v>
      </c>
      <c r="L1144">
        <v>0.12</v>
      </c>
      <c r="M1144">
        <v>0.02</v>
      </c>
      <c r="N1144">
        <v>3.1495823256640998</v>
      </c>
      <c r="O1144">
        <f t="shared" si="34"/>
        <v>174.09475659999899</v>
      </c>
      <c r="P1144">
        <f t="shared" si="35"/>
        <v>-39.053693129999999</v>
      </c>
      <c r="R1144">
        <v>216600</v>
      </c>
      <c r="S1144" t="s">
        <v>1236</v>
      </c>
      <c r="T1144" t="s">
        <v>96</v>
      </c>
      <c r="U1144">
        <v>0</v>
      </c>
      <c r="V1144">
        <v>0</v>
      </c>
      <c r="W1144">
        <v>0</v>
      </c>
      <c r="X1144">
        <v>0</v>
      </c>
      <c r="Y1144">
        <v>0.94</v>
      </c>
      <c r="Z1144">
        <v>0</v>
      </c>
      <c r="AA1144">
        <v>0</v>
      </c>
      <c r="AB1144">
        <v>0</v>
      </c>
      <c r="AC1144">
        <v>0.06</v>
      </c>
      <c r="AD1144">
        <v>0.02</v>
      </c>
      <c r="AE1144">
        <v>4.7971573449190297</v>
      </c>
      <c r="AF1144">
        <v>174.04833640000001</v>
      </c>
      <c r="AG1144">
        <v>-39.062704680000003</v>
      </c>
      <c r="AI1144">
        <v>218900</v>
      </c>
      <c r="AJ1144" t="s">
        <v>1260</v>
      </c>
      <c r="AK1144" t="s">
        <v>96</v>
      </c>
      <c r="AL1144">
        <v>0</v>
      </c>
      <c r="AM1144">
        <v>0.15</v>
      </c>
      <c r="AN1144">
        <v>0</v>
      </c>
      <c r="AO1144">
        <v>0</v>
      </c>
      <c r="AP1144">
        <v>0</v>
      </c>
      <c r="AQ1144">
        <v>0.46</v>
      </c>
      <c r="AR1144">
        <v>0</v>
      </c>
      <c r="AS1144">
        <v>0.04</v>
      </c>
      <c r="AT1144">
        <v>0.35</v>
      </c>
      <c r="AU1144">
        <v>0</v>
      </c>
      <c r="AV1144">
        <v>4.7531767852534399</v>
      </c>
      <c r="AW1144">
        <v>174.24390009999999</v>
      </c>
      <c r="AX1144">
        <v>-38.995324060000002</v>
      </c>
    </row>
    <row r="1145" spans="1:50" x14ac:dyDescent="0.55000000000000004">
      <c r="A1145">
        <v>217400</v>
      </c>
      <c r="B1145" t="s">
        <v>1244</v>
      </c>
      <c r="C1145" t="s">
        <v>96</v>
      </c>
      <c r="D1145">
        <v>0</v>
      </c>
      <c r="E1145">
        <v>0</v>
      </c>
      <c r="F1145">
        <v>0</v>
      </c>
      <c r="G1145">
        <v>0</v>
      </c>
      <c r="H1145">
        <v>0.88</v>
      </c>
      <c r="I1145">
        <v>0.03</v>
      </c>
      <c r="J1145">
        <v>0</v>
      </c>
      <c r="K1145">
        <v>0.01</v>
      </c>
      <c r="L1145">
        <v>0.08</v>
      </c>
      <c r="M1145">
        <v>0.02</v>
      </c>
      <c r="N1145">
        <v>4.2206929559125204</v>
      </c>
      <c r="O1145">
        <f t="shared" si="34"/>
        <v>174.0601111</v>
      </c>
      <c r="P1145">
        <f t="shared" si="35"/>
        <v>-39.0747742</v>
      </c>
      <c r="R1145">
        <v>216700</v>
      </c>
      <c r="S1145" t="s">
        <v>1237</v>
      </c>
      <c r="T1145" t="s">
        <v>96</v>
      </c>
      <c r="U1145">
        <v>0</v>
      </c>
      <c r="V1145">
        <v>0</v>
      </c>
      <c r="W1145">
        <v>0</v>
      </c>
      <c r="X1145">
        <v>0</v>
      </c>
      <c r="Y1145">
        <v>0.78</v>
      </c>
      <c r="Z1145">
        <v>0</v>
      </c>
      <c r="AA1145">
        <v>0</v>
      </c>
      <c r="AB1145">
        <v>0</v>
      </c>
      <c r="AC1145">
        <v>0.22</v>
      </c>
      <c r="AD1145">
        <v>0.02</v>
      </c>
      <c r="AE1145">
        <v>1.9877302221645401</v>
      </c>
      <c r="AF1145">
        <v>173.9421888</v>
      </c>
      <c r="AG1145">
        <v>-39.193187610000003</v>
      </c>
      <c r="AI1145">
        <v>219000</v>
      </c>
      <c r="AJ1145" t="s">
        <v>1261</v>
      </c>
      <c r="AK1145" t="s">
        <v>96</v>
      </c>
      <c r="AL1145">
        <v>0</v>
      </c>
      <c r="AM1145">
        <v>0</v>
      </c>
      <c r="AN1145">
        <v>0</v>
      </c>
      <c r="AO1145">
        <v>0</v>
      </c>
      <c r="AP1145">
        <v>0</v>
      </c>
      <c r="AQ1145">
        <v>0.82</v>
      </c>
      <c r="AR1145">
        <v>0</v>
      </c>
      <c r="AS1145">
        <v>0</v>
      </c>
      <c r="AT1145">
        <v>0.18</v>
      </c>
      <c r="AU1145">
        <v>0</v>
      </c>
      <c r="AV1145">
        <v>3.91719878756951</v>
      </c>
      <c r="AW1145">
        <v>174.2142173</v>
      </c>
      <c r="AX1145">
        <v>-39.036903729999999</v>
      </c>
    </row>
    <row r="1146" spans="1:50" x14ac:dyDescent="0.55000000000000004">
      <c r="A1146">
        <v>217500</v>
      </c>
      <c r="B1146" t="s">
        <v>1245</v>
      </c>
      <c r="C1146" t="s">
        <v>96</v>
      </c>
      <c r="D1146">
        <v>0</v>
      </c>
      <c r="E1146">
        <v>0</v>
      </c>
      <c r="F1146">
        <v>0</v>
      </c>
      <c r="G1146">
        <v>0</v>
      </c>
      <c r="H1146">
        <v>0.91999999999999904</v>
      </c>
      <c r="I1146">
        <v>0.03</v>
      </c>
      <c r="J1146">
        <v>0</v>
      </c>
      <c r="K1146">
        <v>0.02</v>
      </c>
      <c r="L1146">
        <v>0.03</v>
      </c>
      <c r="M1146">
        <v>0.02</v>
      </c>
      <c r="N1146">
        <v>5.0315096147137002</v>
      </c>
      <c r="O1146">
        <f t="shared" si="34"/>
        <v>174.13758619999999</v>
      </c>
      <c r="P1146">
        <f t="shared" si="35"/>
        <v>-39.029952520000002</v>
      </c>
      <c r="R1146">
        <v>216800</v>
      </c>
      <c r="S1146" t="s">
        <v>1238</v>
      </c>
      <c r="T1146" t="s">
        <v>96</v>
      </c>
      <c r="U1146">
        <v>0</v>
      </c>
      <c r="V1146">
        <v>0</v>
      </c>
      <c r="W1146">
        <v>0</v>
      </c>
      <c r="X1146">
        <v>0</v>
      </c>
      <c r="Y1146">
        <v>1</v>
      </c>
      <c r="Z1146">
        <v>0</v>
      </c>
      <c r="AA1146">
        <v>0</v>
      </c>
      <c r="AB1146">
        <v>0</v>
      </c>
      <c r="AC1146">
        <v>0</v>
      </c>
      <c r="AD1146">
        <v>0.02</v>
      </c>
      <c r="AE1146">
        <v>2.0516234154311999</v>
      </c>
      <c r="AF1146">
        <v>174.04834109999999</v>
      </c>
      <c r="AG1146">
        <v>-39.068643559999998</v>
      </c>
      <c r="AI1146">
        <v>219100</v>
      </c>
      <c r="AJ1146" t="s">
        <v>1262</v>
      </c>
      <c r="AK1146" t="s">
        <v>96</v>
      </c>
      <c r="AL1146" t="s">
        <v>97</v>
      </c>
      <c r="AM1146" t="s">
        <v>97</v>
      </c>
      <c r="AN1146" t="s">
        <v>97</v>
      </c>
      <c r="AO1146">
        <v>0</v>
      </c>
      <c r="AP1146" t="s">
        <v>97</v>
      </c>
      <c r="AQ1146" t="s">
        <v>97</v>
      </c>
      <c r="AR1146">
        <v>0</v>
      </c>
      <c r="AS1146" t="s">
        <v>97</v>
      </c>
      <c r="AT1146" t="s">
        <v>97</v>
      </c>
      <c r="AU1146">
        <v>0</v>
      </c>
      <c r="AV1146" t="s">
        <v>97</v>
      </c>
      <c r="AW1146">
        <v>174.06017629999999</v>
      </c>
      <c r="AX1146">
        <v>-39.181029350000003</v>
      </c>
    </row>
    <row r="1147" spans="1:50" x14ac:dyDescent="0.55000000000000004">
      <c r="A1147">
        <v>217600</v>
      </c>
      <c r="B1147" t="s">
        <v>1246</v>
      </c>
      <c r="C1147" t="s">
        <v>96</v>
      </c>
      <c r="D1147">
        <v>0</v>
      </c>
      <c r="E1147">
        <v>0</v>
      </c>
      <c r="F1147">
        <v>0</v>
      </c>
      <c r="G1147">
        <v>0</v>
      </c>
      <c r="H1147">
        <v>0.95</v>
      </c>
      <c r="I1147">
        <v>0.03</v>
      </c>
      <c r="J1147">
        <v>0</v>
      </c>
      <c r="K1147">
        <v>0.01</v>
      </c>
      <c r="L1147">
        <v>0.01</v>
      </c>
      <c r="M1147">
        <v>0.02</v>
      </c>
      <c r="N1147">
        <v>6.8548212325745697</v>
      </c>
      <c r="O1147">
        <f t="shared" si="34"/>
        <v>174.17002389999999</v>
      </c>
      <c r="P1147">
        <f t="shared" si="35"/>
        <v>-39.016204100000003</v>
      </c>
      <c r="R1147">
        <v>216900</v>
      </c>
      <c r="S1147" t="s">
        <v>1239</v>
      </c>
      <c r="T1147" t="s">
        <v>96</v>
      </c>
      <c r="U1147">
        <v>0</v>
      </c>
      <c r="V1147">
        <v>0</v>
      </c>
      <c r="W1147">
        <v>0</v>
      </c>
      <c r="X1147">
        <v>0</v>
      </c>
      <c r="Y1147">
        <v>0.96</v>
      </c>
      <c r="Z1147">
        <v>0</v>
      </c>
      <c r="AA1147">
        <v>0</v>
      </c>
      <c r="AB1147">
        <v>0</v>
      </c>
      <c r="AC1147">
        <v>0.04</v>
      </c>
      <c r="AD1147">
        <v>0.02</v>
      </c>
      <c r="AE1147">
        <v>5.3509328426065803</v>
      </c>
      <c r="AF1147">
        <v>174.06503369999999</v>
      </c>
      <c r="AG1147">
        <v>-39.062154720000002</v>
      </c>
      <c r="AI1147">
        <v>219200</v>
      </c>
      <c r="AJ1147" t="s">
        <v>1263</v>
      </c>
      <c r="AK1147" t="s">
        <v>96</v>
      </c>
      <c r="AL1147">
        <v>0</v>
      </c>
      <c r="AM1147">
        <v>0.53</v>
      </c>
      <c r="AN1147">
        <v>0</v>
      </c>
      <c r="AO1147">
        <v>0</v>
      </c>
      <c r="AP1147">
        <v>0</v>
      </c>
      <c r="AQ1147">
        <v>0.47</v>
      </c>
      <c r="AR1147">
        <v>0</v>
      </c>
      <c r="AS1147">
        <v>0</v>
      </c>
      <c r="AT1147">
        <v>0</v>
      </c>
      <c r="AU1147">
        <v>0</v>
      </c>
      <c r="AV1147" t="s">
        <v>97</v>
      </c>
      <c r="AW1147">
        <v>174.6243389</v>
      </c>
      <c r="AX1147">
        <v>-38.923209730000004</v>
      </c>
    </row>
    <row r="1148" spans="1:50" x14ac:dyDescent="0.55000000000000004">
      <c r="A1148">
        <v>217700</v>
      </c>
      <c r="B1148" t="s">
        <v>1247</v>
      </c>
      <c r="C1148" t="s">
        <v>96</v>
      </c>
      <c r="D1148">
        <v>0</v>
      </c>
      <c r="E1148">
        <v>0</v>
      </c>
      <c r="F1148">
        <v>0</v>
      </c>
      <c r="G1148">
        <v>0</v>
      </c>
      <c r="H1148">
        <v>1</v>
      </c>
      <c r="I1148">
        <v>0</v>
      </c>
      <c r="J1148">
        <v>0</v>
      </c>
      <c r="K1148">
        <v>0</v>
      </c>
      <c r="L1148">
        <v>0</v>
      </c>
      <c r="M1148">
        <v>0.02</v>
      </c>
      <c r="N1148">
        <v>3.2386175973037101</v>
      </c>
      <c r="O1148">
        <f t="shared" si="34"/>
        <v>174.14653559999999</v>
      </c>
      <c r="P1148">
        <f t="shared" si="35"/>
        <v>-39.038648930000001</v>
      </c>
      <c r="R1148">
        <v>217000</v>
      </c>
      <c r="S1148" t="s">
        <v>1240</v>
      </c>
      <c r="T1148" t="s">
        <v>96</v>
      </c>
      <c r="U1148">
        <v>0</v>
      </c>
      <c r="V1148">
        <v>0</v>
      </c>
      <c r="W1148">
        <v>0</v>
      </c>
      <c r="X1148">
        <v>0</v>
      </c>
      <c r="Y1148">
        <v>0.85</v>
      </c>
      <c r="Z1148">
        <v>0.05</v>
      </c>
      <c r="AA1148">
        <v>0</v>
      </c>
      <c r="AB1148">
        <v>0.03</v>
      </c>
      <c r="AC1148">
        <v>7.0000000000000007E-2</v>
      </c>
      <c r="AD1148">
        <v>0.02</v>
      </c>
      <c r="AE1148">
        <v>6.4308422415265003</v>
      </c>
      <c r="AF1148">
        <v>174.07537450000001</v>
      </c>
      <c r="AG1148">
        <v>-39.057001919999998</v>
      </c>
      <c r="AI1148">
        <v>219300</v>
      </c>
      <c r="AJ1148" t="s">
        <v>1264</v>
      </c>
      <c r="AK1148" t="s">
        <v>96</v>
      </c>
      <c r="AL1148">
        <v>0</v>
      </c>
      <c r="AM1148">
        <v>0.1</v>
      </c>
      <c r="AN1148">
        <v>0</v>
      </c>
      <c r="AO1148">
        <v>0</v>
      </c>
      <c r="AP1148">
        <v>1.11022302462515E-16</v>
      </c>
      <c r="AQ1148">
        <v>0.7</v>
      </c>
      <c r="AR1148">
        <v>0</v>
      </c>
      <c r="AS1148">
        <v>0.1</v>
      </c>
      <c r="AT1148">
        <v>0.1</v>
      </c>
      <c r="AU1148">
        <v>0</v>
      </c>
      <c r="AV1148">
        <v>1.18337571731241</v>
      </c>
      <c r="AW1148">
        <v>174.1638859</v>
      </c>
      <c r="AX1148">
        <v>-39.134692250000001</v>
      </c>
    </row>
    <row r="1149" spans="1:50" x14ac:dyDescent="0.55000000000000004">
      <c r="A1149">
        <v>217800</v>
      </c>
      <c r="B1149" t="s">
        <v>1248</v>
      </c>
      <c r="C1149" t="s">
        <v>96</v>
      </c>
      <c r="D1149">
        <v>0</v>
      </c>
      <c r="E1149">
        <v>0</v>
      </c>
      <c r="F1149">
        <v>0</v>
      </c>
      <c r="G1149">
        <v>0</v>
      </c>
      <c r="H1149">
        <v>0.87</v>
      </c>
      <c r="I1149">
        <v>0.03</v>
      </c>
      <c r="J1149">
        <v>0</v>
      </c>
      <c r="K1149">
        <v>0.02</v>
      </c>
      <c r="L1149">
        <v>0.08</v>
      </c>
      <c r="M1149">
        <v>0.02</v>
      </c>
      <c r="N1149">
        <v>3.3517814443784699</v>
      </c>
      <c r="O1149">
        <f t="shared" si="34"/>
        <v>174.0782174</v>
      </c>
      <c r="P1149">
        <f t="shared" si="35"/>
        <v>-39.072098529999998</v>
      </c>
      <c r="R1149">
        <v>217100</v>
      </c>
      <c r="S1149" t="s">
        <v>1241</v>
      </c>
      <c r="T1149" t="s">
        <v>96</v>
      </c>
      <c r="U1149" t="s">
        <v>97</v>
      </c>
      <c r="V1149" t="s">
        <v>97</v>
      </c>
      <c r="W1149" t="s">
        <v>97</v>
      </c>
      <c r="X1149">
        <v>0</v>
      </c>
      <c r="Y1149" t="s">
        <v>97</v>
      </c>
      <c r="Z1149" t="s">
        <v>97</v>
      </c>
      <c r="AA1149">
        <v>0</v>
      </c>
      <c r="AB1149" t="s">
        <v>97</v>
      </c>
      <c r="AC1149" t="s">
        <v>97</v>
      </c>
      <c r="AD1149">
        <v>0.02</v>
      </c>
      <c r="AE1149" t="s">
        <v>97</v>
      </c>
      <c r="AF1149">
        <v>174.0471119</v>
      </c>
      <c r="AG1149">
        <v>-39.075023889999997</v>
      </c>
      <c r="AI1149">
        <v>219400</v>
      </c>
      <c r="AJ1149" t="s">
        <v>1265</v>
      </c>
      <c r="AK1149" t="s">
        <v>96</v>
      </c>
      <c r="AL1149">
        <v>0</v>
      </c>
      <c r="AM1149">
        <v>0.34</v>
      </c>
      <c r="AN1149">
        <v>0</v>
      </c>
      <c r="AO1149">
        <v>0</v>
      </c>
      <c r="AP1149">
        <v>0</v>
      </c>
      <c r="AQ1149">
        <v>0.59</v>
      </c>
      <c r="AR1149">
        <v>0</v>
      </c>
      <c r="AS1149">
        <v>0</v>
      </c>
      <c r="AT1149">
        <v>7.0000000000000007E-2</v>
      </c>
      <c r="AU1149">
        <v>0</v>
      </c>
      <c r="AV1149">
        <v>6.9105255679751103</v>
      </c>
      <c r="AW1149">
        <v>174.3431324</v>
      </c>
      <c r="AX1149">
        <v>-39.040997969999999</v>
      </c>
    </row>
    <row r="1150" spans="1:50" x14ac:dyDescent="0.55000000000000004">
      <c r="A1150">
        <v>217900</v>
      </c>
      <c r="B1150" t="s">
        <v>1249</v>
      </c>
      <c r="C1150" t="s">
        <v>96</v>
      </c>
      <c r="D1150">
        <v>0</v>
      </c>
      <c r="E1150">
        <v>0.01</v>
      </c>
      <c r="F1150">
        <v>0</v>
      </c>
      <c r="G1150">
        <v>0</v>
      </c>
      <c r="H1150">
        <v>0.96</v>
      </c>
      <c r="I1150">
        <v>0.01</v>
      </c>
      <c r="J1150">
        <v>0</v>
      </c>
      <c r="K1150">
        <v>0.01</v>
      </c>
      <c r="L1150">
        <v>0.01</v>
      </c>
      <c r="M1150">
        <v>0.02</v>
      </c>
      <c r="N1150">
        <v>6.0592559835018598</v>
      </c>
      <c r="O1150">
        <f t="shared" si="34"/>
        <v>174.05059549999999</v>
      </c>
      <c r="P1150">
        <f t="shared" si="35"/>
        <v>-39.095347179999997</v>
      </c>
      <c r="R1150">
        <v>217200</v>
      </c>
      <c r="S1150" t="s">
        <v>1242</v>
      </c>
      <c r="T1150" t="s">
        <v>96</v>
      </c>
      <c r="U1150">
        <v>0</v>
      </c>
      <c r="V1150">
        <v>0</v>
      </c>
      <c r="W1150">
        <v>0</v>
      </c>
      <c r="X1150">
        <v>0</v>
      </c>
      <c r="Y1150">
        <v>0.93</v>
      </c>
      <c r="Z1150">
        <v>0</v>
      </c>
      <c r="AA1150">
        <v>0</v>
      </c>
      <c r="AB1150">
        <v>0</v>
      </c>
      <c r="AC1150">
        <v>7.0000000000000007E-2</v>
      </c>
      <c r="AD1150">
        <v>0.02</v>
      </c>
      <c r="AE1150">
        <v>2.1954213223402501</v>
      </c>
      <c r="AF1150">
        <v>174.03707360000001</v>
      </c>
      <c r="AG1150">
        <v>-39.085800419999998</v>
      </c>
      <c r="AI1150">
        <v>219500</v>
      </c>
      <c r="AJ1150" t="s">
        <v>1266</v>
      </c>
      <c r="AK1150" t="s">
        <v>96</v>
      </c>
      <c r="AL1150">
        <v>0</v>
      </c>
      <c r="AM1150">
        <v>0.37</v>
      </c>
      <c r="AN1150">
        <v>0</v>
      </c>
      <c r="AO1150">
        <v>0</v>
      </c>
      <c r="AP1150">
        <v>0</v>
      </c>
      <c r="AQ1150">
        <v>0.61</v>
      </c>
      <c r="AR1150">
        <v>0</v>
      </c>
      <c r="AS1150">
        <v>0</v>
      </c>
      <c r="AT1150">
        <v>0.02</v>
      </c>
      <c r="AU1150">
        <v>0</v>
      </c>
      <c r="AV1150">
        <v>8.7296515685543703</v>
      </c>
      <c r="AW1150">
        <v>174.20603389999999</v>
      </c>
      <c r="AX1150">
        <v>-39.193127160000003</v>
      </c>
    </row>
    <row r="1151" spans="1:50" x14ac:dyDescent="0.55000000000000004">
      <c r="A1151">
        <v>218000</v>
      </c>
      <c r="B1151" t="s">
        <v>1250</v>
      </c>
      <c r="C1151" t="s">
        <v>96</v>
      </c>
      <c r="D1151">
        <v>0</v>
      </c>
      <c r="E1151">
        <v>0</v>
      </c>
      <c r="F1151">
        <v>0</v>
      </c>
      <c r="G1151">
        <v>0</v>
      </c>
      <c r="H1151">
        <v>0.93</v>
      </c>
      <c r="I1151">
        <v>0.03</v>
      </c>
      <c r="J1151">
        <v>0</v>
      </c>
      <c r="K1151">
        <v>0.02</v>
      </c>
      <c r="L1151">
        <v>0.02</v>
      </c>
      <c r="M1151">
        <v>0.02</v>
      </c>
      <c r="N1151">
        <v>4.7233719225970301</v>
      </c>
      <c r="O1151">
        <f t="shared" si="34"/>
        <v>174.07012900000001</v>
      </c>
      <c r="P1151">
        <f t="shared" si="35"/>
        <v>-39.084212370000003</v>
      </c>
      <c r="R1151">
        <v>217300</v>
      </c>
      <c r="S1151" t="s">
        <v>1243</v>
      </c>
      <c r="T1151" t="s">
        <v>96</v>
      </c>
      <c r="U1151">
        <v>0</v>
      </c>
      <c r="V1151">
        <v>0</v>
      </c>
      <c r="W1151">
        <v>0</v>
      </c>
      <c r="X1151">
        <v>0</v>
      </c>
      <c r="Y1151">
        <v>0.97</v>
      </c>
      <c r="Z1151">
        <v>0</v>
      </c>
      <c r="AA1151">
        <v>0</v>
      </c>
      <c r="AB1151">
        <v>0</v>
      </c>
      <c r="AC1151">
        <v>0.03</v>
      </c>
      <c r="AD1151">
        <v>0.02</v>
      </c>
      <c r="AE1151">
        <v>5.98157512011616</v>
      </c>
      <c r="AF1151">
        <v>174.09475659999899</v>
      </c>
      <c r="AG1151">
        <v>-39.053693129999999</v>
      </c>
      <c r="AI1151">
        <v>219600</v>
      </c>
      <c r="AJ1151" t="s">
        <v>1267</v>
      </c>
      <c r="AK1151" t="s">
        <v>96</v>
      </c>
      <c r="AL1151">
        <v>0</v>
      </c>
      <c r="AM1151">
        <v>0.2</v>
      </c>
      <c r="AN1151">
        <v>0</v>
      </c>
      <c r="AO1151">
        <v>0</v>
      </c>
      <c r="AP1151">
        <v>0.03</v>
      </c>
      <c r="AQ1151">
        <v>0.5</v>
      </c>
      <c r="AR1151">
        <v>0</v>
      </c>
      <c r="AS1151">
        <v>0.06</v>
      </c>
      <c r="AT1151">
        <v>0.21</v>
      </c>
      <c r="AU1151">
        <v>0</v>
      </c>
      <c r="AV1151">
        <v>3.6735887378882501</v>
      </c>
      <c r="AW1151">
        <v>174.20152060000001</v>
      </c>
      <c r="AX1151">
        <v>-39.156537530000001</v>
      </c>
    </row>
    <row r="1152" spans="1:50" x14ac:dyDescent="0.55000000000000004">
      <c r="A1152">
        <v>218100</v>
      </c>
      <c r="B1152" t="s">
        <v>1251</v>
      </c>
      <c r="C1152" t="s">
        <v>96</v>
      </c>
      <c r="D1152">
        <v>0</v>
      </c>
      <c r="E1152">
        <v>0</v>
      </c>
      <c r="F1152">
        <v>0</v>
      </c>
      <c r="G1152">
        <v>0</v>
      </c>
      <c r="H1152">
        <v>0.94</v>
      </c>
      <c r="I1152">
        <v>0.02</v>
      </c>
      <c r="J1152">
        <v>0</v>
      </c>
      <c r="K1152">
        <v>0.02</v>
      </c>
      <c r="L1152">
        <v>0.02</v>
      </c>
      <c r="M1152">
        <v>0.02</v>
      </c>
      <c r="N1152">
        <v>3.8245585468705898</v>
      </c>
      <c r="O1152">
        <f t="shared" si="34"/>
        <v>174.10205959999999</v>
      </c>
      <c r="P1152">
        <f t="shared" si="35"/>
        <v>-39.064546229999998</v>
      </c>
      <c r="R1152">
        <v>217400</v>
      </c>
      <c r="S1152" t="s">
        <v>1244</v>
      </c>
      <c r="T1152" t="s">
        <v>96</v>
      </c>
      <c r="U1152">
        <v>0</v>
      </c>
      <c r="V1152">
        <v>0</v>
      </c>
      <c r="W1152">
        <v>0</v>
      </c>
      <c r="X1152">
        <v>0</v>
      </c>
      <c r="Y1152">
        <v>0.94</v>
      </c>
      <c r="Z1152">
        <v>0.01</v>
      </c>
      <c r="AA1152">
        <v>0</v>
      </c>
      <c r="AB1152">
        <v>0</v>
      </c>
      <c r="AC1152">
        <v>0.05</v>
      </c>
      <c r="AD1152">
        <v>0.02</v>
      </c>
      <c r="AE1152">
        <v>6.1264638835559602</v>
      </c>
      <c r="AF1152">
        <v>174.0601111</v>
      </c>
      <c r="AG1152">
        <v>-39.0747742</v>
      </c>
      <c r="AI1152">
        <v>219700</v>
      </c>
      <c r="AJ1152" t="s">
        <v>1268</v>
      </c>
      <c r="AK1152" t="s">
        <v>96</v>
      </c>
      <c r="AL1152">
        <v>0</v>
      </c>
      <c r="AM1152">
        <v>0</v>
      </c>
      <c r="AN1152">
        <v>0</v>
      </c>
      <c r="AO1152">
        <v>0</v>
      </c>
      <c r="AP1152">
        <v>0</v>
      </c>
      <c r="AQ1152">
        <v>1</v>
      </c>
      <c r="AR1152">
        <v>0</v>
      </c>
      <c r="AS1152">
        <v>0</v>
      </c>
      <c r="AT1152">
        <v>0</v>
      </c>
      <c r="AU1152">
        <v>0</v>
      </c>
      <c r="AV1152" t="s">
        <v>97</v>
      </c>
      <c r="AW1152">
        <v>174.39053010000001</v>
      </c>
      <c r="AX1152">
        <v>-39.160493700000004</v>
      </c>
    </row>
    <row r="1153" spans="1:50" x14ac:dyDescent="0.55000000000000004">
      <c r="A1153">
        <v>218200</v>
      </c>
      <c r="B1153" t="s">
        <v>1252</v>
      </c>
      <c r="C1153" t="s">
        <v>96</v>
      </c>
      <c r="D1153">
        <v>0</v>
      </c>
      <c r="E1153">
        <v>0</v>
      </c>
      <c r="F1153">
        <v>0</v>
      </c>
      <c r="G1153">
        <v>0</v>
      </c>
      <c r="H1153">
        <v>1</v>
      </c>
      <c r="I1153">
        <v>0</v>
      </c>
      <c r="J1153">
        <v>0</v>
      </c>
      <c r="K1153">
        <v>0</v>
      </c>
      <c r="L1153">
        <v>0</v>
      </c>
      <c r="M1153">
        <v>0.02</v>
      </c>
      <c r="N1153">
        <v>5.32532219902743</v>
      </c>
      <c r="O1153">
        <f t="shared" si="34"/>
        <v>174.0627283</v>
      </c>
      <c r="P1153">
        <f t="shared" si="35"/>
        <v>-39.09377241</v>
      </c>
      <c r="R1153">
        <v>217500</v>
      </c>
      <c r="S1153" t="s">
        <v>1245</v>
      </c>
      <c r="T1153" t="s">
        <v>96</v>
      </c>
      <c r="U1153">
        <v>0</v>
      </c>
      <c r="V1153">
        <v>0</v>
      </c>
      <c r="W1153">
        <v>0</v>
      </c>
      <c r="X1153">
        <v>0</v>
      </c>
      <c r="Y1153">
        <v>0.92</v>
      </c>
      <c r="Z1153">
        <v>0.02</v>
      </c>
      <c r="AA1153">
        <v>0</v>
      </c>
      <c r="AB1153">
        <v>0</v>
      </c>
      <c r="AC1153">
        <v>0.06</v>
      </c>
      <c r="AD1153">
        <v>0.02</v>
      </c>
      <c r="AE1153">
        <v>5.5205717696859198</v>
      </c>
      <c r="AF1153">
        <v>174.13758619999999</v>
      </c>
      <c r="AG1153">
        <v>-39.029952520000002</v>
      </c>
      <c r="AI1153">
        <v>219800</v>
      </c>
      <c r="AJ1153" t="s">
        <v>1269</v>
      </c>
      <c r="AK1153" t="s">
        <v>96</v>
      </c>
      <c r="AL1153">
        <v>0</v>
      </c>
      <c r="AM1153">
        <v>0.22</v>
      </c>
      <c r="AN1153">
        <v>0</v>
      </c>
      <c r="AO1153">
        <v>0</v>
      </c>
      <c r="AP1153">
        <v>0</v>
      </c>
      <c r="AQ1153">
        <v>0.71</v>
      </c>
      <c r="AR1153">
        <v>0</v>
      </c>
      <c r="AS1153">
        <v>0</v>
      </c>
      <c r="AT1153">
        <v>7.0000000000000007E-2</v>
      </c>
      <c r="AU1153">
        <v>0</v>
      </c>
      <c r="AV1153">
        <v>6.7390176469065004</v>
      </c>
      <c r="AW1153">
        <v>174.18536539999999</v>
      </c>
      <c r="AX1153">
        <v>-39.34019567</v>
      </c>
    </row>
    <row r="1154" spans="1:50" x14ac:dyDescent="0.55000000000000004">
      <c r="A1154">
        <v>218300</v>
      </c>
      <c r="B1154" t="s">
        <v>1253</v>
      </c>
      <c r="C1154" t="s">
        <v>96</v>
      </c>
      <c r="D1154">
        <v>0</v>
      </c>
      <c r="E1154">
        <v>0</v>
      </c>
      <c r="F1154">
        <v>0</v>
      </c>
      <c r="G1154">
        <v>0</v>
      </c>
      <c r="H1154">
        <v>0.83</v>
      </c>
      <c r="I1154">
        <v>0.03</v>
      </c>
      <c r="J1154">
        <v>0</v>
      </c>
      <c r="K1154">
        <v>0.02</v>
      </c>
      <c r="L1154">
        <v>0.12</v>
      </c>
      <c r="M1154">
        <v>0.02</v>
      </c>
      <c r="N1154">
        <v>4.3770595636921197</v>
      </c>
      <c r="O1154">
        <f t="shared" si="34"/>
        <v>174.09245100000001</v>
      </c>
      <c r="P1154">
        <f t="shared" si="35"/>
        <v>-39.083834150000001</v>
      </c>
      <c r="R1154">
        <v>217600</v>
      </c>
      <c r="S1154" t="s">
        <v>1246</v>
      </c>
      <c r="T1154" t="s">
        <v>96</v>
      </c>
      <c r="U1154">
        <v>0</v>
      </c>
      <c r="V1154">
        <v>0</v>
      </c>
      <c r="W1154">
        <v>0</v>
      </c>
      <c r="X1154">
        <v>0</v>
      </c>
      <c r="Y1154">
        <v>0.88</v>
      </c>
      <c r="Z1154">
        <v>0</v>
      </c>
      <c r="AA1154">
        <v>0</v>
      </c>
      <c r="AB1154">
        <v>0</v>
      </c>
      <c r="AC1154">
        <v>0.12</v>
      </c>
      <c r="AD1154">
        <v>0.02</v>
      </c>
      <c r="AE1154">
        <v>5.4661945240486904</v>
      </c>
      <c r="AF1154">
        <v>174.17002389999999</v>
      </c>
      <c r="AG1154">
        <v>-39.016204100000003</v>
      </c>
      <c r="AI1154">
        <v>219900</v>
      </c>
      <c r="AJ1154" t="s">
        <v>1270</v>
      </c>
      <c r="AK1154" t="s">
        <v>96</v>
      </c>
      <c r="AL1154">
        <v>0</v>
      </c>
      <c r="AM1154">
        <v>0.45</v>
      </c>
      <c r="AN1154">
        <v>0</v>
      </c>
      <c r="AO1154">
        <v>0</v>
      </c>
      <c r="AP1154">
        <v>0</v>
      </c>
      <c r="AQ1154">
        <v>0.55000000000000004</v>
      </c>
      <c r="AR1154">
        <v>0</v>
      </c>
      <c r="AS1154">
        <v>0</v>
      </c>
      <c r="AT1154">
        <v>0</v>
      </c>
      <c r="AU1154">
        <v>0</v>
      </c>
      <c r="AV1154">
        <v>10.4358203554079</v>
      </c>
      <c r="AW1154">
        <v>174.6297252</v>
      </c>
      <c r="AX1154">
        <v>-39.240716880000001</v>
      </c>
    </row>
    <row r="1155" spans="1:50" x14ac:dyDescent="0.55000000000000004">
      <c r="A1155">
        <v>218400</v>
      </c>
      <c r="B1155" t="s">
        <v>1254</v>
      </c>
      <c r="C1155" t="s">
        <v>96</v>
      </c>
      <c r="D1155">
        <v>0</v>
      </c>
      <c r="E1155">
        <v>0.01</v>
      </c>
      <c r="F1155">
        <v>0</v>
      </c>
      <c r="G1155">
        <v>0</v>
      </c>
      <c r="H1155">
        <v>0.89</v>
      </c>
      <c r="I1155">
        <v>0.02</v>
      </c>
      <c r="J1155">
        <v>0</v>
      </c>
      <c r="K1155">
        <v>0.03</v>
      </c>
      <c r="L1155">
        <v>0.05</v>
      </c>
      <c r="M1155">
        <v>0.02</v>
      </c>
      <c r="N1155">
        <v>4.6768607127753397</v>
      </c>
      <c r="O1155">
        <f t="shared" si="34"/>
        <v>174.1236045</v>
      </c>
      <c r="P1155">
        <f t="shared" si="35"/>
        <v>-39.074271279999998</v>
      </c>
      <c r="R1155">
        <v>217700</v>
      </c>
      <c r="S1155" t="s">
        <v>1247</v>
      </c>
      <c r="T1155" t="s">
        <v>96</v>
      </c>
      <c r="U1155">
        <v>0</v>
      </c>
      <c r="V1155">
        <v>0</v>
      </c>
      <c r="W1155">
        <v>0</v>
      </c>
      <c r="X1155">
        <v>0</v>
      </c>
      <c r="Y1155">
        <v>0.97</v>
      </c>
      <c r="Z1155">
        <v>0.02</v>
      </c>
      <c r="AA1155">
        <v>0</v>
      </c>
      <c r="AB1155">
        <v>0.01</v>
      </c>
      <c r="AC1155">
        <v>0</v>
      </c>
      <c r="AD1155">
        <v>0.02</v>
      </c>
      <c r="AE1155">
        <v>8.9590812037564493</v>
      </c>
      <c r="AF1155">
        <v>174.14653559999999</v>
      </c>
      <c r="AG1155">
        <v>-39.038648930000001</v>
      </c>
      <c r="AI1155">
        <v>220000</v>
      </c>
      <c r="AJ1155" t="s">
        <v>1271</v>
      </c>
      <c r="AK1155" t="s">
        <v>96</v>
      </c>
      <c r="AL1155">
        <v>0</v>
      </c>
      <c r="AM1155">
        <v>7.0000000000000007E-2</v>
      </c>
      <c r="AN1155">
        <v>0</v>
      </c>
      <c r="AO1155">
        <v>0</v>
      </c>
      <c r="AP1155">
        <v>0</v>
      </c>
      <c r="AQ1155">
        <v>0.93</v>
      </c>
      <c r="AR1155">
        <v>0</v>
      </c>
      <c r="AS1155">
        <v>0</v>
      </c>
      <c r="AT1155">
        <v>0</v>
      </c>
      <c r="AU1155">
        <v>0</v>
      </c>
      <c r="AV1155">
        <v>12.107430697380799</v>
      </c>
      <c r="AW1155">
        <v>174.34830199999999</v>
      </c>
      <c r="AX1155">
        <v>-39.317118790000002</v>
      </c>
    </row>
    <row r="1156" spans="1:50" x14ac:dyDescent="0.55000000000000004">
      <c r="A1156">
        <v>218500</v>
      </c>
      <c r="B1156" t="s">
        <v>1256</v>
      </c>
      <c r="C1156" t="s">
        <v>96</v>
      </c>
      <c r="D1156">
        <v>0</v>
      </c>
      <c r="E1156">
        <v>0</v>
      </c>
      <c r="F1156">
        <v>0</v>
      </c>
      <c r="G1156">
        <v>0</v>
      </c>
      <c r="H1156">
        <v>0.9</v>
      </c>
      <c r="I1156">
        <v>0.05</v>
      </c>
      <c r="J1156">
        <v>0</v>
      </c>
      <c r="K1156">
        <v>0.01</v>
      </c>
      <c r="L1156">
        <v>0.04</v>
      </c>
      <c r="M1156">
        <v>0.02</v>
      </c>
      <c r="N1156">
        <v>8.3375555741372693</v>
      </c>
      <c r="O1156">
        <f t="shared" ref="O1156:O1219" si="36">VLOOKUP($A1156,$R$2:$AG$2152, 15)</f>
        <v>174.22654589999999</v>
      </c>
      <c r="P1156">
        <f t="shared" ref="P1156:P1219" si="37">VLOOKUP($A1156,$R$2:$AG$2152, 16)</f>
        <v>-38.997501399999997</v>
      </c>
      <c r="R1156">
        <v>217800</v>
      </c>
      <c r="S1156" t="s">
        <v>1248</v>
      </c>
      <c r="T1156" t="s">
        <v>96</v>
      </c>
      <c r="U1156">
        <v>0</v>
      </c>
      <c r="V1156">
        <v>0</v>
      </c>
      <c r="W1156">
        <v>0</v>
      </c>
      <c r="X1156">
        <v>0</v>
      </c>
      <c r="Y1156">
        <v>1</v>
      </c>
      <c r="Z1156">
        <v>0</v>
      </c>
      <c r="AA1156">
        <v>0</v>
      </c>
      <c r="AB1156">
        <v>0</v>
      </c>
      <c r="AC1156">
        <v>0</v>
      </c>
      <c r="AD1156">
        <v>0.02</v>
      </c>
      <c r="AE1156">
        <v>3.25258653859939</v>
      </c>
      <c r="AF1156">
        <v>174.0782174</v>
      </c>
      <c r="AG1156">
        <v>-39.072098529999998</v>
      </c>
      <c r="AI1156">
        <v>220100</v>
      </c>
      <c r="AJ1156" t="s">
        <v>1272</v>
      </c>
      <c r="AK1156" t="s">
        <v>96</v>
      </c>
      <c r="AL1156" t="s">
        <v>97</v>
      </c>
      <c r="AM1156" t="s">
        <v>97</v>
      </c>
      <c r="AN1156" t="s">
        <v>97</v>
      </c>
      <c r="AO1156">
        <v>0</v>
      </c>
      <c r="AP1156" t="s">
        <v>97</v>
      </c>
      <c r="AQ1156" t="s">
        <v>97</v>
      </c>
      <c r="AR1156">
        <v>0</v>
      </c>
      <c r="AS1156" t="s">
        <v>97</v>
      </c>
      <c r="AT1156" t="s">
        <v>97</v>
      </c>
      <c r="AU1156">
        <v>0</v>
      </c>
      <c r="AV1156" t="s">
        <v>97</v>
      </c>
      <c r="AW1156">
        <v>174.28263179999999</v>
      </c>
      <c r="AX1156">
        <v>-39.33014438</v>
      </c>
    </row>
    <row r="1157" spans="1:50" x14ac:dyDescent="0.55000000000000004">
      <c r="A1157">
        <v>218600</v>
      </c>
      <c r="B1157" t="s">
        <v>1257</v>
      </c>
      <c r="C1157" t="s">
        <v>96</v>
      </c>
      <c r="D1157">
        <v>0</v>
      </c>
      <c r="E1157">
        <v>0</v>
      </c>
      <c r="F1157">
        <v>0</v>
      </c>
      <c r="G1157">
        <v>0</v>
      </c>
      <c r="H1157">
        <v>0.95</v>
      </c>
      <c r="I1157">
        <v>0.02</v>
      </c>
      <c r="J1157">
        <v>0</v>
      </c>
      <c r="K1157">
        <v>0.01</v>
      </c>
      <c r="L1157">
        <v>0.02</v>
      </c>
      <c r="M1157">
        <v>0.02</v>
      </c>
      <c r="N1157">
        <v>4.5936855195207498</v>
      </c>
      <c r="O1157">
        <f t="shared" si="36"/>
        <v>174.0833227</v>
      </c>
      <c r="P1157">
        <f t="shared" si="37"/>
        <v>-39.09023955</v>
      </c>
      <c r="R1157">
        <v>217900</v>
      </c>
      <c r="S1157" t="s">
        <v>1249</v>
      </c>
      <c r="T1157" t="s">
        <v>96</v>
      </c>
      <c r="U1157">
        <v>0</v>
      </c>
      <c r="V1157">
        <v>0</v>
      </c>
      <c r="W1157">
        <v>0</v>
      </c>
      <c r="X1157">
        <v>0</v>
      </c>
      <c r="Y1157">
        <v>1</v>
      </c>
      <c r="Z1157">
        <v>0</v>
      </c>
      <c r="AA1157">
        <v>0</v>
      </c>
      <c r="AB1157">
        <v>0</v>
      </c>
      <c r="AC1157">
        <v>0</v>
      </c>
      <c r="AD1157">
        <v>0.02</v>
      </c>
      <c r="AE1157">
        <v>3.0362968285434699</v>
      </c>
      <c r="AF1157">
        <v>174.05059549999999</v>
      </c>
      <c r="AG1157">
        <v>-39.095347179999997</v>
      </c>
      <c r="AI1157">
        <v>220200</v>
      </c>
      <c r="AJ1157" t="s">
        <v>1273</v>
      </c>
      <c r="AK1157" t="s">
        <v>96</v>
      </c>
      <c r="AL1157">
        <v>0</v>
      </c>
      <c r="AM1157">
        <v>1</v>
      </c>
      <c r="AN1157">
        <v>0</v>
      </c>
      <c r="AO1157">
        <v>0</v>
      </c>
      <c r="AP1157">
        <v>0</v>
      </c>
      <c r="AQ1157">
        <v>0</v>
      </c>
      <c r="AR1157">
        <v>0</v>
      </c>
      <c r="AS1157">
        <v>0</v>
      </c>
      <c r="AT1157">
        <v>0</v>
      </c>
      <c r="AU1157">
        <v>0</v>
      </c>
      <c r="AV1157" t="s">
        <v>97</v>
      </c>
      <c r="AW1157">
        <v>174.84882859999999</v>
      </c>
      <c r="AX1157">
        <v>-39.11104495</v>
      </c>
    </row>
    <row r="1158" spans="1:50" x14ac:dyDescent="0.55000000000000004">
      <c r="A1158">
        <v>218700</v>
      </c>
      <c r="B1158" t="s">
        <v>1258</v>
      </c>
      <c r="C1158" t="s">
        <v>96</v>
      </c>
      <c r="D1158">
        <v>0</v>
      </c>
      <c r="E1158">
        <v>0</v>
      </c>
      <c r="F1158">
        <v>0</v>
      </c>
      <c r="G1158">
        <v>0</v>
      </c>
      <c r="H1158">
        <v>0.95</v>
      </c>
      <c r="I1158">
        <v>0.02</v>
      </c>
      <c r="J1158">
        <v>0</v>
      </c>
      <c r="K1158">
        <v>0.02</v>
      </c>
      <c r="L1158">
        <v>0.01</v>
      </c>
      <c r="M1158">
        <v>0.02</v>
      </c>
      <c r="N1158">
        <v>4.8817095806133404</v>
      </c>
      <c r="O1158">
        <f t="shared" si="36"/>
        <v>174.10443119999999</v>
      </c>
      <c r="P1158">
        <f t="shared" si="37"/>
        <v>-39.080694610000002</v>
      </c>
      <c r="R1158">
        <v>218000</v>
      </c>
      <c r="S1158" t="s">
        <v>1250</v>
      </c>
      <c r="T1158" t="s">
        <v>96</v>
      </c>
      <c r="U1158">
        <v>0</v>
      </c>
      <c r="V1158">
        <v>0</v>
      </c>
      <c r="W1158">
        <v>0</v>
      </c>
      <c r="X1158">
        <v>0</v>
      </c>
      <c r="Y1158">
        <v>0.84</v>
      </c>
      <c r="Z1158">
        <v>0</v>
      </c>
      <c r="AA1158">
        <v>0</v>
      </c>
      <c r="AB1158">
        <v>0</v>
      </c>
      <c r="AC1158">
        <v>0.16</v>
      </c>
      <c r="AD1158">
        <v>0.02</v>
      </c>
      <c r="AE1158">
        <v>0.95337187359193798</v>
      </c>
      <c r="AF1158">
        <v>174.07012900000001</v>
      </c>
      <c r="AG1158">
        <v>-39.084212370000003</v>
      </c>
      <c r="AI1158">
        <v>220300</v>
      </c>
      <c r="AJ1158" t="s">
        <v>1274</v>
      </c>
      <c r="AK1158" t="s">
        <v>96</v>
      </c>
      <c r="AL1158">
        <v>0</v>
      </c>
      <c r="AM1158">
        <v>0.22</v>
      </c>
      <c r="AN1158">
        <v>0</v>
      </c>
      <c r="AO1158">
        <v>0</v>
      </c>
      <c r="AP1158">
        <v>0.04</v>
      </c>
      <c r="AQ1158">
        <v>0.53</v>
      </c>
      <c r="AR1158">
        <v>0</v>
      </c>
      <c r="AS1158">
        <v>0.01</v>
      </c>
      <c r="AT1158">
        <v>0.2</v>
      </c>
      <c r="AU1158">
        <v>0</v>
      </c>
      <c r="AV1158">
        <v>4.8294365568387896</v>
      </c>
      <c r="AW1158">
        <v>174.2891065</v>
      </c>
      <c r="AX1158">
        <v>-39.337596399999903</v>
      </c>
    </row>
    <row r="1159" spans="1:50" x14ac:dyDescent="0.55000000000000004">
      <c r="A1159">
        <v>218800</v>
      </c>
      <c r="B1159" t="s">
        <v>1259</v>
      </c>
      <c r="C1159" t="s">
        <v>96</v>
      </c>
      <c r="D1159">
        <v>0</v>
      </c>
      <c r="E1159">
        <v>0</v>
      </c>
      <c r="F1159">
        <v>0</v>
      </c>
      <c r="G1159">
        <v>0</v>
      </c>
      <c r="H1159">
        <v>1</v>
      </c>
      <c r="I1159">
        <v>0</v>
      </c>
      <c r="J1159">
        <v>0</v>
      </c>
      <c r="K1159">
        <v>0</v>
      </c>
      <c r="L1159">
        <v>0</v>
      </c>
      <c r="M1159">
        <v>0.02</v>
      </c>
      <c r="N1159">
        <v>4.5210352562981102</v>
      </c>
      <c r="O1159">
        <f t="shared" si="36"/>
        <v>174.1621418</v>
      </c>
      <c r="P1159">
        <f t="shared" si="37"/>
        <v>-39.053562280000001</v>
      </c>
      <c r="R1159">
        <v>218100</v>
      </c>
      <c r="S1159" t="s">
        <v>1251</v>
      </c>
      <c r="T1159" t="s">
        <v>96</v>
      </c>
      <c r="U1159">
        <v>0</v>
      </c>
      <c r="V1159">
        <v>0</v>
      </c>
      <c r="W1159">
        <v>0</v>
      </c>
      <c r="X1159">
        <v>0</v>
      </c>
      <c r="Y1159">
        <v>0.93</v>
      </c>
      <c r="Z1159">
        <v>0</v>
      </c>
      <c r="AA1159">
        <v>0</v>
      </c>
      <c r="AB1159">
        <v>0</v>
      </c>
      <c r="AC1159">
        <v>7.0000000000000007E-2</v>
      </c>
      <c r="AD1159">
        <v>0.02</v>
      </c>
      <c r="AE1159">
        <v>3.50729883140612</v>
      </c>
      <c r="AF1159">
        <v>174.10205959999999</v>
      </c>
      <c r="AG1159">
        <v>-39.064546229999998</v>
      </c>
      <c r="AI1159">
        <v>220400</v>
      </c>
      <c r="AJ1159" t="s">
        <v>1275</v>
      </c>
      <c r="AK1159" t="s">
        <v>96</v>
      </c>
      <c r="AL1159">
        <v>0</v>
      </c>
      <c r="AM1159">
        <v>7.0000000000000007E-2</v>
      </c>
      <c r="AN1159">
        <v>0</v>
      </c>
      <c r="AO1159">
        <v>0</v>
      </c>
      <c r="AP1159">
        <v>0</v>
      </c>
      <c r="AQ1159">
        <v>0.88</v>
      </c>
      <c r="AR1159">
        <v>0</v>
      </c>
      <c r="AS1159">
        <v>0</v>
      </c>
      <c r="AT1159">
        <v>0.05</v>
      </c>
      <c r="AU1159">
        <v>0</v>
      </c>
      <c r="AV1159">
        <v>4.04446260022688</v>
      </c>
      <c r="AW1159">
        <v>174.28479290000001</v>
      </c>
      <c r="AX1159">
        <v>-39.347710460000002</v>
      </c>
    </row>
    <row r="1160" spans="1:50" x14ac:dyDescent="0.55000000000000004">
      <c r="A1160">
        <v>218900</v>
      </c>
      <c r="B1160" t="s">
        <v>1260</v>
      </c>
      <c r="C1160" t="s">
        <v>96</v>
      </c>
      <c r="D1160">
        <v>0</v>
      </c>
      <c r="E1160">
        <v>0</v>
      </c>
      <c r="F1160">
        <v>0</v>
      </c>
      <c r="G1160">
        <v>0</v>
      </c>
      <c r="H1160">
        <v>0.95</v>
      </c>
      <c r="I1160">
        <v>0.05</v>
      </c>
      <c r="J1160">
        <v>0</v>
      </c>
      <c r="K1160">
        <v>0</v>
      </c>
      <c r="L1160">
        <v>0</v>
      </c>
      <c r="M1160">
        <v>0.02</v>
      </c>
      <c r="N1160">
        <v>9.4082453503164594</v>
      </c>
      <c r="O1160">
        <f t="shared" si="36"/>
        <v>174.24390009999999</v>
      </c>
      <c r="P1160">
        <f t="shared" si="37"/>
        <v>-38.995324060000002</v>
      </c>
      <c r="R1160">
        <v>218200</v>
      </c>
      <c r="S1160" t="s">
        <v>1252</v>
      </c>
      <c r="T1160" t="s">
        <v>96</v>
      </c>
      <c r="U1160" t="s">
        <v>97</v>
      </c>
      <c r="V1160" t="s">
        <v>97</v>
      </c>
      <c r="W1160" t="s">
        <v>97</v>
      </c>
      <c r="X1160">
        <v>0</v>
      </c>
      <c r="Y1160" t="s">
        <v>97</v>
      </c>
      <c r="Z1160" t="s">
        <v>97</v>
      </c>
      <c r="AA1160">
        <v>0</v>
      </c>
      <c r="AB1160" t="s">
        <v>97</v>
      </c>
      <c r="AC1160" t="s">
        <v>97</v>
      </c>
      <c r="AD1160">
        <v>0.02</v>
      </c>
      <c r="AE1160" t="s">
        <v>97</v>
      </c>
      <c r="AF1160">
        <v>174.0627283</v>
      </c>
      <c r="AG1160">
        <v>-39.09377241</v>
      </c>
      <c r="AI1160">
        <v>220500</v>
      </c>
      <c r="AJ1160" t="s">
        <v>1276</v>
      </c>
      <c r="AK1160" t="s">
        <v>96</v>
      </c>
      <c r="AL1160">
        <v>0</v>
      </c>
      <c r="AM1160">
        <v>0.54</v>
      </c>
      <c r="AN1160">
        <v>0</v>
      </c>
      <c r="AO1160">
        <v>0</v>
      </c>
      <c r="AP1160">
        <v>0</v>
      </c>
      <c r="AQ1160">
        <v>0.38</v>
      </c>
      <c r="AR1160">
        <v>0</v>
      </c>
      <c r="AS1160">
        <v>0</v>
      </c>
      <c r="AT1160">
        <v>0.08</v>
      </c>
      <c r="AU1160">
        <v>0</v>
      </c>
      <c r="AV1160" t="s">
        <v>97</v>
      </c>
      <c r="AW1160">
        <v>173.87159509999901</v>
      </c>
      <c r="AX1160">
        <v>-39.313601929999997</v>
      </c>
    </row>
    <row r="1161" spans="1:50" x14ac:dyDescent="0.55000000000000004">
      <c r="A1161">
        <v>219000</v>
      </c>
      <c r="B1161" t="s">
        <v>1261</v>
      </c>
      <c r="C1161" t="s">
        <v>96</v>
      </c>
      <c r="D1161">
        <v>0</v>
      </c>
      <c r="E1161">
        <v>0</v>
      </c>
      <c r="F1161">
        <v>0</v>
      </c>
      <c r="G1161">
        <v>0</v>
      </c>
      <c r="H1161">
        <v>0.97</v>
      </c>
      <c r="I1161">
        <v>0.01</v>
      </c>
      <c r="J1161">
        <v>0</v>
      </c>
      <c r="K1161">
        <v>0</v>
      </c>
      <c r="L1161">
        <v>0.02</v>
      </c>
      <c r="M1161">
        <v>0.02</v>
      </c>
      <c r="N1161">
        <v>7.7505356377061201</v>
      </c>
      <c r="O1161">
        <f t="shared" si="36"/>
        <v>174.2142173</v>
      </c>
      <c r="P1161">
        <f t="shared" si="37"/>
        <v>-39.036903729999999</v>
      </c>
      <c r="R1161">
        <v>218300</v>
      </c>
      <c r="S1161" t="s">
        <v>1253</v>
      </c>
      <c r="T1161" t="s">
        <v>96</v>
      </c>
      <c r="U1161">
        <v>0</v>
      </c>
      <c r="V1161">
        <v>0</v>
      </c>
      <c r="W1161">
        <v>0</v>
      </c>
      <c r="X1161">
        <v>0</v>
      </c>
      <c r="Y1161">
        <v>0.93</v>
      </c>
      <c r="Z1161">
        <v>0</v>
      </c>
      <c r="AA1161">
        <v>0</v>
      </c>
      <c r="AB1161">
        <v>0</v>
      </c>
      <c r="AC1161">
        <v>7.0000000000000007E-2</v>
      </c>
      <c r="AD1161">
        <v>0.02</v>
      </c>
      <c r="AE1161">
        <v>4.9377325682008699</v>
      </c>
      <c r="AF1161">
        <v>174.09245100000001</v>
      </c>
      <c r="AG1161">
        <v>-39.083834150000001</v>
      </c>
      <c r="AI1161">
        <v>220600</v>
      </c>
      <c r="AJ1161" t="s">
        <v>1277</v>
      </c>
      <c r="AK1161" t="s">
        <v>96</v>
      </c>
      <c r="AL1161">
        <v>0</v>
      </c>
      <c r="AM1161">
        <v>0.56999999999999995</v>
      </c>
      <c r="AN1161">
        <v>0</v>
      </c>
      <c r="AO1161">
        <v>0</v>
      </c>
      <c r="AP1161">
        <v>0</v>
      </c>
      <c r="AQ1161">
        <v>0.43</v>
      </c>
      <c r="AR1161">
        <v>0</v>
      </c>
      <c r="AS1161">
        <v>0</v>
      </c>
      <c r="AT1161">
        <v>0</v>
      </c>
      <c r="AU1161">
        <v>0</v>
      </c>
      <c r="AV1161">
        <v>5.7213072446055104</v>
      </c>
      <c r="AW1161">
        <v>173.99259169999999</v>
      </c>
      <c r="AX1161">
        <v>-39.450772819999997</v>
      </c>
    </row>
    <row r="1162" spans="1:50" x14ac:dyDescent="0.55000000000000004">
      <c r="A1162">
        <v>219100</v>
      </c>
      <c r="B1162" t="s">
        <v>1262</v>
      </c>
      <c r="C1162" t="s">
        <v>96</v>
      </c>
      <c r="D1162">
        <v>0</v>
      </c>
      <c r="E1162">
        <v>0</v>
      </c>
      <c r="F1162">
        <v>0</v>
      </c>
      <c r="G1162">
        <v>0</v>
      </c>
      <c r="H1162">
        <v>0.97</v>
      </c>
      <c r="I1162">
        <v>0.01</v>
      </c>
      <c r="J1162">
        <v>0</v>
      </c>
      <c r="K1162">
        <v>0</v>
      </c>
      <c r="L1162">
        <v>0.02</v>
      </c>
      <c r="M1162">
        <v>0.02</v>
      </c>
      <c r="N1162">
        <v>13.3322501530737</v>
      </c>
      <c r="O1162">
        <f t="shared" si="36"/>
        <v>174.06017629999999</v>
      </c>
      <c r="P1162">
        <f t="shared" si="37"/>
        <v>-39.181029350000003</v>
      </c>
      <c r="R1162">
        <v>218400</v>
      </c>
      <c r="S1162" t="s">
        <v>1254</v>
      </c>
      <c r="T1162" t="s">
        <v>96</v>
      </c>
      <c r="U1162">
        <v>0</v>
      </c>
      <c r="V1162">
        <v>0</v>
      </c>
      <c r="W1162">
        <v>0</v>
      </c>
      <c r="X1162">
        <v>0</v>
      </c>
      <c r="Y1162">
        <v>0.94</v>
      </c>
      <c r="Z1162">
        <v>0</v>
      </c>
      <c r="AA1162">
        <v>0</v>
      </c>
      <c r="AB1162">
        <v>0</v>
      </c>
      <c r="AC1162">
        <v>0.06</v>
      </c>
      <c r="AD1162">
        <v>0.02</v>
      </c>
      <c r="AE1162">
        <v>5.4504123109704103</v>
      </c>
      <c r="AF1162">
        <v>174.1236045</v>
      </c>
      <c r="AG1162">
        <v>-39.074271279999998</v>
      </c>
      <c r="AI1162">
        <v>220700</v>
      </c>
      <c r="AJ1162" t="s">
        <v>1278</v>
      </c>
      <c r="AK1162" t="s">
        <v>96</v>
      </c>
      <c r="AL1162">
        <v>0</v>
      </c>
      <c r="AM1162">
        <v>0.49</v>
      </c>
      <c r="AN1162">
        <v>0</v>
      </c>
      <c r="AO1162">
        <v>0</v>
      </c>
      <c r="AP1162">
        <v>0</v>
      </c>
      <c r="AQ1162">
        <v>0.32</v>
      </c>
      <c r="AR1162">
        <v>0</v>
      </c>
      <c r="AS1162">
        <v>0</v>
      </c>
      <c r="AT1162">
        <v>0.19</v>
      </c>
      <c r="AU1162">
        <v>0</v>
      </c>
      <c r="AV1162">
        <v>10.648391547665</v>
      </c>
      <c r="AW1162">
        <v>173.85878439999999</v>
      </c>
      <c r="AX1162">
        <v>-39.451323649999999</v>
      </c>
    </row>
    <row r="1163" spans="1:50" x14ac:dyDescent="0.55000000000000004">
      <c r="A1163">
        <v>219200</v>
      </c>
      <c r="B1163" t="s">
        <v>1263</v>
      </c>
      <c r="C1163" t="s">
        <v>96</v>
      </c>
      <c r="D1163">
        <v>0</v>
      </c>
      <c r="E1163">
        <v>0</v>
      </c>
      <c r="F1163">
        <v>0</v>
      </c>
      <c r="G1163">
        <v>0</v>
      </c>
      <c r="H1163">
        <v>1</v>
      </c>
      <c r="I1163">
        <v>0</v>
      </c>
      <c r="J1163">
        <v>0</v>
      </c>
      <c r="K1163">
        <v>0</v>
      </c>
      <c r="L1163">
        <v>0</v>
      </c>
      <c r="M1163">
        <v>0.02</v>
      </c>
      <c r="N1163">
        <v>34.236118161703402</v>
      </c>
      <c r="O1163">
        <f t="shared" si="36"/>
        <v>174.6243389</v>
      </c>
      <c r="P1163">
        <f t="shared" si="37"/>
        <v>-38.923209730000004</v>
      </c>
      <c r="R1163">
        <v>218500</v>
      </c>
      <c r="S1163" t="s">
        <v>1256</v>
      </c>
      <c r="T1163" t="s">
        <v>96</v>
      </c>
      <c r="U1163">
        <v>0</v>
      </c>
      <c r="V1163">
        <v>0</v>
      </c>
      <c r="W1163">
        <v>0</v>
      </c>
      <c r="X1163">
        <v>0</v>
      </c>
      <c r="Y1163">
        <v>0.88</v>
      </c>
      <c r="Z1163">
        <v>0.05</v>
      </c>
      <c r="AA1163">
        <v>0</v>
      </c>
      <c r="AB1163">
        <v>0.01</v>
      </c>
      <c r="AC1163">
        <v>0.06</v>
      </c>
      <c r="AD1163">
        <v>0.02</v>
      </c>
      <c r="AE1163">
        <v>5.4752687554398802</v>
      </c>
      <c r="AF1163">
        <v>174.22654589999999</v>
      </c>
      <c r="AG1163">
        <v>-38.997501399999997</v>
      </c>
      <c r="AI1163">
        <v>220800</v>
      </c>
      <c r="AJ1163" t="s">
        <v>1279</v>
      </c>
      <c r="AK1163" t="s">
        <v>96</v>
      </c>
      <c r="AL1163">
        <v>0</v>
      </c>
      <c r="AM1163">
        <v>0.44</v>
      </c>
      <c r="AN1163">
        <v>0</v>
      </c>
      <c r="AO1163">
        <v>0</v>
      </c>
      <c r="AP1163">
        <v>0</v>
      </c>
      <c r="AQ1163">
        <v>0.5</v>
      </c>
      <c r="AR1163">
        <v>0</v>
      </c>
      <c r="AS1163">
        <v>0</v>
      </c>
      <c r="AT1163">
        <v>0.06</v>
      </c>
      <c r="AU1163">
        <v>0</v>
      </c>
      <c r="AV1163">
        <v>6.3276085793965402</v>
      </c>
      <c r="AW1163">
        <v>174.16287019999999</v>
      </c>
      <c r="AX1163">
        <v>-39.422326899999902</v>
      </c>
    </row>
    <row r="1164" spans="1:50" x14ac:dyDescent="0.55000000000000004">
      <c r="A1164">
        <v>219300</v>
      </c>
      <c r="B1164" t="s">
        <v>1264</v>
      </c>
      <c r="C1164" t="s">
        <v>96</v>
      </c>
      <c r="D1164">
        <v>0</v>
      </c>
      <c r="E1164">
        <v>0</v>
      </c>
      <c r="F1164">
        <v>0</v>
      </c>
      <c r="G1164">
        <v>0</v>
      </c>
      <c r="H1164">
        <v>0.95</v>
      </c>
      <c r="I1164">
        <v>0.01</v>
      </c>
      <c r="J1164">
        <v>0</v>
      </c>
      <c r="K1164">
        <v>0</v>
      </c>
      <c r="L1164">
        <v>0.04</v>
      </c>
      <c r="M1164">
        <v>0.02</v>
      </c>
      <c r="N1164">
        <v>8.6389358797389999</v>
      </c>
      <c r="O1164">
        <f t="shared" si="36"/>
        <v>174.1638859</v>
      </c>
      <c r="P1164">
        <f t="shared" si="37"/>
        <v>-39.134692250000001</v>
      </c>
      <c r="R1164">
        <v>218600</v>
      </c>
      <c r="S1164" t="s">
        <v>1257</v>
      </c>
      <c r="T1164" t="s">
        <v>96</v>
      </c>
      <c r="U1164">
        <v>0</v>
      </c>
      <c r="V1164">
        <v>0</v>
      </c>
      <c r="W1164">
        <v>0</v>
      </c>
      <c r="X1164">
        <v>0</v>
      </c>
      <c r="Y1164">
        <v>0.95</v>
      </c>
      <c r="Z1164">
        <v>0</v>
      </c>
      <c r="AA1164">
        <v>0</v>
      </c>
      <c r="AB1164">
        <v>0</v>
      </c>
      <c r="AC1164">
        <v>0.05</v>
      </c>
      <c r="AD1164">
        <v>0.02</v>
      </c>
      <c r="AE1164">
        <v>3.5342795506140501</v>
      </c>
      <c r="AF1164">
        <v>174.0833227</v>
      </c>
      <c r="AG1164">
        <v>-39.09023955</v>
      </c>
      <c r="AI1164">
        <v>220900</v>
      </c>
      <c r="AJ1164" t="s">
        <v>1280</v>
      </c>
      <c r="AK1164" t="s">
        <v>96</v>
      </c>
      <c r="AL1164">
        <v>0</v>
      </c>
      <c r="AM1164">
        <v>0</v>
      </c>
      <c r="AN1164">
        <v>0</v>
      </c>
      <c r="AO1164">
        <v>0</v>
      </c>
      <c r="AP1164">
        <v>0</v>
      </c>
      <c r="AQ1164">
        <v>0.43</v>
      </c>
      <c r="AR1164">
        <v>0</v>
      </c>
      <c r="AS1164">
        <v>0.24</v>
      </c>
      <c r="AT1164">
        <v>0.33</v>
      </c>
      <c r="AU1164">
        <v>0</v>
      </c>
      <c r="AV1164">
        <v>1.28630426373913</v>
      </c>
      <c r="AW1164">
        <v>174.12379580000001</v>
      </c>
      <c r="AX1164">
        <v>-39.517780610000003</v>
      </c>
    </row>
    <row r="1165" spans="1:50" x14ac:dyDescent="0.55000000000000004">
      <c r="A1165">
        <v>219400</v>
      </c>
      <c r="B1165" t="s">
        <v>1265</v>
      </c>
      <c r="C1165" t="s">
        <v>96</v>
      </c>
      <c r="D1165">
        <v>0</v>
      </c>
      <c r="E1165">
        <v>0</v>
      </c>
      <c r="F1165">
        <v>0</v>
      </c>
      <c r="G1165">
        <v>0</v>
      </c>
      <c r="H1165">
        <v>0.96</v>
      </c>
      <c r="I1165">
        <v>0</v>
      </c>
      <c r="J1165">
        <v>0</v>
      </c>
      <c r="K1165">
        <v>0</v>
      </c>
      <c r="L1165">
        <v>0.04</v>
      </c>
      <c r="M1165">
        <v>0.02</v>
      </c>
      <c r="N1165">
        <v>14.3236024880204</v>
      </c>
      <c r="O1165">
        <f t="shared" si="36"/>
        <v>174.3431324</v>
      </c>
      <c r="P1165">
        <f t="shared" si="37"/>
        <v>-39.040997969999999</v>
      </c>
      <c r="R1165">
        <v>218700</v>
      </c>
      <c r="S1165" t="s">
        <v>1258</v>
      </c>
      <c r="T1165" t="s">
        <v>96</v>
      </c>
      <c r="U1165">
        <v>0</v>
      </c>
      <c r="V1165">
        <v>0</v>
      </c>
      <c r="W1165">
        <v>0</v>
      </c>
      <c r="X1165">
        <v>0</v>
      </c>
      <c r="Y1165">
        <v>0.97</v>
      </c>
      <c r="Z1165">
        <v>0</v>
      </c>
      <c r="AA1165">
        <v>0</v>
      </c>
      <c r="AB1165">
        <v>0</v>
      </c>
      <c r="AC1165">
        <v>0.03</v>
      </c>
      <c r="AD1165">
        <v>0.02</v>
      </c>
      <c r="AE1165">
        <v>4.4775982366655898</v>
      </c>
      <c r="AF1165">
        <v>174.10443119999999</v>
      </c>
      <c r="AG1165">
        <v>-39.080694610000002</v>
      </c>
      <c r="AI1165">
        <v>221000</v>
      </c>
      <c r="AJ1165" t="s">
        <v>1281</v>
      </c>
      <c r="AK1165" t="s">
        <v>96</v>
      </c>
      <c r="AL1165">
        <v>0</v>
      </c>
      <c r="AM1165">
        <v>0</v>
      </c>
      <c r="AN1165">
        <v>0</v>
      </c>
      <c r="AO1165">
        <v>0</v>
      </c>
      <c r="AP1165">
        <v>0</v>
      </c>
      <c r="AQ1165">
        <v>0.62</v>
      </c>
      <c r="AR1165">
        <v>0</v>
      </c>
      <c r="AS1165">
        <v>0.05</v>
      </c>
      <c r="AT1165">
        <v>0.33</v>
      </c>
      <c r="AU1165">
        <v>0</v>
      </c>
      <c r="AV1165">
        <v>2.3176098613160199</v>
      </c>
      <c r="AW1165">
        <v>174.29903569999999</v>
      </c>
      <c r="AX1165">
        <v>-39.4310866</v>
      </c>
    </row>
    <row r="1166" spans="1:50" x14ac:dyDescent="0.55000000000000004">
      <c r="A1166">
        <v>219500</v>
      </c>
      <c r="B1166" t="s">
        <v>1266</v>
      </c>
      <c r="C1166" t="s">
        <v>96</v>
      </c>
      <c r="D1166">
        <v>0</v>
      </c>
      <c r="E1166">
        <v>0</v>
      </c>
      <c r="F1166">
        <v>0</v>
      </c>
      <c r="G1166">
        <v>0</v>
      </c>
      <c r="H1166">
        <v>0.97</v>
      </c>
      <c r="I1166">
        <v>0.01</v>
      </c>
      <c r="J1166">
        <v>0</v>
      </c>
      <c r="K1166">
        <v>0</v>
      </c>
      <c r="L1166">
        <v>0.02</v>
      </c>
      <c r="M1166">
        <v>0.02</v>
      </c>
      <c r="N1166">
        <v>13.557693107029101</v>
      </c>
      <c r="O1166">
        <f t="shared" si="36"/>
        <v>174.20603389999999</v>
      </c>
      <c r="P1166">
        <f t="shared" si="37"/>
        <v>-39.193127160000003</v>
      </c>
      <c r="R1166">
        <v>218800</v>
      </c>
      <c r="S1166" t="s">
        <v>1259</v>
      </c>
      <c r="T1166" t="s">
        <v>96</v>
      </c>
      <c r="U1166">
        <v>0</v>
      </c>
      <c r="V1166">
        <v>0</v>
      </c>
      <c r="W1166">
        <v>0</v>
      </c>
      <c r="X1166">
        <v>0</v>
      </c>
      <c r="Y1166">
        <v>1</v>
      </c>
      <c r="Z1166">
        <v>0</v>
      </c>
      <c r="AA1166">
        <v>0</v>
      </c>
      <c r="AB1166">
        <v>0</v>
      </c>
      <c r="AC1166">
        <v>0</v>
      </c>
      <c r="AD1166">
        <v>0.02</v>
      </c>
      <c r="AE1166">
        <v>6.1127225273098</v>
      </c>
      <c r="AF1166">
        <v>174.1621418</v>
      </c>
      <c r="AG1166">
        <v>-39.053562280000001</v>
      </c>
      <c r="AI1166">
        <v>221100</v>
      </c>
      <c r="AJ1166" t="s">
        <v>1282</v>
      </c>
      <c r="AK1166" t="s">
        <v>96</v>
      </c>
      <c r="AL1166" t="s">
        <v>97</v>
      </c>
      <c r="AM1166" t="s">
        <v>97</v>
      </c>
      <c r="AN1166" t="s">
        <v>97</v>
      </c>
      <c r="AO1166">
        <v>0</v>
      </c>
      <c r="AP1166" t="s">
        <v>97</v>
      </c>
      <c r="AQ1166" t="s">
        <v>97</v>
      </c>
      <c r="AR1166">
        <v>0</v>
      </c>
      <c r="AS1166" t="s">
        <v>97</v>
      </c>
      <c r="AT1166" t="s">
        <v>97</v>
      </c>
      <c r="AU1166">
        <v>0</v>
      </c>
      <c r="AV1166" t="s">
        <v>97</v>
      </c>
      <c r="AW1166">
        <v>174.21758799999901</v>
      </c>
      <c r="AX1166">
        <v>-39.5375084</v>
      </c>
    </row>
    <row r="1167" spans="1:50" x14ac:dyDescent="0.55000000000000004">
      <c r="A1167">
        <v>219600</v>
      </c>
      <c r="B1167" t="s">
        <v>1267</v>
      </c>
      <c r="C1167" t="s">
        <v>96</v>
      </c>
      <c r="D1167">
        <v>0</v>
      </c>
      <c r="E1167">
        <v>0</v>
      </c>
      <c r="F1167">
        <v>0</v>
      </c>
      <c r="G1167">
        <v>0</v>
      </c>
      <c r="H1167">
        <v>0.91</v>
      </c>
      <c r="I1167">
        <v>0.02</v>
      </c>
      <c r="J1167">
        <v>0</v>
      </c>
      <c r="K1167">
        <v>0.01</v>
      </c>
      <c r="L1167">
        <v>0.06</v>
      </c>
      <c r="M1167">
        <v>0.02</v>
      </c>
      <c r="N1167">
        <v>11.0363097927524</v>
      </c>
      <c r="O1167">
        <f t="shared" si="36"/>
        <v>174.20152060000001</v>
      </c>
      <c r="P1167">
        <f t="shared" si="37"/>
        <v>-39.156537530000001</v>
      </c>
      <c r="R1167">
        <v>218900</v>
      </c>
      <c r="S1167" t="s">
        <v>1260</v>
      </c>
      <c r="T1167" t="s">
        <v>96</v>
      </c>
      <c r="U1167">
        <v>0</v>
      </c>
      <c r="V1167">
        <v>0</v>
      </c>
      <c r="W1167">
        <v>0</v>
      </c>
      <c r="X1167">
        <v>0</v>
      </c>
      <c r="Y1167">
        <v>0.92</v>
      </c>
      <c r="Z1167">
        <v>0.08</v>
      </c>
      <c r="AA1167">
        <v>0</v>
      </c>
      <c r="AB1167">
        <v>0</v>
      </c>
      <c r="AC1167">
        <v>0</v>
      </c>
      <c r="AD1167">
        <v>0.02</v>
      </c>
      <c r="AE1167">
        <v>3.5977305035835201</v>
      </c>
      <c r="AF1167">
        <v>174.24390009999999</v>
      </c>
      <c r="AG1167">
        <v>-38.995324060000002</v>
      </c>
      <c r="AI1167">
        <v>221200</v>
      </c>
      <c r="AJ1167" t="s">
        <v>1283</v>
      </c>
      <c r="AK1167" t="s">
        <v>96</v>
      </c>
      <c r="AL1167">
        <v>0</v>
      </c>
      <c r="AM1167">
        <v>0</v>
      </c>
      <c r="AN1167">
        <v>0</v>
      </c>
      <c r="AO1167">
        <v>0</v>
      </c>
      <c r="AP1167">
        <v>0</v>
      </c>
      <c r="AQ1167">
        <v>1</v>
      </c>
      <c r="AR1167">
        <v>0</v>
      </c>
      <c r="AS1167">
        <v>0</v>
      </c>
      <c r="AT1167">
        <v>0</v>
      </c>
      <c r="AU1167">
        <v>0</v>
      </c>
      <c r="AV1167">
        <v>13.009814274163499</v>
      </c>
      <c r="AW1167">
        <v>174.49347030000001</v>
      </c>
      <c r="AX1167">
        <v>-39.439048210000003</v>
      </c>
    </row>
    <row r="1168" spans="1:50" x14ac:dyDescent="0.55000000000000004">
      <c r="A1168">
        <v>219700</v>
      </c>
      <c r="B1168" t="s">
        <v>1268</v>
      </c>
      <c r="C1168" t="s">
        <v>96</v>
      </c>
      <c r="D1168">
        <v>0</v>
      </c>
      <c r="E1168">
        <v>0</v>
      </c>
      <c r="F1168">
        <v>0</v>
      </c>
      <c r="G1168">
        <v>0</v>
      </c>
      <c r="H1168">
        <v>1</v>
      </c>
      <c r="I1168">
        <v>0</v>
      </c>
      <c r="J1168">
        <v>0</v>
      </c>
      <c r="K1168">
        <v>0</v>
      </c>
      <c r="L1168">
        <v>0</v>
      </c>
      <c r="M1168">
        <v>0.02</v>
      </c>
      <c r="N1168">
        <v>15.808588695835899</v>
      </c>
      <c r="O1168">
        <f t="shared" si="36"/>
        <v>174.39053010000001</v>
      </c>
      <c r="P1168">
        <f t="shared" si="37"/>
        <v>-39.160493700000004</v>
      </c>
      <c r="R1168">
        <v>219000</v>
      </c>
      <c r="S1168" t="s">
        <v>1261</v>
      </c>
      <c r="T1168" t="s">
        <v>96</v>
      </c>
      <c r="U1168">
        <v>0</v>
      </c>
      <c r="V1168">
        <v>0</v>
      </c>
      <c r="W1168">
        <v>0</v>
      </c>
      <c r="X1168">
        <v>0</v>
      </c>
      <c r="Y1168">
        <v>0.97</v>
      </c>
      <c r="Z1168">
        <v>0</v>
      </c>
      <c r="AA1168">
        <v>0</v>
      </c>
      <c r="AB1168">
        <v>0</v>
      </c>
      <c r="AC1168">
        <v>0.03</v>
      </c>
      <c r="AD1168">
        <v>0.02</v>
      </c>
      <c r="AE1168">
        <v>6.7751092303322604</v>
      </c>
      <c r="AF1168">
        <v>174.2142173</v>
      </c>
      <c r="AG1168">
        <v>-39.036903729999999</v>
      </c>
      <c r="AI1168">
        <v>221300</v>
      </c>
      <c r="AJ1168" t="s">
        <v>1284</v>
      </c>
      <c r="AK1168" t="s">
        <v>96</v>
      </c>
      <c r="AL1168">
        <v>0</v>
      </c>
      <c r="AM1168">
        <v>0</v>
      </c>
      <c r="AN1168">
        <v>0</v>
      </c>
      <c r="AO1168">
        <v>0</v>
      </c>
      <c r="AP1168">
        <v>0</v>
      </c>
      <c r="AQ1168">
        <v>0.91</v>
      </c>
      <c r="AR1168">
        <v>0</v>
      </c>
      <c r="AS1168">
        <v>0</v>
      </c>
      <c r="AT1168">
        <v>0.09</v>
      </c>
      <c r="AU1168">
        <v>0</v>
      </c>
      <c r="AV1168">
        <v>17.561567710579801</v>
      </c>
      <c r="AW1168">
        <v>174.26308230000001</v>
      </c>
      <c r="AX1168">
        <v>-39.576171619999997</v>
      </c>
    </row>
    <row r="1169" spans="1:50" x14ac:dyDescent="0.55000000000000004">
      <c r="A1169">
        <v>219800</v>
      </c>
      <c r="B1169" t="s">
        <v>1269</v>
      </c>
      <c r="C1169" t="s">
        <v>96</v>
      </c>
      <c r="D1169">
        <v>0</v>
      </c>
      <c r="E1169">
        <v>0</v>
      </c>
      <c r="F1169">
        <v>0</v>
      </c>
      <c r="G1169">
        <v>0</v>
      </c>
      <c r="H1169">
        <v>0.96</v>
      </c>
      <c r="I1169">
        <v>0</v>
      </c>
      <c r="J1169">
        <v>0</v>
      </c>
      <c r="K1169">
        <v>0</v>
      </c>
      <c r="L1169">
        <v>0.04</v>
      </c>
      <c r="M1169">
        <v>0.02</v>
      </c>
      <c r="N1169">
        <v>11.870658950747501</v>
      </c>
      <c r="O1169">
        <f t="shared" si="36"/>
        <v>174.18536539999999</v>
      </c>
      <c r="P1169">
        <f t="shared" si="37"/>
        <v>-39.34019567</v>
      </c>
      <c r="R1169">
        <v>219100</v>
      </c>
      <c r="S1169" t="s">
        <v>1262</v>
      </c>
      <c r="T1169" t="s">
        <v>96</v>
      </c>
      <c r="U1169">
        <v>0</v>
      </c>
      <c r="V1169">
        <v>0</v>
      </c>
      <c r="W1169">
        <v>0</v>
      </c>
      <c r="X1169">
        <v>0</v>
      </c>
      <c r="Y1169">
        <v>0.88</v>
      </c>
      <c r="Z1169">
        <v>0</v>
      </c>
      <c r="AA1169">
        <v>0</v>
      </c>
      <c r="AB1169">
        <v>0</v>
      </c>
      <c r="AC1169">
        <v>0.12</v>
      </c>
      <c r="AD1169">
        <v>0.02</v>
      </c>
      <c r="AE1169">
        <v>5.6427447795846</v>
      </c>
      <c r="AF1169">
        <v>174.06017629999999</v>
      </c>
      <c r="AG1169">
        <v>-39.181029350000003</v>
      </c>
      <c r="AI1169">
        <v>221400</v>
      </c>
      <c r="AJ1169" t="s">
        <v>1285</v>
      </c>
      <c r="AK1169" t="s">
        <v>96</v>
      </c>
      <c r="AL1169">
        <v>0</v>
      </c>
      <c r="AM1169">
        <v>0</v>
      </c>
      <c r="AN1169">
        <v>0</v>
      </c>
      <c r="AO1169">
        <v>0</v>
      </c>
      <c r="AP1169">
        <v>0</v>
      </c>
      <c r="AQ1169">
        <v>0.57999999999999996</v>
      </c>
      <c r="AR1169">
        <v>0</v>
      </c>
      <c r="AS1169">
        <v>0</v>
      </c>
      <c r="AT1169">
        <v>0.42</v>
      </c>
      <c r="AU1169">
        <v>0</v>
      </c>
      <c r="AV1169">
        <v>1.64940344978901</v>
      </c>
      <c r="AW1169">
        <v>174.31137819999901</v>
      </c>
      <c r="AX1169">
        <v>-39.581874790000001</v>
      </c>
    </row>
    <row r="1170" spans="1:50" x14ac:dyDescent="0.55000000000000004">
      <c r="A1170">
        <v>219900</v>
      </c>
      <c r="B1170" t="s">
        <v>1270</v>
      </c>
      <c r="C1170" t="s">
        <v>96</v>
      </c>
      <c r="D1170">
        <v>0</v>
      </c>
      <c r="E1170">
        <v>0</v>
      </c>
      <c r="F1170">
        <v>0</v>
      </c>
      <c r="G1170">
        <v>0</v>
      </c>
      <c r="H1170">
        <v>1</v>
      </c>
      <c r="I1170">
        <v>0</v>
      </c>
      <c r="J1170">
        <v>0</v>
      </c>
      <c r="K1170">
        <v>0</v>
      </c>
      <c r="L1170">
        <v>0</v>
      </c>
      <c r="M1170">
        <v>0.02</v>
      </c>
      <c r="N1170">
        <v>16.936786799059899</v>
      </c>
      <c r="O1170">
        <f t="shared" si="36"/>
        <v>174.6297252</v>
      </c>
      <c r="P1170">
        <f t="shared" si="37"/>
        <v>-39.240716880000001</v>
      </c>
      <c r="R1170">
        <v>219200</v>
      </c>
      <c r="S1170" t="s">
        <v>1263</v>
      </c>
      <c r="T1170" t="s">
        <v>96</v>
      </c>
      <c r="U1170">
        <v>0</v>
      </c>
      <c r="V1170">
        <v>0</v>
      </c>
      <c r="W1170">
        <v>0</v>
      </c>
      <c r="X1170">
        <v>0</v>
      </c>
      <c r="Y1170">
        <v>1</v>
      </c>
      <c r="Z1170">
        <v>0</v>
      </c>
      <c r="AA1170">
        <v>0</v>
      </c>
      <c r="AB1170">
        <v>0</v>
      </c>
      <c r="AC1170">
        <v>0</v>
      </c>
      <c r="AD1170">
        <v>0.02</v>
      </c>
      <c r="AE1170" t="s">
        <v>97</v>
      </c>
      <c r="AF1170">
        <v>174.6243389</v>
      </c>
      <c r="AG1170">
        <v>-38.923209730000004</v>
      </c>
      <c r="AI1170">
        <v>221500</v>
      </c>
      <c r="AJ1170" t="s">
        <v>1286</v>
      </c>
      <c r="AK1170" t="s">
        <v>96</v>
      </c>
      <c r="AL1170">
        <v>0</v>
      </c>
      <c r="AM1170">
        <v>0</v>
      </c>
      <c r="AN1170">
        <v>0</v>
      </c>
      <c r="AO1170">
        <v>0</v>
      </c>
      <c r="AP1170">
        <v>0</v>
      </c>
      <c r="AQ1170">
        <v>1</v>
      </c>
      <c r="AR1170">
        <v>0</v>
      </c>
      <c r="AS1170">
        <v>0</v>
      </c>
      <c r="AT1170">
        <v>0</v>
      </c>
      <c r="AU1170">
        <v>0</v>
      </c>
      <c r="AV1170" t="s">
        <v>97</v>
      </c>
      <c r="AW1170">
        <v>174.44896320000001</v>
      </c>
      <c r="AX1170">
        <v>-39.538433589999997</v>
      </c>
    </row>
    <row r="1171" spans="1:50" x14ac:dyDescent="0.55000000000000004">
      <c r="A1171">
        <v>220000</v>
      </c>
      <c r="B1171" t="s">
        <v>1271</v>
      </c>
      <c r="C1171" t="s">
        <v>96</v>
      </c>
      <c r="D1171">
        <v>0</v>
      </c>
      <c r="E1171">
        <v>0</v>
      </c>
      <c r="F1171">
        <v>0</v>
      </c>
      <c r="G1171">
        <v>0</v>
      </c>
      <c r="H1171">
        <v>0.97</v>
      </c>
      <c r="I1171">
        <v>0</v>
      </c>
      <c r="J1171">
        <v>0</v>
      </c>
      <c r="K1171">
        <v>0</v>
      </c>
      <c r="L1171">
        <v>0.03</v>
      </c>
      <c r="M1171">
        <v>0.02</v>
      </c>
      <c r="N1171">
        <v>9.2669566001761492</v>
      </c>
      <c r="O1171">
        <f t="shared" si="36"/>
        <v>174.34830199999999</v>
      </c>
      <c r="P1171">
        <f t="shared" si="37"/>
        <v>-39.317118790000002</v>
      </c>
      <c r="R1171">
        <v>219300</v>
      </c>
      <c r="S1171" t="s">
        <v>1264</v>
      </c>
      <c r="T1171" t="s">
        <v>96</v>
      </c>
      <c r="U1171">
        <v>0</v>
      </c>
      <c r="V1171">
        <v>0</v>
      </c>
      <c r="W1171">
        <v>0</v>
      </c>
      <c r="X1171">
        <v>0</v>
      </c>
      <c r="Y1171">
        <v>0.82</v>
      </c>
      <c r="Z1171">
        <v>0</v>
      </c>
      <c r="AA1171">
        <v>0</v>
      </c>
      <c r="AB1171">
        <v>0</v>
      </c>
      <c r="AC1171">
        <v>0.18</v>
      </c>
      <c r="AD1171">
        <v>0.02</v>
      </c>
      <c r="AE1171">
        <v>2.4708367092141601</v>
      </c>
      <c r="AF1171">
        <v>174.1638859</v>
      </c>
      <c r="AG1171">
        <v>-39.134692250000001</v>
      </c>
      <c r="AI1171">
        <v>221600</v>
      </c>
      <c r="AJ1171" t="s">
        <v>1287</v>
      </c>
      <c r="AK1171" t="s">
        <v>96</v>
      </c>
      <c r="AL1171">
        <v>0</v>
      </c>
      <c r="AM1171">
        <v>0.05</v>
      </c>
      <c r="AN1171">
        <v>0</v>
      </c>
      <c r="AO1171">
        <v>0</v>
      </c>
      <c r="AP1171">
        <v>0.01</v>
      </c>
      <c r="AQ1171">
        <v>0.85</v>
      </c>
      <c r="AR1171">
        <v>0</v>
      </c>
      <c r="AS1171">
        <v>0</v>
      </c>
      <c r="AT1171">
        <v>0.09</v>
      </c>
      <c r="AU1171">
        <v>0</v>
      </c>
      <c r="AV1171">
        <v>2.9825424626364101</v>
      </c>
      <c r="AW1171">
        <v>174.28523379999999</v>
      </c>
      <c r="AX1171">
        <v>-39.574489460000002</v>
      </c>
    </row>
    <row r="1172" spans="1:50" x14ac:dyDescent="0.55000000000000004">
      <c r="A1172">
        <v>220100</v>
      </c>
      <c r="B1172" t="s">
        <v>1272</v>
      </c>
      <c r="C1172" t="s">
        <v>96</v>
      </c>
      <c r="D1172">
        <v>0</v>
      </c>
      <c r="E1172">
        <v>0</v>
      </c>
      <c r="F1172">
        <v>0</v>
      </c>
      <c r="G1172">
        <v>0</v>
      </c>
      <c r="H1172">
        <v>0.97</v>
      </c>
      <c r="I1172">
        <v>0</v>
      </c>
      <c r="J1172">
        <v>0</v>
      </c>
      <c r="K1172">
        <v>0</v>
      </c>
      <c r="L1172">
        <v>0.03</v>
      </c>
      <c r="M1172">
        <v>0.02</v>
      </c>
      <c r="N1172">
        <v>8.0951284249339697</v>
      </c>
      <c r="O1172">
        <f t="shared" si="36"/>
        <v>174.28263179999999</v>
      </c>
      <c r="P1172">
        <f t="shared" si="37"/>
        <v>-39.33014438</v>
      </c>
      <c r="R1172">
        <v>219400</v>
      </c>
      <c r="S1172" t="s">
        <v>1265</v>
      </c>
      <c r="T1172" t="s">
        <v>96</v>
      </c>
      <c r="U1172">
        <v>0</v>
      </c>
      <c r="V1172">
        <v>0</v>
      </c>
      <c r="W1172">
        <v>0</v>
      </c>
      <c r="X1172">
        <v>0</v>
      </c>
      <c r="Y1172">
        <v>0.97</v>
      </c>
      <c r="Z1172">
        <v>0</v>
      </c>
      <c r="AA1172">
        <v>0</v>
      </c>
      <c r="AB1172">
        <v>0</v>
      </c>
      <c r="AC1172">
        <v>0.03</v>
      </c>
      <c r="AD1172">
        <v>0.02</v>
      </c>
      <c r="AE1172">
        <v>16.974845669985498</v>
      </c>
      <c r="AF1172">
        <v>174.3431324</v>
      </c>
      <c r="AG1172">
        <v>-39.040997969999999</v>
      </c>
      <c r="AI1172">
        <v>221700</v>
      </c>
      <c r="AJ1172" t="s">
        <v>1288</v>
      </c>
      <c r="AK1172" t="s">
        <v>96</v>
      </c>
      <c r="AL1172">
        <v>0</v>
      </c>
      <c r="AM1172">
        <v>0.24</v>
      </c>
      <c r="AN1172">
        <v>0</v>
      </c>
      <c r="AO1172">
        <v>0</v>
      </c>
      <c r="AP1172">
        <v>4.0000000000000098E-2</v>
      </c>
      <c r="AQ1172">
        <v>0.35</v>
      </c>
      <c r="AR1172">
        <v>0</v>
      </c>
      <c r="AS1172">
        <v>0</v>
      </c>
      <c r="AT1172">
        <v>0.37</v>
      </c>
      <c r="AU1172">
        <v>0</v>
      </c>
      <c r="AV1172">
        <v>4.0359835846391601</v>
      </c>
      <c r="AW1172">
        <v>174.27683200000001</v>
      </c>
      <c r="AX1172">
        <v>-39.582159420000004</v>
      </c>
    </row>
    <row r="1173" spans="1:50" x14ac:dyDescent="0.55000000000000004">
      <c r="A1173">
        <v>220200</v>
      </c>
      <c r="B1173" t="s">
        <v>1273</v>
      </c>
      <c r="C1173" t="s">
        <v>96</v>
      </c>
      <c r="D1173">
        <v>0</v>
      </c>
      <c r="E1173">
        <v>0</v>
      </c>
      <c r="F1173">
        <v>0</v>
      </c>
      <c r="G1173">
        <v>0</v>
      </c>
      <c r="H1173">
        <v>1</v>
      </c>
      <c r="I1173">
        <v>0</v>
      </c>
      <c r="J1173">
        <v>0</v>
      </c>
      <c r="K1173">
        <v>0</v>
      </c>
      <c r="L1173">
        <v>0</v>
      </c>
      <c r="M1173">
        <v>0.02</v>
      </c>
      <c r="N1173" t="s">
        <v>97</v>
      </c>
      <c r="O1173">
        <f t="shared" si="36"/>
        <v>174.84882859999999</v>
      </c>
      <c r="P1173">
        <f t="shared" si="37"/>
        <v>-39.11104495</v>
      </c>
      <c r="R1173">
        <v>219500</v>
      </c>
      <c r="S1173" t="s">
        <v>1266</v>
      </c>
      <c r="T1173" t="s">
        <v>96</v>
      </c>
      <c r="U1173">
        <v>0</v>
      </c>
      <c r="V1173">
        <v>0</v>
      </c>
      <c r="W1173">
        <v>0</v>
      </c>
      <c r="X1173">
        <v>0</v>
      </c>
      <c r="Y1173">
        <v>0.95</v>
      </c>
      <c r="Z1173">
        <v>0</v>
      </c>
      <c r="AA1173">
        <v>0</v>
      </c>
      <c r="AB1173">
        <v>0</v>
      </c>
      <c r="AC1173">
        <v>0.05</v>
      </c>
      <c r="AD1173">
        <v>0.02</v>
      </c>
      <c r="AE1173">
        <v>5.3044538278635702</v>
      </c>
      <c r="AF1173">
        <v>174.20603389999999</v>
      </c>
      <c r="AG1173">
        <v>-39.193127160000003</v>
      </c>
      <c r="AI1173">
        <v>221800</v>
      </c>
      <c r="AJ1173" t="s">
        <v>1289</v>
      </c>
      <c r="AK1173" t="s">
        <v>96</v>
      </c>
      <c r="AL1173">
        <v>0</v>
      </c>
      <c r="AM1173">
        <v>0.08</v>
      </c>
      <c r="AN1173">
        <v>0</v>
      </c>
      <c r="AO1173">
        <v>0</v>
      </c>
      <c r="AP1173">
        <v>-0.01</v>
      </c>
      <c r="AQ1173">
        <v>0.63</v>
      </c>
      <c r="AR1173">
        <v>0</v>
      </c>
      <c r="AS1173">
        <v>0.02</v>
      </c>
      <c r="AT1173">
        <v>0.28000000000000003</v>
      </c>
      <c r="AU1173">
        <v>0</v>
      </c>
      <c r="AV1173">
        <v>3.0585296091913499</v>
      </c>
      <c r="AW1173">
        <v>174.2747851</v>
      </c>
      <c r="AX1173">
        <v>-39.606124819999998</v>
      </c>
    </row>
    <row r="1174" spans="1:50" x14ac:dyDescent="0.55000000000000004">
      <c r="A1174">
        <v>220300</v>
      </c>
      <c r="B1174" t="s">
        <v>1274</v>
      </c>
      <c r="C1174" t="s">
        <v>96</v>
      </c>
      <c r="D1174">
        <v>0</v>
      </c>
      <c r="E1174">
        <v>0</v>
      </c>
      <c r="F1174">
        <v>0</v>
      </c>
      <c r="G1174">
        <v>0</v>
      </c>
      <c r="H1174">
        <v>0.9</v>
      </c>
      <c r="I1174">
        <v>0.02</v>
      </c>
      <c r="J1174">
        <v>0</v>
      </c>
      <c r="K1174">
        <v>0</v>
      </c>
      <c r="L1174">
        <v>0.08</v>
      </c>
      <c r="M1174">
        <v>0.02</v>
      </c>
      <c r="N1174">
        <v>6.5758724407762497</v>
      </c>
      <c r="O1174">
        <f t="shared" si="36"/>
        <v>174.2891065</v>
      </c>
      <c r="P1174">
        <f t="shared" si="37"/>
        <v>-39.337596399999903</v>
      </c>
      <c r="R1174">
        <v>219600</v>
      </c>
      <c r="S1174" t="s">
        <v>1267</v>
      </c>
      <c r="T1174" t="s">
        <v>96</v>
      </c>
      <c r="U1174">
        <v>0</v>
      </c>
      <c r="V1174">
        <v>0</v>
      </c>
      <c r="W1174">
        <v>0</v>
      </c>
      <c r="X1174">
        <v>0</v>
      </c>
      <c r="Y1174">
        <v>0.85</v>
      </c>
      <c r="Z1174">
        <v>0.02</v>
      </c>
      <c r="AA1174">
        <v>0</v>
      </c>
      <c r="AB1174">
        <v>0.02</v>
      </c>
      <c r="AC1174">
        <v>0.11</v>
      </c>
      <c r="AD1174">
        <v>0.02</v>
      </c>
      <c r="AE1174">
        <v>6.6575084962001796</v>
      </c>
      <c r="AF1174">
        <v>174.20152060000001</v>
      </c>
      <c r="AG1174">
        <v>-39.156537530000001</v>
      </c>
      <c r="AI1174">
        <v>221900</v>
      </c>
      <c r="AJ1174" t="s">
        <v>1290</v>
      </c>
      <c r="AK1174" t="s">
        <v>96</v>
      </c>
      <c r="AL1174">
        <v>0</v>
      </c>
      <c r="AM1174">
        <v>0.15</v>
      </c>
      <c r="AN1174">
        <v>0</v>
      </c>
      <c r="AO1174">
        <v>0</v>
      </c>
      <c r="AP1174">
        <v>0</v>
      </c>
      <c r="AQ1174">
        <v>0.8</v>
      </c>
      <c r="AR1174">
        <v>0</v>
      </c>
      <c r="AS1174">
        <v>0</v>
      </c>
      <c r="AT1174">
        <v>0.05</v>
      </c>
      <c r="AU1174">
        <v>0</v>
      </c>
      <c r="AV1174">
        <v>4.3884424441848404</v>
      </c>
      <c r="AW1174">
        <v>174.28314509999899</v>
      </c>
      <c r="AX1174">
        <v>-39.590422490000002</v>
      </c>
    </row>
    <row r="1175" spans="1:50" x14ac:dyDescent="0.55000000000000004">
      <c r="A1175">
        <v>220400</v>
      </c>
      <c r="B1175" t="s">
        <v>1275</v>
      </c>
      <c r="C1175" t="s">
        <v>96</v>
      </c>
      <c r="D1175">
        <v>0</v>
      </c>
      <c r="E1175">
        <v>0</v>
      </c>
      <c r="F1175">
        <v>0</v>
      </c>
      <c r="G1175">
        <v>0</v>
      </c>
      <c r="H1175">
        <v>0.94</v>
      </c>
      <c r="I1175">
        <v>0</v>
      </c>
      <c r="J1175">
        <v>0</v>
      </c>
      <c r="K1175">
        <v>0</v>
      </c>
      <c r="L1175">
        <v>0.06</v>
      </c>
      <c r="M1175">
        <v>0.02</v>
      </c>
      <c r="N1175">
        <v>9.5146833340869392</v>
      </c>
      <c r="O1175">
        <f t="shared" si="36"/>
        <v>174.28479290000001</v>
      </c>
      <c r="P1175">
        <f t="shared" si="37"/>
        <v>-39.347710460000002</v>
      </c>
      <c r="R1175">
        <v>219700</v>
      </c>
      <c r="S1175" t="s">
        <v>1268</v>
      </c>
      <c r="T1175" t="s">
        <v>96</v>
      </c>
      <c r="U1175">
        <v>0</v>
      </c>
      <c r="V1175">
        <v>0</v>
      </c>
      <c r="W1175">
        <v>0</v>
      </c>
      <c r="X1175">
        <v>0</v>
      </c>
      <c r="Y1175">
        <v>1</v>
      </c>
      <c r="Z1175">
        <v>0</v>
      </c>
      <c r="AA1175">
        <v>0</v>
      </c>
      <c r="AB1175">
        <v>0</v>
      </c>
      <c r="AC1175">
        <v>0</v>
      </c>
      <c r="AD1175">
        <v>0.02</v>
      </c>
      <c r="AE1175">
        <v>5.4390367976077698</v>
      </c>
      <c r="AF1175">
        <v>174.39053010000001</v>
      </c>
      <c r="AG1175">
        <v>-39.160493700000004</v>
      </c>
      <c r="AI1175">
        <v>222000</v>
      </c>
      <c r="AJ1175" t="s">
        <v>1291</v>
      </c>
      <c r="AK1175" t="s">
        <v>96</v>
      </c>
      <c r="AL1175">
        <v>0</v>
      </c>
      <c r="AM1175">
        <v>0</v>
      </c>
      <c r="AN1175">
        <v>0</v>
      </c>
      <c r="AO1175">
        <v>0</v>
      </c>
      <c r="AP1175">
        <v>0</v>
      </c>
      <c r="AQ1175">
        <v>1</v>
      </c>
      <c r="AR1175">
        <v>0</v>
      </c>
      <c r="AS1175">
        <v>0</v>
      </c>
      <c r="AT1175">
        <v>0</v>
      </c>
      <c r="AU1175">
        <v>0</v>
      </c>
      <c r="AV1175" t="s">
        <v>97</v>
      </c>
      <c r="AW1175">
        <v>174.74556699999999</v>
      </c>
      <c r="AX1175">
        <v>-39.610674930000002</v>
      </c>
    </row>
    <row r="1176" spans="1:50" x14ac:dyDescent="0.55000000000000004">
      <c r="A1176">
        <v>220500</v>
      </c>
      <c r="B1176" t="s">
        <v>1276</v>
      </c>
      <c r="C1176" t="s">
        <v>96</v>
      </c>
      <c r="D1176">
        <v>0</v>
      </c>
      <c r="E1176">
        <v>0</v>
      </c>
      <c r="F1176">
        <v>0</v>
      </c>
      <c r="G1176">
        <v>0</v>
      </c>
      <c r="H1176">
        <v>0.9</v>
      </c>
      <c r="I1176">
        <v>0</v>
      </c>
      <c r="J1176">
        <v>0</v>
      </c>
      <c r="K1176">
        <v>0</v>
      </c>
      <c r="L1176">
        <v>0.1</v>
      </c>
      <c r="M1176">
        <v>0.02</v>
      </c>
      <c r="N1176">
        <v>12.7444373015043</v>
      </c>
      <c r="O1176">
        <f t="shared" si="36"/>
        <v>173.87159509999901</v>
      </c>
      <c r="P1176">
        <f t="shared" si="37"/>
        <v>-39.313601929999997</v>
      </c>
      <c r="R1176">
        <v>219800</v>
      </c>
      <c r="S1176" t="s">
        <v>1269</v>
      </c>
      <c r="T1176" t="s">
        <v>96</v>
      </c>
      <c r="U1176">
        <v>0</v>
      </c>
      <c r="V1176">
        <v>0</v>
      </c>
      <c r="W1176">
        <v>0</v>
      </c>
      <c r="X1176">
        <v>0</v>
      </c>
      <c r="Y1176">
        <v>0.92</v>
      </c>
      <c r="Z1176">
        <v>0</v>
      </c>
      <c r="AA1176">
        <v>0</v>
      </c>
      <c r="AB1176">
        <v>0</v>
      </c>
      <c r="AC1176">
        <v>0.08</v>
      </c>
      <c r="AD1176">
        <v>0.02</v>
      </c>
      <c r="AE1176">
        <v>5.2035105474421597</v>
      </c>
      <c r="AF1176">
        <v>174.18536539999999</v>
      </c>
      <c r="AG1176">
        <v>-39.34019567</v>
      </c>
      <c r="AI1176">
        <v>222100</v>
      </c>
      <c r="AJ1176" t="s">
        <v>1292</v>
      </c>
      <c r="AK1176" t="s">
        <v>96</v>
      </c>
      <c r="AL1176">
        <v>0</v>
      </c>
      <c r="AM1176">
        <v>0.33</v>
      </c>
      <c r="AN1176">
        <v>0</v>
      </c>
      <c r="AO1176">
        <v>0</v>
      </c>
      <c r="AP1176">
        <v>-1.00000000000002E-2</v>
      </c>
      <c r="AQ1176">
        <v>0.56000000000000005</v>
      </c>
      <c r="AR1176">
        <v>0</v>
      </c>
      <c r="AS1176">
        <v>0</v>
      </c>
      <c r="AT1176">
        <v>0.12</v>
      </c>
      <c r="AU1176">
        <v>0</v>
      </c>
      <c r="AV1176">
        <v>6.3235392124876801</v>
      </c>
      <c r="AW1176">
        <v>174.5689519</v>
      </c>
      <c r="AX1176">
        <v>-39.76273759</v>
      </c>
    </row>
    <row r="1177" spans="1:50" x14ac:dyDescent="0.55000000000000004">
      <c r="A1177">
        <v>220600</v>
      </c>
      <c r="B1177" t="s">
        <v>1277</v>
      </c>
      <c r="C1177" t="s">
        <v>96</v>
      </c>
      <c r="D1177">
        <v>0</v>
      </c>
      <c r="E1177">
        <v>0</v>
      </c>
      <c r="F1177">
        <v>0</v>
      </c>
      <c r="G1177">
        <v>0</v>
      </c>
      <c r="H1177">
        <v>0.9</v>
      </c>
      <c r="I1177">
        <v>0</v>
      </c>
      <c r="J1177">
        <v>0</v>
      </c>
      <c r="K1177">
        <v>0</v>
      </c>
      <c r="L1177">
        <v>0.1</v>
      </c>
      <c r="M1177">
        <v>0.02</v>
      </c>
      <c r="N1177">
        <v>9.9574363963204107</v>
      </c>
      <c r="O1177">
        <f t="shared" si="36"/>
        <v>173.99259169999999</v>
      </c>
      <c r="P1177">
        <f t="shared" si="37"/>
        <v>-39.450772819999997</v>
      </c>
      <c r="R1177">
        <v>219900</v>
      </c>
      <c r="S1177" t="s">
        <v>1270</v>
      </c>
      <c r="T1177" t="s">
        <v>96</v>
      </c>
      <c r="U1177">
        <v>0</v>
      </c>
      <c r="V1177">
        <v>0</v>
      </c>
      <c r="W1177">
        <v>0</v>
      </c>
      <c r="X1177">
        <v>0</v>
      </c>
      <c r="Y1177">
        <v>1</v>
      </c>
      <c r="Z1177">
        <v>0</v>
      </c>
      <c r="AA1177">
        <v>0</v>
      </c>
      <c r="AB1177">
        <v>0</v>
      </c>
      <c r="AC1177">
        <v>0</v>
      </c>
      <c r="AD1177">
        <v>0.02</v>
      </c>
      <c r="AE1177">
        <v>9.9553044964694504</v>
      </c>
      <c r="AF1177">
        <v>174.6297252</v>
      </c>
      <c r="AG1177">
        <v>-39.240716880000001</v>
      </c>
      <c r="AI1177">
        <v>222200</v>
      </c>
      <c r="AJ1177" t="s">
        <v>1293</v>
      </c>
      <c r="AK1177" t="s">
        <v>96</v>
      </c>
      <c r="AL1177">
        <v>0</v>
      </c>
      <c r="AM1177">
        <v>0.12</v>
      </c>
      <c r="AN1177">
        <v>0</v>
      </c>
      <c r="AO1177">
        <v>0</v>
      </c>
      <c r="AP1177">
        <v>0</v>
      </c>
      <c r="AQ1177">
        <v>0.5</v>
      </c>
      <c r="AR1177">
        <v>0</v>
      </c>
      <c r="AS1177">
        <v>0</v>
      </c>
      <c r="AT1177">
        <v>0.38</v>
      </c>
      <c r="AU1177">
        <v>0</v>
      </c>
      <c r="AV1177">
        <v>4.4655672230892902</v>
      </c>
      <c r="AW1177">
        <v>174.47042119999901</v>
      </c>
      <c r="AX1177">
        <v>-39.754178840000002</v>
      </c>
    </row>
    <row r="1178" spans="1:50" x14ac:dyDescent="0.55000000000000004">
      <c r="A1178">
        <v>220700</v>
      </c>
      <c r="B1178" t="s">
        <v>1278</v>
      </c>
      <c r="C1178" t="s">
        <v>96</v>
      </c>
      <c r="D1178">
        <v>0</v>
      </c>
      <c r="E1178">
        <v>0</v>
      </c>
      <c r="F1178">
        <v>0</v>
      </c>
      <c r="G1178">
        <v>0</v>
      </c>
      <c r="H1178">
        <v>0.8</v>
      </c>
      <c r="I1178">
        <v>0</v>
      </c>
      <c r="J1178">
        <v>0</v>
      </c>
      <c r="K1178">
        <v>0.03</v>
      </c>
      <c r="L1178">
        <v>0.17</v>
      </c>
      <c r="M1178">
        <v>0.02</v>
      </c>
      <c r="N1178">
        <v>9.9602149705024896</v>
      </c>
      <c r="O1178">
        <f t="shared" si="36"/>
        <v>173.85878439999999</v>
      </c>
      <c r="P1178">
        <f t="shared" si="37"/>
        <v>-39.451323649999999</v>
      </c>
      <c r="R1178">
        <v>220000</v>
      </c>
      <c r="S1178" t="s">
        <v>1271</v>
      </c>
      <c r="T1178" t="s">
        <v>96</v>
      </c>
      <c r="U1178">
        <v>0</v>
      </c>
      <c r="V1178">
        <v>0</v>
      </c>
      <c r="W1178">
        <v>0</v>
      </c>
      <c r="X1178">
        <v>0</v>
      </c>
      <c r="Y1178">
        <v>0.94</v>
      </c>
      <c r="Z1178">
        <v>0</v>
      </c>
      <c r="AA1178">
        <v>0</v>
      </c>
      <c r="AB1178">
        <v>0</v>
      </c>
      <c r="AC1178">
        <v>0.06</v>
      </c>
      <c r="AD1178">
        <v>0.02</v>
      </c>
      <c r="AE1178">
        <v>5.1354918743837503</v>
      </c>
      <c r="AF1178">
        <v>174.34830199999999</v>
      </c>
      <c r="AG1178">
        <v>-39.317118790000002</v>
      </c>
      <c r="AI1178">
        <v>222300</v>
      </c>
      <c r="AJ1178" t="s">
        <v>1294</v>
      </c>
      <c r="AK1178" t="s">
        <v>96</v>
      </c>
      <c r="AL1178">
        <v>0</v>
      </c>
      <c r="AM1178">
        <v>0.27</v>
      </c>
      <c r="AN1178">
        <v>0</v>
      </c>
      <c r="AO1178">
        <v>0</v>
      </c>
      <c r="AP1178">
        <v>0</v>
      </c>
      <c r="AQ1178">
        <v>0.53</v>
      </c>
      <c r="AR1178">
        <v>0</v>
      </c>
      <c r="AS1178">
        <v>0</v>
      </c>
      <c r="AT1178">
        <v>0.2</v>
      </c>
      <c r="AU1178">
        <v>0</v>
      </c>
      <c r="AV1178" t="s">
        <v>97</v>
      </c>
      <c r="AW1178">
        <v>175.17136409999901</v>
      </c>
      <c r="AX1178">
        <v>-38.79311423</v>
      </c>
    </row>
    <row r="1179" spans="1:50" x14ac:dyDescent="0.55000000000000004">
      <c r="A1179">
        <v>220800</v>
      </c>
      <c r="B1179" t="s">
        <v>1279</v>
      </c>
      <c r="C1179" t="s">
        <v>96</v>
      </c>
      <c r="D1179">
        <v>0</v>
      </c>
      <c r="E1179">
        <v>0</v>
      </c>
      <c r="F1179">
        <v>0</v>
      </c>
      <c r="G1179">
        <v>0</v>
      </c>
      <c r="H1179">
        <v>0.94</v>
      </c>
      <c r="I1179">
        <v>0</v>
      </c>
      <c r="J1179">
        <v>0</v>
      </c>
      <c r="K1179">
        <v>0</v>
      </c>
      <c r="L1179">
        <v>0.06</v>
      </c>
      <c r="M1179">
        <v>0.02</v>
      </c>
      <c r="N1179">
        <v>11.089266078859399</v>
      </c>
      <c r="O1179">
        <f t="shared" si="36"/>
        <v>174.16287019999999</v>
      </c>
      <c r="P1179">
        <f t="shared" si="37"/>
        <v>-39.422326899999902</v>
      </c>
      <c r="R1179">
        <v>220100</v>
      </c>
      <c r="S1179" t="s">
        <v>1272</v>
      </c>
      <c r="T1179" t="s">
        <v>96</v>
      </c>
      <c r="U1179">
        <v>0</v>
      </c>
      <c r="V1179">
        <v>0</v>
      </c>
      <c r="W1179">
        <v>0</v>
      </c>
      <c r="X1179">
        <v>0</v>
      </c>
      <c r="Y1179">
        <v>1</v>
      </c>
      <c r="Z1179">
        <v>0</v>
      </c>
      <c r="AA1179">
        <v>0</v>
      </c>
      <c r="AB1179">
        <v>0</v>
      </c>
      <c r="AC1179">
        <v>0</v>
      </c>
      <c r="AD1179">
        <v>0.02</v>
      </c>
      <c r="AE1179">
        <v>2.8116613107190598</v>
      </c>
      <c r="AF1179">
        <v>174.28263179999999</v>
      </c>
      <c r="AG1179">
        <v>-39.33014438</v>
      </c>
      <c r="AI1179">
        <v>222400</v>
      </c>
      <c r="AJ1179" t="s">
        <v>1295</v>
      </c>
      <c r="AK1179" t="s">
        <v>96</v>
      </c>
      <c r="AL1179">
        <v>0</v>
      </c>
      <c r="AM1179">
        <v>0.9</v>
      </c>
      <c r="AN1179">
        <v>0</v>
      </c>
      <c r="AO1179">
        <v>0</v>
      </c>
      <c r="AP1179">
        <v>0</v>
      </c>
      <c r="AQ1179">
        <v>0.1</v>
      </c>
      <c r="AR1179">
        <v>0</v>
      </c>
      <c r="AS1179">
        <v>0</v>
      </c>
      <c r="AT1179">
        <v>0</v>
      </c>
      <c r="AU1179">
        <v>0</v>
      </c>
      <c r="AV1179">
        <v>7.1519918100223796</v>
      </c>
      <c r="AW1179">
        <v>175.38690549999899</v>
      </c>
      <c r="AX1179">
        <v>-38.875265599999999</v>
      </c>
    </row>
    <row r="1180" spans="1:50" x14ac:dyDescent="0.55000000000000004">
      <c r="A1180">
        <v>220900</v>
      </c>
      <c r="B1180" t="s">
        <v>1280</v>
      </c>
      <c r="C1180" t="s">
        <v>96</v>
      </c>
      <c r="D1180">
        <v>0</v>
      </c>
      <c r="E1180">
        <v>0</v>
      </c>
      <c r="F1180">
        <v>0</v>
      </c>
      <c r="G1180">
        <v>0</v>
      </c>
      <c r="H1180">
        <v>0.83</v>
      </c>
      <c r="I1180">
        <v>0.03</v>
      </c>
      <c r="J1180">
        <v>0</v>
      </c>
      <c r="K1180">
        <v>0</v>
      </c>
      <c r="L1180">
        <v>0.14000000000000001</v>
      </c>
      <c r="M1180">
        <v>0.02</v>
      </c>
      <c r="N1180">
        <v>8.7133689439507602</v>
      </c>
      <c r="O1180">
        <f t="shared" si="36"/>
        <v>174.12379580000001</v>
      </c>
      <c r="P1180">
        <f t="shared" si="37"/>
        <v>-39.517780610000003</v>
      </c>
      <c r="R1180">
        <v>220200</v>
      </c>
      <c r="S1180" t="s">
        <v>1273</v>
      </c>
      <c r="T1180" t="s">
        <v>96</v>
      </c>
      <c r="U1180">
        <v>0</v>
      </c>
      <c r="V1180">
        <v>0</v>
      </c>
      <c r="W1180">
        <v>0</v>
      </c>
      <c r="X1180">
        <v>0</v>
      </c>
      <c r="Y1180">
        <v>1</v>
      </c>
      <c r="Z1180">
        <v>0</v>
      </c>
      <c r="AA1180">
        <v>0</v>
      </c>
      <c r="AB1180">
        <v>0</v>
      </c>
      <c r="AC1180">
        <v>0</v>
      </c>
      <c r="AD1180">
        <v>0.02</v>
      </c>
      <c r="AE1180" t="s">
        <v>97</v>
      </c>
      <c r="AF1180">
        <v>174.84882859999999</v>
      </c>
      <c r="AG1180">
        <v>-39.11104495</v>
      </c>
      <c r="AI1180">
        <v>222500</v>
      </c>
      <c r="AJ1180" t="s">
        <v>1296</v>
      </c>
      <c r="AK1180" t="s">
        <v>96</v>
      </c>
      <c r="AL1180">
        <v>0</v>
      </c>
      <c r="AM1180">
        <v>0.54</v>
      </c>
      <c r="AN1180">
        <v>0</v>
      </c>
      <c r="AO1180">
        <v>0</v>
      </c>
      <c r="AP1180">
        <v>0</v>
      </c>
      <c r="AQ1180">
        <v>0.33</v>
      </c>
      <c r="AR1180">
        <v>0</v>
      </c>
      <c r="AS1180">
        <v>0</v>
      </c>
      <c r="AT1180">
        <v>0.13</v>
      </c>
      <c r="AU1180">
        <v>0</v>
      </c>
      <c r="AV1180">
        <v>7.1852417488216904</v>
      </c>
      <c r="AW1180">
        <v>175.2520471</v>
      </c>
      <c r="AX1180">
        <v>-38.866712270000001</v>
      </c>
    </row>
    <row r="1181" spans="1:50" x14ac:dyDescent="0.55000000000000004">
      <c r="A1181">
        <v>221000</v>
      </c>
      <c r="B1181" t="s">
        <v>1281</v>
      </c>
      <c r="C1181" t="s">
        <v>96</v>
      </c>
      <c r="D1181">
        <v>0</v>
      </c>
      <c r="E1181">
        <v>0</v>
      </c>
      <c r="F1181">
        <v>0</v>
      </c>
      <c r="G1181">
        <v>0</v>
      </c>
      <c r="H1181">
        <v>0.78</v>
      </c>
      <c r="I1181">
        <v>0.02</v>
      </c>
      <c r="J1181">
        <v>0</v>
      </c>
      <c r="K1181">
        <v>0.03</v>
      </c>
      <c r="L1181">
        <v>0.17</v>
      </c>
      <c r="M1181">
        <v>0.02</v>
      </c>
      <c r="N1181">
        <v>5.25757228330004</v>
      </c>
      <c r="O1181">
        <f t="shared" si="36"/>
        <v>174.29903569999999</v>
      </c>
      <c r="P1181">
        <f t="shared" si="37"/>
        <v>-39.4310866</v>
      </c>
      <c r="R1181">
        <v>220300</v>
      </c>
      <c r="S1181" t="s">
        <v>1274</v>
      </c>
      <c r="T1181" t="s">
        <v>96</v>
      </c>
      <c r="U1181">
        <v>0</v>
      </c>
      <c r="V1181">
        <v>0</v>
      </c>
      <c r="W1181">
        <v>0</v>
      </c>
      <c r="X1181">
        <v>0</v>
      </c>
      <c r="Y1181">
        <v>0.92</v>
      </c>
      <c r="Z1181">
        <v>0.01</v>
      </c>
      <c r="AA1181">
        <v>0</v>
      </c>
      <c r="AB1181">
        <v>0</v>
      </c>
      <c r="AC1181">
        <v>7.0000000000000007E-2</v>
      </c>
      <c r="AD1181">
        <v>0.02</v>
      </c>
      <c r="AE1181">
        <v>5.0372066366485697</v>
      </c>
      <c r="AF1181">
        <v>174.2891065</v>
      </c>
      <c r="AG1181">
        <v>-39.337596399999903</v>
      </c>
      <c r="AI1181">
        <v>222600</v>
      </c>
      <c r="AJ1181" t="s">
        <v>1297</v>
      </c>
      <c r="AK1181" t="s">
        <v>96</v>
      </c>
      <c r="AL1181">
        <v>0</v>
      </c>
      <c r="AM1181">
        <v>0.28999999999999998</v>
      </c>
      <c r="AN1181">
        <v>0</v>
      </c>
      <c r="AO1181">
        <v>0</v>
      </c>
      <c r="AP1181">
        <v>1.11022302462515E-16</v>
      </c>
      <c r="AQ1181">
        <v>0.59</v>
      </c>
      <c r="AR1181">
        <v>0</v>
      </c>
      <c r="AS1181">
        <v>0</v>
      </c>
      <c r="AT1181">
        <v>0.12</v>
      </c>
      <c r="AU1181">
        <v>0</v>
      </c>
      <c r="AV1181">
        <v>4.7168814662560301</v>
      </c>
      <c r="AW1181">
        <v>175.26436609999999</v>
      </c>
      <c r="AX1181">
        <v>-38.887920309999998</v>
      </c>
    </row>
    <row r="1182" spans="1:50" x14ac:dyDescent="0.55000000000000004">
      <c r="A1182">
        <v>221100</v>
      </c>
      <c r="B1182" t="s">
        <v>1282</v>
      </c>
      <c r="C1182" t="s">
        <v>96</v>
      </c>
      <c r="D1182">
        <v>0</v>
      </c>
      <c r="E1182">
        <v>0</v>
      </c>
      <c r="F1182">
        <v>0</v>
      </c>
      <c r="G1182">
        <v>0</v>
      </c>
      <c r="H1182">
        <v>0.98</v>
      </c>
      <c r="I1182">
        <v>0</v>
      </c>
      <c r="J1182">
        <v>0</v>
      </c>
      <c r="K1182">
        <v>0</v>
      </c>
      <c r="L1182">
        <v>0.02</v>
      </c>
      <c r="M1182">
        <v>0.02</v>
      </c>
      <c r="N1182">
        <v>7.2663820829900896</v>
      </c>
      <c r="O1182">
        <f t="shared" si="36"/>
        <v>174.21758799999901</v>
      </c>
      <c r="P1182">
        <f t="shared" si="37"/>
        <v>-39.5375084</v>
      </c>
      <c r="R1182">
        <v>220400</v>
      </c>
      <c r="S1182" t="s">
        <v>1275</v>
      </c>
      <c r="T1182" t="s">
        <v>96</v>
      </c>
      <c r="U1182">
        <v>0</v>
      </c>
      <c r="V1182">
        <v>0</v>
      </c>
      <c r="W1182">
        <v>0</v>
      </c>
      <c r="X1182">
        <v>0</v>
      </c>
      <c r="Y1182">
        <v>0.95</v>
      </c>
      <c r="Z1182">
        <v>0</v>
      </c>
      <c r="AA1182">
        <v>0</v>
      </c>
      <c r="AB1182">
        <v>0</v>
      </c>
      <c r="AC1182">
        <v>0.05</v>
      </c>
      <c r="AD1182">
        <v>0.02</v>
      </c>
      <c r="AE1182">
        <v>3.5824824327606901</v>
      </c>
      <c r="AF1182">
        <v>174.28479290000001</v>
      </c>
      <c r="AG1182">
        <v>-39.347710460000002</v>
      </c>
      <c r="AI1182">
        <v>222700</v>
      </c>
      <c r="AJ1182" t="s">
        <v>1298</v>
      </c>
      <c r="AK1182" t="s">
        <v>96</v>
      </c>
      <c r="AL1182">
        <v>0</v>
      </c>
      <c r="AM1182">
        <v>0.14000000000000001</v>
      </c>
      <c r="AN1182">
        <v>0</v>
      </c>
      <c r="AO1182">
        <v>0</v>
      </c>
      <c r="AP1182">
        <v>0</v>
      </c>
      <c r="AQ1182">
        <v>0.75</v>
      </c>
      <c r="AR1182">
        <v>0</v>
      </c>
      <c r="AS1182">
        <v>0</v>
      </c>
      <c r="AT1182">
        <v>0.11</v>
      </c>
      <c r="AU1182">
        <v>0</v>
      </c>
      <c r="AV1182">
        <v>5.78104167262945</v>
      </c>
      <c r="AW1182">
        <v>175.31379569999999</v>
      </c>
      <c r="AX1182">
        <v>-38.888521539999999</v>
      </c>
    </row>
    <row r="1183" spans="1:50" x14ac:dyDescent="0.55000000000000004">
      <c r="A1183">
        <v>221200</v>
      </c>
      <c r="B1183" t="s">
        <v>1283</v>
      </c>
      <c r="C1183" t="s">
        <v>96</v>
      </c>
      <c r="D1183">
        <v>0</v>
      </c>
      <c r="E1183">
        <v>0</v>
      </c>
      <c r="F1183">
        <v>0</v>
      </c>
      <c r="G1183">
        <v>0</v>
      </c>
      <c r="H1183">
        <v>0.92</v>
      </c>
      <c r="I1183">
        <v>0</v>
      </c>
      <c r="J1183">
        <v>0</v>
      </c>
      <c r="K1183">
        <v>0</v>
      </c>
      <c r="L1183">
        <v>0.08</v>
      </c>
      <c r="M1183">
        <v>0.02</v>
      </c>
      <c r="N1183">
        <v>14.5340890372195</v>
      </c>
      <c r="O1183">
        <f t="shared" si="36"/>
        <v>174.49347030000001</v>
      </c>
      <c r="P1183">
        <f t="shared" si="37"/>
        <v>-39.439048210000003</v>
      </c>
      <c r="R1183">
        <v>220500</v>
      </c>
      <c r="S1183" t="s">
        <v>1276</v>
      </c>
      <c r="T1183" t="s">
        <v>96</v>
      </c>
      <c r="U1183">
        <v>0</v>
      </c>
      <c r="V1183">
        <v>0</v>
      </c>
      <c r="W1183">
        <v>0</v>
      </c>
      <c r="X1183">
        <v>0</v>
      </c>
      <c r="Y1183">
        <v>0.86</v>
      </c>
      <c r="Z1183">
        <v>0</v>
      </c>
      <c r="AA1183">
        <v>0</v>
      </c>
      <c r="AB1183">
        <v>0</v>
      </c>
      <c r="AC1183">
        <v>0.14000000000000001</v>
      </c>
      <c r="AD1183">
        <v>0.02</v>
      </c>
      <c r="AE1183">
        <v>4.1485186495699997</v>
      </c>
      <c r="AF1183">
        <v>173.87159509999901</v>
      </c>
      <c r="AG1183">
        <v>-39.313601929999997</v>
      </c>
      <c r="AI1183">
        <v>222800</v>
      </c>
      <c r="AJ1183" t="s">
        <v>1299</v>
      </c>
      <c r="AK1183" t="s">
        <v>96</v>
      </c>
      <c r="AL1183">
        <v>0</v>
      </c>
      <c r="AM1183">
        <v>0.28999999999999998</v>
      </c>
      <c r="AN1183">
        <v>0</v>
      </c>
      <c r="AO1183">
        <v>0</v>
      </c>
      <c r="AP1183">
        <v>0.06</v>
      </c>
      <c r="AQ1183">
        <v>0.45</v>
      </c>
      <c r="AR1183">
        <v>0</v>
      </c>
      <c r="AS1183">
        <v>0.1</v>
      </c>
      <c r="AT1183">
        <v>0.1</v>
      </c>
      <c r="AU1183">
        <v>0</v>
      </c>
      <c r="AV1183">
        <v>2.57636793242333</v>
      </c>
      <c r="AW1183">
        <v>175.37193359999901</v>
      </c>
      <c r="AX1183">
        <v>-39.116301559999997</v>
      </c>
    </row>
    <row r="1184" spans="1:50" x14ac:dyDescent="0.55000000000000004">
      <c r="A1184">
        <v>221300</v>
      </c>
      <c r="B1184" t="s">
        <v>1284</v>
      </c>
      <c r="C1184" t="s">
        <v>96</v>
      </c>
      <c r="D1184">
        <v>0</v>
      </c>
      <c r="E1184">
        <v>0</v>
      </c>
      <c r="F1184">
        <v>0</v>
      </c>
      <c r="G1184">
        <v>0</v>
      </c>
      <c r="H1184">
        <v>0.96</v>
      </c>
      <c r="I1184">
        <v>0</v>
      </c>
      <c r="J1184">
        <v>0</v>
      </c>
      <c r="K1184">
        <v>0</v>
      </c>
      <c r="L1184">
        <v>0.04</v>
      </c>
      <c r="M1184">
        <v>0.02</v>
      </c>
      <c r="N1184">
        <v>3.6398455571797501</v>
      </c>
      <c r="O1184">
        <f t="shared" si="36"/>
        <v>174.26308230000001</v>
      </c>
      <c r="P1184">
        <f t="shared" si="37"/>
        <v>-39.576171619999997</v>
      </c>
      <c r="R1184">
        <v>220600</v>
      </c>
      <c r="S1184" t="s">
        <v>1277</v>
      </c>
      <c r="T1184" t="s">
        <v>96</v>
      </c>
      <c r="U1184">
        <v>0</v>
      </c>
      <c r="V1184">
        <v>0</v>
      </c>
      <c r="W1184">
        <v>0</v>
      </c>
      <c r="X1184">
        <v>0</v>
      </c>
      <c r="Y1184">
        <v>0.86</v>
      </c>
      <c r="Z1184">
        <v>0</v>
      </c>
      <c r="AA1184">
        <v>0</v>
      </c>
      <c r="AB1184">
        <v>0</v>
      </c>
      <c r="AC1184">
        <v>0.14000000000000001</v>
      </c>
      <c r="AD1184">
        <v>0.02</v>
      </c>
      <c r="AE1184">
        <v>5.3648704020132696</v>
      </c>
      <c r="AF1184">
        <v>173.99259169999999</v>
      </c>
      <c r="AG1184">
        <v>-39.450772819999997</v>
      </c>
      <c r="AI1184">
        <v>222900</v>
      </c>
      <c r="AJ1184" t="s">
        <v>1300</v>
      </c>
      <c r="AK1184" t="s">
        <v>96</v>
      </c>
      <c r="AL1184">
        <v>0</v>
      </c>
      <c r="AM1184">
        <v>1</v>
      </c>
      <c r="AN1184">
        <v>0</v>
      </c>
      <c r="AO1184">
        <v>0</v>
      </c>
      <c r="AP1184">
        <v>0</v>
      </c>
      <c r="AQ1184">
        <v>0</v>
      </c>
      <c r="AR1184">
        <v>0</v>
      </c>
      <c r="AS1184">
        <v>0</v>
      </c>
      <c r="AT1184">
        <v>0</v>
      </c>
      <c r="AU1184">
        <v>0</v>
      </c>
      <c r="AV1184">
        <v>13.7261515624261</v>
      </c>
      <c r="AW1184">
        <v>175.42752959999899</v>
      </c>
      <c r="AX1184">
        <v>-39.390162240000002</v>
      </c>
    </row>
    <row r="1185" spans="1:50" x14ac:dyDescent="0.55000000000000004">
      <c r="A1185">
        <v>221400</v>
      </c>
      <c r="B1185" t="s">
        <v>1285</v>
      </c>
      <c r="C1185" t="s">
        <v>96</v>
      </c>
      <c r="D1185">
        <v>0</v>
      </c>
      <c r="E1185">
        <v>0</v>
      </c>
      <c r="F1185">
        <v>0</v>
      </c>
      <c r="G1185">
        <v>0</v>
      </c>
      <c r="H1185">
        <v>0.95</v>
      </c>
      <c r="I1185">
        <v>0</v>
      </c>
      <c r="J1185">
        <v>0</v>
      </c>
      <c r="K1185">
        <v>0</v>
      </c>
      <c r="L1185">
        <v>0.05</v>
      </c>
      <c r="M1185">
        <v>0.02</v>
      </c>
      <c r="N1185">
        <v>5.0690212656298401</v>
      </c>
      <c r="O1185">
        <f t="shared" si="36"/>
        <v>174.31137819999901</v>
      </c>
      <c r="P1185">
        <f t="shared" si="37"/>
        <v>-39.581874790000001</v>
      </c>
      <c r="R1185">
        <v>220700</v>
      </c>
      <c r="S1185" t="s">
        <v>1278</v>
      </c>
      <c r="T1185" t="s">
        <v>96</v>
      </c>
      <c r="U1185">
        <v>0</v>
      </c>
      <c r="V1185">
        <v>0</v>
      </c>
      <c r="W1185">
        <v>0</v>
      </c>
      <c r="X1185">
        <v>0</v>
      </c>
      <c r="Y1185">
        <v>0.79</v>
      </c>
      <c r="Z1185">
        <v>0</v>
      </c>
      <c r="AA1185">
        <v>0</v>
      </c>
      <c r="AB1185">
        <v>0.03</v>
      </c>
      <c r="AC1185">
        <v>0.18</v>
      </c>
      <c r="AD1185">
        <v>0.02</v>
      </c>
      <c r="AE1185">
        <v>4.1593356692608703</v>
      </c>
      <c r="AF1185">
        <v>173.85878439999999</v>
      </c>
      <c r="AG1185">
        <v>-39.451323649999999</v>
      </c>
      <c r="AI1185">
        <v>223000</v>
      </c>
      <c r="AJ1185" t="s">
        <v>1301</v>
      </c>
      <c r="AK1185" t="s">
        <v>96</v>
      </c>
      <c r="AL1185">
        <v>0</v>
      </c>
      <c r="AM1185">
        <v>0.14000000000000001</v>
      </c>
      <c r="AN1185">
        <v>0</v>
      </c>
      <c r="AO1185">
        <v>0</v>
      </c>
      <c r="AP1185">
        <v>0</v>
      </c>
      <c r="AQ1185">
        <v>0.51</v>
      </c>
      <c r="AR1185">
        <v>0</v>
      </c>
      <c r="AS1185">
        <v>0.06</v>
      </c>
      <c r="AT1185">
        <v>0.28999999999999998</v>
      </c>
      <c r="AU1185">
        <v>0</v>
      </c>
      <c r="AV1185">
        <v>4.6179287397575797</v>
      </c>
      <c r="AW1185">
        <v>175.27603959999999</v>
      </c>
      <c r="AX1185">
        <v>-39.429263050000003</v>
      </c>
    </row>
    <row r="1186" spans="1:50" x14ac:dyDescent="0.55000000000000004">
      <c r="A1186">
        <v>221500</v>
      </c>
      <c r="B1186" t="s">
        <v>1286</v>
      </c>
      <c r="C1186" t="s">
        <v>96</v>
      </c>
      <c r="D1186">
        <v>0</v>
      </c>
      <c r="E1186">
        <v>0</v>
      </c>
      <c r="F1186">
        <v>0</v>
      </c>
      <c r="G1186">
        <v>0</v>
      </c>
      <c r="H1186">
        <v>1</v>
      </c>
      <c r="I1186">
        <v>0</v>
      </c>
      <c r="J1186">
        <v>0</v>
      </c>
      <c r="K1186">
        <v>0</v>
      </c>
      <c r="L1186">
        <v>0</v>
      </c>
      <c r="M1186">
        <v>0.02</v>
      </c>
      <c r="N1186">
        <v>14.7929591632147</v>
      </c>
      <c r="O1186">
        <f t="shared" si="36"/>
        <v>174.44896320000001</v>
      </c>
      <c r="P1186">
        <f t="shared" si="37"/>
        <v>-39.538433589999997</v>
      </c>
      <c r="R1186">
        <v>220800</v>
      </c>
      <c r="S1186" t="s">
        <v>1279</v>
      </c>
      <c r="T1186" t="s">
        <v>96</v>
      </c>
      <c r="U1186">
        <v>0</v>
      </c>
      <c r="V1186">
        <v>0</v>
      </c>
      <c r="W1186">
        <v>0</v>
      </c>
      <c r="X1186">
        <v>0</v>
      </c>
      <c r="Y1186">
        <v>0.91</v>
      </c>
      <c r="Z1186">
        <v>0</v>
      </c>
      <c r="AA1186">
        <v>0</v>
      </c>
      <c r="AB1186">
        <v>0</v>
      </c>
      <c r="AC1186">
        <v>0.09</v>
      </c>
      <c r="AD1186">
        <v>0.02</v>
      </c>
      <c r="AE1186">
        <v>8.7170131806866298</v>
      </c>
      <c r="AF1186">
        <v>174.16287019999999</v>
      </c>
      <c r="AG1186">
        <v>-39.422326899999902</v>
      </c>
      <c r="AI1186">
        <v>223100</v>
      </c>
      <c r="AJ1186" t="s">
        <v>1302</v>
      </c>
      <c r="AK1186" t="s">
        <v>96</v>
      </c>
      <c r="AL1186">
        <v>0</v>
      </c>
      <c r="AM1186">
        <v>0.42</v>
      </c>
      <c r="AN1186">
        <v>0</v>
      </c>
      <c r="AO1186">
        <v>0</v>
      </c>
      <c r="AP1186">
        <v>-0.01</v>
      </c>
      <c r="AQ1186">
        <v>0.43</v>
      </c>
      <c r="AR1186">
        <v>0</v>
      </c>
      <c r="AS1186">
        <v>0.03</v>
      </c>
      <c r="AT1186">
        <v>0.13</v>
      </c>
      <c r="AU1186">
        <v>0</v>
      </c>
      <c r="AV1186">
        <v>3.9345106756333199</v>
      </c>
      <c r="AW1186">
        <v>175.40667549999901</v>
      </c>
      <c r="AX1186">
        <v>-39.412939090000002</v>
      </c>
    </row>
    <row r="1187" spans="1:50" x14ac:dyDescent="0.55000000000000004">
      <c r="A1187">
        <v>221600</v>
      </c>
      <c r="B1187" t="s">
        <v>1287</v>
      </c>
      <c r="C1187" t="s">
        <v>96</v>
      </c>
      <c r="D1187">
        <v>0</v>
      </c>
      <c r="E1187">
        <v>0</v>
      </c>
      <c r="F1187">
        <v>0</v>
      </c>
      <c r="G1187">
        <v>0</v>
      </c>
      <c r="H1187">
        <v>0.9</v>
      </c>
      <c r="I1187">
        <v>0.01</v>
      </c>
      <c r="J1187">
        <v>0</v>
      </c>
      <c r="K1187">
        <v>0.02</v>
      </c>
      <c r="L1187">
        <v>7.0000000000000007E-2</v>
      </c>
      <c r="M1187">
        <v>0.02</v>
      </c>
      <c r="N1187">
        <v>4.7579896865808102</v>
      </c>
      <c r="O1187">
        <f t="shared" si="36"/>
        <v>174.28523379999999</v>
      </c>
      <c r="P1187">
        <f t="shared" si="37"/>
        <v>-39.574489460000002</v>
      </c>
      <c r="R1187">
        <v>220900</v>
      </c>
      <c r="S1187" t="s">
        <v>1280</v>
      </c>
      <c r="T1187" t="s">
        <v>96</v>
      </c>
      <c r="U1187">
        <v>0</v>
      </c>
      <c r="V1187">
        <v>0</v>
      </c>
      <c r="W1187">
        <v>0</v>
      </c>
      <c r="X1187">
        <v>0</v>
      </c>
      <c r="Y1187">
        <v>0.85</v>
      </c>
      <c r="Z1187">
        <v>0.03</v>
      </c>
      <c r="AA1187">
        <v>0</v>
      </c>
      <c r="AB1187">
        <v>0</v>
      </c>
      <c r="AC1187">
        <v>0.12</v>
      </c>
      <c r="AD1187">
        <v>0.02</v>
      </c>
      <c r="AE1187">
        <v>9.8907984904903596</v>
      </c>
      <c r="AF1187">
        <v>174.12379580000001</v>
      </c>
      <c r="AG1187">
        <v>-39.517780610000003</v>
      </c>
      <c r="AI1187">
        <v>223200</v>
      </c>
      <c r="AJ1187" t="s">
        <v>1303</v>
      </c>
      <c r="AK1187" t="s">
        <v>96</v>
      </c>
      <c r="AL1187">
        <v>0</v>
      </c>
      <c r="AM1187">
        <v>0</v>
      </c>
      <c r="AN1187">
        <v>0</v>
      </c>
      <c r="AO1187">
        <v>0</v>
      </c>
      <c r="AP1187">
        <v>0</v>
      </c>
      <c r="AQ1187">
        <v>0.46</v>
      </c>
      <c r="AR1187">
        <v>0</v>
      </c>
      <c r="AS1187">
        <v>0.19</v>
      </c>
      <c r="AT1187">
        <v>0.35</v>
      </c>
      <c r="AU1187">
        <v>0</v>
      </c>
      <c r="AV1187" t="s">
        <v>97</v>
      </c>
      <c r="AW1187">
        <v>175.677638</v>
      </c>
      <c r="AX1187">
        <v>-39.469844530000003</v>
      </c>
    </row>
    <row r="1188" spans="1:50" x14ac:dyDescent="0.55000000000000004">
      <c r="A1188">
        <v>221700</v>
      </c>
      <c r="B1188" t="s">
        <v>1288</v>
      </c>
      <c r="C1188" t="s">
        <v>96</v>
      </c>
      <c r="D1188">
        <v>0</v>
      </c>
      <c r="E1188">
        <v>0</v>
      </c>
      <c r="F1188">
        <v>0</v>
      </c>
      <c r="G1188">
        <v>0</v>
      </c>
      <c r="H1188">
        <v>0.92</v>
      </c>
      <c r="I1188">
        <v>0</v>
      </c>
      <c r="J1188">
        <v>0</v>
      </c>
      <c r="K1188">
        <v>0.02</v>
      </c>
      <c r="L1188">
        <v>0.06</v>
      </c>
      <c r="M1188">
        <v>0.02</v>
      </c>
      <c r="N1188">
        <v>3.2661693775908698</v>
      </c>
      <c r="O1188">
        <f t="shared" si="36"/>
        <v>174.27683200000001</v>
      </c>
      <c r="P1188">
        <f t="shared" si="37"/>
        <v>-39.582159420000004</v>
      </c>
      <c r="R1188">
        <v>221000</v>
      </c>
      <c r="S1188" t="s">
        <v>1281</v>
      </c>
      <c r="T1188" t="s">
        <v>96</v>
      </c>
      <c r="U1188">
        <v>0</v>
      </c>
      <c r="V1188">
        <v>0</v>
      </c>
      <c r="W1188">
        <v>0</v>
      </c>
      <c r="X1188">
        <v>0</v>
      </c>
      <c r="Y1188">
        <v>0.91</v>
      </c>
      <c r="Z1188">
        <v>0.01</v>
      </c>
      <c r="AA1188">
        <v>0</v>
      </c>
      <c r="AB1188">
        <v>0.01</v>
      </c>
      <c r="AC1188">
        <v>7.0000000000000007E-2</v>
      </c>
      <c r="AD1188">
        <v>0.02</v>
      </c>
      <c r="AE1188">
        <v>13.032397342120801</v>
      </c>
      <c r="AF1188">
        <v>174.29903569999999</v>
      </c>
      <c r="AG1188">
        <v>-39.4310866</v>
      </c>
      <c r="AI1188">
        <v>223300</v>
      </c>
      <c r="AJ1188" t="s">
        <v>1304</v>
      </c>
      <c r="AK1188" t="s">
        <v>96</v>
      </c>
      <c r="AL1188">
        <v>0</v>
      </c>
      <c r="AM1188">
        <v>0.33</v>
      </c>
      <c r="AN1188">
        <v>0</v>
      </c>
      <c r="AO1188">
        <v>0</v>
      </c>
      <c r="AP1188">
        <v>0</v>
      </c>
      <c r="AQ1188">
        <v>0.67</v>
      </c>
      <c r="AR1188">
        <v>0</v>
      </c>
      <c r="AS1188">
        <v>0</v>
      </c>
      <c r="AT1188">
        <v>0</v>
      </c>
      <c r="AU1188">
        <v>0</v>
      </c>
      <c r="AV1188" t="s">
        <v>97</v>
      </c>
      <c r="AW1188">
        <v>175.1573253</v>
      </c>
      <c r="AX1188">
        <v>-39.652137189999998</v>
      </c>
    </row>
    <row r="1189" spans="1:50" x14ac:dyDescent="0.55000000000000004">
      <c r="A1189">
        <v>221800</v>
      </c>
      <c r="B1189" t="s">
        <v>1289</v>
      </c>
      <c r="C1189" t="s">
        <v>96</v>
      </c>
      <c r="D1189">
        <v>0</v>
      </c>
      <c r="E1189">
        <v>0</v>
      </c>
      <c r="F1189">
        <v>0</v>
      </c>
      <c r="G1189">
        <v>0</v>
      </c>
      <c r="H1189">
        <v>0.94</v>
      </c>
      <c r="I1189">
        <v>0</v>
      </c>
      <c r="J1189">
        <v>0</v>
      </c>
      <c r="K1189">
        <v>0.01</v>
      </c>
      <c r="L1189">
        <v>0.05</v>
      </c>
      <c r="M1189">
        <v>0.02</v>
      </c>
      <c r="N1189">
        <v>4.6363205161767498</v>
      </c>
      <c r="O1189">
        <f t="shared" si="36"/>
        <v>174.2747851</v>
      </c>
      <c r="P1189">
        <f t="shared" si="37"/>
        <v>-39.606124819999998</v>
      </c>
      <c r="R1189">
        <v>221100</v>
      </c>
      <c r="S1189" t="s">
        <v>1282</v>
      </c>
      <c r="T1189" t="s">
        <v>96</v>
      </c>
      <c r="U1189">
        <v>0</v>
      </c>
      <c r="V1189">
        <v>0</v>
      </c>
      <c r="W1189">
        <v>0</v>
      </c>
      <c r="X1189">
        <v>0</v>
      </c>
      <c r="Y1189">
        <v>0.96</v>
      </c>
      <c r="Z1189">
        <v>0</v>
      </c>
      <c r="AA1189">
        <v>0</v>
      </c>
      <c r="AB1189">
        <v>0</v>
      </c>
      <c r="AC1189">
        <v>0.04</v>
      </c>
      <c r="AD1189">
        <v>0.02</v>
      </c>
      <c r="AE1189">
        <v>5.1461001738994199</v>
      </c>
      <c r="AF1189">
        <v>174.21758799999901</v>
      </c>
      <c r="AG1189">
        <v>-39.5375084</v>
      </c>
      <c r="AI1189">
        <v>223400</v>
      </c>
      <c r="AJ1189" t="s">
        <v>1305</v>
      </c>
      <c r="AK1189" t="s">
        <v>96</v>
      </c>
      <c r="AL1189">
        <v>0</v>
      </c>
      <c r="AM1189">
        <v>0.21</v>
      </c>
      <c r="AN1189">
        <v>0</v>
      </c>
      <c r="AO1189">
        <v>0</v>
      </c>
      <c r="AP1189">
        <v>0</v>
      </c>
      <c r="AQ1189">
        <v>0.72</v>
      </c>
      <c r="AR1189">
        <v>0</v>
      </c>
      <c r="AS1189">
        <v>0</v>
      </c>
      <c r="AT1189">
        <v>7.0000000000000007E-2</v>
      </c>
      <c r="AU1189">
        <v>0</v>
      </c>
      <c r="AV1189">
        <v>7.0107340491647099</v>
      </c>
      <c r="AW1189">
        <v>174.90288290000001</v>
      </c>
      <c r="AX1189">
        <v>-39.843446749999998</v>
      </c>
    </row>
    <row r="1190" spans="1:50" x14ac:dyDescent="0.55000000000000004">
      <c r="A1190">
        <v>221900</v>
      </c>
      <c r="B1190" t="s">
        <v>1290</v>
      </c>
      <c r="C1190" t="s">
        <v>96</v>
      </c>
      <c r="D1190">
        <v>0</v>
      </c>
      <c r="E1190">
        <v>0</v>
      </c>
      <c r="F1190">
        <v>0</v>
      </c>
      <c r="G1190">
        <v>0</v>
      </c>
      <c r="H1190">
        <v>0.86</v>
      </c>
      <c r="I1190">
        <v>0.01</v>
      </c>
      <c r="J1190">
        <v>0</v>
      </c>
      <c r="K1190">
        <v>0.02</v>
      </c>
      <c r="L1190">
        <v>0.11</v>
      </c>
      <c r="M1190">
        <v>0.02</v>
      </c>
      <c r="N1190">
        <v>3.1414772146790999</v>
      </c>
      <c r="O1190">
        <f t="shared" si="36"/>
        <v>174.28314509999899</v>
      </c>
      <c r="P1190">
        <f t="shared" si="37"/>
        <v>-39.590422490000002</v>
      </c>
      <c r="R1190">
        <v>221200</v>
      </c>
      <c r="S1190" t="s">
        <v>1283</v>
      </c>
      <c r="T1190" t="s">
        <v>96</v>
      </c>
      <c r="U1190">
        <v>0</v>
      </c>
      <c r="V1190">
        <v>0</v>
      </c>
      <c r="W1190">
        <v>0</v>
      </c>
      <c r="X1190">
        <v>0</v>
      </c>
      <c r="Y1190">
        <v>0.82</v>
      </c>
      <c r="Z1190">
        <v>0</v>
      </c>
      <c r="AA1190">
        <v>0</v>
      </c>
      <c r="AB1190">
        <v>0</v>
      </c>
      <c r="AC1190">
        <v>0.18</v>
      </c>
      <c r="AD1190">
        <v>0.02</v>
      </c>
      <c r="AE1190">
        <v>8.5252179452781096</v>
      </c>
      <c r="AF1190">
        <v>174.49347030000001</v>
      </c>
      <c r="AG1190">
        <v>-39.439048210000003</v>
      </c>
      <c r="AI1190">
        <v>223500</v>
      </c>
      <c r="AJ1190" t="s">
        <v>1306</v>
      </c>
      <c r="AK1190" t="s">
        <v>96</v>
      </c>
      <c r="AL1190">
        <v>0</v>
      </c>
      <c r="AM1190">
        <v>0.06</v>
      </c>
      <c r="AN1190">
        <v>0</v>
      </c>
      <c r="AO1190">
        <v>0</v>
      </c>
      <c r="AP1190">
        <v>0</v>
      </c>
      <c r="AQ1190">
        <v>0.91</v>
      </c>
      <c r="AR1190">
        <v>0</v>
      </c>
      <c r="AS1190">
        <v>0.03</v>
      </c>
      <c r="AT1190">
        <v>0</v>
      </c>
      <c r="AU1190">
        <v>0</v>
      </c>
      <c r="AV1190">
        <v>4.8530667014881699</v>
      </c>
      <c r="AW1190">
        <v>175.02790540000001</v>
      </c>
      <c r="AX1190">
        <v>-39.887912880000002</v>
      </c>
    </row>
    <row r="1191" spans="1:50" x14ac:dyDescent="0.55000000000000004">
      <c r="A1191">
        <v>222000</v>
      </c>
      <c r="B1191" t="s">
        <v>1291</v>
      </c>
      <c r="C1191" t="s">
        <v>96</v>
      </c>
      <c r="D1191">
        <v>0</v>
      </c>
      <c r="E1191">
        <v>0</v>
      </c>
      <c r="F1191">
        <v>0</v>
      </c>
      <c r="G1191">
        <v>0</v>
      </c>
      <c r="H1191">
        <v>1</v>
      </c>
      <c r="I1191">
        <v>0</v>
      </c>
      <c r="J1191">
        <v>0</v>
      </c>
      <c r="K1191">
        <v>0</v>
      </c>
      <c r="L1191">
        <v>0</v>
      </c>
      <c r="M1191">
        <v>0.02</v>
      </c>
      <c r="N1191">
        <v>16.160547343515901</v>
      </c>
      <c r="O1191">
        <f t="shared" si="36"/>
        <v>174.74556699999999</v>
      </c>
      <c r="P1191">
        <f t="shared" si="37"/>
        <v>-39.610674930000002</v>
      </c>
      <c r="R1191">
        <v>221300</v>
      </c>
      <c r="S1191" t="s">
        <v>1284</v>
      </c>
      <c r="T1191" t="s">
        <v>96</v>
      </c>
      <c r="U1191">
        <v>0</v>
      </c>
      <c r="V1191">
        <v>0</v>
      </c>
      <c r="W1191">
        <v>0</v>
      </c>
      <c r="X1191">
        <v>0</v>
      </c>
      <c r="Y1191">
        <v>0.97</v>
      </c>
      <c r="Z1191">
        <v>0</v>
      </c>
      <c r="AA1191">
        <v>0</v>
      </c>
      <c r="AB1191">
        <v>0</v>
      </c>
      <c r="AC1191">
        <v>0.03</v>
      </c>
      <c r="AD1191">
        <v>0.02</v>
      </c>
      <c r="AE1191">
        <v>4.9467218294198103</v>
      </c>
      <c r="AF1191">
        <v>174.26308230000001</v>
      </c>
      <c r="AG1191">
        <v>-39.576171619999997</v>
      </c>
      <c r="AI1191">
        <v>223600</v>
      </c>
      <c r="AJ1191" t="s">
        <v>1307</v>
      </c>
      <c r="AK1191" t="s">
        <v>96</v>
      </c>
      <c r="AL1191">
        <v>0</v>
      </c>
      <c r="AM1191">
        <v>0</v>
      </c>
      <c r="AN1191">
        <v>0</v>
      </c>
      <c r="AO1191">
        <v>0</v>
      </c>
      <c r="AP1191">
        <v>0</v>
      </c>
      <c r="AQ1191">
        <v>0.5</v>
      </c>
      <c r="AR1191">
        <v>0</v>
      </c>
      <c r="AS1191">
        <v>0.5</v>
      </c>
      <c r="AT1191">
        <v>0</v>
      </c>
      <c r="AU1191">
        <v>0</v>
      </c>
      <c r="AV1191" t="s">
        <v>97</v>
      </c>
      <c r="AW1191">
        <v>174.97717519999901</v>
      </c>
      <c r="AX1191">
        <v>-39.929738149999999</v>
      </c>
    </row>
    <row r="1192" spans="1:50" x14ac:dyDescent="0.55000000000000004">
      <c r="A1192">
        <v>222100</v>
      </c>
      <c r="B1192" t="s">
        <v>1292</v>
      </c>
      <c r="C1192" t="s">
        <v>96</v>
      </c>
      <c r="D1192">
        <v>0</v>
      </c>
      <c r="E1192">
        <v>0</v>
      </c>
      <c r="F1192">
        <v>0</v>
      </c>
      <c r="G1192">
        <v>0</v>
      </c>
      <c r="H1192">
        <v>0.85</v>
      </c>
      <c r="I1192">
        <v>0.03</v>
      </c>
      <c r="J1192">
        <v>0</v>
      </c>
      <c r="K1192">
        <v>0.03</v>
      </c>
      <c r="L1192">
        <v>0.09</v>
      </c>
      <c r="M1192">
        <v>0.02</v>
      </c>
      <c r="N1192">
        <v>7.9810238038444004</v>
      </c>
      <c r="O1192">
        <f t="shared" si="36"/>
        <v>174.5689519</v>
      </c>
      <c r="P1192">
        <f t="shared" si="37"/>
        <v>-39.76273759</v>
      </c>
      <c r="R1192">
        <v>221400</v>
      </c>
      <c r="S1192" t="s">
        <v>1285</v>
      </c>
      <c r="T1192" t="s">
        <v>96</v>
      </c>
      <c r="U1192">
        <v>0</v>
      </c>
      <c r="V1192">
        <v>0</v>
      </c>
      <c r="W1192">
        <v>0</v>
      </c>
      <c r="X1192">
        <v>0</v>
      </c>
      <c r="Y1192">
        <v>0.88</v>
      </c>
      <c r="Z1192">
        <v>0.03</v>
      </c>
      <c r="AA1192">
        <v>0</v>
      </c>
      <c r="AB1192">
        <v>0</v>
      </c>
      <c r="AC1192">
        <v>0.09</v>
      </c>
      <c r="AD1192">
        <v>0.02</v>
      </c>
      <c r="AE1192">
        <v>5.9796658386216599</v>
      </c>
      <c r="AF1192">
        <v>174.31137819999901</v>
      </c>
      <c r="AG1192">
        <v>-39.581874790000001</v>
      </c>
      <c r="AI1192">
        <v>223700</v>
      </c>
      <c r="AJ1192" t="s">
        <v>1308</v>
      </c>
      <c r="AK1192" t="s">
        <v>96</v>
      </c>
      <c r="AL1192" t="s">
        <v>97</v>
      </c>
      <c r="AM1192" t="s">
        <v>97</v>
      </c>
      <c r="AN1192" t="s">
        <v>97</v>
      </c>
      <c r="AO1192">
        <v>0</v>
      </c>
      <c r="AP1192" t="s">
        <v>97</v>
      </c>
      <c r="AQ1192" t="s">
        <v>97</v>
      </c>
      <c r="AR1192">
        <v>0</v>
      </c>
      <c r="AS1192" t="s">
        <v>97</v>
      </c>
      <c r="AT1192" t="s">
        <v>97</v>
      </c>
      <c r="AU1192">
        <v>0</v>
      </c>
      <c r="AV1192" t="s">
        <v>97</v>
      </c>
      <c r="AW1192">
        <v>175.0219061</v>
      </c>
      <c r="AX1192">
        <v>-39.905775249999998</v>
      </c>
    </row>
    <row r="1193" spans="1:50" x14ac:dyDescent="0.55000000000000004">
      <c r="A1193">
        <v>222200</v>
      </c>
      <c r="B1193" t="s">
        <v>1293</v>
      </c>
      <c r="C1193" t="s">
        <v>96</v>
      </c>
      <c r="D1193">
        <v>0</v>
      </c>
      <c r="E1193">
        <v>0</v>
      </c>
      <c r="F1193">
        <v>0</v>
      </c>
      <c r="G1193">
        <v>0</v>
      </c>
      <c r="H1193">
        <v>0.79999999999999905</v>
      </c>
      <c r="I1193">
        <v>7.0000000000000007E-2</v>
      </c>
      <c r="J1193">
        <v>0</v>
      </c>
      <c r="K1193">
        <v>0</v>
      </c>
      <c r="L1193">
        <v>0.13</v>
      </c>
      <c r="M1193">
        <v>0.02</v>
      </c>
      <c r="N1193">
        <v>14.5297476292351</v>
      </c>
      <c r="O1193">
        <f t="shared" si="36"/>
        <v>174.47042119999901</v>
      </c>
      <c r="P1193">
        <f t="shared" si="37"/>
        <v>-39.754178840000002</v>
      </c>
      <c r="R1193">
        <v>221500</v>
      </c>
      <c r="S1193" t="s">
        <v>1286</v>
      </c>
      <c r="T1193" t="s">
        <v>96</v>
      </c>
      <c r="U1193">
        <v>0</v>
      </c>
      <c r="V1193">
        <v>0</v>
      </c>
      <c r="W1193">
        <v>0</v>
      </c>
      <c r="X1193">
        <v>0</v>
      </c>
      <c r="Y1193">
        <v>1</v>
      </c>
      <c r="Z1193">
        <v>0</v>
      </c>
      <c r="AA1193">
        <v>0</v>
      </c>
      <c r="AB1193">
        <v>0</v>
      </c>
      <c r="AC1193">
        <v>0</v>
      </c>
      <c r="AD1193">
        <v>0.02</v>
      </c>
      <c r="AE1193">
        <v>9.9840428238169903</v>
      </c>
      <c r="AF1193">
        <v>174.44896320000001</v>
      </c>
      <c r="AG1193">
        <v>-39.538433589999997</v>
      </c>
      <c r="AI1193">
        <v>223800</v>
      </c>
      <c r="AJ1193" t="s">
        <v>1309</v>
      </c>
      <c r="AK1193" t="s">
        <v>96</v>
      </c>
      <c r="AL1193">
        <v>0</v>
      </c>
      <c r="AM1193">
        <v>0.06</v>
      </c>
      <c r="AN1193">
        <v>0</v>
      </c>
      <c r="AO1193">
        <v>0</v>
      </c>
      <c r="AP1193">
        <v>0</v>
      </c>
      <c r="AQ1193">
        <v>0.7</v>
      </c>
      <c r="AR1193">
        <v>0</v>
      </c>
      <c r="AS1193">
        <v>0</v>
      </c>
      <c r="AT1193">
        <v>0.24</v>
      </c>
      <c r="AU1193">
        <v>0</v>
      </c>
      <c r="AV1193">
        <v>1.1817347623060801</v>
      </c>
      <c r="AW1193">
        <v>174.9926916</v>
      </c>
      <c r="AX1193">
        <v>-39.936530599999998</v>
      </c>
    </row>
    <row r="1194" spans="1:50" x14ac:dyDescent="0.55000000000000004">
      <c r="A1194">
        <v>222300</v>
      </c>
      <c r="B1194" t="s">
        <v>1294</v>
      </c>
      <c r="C1194" t="s">
        <v>96</v>
      </c>
      <c r="D1194">
        <v>0</v>
      </c>
      <c r="E1194">
        <v>0</v>
      </c>
      <c r="F1194">
        <v>0</v>
      </c>
      <c r="G1194">
        <v>0</v>
      </c>
      <c r="H1194">
        <v>0.93</v>
      </c>
      <c r="I1194">
        <v>0</v>
      </c>
      <c r="J1194">
        <v>0</v>
      </c>
      <c r="K1194">
        <v>0</v>
      </c>
      <c r="L1194">
        <v>7.0000000000000007E-2</v>
      </c>
      <c r="M1194">
        <v>0.02</v>
      </c>
      <c r="N1194">
        <v>6.7721281546991898</v>
      </c>
      <c r="O1194">
        <f t="shared" si="36"/>
        <v>175.17136409999901</v>
      </c>
      <c r="P1194">
        <f t="shared" si="37"/>
        <v>-38.79311423</v>
      </c>
      <c r="R1194">
        <v>221600</v>
      </c>
      <c r="S1194" t="s">
        <v>1287</v>
      </c>
      <c r="T1194" t="s">
        <v>96</v>
      </c>
      <c r="U1194">
        <v>0</v>
      </c>
      <c r="V1194">
        <v>0</v>
      </c>
      <c r="W1194">
        <v>0</v>
      </c>
      <c r="X1194">
        <v>0</v>
      </c>
      <c r="Y1194">
        <v>0.93</v>
      </c>
      <c r="Z1194">
        <v>0</v>
      </c>
      <c r="AA1194">
        <v>0</v>
      </c>
      <c r="AB1194">
        <v>0</v>
      </c>
      <c r="AC1194">
        <v>7.0000000000000007E-2</v>
      </c>
      <c r="AD1194">
        <v>0.02</v>
      </c>
      <c r="AE1194">
        <v>3.8732187649264098</v>
      </c>
      <c r="AF1194">
        <v>174.28523379999999</v>
      </c>
      <c r="AG1194">
        <v>-39.574489460000002</v>
      </c>
      <c r="AI1194">
        <v>223900</v>
      </c>
      <c r="AJ1194" t="s">
        <v>1310</v>
      </c>
      <c r="AK1194" t="s">
        <v>96</v>
      </c>
      <c r="AL1194">
        <v>0</v>
      </c>
      <c r="AM1194">
        <v>0</v>
      </c>
      <c r="AN1194">
        <v>0</v>
      </c>
      <c r="AO1194">
        <v>0</v>
      </c>
      <c r="AP1194">
        <v>0</v>
      </c>
      <c r="AQ1194">
        <v>0.85</v>
      </c>
      <c r="AR1194">
        <v>0</v>
      </c>
      <c r="AS1194">
        <v>0</v>
      </c>
      <c r="AT1194">
        <v>0.15</v>
      </c>
      <c r="AU1194">
        <v>0</v>
      </c>
      <c r="AV1194">
        <v>3.6389336643067498</v>
      </c>
      <c r="AW1194">
        <v>175.0167745</v>
      </c>
      <c r="AX1194">
        <v>-39.920961320000004</v>
      </c>
    </row>
    <row r="1195" spans="1:50" x14ac:dyDescent="0.55000000000000004">
      <c r="A1195">
        <v>222400</v>
      </c>
      <c r="B1195" t="s">
        <v>1295</v>
      </c>
      <c r="C1195" t="s">
        <v>96</v>
      </c>
      <c r="D1195">
        <v>0</v>
      </c>
      <c r="E1195">
        <v>0</v>
      </c>
      <c r="F1195">
        <v>0</v>
      </c>
      <c r="G1195">
        <v>0</v>
      </c>
      <c r="H1195">
        <v>0.94</v>
      </c>
      <c r="I1195">
        <v>0.06</v>
      </c>
      <c r="J1195">
        <v>0</v>
      </c>
      <c r="K1195">
        <v>0</v>
      </c>
      <c r="L1195">
        <v>0</v>
      </c>
      <c r="M1195">
        <v>0.02</v>
      </c>
      <c r="N1195">
        <v>8.1636808271044199</v>
      </c>
      <c r="O1195">
        <f t="shared" si="36"/>
        <v>175.38690549999899</v>
      </c>
      <c r="P1195">
        <f t="shared" si="37"/>
        <v>-38.875265599999999</v>
      </c>
      <c r="R1195">
        <v>221700</v>
      </c>
      <c r="S1195" t="s">
        <v>1288</v>
      </c>
      <c r="T1195" t="s">
        <v>96</v>
      </c>
      <c r="U1195">
        <v>0</v>
      </c>
      <c r="V1195">
        <v>0</v>
      </c>
      <c r="W1195">
        <v>0</v>
      </c>
      <c r="X1195">
        <v>0</v>
      </c>
      <c r="Y1195">
        <v>0.96</v>
      </c>
      <c r="Z1195">
        <v>0</v>
      </c>
      <c r="AA1195">
        <v>0</v>
      </c>
      <c r="AB1195">
        <v>0</v>
      </c>
      <c r="AC1195">
        <v>0.04</v>
      </c>
      <c r="AD1195">
        <v>0.02</v>
      </c>
      <c r="AE1195">
        <v>4.1473176697588299</v>
      </c>
      <c r="AF1195">
        <v>174.27683200000001</v>
      </c>
      <c r="AG1195">
        <v>-39.582159420000004</v>
      </c>
      <c r="AI1195">
        <v>224000</v>
      </c>
      <c r="AJ1195" t="s">
        <v>1311</v>
      </c>
      <c r="AK1195" t="s">
        <v>96</v>
      </c>
      <c r="AL1195">
        <v>0</v>
      </c>
      <c r="AM1195">
        <v>0</v>
      </c>
      <c r="AN1195">
        <v>0</v>
      </c>
      <c r="AO1195">
        <v>0</v>
      </c>
      <c r="AP1195">
        <v>0</v>
      </c>
      <c r="AQ1195">
        <v>1</v>
      </c>
      <c r="AR1195">
        <v>0</v>
      </c>
      <c r="AS1195">
        <v>0</v>
      </c>
      <c r="AT1195">
        <v>0</v>
      </c>
      <c r="AU1195">
        <v>0</v>
      </c>
      <c r="AV1195">
        <v>2.20402734335662</v>
      </c>
      <c r="AW1195">
        <v>175.05309599999899</v>
      </c>
      <c r="AX1195">
        <v>-39.904519239999999</v>
      </c>
    </row>
    <row r="1196" spans="1:50" x14ac:dyDescent="0.55000000000000004">
      <c r="A1196">
        <v>222500</v>
      </c>
      <c r="B1196" t="s">
        <v>1296</v>
      </c>
      <c r="C1196" t="s">
        <v>96</v>
      </c>
      <c r="D1196">
        <v>0</v>
      </c>
      <c r="E1196">
        <v>0</v>
      </c>
      <c r="F1196">
        <v>0</v>
      </c>
      <c r="G1196">
        <v>0</v>
      </c>
      <c r="H1196">
        <v>0.91</v>
      </c>
      <c r="I1196">
        <v>0.05</v>
      </c>
      <c r="J1196">
        <v>0</v>
      </c>
      <c r="K1196">
        <v>0</v>
      </c>
      <c r="L1196">
        <v>0.04</v>
      </c>
      <c r="M1196">
        <v>0.02</v>
      </c>
      <c r="N1196">
        <v>3.39314362272897</v>
      </c>
      <c r="O1196">
        <f t="shared" si="36"/>
        <v>175.2520471</v>
      </c>
      <c r="P1196">
        <f t="shared" si="37"/>
        <v>-38.866712270000001</v>
      </c>
      <c r="R1196">
        <v>221800</v>
      </c>
      <c r="S1196" t="s">
        <v>1289</v>
      </c>
      <c r="T1196" t="s">
        <v>96</v>
      </c>
      <c r="U1196">
        <v>0</v>
      </c>
      <c r="V1196">
        <v>0</v>
      </c>
      <c r="W1196">
        <v>0</v>
      </c>
      <c r="X1196">
        <v>0</v>
      </c>
      <c r="Y1196">
        <v>0.94</v>
      </c>
      <c r="Z1196">
        <v>0</v>
      </c>
      <c r="AA1196">
        <v>0</v>
      </c>
      <c r="AB1196">
        <v>0.03</v>
      </c>
      <c r="AC1196">
        <v>0.03</v>
      </c>
      <c r="AD1196">
        <v>0.02</v>
      </c>
      <c r="AE1196">
        <v>9.1562943266144394</v>
      </c>
      <c r="AF1196">
        <v>174.2747851</v>
      </c>
      <c r="AG1196">
        <v>-39.606124819999998</v>
      </c>
      <c r="AI1196">
        <v>224100</v>
      </c>
      <c r="AJ1196" t="s">
        <v>1312</v>
      </c>
      <c r="AK1196" t="s">
        <v>96</v>
      </c>
      <c r="AL1196">
        <v>0</v>
      </c>
      <c r="AM1196">
        <v>0.16</v>
      </c>
      <c r="AN1196">
        <v>0</v>
      </c>
      <c r="AO1196">
        <v>0</v>
      </c>
      <c r="AP1196">
        <v>0</v>
      </c>
      <c r="AQ1196">
        <v>0.5</v>
      </c>
      <c r="AR1196">
        <v>0</v>
      </c>
      <c r="AS1196">
        <v>0</v>
      </c>
      <c r="AT1196">
        <v>0.34</v>
      </c>
      <c r="AU1196">
        <v>0</v>
      </c>
      <c r="AV1196">
        <v>5.4884823409697701</v>
      </c>
      <c r="AW1196">
        <v>175.03958319999899</v>
      </c>
      <c r="AX1196">
        <v>-39.913097759999999</v>
      </c>
    </row>
    <row r="1197" spans="1:50" x14ac:dyDescent="0.55000000000000004">
      <c r="A1197">
        <v>222600</v>
      </c>
      <c r="B1197" t="s">
        <v>1297</v>
      </c>
      <c r="C1197" t="s">
        <v>96</v>
      </c>
      <c r="D1197">
        <v>0</v>
      </c>
      <c r="E1197">
        <v>0</v>
      </c>
      <c r="F1197">
        <v>0</v>
      </c>
      <c r="G1197">
        <v>0</v>
      </c>
      <c r="H1197">
        <v>0.78999999999999904</v>
      </c>
      <c r="I1197">
        <v>0.05</v>
      </c>
      <c r="J1197">
        <v>0</v>
      </c>
      <c r="K1197">
        <v>0</v>
      </c>
      <c r="L1197">
        <v>0.16</v>
      </c>
      <c r="M1197">
        <v>0.02</v>
      </c>
      <c r="N1197">
        <v>0.85341696006793</v>
      </c>
      <c r="O1197">
        <f t="shared" si="36"/>
        <v>175.26436609999999</v>
      </c>
      <c r="P1197">
        <f t="shared" si="37"/>
        <v>-38.887920309999998</v>
      </c>
      <c r="R1197">
        <v>221900</v>
      </c>
      <c r="S1197" t="s">
        <v>1290</v>
      </c>
      <c r="T1197" t="s">
        <v>96</v>
      </c>
      <c r="U1197">
        <v>0</v>
      </c>
      <c r="V1197">
        <v>0</v>
      </c>
      <c r="W1197">
        <v>0</v>
      </c>
      <c r="X1197">
        <v>0</v>
      </c>
      <c r="Y1197">
        <v>0.9</v>
      </c>
      <c r="Z1197">
        <v>0.01</v>
      </c>
      <c r="AA1197">
        <v>0</v>
      </c>
      <c r="AB1197">
        <v>0.01</v>
      </c>
      <c r="AC1197">
        <v>0.08</v>
      </c>
      <c r="AD1197">
        <v>0.02</v>
      </c>
      <c r="AE1197">
        <v>5.9025008640637102</v>
      </c>
      <c r="AF1197">
        <v>174.28314509999899</v>
      </c>
      <c r="AG1197">
        <v>-39.590422490000002</v>
      </c>
      <c r="AI1197">
        <v>224200</v>
      </c>
      <c r="AJ1197" t="s">
        <v>1313</v>
      </c>
      <c r="AK1197" t="s">
        <v>96</v>
      </c>
      <c r="AL1197">
        <v>0</v>
      </c>
      <c r="AM1197">
        <v>0</v>
      </c>
      <c r="AN1197">
        <v>0</v>
      </c>
      <c r="AO1197">
        <v>0</v>
      </c>
      <c r="AP1197">
        <v>-0.01</v>
      </c>
      <c r="AQ1197">
        <v>0.76</v>
      </c>
      <c r="AR1197">
        <v>0</v>
      </c>
      <c r="AS1197">
        <v>0.03</v>
      </c>
      <c r="AT1197">
        <v>0.22</v>
      </c>
      <c r="AU1197">
        <v>0</v>
      </c>
      <c r="AV1197">
        <v>1.5926189705146101</v>
      </c>
      <c r="AW1197">
        <v>175.030642</v>
      </c>
      <c r="AX1197">
        <v>-39.92023434</v>
      </c>
    </row>
    <row r="1198" spans="1:50" x14ac:dyDescent="0.55000000000000004">
      <c r="A1198">
        <v>222700</v>
      </c>
      <c r="B1198" t="s">
        <v>1298</v>
      </c>
      <c r="C1198" t="s">
        <v>96</v>
      </c>
      <c r="D1198">
        <v>0</v>
      </c>
      <c r="E1198">
        <v>0</v>
      </c>
      <c r="F1198">
        <v>0</v>
      </c>
      <c r="G1198">
        <v>0</v>
      </c>
      <c r="H1198">
        <v>0.87</v>
      </c>
      <c r="I1198">
        <v>0.08</v>
      </c>
      <c r="J1198">
        <v>0</v>
      </c>
      <c r="K1198">
        <v>0</v>
      </c>
      <c r="L1198">
        <v>0.05</v>
      </c>
      <c r="M1198">
        <v>0.02</v>
      </c>
      <c r="N1198">
        <v>4.68794500142989</v>
      </c>
      <c r="O1198">
        <f t="shared" si="36"/>
        <v>175.31379569999999</v>
      </c>
      <c r="P1198">
        <f t="shared" si="37"/>
        <v>-38.888521539999999</v>
      </c>
      <c r="R1198">
        <v>222000</v>
      </c>
      <c r="S1198" t="s">
        <v>1291</v>
      </c>
      <c r="T1198" t="s">
        <v>96</v>
      </c>
      <c r="U1198">
        <v>0</v>
      </c>
      <c r="V1198">
        <v>0</v>
      </c>
      <c r="W1198">
        <v>0</v>
      </c>
      <c r="X1198">
        <v>0</v>
      </c>
      <c r="Y1198">
        <v>1</v>
      </c>
      <c r="Z1198">
        <v>0</v>
      </c>
      <c r="AA1198">
        <v>0</v>
      </c>
      <c r="AB1198">
        <v>0</v>
      </c>
      <c r="AC1198">
        <v>0</v>
      </c>
      <c r="AD1198">
        <v>0.02</v>
      </c>
      <c r="AE1198">
        <v>9.0741252824382901</v>
      </c>
      <c r="AF1198">
        <v>174.74556699999999</v>
      </c>
      <c r="AG1198">
        <v>-39.610674930000002</v>
      </c>
      <c r="AI1198">
        <v>224300</v>
      </c>
      <c r="AJ1198" t="s">
        <v>1314</v>
      </c>
      <c r="AK1198" t="s">
        <v>96</v>
      </c>
      <c r="AL1198">
        <v>0</v>
      </c>
      <c r="AM1198">
        <v>0</v>
      </c>
      <c r="AN1198">
        <v>0</v>
      </c>
      <c r="AO1198">
        <v>0</v>
      </c>
      <c r="AP1198">
        <v>0</v>
      </c>
      <c r="AQ1198">
        <v>0.71</v>
      </c>
      <c r="AR1198">
        <v>0</v>
      </c>
      <c r="AS1198">
        <v>0</v>
      </c>
      <c r="AT1198">
        <v>0.28999999999999998</v>
      </c>
      <c r="AU1198">
        <v>0</v>
      </c>
      <c r="AV1198">
        <v>0.70504209221792902</v>
      </c>
      <c r="AW1198">
        <v>175.00898230000001</v>
      </c>
      <c r="AX1198">
        <v>-39.937447740000003</v>
      </c>
    </row>
    <row r="1199" spans="1:50" x14ac:dyDescent="0.55000000000000004">
      <c r="A1199">
        <v>222800</v>
      </c>
      <c r="B1199" t="s">
        <v>1299</v>
      </c>
      <c r="C1199" t="s">
        <v>96</v>
      </c>
      <c r="D1199">
        <v>0</v>
      </c>
      <c r="E1199">
        <v>0</v>
      </c>
      <c r="F1199">
        <v>0</v>
      </c>
      <c r="G1199">
        <v>0</v>
      </c>
      <c r="H1199">
        <v>0.88</v>
      </c>
      <c r="I1199">
        <v>0</v>
      </c>
      <c r="J1199">
        <v>0</v>
      </c>
      <c r="K1199">
        <v>0</v>
      </c>
      <c r="L1199">
        <v>0.12</v>
      </c>
      <c r="M1199">
        <v>0.02</v>
      </c>
      <c r="N1199">
        <v>12.417900405598701</v>
      </c>
      <c r="O1199">
        <f t="shared" si="36"/>
        <v>175.37193359999901</v>
      </c>
      <c r="P1199">
        <f t="shared" si="37"/>
        <v>-39.116301559999997</v>
      </c>
      <c r="R1199">
        <v>222100</v>
      </c>
      <c r="S1199" t="s">
        <v>1292</v>
      </c>
      <c r="T1199" t="s">
        <v>96</v>
      </c>
      <c r="U1199">
        <v>0</v>
      </c>
      <c r="V1199">
        <v>0</v>
      </c>
      <c r="W1199">
        <v>0</v>
      </c>
      <c r="X1199">
        <v>0</v>
      </c>
      <c r="Y1199">
        <v>0.84</v>
      </c>
      <c r="Z1199">
        <v>0.04</v>
      </c>
      <c r="AA1199">
        <v>0</v>
      </c>
      <c r="AB1199">
        <v>0.03</v>
      </c>
      <c r="AC1199">
        <v>0.09</v>
      </c>
      <c r="AD1199">
        <v>0.02</v>
      </c>
      <c r="AE1199">
        <v>5.6553844173019998</v>
      </c>
      <c r="AF1199">
        <v>174.5689519</v>
      </c>
      <c r="AG1199">
        <v>-39.76273759</v>
      </c>
      <c r="AI1199">
        <v>224400</v>
      </c>
      <c r="AJ1199" t="s">
        <v>1315</v>
      </c>
      <c r="AK1199" t="s">
        <v>96</v>
      </c>
      <c r="AL1199" t="s">
        <v>97</v>
      </c>
      <c r="AM1199" t="s">
        <v>97</v>
      </c>
      <c r="AN1199" t="s">
        <v>97</v>
      </c>
      <c r="AO1199">
        <v>0</v>
      </c>
      <c r="AP1199" t="s">
        <v>97</v>
      </c>
      <c r="AQ1199" t="s">
        <v>97</v>
      </c>
      <c r="AR1199">
        <v>0</v>
      </c>
      <c r="AS1199" t="s">
        <v>97</v>
      </c>
      <c r="AT1199" t="s">
        <v>97</v>
      </c>
      <c r="AU1199">
        <v>0</v>
      </c>
      <c r="AV1199" t="s">
        <v>97</v>
      </c>
      <c r="AW1199">
        <v>175.01753640000001</v>
      </c>
      <c r="AX1199">
        <v>-39.929481420000002</v>
      </c>
    </row>
    <row r="1200" spans="1:50" x14ac:dyDescent="0.55000000000000004">
      <c r="A1200">
        <v>222900</v>
      </c>
      <c r="B1200" t="s">
        <v>1300</v>
      </c>
      <c r="C1200" t="s">
        <v>96</v>
      </c>
      <c r="D1200">
        <v>0</v>
      </c>
      <c r="E1200">
        <v>0</v>
      </c>
      <c r="F1200">
        <v>0</v>
      </c>
      <c r="G1200">
        <v>0</v>
      </c>
      <c r="H1200">
        <v>0.95</v>
      </c>
      <c r="I1200">
        <v>0.02</v>
      </c>
      <c r="J1200">
        <v>0</v>
      </c>
      <c r="K1200">
        <v>0</v>
      </c>
      <c r="L1200">
        <v>0.03</v>
      </c>
      <c r="M1200">
        <v>0.02</v>
      </c>
      <c r="N1200">
        <v>3.18954546034634</v>
      </c>
      <c r="O1200">
        <f t="shared" si="36"/>
        <v>175.42752959999899</v>
      </c>
      <c r="P1200">
        <f t="shared" si="37"/>
        <v>-39.390162240000002</v>
      </c>
      <c r="R1200">
        <v>222200</v>
      </c>
      <c r="S1200" t="s">
        <v>1293</v>
      </c>
      <c r="T1200" t="s">
        <v>96</v>
      </c>
      <c r="U1200">
        <v>0</v>
      </c>
      <c r="V1200">
        <v>0</v>
      </c>
      <c r="W1200">
        <v>0</v>
      </c>
      <c r="X1200">
        <v>0</v>
      </c>
      <c r="Y1200">
        <v>0.66</v>
      </c>
      <c r="Z1200">
        <v>0.06</v>
      </c>
      <c r="AA1200">
        <v>0</v>
      </c>
      <c r="AB1200">
        <v>0</v>
      </c>
      <c r="AC1200">
        <v>0.28000000000000003</v>
      </c>
      <c r="AD1200">
        <v>0.02</v>
      </c>
      <c r="AE1200">
        <v>4.7870769811245397</v>
      </c>
      <c r="AF1200">
        <v>174.47042119999901</v>
      </c>
      <c r="AG1200">
        <v>-39.754178840000002</v>
      </c>
      <c r="AI1200">
        <v>224500</v>
      </c>
      <c r="AJ1200" t="s">
        <v>1316</v>
      </c>
      <c r="AK1200" t="s">
        <v>96</v>
      </c>
      <c r="AL1200">
        <v>0</v>
      </c>
      <c r="AM1200">
        <v>0</v>
      </c>
      <c r="AN1200">
        <v>0</v>
      </c>
      <c r="AO1200">
        <v>0</v>
      </c>
      <c r="AP1200">
        <v>0</v>
      </c>
      <c r="AQ1200">
        <v>1</v>
      </c>
      <c r="AR1200">
        <v>0</v>
      </c>
      <c r="AS1200">
        <v>0</v>
      </c>
      <c r="AT1200">
        <v>0</v>
      </c>
      <c r="AU1200">
        <v>0</v>
      </c>
      <c r="AV1200">
        <v>4.2083702062433899</v>
      </c>
      <c r="AW1200">
        <v>175.02322509999999</v>
      </c>
      <c r="AX1200">
        <v>-39.925577060000002</v>
      </c>
    </row>
    <row r="1201" spans="1:50" x14ac:dyDescent="0.55000000000000004">
      <c r="A1201">
        <v>223000</v>
      </c>
      <c r="B1201" t="s">
        <v>1301</v>
      </c>
      <c r="C1201" t="s">
        <v>96</v>
      </c>
      <c r="D1201">
        <v>0</v>
      </c>
      <c r="E1201">
        <v>0</v>
      </c>
      <c r="F1201">
        <v>0</v>
      </c>
      <c r="G1201">
        <v>0</v>
      </c>
      <c r="H1201">
        <v>0.76</v>
      </c>
      <c r="I1201">
        <v>0.14000000000000001</v>
      </c>
      <c r="J1201">
        <v>0</v>
      </c>
      <c r="K1201">
        <v>0</v>
      </c>
      <c r="L1201">
        <v>0.1</v>
      </c>
      <c r="M1201">
        <v>0.02</v>
      </c>
      <c r="N1201">
        <v>7.1679110262881602</v>
      </c>
      <c r="O1201">
        <f t="shared" si="36"/>
        <v>175.27603959999999</v>
      </c>
      <c r="P1201">
        <f t="shared" si="37"/>
        <v>-39.429263050000003</v>
      </c>
      <c r="R1201">
        <v>222300</v>
      </c>
      <c r="S1201" t="s">
        <v>1294</v>
      </c>
      <c r="T1201" t="s">
        <v>96</v>
      </c>
      <c r="U1201">
        <v>0</v>
      </c>
      <c r="V1201">
        <v>0</v>
      </c>
      <c r="W1201">
        <v>0</v>
      </c>
      <c r="X1201">
        <v>0</v>
      </c>
      <c r="Y1201">
        <v>0.86</v>
      </c>
      <c r="Z1201">
        <v>0</v>
      </c>
      <c r="AA1201">
        <v>0</v>
      </c>
      <c r="AB1201">
        <v>0</v>
      </c>
      <c r="AC1201">
        <v>0.14000000000000001</v>
      </c>
      <c r="AD1201">
        <v>0.02</v>
      </c>
      <c r="AE1201" t="s">
        <v>97</v>
      </c>
      <c r="AF1201">
        <v>175.17136409999901</v>
      </c>
      <c r="AG1201">
        <v>-38.79311423</v>
      </c>
      <c r="AI1201">
        <v>224600</v>
      </c>
      <c r="AJ1201" t="s">
        <v>1317</v>
      </c>
      <c r="AK1201" t="s">
        <v>96</v>
      </c>
      <c r="AL1201">
        <v>0</v>
      </c>
      <c r="AM1201">
        <v>0</v>
      </c>
      <c r="AN1201">
        <v>0</v>
      </c>
      <c r="AO1201">
        <v>0</v>
      </c>
      <c r="AP1201">
        <v>0</v>
      </c>
      <c r="AQ1201">
        <v>0.7</v>
      </c>
      <c r="AR1201">
        <v>0</v>
      </c>
      <c r="AS1201">
        <v>0.15</v>
      </c>
      <c r="AT1201">
        <v>0.15</v>
      </c>
      <c r="AU1201">
        <v>0</v>
      </c>
      <c r="AV1201">
        <v>0.66120820300698802</v>
      </c>
      <c r="AW1201">
        <v>175.07547649999901</v>
      </c>
      <c r="AX1201">
        <v>-39.894627810000003</v>
      </c>
    </row>
    <row r="1202" spans="1:50" x14ac:dyDescent="0.55000000000000004">
      <c r="A1202">
        <v>223100</v>
      </c>
      <c r="B1202" t="s">
        <v>1302</v>
      </c>
      <c r="C1202" t="s">
        <v>96</v>
      </c>
      <c r="D1202">
        <v>0</v>
      </c>
      <c r="E1202">
        <v>0</v>
      </c>
      <c r="F1202">
        <v>0</v>
      </c>
      <c r="G1202">
        <v>0</v>
      </c>
      <c r="H1202">
        <v>0.80999999999999905</v>
      </c>
      <c r="I1202">
        <v>0.06</v>
      </c>
      <c r="J1202">
        <v>0</v>
      </c>
      <c r="K1202">
        <v>0.02</v>
      </c>
      <c r="L1202">
        <v>0.11</v>
      </c>
      <c r="M1202">
        <v>0.02</v>
      </c>
      <c r="N1202">
        <v>3.01220017767116</v>
      </c>
      <c r="O1202">
        <f t="shared" si="36"/>
        <v>175.40667549999901</v>
      </c>
      <c r="P1202">
        <f t="shared" si="37"/>
        <v>-39.412939090000002</v>
      </c>
      <c r="R1202">
        <v>222400</v>
      </c>
      <c r="S1202" t="s">
        <v>1295</v>
      </c>
      <c r="T1202" t="s">
        <v>96</v>
      </c>
      <c r="U1202">
        <v>0</v>
      </c>
      <c r="V1202">
        <v>0</v>
      </c>
      <c r="W1202">
        <v>0</v>
      </c>
      <c r="X1202">
        <v>0</v>
      </c>
      <c r="Y1202">
        <v>0.89</v>
      </c>
      <c r="Z1202">
        <v>0.11</v>
      </c>
      <c r="AA1202">
        <v>0</v>
      </c>
      <c r="AB1202">
        <v>0</v>
      </c>
      <c r="AC1202">
        <v>0</v>
      </c>
      <c r="AD1202">
        <v>0.02</v>
      </c>
      <c r="AE1202">
        <v>6.5815288606467997</v>
      </c>
      <c r="AF1202">
        <v>175.38690549999899</v>
      </c>
      <c r="AG1202">
        <v>-38.875265599999999</v>
      </c>
      <c r="AI1202">
        <v>224800</v>
      </c>
      <c r="AJ1202" t="s">
        <v>1318</v>
      </c>
      <c r="AK1202" t="s">
        <v>96</v>
      </c>
      <c r="AL1202">
        <v>0</v>
      </c>
      <c r="AM1202">
        <v>0</v>
      </c>
      <c r="AN1202">
        <v>0</v>
      </c>
      <c r="AO1202">
        <v>0</v>
      </c>
      <c r="AP1202">
        <v>0</v>
      </c>
      <c r="AQ1202">
        <v>0.74</v>
      </c>
      <c r="AR1202">
        <v>0</v>
      </c>
      <c r="AS1202">
        <v>0</v>
      </c>
      <c r="AT1202">
        <v>0.26</v>
      </c>
      <c r="AU1202">
        <v>0</v>
      </c>
      <c r="AV1202">
        <v>1.98065177723814</v>
      </c>
      <c r="AW1202">
        <v>175.0457945</v>
      </c>
      <c r="AX1202">
        <v>-39.919642779999997</v>
      </c>
    </row>
    <row r="1203" spans="1:50" x14ac:dyDescent="0.55000000000000004">
      <c r="A1203">
        <v>223200</v>
      </c>
      <c r="B1203" t="s">
        <v>1303</v>
      </c>
      <c r="C1203" t="s">
        <v>96</v>
      </c>
      <c r="D1203">
        <v>0</v>
      </c>
      <c r="E1203">
        <v>0</v>
      </c>
      <c r="F1203">
        <v>0</v>
      </c>
      <c r="G1203">
        <v>0</v>
      </c>
      <c r="H1203">
        <v>0.68</v>
      </c>
      <c r="I1203">
        <v>0</v>
      </c>
      <c r="J1203">
        <v>0</v>
      </c>
      <c r="K1203">
        <v>0.06</v>
      </c>
      <c r="L1203">
        <v>0.26</v>
      </c>
      <c r="M1203">
        <v>0.02</v>
      </c>
      <c r="N1203">
        <v>4.7027547553328004</v>
      </c>
      <c r="O1203">
        <f t="shared" si="36"/>
        <v>175.677638</v>
      </c>
      <c r="P1203">
        <f t="shared" si="37"/>
        <v>-39.469844530000003</v>
      </c>
      <c r="R1203">
        <v>222500</v>
      </c>
      <c r="S1203" t="s">
        <v>1296</v>
      </c>
      <c r="T1203" t="s">
        <v>96</v>
      </c>
      <c r="U1203">
        <v>0</v>
      </c>
      <c r="V1203">
        <v>0</v>
      </c>
      <c r="W1203">
        <v>0</v>
      </c>
      <c r="X1203">
        <v>0</v>
      </c>
      <c r="Y1203">
        <v>0.89</v>
      </c>
      <c r="Z1203">
        <v>0</v>
      </c>
      <c r="AA1203">
        <v>0</v>
      </c>
      <c r="AB1203">
        <v>0</v>
      </c>
      <c r="AC1203">
        <v>0.11</v>
      </c>
      <c r="AD1203">
        <v>0.02</v>
      </c>
      <c r="AE1203">
        <v>4.9317731909403797</v>
      </c>
      <c r="AF1203">
        <v>175.2520471</v>
      </c>
      <c r="AG1203">
        <v>-38.866712270000001</v>
      </c>
      <c r="AI1203">
        <v>224900</v>
      </c>
      <c r="AJ1203" t="s">
        <v>1319</v>
      </c>
      <c r="AK1203" t="s">
        <v>96</v>
      </c>
      <c r="AL1203" t="s">
        <v>97</v>
      </c>
      <c r="AM1203" t="s">
        <v>97</v>
      </c>
      <c r="AN1203" t="s">
        <v>97</v>
      </c>
      <c r="AO1203">
        <v>0</v>
      </c>
      <c r="AP1203" t="s">
        <v>97</v>
      </c>
      <c r="AQ1203" t="s">
        <v>97</v>
      </c>
      <c r="AR1203">
        <v>0</v>
      </c>
      <c r="AS1203" t="s">
        <v>97</v>
      </c>
      <c r="AT1203" t="s">
        <v>97</v>
      </c>
      <c r="AU1203">
        <v>0</v>
      </c>
      <c r="AV1203" t="s">
        <v>97</v>
      </c>
      <c r="AW1203">
        <v>175.07025769999899</v>
      </c>
      <c r="AX1203">
        <v>-39.90899306</v>
      </c>
    </row>
    <row r="1204" spans="1:50" x14ac:dyDescent="0.55000000000000004">
      <c r="A1204">
        <v>223300</v>
      </c>
      <c r="B1204" t="s">
        <v>1304</v>
      </c>
      <c r="C1204" t="s">
        <v>96</v>
      </c>
      <c r="D1204">
        <v>0</v>
      </c>
      <c r="E1204">
        <v>0</v>
      </c>
      <c r="F1204">
        <v>0</v>
      </c>
      <c r="G1204">
        <v>0</v>
      </c>
      <c r="H1204">
        <v>1</v>
      </c>
      <c r="I1204">
        <v>0</v>
      </c>
      <c r="J1204">
        <v>0</v>
      </c>
      <c r="K1204">
        <v>0</v>
      </c>
      <c r="L1204">
        <v>0</v>
      </c>
      <c r="M1204">
        <v>0.02</v>
      </c>
      <c r="N1204">
        <v>25.687861588767799</v>
      </c>
      <c r="O1204">
        <f t="shared" si="36"/>
        <v>175.1573253</v>
      </c>
      <c r="P1204">
        <f t="shared" si="37"/>
        <v>-39.652137189999998</v>
      </c>
      <c r="R1204">
        <v>222600</v>
      </c>
      <c r="S1204" t="s">
        <v>1297</v>
      </c>
      <c r="T1204" t="s">
        <v>96</v>
      </c>
      <c r="U1204">
        <v>0</v>
      </c>
      <c r="V1204">
        <v>0</v>
      </c>
      <c r="W1204">
        <v>0</v>
      </c>
      <c r="X1204">
        <v>0</v>
      </c>
      <c r="Y1204">
        <v>0.88</v>
      </c>
      <c r="Z1204">
        <v>0.06</v>
      </c>
      <c r="AA1204">
        <v>0</v>
      </c>
      <c r="AB1204">
        <v>0</v>
      </c>
      <c r="AC1204">
        <v>0.06</v>
      </c>
      <c r="AD1204">
        <v>0.02</v>
      </c>
      <c r="AE1204">
        <v>6.7836973968370602</v>
      </c>
      <c r="AF1204">
        <v>175.26436609999999</v>
      </c>
      <c r="AG1204">
        <v>-38.887920309999998</v>
      </c>
      <c r="AI1204">
        <v>225000</v>
      </c>
      <c r="AJ1204" t="s">
        <v>1320</v>
      </c>
      <c r="AK1204" t="s">
        <v>96</v>
      </c>
      <c r="AL1204">
        <v>0</v>
      </c>
      <c r="AM1204">
        <v>0.08</v>
      </c>
      <c r="AN1204">
        <v>0</v>
      </c>
      <c r="AO1204">
        <v>0</v>
      </c>
      <c r="AP1204">
        <v>0.04</v>
      </c>
      <c r="AQ1204">
        <v>0.52</v>
      </c>
      <c r="AR1204">
        <v>0</v>
      </c>
      <c r="AS1204">
        <v>7.0000000000000007E-2</v>
      </c>
      <c r="AT1204">
        <v>0.28999999999999998</v>
      </c>
      <c r="AU1204">
        <v>0</v>
      </c>
      <c r="AV1204">
        <v>4.4988721459910996</v>
      </c>
      <c r="AW1204">
        <v>175.034705</v>
      </c>
      <c r="AX1204">
        <v>-39.930500700000003</v>
      </c>
    </row>
    <row r="1205" spans="1:50" x14ac:dyDescent="0.55000000000000004">
      <c r="A1205">
        <v>223400</v>
      </c>
      <c r="B1205" t="s">
        <v>1305</v>
      </c>
      <c r="C1205" t="s">
        <v>96</v>
      </c>
      <c r="D1205">
        <v>0</v>
      </c>
      <c r="E1205">
        <v>0</v>
      </c>
      <c r="F1205">
        <v>0</v>
      </c>
      <c r="G1205">
        <v>0</v>
      </c>
      <c r="H1205">
        <v>0.98</v>
      </c>
      <c r="I1205">
        <v>0</v>
      </c>
      <c r="J1205">
        <v>0</v>
      </c>
      <c r="K1205">
        <v>0</v>
      </c>
      <c r="L1205">
        <v>0.02</v>
      </c>
      <c r="M1205">
        <v>0.02</v>
      </c>
      <c r="N1205">
        <v>14.298779089204899</v>
      </c>
      <c r="O1205">
        <f t="shared" si="36"/>
        <v>174.90288290000001</v>
      </c>
      <c r="P1205">
        <f t="shared" si="37"/>
        <v>-39.843446749999998</v>
      </c>
      <c r="R1205">
        <v>222700</v>
      </c>
      <c r="S1205" t="s">
        <v>1298</v>
      </c>
      <c r="T1205" t="s">
        <v>96</v>
      </c>
      <c r="U1205">
        <v>0</v>
      </c>
      <c r="V1205">
        <v>0</v>
      </c>
      <c r="W1205">
        <v>0</v>
      </c>
      <c r="X1205">
        <v>0</v>
      </c>
      <c r="Y1205">
        <v>0.94</v>
      </c>
      <c r="Z1205">
        <v>0</v>
      </c>
      <c r="AA1205">
        <v>0</v>
      </c>
      <c r="AB1205">
        <v>0</v>
      </c>
      <c r="AC1205">
        <v>0.06</v>
      </c>
      <c r="AD1205">
        <v>0.02</v>
      </c>
      <c r="AE1205">
        <v>6.3137901364030302</v>
      </c>
      <c r="AF1205">
        <v>175.31379569999999</v>
      </c>
      <c r="AG1205">
        <v>-38.888521539999999</v>
      </c>
      <c r="AI1205">
        <v>225100</v>
      </c>
      <c r="AJ1205" t="s">
        <v>1321</v>
      </c>
      <c r="AK1205" t="s">
        <v>96</v>
      </c>
      <c r="AL1205">
        <v>0</v>
      </c>
      <c r="AM1205">
        <v>0</v>
      </c>
      <c r="AN1205">
        <v>0</v>
      </c>
      <c r="AO1205">
        <v>0</v>
      </c>
      <c r="AP1205">
        <v>0</v>
      </c>
      <c r="AQ1205">
        <v>0.59</v>
      </c>
      <c r="AR1205">
        <v>0</v>
      </c>
      <c r="AS1205">
        <v>0</v>
      </c>
      <c r="AT1205">
        <v>0.41</v>
      </c>
      <c r="AU1205">
        <v>0</v>
      </c>
      <c r="AV1205">
        <v>0.33881027204412001</v>
      </c>
      <c r="AW1205">
        <v>175.06422259999999</v>
      </c>
      <c r="AX1205">
        <v>-39.914721020000002</v>
      </c>
    </row>
    <row r="1206" spans="1:50" x14ac:dyDescent="0.55000000000000004">
      <c r="A1206">
        <v>223500</v>
      </c>
      <c r="B1206" t="s">
        <v>1306</v>
      </c>
      <c r="C1206" t="s">
        <v>96</v>
      </c>
      <c r="D1206">
        <v>0</v>
      </c>
      <c r="E1206">
        <v>0</v>
      </c>
      <c r="F1206">
        <v>0</v>
      </c>
      <c r="G1206">
        <v>0</v>
      </c>
      <c r="H1206">
        <v>0.98</v>
      </c>
      <c r="I1206">
        <v>0</v>
      </c>
      <c r="J1206">
        <v>0</v>
      </c>
      <c r="K1206">
        <v>0.02</v>
      </c>
      <c r="L1206">
        <v>0</v>
      </c>
      <c r="M1206">
        <v>0.02</v>
      </c>
      <c r="N1206">
        <v>5.4873838350002799</v>
      </c>
      <c r="O1206">
        <f t="shared" si="36"/>
        <v>175.02790540000001</v>
      </c>
      <c r="P1206">
        <f t="shared" si="37"/>
        <v>-39.887912880000002</v>
      </c>
      <c r="R1206">
        <v>222800</v>
      </c>
      <c r="S1206" t="s">
        <v>1299</v>
      </c>
      <c r="T1206" t="s">
        <v>96</v>
      </c>
      <c r="U1206">
        <v>0</v>
      </c>
      <c r="V1206">
        <v>0</v>
      </c>
      <c r="W1206">
        <v>0</v>
      </c>
      <c r="X1206">
        <v>0</v>
      </c>
      <c r="Y1206">
        <v>0.8</v>
      </c>
      <c r="Z1206">
        <v>0</v>
      </c>
      <c r="AA1206">
        <v>0</v>
      </c>
      <c r="AB1206">
        <v>0</v>
      </c>
      <c r="AC1206">
        <v>0.2</v>
      </c>
      <c r="AD1206">
        <v>0.02</v>
      </c>
      <c r="AE1206">
        <v>2.2637917948156399</v>
      </c>
      <c r="AF1206">
        <v>175.37193359999901</v>
      </c>
      <c r="AG1206">
        <v>-39.116301559999997</v>
      </c>
      <c r="AI1206">
        <v>225200</v>
      </c>
      <c r="AJ1206" t="s">
        <v>1322</v>
      </c>
      <c r="AK1206" t="s">
        <v>96</v>
      </c>
      <c r="AL1206" t="s">
        <v>97</v>
      </c>
      <c r="AM1206" t="s">
        <v>97</v>
      </c>
      <c r="AN1206" t="s">
        <v>97</v>
      </c>
      <c r="AO1206">
        <v>0</v>
      </c>
      <c r="AP1206" t="s">
        <v>97</v>
      </c>
      <c r="AQ1206" t="s">
        <v>97</v>
      </c>
      <c r="AR1206">
        <v>0</v>
      </c>
      <c r="AS1206" t="s">
        <v>97</v>
      </c>
      <c r="AT1206" t="s">
        <v>97</v>
      </c>
      <c r="AU1206">
        <v>0</v>
      </c>
      <c r="AV1206" t="s">
        <v>97</v>
      </c>
      <c r="AW1206">
        <v>175.01822849999999</v>
      </c>
      <c r="AX1206">
        <v>-39.942733650000001</v>
      </c>
    </row>
    <row r="1207" spans="1:50" x14ac:dyDescent="0.55000000000000004">
      <c r="A1207">
        <v>223600</v>
      </c>
      <c r="B1207" t="s">
        <v>1307</v>
      </c>
      <c r="C1207" t="s">
        <v>96</v>
      </c>
      <c r="D1207">
        <v>0</v>
      </c>
      <c r="E1207">
        <v>0</v>
      </c>
      <c r="F1207">
        <v>0</v>
      </c>
      <c r="G1207">
        <v>0</v>
      </c>
      <c r="H1207">
        <v>0.91</v>
      </c>
      <c r="I1207">
        <v>0.04</v>
      </c>
      <c r="J1207">
        <v>0</v>
      </c>
      <c r="K1207">
        <v>0.05</v>
      </c>
      <c r="L1207">
        <v>0</v>
      </c>
      <c r="M1207">
        <v>0.02</v>
      </c>
      <c r="N1207">
        <v>5.4560779506244099</v>
      </c>
      <c r="O1207">
        <f t="shared" si="36"/>
        <v>174.97717519999901</v>
      </c>
      <c r="P1207">
        <f t="shared" si="37"/>
        <v>-39.929738149999999</v>
      </c>
      <c r="R1207">
        <v>222900</v>
      </c>
      <c r="S1207" t="s">
        <v>1300</v>
      </c>
      <c r="T1207" t="s">
        <v>96</v>
      </c>
      <c r="U1207">
        <v>0</v>
      </c>
      <c r="V1207">
        <v>0</v>
      </c>
      <c r="W1207">
        <v>0</v>
      </c>
      <c r="X1207">
        <v>0</v>
      </c>
      <c r="Y1207">
        <v>0.82</v>
      </c>
      <c r="Z1207">
        <v>0.15</v>
      </c>
      <c r="AA1207">
        <v>0</v>
      </c>
      <c r="AB1207">
        <v>0</v>
      </c>
      <c r="AC1207">
        <v>0.03</v>
      </c>
      <c r="AD1207">
        <v>0.02</v>
      </c>
      <c r="AE1207">
        <v>7.9560639605108303</v>
      </c>
      <c r="AF1207">
        <v>175.42752959999899</v>
      </c>
      <c r="AG1207">
        <v>-39.390162240000002</v>
      </c>
      <c r="AI1207">
        <v>225300</v>
      </c>
      <c r="AJ1207" t="s">
        <v>1323</v>
      </c>
      <c r="AK1207" t="s">
        <v>96</v>
      </c>
      <c r="AL1207">
        <v>0</v>
      </c>
      <c r="AM1207">
        <v>0</v>
      </c>
      <c r="AN1207">
        <v>0</v>
      </c>
      <c r="AO1207">
        <v>0</v>
      </c>
      <c r="AP1207">
        <v>0</v>
      </c>
      <c r="AQ1207">
        <v>0.78</v>
      </c>
      <c r="AR1207">
        <v>0</v>
      </c>
      <c r="AS1207">
        <v>0.02</v>
      </c>
      <c r="AT1207">
        <v>0.2</v>
      </c>
      <c r="AU1207">
        <v>0</v>
      </c>
      <c r="AV1207">
        <v>1.4641610479087701</v>
      </c>
      <c r="AW1207">
        <v>175.02900869999999</v>
      </c>
      <c r="AX1207">
        <v>-39.93848551</v>
      </c>
    </row>
    <row r="1208" spans="1:50" x14ac:dyDescent="0.55000000000000004">
      <c r="A1208">
        <v>223700</v>
      </c>
      <c r="B1208" t="s">
        <v>1308</v>
      </c>
      <c r="C1208" t="s">
        <v>96</v>
      </c>
      <c r="D1208">
        <v>0</v>
      </c>
      <c r="E1208">
        <v>0</v>
      </c>
      <c r="F1208">
        <v>0</v>
      </c>
      <c r="G1208">
        <v>0</v>
      </c>
      <c r="H1208">
        <v>0.98</v>
      </c>
      <c r="I1208">
        <v>0.01</v>
      </c>
      <c r="J1208">
        <v>0</v>
      </c>
      <c r="K1208">
        <v>0.01</v>
      </c>
      <c r="L1208">
        <v>0</v>
      </c>
      <c r="M1208">
        <v>0.02</v>
      </c>
      <c r="N1208">
        <v>3.9822941944763102</v>
      </c>
      <c r="O1208">
        <f t="shared" si="36"/>
        <v>175.0219061</v>
      </c>
      <c r="P1208">
        <f t="shared" si="37"/>
        <v>-39.905775249999998</v>
      </c>
      <c r="R1208">
        <v>223000</v>
      </c>
      <c r="S1208" t="s">
        <v>1301</v>
      </c>
      <c r="T1208" t="s">
        <v>96</v>
      </c>
      <c r="U1208">
        <v>0</v>
      </c>
      <c r="V1208">
        <v>0</v>
      </c>
      <c r="W1208">
        <v>0</v>
      </c>
      <c r="X1208">
        <v>0</v>
      </c>
      <c r="Y1208">
        <v>0.78</v>
      </c>
      <c r="Z1208">
        <v>7.0000000000000007E-2</v>
      </c>
      <c r="AA1208">
        <v>0</v>
      </c>
      <c r="AB1208">
        <v>0</v>
      </c>
      <c r="AC1208">
        <v>0.15</v>
      </c>
      <c r="AD1208">
        <v>0.02</v>
      </c>
      <c r="AE1208">
        <v>4.69155524578008</v>
      </c>
      <c r="AF1208">
        <v>175.27603959999999</v>
      </c>
      <c r="AG1208">
        <v>-39.429263050000003</v>
      </c>
      <c r="AI1208">
        <v>225400</v>
      </c>
      <c r="AJ1208" t="s">
        <v>1324</v>
      </c>
      <c r="AK1208" t="s">
        <v>96</v>
      </c>
      <c r="AL1208">
        <v>0</v>
      </c>
      <c r="AM1208">
        <v>0</v>
      </c>
      <c r="AN1208">
        <v>0</v>
      </c>
      <c r="AO1208">
        <v>0</v>
      </c>
      <c r="AP1208">
        <v>0</v>
      </c>
      <c r="AQ1208">
        <v>1</v>
      </c>
      <c r="AR1208">
        <v>0</v>
      </c>
      <c r="AS1208">
        <v>0</v>
      </c>
      <c r="AT1208">
        <v>0</v>
      </c>
      <c r="AU1208">
        <v>0</v>
      </c>
      <c r="AV1208">
        <v>2.5418936225861102</v>
      </c>
      <c r="AW1208">
        <v>175.05079129999999</v>
      </c>
      <c r="AX1208">
        <v>-39.926294349999999</v>
      </c>
    </row>
    <row r="1209" spans="1:50" x14ac:dyDescent="0.55000000000000004">
      <c r="A1209">
        <v>223800</v>
      </c>
      <c r="B1209" t="s">
        <v>1309</v>
      </c>
      <c r="C1209" t="s">
        <v>96</v>
      </c>
      <c r="D1209">
        <v>0</v>
      </c>
      <c r="E1209">
        <v>0</v>
      </c>
      <c r="F1209">
        <v>0</v>
      </c>
      <c r="G1209">
        <v>0</v>
      </c>
      <c r="H1209">
        <v>0.92</v>
      </c>
      <c r="I1209">
        <v>0.03</v>
      </c>
      <c r="J1209">
        <v>0</v>
      </c>
      <c r="K1209">
        <v>0.02</v>
      </c>
      <c r="L1209">
        <v>0.03</v>
      </c>
      <c r="M1209">
        <v>0.02</v>
      </c>
      <c r="N1209">
        <v>4.4072938269354998</v>
      </c>
      <c r="O1209">
        <f t="shared" si="36"/>
        <v>174.9926916</v>
      </c>
      <c r="P1209">
        <f t="shared" si="37"/>
        <v>-39.936530599999998</v>
      </c>
      <c r="R1209">
        <v>223100</v>
      </c>
      <c r="S1209" t="s">
        <v>1302</v>
      </c>
      <c r="T1209" t="s">
        <v>96</v>
      </c>
      <c r="U1209">
        <v>0</v>
      </c>
      <c r="V1209">
        <v>0</v>
      </c>
      <c r="W1209">
        <v>0</v>
      </c>
      <c r="X1209">
        <v>0</v>
      </c>
      <c r="Y1209">
        <v>0.87</v>
      </c>
      <c r="Z1209">
        <v>0.02</v>
      </c>
      <c r="AA1209">
        <v>0</v>
      </c>
      <c r="AB1209">
        <v>0.02</v>
      </c>
      <c r="AC1209">
        <v>0.09</v>
      </c>
      <c r="AD1209">
        <v>0.02</v>
      </c>
      <c r="AE1209">
        <v>3.0475248363513998</v>
      </c>
      <c r="AF1209">
        <v>175.40667549999901</v>
      </c>
      <c r="AG1209">
        <v>-39.412939090000002</v>
      </c>
      <c r="AI1209">
        <v>225500</v>
      </c>
      <c r="AJ1209" t="s">
        <v>1325</v>
      </c>
      <c r="AK1209" t="s">
        <v>96</v>
      </c>
      <c r="AL1209">
        <v>0</v>
      </c>
      <c r="AM1209">
        <v>0.03</v>
      </c>
      <c r="AN1209">
        <v>0</v>
      </c>
      <c r="AO1209">
        <v>0</v>
      </c>
      <c r="AP1209">
        <v>0</v>
      </c>
      <c r="AQ1209">
        <v>0.59</v>
      </c>
      <c r="AR1209">
        <v>0</v>
      </c>
      <c r="AS1209">
        <v>0.03</v>
      </c>
      <c r="AT1209">
        <v>0.35</v>
      </c>
      <c r="AU1209">
        <v>0</v>
      </c>
      <c r="AV1209">
        <v>4.3758356887692598</v>
      </c>
      <c r="AW1209">
        <v>175.06127979999999</v>
      </c>
      <c r="AX1209">
        <v>-39.921811810000001</v>
      </c>
    </row>
    <row r="1210" spans="1:50" x14ac:dyDescent="0.55000000000000004">
      <c r="A1210">
        <v>223900</v>
      </c>
      <c r="B1210" t="s">
        <v>1310</v>
      </c>
      <c r="C1210" t="s">
        <v>96</v>
      </c>
      <c r="D1210">
        <v>0</v>
      </c>
      <c r="E1210">
        <v>0</v>
      </c>
      <c r="F1210">
        <v>0</v>
      </c>
      <c r="G1210">
        <v>0</v>
      </c>
      <c r="H1210">
        <v>1</v>
      </c>
      <c r="I1210">
        <v>0</v>
      </c>
      <c r="J1210">
        <v>0</v>
      </c>
      <c r="K1210">
        <v>0</v>
      </c>
      <c r="L1210">
        <v>0</v>
      </c>
      <c r="M1210">
        <v>0.02</v>
      </c>
      <c r="N1210">
        <v>3.0233733329316799</v>
      </c>
      <c r="O1210">
        <f t="shared" si="36"/>
        <v>175.0167745</v>
      </c>
      <c r="P1210">
        <f t="shared" si="37"/>
        <v>-39.920961320000004</v>
      </c>
      <c r="R1210">
        <v>223200</v>
      </c>
      <c r="S1210" t="s">
        <v>1303</v>
      </c>
      <c r="T1210" t="s">
        <v>96</v>
      </c>
      <c r="U1210">
        <v>0</v>
      </c>
      <c r="V1210">
        <v>0</v>
      </c>
      <c r="W1210">
        <v>0</v>
      </c>
      <c r="X1210">
        <v>0</v>
      </c>
      <c r="Y1210">
        <v>0.64</v>
      </c>
      <c r="Z1210">
        <v>0</v>
      </c>
      <c r="AA1210">
        <v>0</v>
      </c>
      <c r="AB1210">
        <v>7.0000000000000007E-2</v>
      </c>
      <c r="AC1210">
        <v>0.28999999999999998</v>
      </c>
      <c r="AD1210">
        <v>0.02</v>
      </c>
      <c r="AE1210">
        <v>2.85934807688847</v>
      </c>
      <c r="AF1210">
        <v>175.677638</v>
      </c>
      <c r="AG1210">
        <v>-39.469844530000003</v>
      </c>
      <c r="AI1210">
        <v>225600</v>
      </c>
      <c r="AJ1210" t="s">
        <v>1326</v>
      </c>
      <c r="AK1210" t="s">
        <v>96</v>
      </c>
      <c r="AL1210">
        <v>0</v>
      </c>
      <c r="AM1210">
        <v>0.2</v>
      </c>
      <c r="AN1210">
        <v>0</v>
      </c>
      <c r="AO1210">
        <v>0</v>
      </c>
      <c r="AP1210">
        <v>0.14000000000000001</v>
      </c>
      <c r="AQ1210">
        <v>0.59</v>
      </c>
      <c r="AR1210">
        <v>0</v>
      </c>
      <c r="AS1210">
        <v>0</v>
      </c>
      <c r="AT1210">
        <v>7.0000000000000007E-2</v>
      </c>
      <c r="AU1210">
        <v>0</v>
      </c>
      <c r="AV1210">
        <v>5.7868519354477801</v>
      </c>
      <c r="AW1210">
        <v>175.15622149999999</v>
      </c>
      <c r="AX1210">
        <v>-39.941854669999998</v>
      </c>
    </row>
    <row r="1211" spans="1:50" x14ac:dyDescent="0.55000000000000004">
      <c r="A1211">
        <v>224000</v>
      </c>
      <c r="B1211" t="s">
        <v>1311</v>
      </c>
      <c r="C1211" t="s">
        <v>96</v>
      </c>
      <c r="D1211">
        <v>0</v>
      </c>
      <c r="E1211">
        <v>0</v>
      </c>
      <c r="F1211">
        <v>0</v>
      </c>
      <c r="G1211">
        <v>0</v>
      </c>
      <c r="H1211">
        <v>0.92999999999999905</v>
      </c>
      <c r="I1211">
        <v>0.02</v>
      </c>
      <c r="J1211">
        <v>0</v>
      </c>
      <c r="K1211">
        <v>0.02</v>
      </c>
      <c r="L1211">
        <v>0.03</v>
      </c>
      <c r="M1211">
        <v>0.02</v>
      </c>
      <c r="N1211">
        <v>3.6973171114294598</v>
      </c>
      <c r="O1211">
        <f t="shared" si="36"/>
        <v>175.05309599999899</v>
      </c>
      <c r="P1211">
        <f t="shared" si="37"/>
        <v>-39.904519239999999</v>
      </c>
      <c r="R1211">
        <v>223300</v>
      </c>
      <c r="S1211" t="s">
        <v>1304</v>
      </c>
      <c r="T1211" t="s">
        <v>96</v>
      </c>
      <c r="U1211">
        <v>0</v>
      </c>
      <c r="V1211">
        <v>0</v>
      </c>
      <c r="W1211">
        <v>0</v>
      </c>
      <c r="X1211">
        <v>0</v>
      </c>
      <c r="Y1211">
        <v>1</v>
      </c>
      <c r="Z1211">
        <v>0</v>
      </c>
      <c r="AA1211">
        <v>0</v>
      </c>
      <c r="AB1211">
        <v>0</v>
      </c>
      <c r="AC1211">
        <v>0</v>
      </c>
      <c r="AD1211">
        <v>0.02</v>
      </c>
      <c r="AE1211">
        <v>4.6036235780327903</v>
      </c>
      <c r="AF1211">
        <v>175.1573253</v>
      </c>
      <c r="AG1211">
        <v>-39.652137189999998</v>
      </c>
      <c r="AI1211">
        <v>225700</v>
      </c>
      <c r="AJ1211" t="s">
        <v>1327</v>
      </c>
      <c r="AK1211" t="s">
        <v>96</v>
      </c>
      <c r="AL1211">
        <v>0</v>
      </c>
      <c r="AM1211">
        <v>0.03</v>
      </c>
      <c r="AN1211">
        <v>0</v>
      </c>
      <c r="AO1211">
        <v>0</v>
      </c>
      <c r="AP1211">
        <v>0.19</v>
      </c>
      <c r="AQ1211">
        <v>0.54</v>
      </c>
      <c r="AR1211">
        <v>0</v>
      </c>
      <c r="AS1211">
        <v>7.0000000000000007E-2</v>
      </c>
      <c r="AT1211">
        <v>0.17</v>
      </c>
      <c r="AU1211">
        <v>0</v>
      </c>
      <c r="AV1211">
        <v>3.5169082301992001</v>
      </c>
      <c r="AW1211">
        <v>175.04701799999901</v>
      </c>
      <c r="AX1211">
        <v>-39.935136759999999</v>
      </c>
    </row>
    <row r="1212" spans="1:50" x14ac:dyDescent="0.55000000000000004">
      <c r="A1212">
        <v>224100</v>
      </c>
      <c r="B1212" t="s">
        <v>1312</v>
      </c>
      <c r="C1212" t="s">
        <v>96</v>
      </c>
      <c r="D1212">
        <v>0</v>
      </c>
      <c r="E1212">
        <v>0</v>
      </c>
      <c r="F1212">
        <v>0</v>
      </c>
      <c r="G1212">
        <v>0</v>
      </c>
      <c r="H1212">
        <v>0.95</v>
      </c>
      <c r="I1212">
        <v>0.05</v>
      </c>
      <c r="J1212">
        <v>0</v>
      </c>
      <c r="K1212">
        <v>0</v>
      </c>
      <c r="L1212">
        <v>0</v>
      </c>
      <c r="M1212">
        <v>0.02</v>
      </c>
      <c r="N1212">
        <v>2.78643888024608</v>
      </c>
      <c r="O1212">
        <f t="shared" si="36"/>
        <v>175.03958319999899</v>
      </c>
      <c r="P1212">
        <f t="shared" si="37"/>
        <v>-39.913097759999999</v>
      </c>
      <c r="R1212">
        <v>223400</v>
      </c>
      <c r="S1212" t="s">
        <v>1305</v>
      </c>
      <c r="T1212" t="s">
        <v>96</v>
      </c>
      <c r="U1212">
        <v>0</v>
      </c>
      <c r="V1212">
        <v>0</v>
      </c>
      <c r="W1212">
        <v>0</v>
      </c>
      <c r="X1212">
        <v>0</v>
      </c>
      <c r="Y1212">
        <v>0.88</v>
      </c>
      <c r="Z1212">
        <v>0</v>
      </c>
      <c r="AA1212">
        <v>0</v>
      </c>
      <c r="AB1212">
        <v>0</v>
      </c>
      <c r="AC1212">
        <v>0.12</v>
      </c>
      <c r="AD1212">
        <v>0.02</v>
      </c>
      <c r="AE1212">
        <v>4.4314461914983099</v>
      </c>
      <c r="AF1212">
        <v>174.90288290000001</v>
      </c>
      <c r="AG1212">
        <v>-39.843446749999998</v>
      </c>
      <c r="AI1212">
        <v>225800</v>
      </c>
      <c r="AJ1212" t="s">
        <v>1328</v>
      </c>
      <c r="AK1212" t="s">
        <v>96</v>
      </c>
      <c r="AL1212">
        <v>0</v>
      </c>
      <c r="AM1212">
        <v>0</v>
      </c>
      <c r="AN1212">
        <v>0</v>
      </c>
      <c r="AO1212">
        <v>0</v>
      </c>
      <c r="AP1212">
        <v>0</v>
      </c>
      <c r="AQ1212">
        <v>1</v>
      </c>
      <c r="AR1212">
        <v>0</v>
      </c>
      <c r="AS1212">
        <v>0</v>
      </c>
      <c r="AT1212">
        <v>0</v>
      </c>
      <c r="AU1212">
        <v>0</v>
      </c>
      <c r="AV1212">
        <v>0.50220675365626399</v>
      </c>
      <c r="AW1212">
        <v>175.03303080000001</v>
      </c>
      <c r="AX1212">
        <v>-39.94697274</v>
      </c>
    </row>
    <row r="1213" spans="1:50" x14ac:dyDescent="0.55000000000000004">
      <c r="A1213">
        <v>224200</v>
      </c>
      <c r="B1213" t="s">
        <v>1313</v>
      </c>
      <c r="C1213" t="s">
        <v>96</v>
      </c>
      <c r="D1213">
        <v>0</v>
      </c>
      <c r="E1213">
        <v>0</v>
      </c>
      <c r="F1213">
        <v>0</v>
      </c>
      <c r="G1213">
        <v>0</v>
      </c>
      <c r="H1213">
        <v>0.94</v>
      </c>
      <c r="I1213">
        <v>0.01</v>
      </c>
      <c r="J1213">
        <v>0</v>
      </c>
      <c r="K1213">
        <v>0.02</v>
      </c>
      <c r="L1213">
        <v>0.03</v>
      </c>
      <c r="M1213">
        <v>0.02</v>
      </c>
      <c r="N1213">
        <v>2.9876608632272701</v>
      </c>
      <c r="O1213">
        <f t="shared" si="36"/>
        <v>175.030642</v>
      </c>
      <c r="P1213">
        <f t="shared" si="37"/>
        <v>-39.92023434</v>
      </c>
      <c r="R1213">
        <v>223500</v>
      </c>
      <c r="S1213" t="s">
        <v>1306</v>
      </c>
      <c r="T1213" t="s">
        <v>96</v>
      </c>
      <c r="U1213">
        <v>0</v>
      </c>
      <c r="V1213">
        <v>0</v>
      </c>
      <c r="W1213">
        <v>0</v>
      </c>
      <c r="X1213">
        <v>0</v>
      </c>
      <c r="Y1213">
        <v>1</v>
      </c>
      <c r="Z1213">
        <v>0</v>
      </c>
      <c r="AA1213">
        <v>0</v>
      </c>
      <c r="AB1213">
        <v>0</v>
      </c>
      <c r="AC1213">
        <v>0</v>
      </c>
      <c r="AD1213">
        <v>0.02</v>
      </c>
      <c r="AE1213">
        <v>4.8495300361988001</v>
      </c>
      <c r="AF1213">
        <v>175.02790540000001</v>
      </c>
      <c r="AG1213">
        <v>-39.887912880000002</v>
      </c>
      <c r="AI1213">
        <v>225900</v>
      </c>
      <c r="AJ1213" t="s">
        <v>1329</v>
      </c>
      <c r="AK1213" t="s">
        <v>96</v>
      </c>
      <c r="AL1213">
        <v>0</v>
      </c>
      <c r="AM1213">
        <v>0</v>
      </c>
      <c r="AN1213">
        <v>0</v>
      </c>
      <c r="AO1213">
        <v>0</v>
      </c>
      <c r="AP1213">
        <v>0</v>
      </c>
      <c r="AQ1213">
        <v>0.8</v>
      </c>
      <c r="AR1213">
        <v>0</v>
      </c>
      <c r="AS1213">
        <v>0</v>
      </c>
      <c r="AT1213">
        <v>0.2</v>
      </c>
      <c r="AU1213">
        <v>0</v>
      </c>
      <c r="AV1213">
        <v>1.7942708216849099</v>
      </c>
      <c r="AW1213">
        <v>175.06596969999899</v>
      </c>
      <c r="AX1213">
        <v>-39.934387280000003</v>
      </c>
    </row>
    <row r="1214" spans="1:50" x14ac:dyDescent="0.55000000000000004">
      <c r="A1214">
        <v>224300</v>
      </c>
      <c r="B1214" t="s">
        <v>1314</v>
      </c>
      <c r="C1214" t="s">
        <v>96</v>
      </c>
      <c r="D1214">
        <v>0</v>
      </c>
      <c r="E1214">
        <v>0</v>
      </c>
      <c r="F1214">
        <v>0</v>
      </c>
      <c r="G1214">
        <v>0</v>
      </c>
      <c r="H1214">
        <v>0.94</v>
      </c>
      <c r="I1214">
        <v>0</v>
      </c>
      <c r="J1214">
        <v>0</v>
      </c>
      <c r="K1214">
        <v>0.04</v>
      </c>
      <c r="L1214">
        <v>0.02</v>
      </c>
      <c r="M1214">
        <v>0.02</v>
      </c>
      <c r="N1214">
        <v>2.9464617810968701</v>
      </c>
      <c r="O1214">
        <f t="shared" si="36"/>
        <v>175.00898230000001</v>
      </c>
      <c r="P1214">
        <f t="shared" si="37"/>
        <v>-39.937447740000003</v>
      </c>
      <c r="R1214">
        <v>223600</v>
      </c>
      <c r="S1214" t="s">
        <v>1307</v>
      </c>
      <c r="T1214" t="s">
        <v>96</v>
      </c>
      <c r="U1214">
        <v>0</v>
      </c>
      <c r="V1214">
        <v>0</v>
      </c>
      <c r="W1214">
        <v>0</v>
      </c>
      <c r="X1214">
        <v>0</v>
      </c>
      <c r="Y1214">
        <v>1</v>
      </c>
      <c r="Z1214">
        <v>0</v>
      </c>
      <c r="AA1214">
        <v>0</v>
      </c>
      <c r="AB1214">
        <v>0</v>
      </c>
      <c r="AC1214">
        <v>0</v>
      </c>
      <c r="AD1214">
        <v>0.02</v>
      </c>
      <c r="AE1214" t="s">
        <v>97</v>
      </c>
      <c r="AF1214">
        <v>174.97717519999901</v>
      </c>
      <c r="AG1214">
        <v>-39.929738149999999</v>
      </c>
      <c r="AI1214">
        <v>226000</v>
      </c>
      <c r="AJ1214" t="s">
        <v>1330</v>
      </c>
      <c r="AK1214" t="s">
        <v>96</v>
      </c>
      <c r="AL1214">
        <v>0</v>
      </c>
      <c r="AM1214">
        <v>0</v>
      </c>
      <c r="AN1214">
        <v>0</v>
      </c>
      <c r="AO1214">
        <v>0</v>
      </c>
      <c r="AP1214">
        <v>0</v>
      </c>
      <c r="AQ1214">
        <v>1</v>
      </c>
      <c r="AR1214">
        <v>0</v>
      </c>
      <c r="AS1214">
        <v>0</v>
      </c>
      <c r="AT1214">
        <v>0</v>
      </c>
      <c r="AU1214">
        <v>0</v>
      </c>
      <c r="AV1214" t="s">
        <v>97</v>
      </c>
      <c r="AW1214">
        <v>175.05116000000001</v>
      </c>
      <c r="AX1214">
        <v>-39.951887319999997</v>
      </c>
    </row>
    <row r="1215" spans="1:50" x14ac:dyDescent="0.55000000000000004">
      <c r="A1215">
        <v>224400</v>
      </c>
      <c r="B1215" t="s">
        <v>1315</v>
      </c>
      <c r="C1215" t="s">
        <v>96</v>
      </c>
      <c r="D1215">
        <v>0</v>
      </c>
      <c r="E1215">
        <v>0</v>
      </c>
      <c r="F1215">
        <v>0</v>
      </c>
      <c r="G1215">
        <v>0</v>
      </c>
      <c r="H1215">
        <v>0.97</v>
      </c>
      <c r="I1215">
        <v>0.02</v>
      </c>
      <c r="J1215">
        <v>0</v>
      </c>
      <c r="K1215">
        <v>0.01</v>
      </c>
      <c r="L1215">
        <v>0</v>
      </c>
      <c r="M1215">
        <v>0.02</v>
      </c>
      <c r="N1215">
        <v>2.7767842930693698</v>
      </c>
      <c r="O1215">
        <f t="shared" si="36"/>
        <v>175.01753640000001</v>
      </c>
      <c r="P1215">
        <f t="shared" si="37"/>
        <v>-39.929481420000002</v>
      </c>
      <c r="R1215">
        <v>223700</v>
      </c>
      <c r="S1215" t="s">
        <v>1308</v>
      </c>
      <c r="T1215" t="s">
        <v>96</v>
      </c>
      <c r="U1215">
        <v>0</v>
      </c>
      <c r="V1215">
        <v>0</v>
      </c>
      <c r="W1215">
        <v>0</v>
      </c>
      <c r="X1215">
        <v>0</v>
      </c>
      <c r="Y1215">
        <v>1</v>
      </c>
      <c r="Z1215">
        <v>0</v>
      </c>
      <c r="AA1215">
        <v>0</v>
      </c>
      <c r="AB1215">
        <v>0</v>
      </c>
      <c r="AC1215">
        <v>0</v>
      </c>
      <c r="AD1215">
        <v>0.02</v>
      </c>
      <c r="AE1215">
        <v>3.8180034767342699</v>
      </c>
      <c r="AF1215">
        <v>175.0219061</v>
      </c>
      <c r="AG1215">
        <v>-39.905775249999998</v>
      </c>
      <c r="AI1215">
        <v>226100</v>
      </c>
      <c r="AJ1215" t="s">
        <v>1331</v>
      </c>
      <c r="AK1215" t="s">
        <v>96</v>
      </c>
      <c r="AL1215">
        <v>0</v>
      </c>
      <c r="AM1215">
        <v>0.65</v>
      </c>
      <c r="AN1215">
        <v>0</v>
      </c>
      <c r="AO1215">
        <v>0</v>
      </c>
      <c r="AP1215">
        <v>0</v>
      </c>
      <c r="AQ1215">
        <v>0.27</v>
      </c>
      <c r="AR1215">
        <v>0</v>
      </c>
      <c r="AS1215">
        <v>0</v>
      </c>
      <c r="AT1215">
        <v>0.08</v>
      </c>
      <c r="AU1215">
        <v>0</v>
      </c>
      <c r="AV1215">
        <v>3.3474664805247998</v>
      </c>
      <c r="AW1215">
        <v>175.89462399999999</v>
      </c>
      <c r="AX1215">
        <v>-39.595503829999998</v>
      </c>
    </row>
    <row r="1216" spans="1:50" x14ac:dyDescent="0.55000000000000004">
      <c r="A1216">
        <v>224500</v>
      </c>
      <c r="B1216" t="s">
        <v>1316</v>
      </c>
      <c r="C1216" t="s">
        <v>96</v>
      </c>
      <c r="D1216">
        <v>0</v>
      </c>
      <c r="E1216">
        <v>0</v>
      </c>
      <c r="F1216">
        <v>0</v>
      </c>
      <c r="G1216">
        <v>0</v>
      </c>
      <c r="H1216">
        <v>0.94</v>
      </c>
      <c r="I1216">
        <v>0.03</v>
      </c>
      <c r="J1216">
        <v>0</v>
      </c>
      <c r="K1216">
        <v>0.03</v>
      </c>
      <c r="L1216">
        <v>0</v>
      </c>
      <c r="M1216">
        <v>0.02</v>
      </c>
      <c r="N1216">
        <v>2.5435050910595902</v>
      </c>
      <c r="O1216">
        <f t="shared" si="36"/>
        <v>175.02322509999999</v>
      </c>
      <c r="P1216">
        <f t="shared" si="37"/>
        <v>-39.925577060000002</v>
      </c>
      <c r="R1216">
        <v>223800</v>
      </c>
      <c r="S1216" t="s">
        <v>1309</v>
      </c>
      <c r="T1216" t="s">
        <v>96</v>
      </c>
      <c r="U1216">
        <v>0</v>
      </c>
      <c r="V1216">
        <v>0</v>
      </c>
      <c r="W1216">
        <v>0</v>
      </c>
      <c r="X1216">
        <v>0</v>
      </c>
      <c r="Y1216">
        <v>1</v>
      </c>
      <c r="Z1216">
        <v>0</v>
      </c>
      <c r="AA1216">
        <v>0</v>
      </c>
      <c r="AB1216">
        <v>0</v>
      </c>
      <c r="AC1216">
        <v>0</v>
      </c>
      <c r="AD1216">
        <v>0.02</v>
      </c>
      <c r="AE1216">
        <v>3.7241242609263301</v>
      </c>
      <c r="AF1216">
        <v>174.9926916</v>
      </c>
      <c r="AG1216">
        <v>-39.936530599999998</v>
      </c>
      <c r="AI1216">
        <v>226300</v>
      </c>
      <c r="AJ1216" t="s">
        <v>1332</v>
      </c>
      <c r="AK1216" t="s">
        <v>96</v>
      </c>
      <c r="AL1216">
        <v>0</v>
      </c>
      <c r="AM1216">
        <v>0.55000000000000004</v>
      </c>
      <c r="AN1216">
        <v>0</v>
      </c>
      <c r="AO1216">
        <v>0</v>
      </c>
      <c r="AP1216">
        <v>0</v>
      </c>
      <c r="AQ1216">
        <v>0.45</v>
      </c>
      <c r="AR1216">
        <v>0</v>
      </c>
      <c r="AS1216">
        <v>0</v>
      </c>
      <c r="AT1216">
        <v>0</v>
      </c>
      <c r="AU1216">
        <v>0</v>
      </c>
      <c r="AV1216">
        <v>2.1102217613338898</v>
      </c>
      <c r="AW1216">
        <v>175.25773899999999</v>
      </c>
      <c r="AX1216">
        <v>-40.0113956</v>
      </c>
    </row>
    <row r="1217" spans="1:50" x14ac:dyDescent="0.55000000000000004">
      <c r="A1217">
        <v>224600</v>
      </c>
      <c r="B1217" t="s">
        <v>1317</v>
      </c>
      <c r="C1217" t="s">
        <v>96</v>
      </c>
      <c r="D1217">
        <v>0</v>
      </c>
      <c r="E1217">
        <v>0</v>
      </c>
      <c r="F1217">
        <v>0</v>
      </c>
      <c r="G1217">
        <v>0</v>
      </c>
      <c r="H1217">
        <v>0.97</v>
      </c>
      <c r="I1217">
        <v>0.02</v>
      </c>
      <c r="J1217">
        <v>0</v>
      </c>
      <c r="K1217">
        <v>0.01</v>
      </c>
      <c r="L1217">
        <v>0</v>
      </c>
      <c r="M1217">
        <v>0.02</v>
      </c>
      <c r="N1217">
        <v>6.2430308712462699</v>
      </c>
      <c r="O1217">
        <f t="shared" si="36"/>
        <v>175.07547649999901</v>
      </c>
      <c r="P1217">
        <f t="shared" si="37"/>
        <v>-39.894627810000003</v>
      </c>
      <c r="R1217">
        <v>223900</v>
      </c>
      <c r="S1217" t="s">
        <v>1310</v>
      </c>
      <c r="T1217" t="s">
        <v>96</v>
      </c>
      <c r="U1217" t="s">
        <v>97</v>
      </c>
      <c r="V1217" t="s">
        <v>97</v>
      </c>
      <c r="W1217" t="s">
        <v>97</v>
      </c>
      <c r="X1217">
        <v>0</v>
      </c>
      <c r="Y1217" t="s">
        <v>97</v>
      </c>
      <c r="Z1217" t="s">
        <v>97</v>
      </c>
      <c r="AA1217">
        <v>0</v>
      </c>
      <c r="AB1217" t="s">
        <v>97</v>
      </c>
      <c r="AC1217" t="s">
        <v>97</v>
      </c>
      <c r="AD1217">
        <v>0.02</v>
      </c>
      <c r="AE1217" t="s">
        <v>97</v>
      </c>
      <c r="AF1217">
        <v>175.0167745</v>
      </c>
      <c r="AG1217">
        <v>-39.920961320000004</v>
      </c>
      <c r="AI1217">
        <v>226400</v>
      </c>
      <c r="AJ1217" t="s">
        <v>1333</v>
      </c>
      <c r="AK1217" t="s">
        <v>96</v>
      </c>
      <c r="AL1217">
        <v>0</v>
      </c>
      <c r="AM1217">
        <v>0.64</v>
      </c>
      <c r="AN1217">
        <v>0</v>
      </c>
      <c r="AO1217">
        <v>0</v>
      </c>
      <c r="AP1217">
        <v>-0.01</v>
      </c>
      <c r="AQ1217">
        <v>0.14000000000000001</v>
      </c>
      <c r="AR1217">
        <v>0</v>
      </c>
      <c r="AS1217">
        <v>0.06</v>
      </c>
      <c r="AT1217">
        <v>0.17</v>
      </c>
      <c r="AU1217">
        <v>0</v>
      </c>
      <c r="AV1217">
        <v>8.4050075529521298</v>
      </c>
      <c r="AW1217">
        <v>175.525475</v>
      </c>
      <c r="AX1217">
        <v>-39.8895865</v>
      </c>
    </row>
    <row r="1218" spans="1:50" x14ac:dyDescent="0.55000000000000004">
      <c r="A1218">
        <v>224700</v>
      </c>
      <c r="B1218" t="s">
        <v>1334</v>
      </c>
      <c r="C1218" t="s">
        <v>96</v>
      </c>
      <c r="D1218">
        <v>0</v>
      </c>
      <c r="E1218">
        <v>0</v>
      </c>
      <c r="F1218">
        <v>0</v>
      </c>
      <c r="G1218">
        <v>0</v>
      </c>
      <c r="H1218">
        <v>1</v>
      </c>
      <c r="I1218">
        <v>0</v>
      </c>
      <c r="J1218">
        <v>0</v>
      </c>
      <c r="K1218">
        <v>0</v>
      </c>
      <c r="L1218">
        <v>0</v>
      </c>
      <c r="M1218">
        <v>0.02</v>
      </c>
      <c r="N1218" t="s">
        <v>97</v>
      </c>
      <c r="O1218">
        <f t="shared" si="36"/>
        <v>175.008778699999</v>
      </c>
      <c r="P1218">
        <f t="shared" si="37"/>
        <v>-39.948570429999997</v>
      </c>
      <c r="R1218">
        <v>224000</v>
      </c>
      <c r="S1218" t="s">
        <v>1311</v>
      </c>
      <c r="T1218" t="s">
        <v>96</v>
      </c>
      <c r="U1218">
        <v>0</v>
      </c>
      <c r="V1218">
        <v>0</v>
      </c>
      <c r="W1218">
        <v>0</v>
      </c>
      <c r="X1218">
        <v>0</v>
      </c>
      <c r="Y1218">
        <v>0.96</v>
      </c>
      <c r="Z1218">
        <v>0</v>
      </c>
      <c r="AA1218">
        <v>0</v>
      </c>
      <c r="AB1218">
        <v>0</v>
      </c>
      <c r="AC1218">
        <v>0.04</v>
      </c>
      <c r="AD1218">
        <v>0.02</v>
      </c>
      <c r="AE1218">
        <v>3.4283400604987402</v>
      </c>
      <c r="AF1218">
        <v>175.05309599999899</v>
      </c>
      <c r="AG1218">
        <v>-39.904519239999999</v>
      </c>
      <c r="AI1218">
        <v>226500</v>
      </c>
      <c r="AJ1218" t="s">
        <v>1335</v>
      </c>
      <c r="AK1218" t="s">
        <v>96</v>
      </c>
      <c r="AL1218">
        <v>0</v>
      </c>
      <c r="AM1218">
        <v>0.27</v>
      </c>
      <c r="AN1218">
        <v>0</v>
      </c>
      <c r="AO1218">
        <v>0</v>
      </c>
      <c r="AP1218">
        <v>0</v>
      </c>
      <c r="AQ1218">
        <v>0.55000000000000004</v>
      </c>
      <c r="AR1218">
        <v>0</v>
      </c>
      <c r="AS1218">
        <v>0</v>
      </c>
      <c r="AT1218">
        <v>0.18</v>
      </c>
      <c r="AU1218">
        <v>0</v>
      </c>
      <c r="AV1218">
        <v>5.1991864292337198</v>
      </c>
      <c r="AW1218">
        <v>175.79677340000001</v>
      </c>
      <c r="AX1218">
        <v>-39.678067329999998</v>
      </c>
    </row>
    <row r="1219" spans="1:50" x14ac:dyDescent="0.55000000000000004">
      <c r="A1219">
        <v>224800</v>
      </c>
      <c r="B1219" t="s">
        <v>1318</v>
      </c>
      <c r="C1219" t="s">
        <v>96</v>
      </c>
      <c r="D1219">
        <v>0</v>
      </c>
      <c r="E1219">
        <v>0</v>
      </c>
      <c r="F1219">
        <v>0</v>
      </c>
      <c r="G1219">
        <v>0</v>
      </c>
      <c r="H1219">
        <v>0.87</v>
      </c>
      <c r="I1219">
        <v>0.04</v>
      </c>
      <c r="J1219">
        <v>0</v>
      </c>
      <c r="K1219">
        <v>0</v>
      </c>
      <c r="L1219">
        <v>0.09</v>
      </c>
      <c r="M1219">
        <v>0.02</v>
      </c>
      <c r="N1219">
        <v>2.4623806442727498</v>
      </c>
      <c r="O1219">
        <f t="shared" si="36"/>
        <v>175.0457945</v>
      </c>
      <c r="P1219">
        <f t="shared" si="37"/>
        <v>-39.919642779999997</v>
      </c>
      <c r="R1219">
        <v>224100</v>
      </c>
      <c r="S1219" t="s">
        <v>1312</v>
      </c>
      <c r="T1219" t="s">
        <v>96</v>
      </c>
      <c r="U1219">
        <v>0</v>
      </c>
      <c r="V1219">
        <v>0</v>
      </c>
      <c r="W1219">
        <v>0</v>
      </c>
      <c r="X1219">
        <v>0</v>
      </c>
      <c r="Y1219">
        <v>1</v>
      </c>
      <c r="Z1219">
        <v>0</v>
      </c>
      <c r="AA1219">
        <v>0</v>
      </c>
      <c r="AB1219">
        <v>0</v>
      </c>
      <c r="AC1219">
        <v>0</v>
      </c>
      <c r="AD1219">
        <v>0.02</v>
      </c>
      <c r="AE1219">
        <v>2.5533383100045501</v>
      </c>
      <c r="AF1219">
        <v>175.03958319999899</v>
      </c>
      <c r="AG1219">
        <v>-39.913097759999999</v>
      </c>
      <c r="AI1219">
        <v>226600</v>
      </c>
      <c r="AJ1219" t="s">
        <v>1336</v>
      </c>
      <c r="AK1219" t="s">
        <v>96</v>
      </c>
      <c r="AL1219">
        <v>0</v>
      </c>
      <c r="AM1219">
        <v>7.0000000000000007E-2</v>
      </c>
      <c r="AN1219">
        <v>0</v>
      </c>
      <c r="AO1219">
        <v>0</v>
      </c>
      <c r="AP1219">
        <v>0</v>
      </c>
      <c r="AQ1219">
        <v>0.93</v>
      </c>
      <c r="AR1219">
        <v>0</v>
      </c>
      <c r="AS1219">
        <v>0</v>
      </c>
      <c r="AT1219">
        <v>0</v>
      </c>
      <c r="AU1219">
        <v>0</v>
      </c>
      <c r="AV1219">
        <v>3.2999641154783399</v>
      </c>
      <c r="AW1219">
        <v>175.38194799999999</v>
      </c>
      <c r="AX1219">
        <v>-40.063776390000001</v>
      </c>
    </row>
    <row r="1220" spans="1:50" x14ac:dyDescent="0.55000000000000004">
      <c r="A1220">
        <v>224900</v>
      </c>
      <c r="B1220" t="s">
        <v>1319</v>
      </c>
      <c r="C1220" t="s">
        <v>96</v>
      </c>
      <c r="D1220">
        <v>0</v>
      </c>
      <c r="E1220">
        <v>0</v>
      </c>
      <c r="F1220">
        <v>0</v>
      </c>
      <c r="G1220">
        <v>0</v>
      </c>
      <c r="H1220">
        <v>0.98</v>
      </c>
      <c r="I1220">
        <v>0</v>
      </c>
      <c r="J1220">
        <v>0</v>
      </c>
      <c r="K1220">
        <v>0.02</v>
      </c>
      <c r="L1220">
        <v>0</v>
      </c>
      <c r="M1220">
        <v>0.02</v>
      </c>
      <c r="N1220">
        <v>4.3318625837895901</v>
      </c>
      <c r="O1220">
        <f t="shared" ref="O1220:O1283" si="38">VLOOKUP($A1220,$R$2:$AG$2152, 15)</f>
        <v>175.07025769999899</v>
      </c>
      <c r="P1220">
        <f t="shared" ref="P1220:P1283" si="39">VLOOKUP($A1220,$R$2:$AG$2152, 16)</f>
        <v>-39.90899306</v>
      </c>
      <c r="R1220">
        <v>224200</v>
      </c>
      <c r="S1220" t="s">
        <v>1313</v>
      </c>
      <c r="T1220" t="s">
        <v>96</v>
      </c>
      <c r="U1220">
        <v>0</v>
      </c>
      <c r="V1220">
        <v>0</v>
      </c>
      <c r="W1220">
        <v>0</v>
      </c>
      <c r="X1220">
        <v>0</v>
      </c>
      <c r="Y1220">
        <v>0.89</v>
      </c>
      <c r="Z1220">
        <v>0</v>
      </c>
      <c r="AA1220">
        <v>0</v>
      </c>
      <c r="AB1220">
        <v>0</v>
      </c>
      <c r="AC1220">
        <v>0.11</v>
      </c>
      <c r="AD1220">
        <v>0.02</v>
      </c>
      <c r="AE1220">
        <v>2.3838249516059502</v>
      </c>
      <c r="AF1220">
        <v>175.030642</v>
      </c>
      <c r="AG1220">
        <v>-39.92023434</v>
      </c>
      <c r="AI1220">
        <v>226700</v>
      </c>
      <c r="AJ1220" t="s">
        <v>1337</v>
      </c>
      <c r="AK1220" t="s">
        <v>96</v>
      </c>
      <c r="AL1220">
        <v>0</v>
      </c>
      <c r="AM1220">
        <v>0.13</v>
      </c>
      <c r="AN1220">
        <v>0</v>
      </c>
      <c r="AO1220">
        <v>0</v>
      </c>
      <c r="AP1220">
        <v>0.02</v>
      </c>
      <c r="AQ1220">
        <v>0.59</v>
      </c>
      <c r="AR1220">
        <v>0</v>
      </c>
      <c r="AS1220">
        <v>0.02</v>
      </c>
      <c r="AT1220">
        <v>0.24</v>
      </c>
      <c r="AU1220">
        <v>0</v>
      </c>
      <c r="AV1220">
        <v>4.7928191283504002</v>
      </c>
      <c r="AW1220">
        <v>175.37098080000001</v>
      </c>
      <c r="AX1220">
        <v>-40.062990970000001</v>
      </c>
    </row>
    <row r="1221" spans="1:50" x14ac:dyDescent="0.55000000000000004">
      <c r="A1221">
        <v>225000</v>
      </c>
      <c r="B1221" t="s">
        <v>1320</v>
      </c>
      <c r="C1221" t="s">
        <v>96</v>
      </c>
      <c r="D1221">
        <v>0</v>
      </c>
      <c r="E1221">
        <v>0</v>
      </c>
      <c r="F1221">
        <v>0</v>
      </c>
      <c r="G1221">
        <v>0</v>
      </c>
      <c r="H1221">
        <v>0.83</v>
      </c>
      <c r="I1221">
        <v>0.02</v>
      </c>
      <c r="J1221">
        <v>0</v>
      </c>
      <c r="K1221">
        <v>0.04</v>
      </c>
      <c r="L1221">
        <v>0.11</v>
      </c>
      <c r="M1221">
        <v>0.02</v>
      </c>
      <c r="N1221">
        <v>1.3271355704055501</v>
      </c>
      <c r="O1221">
        <f t="shared" si="38"/>
        <v>175.034705</v>
      </c>
      <c r="P1221">
        <f t="shared" si="39"/>
        <v>-39.930500700000003</v>
      </c>
      <c r="R1221">
        <v>224300</v>
      </c>
      <c r="S1221" t="s">
        <v>1314</v>
      </c>
      <c r="T1221" t="s">
        <v>96</v>
      </c>
      <c r="U1221">
        <v>0</v>
      </c>
      <c r="V1221">
        <v>0</v>
      </c>
      <c r="W1221">
        <v>0</v>
      </c>
      <c r="X1221">
        <v>0</v>
      </c>
      <c r="Y1221">
        <v>1</v>
      </c>
      <c r="Z1221">
        <v>0</v>
      </c>
      <c r="AA1221">
        <v>0</v>
      </c>
      <c r="AB1221">
        <v>0</v>
      </c>
      <c r="AC1221">
        <v>0</v>
      </c>
      <c r="AD1221">
        <v>0.02</v>
      </c>
      <c r="AE1221">
        <v>4.4573086032524696</v>
      </c>
      <c r="AF1221">
        <v>175.00898230000001</v>
      </c>
      <c r="AG1221">
        <v>-39.937447740000003</v>
      </c>
      <c r="AI1221">
        <v>226800</v>
      </c>
      <c r="AJ1221" t="s">
        <v>1338</v>
      </c>
      <c r="AK1221" t="s">
        <v>96</v>
      </c>
      <c r="AL1221" t="s">
        <v>97</v>
      </c>
      <c r="AM1221" t="s">
        <v>97</v>
      </c>
      <c r="AN1221" t="s">
        <v>97</v>
      </c>
      <c r="AO1221">
        <v>0</v>
      </c>
      <c r="AP1221" t="s">
        <v>97</v>
      </c>
      <c r="AQ1221" t="s">
        <v>97</v>
      </c>
      <c r="AR1221">
        <v>0</v>
      </c>
      <c r="AS1221" t="s">
        <v>97</v>
      </c>
      <c r="AT1221" t="s">
        <v>97</v>
      </c>
      <c r="AU1221">
        <v>0</v>
      </c>
      <c r="AV1221" t="s">
        <v>97</v>
      </c>
      <c r="AW1221">
        <v>175.28477580000001</v>
      </c>
      <c r="AX1221">
        <v>-40.179385570000001</v>
      </c>
    </row>
    <row r="1222" spans="1:50" x14ac:dyDescent="0.55000000000000004">
      <c r="A1222">
        <v>225100</v>
      </c>
      <c r="B1222" t="s">
        <v>1321</v>
      </c>
      <c r="C1222" t="s">
        <v>96</v>
      </c>
      <c r="D1222">
        <v>0</v>
      </c>
      <c r="E1222">
        <v>0</v>
      </c>
      <c r="F1222">
        <v>0</v>
      </c>
      <c r="G1222">
        <v>0</v>
      </c>
      <c r="H1222">
        <v>0.92</v>
      </c>
      <c r="I1222">
        <v>0.02</v>
      </c>
      <c r="J1222">
        <v>0</v>
      </c>
      <c r="K1222">
        <v>0.03</v>
      </c>
      <c r="L1222">
        <v>0.03</v>
      </c>
      <c r="M1222">
        <v>0.02</v>
      </c>
      <c r="N1222">
        <v>3.5063008322613598</v>
      </c>
      <c r="O1222">
        <f t="shared" si="38"/>
        <v>175.06422259999999</v>
      </c>
      <c r="P1222">
        <f t="shared" si="39"/>
        <v>-39.914721020000002</v>
      </c>
      <c r="R1222">
        <v>224400</v>
      </c>
      <c r="S1222" t="s">
        <v>1315</v>
      </c>
      <c r="T1222" t="s">
        <v>96</v>
      </c>
      <c r="U1222">
        <v>0</v>
      </c>
      <c r="V1222">
        <v>0</v>
      </c>
      <c r="W1222">
        <v>0</v>
      </c>
      <c r="X1222">
        <v>0</v>
      </c>
      <c r="Y1222">
        <v>1</v>
      </c>
      <c r="Z1222">
        <v>0</v>
      </c>
      <c r="AA1222">
        <v>0</v>
      </c>
      <c r="AB1222">
        <v>0</v>
      </c>
      <c r="AC1222">
        <v>0</v>
      </c>
      <c r="AD1222">
        <v>0.02</v>
      </c>
      <c r="AE1222">
        <v>4.5623300762019001</v>
      </c>
      <c r="AF1222">
        <v>175.01753640000001</v>
      </c>
      <c r="AG1222">
        <v>-39.929481420000002</v>
      </c>
      <c r="AI1222">
        <v>226900</v>
      </c>
      <c r="AJ1222" t="s">
        <v>1339</v>
      </c>
      <c r="AK1222" t="s">
        <v>96</v>
      </c>
      <c r="AL1222">
        <v>0</v>
      </c>
      <c r="AM1222">
        <v>0.03</v>
      </c>
      <c r="AN1222">
        <v>0</v>
      </c>
      <c r="AO1222">
        <v>0</v>
      </c>
      <c r="AP1222">
        <v>0</v>
      </c>
      <c r="AQ1222">
        <v>0.6</v>
      </c>
      <c r="AR1222">
        <v>0</v>
      </c>
      <c r="AS1222">
        <v>0.05</v>
      </c>
      <c r="AT1222">
        <v>0.32</v>
      </c>
      <c r="AU1222">
        <v>0</v>
      </c>
      <c r="AV1222">
        <v>1.1824823933663799</v>
      </c>
      <c r="AW1222">
        <v>175.3854159</v>
      </c>
      <c r="AX1222">
        <v>-40.08428893</v>
      </c>
    </row>
    <row r="1223" spans="1:50" x14ac:dyDescent="0.55000000000000004">
      <c r="A1223">
        <v>225200</v>
      </c>
      <c r="B1223" t="s">
        <v>1322</v>
      </c>
      <c r="C1223" t="s">
        <v>96</v>
      </c>
      <c r="D1223">
        <v>0</v>
      </c>
      <c r="E1223">
        <v>0</v>
      </c>
      <c r="F1223">
        <v>0</v>
      </c>
      <c r="G1223">
        <v>0</v>
      </c>
      <c r="H1223">
        <v>0.90999999999999903</v>
      </c>
      <c r="I1223">
        <v>0.03</v>
      </c>
      <c r="J1223">
        <v>0</v>
      </c>
      <c r="K1223">
        <v>0.03</v>
      </c>
      <c r="L1223">
        <v>0.03</v>
      </c>
      <c r="M1223">
        <v>0.02</v>
      </c>
      <c r="N1223">
        <v>2.3666792962561001</v>
      </c>
      <c r="O1223">
        <f t="shared" si="38"/>
        <v>175.01822849999999</v>
      </c>
      <c r="P1223">
        <f t="shared" si="39"/>
        <v>-39.942733650000001</v>
      </c>
      <c r="R1223">
        <v>224500</v>
      </c>
      <c r="S1223" t="s">
        <v>1316</v>
      </c>
      <c r="T1223" t="s">
        <v>96</v>
      </c>
      <c r="U1223" t="s">
        <v>97</v>
      </c>
      <c r="V1223" t="s">
        <v>97</v>
      </c>
      <c r="W1223" t="s">
        <v>97</v>
      </c>
      <c r="X1223">
        <v>0</v>
      </c>
      <c r="Y1223" t="s">
        <v>97</v>
      </c>
      <c r="Z1223" t="s">
        <v>97</v>
      </c>
      <c r="AA1223">
        <v>0</v>
      </c>
      <c r="AB1223" t="s">
        <v>97</v>
      </c>
      <c r="AC1223" t="s">
        <v>97</v>
      </c>
      <c r="AD1223">
        <v>0.02</v>
      </c>
      <c r="AE1223" t="s">
        <v>97</v>
      </c>
      <c r="AF1223">
        <v>175.02322509999999</v>
      </c>
      <c r="AG1223">
        <v>-39.925577060000002</v>
      </c>
      <c r="AI1223">
        <v>227000</v>
      </c>
      <c r="AJ1223" t="s">
        <v>1340</v>
      </c>
      <c r="AK1223" t="s">
        <v>96</v>
      </c>
      <c r="AL1223">
        <v>0</v>
      </c>
      <c r="AM1223">
        <v>0.06</v>
      </c>
      <c r="AN1223">
        <v>0</v>
      </c>
      <c r="AO1223">
        <v>0</v>
      </c>
      <c r="AP1223">
        <v>0.01</v>
      </c>
      <c r="AQ1223">
        <v>0.64</v>
      </c>
      <c r="AR1223">
        <v>0</v>
      </c>
      <c r="AS1223">
        <v>7.0000000000000007E-2</v>
      </c>
      <c r="AT1223">
        <v>0.22</v>
      </c>
      <c r="AU1223">
        <v>0</v>
      </c>
      <c r="AV1223">
        <v>2.4362480364229802</v>
      </c>
      <c r="AW1223">
        <v>175.38251009999999</v>
      </c>
      <c r="AX1223">
        <v>-40.179388770000003</v>
      </c>
    </row>
    <row r="1224" spans="1:50" x14ac:dyDescent="0.55000000000000004">
      <c r="A1224">
        <v>225300</v>
      </c>
      <c r="B1224" t="s">
        <v>1323</v>
      </c>
      <c r="C1224" t="s">
        <v>96</v>
      </c>
      <c r="D1224">
        <v>0</v>
      </c>
      <c r="E1224">
        <v>0</v>
      </c>
      <c r="F1224">
        <v>0</v>
      </c>
      <c r="G1224">
        <v>0</v>
      </c>
      <c r="H1224">
        <v>0.88</v>
      </c>
      <c r="I1224">
        <v>0.03</v>
      </c>
      <c r="J1224">
        <v>0</v>
      </c>
      <c r="K1224">
        <v>0.03</v>
      </c>
      <c r="L1224">
        <v>0.06</v>
      </c>
      <c r="M1224">
        <v>0.02</v>
      </c>
      <c r="N1224">
        <v>2.6348505952363999</v>
      </c>
      <c r="O1224">
        <f t="shared" si="38"/>
        <v>175.02900869999999</v>
      </c>
      <c r="P1224">
        <f t="shared" si="39"/>
        <v>-39.93848551</v>
      </c>
      <c r="R1224">
        <v>224600</v>
      </c>
      <c r="S1224" t="s">
        <v>1317</v>
      </c>
      <c r="T1224" t="s">
        <v>96</v>
      </c>
      <c r="U1224">
        <v>0</v>
      </c>
      <c r="V1224">
        <v>0</v>
      </c>
      <c r="W1224">
        <v>0</v>
      </c>
      <c r="X1224">
        <v>0</v>
      </c>
      <c r="Y1224">
        <v>1</v>
      </c>
      <c r="Z1224">
        <v>0</v>
      </c>
      <c r="AA1224">
        <v>0</v>
      </c>
      <c r="AB1224">
        <v>0</v>
      </c>
      <c r="AC1224">
        <v>0</v>
      </c>
      <c r="AD1224">
        <v>0.02</v>
      </c>
      <c r="AE1224" t="s">
        <v>97</v>
      </c>
      <c r="AF1224">
        <v>175.07547649999901</v>
      </c>
      <c r="AG1224">
        <v>-39.894627810000003</v>
      </c>
      <c r="AI1224">
        <v>227100</v>
      </c>
      <c r="AJ1224" t="s">
        <v>1341</v>
      </c>
      <c r="AK1224" t="s">
        <v>96</v>
      </c>
      <c r="AL1224">
        <v>0</v>
      </c>
      <c r="AM1224">
        <v>0.5</v>
      </c>
      <c r="AN1224">
        <v>0</v>
      </c>
      <c r="AO1224">
        <v>0</v>
      </c>
      <c r="AP1224">
        <v>0</v>
      </c>
      <c r="AQ1224">
        <v>0.43</v>
      </c>
      <c r="AR1224">
        <v>0</v>
      </c>
      <c r="AS1224">
        <v>0</v>
      </c>
      <c r="AT1224">
        <v>7.0000000000000007E-2</v>
      </c>
      <c r="AU1224">
        <v>0</v>
      </c>
      <c r="AV1224">
        <v>4.2091719827543796</v>
      </c>
      <c r="AW1224">
        <v>175.7949131</v>
      </c>
      <c r="AX1224">
        <v>-39.956132609999997</v>
      </c>
    </row>
    <row r="1225" spans="1:50" x14ac:dyDescent="0.55000000000000004">
      <c r="A1225">
        <v>225400</v>
      </c>
      <c r="B1225" t="s">
        <v>1324</v>
      </c>
      <c r="C1225" t="s">
        <v>96</v>
      </c>
      <c r="D1225">
        <v>0</v>
      </c>
      <c r="E1225">
        <v>0</v>
      </c>
      <c r="F1225">
        <v>0</v>
      </c>
      <c r="G1225">
        <v>0</v>
      </c>
      <c r="H1225">
        <v>0.74</v>
      </c>
      <c r="I1225">
        <v>0</v>
      </c>
      <c r="J1225">
        <v>0</v>
      </c>
      <c r="K1225">
        <v>0.05</v>
      </c>
      <c r="L1225">
        <v>0.21</v>
      </c>
      <c r="M1225">
        <v>0.02</v>
      </c>
      <c r="N1225">
        <v>1.6814616359844501</v>
      </c>
      <c r="O1225">
        <f t="shared" si="38"/>
        <v>175.05079129999999</v>
      </c>
      <c r="P1225">
        <f t="shared" si="39"/>
        <v>-39.926294349999999</v>
      </c>
      <c r="R1225">
        <v>224700</v>
      </c>
      <c r="S1225" t="s">
        <v>1334</v>
      </c>
      <c r="T1225" t="s">
        <v>96</v>
      </c>
      <c r="U1225">
        <v>0</v>
      </c>
      <c r="V1225">
        <v>0</v>
      </c>
      <c r="W1225">
        <v>0</v>
      </c>
      <c r="X1225">
        <v>0</v>
      </c>
      <c r="Y1225">
        <v>0.92</v>
      </c>
      <c r="Z1225">
        <v>0.02</v>
      </c>
      <c r="AA1225">
        <v>0</v>
      </c>
      <c r="AB1225">
        <v>0.04</v>
      </c>
      <c r="AC1225">
        <v>0.02</v>
      </c>
      <c r="AD1225">
        <v>0.02</v>
      </c>
      <c r="AE1225">
        <v>4.7651529460041404</v>
      </c>
      <c r="AF1225">
        <v>175.008778699999</v>
      </c>
      <c r="AG1225">
        <v>-39.948570429999997</v>
      </c>
      <c r="AI1225">
        <v>227200</v>
      </c>
      <c r="AJ1225" t="s">
        <v>1342</v>
      </c>
      <c r="AK1225" t="s">
        <v>96</v>
      </c>
      <c r="AL1225">
        <v>0</v>
      </c>
      <c r="AM1225">
        <v>0.51</v>
      </c>
      <c r="AN1225">
        <v>0</v>
      </c>
      <c r="AO1225">
        <v>0</v>
      </c>
      <c r="AP1225">
        <v>0</v>
      </c>
      <c r="AQ1225">
        <v>0.33</v>
      </c>
      <c r="AR1225">
        <v>0</v>
      </c>
      <c r="AS1225">
        <v>0</v>
      </c>
      <c r="AT1225">
        <v>0.16</v>
      </c>
      <c r="AU1225">
        <v>0</v>
      </c>
      <c r="AV1225">
        <v>1.80981125607105</v>
      </c>
      <c r="AW1225">
        <v>175.54970800000001</v>
      </c>
      <c r="AX1225">
        <v>-40.123833419999997</v>
      </c>
    </row>
    <row r="1226" spans="1:50" x14ac:dyDescent="0.55000000000000004">
      <c r="A1226">
        <v>225500</v>
      </c>
      <c r="B1226" t="s">
        <v>1325</v>
      </c>
      <c r="C1226" t="s">
        <v>96</v>
      </c>
      <c r="D1226">
        <v>0</v>
      </c>
      <c r="E1226">
        <v>0</v>
      </c>
      <c r="F1226">
        <v>0</v>
      </c>
      <c r="G1226">
        <v>0</v>
      </c>
      <c r="H1226">
        <v>0.91</v>
      </c>
      <c r="I1226">
        <v>0.03</v>
      </c>
      <c r="J1226">
        <v>0</v>
      </c>
      <c r="K1226">
        <v>0.02</v>
      </c>
      <c r="L1226">
        <v>0.04</v>
      </c>
      <c r="M1226">
        <v>0.02</v>
      </c>
      <c r="N1226">
        <v>2.6311164519414101</v>
      </c>
      <c r="O1226">
        <f t="shared" si="38"/>
        <v>175.06127979999999</v>
      </c>
      <c r="P1226">
        <f t="shared" si="39"/>
        <v>-39.921811810000001</v>
      </c>
      <c r="R1226">
        <v>224800</v>
      </c>
      <c r="S1226" t="s">
        <v>1318</v>
      </c>
      <c r="T1226" t="s">
        <v>96</v>
      </c>
      <c r="U1226">
        <v>0</v>
      </c>
      <c r="V1226">
        <v>0</v>
      </c>
      <c r="W1226">
        <v>0</v>
      </c>
      <c r="X1226">
        <v>0</v>
      </c>
      <c r="Y1226">
        <v>0.97</v>
      </c>
      <c r="Z1226">
        <v>0</v>
      </c>
      <c r="AA1226">
        <v>0</v>
      </c>
      <c r="AB1226">
        <v>0</v>
      </c>
      <c r="AC1226">
        <v>0.03</v>
      </c>
      <c r="AD1226">
        <v>0.02</v>
      </c>
      <c r="AE1226">
        <v>4.0804329844406304</v>
      </c>
      <c r="AF1226">
        <v>175.0457945</v>
      </c>
      <c r="AG1226">
        <v>-39.919642779999997</v>
      </c>
      <c r="AI1226">
        <v>227300</v>
      </c>
      <c r="AJ1226" t="s">
        <v>1343</v>
      </c>
      <c r="AK1226" t="s">
        <v>96</v>
      </c>
      <c r="AL1226">
        <v>0</v>
      </c>
      <c r="AM1226">
        <v>0</v>
      </c>
      <c r="AN1226">
        <v>0</v>
      </c>
      <c r="AO1226">
        <v>0</v>
      </c>
      <c r="AP1226">
        <v>0</v>
      </c>
      <c r="AQ1226">
        <v>0.5</v>
      </c>
      <c r="AR1226">
        <v>0</v>
      </c>
      <c r="AS1226">
        <v>0</v>
      </c>
      <c r="AT1226">
        <v>0.5</v>
      </c>
      <c r="AU1226">
        <v>0</v>
      </c>
      <c r="AV1226" t="s">
        <v>97</v>
      </c>
      <c r="AW1226">
        <v>175.39491459999999</v>
      </c>
      <c r="AX1226">
        <v>-40.214594120000001</v>
      </c>
    </row>
    <row r="1227" spans="1:50" x14ac:dyDescent="0.55000000000000004">
      <c r="A1227">
        <v>225600</v>
      </c>
      <c r="B1227" t="s">
        <v>1326</v>
      </c>
      <c r="C1227" t="s">
        <v>96</v>
      </c>
      <c r="D1227">
        <v>0</v>
      </c>
      <c r="E1227">
        <v>0</v>
      </c>
      <c r="F1227">
        <v>0</v>
      </c>
      <c r="G1227">
        <v>0</v>
      </c>
      <c r="H1227">
        <v>0.95</v>
      </c>
      <c r="I1227">
        <v>0</v>
      </c>
      <c r="J1227">
        <v>0</v>
      </c>
      <c r="K1227">
        <v>0</v>
      </c>
      <c r="L1227">
        <v>0.05</v>
      </c>
      <c r="M1227">
        <v>0.02</v>
      </c>
      <c r="N1227">
        <v>8.2292652197103102</v>
      </c>
      <c r="O1227">
        <f t="shared" si="38"/>
        <v>175.15622149999999</v>
      </c>
      <c r="P1227">
        <f t="shared" si="39"/>
        <v>-39.941854669999998</v>
      </c>
      <c r="R1227">
        <v>224900</v>
      </c>
      <c r="S1227" t="s">
        <v>1319</v>
      </c>
      <c r="T1227" t="s">
        <v>96</v>
      </c>
      <c r="U1227">
        <v>0</v>
      </c>
      <c r="V1227">
        <v>0</v>
      </c>
      <c r="W1227">
        <v>0</v>
      </c>
      <c r="X1227">
        <v>0</v>
      </c>
      <c r="Y1227">
        <v>1</v>
      </c>
      <c r="Z1227">
        <v>0</v>
      </c>
      <c r="AA1227">
        <v>0</v>
      </c>
      <c r="AB1227">
        <v>0</v>
      </c>
      <c r="AC1227">
        <v>0</v>
      </c>
      <c r="AD1227">
        <v>0.02</v>
      </c>
      <c r="AE1227">
        <v>1.5465375577085001</v>
      </c>
      <c r="AF1227">
        <v>175.07025769999899</v>
      </c>
      <c r="AG1227">
        <v>-39.90899306</v>
      </c>
      <c r="AI1227">
        <v>227400</v>
      </c>
      <c r="AJ1227" t="s">
        <v>1344</v>
      </c>
      <c r="AK1227" t="s">
        <v>96</v>
      </c>
      <c r="AL1227">
        <v>0</v>
      </c>
      <c r="AM1227">
        <v>0.65</v>
      </c>
      <c r="AN1227">
        <v>0</v>
      </c>
      <c r="AO1227">
        <v>0</v>
      </c>
      <c r="AP1227">
        <v>0</v>
      </c>
      <c r="AQ1227">
        <v>0.25</v>
      </c>
      <c r="AR1227">
        <v>0</v>
      </c>
      <c r="AS1227">
        <v>0</v>
      </c>
      <c r="AT1227">
        <v>0.1</v>
      </c>
      <c r="AU1227">
        <v>0</v>
      </c>
      <c r="AV1227">
        <v>2.4640356789705198</v>
      </c>
      <c r="AW1227">
        <v>175.29067180000001</v>
      </c>
      <c r="AX1227">
        <v>-40.328287969999998</v>
      </c>
    </row>
    <row r="1228" spans="1:50" x14ac:dyDescent="0.55000000000000004">
      <c r="A1228">
        <v>225700</v>
      </c>
      <c r="B1228" t="s">
        <v>1327</v>
      </c>
      <c r="C1228" t="s">
        <v>96</v>
      </c>
      <c r="D1228">
        <v>0</v>
      </c>
      <c r="E1228">
        <v>0</v>
      </c>
      <c r="F1228">
        <v>0</v>
      </c>
      <c r="G1228">
        <v>0</v>
      </c>
      <c r="H1228">
        <v>0.68</v>
      </c>
      <c r="I1228">
        <v>0</v>
      </c>
      <c r="J1228">
        <v>0</v>
      </c>
      <c r="K1228">
        <v>0</v>
      </c>
      <c r="L1228">
        <v>0.32</v>
      </c>
      <c r="M1228">
        <v>0.02</v>
      </c>
      <c r="N1228">
        <v>0.93488434718392499</v>
      </c>
      <c r="O1228">
        <f t="shared" si="38"/>
        <v>175.04701799999901</v>
      </c>
      <c r="P1228">
        <f t="shared" si="39"/>
        <v>-39.935136759999999</v>
      </c>
      <c r="R1228">
        <v>225000</v>
      </c>
      <c r="S1228" t="s">
        <v>1320</v>
      </c>
      <c r="T1228" t="s">
        <v>96</v>
      </c>
      <c r="U1228">
        <v>0</v>
      </c>
      <c r="V1228">
        <v>0</v>
      </c>
      <c r="W1228">
        <v>0</v>
      </c>
      <c r="X1228">
        <v>0</v>
      </c>
      <c r="Y1228">
        <v>0.95</v>
      </c>
      <c r="Z1228">
        <v>0</v>
      </c>
      <c r="AA1228">
        <v>0</v>
      </c>
      <c r="AB1228">
        <v>0</v>
      </c>
      <c r="AC1228">
        <v>0.05</v>
      </c>
      <c r="AD1228">
        <v>0.02</v>
      </c>
      <c r="AE1228">
        <v>3.1101134134214301</v>
      </c>
      <c r="AF1228">
        <v>175.034705</v>
      </c>
      <c r="AG1228">
        <v>-39.930500700000003</v>
      </c>
      <c r="AI1228">
        <v>227500</v>
      </c>
      <c r="AJ1228" t="s">
        <v>1345</v>
      </c>
      <c r="AK1228" t="s">
        <v>96</v>
      </c>
      <c r="AL1228">
        <v>0</v>
      </c>
      <c r="AM1228">
        <v>0.06</v>
      </c>
      <c r="AN1228">
        <v>0</v>
      </c>
      <c r="AO1228">
        <v>0</v>
      </c>
      <c r="AP1228">
        <v>0</v>
      </c>
      <c r="AQ1228">
        <v>0.82</v>
      </c>
      <c r="AR1228">
        <v>0</v>
      </c>
      <c r="AS1228">
        <v>0.06</v>
      </c>
      <c r="AT1228">
        <v>0.06</v>
      </c>
      <c r="AU1228">
        <v>0</v>
      </c>
      <c r="AV1228">
        <v>4.80823370259548</v>
      </c>
      <c r="AW1228">
        <v>175.47223109999999</v>
      </c>
      <c r="AX1228">
        <v>-40.249968289999998</v>
      </c>
    </row>
    <row r="1229" spans="1:50" x14ac:dyDescent="0.55000000000000004">
      <c r="A1229">
        <v>225800</v>
      </c>
      <c r="B1229" t="s">
        <v>1328</v>
      </c>
      <c r="C1229" t="s">
        <v>96</v>
      </c>
      <c r="D1229">
        <v>0</v>
      </c>
      <c r="E1229">
        <v>0</v>
      </c>
      <c r="F1229">
        <v>0</v>
      </c>
      <c r="G1229">
        <v>0</v>
      </c>
      <c r="H1229">
        <v>0.85</v>
      </c>
      <c r="I1229">
        <v>0.04</v>
      </c>
      <c r="J1229">
        <v>0</v>
      </c>
      <c r="K1229">
        <v>0.03</v>
      </c>
      <c r="L1229">
        <v>0.08</v>
      </c>
      <c r="M1229">
        <v>0.02</v>
      </c>
      <c r="N1229">
        <v>2.1595712580026101</v>
      </c>
      <c r="O1229">
        <f t="shared" si="38"/>
        <v>175.03303080000001</v>
      </c>
      <c r="P1229">
        <f t="shared" si="39"/>
        <v>-39.94697274</v>
      </c>
      <c r="R1229">
        <v>225100</v>
      </c>
      <c r="S1229" t="s">
        <v>1321</v>
      </c>
      <c r="T1229" t="s">
        <v>96</v>
      </c>
      <c r="U1229">
        <v>0</v>
      </c>
      <c r="V1229">
        <v>0</v>
      </c>
      <c r="W1229">
        <v>0</v>
      </c>
      <c r="X1229">
        <v>0</v>
      </c>
      <c r="Y1229">
        <v>0.85</v>
      </c>
      <c r="Z1229">
        <v>0</v>
      </c>
      <c r="AA1229">
        <v>0</v>
      </c>
      <c r="AB1229">
        <v>0</v>
      </c>
      <c r="AC1229">
        <v>0.15</v>
      </c>
      <c r="AD1229">
        <v>0.02</v>
      </c>
      <c r="AE1229">
        <v>2.0708453036513599</v>
      </c>
      <c r="AF1229">
        <v>175.06422259999999</v>
      </c>
      <c r="AG1229">
        <v>-39.914721020000002</v>
      </c>
      <c r="AI1229">
        <v>227600</v>
      </c>
      <c r="AJ1229" t="s">
        <v>1346</v>
      </c>
      <c r="AK1229" t="s">
        <v>96</v>
      </c>
      <c r="AL1229">
        <v>0</v>
      </c>
      <c r="AM1229">
        <v>0.73</v>
      </c>
      <c r="AN1229">
        <v>0</v>
      </c>
      <c r="AO1229">
        <v>0</v>
      </c>
      <c r="AP1229">
        <v>0</v>
      </c>
      <c r="AQ1229">
        <v>0.27</v>
      </c>
      <c r="AR1229">
        <v>0</v>
      </c>
      <c r="AS1229">
        <v>0</v>
      </c>
      <c r="AT1229">
        <v>0</v>
      </c>
      <c r="AU1229">
        <v>0</v>
      </c>
      <c r="AV1229" t="s">
        <v>97</v>
      </c>
      <c r="AW1229">
        <v>175.912508</v>
      </c>
      <c r="AX1229">
        <v>-40.072017080000002</v>
      </c>
    </row>
    <row r="1230" spans="1:50" x14ac:dyDescent="0.55000000000000004">
      <c r="A1230">
        <v>225900</v>
      </c>
      <c r="B1230" t="s">
        <v>1329</v>
      </c>
      <c r="C1230" t="s">
        <v>96</v>
      </c>
      <c r="D1230">
        <v>0</v>
      </c>
      <c r="E1230">
        <v>0</v>
      </c>
      <c r="F1230">
        <v>0</v>
      </c>
      <c r="G1230">
        <v>0</v>
      </c>
      <c r="H1230">
        <v>0.94</v>
      </c>
      <c r="I1230">
        <v>0.02</v>
      </c>
      <c r="J1230">
        <v>0</v>
      </c>
      <c r="K1230">
        <v>0.02</v>
      </c>
      <c r="L1230">
        <v>0.02</v>
      </c>
      <c r="M1230">
        <v>0.02</v>
      </c>
      <c r="N1230">
        <v>2.5816274541397299</v>
      </c>
      <c r="O1230">
        <f t="shared" si="38"/>
        <v>175.06596969999899</v>
      </c>
      <c r="P1230">
        <f t="shared" si="39"/>
        <v>-39.934387280000003</v>
      </c>
      <c r="R1230">
        <v>225200</v>
      </c>
      <c r="S1230" t="s">
        <v>1322</v>
      </c>
      <c r="T1230" t="s">
        <v>96</v>
      </c>
      <c r="U1230">
        <v>0</v>
      </c>
      <c r="V1230">
        <v>0</v>
      </c>
      <c r="W1230">
        <v>0</v>
      </c>
      <c r="X1230">
        <v>0</v>
      </c>
      <c r="Y1230">
        <v>1</v>
      </c>
      <c r="Z1230">
        <v>0</v>
      </c>
      <c r="AA1230">
        <v>0</v>
      </c>
      <c r="AB1230">
        <v>0</v>
      </c>
      <c r="AC1230">
        <v>0</v>
      </c>
      <c r="AD1230">
        <v>0.02</v>
      </c>
      <c r="AE1230">
        <v>4.1228288268847502</v>
      </c>
      <c r="AF1230">
        <v>175.01822849999999</v>
      </c>
      <c r="AG1230">
        <v>-39.942733650000001</v>
      </c>
      <c r="AI1230">
        <v>227700</v>
      </c>
      <c r="AJ1230" t="s">
        <v>1347</v>
      </c>
      <c r="AK1230" t="s">
        <v>96</v>
      </c>
      <c r="AL1230" t="s">
        <v>97</v>
      </c>
      <c r="AM1230" t="s">
        <v>97</v>
      </c>
      <c r="AN1230" t="s">
        <v>97</v>
      </c>
      <c r="AO1230">
        <v>0</v>
      </c>
      <c r="AP1230" t="s">
        <v>97</v>
      </c>
      <c r="AQ1230" t="s">
        <v>97</v>
      </c>
      <c r="AR1230">
        <v>0</v>
      </c>
      <c r="AS1230" t="s">
        <v>97</v>
      </c>
      <c r="AT1230" t="s">
        <v>97</v>
      </c>
      <c r="AU1230">
        <v>0</v>
      </c>
      <c r="AV1230" t="s">
        <v>97</v>
      </c>
      <c r="AW1230">
        <v>175.5550465</v>
      </c>
      <c r="AX1230">
        <v>-40.201433260000002</v>
      </c>
    </row>
    <row r="1231" spans="1:50" x14ac:dyDescent="0.55000000000000004">
      <c r="A1231">
        <v>226000</v>
      </c>
      <c r="B1231" t="s">
        <v>1330</v>
      </c>
      <c r="C1231" t="s">
        <v>96</v>
      </c>
      <c r="D1231">
        <v>0</v>
      </c>
      <c r="E1231">
        <v>0</v>
      </c>
      <c r="F1231">
        <v>0</v>
      </c>
      <c r="G1231">
        <v>0</v>
      </c>
      <c r="H1231">
        <v>1</v>
      </c>
      <c r="I1231">
        <v>0</v>
      </c>
      <c r="J1231">
        <v>0</v>
      </c>
      <c r="K1231">
        <v>0</v>
      </c>
      <c r="L1231">
        <v>0</v>
      </c>
      <c r="M1231">
        <v>0.02</v>
      </c>
      <c r="N1231">
        <v>2.6988423051486801</v>
      </c>
      <c r="O1231">
        <f t="shared" si="38"/>
        <v>175.05116000000001</v>
      </c>
      <c r="P1231">
        <f t="shared" si="39"/>
        <v>-39.951887319999997</v>
      </c>
      <c r="R1231">
        <v>225300</v>
      </c>
      <c r="S1231" t="s">
        <v>1323</v>
      </c>
      <c r="T1231" t="s">
        <v>96</v>
      </c>
      <c r="U1231">
        <v>0</v>
      </c>
      <c r="V1231">
        <v>0</v>
      </c>
      <c r="W1231">
        <v>0</v>
      </c>
      <c r="X1231">
        <v>0</v>
      </c>
      <c r="Y1231">
        <v>0.92</v>
      </c>
      <c r="Z1231">
        <v>0</v>
      </c>
      <c r="AA1231">
        <v>0</v>
      </c>
      <c r="AB1231">
        <v>0</v>
      </c>
      <c r="AC1231">
        <v>0.08</v>
      </c>
      <c r="AD1231">
        <v>0.02</v>
      </c>
      <c r="AE1231">
        <v>2.9053129988770001</v>
      </c>
      <c r="AF1231">
        <v>175.02900869999999</v>
      </c>
      <c r="AG1231">
        <v>-39.93848551</v>
      </c>
      <c r="AI1231">
        <v>227800</v>
      </c>
      <c r="AJ1231" t="s">
        <v>1348</v>
      </c>
      <c r="AK1231" t="s">
        <v>96</v>
      </c>
      <c r="AL1231">
        <v>0</v>
      </c>
      <c r="AM1231">
        <v>0.47</v>
      </c>
      <c r="AN1231">
        <v>0</v>
      </c>
      <c r="AO1231">
        <v>0</v>
      </c>
      <c r="AP1231">
        <v>0</v>
      </c>
      <c r="AQ1231">
        <v>0.53</v>
      </c>
      <c r="AR1231">
        <v>0</v>
      </c>
      <c r="AS1231">
        <v>0</v>
      </c>
      <c r="AT1231">
        <v>0</v>
      </c>
      <c r="AU1231">
        <v>0</v>
      </c>
      <c r="AV1231">
        <v>3.5365203472126199</v>
      </c>
      <c r="AW1231">
        <v>175.3943324</v>
      </c>
      <c r="AX1231">
        <v>-40.358546320000002</v>
      </c>
    </row>
    <row r="1232" spans="1:50" x14ac:dyDescent="0.55000000000000004">
      <c r="A1232">
        <v>226100</v>
      </c>
      <c r="B1232" t="s">
        <v>1331</v>
      </c>
      <c r="C1232" t="s">
        <v>96</v>
      </c>
      <c r="D1232">
        <v>0</v>
      </c>
      <c r="E1232">
        <v>0</v>
      </c>
      <c r="F1232">
        <v>0</v>
      </c>
      <c r="G1232">
        <v>0</v>
      </c>
      <c r="H1232">
        <v>0.92999999999999905</v>
      </c>
      <c r="I1232">
        <v>0.04</v>
      </c>
      <c r="J1232">
        <v>0</v>
      </c>
      <c r="K1232">
        <v>0</v>
      </c>
      <c r="L1232">
        <v>0.03</v>
      </c>
      <c r="M1232">
        <v>0.02</v>
      </c>
      <c r="N1232">
        <v>8.5016524323888198</v>
      </c>
      <c r="O1232">
        <f t="shared" si="38"/>
        <v>175.89462399999999</v>
      </c>
      <c r="P1232">
        <f t="shared" si="39"/>
        <v>-39.595503829999998</v>
      </c>
      <c r="R1232">
        <v>225400</v>
      </c>
      <c r="S1232" t="s">
        <v>1324</v>
      </c>
      <c r="T1232" t="s">
        <v>96</v>
      </c>
      <c r="U1232">
        <v>0</v>
      </c>
      <c r="V1232">
        <v>0</v>
      </c>
      <c r="W1232">
        <v>0</v>
      </c>
      <c r="X1232">
        <v>0</v>
      </c>
      <c r="Y1232">
        <v>0.95</v>
      </c>
      <c r="Z1232">
        <v>0.02</v>
      </c>
      <c r="AA1232">
        <v>0</v>
      </c>
      <c r="AB1232">
        <v>0</v>
      </c>
      <c r="AC1232">
        <v>0.03</v>
      </c>
      <c r="AD1232">
        <v>0.02</v>
      </c>
      <c r="AE1232">
        <v>3.9254024731635102</v>
      </c>
      <c r="AF1232">
        <v>175.05079129999999</v>
      </c>
      <c r="AG1232">
        <v>-39.926294349999999</v>
      </c>
      <c r="AI1232">
        <v>227900</v>
      </c>
      <c r="AJ1232" t="s">
        <v>1349</v>
      </c>
      <c r="AK1232" t="s">
        <v>96</v>
      </c>
      <c r="AL1232">
        <v>0</v>
      </c>
      <c r="AM1232">
        <v>0</v>
      </c>
      <c r="AN1232">
        <v>0</v>
      </c>
      <c r="AO1232">
        <v>0</v>
      </c>
      <c r="AP1232">
        <v>0</v>
      </c>
      <c r="AQ1232">
        <v>0.56999999999999995</v>
      </c>
      <c r="AR1232">
        <v>0</v>
      </c>
      <c r="AS1232">
        <v>0.05</v>
      </c>
      <c r="AT1232">
        <v>0.38</v>
      </c>
      <c r="AU1232">
        <v>0</v>
      </c>
      <c r="AV1232">
        <v>1.2862160789112</v>
      </c>
      <c r="AW1232">
        <v>175.56555069999999</v>
      </c>
      <c r="AX1232">
        <v>-40.206224769999999</v>
      </c>
    </row>
    <row r="1233" spans="1:50" x14ac:dyDescent="0.55000000000000004">
      <c r="A1233">
        <v>226200</v>
      </c>
      <c r="B1233" t="s">
        <v>1350</v>
      </c>
      <c r="C1233" t="s">
        <v>96</v>
      </c>
      <c r="D1233" t="s">
        <v>97</v>
      </c>
      <c r="E1233" t="s">
        <v>97</v>
      </c>
      <c r="F1233" t="s">
        <v>97</v>
      </c>
      <c r="G1233">
        <v>0</v>
      </c>
      <c r="H1233" t="s">
        <v>97</v>
      </c>
      <c r="I1233" t="s">
        <v>97</v>
      </c>
      <c r="J1233">
        <v>0</v>
      </c>
      <c r="K1233" t="s">
        <v>97</v>
      </c>
      <c r="L1233" t="s">
        <v>97</v>
      </c>
      <c r="M1233">
        <v>0.02</v>
      </c>
      <c r="N1233" t="s">
        <v>97</v>
      </c>
      <c r="O1233">
        <f t="shared" si="38"/>
        <v>176.19628399999999</v>
      </c>
      <c r="P1233">
        <f t="shared" si="39"/>
        <v>-39.35192361</v>
      </c>
      <c r="R1233">
        <v>225500</v>
      </c>
      <c r="S1233" t="s">
        <v>1325</v>
      </c>
      <c r="T1233" t="s">
        <v>96</v>
      </c>
      <c r="U1233">
        <v>0</v>
      </c>
      <c r="V1233">
        <v>0</v>
      </c>
      <c r="W1233">
        <v>0</v>
      </c>
      <c r="X1233">
        <v>0</v>
      </c>
      <c r="Y1233">
        <v>0.84</v>
      </c>
      <c r="Z1233">
        <v>0</v>
      </c>
      <c r="AA1233">
        <v>0</v>
      </c>
      <c r="AB1233">
        <v>0</v>
      </c>
      <c r="AC1233">
        <v>0.16</v>
      </c>
      <c r="AD1233">
        <v>0.02</v>
      </c>
      <c r="AE1233">
        <v>2.5489839756244801</v>
      </c>
      <c r="AF1233">
        <v>175.06127979999999</v>
      </c>
      <c r="AG1233">
        <v>-39.921811810000001</v>
      </c>
      <c r="AI1233">
        <v>228000</v>
      </c>
      <c r="AJ1233" t="s">
        <v>1351</v>
      </c>
      <c r="AK1233" t="s">
        <v>96</v>
      </c>
      <c r="AL1233" t="s">
        <v>97</v>
      </c>
      <c r="AM1233" t="s">
        <v>97</v>
      </c>
      <c r="AN1233" t="s">
        <v>97</v>
      </c>
      <c r="AO1233">
        <v>0</v>
      </c>
      <c r="AP1233" t="s">
        <v>97</v>
      </c>
      <c r="AQ1233" t="s">
        <v>97</v>
      </c>
      <c r="AR1233">
        <v>0</v>
      </c>
      <c r="AS1233" t="s">
        <v>97</v>
      </c>
      <c r="AT1233" t="s">
        <v>97</v>
      </c>
      <c r="AU1233">
        <v>0</v>
      </c>
      <c r="AV1233" t="s">
        <v>97</v>
      </c>
      <c r="AW1233">
        <v>175.54609149999999</v>
      </c>
      <c r="AX1233">
        <v>-40.226230039999997</v>
      </c>
    </row>
    <row r="1234" spans="1:50" x14ac:dyDescent="0.55000000000000004">
      <c r="A1234">
        <v>226300</v>
      </c>
      <c r="B1234" t="s">
        <v>1332</v>
      </c>
      <c r="C1234" t="s">
        <v>96</v>
      </c>
      <c r="D1234">
        <v>0</v>
      </c>
      <c r="E1234">
        <v>0</v>
      </c>
      <c r="F1234">
        <v>0</v>
      </c>
      <c r="G1234">
        <v>0</v>
      </c>
      <c r="H1234">
        <v>0.92</v>
      </c>
      <c r="I1234">
        <v>0</v>
      </c>
      <c r="J1234">
        <v>0</v>
      </c>
      <c r="K1234">
        <v>0</v>
      </c>
      <c r="L1234">
        <v>0.08</v>
      </c>
      <c r="M1234">
        <v>0.02</v>
      </c>
      <c r="N1234">
        <v>11.7480893430969</v>
      </c>
      <c r="O1234">
        <f t="shared" si="38"/>
        <v>175.25773899999999</v>
      </c>
      <c r="P1234">
        <f t="shared" si="39"/>
        <v>-40.0113956</v>
      </c>
      <c r="R1234">
        <v>225600</v>
      </c>
      <c r="S1234" t="s">
        <v>1326</v>
      </c>
      <c r="T1234" t="s">
        <v>96</v>
      </c>
      <c r="U1234">
        <v>0</v>
      </c>
      <c r="V1234">
        <v>0</v>
      </c>
      <c r="W1234">
        <v>0</v>
      </c>
      <c r="X1234">
        <v>0</v>
      </c>
      <c r="Y1234">
        <v>0.95</v>
      </c>
      <c r="Z1234">
        <v>0</v>
      </c>
      <c r="AA1234">
        <v>0</v>
      </c>
      <c r="AB1234">
        <v>0</v>
      </c>
      <c r="AC1234">
        <v>0.05</v>
      </c>
      <c r="AD1234">
        <v>0.02</v>
      </c>
      <c r="AE1234">
        <v>9.0137423339617904</v>
      </c>
      <c r="AF1234">
        <v>175.15622149999999</v>
      </c>
      <c r="AG1234">
        <v>-39.941854669999998</v>
      </c>
      <c r="AI1234">
        <v>228100</v>
      </c>
      <c r="AJ1234" t="s">
        <v>1352</v>
      </c>
      <c r="AK1234" t="s">
        <v>96</v>
      </c>
      <c r="AL1234">
        <v>0</v>
      </c>
      <c r="AM1234">
        <v>0.3</v>
      </c>
      <c r="AN1234">
        <v>0</v>
      </c>
      <c r="AO1234">
        <v>0</v>
      </c>
      <c r="AP1234">
        <v>0.02</v>
      </c>
      <c r="AQ1234">
        <v>0.27</v>
      </c>
      <c r="AR1234">
        <v>0</v>
      </c>
      <c r="AS1234">
        <v>0.01</v>
      </c>
      <c r="AT1234">
        <v>0.4</v>
      </c>
      <c r="AU1234">
        <v>0</v>
      </c>
      <c r="AV1234">
        <v>11.191344931661201</v>
      </c>
      <c r="AW1234">
        <v>175.5821478</v>
      </c>
      <c r="AX1234">
        <v>-40.207456499999999</v>
      </c>
    </row>
    <row r="1235" spans="1:50" x14ac:dyDescent="0.55000000000000004">
      <c r="A1235">
        <v>226400</v>
      </c>
      <c r="B1235" t="s">
        <v>1333</v>
      </c>
      <c r="C1235" t="s">
        <v>96</v>
      </c>
      <c r="D1235">
        <v>0</v>
      </c>
      <c r="E1235">
        <v>0</v>
      </c>
      <c r="F1235">
        <v>0</v>
      </c>
      <c r="G1235">
        <v>0</v>
      </c>
      <c r="H1235">
        <v>0.83</v>
      </c>
      <c r="I1235">
        <v>0.06</v>
      </c>
      <c r="J1235">
        <v>0</v>
      </c>
      <c r="K1235">
        <v>0</v>
      </c>
      <c r="L1235">
        <v>0.11</v>
      </c>
      <c r="M1235">
        <v>0.02</v>
      </c>
      <c r="N1235">
        <v>8.8174263713090006</v>
      </c>
      <c r="O1235">
        <f t="shared" si="38"/>
        <v>175.525475</v>
      </c>
      <c r="P1235">
        <f t="shared" si="39"/>
        <v>-39.8895865</v>
      </c>
      <c r="R1235">
        <v>225700</v>
      </c>
      <c r="S1235" t="s">
        <v>1327</v>
      </c>
      <c r="T1235" t="s">
        <v>96</v>
      </c>
      <c r="U1235">
        <v>0</v>
      </c>
      <c r="V1235">
        <v>0</v>
      </c>
      <c r="W1235">
        <v>0</v>
      </c>
      <c r="X1235">
        <v>0</v>
      </c>
      <c r="Y1235">
        <v>0.9</v>
      </c>
      <c r="Z1235">
        <v>0.03</v>
      </c>
      <c r="AA1235">
        <v>0</v>
      </c>
      <c r="AB1235">
        <v>0.03</v>
      </c>
      <c r="AC1235">
        <v>0.04</v>
      </c>
      <c r="AD1235">
        <v>0.02</v>
      </c>
      <c r="AE1235">
        <v>4.3553725320520797</v>
      </c>
      <c r="AF1235">
        <v>175.04701799999901</v>
      </c>
      <c r="AG1235">
        <v>-39.935136759999999</v>
      </c>
      <c r="AI1235">
        <v>228200</v>
      </c>
      <c r="AJ1235" t="s">
        <v>1353</v>
      </c>
      <c r="AK1235" t="s">
        <v>96</v>
      </c>
      <c r="AL1235">
        <v>0</v>
      </c>
      <c r="AM1235">
        <v>0</v>
      </c>
      <c r="AN1235">
        <v>0</v>
      </c>
      <c r="AO1235">
        <v>0</v>
      </c>
      <c r="AP1235">
        <v>0</v>
      </c>
      <c r="AQ1235">
        <v>0.82</v>
      </c>
      <c r="AR1235">
        <v>0</v>
      </c>
      <c r="AS1235">
        <v>0</v>
      </c>
      <c r="AT1235">
        <v>0.18</v>
      </c>
      <c r="AU1235">
        <v>0</v>
      </c>
      <c r="AV1235">
        <v>1.8718576165074301</v>
      </c>
      <c r="AW1235">
        <v>175.559018199999</v>
      </c>
      <c r="AX1235">
        <v>-40.222825129999997</v>
      </c>
    </row>
    <row r="1236" spans="1:50" x14ac:dyDescent="0.55000000000000004">
      <c r="A1236">
        <v>226500</v>
      </c>
      <c r="B1236" t="s">
        <v>1335</v>
      </c>
      <c r="C1236" t="s">
        <v>96</v>
      </c>
      <c r="D1236">
        <v>0</v>
      </c>
      <c r="E1236">
        <v>0</v>
      </c>
      <c r="F1236">
        <v>0</v>
      </c>
      <c r="G1236">
        <v>0</v>
      </c>
      <c r="H1236">
        <v>0.76</v>
      </c>
      <c r="I1236">
        <v>0.11</v>
      </c>
      <c r="J1236">
        <v>0</v>
      </c>
      <c r="K1236">
        <v>0</v>
      </c>
      <c r="L1236">
        <v>0.13</v>
      </c>
      <c r="M1236">
        <v>0.02</v>
      </c>
      <c r="N1236">
        <v>4.4329981035488499</v>
      </c>
      <c r="O1236">
        <f t="shared" si="38"/>
        <v>175.79677340000001</v>
      </c>
      <c r="P1236">
        <f t="shared" si="39"/>
        <v>-39.678067329999998</v>
      </c>
      <c r="R1236">
        <v>225800</v>
      </c>
      <c r="S1236" t="s">
        <v>1328</v>
      </c>
      <c r="T1236" t="s">
        <v>96</v>
      </c>
      <c r="U1236">
        <v>0</v>
      </c>
      <c r="V1236">
        <v>0</v>
      </c>
      <c r="W1236">
        <v>0</v>
      </c>
      <c r="X1236">
        <v>0</v>
      </c>
      <c r="Y1236">
        <v>0.96</v>
      </c>
      <c r="Z1236">
        <v>0</v>
      </c>
      <c r="AA1236">
        <v>0</v>
      </c>
      <c r="AB1236">
        <v>0</v>
      </c>
      <c r="AC1236">
        <v>0.04</v>
      </c>
      <c r="AD1236">
        <v>0.02</v>
      </c>
      <c r="AE1236">
        <v>4.14359855025182</v>
      </c>
      <c r="AF1236">
        <v>175.03303080000001</v>
      </c>
      <c r="AG1236">
        <v>-39.94697274</v>
      </c>
      <c r="AI1236">
        <v>228300</v>
      </c>
      <c r="AJ1236" t="s">
        <v>1354</v>
      </c>
      <c r="AK1236" t="s">
        <v>96</v>
      </c>
      <c r="AL1236">
        <v>0</v>
      </c>
      <c r="AM1236">
        <v>0</v>
      </c>
      <c r="AN1236">
        <v>0</v>
      </c>
      <c r="AO1236">
        <v>0</v>
      </c>
      <c r="AP1236">
        <v>0</v>
      </c>
      <c r="AQ1236">
        <v>0.72</v>
      </c>
      <c r="AR1236">
        <v>0</v>
      </c>
      <c r="AS1236">
        <v>0</v>
      </c>
      <c r="AT1236">
        <v>0.28000000000000003</v>
      </c>
      <c r="AU1236">
        <v>0</v>
      </c>
      <c r="AV1236">
        <v>2.7153651775849599</v>
      </c>
      <c r="AW1236">
        <v>175.5702038</v>
      </c>
      <c r="AX1236">
        <v>-40.218152789999998</v>
      </c>
    </row>
    <row r="1237" spans="1:50" x14ac:dyDescent="0.55000000000000004">
      <c r="A1237">
        <v>226600</v>
      </c>
      <c r="B1237" t="s">
        <v>1336</v>
      </c>
      <c r="C1237" t="s">
        <v>96</v>
      </c>
      <c r="D1237">
        <v>0</v>
      </c>
      <c r="E1237">
        <v>0</v>
      </c>
      <c r="F1237">
        <v>0</v>
      </c>
      <c r="G1237">
        <v>0</v>
      </c>
      <c r="H1237">
        <v>1</v>
      </c>
      <c r="I1237">
        <v>0</v>
      </c>
      <c r="J1237">
        <v>0</v>
      </c>
      <c r="K1237">
        <v>0</v>
      </c>
      <c r="L1237">
        <v>0</v>
      </c>
      <c r="M1237">
        <v>0.02</v>
      </c>
      <c r="N1237">
        <v>8.3868297269094505</v>
      </c>
      <c r="O1237">
        <f t="shared" si="38"/>
        <v>175.38194799999999</v>
      </c>
      <c r="P1237">
        <f t="shared" si="39"/>
        <v>-40.063776390000001</v>
      </c>
      <c r="R1237">
        <v>225900</v>
      </c>
      <c r="S1237" t="s">
        <v>1329</v>
      </c>
      <c r="T1237" t="s">
        <v>96</v>
      </c>
      <c r="U1237">
        <v>0</v>
      </c>
      <c r="V1237">
        <v>0</v>
      </c>
      <c r="W1237">
        <v>0</v>
      </c>
      <c r="X1237">
        <v>0</v>
      </c>
      <c r="Y1237">
        <v>1</v>
      </c>
      <c r="Z1237">
        <v>0</v>
      </c>
      <c r="AA1237">
        <v>0</v>
      </c>
      <c r="AB1237">
        <v>0</v>
      </c>
      <c r="AC1237">
        <v>0</v>
      </c>
      <c r="AD1237">
        <v>0.02</v>
      </c>
      <c r="AE1237">
        <v>0.70778991157631099</v>
      </c>
      <c r="AF1237">
        <v>175.06596969999899</v>
      </c>
      <c r="AG1237">
        <v>-39.934387280000003</v>
      </c>
      <c r="AI1237">
        <v>228400</v>
      </c>
      <c r="AJ1237" t="s">
        <v>1355</v>
      </c>
      <c r="AK1237" t="s">
        <v>96</v>
      </c>
      <c r="AL1237">
        <v>0</v>
      </c>
      <c r="AM1237">
        <v>0</v>
      </c>
      <c r="AN1237">
        <v>0</v>
      </c>
      <c r="AO1237">
        <v>0</v>
      </c>
      <c r="AP1237">
        <v>0</v>
      </c>
      <c r="AQ1237">
        <v>1</v>
      </c>
      <c r="AR1237">
        <v>0</v>
      </c>
      <c r="AS1237">
        <v>0</v>
      </c>
      <c r="AT1237">
        <v>0</v>
      </c>
      <c r="AU1237">
        <v>0</v>
      </c>
      <c r="AV1237">
        <v>3.7372398048281101</v>
      </c>
      <c r="AW1237">
        <v>175.5711168</v>
      </c>
      <c r="AX1237">
        <v>-40.236085959999997</v>
      </c>
    </row>
    <row r="1238" spans="1:50" x14ac:dyDescent="0.55000000000000004">
      <c r="A1238">
        <v>226700</v>
      </c>
      <c r="B1238" t="s">
        <v>1337</v>
      </c>
      <c r="C1238" t="s">
        <v>96</v>
      </c>
      <c r="D1238">
        <v>0</v>
      </c>
      <c r="E1238">
        <v>0</v>
      </c>
      <c r="F1238">
        <v>0</v>
      </c>
      <c r="G1238">
        <v>0</v>
      </c>
      <c r="H1238">
        <v>0.85</v>
      </c>
      <c r="I1238">
        <v>0.03</v>
      </c>
      <c r="J1238">
        <v>0</v>
      </c>
      <c r="K1238">
        <v>0.01</v>
      </c>
      <c r="L1238">
        <v>0.11</v>
      </c>
      <c r="M1238">
        <v>0.02</v>
      </c>
      <c r="N1238">
        <v>6.3242539985521002</v>
      </c>
      <c r="O1238">
        <f t="shared" si="38"/>
        <v>175.37098080000001</v>
      </c>
      <c r="P1238">
        <f t="shared" si="39"/>
        <v>-40.062990970000001</v>
      </c>
      <c r="R1238">
        <v>226000</v>
      </c>
      <c r="S1238" t="s">
        <v>1330</v>
      </c>
      <c r="T1238" t="s">
        <v>96</v>
      </c>
      <c r="U1238" t="s">
        <v>97</v>
      </c>
      <c r="V1238" t="s">
        <v>97</v>
      </c>
      <c r="W1238" t="s">
        <v>97</v>
      </c>
      <c r="X1238">
        <v>0</v>
      </c>
      <c r="Y1238" t="s">
        <v>97</v>
      </c>
      <c r="Z1238" t="s">
        <v>97</v>
      </c>
      <c r="AA1238">
        <v>0</v>
      </c>
      <c r="AB1238" t="s">
        <v>97</v>
      </c>
      <c r="AC1238" t="s">
        <v>97</v>
      </c>
      <c r="AD1238">
        <v>0.02</v>
      </c>
      <c r="AE1238" t="s">
        <v>97</v>
      </c>
      <c r="AF1238">
        <v>175.05116000000001</v>
      </c>
      <c r="AG1238">
        <v>-39.951887319999997</v>
      </c>
      <c r="AI1238">
        <v>228500</v>
      </c>
      <c r="AJ1238" t="s">
        <v>1356</v>
      </c>
      <c r="AK1238" t="s">
        <v>96</v>
      </c>
      <c r="AL1238">
        <v>0</v>
      </c>
      <c r="AM1238">
        <v>0</v>
      </c>
      <c r="AN1238">
        <v>0</v>
      </c>
      <c r="AO1238">
        <v>0</v>
      </c>
      <c r="AP1238">
        <v>0</v>
      </c>
      <c r="AQ1238">
        <v>0.72</v>
      </c>
      <c r="AR1238">
        <v>0</v>
      </c>
      <c r="AS1238">
        <v>0</v>
      </c>
      <c r="AT1238">
        <v>0.28000000000000003</v>
      </c>
      <c r="AU1238">
        <v>0</v>
      </c>
      <c r="AV1238">
        <v>3.0308961372244401</v>
      </c>
      <c r="AW1238">
        <v>175.57801559999999</v>
      </c>
      <c r="AX1238">
        <v>-40.22630659</v>
      </c>
    </row>
    <row r="1239" spans="1:50" x14ac:dyDescent="0.55000000000000004">
      <c r="A1239">
        <v>226800</v>
      </c>
      <c r="B1239" t="s">
        <v>1338</v>
      </c>
      <c r="C1239" t="s">
        <v>96</v>
      </c>
      <c r="D1239">
        <v>0</v>
      </c>
      <c r="E1239">
        <v>0</v>
      </c>
      <c r="F1239">
        <v>0</v>
      </c>
      <c r="G1239">
        <v>0</v>
      </c>
      <c r="H1239">
        <v>1</v>
      </c>
      <c r="I1239">
        <v>0</v>
      </c>
      <c r="J1239">
        <v>0</v>
      </c>
      <c r="K1239">
        <v>0</v>
      </c>
      <c r="L1239">
        <v>0</v>
      </c>
      <c r="M1239">
        <v>0.02</v>
      </c>
      <c r="N1239">
        <v>11.9557782623066</v>
      </c>
      <c r="O1239">
        <f t="shared" si="38"/>
        <v>175.28477580000001</v>
      </c>
      <c r="P1239">
        <f t="shared" si="39"/>
        <v>-40.179385570000001</v>
      </c>
      <c r="R1239">
        <v>226100</v>
      </c>
      <c r="S1239" t="s">
        <v>1331</v>
      </c>
      <c r="T1239" t="s">
        <v>96</v>
      </c>
      <c r="U1239">
        <v>0</v>
      </c>
      <c r="V1239">
        <v>0</v>
      </c>
      <c r="W1239">
        <v>0</v>
      </c>
      <c r="X1239">
        <v>0</v>
      </c>
      <c r="Y1239">
        <v>0.88</v>
      </c>
      <c r="Z1239">
        <v>0.09</v>
      </c>
      <c r="AA1239">
        <v>0</v>
      </c>
      <c r="AB1239">
        <v>0</v>
      </c>
      <c r="AC1239">
        <v>0.03</v>
      </c>
      <c r="AD1239">
        <v>0.02</v>
      </c>
      <c r="AE1239">
        <v>5.2276992764039996</v>
      </c>
      <c r="AF1239">
        <v>175.89462399999999</v>
      </c>
      <c r="AG1239">
        <v>-39.595503829999998</v>
      </c>
      <c r="AI1239">
        <v>228600</v>
      </c>
      <c r="AJ1239" t="s">
        <v>1357</v>
      </c>
      <c r="AK1239" t="s">
        <v>96</v>
      </c>
      <c r="AL1239">
        <v>0</v>
      </c>
      <c r="AM1239">
        <v>0</v>
      </c>
      <c r="AN1239">
        <v>0</v>
      </c>
      <c r="AO1239">
        <v>0</v>
      </c>
      <c r="AP1239">
        <v>0</v>
      </c>
      <c r="AQ1239">
        <v>1</v>
      </c>
      <c r="AR1239">
        <v>0</v>
      </c>
      <c r="AS1239">
        <v>0</v>
      </c>
      <c r="AT1239">
        <v>0</v>
      </c>
      <c r="AU1239">
        <v>0</v>
      </c>
      <c r="AV1239">
        <v>6.7168866178164501</v>
      </c>
      <c r="AW1239">
        <v>175.51733200000001</v>
      </c>
      <c r="AX1239">
        <v>-40.343864709999998</v>
      </c>
    </row>
    <row r="1240" spans="1:50" x14ac:dyDescent="0.55000000000000004">
      <c r="A1240">
        <v>226900</v>
      </c>
      <c r="B1240" t="s">
        <v>1339</v>
      </c>
      <c r="C1240" t="s">
        <v>96</v>
      </c>
      <c r="D1240">
        <v>0</v>
      </c>
      <c r="E1240">
        <v>0</v>
      </c>
      <c r="F1240">
        <v>0</v>
      </c>
      <c r="G1240">
        <v>0</v>
      </c>
      <c r="H1240">
        <v>0.87</v>
      </c>
      <c r="I1240">
        <v>0.05</v>
      </c>
      <c r="J1240">
        <v>0</v>
      </c>
      <c r="K1240">
        <v>0.02</v>
      </c>
      <c r="L1240">
        <v>0.06</v>
      </c>
      <c r="M1240">
        <v>0.02</v>
      </c>
      <c r="N1240">
        <v>7.2453385872418297</v>
      </c>
      <c r="O1240">
        <f t="shared" si="38"/>
        <v>175.3854159</v>
      </c>
      <c r="P1240">
        <f t="shared" si="39"/>
        <v>-40.08428893</v>
      </c>
      <c r="R1240">
        <v>226200</v>
      </c>
      <c r="S1240" t="s">
        <v>1350</v>
      </c>
      <c r="T1240" t="s">
        <v>96</v>
      </c>
      <c r="U1240" t="s">
        <v>97</v>
      </c>
      <c r="V1240" t="s">
        <v>97</v>
      </c>
      <c r="W1240" t="s">
        <v>97</v>
      </c>
      <c r="X1240">
        <v>0</v>
      </c>
      <c r="Y1240" t="s">
        <v>97</v>
      </c>
      <c r="Z1240" t="s">
        <v>97</v>
      </c>
      <c r="AA1240">
        <v>0</v>
      </c>
      <c r="AB1240" t="s">
        <v>97</v>
      </c>
      <c r="AC1240" t="s">
        <v>97</v>
      </c>
      <c r="AD1240">
        <v>0.02</v>
      </c>
      <c r="AE1240" t="s">
        <v>97</v>
      </c>
      <c r="AF1240">
        <v>176.19628399999999</v>
      </c>
      <c r="AG1240">
        <v>-39.35192361</v>
      </c>
      <c r="AI1240">
        <v>228700</v>
      </c>
      <c r="AJ1240" t="s">
        <v>1358</v>
      </c>
      <c r="AK1240" t="s">
        <v>96</v>
      </c>
      <c r="AL1240">
        <v>0</v>
      </c>
      <c r="AM1240">
        <v>0</v>
      </c>
      <c r="AN1240">
        <v>0</v>
      </c>
      <c r="AO1240">
        <v>0</v>
      </c>
      <c r="AP1240">
        <v>0</v>
      </c>
      <c r="AQ1240">
        <v>0.86</v>
      </c>
      <c r="AR1240">
        <v>0</v>
      </c>
      <c r="AS1240">
        <v>0</v>
      </c>
      <c r="AT1240">
        <v>0.14000000000000001</v>
      </c>
      <c r="AU1240">
        <v>0</v>
      </c>
      <c r="AV1240">
        <v>5.5316026211031</v>
      </c>
      <c r="AW1240">
        <v>175.69344839999999</v>
      </c>
      <c r="AX1240">
        <v>-40.236301150000003</v>
      </c>
    </row>
    <row r="1241" spans="1:50" x14ac:dyDescent="0.55000000000000004">
      <c r="A1241">
        <v>227000</v>
      </c>
      <c r="B1241" t="s">
        <v>1340</v>
      </c>
      <c r="C1241" t="s">
        <v>96</v>
      </c>
      <c r="D1241">
        <v>0</v>
      </c>
      <c r="E1241">
        <v>0</v>
      </c>
      <c r="F1241">
        <v>0</v>
      </c>
      <c r="G1241">
        <v>0</v>
      </c>
      <c r="H1241">
        <v>0.88</v>
      </c>
      <c r="I1241">
        <v>0.02</v>
      </c>
      <c r="J1241">
        <v>0</v>
      </c>
      <c r="K1241">
        <v>0.02</v>
      </c>
      <c r="L1241">
        <v>0.08</v>
      </c>
      <c r="M1241">
        <v>0.02</v>
      </c>
      <c r="N1241">
        <v>8.3624558744327508</v>
      </c>
      <c r="O1241">
        <f t="shared" si="38"/>
        <v>175.38251009999999</v>
      </c>
      <c r="P1241">
        <f t="shared" si="39"/>
        <v>-40.179388770000003</v>
      </c>
      <c r="R1241">
        <v>226300</v>
      </c>
      <c r="S1241" t="s">
        <v>1332</v>
      </c>
      <c r="T1241" t="s">
        <v>96</v>
      </c>
      <c r="U1241">
        <v>0</v>
      </c>
      <c r="V1241">
        <v>0</v>
      </c>
      <c r="W1241">
        <v>0</v>
      </c>
      <c r="X1241">
        <v>0</v>
      </c>
      <c r="Y1241">
        <v>0.73</v>
      </c>
      <c r="Z1241">
        <v>0</v>
      </c>
      <c r="AA1241">
        <v>0</v>
      </c>
      <c r="AB1241">
        <v>0</v>
      </c>
      <c r="AC1241">
        <v>0.27</v>
      </c>
      <c r="AD1241">
        <v>0.02</v>
      </c>
      <c r="AE1241" t="s">
        <v>97</v>
      </c>
      <c r="AF1241">
        <v>175.25773899999999</v>
      </c>
      <c r="AG1241">
        <v>-40.0113956</v>
      </c>
      <c r="AI1241">
        <v>228800</v>
      </c>
      <c r="AJ1241" t="s">
        <v>1359</v>
      </c>
      <c r="AK1241" t="s">
        <v>96</v>
      </c>
      <c r="AL1241">
        <v>0</v>
      </c>
      <c r="AM1241">
        <v>0.14000000000000001</v>
      </c>
      <c r="AN1241">
        <v>0</v>
      </c>
      <c r="AO1241">
        <v>0</v>
      </c>
      <c r="AP1241">
        <v>0</v>
      </c>
      <c r="AQ1241">
        <v>0.69</v>
      </c>
      <c r="AR1241">
        <v>0</v>
      </c>
      <c r="AS1241">
        <v>0</v>
      </c>
      <c r="AT1241">
        <v>0.17</v>
      </c>
      <c r="AU1241">
        <v>0</v>
      </c>
      <c r="AV1241">
        <v>3.4868295539652201</v>
      </c>
      <c r="AW1241">
        <v>175.5799289</v>
      </c>
      <c r="AX1241">
        <v>-40.333988789999999</v>
      </c>
    </row>
    <row r="1242" spans="1:50" x14ac:dyDescent="0.55000000000000004">
      <c r="A1242">
        <v>227100</v>
      </c>
      <c r="B1242" t="s">
        <v>1341</v>
      </c>
      <c r="C1242" t="s">
        <v>96</v>
      </c>
      <c r="D1242">
        <v>0</v>
      </c>
      <c r="E1242">
        <v>0</v>
      </c>
      <c r="F1242">
        <v>0</v>
      </c>
      <c r="G1242">
        <v>0</v>
      </c>
      <c r="H1242">
        <v>0.95</v>
      </c>
      <c r="I1242">
        <v>0</v>
      </c>
      <c r="J1242">
        <v>0</v>
      </c>
      <c r="K1242">
        <v>0</v>
      </c>
      <c r="L1242">
        <v>0.05</v>
      </c>
      <c r="M1242">
        <v>0.02</v>
      </c>
      <c r="N1242">
        <v>24.084841413390599</v>
      </c>
      <c r="O1242">
        <f t="shared" si="38"/>
        <v>175.7949131</v>
      </c>
      <c r="P1242">
        <f t="shared" si="39"/>
        <v>-39.956132609999997</v>
      </c>
      <c r="R1242">
        <v>226400</v>
      </c>
      <c r="S1242" t="s">
        <v>1333</v>
      </c>
      <c r="T1242" t="s">
        <v>96</v>
      </c>
      <c r="U1242">
        <v>0</v>
      </c>
      <c r="V1242">
        <v>0</v>
      </c>
      <c r="W1242">
        <v>0</v>
      </c>
      <c r="X1242">
        <v>0</v>
      </c>
      <c r="Y1242">
        <v>0.78999999999999904</v>
      </c>
      <c r="Z1242">
        <v>7.0000000000000007E-2</v>
      </c>
      <c r="AA1242">
        <v>0</v>
      </c>
      <c r="AB1242">
        <v>0</v>
      </c>
      <c r="AC1242">
        <v>0.14000000000000001</v>
      </c>
      <c r="AD1242">
        <v>0.02</v>
      </c>
      <c r="AE1242">
        <v>6.7053605594858503</v>
      </c>
      <c r="AF1242">
        <v>175.525475</v>
      </c>
      <c r="AG1242">
        <v>-39.8895865</v>
      </c>
      <c r="AI1242">
        <v>229000</v>
      </c>
      <c r="AJ1242" t="s">
        <v>1360</v>
      </c>
      <c r="AK1242" t="s">
        <v>96</v>
      </c>
      <c r="AL1242">
        <v>0</v>
      </c>
      <c r="AM1242">
        <v>0</v>
      </c>
      <c r="AN1242">
        <v>0</v>
      </c>
      <c r="AO1242">
        <v>0</v>
      </c>
      <c r="AP1242">
        <v>0</v>
      </c>
      <c r="AQ1242">
        <v>1</v>
      </c>
      <c r="AR1242">
        <v>0</v>
      </c>
      <c r="AS1242">
        <v>0</v>
      </c>
      <c r="AT1242">
        <v>0</v>
      </c>
      <c r="AU1242">
        <v>0</v>
      </c>
      <c r="AV1242">
        <v>0.59352382217358102</v>
      </c>
      <c r="AW1242">
        <v>175.6077458</v>
      </c>
      <c r="AX1242">
        <v>-40.32786351</v>
      </c>
    </row>
    <row r="1243" spans="1:50" x14ac:dyDescent="0.55000000000000004">
      <c r="A1243">
        <v>227200</v>
      </c>
      <c r="B1243" t="s">
        <v>1342</v>
      </c>
      <c r="C1243" t="s">
        <v>96</v>
      </c>
      <c r="D1243">
        <v>0</v>
      </c>
      <c r="E1243">
        <v>0</v>
      </c>
      <c r="F1243">
        <v>0</v>
      </c>
      <c r="G1243">
        <v>0</v>
      </c>
      <c r="H1243">
        <v>0.98</v>
      </c>
      <c r="I1243">
        <v>0.02</v>
      </c>
      <c r="J1243">
        <v>0</v>
      </c>
      <c r="K1243">
        <v>0</v>
      </c>
      <c r="L1243">
        <v>0</v>
      </c>
      <c r="M1243">
        <v>0.02</v>
      </c>
      <c r="N1243">
        <v>15.450647851713599</v>
      </c>
      <c r="O1243">
        <f t="shared" si="38"/>
        <v>175.54970800000001</v>
      </c>
      <c r="P1243">
        <f t="shared" si="39"/>
        <v>-40.123833419999997</v>
      </c>
      <c r="R1243">
        <v>226500</v>
      </c>
      <c r="S1243" t="s">
        <v>1335</v>
      </c>
      <c r="T1243" t="s">
        <v>96</v>
      </c>
      <c r="U1243">
        <v>0</v>
      </c>
      <c r="V1243">
        <v>0</v>
      </c>
      <c r="W1243">
        <v>0</v>
      </c>
      <c r="X1243">
        <v>0</v>
      </c>
      <c r="Y1243">
        <v>0.82</v>
      </c>
      <c r="Z1243">
        <v>0.06</v>
      </c>
      <c r="AA1243">
        <v>0</v>
      </c>
      <c r="AB1243">
        <v>0</v>
      </c>
      <c r="AC1243">
        <v>0.12</v>
      </c>
      <c r="AD1243">
        <v>0.02</v>
      </c>
      <c r="AE1243">
        <v>3.7157427599914099</v>
      </c>
      <c r="AF1243">
        <v>175.79677340000001</v>
      </c>
      <c r="AG1243">
        <v>-39.678067329999998</v>
      </c>
      <c r="AI1243">
        <v>229100</v>
      </c>
      <c r="AJ1243" t="s">
        <v>1361</v>
      </c>
      <c r="AK1243" t="s">
        <v>96</v>
      </c>
      <c r="AL1243">
        <v>0</v>
      </c>
      <c r="AM1243">
        <v>0</v>
      </c>
      <c r="AN1243">
        <v>0</v>
      </c>
      <c r="AO1243">
        <v>0</v>
      </c>
      <c r="AP1243">
        <v>0</v>
      </c>
      <c r="AQ1243">
        <v>0.78</v>
      </c>
      <c r="AR1243">
        <v>0</v>
      </c>
      <c r="AS1243">
        <v>0</v>
      </c>
      <c r="AT1243">
        <v>0.22</v>
      </c>
      <c r="AU1243">
        <v>0</v>
      </c>
      <c r="AV1243">
        <v>0.95245432035954503</v>
      </c>
      <c r="AW1243">
        <v>175.58518810000001</v>
      </c>
      <c r="AX1243">
        <v>-40.345142199999998</v>
      </c>
    </row>
    <row r="1244" spans="1:50" x14ac:dyDescent="0.55000000000000004">
      <c r="A1244">
        <v>227300</v>
      </c>
      <c r="B1244" t="s">
        <v>1343</v>
      </c>
      <c r="C1244" t="s">
        <v>96</v>
      </c>
      <c r="D1244">
        <v>0</v>
      </c>
      <c r="E1244">
        <v>0</v>
      </c>
      <c r="F1244">
        <v>0</v>
      </c>
      <c r="G1244">
        <v>0</v>
      </c>
      <c r="H1244">
        <v>0.73</v>
      </c>
      <c r="I1244">
        <v>0</v>
      </c>
      <c r="J1244">
        <v>0</v>
      </c>
      <c r="K1244">
        <v>0.09</v>
      </c>
      <c r="L1244">
        <v>0.18</v>
      </c>
      <c r="M1244">
        <v>0.02</v>
      </c>
      <c r="N1244">
        <v>8.5756946246103301</v>
      </c>
      <c r="O1244">
        <f t="shared" si="38"/>
        <v>175.39491459999999</v>
      </c>
      <c r="P1244">
        <f t="shared" si="39"/>
        <v>-40.214594120000001</v>
      </c>
      <c r="R1244">
        <v>226600</v>
      </c>
      <c r="S1244" t="s">
        <v>1336</v>
      </c>
      <c r="T1244" t="s">
        <v>96</v>
      </c>
      <c r="U1244">
        <v>0</v>
      </c>
      <c r="V1244">
        <v>0</v>
      </c>
      <c r="W1244">
        <v>0</v>
      </c>
      <c r="X1244">
        <v>0</v>
      </c>
      <c r="Y1244">
        <v>0.94</v>
      </c>
      <c r="Z1244">
        <v>0.06</v>
      </c>
      <c r="AA1244">
        <v>0</v>
      </c>
      <c r="AB1244">
        <v>0</v>
      </c>
      <c r="AC1244">
        <v>0</v>
      </c>
      <c r="AD1244">
        <v>0.02</v>
      </c>
      <c r="AE1244">
        <v>4.9318880299724102</v>
      </c>
      <c r="AF1244">
        <v>175.38194799999999</v>
      </c>
      <c r="AG1244">
        <v>-40.063776390000001</v>
      </c>
      <c r="AI1244">
        <v>229200</v>
      </c>
      <c r="AJ1244" t="s">
        <v>1362</v>
      </c>
      <c r="AK1244" t="s">
        <v>96</v>
      </c>
      <c r="AL1244">
        <v>0</v>
      </c>
      <c r="AM1244">
        <v>0.16</v>
      </c>
      <c r="AN1244">
        <v>0</v>
      </c>
      <c r="AO1244">
        <v>0</v>
      </c>
      <c r="AP1244">
        <v>0.03</v>
      </c>
      <c r="AQ1244">
        <v>0.52</v>
      </c>
      <c r="AR1244">
        <v>0</v>
      </c>
      <c r="AS1244">
        <v>0.12</v>
      </c>
      <c r="AT1244">
        <v>0.17</v>
      </c>
      <c r="AU1244">
        <v>0</v>
      </c>
      <c r="AV1244">
        <v>6.1564926926674399</v>
      </c>
      <c r="AW1244">
        <v>175.6196928</v>
      </c>
      <c r="AX1244">
        <v>-40.336740390000003</v>
      </c>
    </row>
    <row r="1245" spans="1:50" x14ac:dyDescent="0.55000000000000004">
      <c r="A1245">
        <v>227400</v>
      </c>
      <c r="B1245" t="s">
        <v>1344</v>
      </c>
      <c r="C1245" t="s">
        <v>96</v>
      </c>
      <c r="D1245">
        <v>0</v>
      </c>
      <c r="E1245">
        <v>0</v>
      </c>
      <c r="F1245">
        <v>0</v>
      </c>
      <c r="G1245">
        <v>0</v>
      </c>
      <c r="H1245">
        <v>0.96</v>
      </c>
      <c r="I1245">
        <v>0</v>
      </c>
      <c r="J1245">
        <v>0</v>
      </c>
      <c r="K1245">
        <v>0</v>
      </c>
      <c r="L1245">
        <v>0.04</v>
      </c>
      <c r="M1245">
        <v>0.02</v>
      </c>
      <c r="N1245">
        <v>19.435656786881999</v>
      </c>
      <c r="O1245">
        <f t="shared" si="38"/>
        <v>175.29067180000001</v>
      </c>
      <c r="P1245">
        <f t="shared" si="39"/>
        <v>-40.328287969999998</v>
      </c>
      <c r="R1245">
        <v>226700</v>
      </c>
      <c r="S1245" t="s">
        <v>1337</v>
      </c>
      <c r="T1245" t="s">
        <v>96</v>
      </c>
      <c r="U1245">
        <v>0</v>
      </c>
      <c r="V1245">
        <v>0</v>
      </c>
      <c r="W1245">
        <v>0</v>
      </c>
      <c r="X1245">
        <v>0</v>
      </c>
      <c r="Y1245">
        <v>0.84</v>
      </c>
      <c r="Z1245">
        <v>0.03</v>
      </c>
      <c r="AA1245">
        <v>0</v>
      </c>
      <c r="AB1245">
        <v>0.02</v>
      </c>
      <c r="AC1245">
        <v>0.11</v>
      </c>
      <c r="AD1245">
        <v>0.02</v>
      </c>
      <c r="AE1245">
        <v>4.60082240785861</v>
      </c>
      <c r="AF1245">
        <v>175.37098080000001</v>
      </c>
      <c r="AG1245">
        <v>-40.062990970000001</v>
      </c>
      <c r="AI1245">
        <v>229300</v>
      </c>
      <c r="AJ1245" t="s">
        <v>1363</v>
      </c>
      <c r="AK1245" t="s">
        <v>96</v>
      </c>
      <c r="AL1245">
        <v>0</v>
      </c>
      <c r="AM1245">
        <v>7.0000000000000007E-2</v>
      </c>
      <c r="AN1245">
        <v>0</v>
      </c>
      <c r="AO1245">
        <v>0</v>
      </c>
      <c r="AP1245">
        <v>0</v>
      </c>
      <c r="AQ1245">
        <v>0.71</v>
      </c>
      <c r="AR1245">
        <v>0</v>
      </c>
      <c r="AS1245">
        <v>0.01</v>
      </c>
      <c r="AT1245">
        <v>0.21</v>
      </c>
      <c r="AU1245">
        <v>0</v>
      </c>
      <c r="AV1245">
        <v>2.84977832598002</v>
      </c>
      <c r="AW1245">
        <v>175.6102526</v>
      </c>
      <c r="AX1245">
        <v>-40.332845589999998</v>
      </c>
    </row>
    <row r="1246" spans="1:50" x14ac:dyDescent="0.55000000000000004">
      <c r="A1246">
        <v>227500</v>
      </c>
      <c r="B1246" t="s">
        <v>1345</v>
      </c>
      <c r="C1246" t="s">
        <v>96</v>
      </c>
      <c r="D1246">
        <v>0</v>
      </c>
      <c r="E1246">
        <v>0</v>
      </c>
      <c r="F1246">
        <v>0</v>
      </c>
      <c r="G1246">
        <v>0</v>
      </c>
      <c r="H1246">
        <v>0.96</v>
      </c>
      <c r="I1246">
        <v>0</v>
      </c>
      <c r="J1246">
        <v>0</v>
      </c>
      <c r="K1246">
        <v>0</v>
      </c>
      <c r="L1246">
        <v>0.04</v>
      </c>
      <c r="M1246">
        <v>0.02</v>
      </c>
      <c r="N1246">
        <v>11.8364816168052</v>
      </c>
      <c r="O1246">
        <f t="shared" si="38"/>
        <v>175.47223109999999</v>
      </c>
      <c r="P1246">
        <f t="shared" si="39"/>
        <v>-40.249968289999998</v>
      </c>
      <c r="R1246">
        <v>226800</v>
      </c>
      <c r="S1246" t="s">
        <v>1338</v>
      </c>
      <c r="T1246" t="s">
        <v>96</v>
      </c>
      <c r="U1246">
        <v>0</v>
      </c>
      <c r="V1246">
        <v>0</v>
      </c>
      <c r="W1246">
        <v>0</v>
      </c>
      <c r="X1246">
        <v>0</v>
      </c>
      <c r="Y1246">
        <v>1</v>
      </c>
      <c r="Z1246">
        <v>0</v>
      </c>
      <c r="AA1246">
        <v>0</v>
      </c>
      <c r="AB1246">
        <v>0</v>
      </c>
      <c r="AC1246">
        <v>0</v>
      </c>
      <c r="AD1246">
        <v>0.02</v>
      </c>
      <c r="AE1246">
        <v>5.9899050499827098</v>
      </c>
      <c r="AF1246">
        <v>175.28477580000001</v>
      </c>
      <c r="AG1246">
        <v>-40.179385570000001</v>
      </c>
      <c r="AI1246">
        <v>229400</v>
      </c>
      <c r="AJ1246" t="s">
        <v>1364</v>
      </c>
      <c r="AK1246" t="s">
        <v>96</v>
      </c>
      <c r="AL1246" t="s">
        <v>97</v>
      </c>
      <c r="AM1246" t="s">
        <v>97</v>
      </c>
      <c r="AN1246" t="s">
        <v>97</v>
      </c>
      <c r="AO1246">
        <v>0</v>
      </c>
      <c r="AP1246" t="s">
        <v>97</v>
      </c>
      <c r="AQ1246" t="s">
        <v>97</v>
      </c>
      <c r="AR1246">
        <v>0</v>
      </c>
      <c r="AS1246" t="s">
        <v>97</v>
      </c>
      <c r="AT1246" t="s">
        <v>97</v>
      </c>
      <c r="AU1246">
        <v>0</v>
      </c>
      <c r="AV1246" t="s">
        <v>97</v>
      </c>
      <c r="AW1246">
        <v>175.69110130000001</v>
      </c>
      <c r="AX1246">
        <v>-40.310796959999998</v>
      </c>
    </row>
    <row r="1247" spans="1:50" x14ac:dyDescent="0.55000000000000004">
      <c r="A1247">
        <v>227600</v>
      </c>
      <c r="B1247" t="s">
        <v>1346</v>
      </c>
      <c r="C1247" t="s">
        <v>96</v>
      </c>
      <c r="D1247">
        <v>0</v>
      </c>
      <c r="E1247">
        <v>0</v>
      </c>
      <c r="F1247">
        <v>0</v>
      </c>
      <c r="G1247">
        <v>0</v>
      </c>
      <c r="H1247">
        <v>0.97</v>
      </c>
      <c r="I1247">
        <v>0</v>
      </c>
      <c r="J1247">
        <v>0</v>
      </c>
      <c r="K1247">
        <v>0</v>
      </c>
      <c r="L1247">
        <v>0.03</v>
      </c>
      <c r="M1247">
        <v>0.02</v>
      </c>
      <c r="N1247">
        <v>29.0179889743793</v>
      </c>
      <c r="O1247">
        <f t="shared" si="38"/>
        <v>175.912508</v>
      </c>
      <c r="P1247">
        <f t="shared" si="39"/>
        <v>-40.072017080000002</v>
      </c>
      <c r="R1247">
        <v>226900</v>
      </c>
      <c r="S1247" t="s">
        <v>1339</v>
      </c>
      <c r="T1247" t="s">
        <v>96</v>
      </c>
      <c r="U1247">
        <v>0</v>
      </c>
      <c r="V1247">
        <v>0</v>
      </c>
      <c r="W1247">
        <v>0</v>
      </c>
      <c r="X1247">
        <v>0</v>
      </c>
      <c r="Y1247">
        <v>0.88</v>
      </c>
      <c r="Z1247">
        <v>0</v>
      </c>
      <c r="AA1247">
        <v>0</v>
      </c>
      <c r="AB1247">
        <v>0</v>
      </c>
      <c r="AC1247">
        <v>0.12</v>
      </c>
      <c r="AD1247">
        <v>0.02</v>
      </c>
      <c r="AE1247">
        <v>1.2998134460694</v>
      </c>
      <c r="AF1247">
        <v>175.3854159</v>
      </c>
      <c r="AG1247">
        <v>-40.08428893</v>
      </c>
      <c r="AI1247">
        <v>229500</v>
      </c>
      <c r="AJ1247" t="s">
        <v>1365</v>
      </c>
      <c r="AK1247" t="s">
        <v>96</v>
      </c>
      <c r="AL1247">
        <v>0</v>
      </c>
      <c r="AM1247">
        <v>0</v>
      </c>
      <c r="AN1247">
        <v>0</v>
      </c>
      <c r="AO1247">
        <v>0</v>
      </c>
      <c r="AP1247">
        <v>0</v>
      </c>
      <c r="AQ1247">
        <v>0.77</v>
      </c>
      <c r="AR1247">
        <v>0</v>
      </c>
      <c r="AS1247">
        <v>0</v>
      </c>
      <c r="AT1247">
        <v>0.23</v>
      </c>
      <c r="AU1247">
        <v>0</v>
      </c>
      <c r="AV1247">
        <v>0.21307185290193001</v>
      </c>
      <c r="AW1247">
        <v>175.57802859999899</v>
      </c>
      <c r="AX1247">
        <v>-40.355702039999997</v>
      </c>
    </row>
    <row r="1248" spans="1:50" x14ac:dyDescent="0.55000000000000004">
      <c r="A1248">
        <v>227700</v>
      </c>
      <c r="B1248" t="s">
        <v>1347</v>
      </c>
      <c r="C1248" t="s">
        <v>96</v>
      </c>
      <c r="D1248">
        <v>0</v>
      </c>
      <c r="E1248">
        <v>0</v>
      </c>
      <c r="F1248">
        <v>0</v>
      </c>
      <c r="G1248">
        <v>0</v>
      </c>
      <c r="H1248">
        <v>1</v>
      </c>
      <c r="I1248">
        <v>0</v>
      </c>
      <c r="J1248">
        <v>0</v>
      </c>
      <c r="K1248">
        <v>0</v>
      </c>
      <c r="L1248">
        <v>0</v>
      </c>
      <c r="M1248">
        <v>0.02</v>
      </c>
      <c r="N1248">
        <v>9.6973683242483002</v>
      </c>
      <c r="O1248">
        <f t="shared" si="38"/>
        <v>175.5550465</v>
      </c>
      <c r="P1248">
        <f t="shared" si="39"/>
        <v>-40.201433260000002</v>
      </c>
      <c r="R1248">
        <v>227000</v>
      </c>
      <c r="S1248" t="s">
        <v>1340</v>
      </c>
      <c r="T1248" t="s">
        <v>96</v>
      </c>
      <c r="U1248">
        <v>0</v>
      </c>
      <c r="V1248">
        <v>0</v>
      </c>
      <c r="W1248">
        <v>0</v>
      </c>
      <c r="X1248">
        <v>0</v>
      </c>
      <c r="Y1248">
        <v>0.88</v>
      </c>
      <c r="Z1248">
        <v>0.02</v>
      </c>
      <c r="AA1248">
        <v>0</v>
      </c>
      <c r="AB1248">
        <v>0</v>
      </c>
      <c r="AC1248">
        <v>0.1</v>
      </c>
      <c r="AD1248">
        <v>0.02</v>
      </c>
      <c r="AE1248">
        <v>6.6140800279124701</v>
      </c>
      <c r="AF1248">
        <v>175.38251009999999</v>
      </c>
      <c r="AG1248">
        <v>-40.179388770000003</v>
      </c>
      <c r="AI1248">
        <v>229600</v>
      </c>
      <c r="AJ1248" t="s">
        <v>1366</v>
      </c>
      <c r="AK1248" t="s">
        <v>96</v>
      </c>
      <c r="AL1248">
        <v>0</v>
      </c>
      <c r="AM1248">
        <v>0</v>
      </c>
      <c r="AN1248">
        <v>0</v>
      </c>
      <c r="AO1248">
        <v>0</v>
      </c>
      <c r="AP1248">
        <v>0</v>
      </c>
      <c r="AQ1248">
        <v>0.75</v>
      </c>
      <c r="AR1248">
        <v>0</v>
      </c>
      <c r="AS1248">
        <v>0.03</v>
      </c>
      <c r="AT1248">
        <v>0.22</v>
      </c>
      <c r="AU1248">
        <v>0</v>
      </c>
      <c r="AV1248">
        <v>0.85627347214294303</v>
      </c>
      <c r="AW1248">
        <v>175.59869130000001</v>
      </c>
      <c r="AX1248">
        <v>-40.349885829999998</v>
      </c>
    </row>
    <row r="1249" spans="1:50" x14ac:dyDescent="0.55000000000000004">
      <c r="A1249">
        <v>227800</v>
      </c>
      <c r="B1249" t="s">
        <v>1348</v>
      </c>
      <c r="C1249" t="s">
        <v>96</v>
      </c>
      <c r="D1249">
        <v>0</v>
      </c>
      <c r="E1249">
        <v>0</v>
      </c>
      <c r="F1249">
        <v>0</v>
      </c>
      <c r="G1249">
        <v>0</v>
      </c>
      <c r="H1249">
        <v>0.95</v>
      </c>
      <c r="I1249">
        <v>0</v>
      </c>
      <c r="J1249">
        <v>0</v>
      </c>
      <c r="K1249">
        <v>0</v>
      </c>
      <c r="L1249">
        <v>0.05</v>
      </c>
      <c r="M1249">
        <v>0.02</v>
      </c>
      <c r="N1249">
        <v>12.263894347482401</v>
      </c>
      <c r="O1249">
        <f t="shared" si="38"/>
        <v>175.3943324</v>
      </c>
      <c r="P1249">
        <f t="shared" si="39"/>
        <v>-40.358546320000002</v>
      </c>
      <c r="R1249">
        <v>227100</v>
      </c>
      <c r="S1249" t="s">
        <v>1341</v>
      </c>
      <c r="T1249" t="s">
        <v>96</v>
      </c>
      <c r="U1249">
        <v>0</v>
      </c>
      <c r="V1249">
        <v>0</v>
      </c>
      <c r="W1249">
        <v>0</v>
      </c>
      <c r="X1249">
        <v>0</v>
      </c>
      <c r="Y1249">
        <v>0.88</v>
      </c>
      <c r="Z1249">
        <v>0</v>
      </c>
      <c r="AA1249">
        <v>0</v>
      </c>
      <c r="AB1249">
        <v>0</v>
      </c>
      <c r="AC1249">
        <v>0.12</v>
      </c>
      <c r="AD1249">
        <v>0.02</v>
      </c>
      <c r="AE1249">
        <v>3.4308163770837998</v>
      </c>
      <c r="AF1249">
        <v>175.7949131</v>
      </c>
      <c r="AG1249">
        <v>-39.956132609999997</v>
      </c>
      <c r="AI1249">
        <v>229700</v>
      </c>
      <c r="AJ1249" t="s">
        <v>1367</v>
      </c>
      <c r="AK1249" t="s">
        <v>96</v>
      </c>
      <c r="AL1249" t="s">
        <v>97</v>
      </c>
      <c r="AM1249" t="s">
        <v>97</v>
      </c>
      <c r="AN1249" t="s">
        <v>97</v>
      </c>
      <c r="AO1249">
        <v>0</v>
      </c>
      <c r="AP1249" t="s">
        <v>97</v>
      </c>
      <c r="AQ1249" t="s">
        <v>97</v>
      </c>
      <c r="AR1249">
        <v>0</v>
      </c>
      <c r="AS1249" t="s">
        <v>97</v>
      </c>
      <c r="AT1249" t="s">
        <v>97</v>
      </c>
      <c r="AU1249">
        <v>0</v>
      </c>
      <c r="AV1249" t="s">
        <v>97</v>
      </c>
      <c r="AW1249">
        <v>175.56845159999901</v>
      </c>
      <c r="AX1249">
        <v>-40.372901409999997</v>
      </c>
    </row>
    <row r="1250" spans="1:50" x14ac:dyDescent="0.55000000000000004">
      <c r="A1250">
        <v>227900</v>
      </c>
      <c r="B1250" t="s">
        <v>1349</v>
      </c>
      <c r="C1250" t="s">
        <v>96</v>
      </c>
      <c r="D1250">
        <v>0</v>
      </c>
      <c r="E1250">
        <v>0</v>
      </c>
      <c r="F1250">
        <v>0</v>
      </c>
      <c r="G1250">
        <v>0</v>
      </c>
      <c r="H1250">
        <v>0.94</v>
      </c>
      <c r="I1250">
        <v>0.03</v>
      </c>
      <c r="J1250">
        <v>0</v>
      </c>
      <c r="K1250">
        <v>0.01</v>
      </c>
      <c r="L1250">
        <v>0.02</v>
      </c>
      <c r="M1250">
        <v>0.02</v>
      </c>
      <c r="N1250">
        <v>8.7161165818686008</v>
      </c>
      <c r="O1250">
        <f t="shared" si="38"/>
        <v>175.56555069999999</v>
      </c>
      <c r="P1250">
        <f t="shared" si="39"/>
        <v>-40.206224769999999</v>
      </c>
      <c r="R1250">
        <v>227200</v>
      </c>
      <c r="S1250" t="s">
        <v>1342</v>
      </c>
      <c r="T1250" t="s">
        <v>96</v>
      </c>
      <c r="U1250">
        <v>0</v>
      </c>
      <c r="V1250">
        <v>0</v>
      </c>
      <c r="W1250">
        <v>0</v>
      </c>
      <c r="X1250">
        <v>0</v>
      </c>
      <c r="Y1250">
        <v>1</v>
      </c>
      <c r="Z1250">
        <v>0</v>
      </c>
      <c r="AA1250">
        <v>0</v>
      </c>
      <c r="AB1250">
        <v>0</v>
      </c>
      <c r="AC1250">
        <v>0</v>
      </c>
      <c r="AD1250">
        <v>0.02</v>
      </c>
      <c r="AE1250">
        <v>5.9279764215043498</v>
      </c>
      <c r="AF1250">
        <v>175.54970800000001</v>
      </c>
      <c r="AG1250">
        <v>-40.123833419999997</v>
      </c>
      <c r="AI1250">
        <v>229800</v>
      </c>
      <c r="AJ1250" t="s">
        <v>1368</v>
      </c>
      <c r="AK1250" t="s">
        <v>96</v>
      </c>
      <c r="AL1250">
        <v>0</v>
      </c>
      <c r="AM1250">
        <v>0</v>
      </c>
      <c r="AN1250">
        <v>0</v>
      </c>
      <c r="AO1250">
        <v>0</v>
      </c>
      <c r="AP1250">
        <v>0</v>
      </c>
      <c r="AQ1250">
        <v>0.62</v>
      </c>
      <c r="AR1250">
        <v>0</v>
      </c>
      <c r="AS1250">
        <v>0</v>
      </c>
      <c r="AT1250">
        <v>0.38</v>
      </c>
      <c r="AU1250">
        <v>0</v>
      </c>
      <c r="AV1250">
        <v>0.96704451224519095</v>
      </c>
      <c r="AW1250">
        <v>175.61482219999999</v>
      </c>
      <c r="AX1250">
        <v>-40.341743559999998</v>
      </c>
    </row>
    <row r="1251" spans="1:50" x14ac:dyDescent="0.55000000000000004">
      <c r="A1251">
        <v>228000</v>
      </c>
      <c r="B1251" t="s">
        <v>1351</v>
      </c>
      <c r="C1251" t="s">
        <v>96</v>
      </c>
      <c r="D1251">
        <v>0</v>
      </c>
      <c r="E1251">
        <v>0</v>
      </c>
      <c r="F1251">
        <v>0</v>
      </c>
      <c r="G1251">
        <v>0</v>
      </c>
      <c r="H1251">
        <v>0.94</v>
      </c>
      <c r="I1251">
        <v>0.03</v>
      </c>
      <c r="J1251">
        <v>0</v>
      </c>
      <c r="K1251">
        <v>0</v>
      </c>
      <c r="L1251">
        <v>0.03</v>
      </c>
      <c r="M1251">
        <v>0.02</v>
      </c>
      <c r="N1251">
        <v>7.6407347925401297</v>
      </c>
      <c r="O1251">
        <f t="shared" si="38"/>
        <v>175.54609149999999</v>
      </c>
      <c r="P1251">
        <f t="shared" si="39"/>
        <v>-40.226230039999997</v>
      </c>
      <c r="R1251">
        <v>227300</v>
      </c>
      <c r="S1251" t="s">
        <v>1343</v>
      </c>
      <c r="T1251" t="s">
        <v>96</v>
      </c>
      <c r="U1251">
        <v>0</v>
      </c>
      <c r="V1251">
        <v>0</v>
      </c>
      <c r="W1251">
        <v>0</v>
      </c>
      <c r="X1251">
        <v>0</v>
      </c>
      <c r="Y1251">
        <v>0.84</v>
      </c>
      <c r="Z1251">
        <v>0</v>
      </c>
      <c r="AA1251">
        <v>0</v>
      </c>
      <c r="AB1251">
        <v>0.06</v>
      </c>
      <c r="AC1251">
        <v>0.1</v>
      </c>
      <c r="AD1251">
        <v>0.02</v>
      </c>
      <c r="AE1251">
        <v>10.2099737970183</v>
      </c>
      <c r="AF1251">
        <v>175.39491459999999</v>
      </c>
      <c r="AG1251">
        <v>-40.214594120000001</v>
      </c>
      <c r="AI1251">
        <v>229900</v>
      </c>
      <c r="AJ1251" t="s">
        <v>1369</v>
      </c>
      <c r="AK1251" t="s">
        <v>96</v>
      </c>
      <c r="AL1251">
        <v>0</v>
      </c>
      <c r="AM1251">
        <v>0</v>
      </c>
      <c r="AN1251">
        <v>0</v>
      </c>
      <c r="AO1251">
        <v>0</v>
      </c>
      <c r="AP1251">
        <v>0.33</v>
      </c>
      <c r="AQ1251">
        <v>0.25</v>
      </c>
      <c r="AR1251">
        <v>0</v>
      </c>
      <c r="AS1251">
        <v>0.04</v>
      </c>
      <c r="AT1251">
        <v>0.38</v>
      </c>
      <c r="AU1251">
        <v>0</v>
      </c>
      <c r="AV1251">
        <v>1.9535314909942101</v>
      </c>
      <c r="AW1251">
        <v>175.58624599999999</v>
      </c>
      <c r="AX1251">
        <v>-40.361344099999997</v>
      </c>
    </row>
    <row r="1252" spans="1:50" x14ac:dyDescent="0.55000000000000004">
      <c r="A1252">
        <v>228100</v>
      </c>
      <c r="B1252" t="s">
        <v>1352</v>
      </c>
      <c r="C1252" t="s">
        <v>96</v>
      </c>
      <c r="D1252">
        <v>0</v>
      </c>
      <c r="E1252">
        <v>0</v>
      </c>
      <c r="F1252">
        <v>0</v>
      </c>
      <c r="G1252">
        <v>0</v>
      </c>
      <c r="H1252">
        <v>0.91</v>
      </c>
      <c r="I1252">
        <v>0.02</v>
      </c>
      <c r="J1252">
        <v>0</v>
      </c>
      <c r="K1252">
        <v>0.02</v>
      </c>
      <c r="L1252">
        <v>0.05</v>
      </c>
      <c r="M1252">
        <v>0.02</v>
      </c>
      <c r="N1252">
        <v>8.1289622033545399</v>
      </c>
      <c r="O1252">
        <f t="shared" si="38"/>
        <v>175.5821478</v>
      </c>
      <c r="P1252">
        <f t="shared" si="39"/>
        <v>-40.207456499999999</v>
      </c>
      <c r="R1252">
        <v>227400</v>
      </c>
      <c r="S1252" t="s">
        <v>1344</v>
      </c>
      <c r="T1252" t="s">
        <v>96</v>
      </c>
      <c r="U1252">
        <v>0</v>
      </c>
      <c r="V1252">
        <v>0</v>
      </c>
      <c r="W1252">
        <v>0</v>
      </c>
      <c r="X1252">
        <v>0</v>
      </c>
      <c r="Y1252">
        <v>0.88</v>
      </c>
      <c r="Z1252">
        <v>0</v>
      </c>
      <c r="AA1252">
        <v>0</v>
      </c>
      <c r="AB1252">
        <v>0</v>
      </c>
      <c r="AC1252">
        <v>0.12</v>
      </c>
      <c r="AD1252">
        <v>0.02</v>
      </c>
      <c r="AE1252">
        <v>2.21213255351371</v>
      </c>
      <c r="AF1252">
        <v>175.29067180000001</v>
      </c>
      <c r="AG1252">
        <v>-40.328287969999998</v>
      </c>
      <c r="AI1252">
        <v>230000</v>
      </c>
      <c r="AJ1252" t="s">
        <v>1370</v>
      </c>
      <c r="AK1252" t="s">
        <v>96</v>
      </c>
      <c r="AL1252" t="s">
        <v>97</v>
      </c>
      <c r="AM1252" t="s">
        <v>97</v>
      </c>
      <c r="AN1252" t="s">
        <v>97</v>
      </c>
      <c r="AO1252">
        <v>0</v>
      </c>
      <c r="AP1252" t="s">
        <v>97</v>
      </c>
      <c r="AQ1252" t="s">
        <v>97</v>
      </c>
      <c r="AR1252">
        <v>0</v>
      </c>
      <c r="AS1252" t="s">
        <v>97</v>
      </c>
      <c r="AT1252" t="s">
        <v>97</v>
      </c>
      <c r="AU1252">
        <v>0</v>
      </c>
      <c r="AV1252" t="s">
        <v>97</v>
      </c>
      <c r="AW1252">
        <v>175.57679049999999</v>
      </c>
      <c r="AX1252">
        <v>-40.36636017</v>
      </c>
    </row>
    <row r="1253" spans="1:50" x14ac:dyDescent="0.55000000000000004">
      <c r="A1253">
        <v>228200</v>
      </c>
      <c r="B1253" t="s">
        <v>1353</v>
      </c>
      <c r="C1253" t="s">
        <v>96</v>
      </c>
      <c r="D1253">
        <v>0</v>
      </c>
      <c r="E1253">
        <v>0</v>
      </c>
      <c r="F1253">
        <v>0</v>
      </c>
      <c r="G1253">
        <v>0</v>
      </c>
      <c r="H1253">
        <v>0.9</v>
      </c>
      <c r="I1253">
        <v>0.02</v>
      </c>
      <c r="J1253">
        <v>0</v>
      </c>
      <c r="K1253">
        <v>0</v>
      </c>
      <c r="L1253">
        <v>0.08</v>
      </c>
      <c r="M1253">
        <v>0.02</v>
      </c>
      <c r="N1253">
        <v>6.8367843825412598</v>
      </c>
      <c r="O1253">
        <f t="shared" si="38"/>
        <v>175.559018199999</v>
      </c>
      <c r="P1253">
        <f t="shared" si="39"/>
        <v>-40.222825129999997</v>
      </c>
      <c r="R1253">
        <v>227500</v>
      </c>
      <c r="S1253" t="s">
        <v>1345</v>
      </c>
      <c r="T1253" t="s">
        <v>96</v>
      </c>
      <c r="U1253">
        <v>0</v>
      </c>
      <c r="V1253">
        <v>0</v>
      </c>
      <c r="W1253">
        <v>0</v>
      </c>
      <c r="X1253">
        <v>0</v>
      </c>
      <c r="Y1253">
        <v>0.82</v>
      </c>
      <c r="Z1253">
        <v>0</v>
      </c>
      <c r="AA1253">
        <v>0</v>
      </c>
      <c r="AB1253">
        <v>0</v>
      </c>
      <c r="AC1253">
        <v>0.18</v>
      </c>
      <c r="AD1253">
        <v>0.02</v>
      </c>
      <c r="AE1253">
        <v>5.2020143094838902</v>
      </c>
      <c r="AF1253">
        <v>175.47223109999999</v>
      </c>
      <c r="AG1253">
        <v>-40.249968289999998</v>
      </c>
      <c r="AI1253">
        <v>230100</v>
      </c>
      <c r="AJ1253" t="s">
        <v>1371</v>
      </c>
      <c r="AK1253" t="s">
        <v>96</v>
      </c>
      <c r="AL1253">
        <v>0</v>
      </c>
      <c r="AM1253">
        <v>0</v>
      </c>
      <c r="AN1253">
        <v>0</v>
      </c>
      <c r="AO1253">
        <v>0</v>
      </c>
      <c r="AP1253">
        <v>0</v>
      </c>
      <c r="AQ1253">
        <v>0.81</v>
      </c>
      <c r="AR1253">
        <v>0</v>
      </c>
      <c r="AS1253">
        <v>0</v>
      </c>
      <c r="AT1253">
        <v>0.19</v>
      </c>
      <c r="AU1253">
        <v>0</v>
      </c>
      <c r="AV1253">
        <v>1.0028439506151201</v>
      </c>
      <c r="AW1253">
        <v>175.59360269999999</v>
      </c>
      <c r="AX1253">
        <v>-40.356857529999999</v>
      </c>
    </row>
    <row r="1254" spans="1:50" x14ac:dyDescent="0.55000000000000004">
      <c r="A1254">
        <v>228300</v>
      </c>
      <c r="B1254" t="s">
        <v>1354</v>
      </c>
      <c r="C1254" t="s">
        <v>96</v>
      </c>
      <c r="D1254">
        <v>0</v>
      </c>
      <c r="E1254">
        <v>0</v>
      </c>
      <c r="F1254">
        <v>0</v>
      </c>
      <c r="G1254">
        <v>0</v>
      </c>
      <c r="H1254">
        <v>0.86</v>
      </c>
      <c r="I1254">
        <v>0.03</v>
      </c>
      <c r="J1254">
        <v>0</v>
      </c>
      <c r="K1254">
        <v>0.01</v>
      </c>
      <c r="L1254">
        <v>0.1</v>
      </c>
      <c r="M1254">
        <v>0.02</v>
      </c>
      <c r="N1254">
        <v>6.2583034563715696</v>
      </c>
      <c r="O1254">
        <f t="shared" si="38"/>
        <v>175.5702038</v>
      </c>
      <c r="P1254">
        <f t="shared" si="39"/>
        <v>-40.218152789999998</v>
      </c>
      <c r="R1254">
        <v>227600</v>
      </c>
      <c r="S1254" t="s">
        <v>1346</v>
      </c>
      <c r="T1254" t="s">
        <v>96</v>
      </c>
      <c r="U1254">
        <v>0</v>
      </c>
      <c r="V1254">
        <v>0</v>
      </c>
      <c r="W1254">
        <v>0</v>
      </c>
      <c r="X1254">
        <v>0</v>
      </c>
      <c r="Y1254">
        <v>0.87</v>
      </c>
      <c r="Z1254">
        <v>0</v>
      </c>
      <c r="AA1254">
        <v>0</v>
      </c>
      <c r="AB1254">
        <v>0</v>
      </c>
      <c r="AC1254">
        <v>0.13</v>
      </c>
      <c r="AD1254">
        <v>0.02</v>
      </c>
      <c r="AE1254" t="s">
        <v>97</v>
      </c>
      <c r="AF1254">
        <v>175.912508</v>
      </c>
      <c r="AG1254">
        <v>-40.072017080000002</v>
      </c>
      <c r="AI1254">
        <v>230200</v>
      </c>
      <c r="AJ1254" t="s">
        <v>1372</v>
      </c>
      <c r="AK1254" t="s">
        <v>96</v>
      </c>
      <c r="AL1254">
        <v>0</v>
      </c>
      <c r="AM1254">
        <v>0.11</v>
      </c>
      <c r="AN1254">
        <v>0</v>
      </c>
      <c r="AO1254">
        <v>0</v>
      </c>
      <c r="AP1254">
        <v>-0.01</v>
      </c>
      <c r="AQ1254">
        <v>0.54</v>
      </c>
      <c r="AR1254">
        <v>0</v>
      </c>
      <c r="AS1254">
        <v>0.06</v>
      </c>
      <c r="AT1254">
        <v>0.3</v>
      </c>
      <c r="AU1254">
        <v>0</v>
      </c>
      <c r="AV1254">
        <v>3.7722422312350301</v>
      </c>
      <c r="AW1254">
        <v>175.62895929999999</v>
      </c>
      <c r="AX1254">
        <v>-40.335473980000003</v>
      </c>
    </row>
    <row r="1255" spans="1:50" x14ac:dyDescent="0.55000000000000004">
      <c r="A1255">
        <v>228400</v>
      </c>
      <c r="B1255" t="s">
        <v>1355</v>
      </c>
      <c r="C1255" t="s">
        <v>96</v>
      </c>
      <c r="D1255">
        <v>0</v>
      </c>
      <c r="E1255">
        <v>0</v>
      </c>
      <c r="F1255">
        <v>0</v>
      </c>
      <c r="G1255">
        <v>0</v>
      </c>
      <c r="H1255">
        <v>0.86</v>
      </c>
      <c r="I1255">
        <v>0</v>
      </c>
      <c r="J1255">
        <v>0</v>
      </c>
      <c r="K1255">
        <v>0</v>
      </c>
      <c r="L1255">
        <v>0.14000000000000001</v>
      </c>
      <c r="M1255">
        <v>0.02</v>
      </c>
      <c r="N1255">
        <v>4.0409892321286502</v>
      </c>
      <c r="O1255">
        <f t="shared" si="38"/>
        <v>175.5711168</v>
      </c>
      <c r="P1255">
        <f t="shared" si="39"/>
        <v>-40.236085959999997</v>
      </c>
      <c r="R1255">
        <v>227700</v>
      </c>
      <c r="S1255" t="s">
        <v>1347</v>
      </c>
      <c r="T1255" t="s">
        <v>96</v>
      </c>
      <c r="U1255" t="s">
        <v>97</v>
      </c>
      <c r="V1255" t="s">
        <v>97</v>
      </c>
      <c r="W1255" t="s">
        <v>97</v>
      </c>
      <c r="X1255">
        <v>0</v>
      </c>
      <c r="Y1255" t="s">
        <v>97</v>
      </c>
      <c r="Z1255" t="s">
        <v>97</v>
      </c>
      <c r="AA1255">
        <v>0</v>
      </c>
      <c r="AB1255" t="s">
        <v>97</v>
      </c>
      <c r="AC1255" t="s">
        <v>97</v>
      </c>
      <c r="AD1255">
        <v>0.02</v>
      </c>
      <c r="AE1255" t="s">
        <v>97</v>
      </c>
      <c r="AF1255">
        <v>175.5550465</v>
      </c>
      <c r="AG1255">
        <v>-40.201433260000002</v>
      </c>
      <c r="AI1255">
        <v>230300</v>
      </c>
      <c r="AJ1255" t="s">
        <v>1373</v>
      </c>
      <c r="AK1255" t="s">
        <v>96</v>
      </c>
      <c r="AL1255">
        <v>0</v>
      </c>
      <c r="AM1255">
        <v>0</v>
      </c>
      <c r="AN1255">
        <v>0</v>
      </c>
      <c r="AO1255">
        <v>0</v>
      </c>
      <c r="AP1255">
        <v>0</v>
      </c>
      <c r="AQ1255">
        <v>1</v>
      </c>
      <c r="AR1255">
        <v>0</v>
      </c>
      <c r="AS1255">
        <v>0</v>
      </c>
      <c r="AT1255">
        <v>0</v>
      </c>
      <c r="AU1255">
        <v>0</v>
      </c>
      <c r="AV1255" t="s">
        <v>97</v>
      </c>
      <c r="AW1255">
        <v>175.64441189999999</v>
      </c>
      <c r="AX1255">
        <v>-40.328560850000002</v>
      </c>
    </row>
    <row r="1256" spans="1:50" x14ac:dyDescent="0.55000000000000004">
      <c r="A1256">
        <v>228500</v>
      </c>
      <c r="B1256" t="s">
        <v>1356</v>
      </c>
      <c r="C1256" t="s">
        <v>96</v>
      </c>
      <c r="D1256">
        <v>0</v>
      </c>
      <c r="E1256">
        <v>0</v>
      </c>
      <c r="F1256">
        <v>0</v>
      </c>
      <c r="G1256">
        <v>0</v>
      </c>
      <c r="H1256">
        <v>0.92</v>
      </c>
      <c r="I1256">
        <v>0.02</v>
      </c>
      <c r="J1256">
        <v>0</v>
      </c>
      <c r="K1256">
        <v>0.02</v>
      </c>
      <c r="L1256">
        <v>0.04</v>
      </c>
      <c r="M1256">
        <v>0.02</v>
      </c>
      <c r="N1256">
        <v>6.2822350913371396</v>
      </c>
      <c r="O1256">
        <f t="shared" si="38"/>
        <v>175.57801559999999</v>
      </c>
      <c r="P1256">
        <f t="shared" si="39"/>
        <v>-40.22630659</v>
      </c>
      <c r="R1256">
        <v>227800</v>
      </c>
      <c r="S1256" t="s">
        <v>1348</v>
      </c>
      <c r="T1256" t="s">
        <v>96</v>
      </c>
      <c r="U1256">
        <v>0</v>
      </c>
      <c r="V1256">
        <v>0</v>
      </c>
      <c r="W1256">
        <v>0</v>
      </c>
      <c r="X1256">
        <v>0</v>
      </c>
      <c r="Y1256">
        <v>0.86</v>
      </c>
      <c r="Z1256">
        <v>0</v>
      </c>
      <c r="AA1256">
        <v>0</v>
      </c>
      <c r="AB1256">
        <v>0</v>
      </c>
      <c r="AC1256">
        <v>0.14000000000000001</v>
      </c>
      <c r="AD1256">
        <v>0.02</v>
      </c>
      <c r="AE1256">
        <v>1.8772687344577701</v>
      </c>
      <c r="AF1256">
        <v>175.3943324</v>
      </c>
      <c r="AG1256">
        <v>-40.358546320000002</v>
      </c>
      <c r="AI1256">
        <v>230400</v>
      </c>
      <c r="AJ1256" t="s">
        <v>1374</v>
      </c>
      <c r="AK1256" t="s">
        <v>96</v>
      </c>
      <c r="AL1256">
        <v>0</v>
      </c>
      <c r="AM1256">
        <v>0</v>
      </c>
      <c r="AN1256">
        <v>0</v>
      </c>
      <c r="AO1256">
        <v>0</v>
      </c>
      <c r="AP1256">
        <v>0</v>
      </c>
      <c r="AQ1256">
        <v>0.71</v>
      </c>
      <c r="AR1256">
        <v>0</v>
      </c>
      <c r="AS1256">
        <v>0</v>
      </c>
      <c r="AT1256">
        <v>0.28999999999999998</v>
      </c>
      <c r="AU1256">
        <v>0</v>
      </c>
      <c r="AV1256">
        <v>0.403368159874118</v>
      </c>
      <c r="AW1256">
        <v>175.66051179999999</v>
      </c>
      <c r="AX1256">
        <v>-40.322429939999999</v>
      </c>
    </row>
    <row r="1257" spans="1:50" x14ac:dyDescent="0.55000000000000004">
      <c r="A1257">
        <v>228600</v>
      </c>
      <c r="B1257" t="s">
        <v>1357</v>
      </c>
      <c r="C1257" t="s">
        <v>96</v>
      </c>
      <c r="D1257">
        <v>0</v>
      </c>
      <c r="E1257">
        <v>0</v>
      </c>
      <c r="F1257">
        <v>0</v>
      </c>
      <c r="G1257">
        <v>0</v>
      </c>
      <c r="H1257">
        <v>0.95</v>
      </c>
      <c r="I1257">
        <v>0</v>
      </c>
      <c r="J1257">
        <v>0</v>
      </c>
      <c r="K1257">
        <v>0</v>
      </c>
      <c r="L1257">
        <v>0.05</v>
      </c>
      <c r="M1257">
        <v>0.02</v>
      </c>
      <c r="N1257">
        <v>7.1756331609514001</v>
      </c>
      <c r="O1257">
        <f t="shared" si="38"/>
        <v>175.51733200000001</v>
      </c>
      <c r="P1257">
        <f t="shared" si="39"/>
        <v>-40.343864709999998</v>
      </c>
      <c r="R1257">
        <v>227900</v>
      </c>
      <c r="S1257" t="s">
        <v>1349</v>
      </c>
      <c r="T1257" t="s">
        <v>96</v>
      </c>
      <c r="U1257">
        <v>0</v>
      </c>
      <c r="V1257">
        <v>0</v>
      </c>
      <c r="W1257">
        <v>0</v>
      </c>
      <c r="X1257">
        <v>0</v>
      </c>
      <c r="Y1257">
        <v>0.9</v>
      </c>
      <c r="Z1257">
        <v>0</v>
      </c>
      <c r="AA1257">
        <v>0</v>
      </c>
      <c r="AB1257">
        <v>0</v>
      </c>
      <c r="AC1257">
        <v>0.1</v>
      </c>
      <c r="AD1257">
        <v>0.02</v>
      </c>
      <c r="AE1257">
        <v>1.0526187556647399</v>
      </c>
      <c r="AF1257">
        <v>175.56555069999999</v>
      </c>
      <c r="AG1257">
        <v>-40.206224769999999</v>
      </c>
      <c r="AI1257">
        <v>230500</v>
      </c>
      <c r="AJ1257" t="s">
        <v>1375</v>
      </c>
      <c r="AK1257" t="s">
        <v>96</v>
      </c>
      <c r="AL1257">
        <v>0</v>
      </c>
      <c r="AM1257">
        <v>0</v>
      </c>
      <c r="AN1257">
        <v>0</v>
      </c>
      <c r="AO1257">
        <v>0</v>
      </c>
      <c r="AP1257">
        <v>0</v>
      </c>
      <c r="AQ1257">
        <v>0.95</v>
      </c>
      <c r="AR1257">
        <v>0</v>
      </c>
      <c r="AS1257">
        <v>0</v>
      </c>
      <c r="AT1257">
        <v>0.05</v>
      </c>
      <c r="AU1257">
        <v>0</v>
      </c>
      <c r="AV1257">
        <v>2.2517486960551998</v>
      </c>
      <c r="AW1257">
        <v>175.61892069999999</v>
      </c>
      <c r="AX1257">
        <v>-40.34721244</v>
      </c>
    </row>
    <row r="1258" spans="1:50" x14ac:dyDescent="0.55000000000000004">
      <c r="A1258">
        <v>228700</v>
      </c>
      <c r="B1258" t="s">
        <v>1358</v>
      </c>
      <c r="C1258" t="s">
        <v>96</v>
      </c>
      <c r="D1258">
        <v>0</v>
      </c>
      <c r="E1258">
        <v>0</v>
      </c>
      <c r="F1258">
        <v>0</v>
      </c>
      <c r="G1258">
        <v>0</v>
      </c>
      <c r="H1258">
        <v>0.97</v>
      </c>
      <c r="I1258">
        <v>0</v>
      </c>
      <c r="J1258">
        <v>0</v>
      </c>
      <c r="K1258">
        <v>0</v>
      </c>
      <c r="L1258">
        <v>0.03</v>
      </c>
      <c r="M1258">
        <v>0.02</v>
      </c>
      <c r="N1258">
        <v>10.979245014991699</v>
      </c>
      <c r="O1258">
        <f t="shared" si="38"/>
        <v>175.69344839999999</v>
      </c>
      <c r="P1258">
        <f t="shared" si="39"/>
        <v>-40.236301150000003</v>
      </c>
      <c r="R1258">
        <v>228000</v>
      </c>
      <c r="S1258" t="s">
        <v>1351</v>
      </c>
      <c r="T1258" t="s">
        <v>96</v>
      </c>
      <c r="U1258">
        <v>0</v>
      </c>
      <c r="V1258">
        <v>0</v>
      </c>
      <c r="W1258">
        <v>0</v>
      </c>
      <c r="X1258">
        <v>0</v>
      </c>
      <c r="Y1258">
        <v>1</v>
      </c>
      <c r="Z1258">
        <v>0</v>
      </c>
      <c r="AA1258">
        <v>0</v>
      </c>
      <c r="AB1258">
        <v>0</v>
      </c>
      <c r="AC1258">
        <v>0</v>
      </c>
      <c r="AD1258">
        <v>0.02</v>
      </c>
      <c r="AE1258">
        <v>1.5539500603743901</v>
      </c>
      <c r="AF1258">
        <v>175.54609149999999</v>
      </c>
      <c r="AG1258">
        <v>-40.226230039999997</v>
      </c>
      <c r="AI1258">
        <v>230600</v>
      </c>
      <c r="AJ1258" t="s">
        <v>1376</v>
      </c>
      <c r="AK1258" t="s">
        <v>96</v>
      </c>
      <c r="AL1258">
        <v>0</v>
      </c>
      <c r="AM1258">
        <v>0.14000000000000001</v>
      </c>
      <c r="AN1258">
        <v>0</v>
      </c>
      <c r="AO1258">
        <v>0</v>
      </c>
      <c r="AP1258">
        <v>0.26999999999999902</v>
      </c>
      <c r="AQ1258">
        <v>0.34</v>
      </c>
      <c r="AR1258">
        <v>0</v>
      </c>
      <c r="AS1258">
        <v>0</v>
      </c>
      <c r="AT1258">
        <v>0.25</v>
      </c>
      <c r="AU1258">
        <v>0</v>
      </c>
      <c r="AV1258">
        <v>3.08965970951341</v>
      </c>
      <c r="AW1258">
        <v>175.61010959999999</v>
      </c>
      <c r="AX1258">
        <v>-40.355377019999999</v>
      </c>
    </row>
    <row r="1259" spans="1:50" x14ac:dyDescent="0.55000000000000004">
      <c r="A1259">
        <v>228800</v>
      </c>
      <c r="B1259" t="s">
        <v>1359</v>
      </c>
      <c r="C1259" t="s">
        <v>96</v>
      </c>
      <c r="D1259">
        <v>0</v>
      </c>
      <c r="E1259">
        <v>0</v>
      </c>
      <c r="F1259">
        <v>0</v>
      </c>
      <c r="G1259">
        <v>0</v>
      </c>
      <c r="H1259">
        <v>0.95</v>
      </c>
      <c r="I1259">
        <v>0.01</v>
      </c>
      <c r="J1259">
        <v>0</v>
      </c>
      <c r="K1259">
        <v>0</v>
      </c>
      <c r="L1259">
        <v>0.04</v>
      </c>
      <c r="M1259">
        <v>0.02</v>
      </c>
      <c r="N1259">
        <v>3.9313409543221001</v>
      </c>
      <c r="O1259">
        <f t="shared" si="38"/>
        <v>175.5799289</v>
      </c>
      <c r="P1259">
        <f t="shared" si="39"/>
        <v>-40.333988789999999</v>
      </c>
      <c r="R1259">
        <v>228100</v>
      </c>
      <c r="S1259" t="s">
        <v>1352</v>
      </c>
      <c r="T1259" t="s">
        <v>96</v>
      </c>
      <c r="U1259">
        <v>0</v>
      </c>
      <c r="V1259">
        <v>0</v>
      </c>
      <c r="W1259">
        <v>0</v>
      </c>
      <c r="X1259">
        <v>0</v>
      </c>
      <c r="Y1259">
        <v>0.82</v>
      </c>
      <c r="Z1259">
        <v>0</v>
      </c>
      <c r="AA1259">
        <v>0</v>
      </c>
      <c r="AB1259">
        <v>0</v>
      </c>
      <c r="AC1259">
        <v>0.18</v>
      </c>
      <c r="AD1259">
        <v>0.02</v>
      </c>
      <c r="AE1259">
        <v>3.54211674278053</v>
      </c>
      <c r="AF1259">
        <v>175.5821478</v>
      </c>
      <c r="AG1259">
        <v>-40.207456499999999</v>
      </c>
      <c r="AI1259">
        <v>230700</v>
      </c>
      <c r="AJ1259" t="s">
        <v>1377</v>
      </c>
      <c r="AK1259" t="s">
        <v>96</v>
      </c>
      <c r="AL1259">
        <v>0</v>
      </c>
      <c r="AM1259">
        <v>0</v>
      </c>
      <c r="AN1259">
        <v>0</v>
      </c>
      <c r="AO1259">
        <v>0</v>
      </c>
      <c r="AP1259">
        <v>0</v>
      </c>
      <c r="AQ1259">
        <v>0.57999999999999996</v>
      </c>
      <c r="AR1259">
        <v>0</v>
      </c>
      <c r="AS1259">
        <v>0</v>
      </c>
      <c r="AT1259">
        <v>0.42</v>
      </c>
      <c r="AU1259">
        <v>0</v>
      </c>
      <c r="AV1259">
        <v>0.442894814850887</v>
      </c>
      <c r="AW1259">
        <v>175.5887085</v>
      </c>
      <c r="AX1259">
        <v>-40.370272679999999</v>
      </c>
    </row>
    <row r="1260" spans="1:50" x14ac:dyDescent="0.55000000000000004">
      <c r="A1260">
        <v>228900</v>
      </c>
      <c r="B1260" t="s">
        <v>1378</v>
      </c>
      <c r="C1260" t="s">
        <v>96</v>
      </c>
      <c r="D1260">
        <v>0</v>
      </c>
      <c r="E1260">
        <v>0</v>
      </c>
      <c r="F1260">
        <v>0</v>
      </c>
      <c r="G1260">
        <v>0</v>
      </c>
      <c r="H1260">
        <v>1</v>
      </c>
      <c r="I1260">
        <v>0</v>
      </c>
      <c r="J1260">
        <v>0</v>
      </c>
      <c r="K1260">
        <v>0</v>
      </c>
      <c r="L1260">
        <v>0</v>
      </c>
      <c r="M1260">
        <v>0.02</v>
      </c>
      <c r="N1260">
        <v>3.76169006515256</v>
      </c>
      <c r="O1260">
        <f t="shared" si="38"/>
        <v>175.61684439999999</v>
      </c>
      <c r="P1260">
        <f t="shared" si="39"/>
        <v>-40.314046679999997</v>
      </c>
      <c r="R1260">
        <v>228200</v>
      </c>
      <c r="S1260" t="s">
        <v>1353</v>
      </c>
      <c r="T1260" t="s">
        <v>96</v>
      </c>
      <c r="U1260">
        <v>0</v>
      </c>
      <c r="V1260">
        <v>0</v>
      </c>
      <c r="W1260">
        <v>0</v>
      </c>
      <c r="X1260">
        <v>0</v>
      </c>
      <c r="Y1260">
        <v>1</v>
      </c>
      <c r="Z1260">
        <v>0</v>
      </c>
      <c r="AA1260">
        <v>0</v>
      </c>
      <c r="AB1260">
        <v>0</v>
      </c>
      <c r="AC1260">
        <v>0</v>
      </c>
      <c r="AD1260">
        <v>0.02</v>
      </c>
      <c r="AE1260">
        <v>1.35219412512149</v>
      </c>
      <c r="AF1260">
        <v>175.559018199999</v>
      </c>
      <c r="AG1260">
        <v>-40.222825129999997</v>
      </c>
      <c r="AI1260">
        <v>230800</v>
      </c>
      <c r="AJ1260" t="s">
        <v>1379</v>
      </c>
      <c r="AK1260" t="s">
        <v>96</v>
      </c>
      <c r="AL1260">
        <v>0</v>
      </c>
      <c r="AM1260">
        <v>0</v>
      </c>
      <c r="AN1260">
        <v>0</v>
      </c>
      <c r="AO1260">
        <v>0</v>
      </c>
      <c r="AP1260">
        <v>0</v>
      </c>
      <c r="AQ1260">
        <v>0.52</v>
      </c>
      <c r="AR1260">
        <v>0</v>
      </c>
      <c r="AS1260">
        <v>0</v>
      </c>
      <c r="AT1260">
        <v>0.48</v>
      </c>
      <c r="AU1260">
        <v>0</v>
      </c>
      <c r="AV1260">
        <v>0.31227589615158302</v>
      </c>
      <c r="AW1260">
        <v>175.63362599999999</v>
      </c>
      <c r="AX1260">
        <v>-40.34168056</v>
      </c>
    </row>
    <row r="1261" spans="1:50" x14ac:dyDescent="0.55000000000000004">
      <c r="A1261">
        <v>229000</v>
      </c>
      <c r="B1261" t="s">
        <v>1360</v>
      </c>
      <c r="C1261" t="s">
        <v>96</v>
      </c>
      <c r="D1261">
        <v>0</v>
      </c>
      <c r="E1261">
        <v>0</v>
      </c>
      <c r="F1261">
        <v>0</v>
      </c>
      <c r="G1261">
        <v>0</v>
      </c>
      <c r="H1261">
        <v>0.96</v>
      </c>
      <c r="I1261">
        <v>0.02</v>
      </c>
      <c r="J1261">
        <v>0</v>
      </c>
      <c r="K1261">
        <v>0.01</v>
      </c>
      <c r="L1261">
        <v>0.01</v>
      </c>
      <c r="M1261">
        <v>0.02</v>
      </c>
      <c r="N1261">
        <v>2.9801362900878599</v>
      </c>
      <c r="O1261">
        <f t="shared" si="38"/>
        <v>175.6077458</v>
      </c>
      <c r="P1261">
        <f t="shared" si="39"/>
        <v>-40.32786351</v>
      </c>
      <c r="R1261">
        <v>228300</v>
      </c>
      <c r="S1261" t="s">
        <v>1354</v>
      </c>
      <c r="T1261" t="s">
        <v>96</v>
      </c>
      <c r="U1261">
        <v>0</v>
      </c>
      <c r="V1261">
        <v>0</v>
      </c>
      <c r="W1261">
        <v>0</v>
      </c>
      <c r="X1261">
        <v>0</v>
      </c>
      <c r="Y1261">
        <v>0.91</v>
      </c>
      <c r="Z1261">
        <v>0</v>
      </c>
      <c r="AA1261">
        <v>0</v>
      </c>
      <c r="AB1261">
        <v>0</v>
      </c>
      <c r="AC1261">
        <v>0.09</v>
      </c>
      <c r="AD1261">
        <v>0.02</v>
      </c>
      <c r="AE1261">
        <v>4.5774246754284604</v>
      </c>
      <c r="AF1261">
        <v>175.5702038</v>
      </c>
      <c r="AG1261">
        <v>-40.218152789999998</v>
      </c>
      <c r="AI1261">
        <v>230900</v>
      </c>
      <c r="AJ1261" t="s">
        <v>1380</v>
      </c>
      <c r="AK1261" t="s">
        <v>96</v>
      </c>
      <c r="AL1261" t="s">
        <v>97</v>
      </c>
      <c r="AM1261" t="s">
        <v>97</v>
      </c>
      <c r="AN1261" t="s">
        <v>97</v>
      </c>
      <c r="AO1261">
        <v>0</v>
      </c>
      <c r="AP1261" t="s">
        <v>97</v>
      </c>
      <c r="AQ1261" t="s">
        <v>97</v>
      </c>
      <c r="AR1261">
        <v>0</v>
      </c>
      <c r="AS1261" t="s">
        <v>97</v>
      </c>
      <c r="AT1261" t="s">
        <v>97</v>
      </c>
      <c r="AU1261">
        <v>0</v>
      </c>
      <c r="AV1261" t="s">
        <v>97</v>
      </c>
      <c r="AW1261">
        <v>175.5791031</v>
      </c>
      <c r="AX1261">
        <v>-40.383872869999998</v>
      </c>
    </row>
    <row r="1262" spans="1:50" x14ac:dyDescent="0.55000000000000004">
      <c r="A1262">
        <v>229100</v>
      </c>
      <c r="B1262" t="s">
        <v>1361</v>
      </c>
      <c r="C1262" t="s">
        <v>96</v>
      </c>
      <c r="D1262">
        <v>0</v>
      </c>
      <c r="E1262">
        <v>0.02</v>
      </c>
      <c r="F1262">
        <v>0</v>
      </c>
      <c r="G1262">
        <v>0</v>
      </c>
      <c r="H1262">
        <v>0.93</v>
      </c>
      <c r="I1262">
        <v>0.05</v>
      </c>
      <c r="J1262">
        <v>0</v>
      </c>
      <c r="K1262">
        <v>0</v>
      </c>
      <c r="L1262">
        <v>0</v>
      </c>
      <c r="M1262">
        <v>0.02</v>
      </c>
      <c r="N1262">
        <v>3.3553251133273201</v>
      </c>
      <c r="O1262">
        <f t="shared" si="38"/>
        <v>175.58518810000001</v>
      </c>
      <c r="P1262">
        <f t="shared" si="39"/>
        <v>-40.345142199999998</v>
      </c>
      <c r="R1262">
        <v>228400</v>
      </c>
      <c r="S1262" t="s">
        <v>1355</v>
      </c>
      <c r="T1262" t="s">
        <v>96</v>
      </c>
      <c r="U1262">
        <v>0</v>
      </c>
      <c r="V1262">
        <v>0</v>
      </c>
      <c r="W1262">
        <v>0</v>
      </c>
      <c r="X1262">
        <v>0</v>
      </c>
      <c r="Y1262">
        <v>0.9</v>
      </c>
      <c r="Z1262">
        <v>0.04</v>
      </c>
      <c r="AA1262">
        <v>0</v>
      </c>
      <c r="AB1262">
        <v>0.01</v>
      </c>
      <c r="AC1262">
        <v>0.05</v>
      </c>
      <c r="AD1262">
        <v>0.02</v>
      </c>
      <c r="AE1262">
        <v>7.36107370326022</v>
      </c>
      <c r="AF1262">
        <v>175.5711168</v>
      </c>
      <c r="AG1262">
        <v>-40.236085959999997</v>
      </c>
      <c r="AI1262">
        <v>231000</v>
      </c>
      <c r="AJ1262" t="s">
        <v>1381</v>
      </c>
      <c r="AK1262" t="s">
        <v>96</v>
      </c>
      <c r="AL1262" t="s">
        <v>97</v>
      </c>
      <c r="AM1262" t="s">
        <v>97</v>
      </c>
      <c r="AN1262" t="s">
        <v>97</v>
      </c>
      <c r="AO1262">
        <v>0</v>
      </c>
      <c r="AP1262" t="s">
        <v>97</v>
      </c>
      <c r="AQ1262" t="s">
        <v>97</v>
      </c>
      <c r="AR1262">
        <v>0</v>
      </c>
      <c r="AS1262" t="s">
        <v>97</v>
      </c>
      <c r="AT1262" t="s">
        <v>97</v>
      </c>
      <c r="AU1262">
        <v>0</v>
      </c>
      <c r="AV1262" t="s">
        <v>97</v>
      </c>
      <c r="AW1262">
        <v>175.62547169999999</v>
      </c>
      <c r="AX1262">
        <v>-40.352093170000003</v>
      </c>
    </row>
    <row r="1263" spans="1:50" x14ac:dyDescent="0.55000000000000004">
      <c r="A1263">
        <v>229200</v>
      </c>
      <c r="B1263" t="s">
        <v>1362</v>
      </c>
      <c r="C1263" t="s">
        <v>96</v>
      </c>
      <c r="D1263">
        <v>0</v>
      </c>
      <c r="E1263">
        <v>0</v>
      </c>
      <c r="F1263">
        <v>0</v>
      </c>
      <c r="G1263">
        <v>0</v>
      </c>
      <c r="H1263">
        <v>0.73</v>
      </c>
      <c r="I1263">
        <v>0</v>
      </c>
      <c r="J1263">
        <v>0</v>
      </c>
      <c r="K1263">
        <v>0</v>
      </c>
      <c r="L1263">
        <v>0.27</v>
      </c>
      <c r="M1263">
        <v>0.02</v>
      </c>
      <c r="N1263">
        <v>1.0390138493405701</v>
      </c>
      <c r="O1263">
        <f t="shared" si="38"/>
        <v>175.6196928</v>
      </c>
      <c r="P1263">
        <f t="shared" si="39"/>
        <v>-40.336740390000003</v>
      </c>
      <c r="R1263">
        <v>228500</v>
      </c>
      <c r="S1263" t="s">
        <v>1356</v>
      </c>
      <c r="T1263" t="s">
        <v>96</v>
      </c>
      <c r="U1263">
        <v>0</v>
      </c>
      <c r="V1263">
        <v>0</v>
      </c>
      <c r="W1263">
        <v>0</v>
      </c>
      <c r="X1263">
        <v>0</v>
      </c>
      <c r="Y1263">
        <v>0.94</v>
      </c>
      <c r="Z1263">
        <v>0</v>
      </c>
      <c r="AA1263">
        <v>0</v>
      </c>
      <c r="AB1263">
        <v>0</v>
      </c>
      <c r="AC1263">
        <v>0.06</v>
      </c>
      <c r="AD1263">
        <v>0.02</v>
      </c>
      <c r="AE1263">
        <v>2.5222730973219898</v>
      </c>
      <c r="AF1263">
        <v>175.57801559999999</v>
      </c>
      <c r="AG1263">
        <v>-40.22630659</v>
      </c>
      <c r="AI1263">
        <v>231100</v>
      </c>
      <c r="AJ1263" t="s">
        <v>1382</v>
      </c>
      <c r="AK1263" t="s">
        <v>96</v>
      </c>
      <c r="AL1263">
        <v>0</v>
      </c>
      <c r="AM1263">
        <v>0</v>
      </c>
      <c r="AN1263">
        <v>0</v>
      </c>
      <c r="AO1263">
        <v>0</v>
      </c>
      <c r="AP1263">
        <v>0</v>
      </c>
      <c r="AQ1263">
        <v>0.91</v>
      </c>
      <c r="AR1263">
        <v>0</v>
      </c>
      <c r="AS1263">
        <v>0.09</v>
      </c>
      <c r="AT1263">
        <v>0</v>
      </c>
      <c r="AU1263">
        <v>0</v>
      </c>
      <c r="AV1263">
        <v>1.2756226383510001</v>
      </c>
      <c r="AW1263">
        <v>175.66259309999899</v>
      </c>
      <c r="AX1263">
        <v>-40.330741529999997</v>
      </c>
    </row>
    <row r="1264" spans="1:50" x14ac:dyDescent="0.55000000000000004">
      <c r="A1264">
        <v>229300</v>
      </c>
      <c r="B1264" t="s">
        <v>1363</v>
      </c>
      <c r="C1264" t="s">
        <v>96</v>
      </c>
      <c r="D1264">
        <v>0</v>
      </c>
      <c r="E1264">
        <v>0.01</v>
      </c>
      <c r="F1264">
        <v>0</v>
      </c>
      <c r="G1264">
        <v>0</v>
      </c>
      <c r="H1264">
        <v>0.92</v>
      </c>
      <c r="I1264">
        <v>0.04</v>
      </c>
      <c r="J1264">
        <v>0</v>
      </c>
      <c r="K1264">
        <v>0.01</v>
      </c>
      <c r="L1264">
        <v>0.02</v>
      </c>
      <c r="M1264">
        <v>0.02</v>
      </c>
      <c r="N1264">
        <v>2.6593392030117502</v>
      </c>
      <c r="O1264">
        <f t="shared" si="38"/>
        <v>175.6102526</v>
      </c>
      <c r="P1264">
        <f t="shared" si="39"/>
        <v>-40.332845589999998</v>
      </c>
      <c r="R1264">
        <v>228600</v>
      </c>
      <c r="S1264" t="s">
        <v>1357</v>
      </c>
      <c r="T1264" t="s">
        <v>96</v>
      </c>
      <c r="U1264">
        <v>0</v>
      </c>
      <c r="V1264">
        <v>0</v>
      </c>
      <c r="W1264">
        <v>0</v>
      </c>
      <c r="X1264">
        <v>0</v>
      </c>
      <c r="Y1264">
        <v>0.86</v>
      </c>
      <c r="Z1264">
        <v>0</v>
      </c>
      <c r="AA1264">
        <v>0</v>
      </c>
      <c r="AB1264">
        <v>0</v>
      </c>
      <c r="AC1264">
        <v>0.14000000000000001</v>
      </c>
      <c r="AD1264">
        <v>0.02</v>
      </c>
      <c r="AE1264">
        <v>6.1207331123978701</v>
      </c>
      <c r="AF1264">
        <v>175.51733200000001</v>
      </c>
      <c r="AG1264">
        <v>-40.343864709999998</v>
      </c>
      <c r="AI1264">
        <v>231200</v>
      </c>
      <c r="AJ1264" t="s">
        <v>1383</v>
      </c>
      <c r="AK1264" t="s">
        <v>96</v>
      </c>
      <c r="AL1264">
        <v>0</v>
      </c>
      <c r="AM1264">
        <v>0</v>
      </c>
      <c r="AN1264">
        <v>0</v>
      </c>
      <c r="AO1264">
        <v>0</v>
      </c>
      <c r="AP1264">
        <v>0</v>
      </c>
      <c r="AQ1264">
        <v>0.62</v>
      </c>
      <c r="AR1264">
        <v>0</v>
      </c>
      <c r="AS1264">
        <v>0</v>
      </c>
      <c r="AT1264">
        <v>0.38</v>
      </c>
      <c r="AU1264">
        <v>0</v>
      </c>
      <c r="AV1264">
        <v>0.97741657509772395</v>
      </c>
      <c r="AW1264">
        <v>175.60339289999999</v>
      </c>
      <c r="AX1264">
        <v>-40.367975360000003</v>
      </c>
    </row>
    <row r="1265" spans="1:50" x14ac:dyDescent="0.55000000000000004">
      <c r="A1265">
        <v>229400</v>
      </c>
      <c r="B1265" t="s">
        <v>1364</v>
      </c>
      <c r="C1265" t="s">
        <v>96</v>
      </c>
      <c r="D1265">
        <v>0</v>
      </c>
      <c r="E1265">
        <v>0</v>
      </c>
      <c r="F1265">
        <v>0</v>
      </c>
      <c r="G1265">
        <v>0</v>
      </c>
      <c r="H1265">
        <v>1</v>
      </c>
      <c r="I1265">
        <v>0</v>
      </c>
      <c r="J1265">
        <v>0</v>
      </c>
      <c r="K1265">
        <v>0</v>
      </c>
      <c r="L1265">
        <v>0</v>
      </c>
      <c r="M1265">
        <v>0.02</v>
      </c>
      <c r="N1265">
        <v>7.5034851787779502</v>
      </c>
      <c r="O1265">
        <f t="shared" si="38"/>
        <v>175.69110130000001</v>
      </c>
      <c r="P1265">
        <f t="shared" si="39"/>
        <v>-40.310796959999998</v>
      </c>
      <c r="R1265">
        <v>228700</v>
      </c>
      <c r="S1265" t="s">
        <v>1358</v>
      </c>
      <c r="T1265" t="s">
        <v>96</v>
      </c>
      <c r="U1265">
        <v>0</v>
      </c>
      <c r="V1265">
        <v>0</v>
      </c>
      <c r="W1265">
        <v>0</v>
      </c>
      <c r="X1265">
        <v>0</v>
      </c>
      <c r="Y1265">
        <v>0.91</v>
      </c>
      <c r="Z1265">
        <v>0</v>
      </c>
      <c r="AA1265">
        <v>0</v>
      </c>
      <c r="AB1265">
        <v>0</v>
      </c>
      <c r="AC1265">
        <v>0.09</v>
      </c>
      <c r="AD1265">
        <v>0.02</v>
      </c>
      <c r="AE1265">
        <v>6.4317237456705003</v>
      </c>
      <c r="AF1265">
        <v>175.69344839999999</v>
      </c>
      <c r="AG1265">
        <v>-40.236301150000003</v>
      </c>
      <c r="AI1265">
        <v>231300</v>
      </c>
      <c r="AJ1265" t="s">
        <v>1384</v>
      </c>
      <c r="AK1265" t="s">
        <v>96</v>
      </c>
      <c r="AL1265">
        <v>0</v>
      </c>
      <c r="AM1265">
        <v>0.11</v>
      </c>
      <c r="AN1265">
        <v>0</v>
      </c>
      <c r="AO1265">
        <v>0</v>
      </c>
      <c r="AP1265">
        <v>0</v>
      </c>
      <c r="AQ1265">
        <v>0.49</v>
      </c>
      <c r="AR1265">
        <v>0</v>
      </c>
      <c r="AS1265">
        <v>0.05</v>
      </c>
      <c r="AT1265">
        <v>0.35</v>
      </c>
      <c r="AU1265">
        <v>0</v>
      </c>
      <c r="AV1265">
        <v>3.2094388190737302</v>
      </c>
      <c r="AW1265">
        <v>175.59343469999999</v>
      </c>
      <c r="AX1265">
        <v>-40.377844930000002</v>
      </c>
    </row>
    <row r="1266" spans="1:50" x14ac:dyDescent="0.55000000000000004">
      <c r="A1266">
        <v>229500</v>
      </c>
      <c r="B1266" t="s">
        <v>1365</v>
      </c>
      <c r="C1266" t="s">
        <v>96</v>
      </c>
      <c r="D1266">
        <v>0</v>
      </c>
      <c r="E1266">
        <v>0</v>
      </c>
      <c r="F1266">
        <v>0</v>
      </c>
      <c r="G1266">
        <v>0</v>
      </c>
      <c r="H1266">
        <v>0.94</v>
      </c>
      <c r="I1266">
        <v>0.05</v>
      </c>
      <c r="J1266">
        <v>0</v>
      </c>
      <c r="K1266">
        <v>0</v>
      </c>
      <c r="L1266">
        <v>0.01</v>
      </c>
      <c r="M1266">
        <v>0.02</v>
      </c>
      <c r="N1266">
        <v>3.6204440034640699</v>
      </c>
      <c r="O1266">
        <f t="shared" si="38"/>
        <v>175.57802859999899</v>
      </c>
      <c r="P1266">
        <f t="shared" si="39"/>
        <v>-40.355702039999997</v>
      </c>
      <c r="R1266">
        <v>228800</v>
      </c>
      <c r="S1266" t="s">
        <v>1359</v>
      </c>
      <c r="T1266" t="s">
        <v>96</v>
      </c>
      <c r="U1266">
        <v>0</v>
      </c>
      <c r="V1266">
        <v>0</v>
      </c>
      <c r="W1266">
        <v>0</v>
      </c>
      <c r="X1266">
        <v>0</v>
      </c>
      <c r="Y1266">
        <v>0.94</v>
      </c>
      <c r="Z1266">
        <v>0</v>
      </c>
      <c r="AA1266">
        <v>0</v>
      </c>
      <c r="AB1266">
        <v>0</v>
      </c>
      <c r="AC1266">
        <v>0.06</v>
      </c>
      <c r="AD1266">
        <v>0.02</v>
      </c>
      <c r="AE1266">
        <v>4.6209732625539903</v>
      </c>
      <c r="AF1266">
        <v>175.5799289</v>
      </c>
      <c r="AG1266">
        <v>-40.333988789999999</v>
      </c>
      <c r="AI1266">
        <v>231400</v>
      </c>
      <c r="AJ1266" t="s">
        <v>1385</v>
      </c>
      <c r="AK1266" t="s">
        <v>96</v>
      </c>
      <c r="AL1266">
        <v>0</v>
      </c>
      <c r="AM1266">
        <v>0</v>
      </c>
      <c r="AN1266">
        <v>0</v>
      </c>
      <c r="AO1266">
        <v>0</v>
      </c>
      <c r="AP1266">
        <v>0</v>
      </c>
      <c r="AQ1266">
        <v>0.7</v>
      </c>
      <c r="AR1266">
        <v>0</v>
      </c>
      <c r="AS1266">
        <v>0.02</v>
      </c>
      <c r="AT1266">
        <v>0.28000000000000003</v>
      </c>
      <c r="AU1266">
        <v>0</v>
      </c>
      <c r="AV1266">
        <v>2.0253027942527799</v>
      </c>
      <c r="AW1266">
        <v>175.6198325</v>
      </c>
      <c r="AX1266">
        <v>-40.359695430000002</v>
      </c>
    </row>
    <row r="1267" spans="1:50" x14ac:dyDescent="0.55000000000000004">
      <c r="A1267">
        <v>229600</v>
      </c>
      <c r="B1267" t="s">
        <v>1366</v>
      </c>
      <c r="C1267" t="s">
        <v>96</v>
      </c>
      <c r="D1267">
        <v>0</v>
      </c>
      <c r="E1267">
        <v>0.01</v>
      </c>
      <c r="F1267">
        <v>0</v>
      </c>
      <c r="G1267">
        <v>0</v>
      </c>
      <c r="H1267">
        <v>0.79999999999999905</v>
      </c>
      <c r="I1267">
        <v>0.04</v>
      </c>
      <c r="J1267">
        <v>0</v>
      </c>
      <c r="K1267">
        <v>0.03</v>
      </c>
      <c r="L1267">
        <v>0.12</v>
      </c>
      <c r="M1267">
        <v>0.02</v>
      </c>
      <c r="N1267">
        <v>2.3127878808994198</v>
      </c>
      <c r="O1267">
        <f t="shared" si="38"/>
        <v>175.59869130000001</v>
      </c>
      <c r="P1267">
        <f t="shared" si="39"/>
        <v>-40.349885829999998</v>
      </c>
      <c r="R1267">
        <v>228900</v>
      </c>
      <c r="S1267" t="s">
        <v>1378</v>
      </c>
      <c r="T1267" t="s">
        <v>96</v>
      </c>
      <c r="U1267">
        <v>0</v>
      </c>
      <c r="V1267">
        <v>0</v>
      </c>
      <c r="W1267">
        <v>0</v>
      </c>
      <c r="X1267">
        <v>0</v>
      </c>
      <c r="Y1267">
        <v>1</v>
      </c>
      <c r="Z1267">
        <v>0</v>
      </c>
      <c r="AA1267">
        <v>0</v>
      </c>
      <c r="AB1267">
        <v>0</v>
      </c>
      <c r="AC1267">
        <v>0</v>
      </c>
      <c r="AD1267">
        <v>0.02</v>
      </c>
      <c r="AE1267">
        <v>6.7144936847834504</v>
      </c>
      <c r="AF1267">
        <v>175.61684439999999</v>
      </c>
      <c r="AG1267">
        <v>-40.314046679999997</v>
      </c>
      <c r="AI1267">
        <v>231500</v>
      </c>
      <c r="AJ1267" t="s">
        <v>1386</v>
      </c>
      <c r="AK1267" t="s">
        <v>96</v>
      </c>
      <c r="AL1267">
        <v>0</v>
      </c>
      <c r="AM1267">
        <v>0</v>
      </c>
      <c r="AN1267">
        <v>0</v>
      </c>
      <c r="AO1267">
        <v>0</v>
      </c>
      <c r="AP1267">
        <v>0</v>
      </c>
      <c r="AQ1267">
        <v>0.69</v>
      </c>
      <c r="AR1267">
        <v>0</v>
      </c>
      <c r="AS1267">
        <v>0.03</v>
      </c>
      <c r="AT1267">
        <v>0.28000000000000003</v>
      </c>
      <c r="AU1267">
        <v>0</v>
      </c>
      <c r="AV1267">
        <v>1.03861806096362</v>
      </c>
      <c r="AW1267">
        <v>175.64194860000001</v>
      </c>
      <c r="AX1267">
        <v>-40.349205380000001</v>
      </c>
    </row>
    <row r="1268" spans="1:50" x14ac:dyDescent="0.55000000000000004">
      <c r="A1268">
        <v>229700</v>
      </c>
      <c r="B1268" t="s">
        <v>1367</v>
      </c>
      <c r="C1268" t="s">
        <v>96</v>
      </c>
      <c r="D1268">
        <v>0</v>
      </c>
      <c r="E1268">
        <v>0</v>
      </c>
      <c r="F1268">
        <v>0</v>
      </c>
      <c r="G1268">
        <v>0</v>
      </c>
      <c r="H1268">
        <v>1</v>
      </c>
      <c r="I1268">
        <v>0</v>
      </c>
      <c r="J1268">
        <v>0</v>
      </c>
      <c r="K1268">
        <v>0</v>
      </c>
      <c r="L1268">
        <v>0</v>
      </c>
      <c r="M1268">
        <v>0.02</v>
      </c>
      <c r="N1268">
        <v>4.3894027816254599</v>
      </c>
      <c r="O1268">
        <f t="shared" si="38"/>
        <v>175.56845159999901</v>
      </c>
      <c r="P1268">
        <f t="shared" si="39"/>
        <v>-40.372901409999997</v>
      </c>
      <c r="R1268">
        <v>229000</v>
      </c>
      <c r="S1268" t="s">
        <v>1360</v>
      </c>
      <c r="T1268" t="s">
        <v>96</v>
      </c>
      <c r="U1268">
        <v>0</v>
      </c>
      <c r="V1268">
        <v>0</v>
      </c>
      <c r="W1268">
        <v>0</v>
      </c>
      <c r="X1268">
        <v>0</v>
      </c>
      <c r="Y1268">
        <v>1</v>
      </c>
      <c r="Z1268">
        <v>0</v>
      </c>
      <c r="AA1268">
        <v>0</v>
      </c>
      <c r="AB1268">
        <v>0</v>
      </c>
      <c r="AC1268">
        <v>0</v>
      </c>
      <c r="AD1268">
        <v>0.02</v>
      </c>
      <c r="AE1268">
        <v>4.0507209044292001</v>
      </c>
      <c r="AF1268">
        <v>175.6077458</v>
      </c>
      <c r="AG1268">
        <v>-40.32786351</v>
      </c>
      <c r="AI1268">
        <v>231600</v>
      </c>
      <c r="AJ1268" t="s">
        <v>1387</v>
      </c>
      <c r="AK1268" t="s">
        <v>96</v>
      </c>
      <c r="AL1268">
        <v>0</v>
      </c>
      <c r="AM1268">
        <v>0.15</v>
      </c>
      <c r="AN1268">
        <v>0</v>
      </c>
      <c r="AO1268">
        <v>0</v>
      </c>
      <c r="AP1268">
        <v>0.01</v>
      </c>
      <c r="AQ1268">
        <v>0.57999999999999996</v>
      </c>
      <c r="AR1268">
        <v>0</v>
      </c>
      <c r="AS1268">
        <v>0.05</v>
      </c>
      <c r="AT1268">
        <v>0.21</v>
      </c>
      <c r="AU1268">
        <v>0</v>
      </c>
      <c r="AV1268">
        <v>4.3400503183330104</v>
      </c>
      <c r="AW1268">
        <v>175.61429079999999</v>
      </c>
      <c r="AX1268">
        <v>-40.367323560000003</v>
      </c>
    </row>
    <row r="1269" spans="1:50" x14ac:dyDescent="0.55000000000000004">
      <c r="A1269">
        <v>229800</v>
      </c>
      <c r="B1269" t="s">
        <v>1368</v>
      </c>
      <c r="C1269" t="s">
        <v>96</v>
      </c>
      <c r="D1269">
        <v>0</v>
      </c>
      <c r="E1269">
        <v>0.01</v>
      </c>
      <c r="F1269">
        <v>0</v>
      </c>
      <c r="G1269">
        <v>0</v>
      </c>
      <c r="H1269">
        <v>0.76</v>
      </c>
      <c r="I1269">
        <v>0.02</v>
      </c>
      <c r="J1269">
        <v>0</v>
      </c>
      <c r="K1269">
        <v>0.03</v>
      </c>
      <c r="L1269">
        <v>0.18</v>
      </c>
      <c r="M1269">
        <v>0.02</v>
      </c>
      <c r="N1269">
        <v>1.7021316957772501</v>
      </c>
      <c r="O1269">
        <f t="shared" si="38"/>
        <v>175.61482219999999</v>
      </c>
      <c r="P1269">
        <f t="shared" si="39"/>
        <v>-40.341743559999998</v>
      </c>
      <c r="R1269">
        <v>229100</v>
      </c>
      <c r="S1269" t="s">
        <v>1361</v>
      </c>
      <c r="T1269" t="s">
        <v>96</v>
      </c>
      <c r="U1269" t="s">
        <v>97</v>
      </c>
      <c r="V1269" t="s">
        <v>97</v>
      </c>
      <c r="W1269" t="s">
        <v>97</v>
      </c>
      <c r="X1269">
        <v>0</v>
      </c>
      <c r="Y1269" t="s">
        <v>97</v>
      </c>
      <c r="Z1269" t="s">
        <v>97</v>
      </c>
      <c r="AA1269">
        <v>0</v>
      </c>
      <c r="AB1269" t="s">
        <v>97</v>
      </c>
      <c r="AC1269" t="s">
        <v>97</v>
      </c>
      <c r="AD1269">
        <v>0.02</v>
      </c>
      <c r="AE1269" t="s">
        <v>97</v>
      </c>
      <c r="AF1269">
        <v>175.58518810000001</v>
      </c>
      <c r="AG1269">
        <v>-40.345142199999998</v>
      </c>
      <c r="AI1269">
        <v>231700</v>
      </c>
      <c r="AJ1269" t="s">
        <v>1388</v>
      </c>
      <c r="AK1269" t="s">
        <v>96</v>
      </c>
      <c r="AL1269">
        <v>0</v>
      </c>
      <c r="AM1269">
        <v>0</v>
      </c>
      <c r="AN1269">
        <v>0</v>
      </c>
      <c r="AO1269">
        <v>0</v>
      </c>
      <c r="AP1269">
        <v>0</v>
      </c>
      <c r="AQ1269">
        <v>1</v>
      </c>
      <c r="AR1269">
        <v>0</v>
      </c>
      <c r="AS1269">
        <v>0</v>
      </c>
      <c r="AT1269">
        <v>0</v>
      </c>
      <c r="AU1269">
        <v>0</v>
      </c>
      <c r="AV1269">
        <v>1.7628519796667801</v>
      </c>
      <c r="AW1269">
        <v>175.6258934</v>
      </c>
      <c r="AX1269">
        <v>-40.361711229999997</v>
      </c>
    </row>
    <row r="1270" spans="1:50" x14ac:dyDescent="0.55000000000000004">
      <c r="A1270">
        <v>229900</v>
      </c>
      <c r="B1270" t="s">
        <v>1369</v>
      </c>
      <c r="C1270" t="s">
        <v>96</v>
      </c>
      <c r="D1270">
        <v>0</v>
      </c>
      <c r="E1270">
        <v>0.01</v>
      </c>
      <c r="F1270">
        <v>0</v>
      </c>
      <c r="G1270">
        <v>0</v>
      </c>
      <c r="H1270">
        <v>0.93</v>
      </c>
      <c r="I1270">
        <v>0.05</v>
      </c>
      <c r="J1270">
        <v>0</v>
      </c>
      <c r="K1270">
        <v>0</v>
      </c>
      <c r="L1270">
        <v>0.01</v>
      </c>
      <c r="M1270">
        <v>0.02</v>
      </c>
      <c r="N1270">
        <v>3.3521900519183001</v>
      </c>
      <c r="O1270">
        <f t="shared" si="38"/>
        <v>175.58624599999999</v>
      </c>
      <c r="P1270">
        <f t="shared" si="39"/>
        <v>-40.361344099999997</v>
      </c>
      <c r="R1270">
        <v>229200</v>
      </c>
      <c r="S1270" t="s">
        <v>1362</v>
      </c>
      <c r="T1270" t="s">
        <v>96</v>
      </c>
      <c r="U1270">
        <v>0</v>
      </c>
      <c r="V1270">
        <v>0</v>
      </c>
      <c r="W1270">
        <v>0</v>
      </c>
      <c r="X1270">
        <v>0</v>
      </c>
      <c r="Y1270">
        <v>0.95</v>
      </c>
      <c r="Z1270">
        <v>0.02</v>
      </c>
      <c r="AA1270">
        <v>0</v>
      </c>
      <c r="AB1270">
        <v>0.01</v>
      </c>
      <c r="AC1270">
        <v>0.02</v>
      </c>
      <c r="AD1270">
        <v>0.02</v>
      </c>
      <c r="AE1270">
        <v>6.7660680738418097</v>
      </c>
      <c r="AF1270">
        <v>175.6196928</v>
      </c>
      <c r="AG1270">
        <v>-40.336740390000003</v>
      </c>
      <c r="AI1270">
        <v>231800</v>
      </c>
      <c r="AJ1270" t="s">
        <v>1389</v>
      </c>
      <c r="AK1270" t="s">
        <v>96</v>
      </c>
      <c r="AL1270">
        <v>0</v>
      </c>
      <c r="AM1270">
        <v>0</v>
      </c>
      <c r="AN1270">
        <v>0</v>
      </c>
      <c r="AO1270">
        <v>0</v>
      </c>
      <c r="AP1270">
        <v>0</v>
      </c>
      <c r="AQ1270">
        <v>0.69</v>
      </c>
      <c r="AR1270">
        <v>0</v>
      </c>
      <c r="AS1270">
        <v>0.03</v>
      </c>
      <c r="AT1270">
        <v>0.28000000000000003</v>
      </c>
      <c r="AU1270">
        <v>0</v>
      </c>
      <c r="AV1270">
        <v>1.7763288449846899</v>
      </c>
      <c r="AW1270">
        <v>175.63633039999999</v>
      </c>
      <c r="AX1270">
        <v>-40.35738577</v>
      </c>
    </row>
    <row r="1271" spans="1:50" x14ac:dyDescent="0.55000000000000004">
      <c r="A1271">
        <v>230000</v>
      </c>
      <c r="B1271" t="s">
        <v>1370</v>
      </c>
      <c r="C1271" t="s">
        <v>96</v>
      </c>
      <c r="D1271">
        <v>0</v>
      </c>
      <c r="E1271">
        <v>0</v>
      </c>
      <c r="F1271">
        <v>0</v>
      </c>
      <c r="G1271">
        <v>0</v>
      </c>
      <c r="H1271">
        <v>0.97</v>
      </c>
      <c r="I1271">
        <v>0.03</v>
      </c>
      <c r="J1271">
        <v>0</v>
      </c>
      <c r="K1271">
        <v>0</v>
      </c>
      <c r="L1271">
        <v>0</v>
      </c>
      <c r="M1271">
        <v>0.02</v>
      </c>
      <c r="N1271">
        <v>3.9644530339724202</v>
      </c>
      <c r="O1271">
        <f t="shared" si="38"/>
        <v>175.57679049999999</v>
      </c>
      <c r="P1271">
        <f t="shared" si="39"/>
        <v>-40.36636017</v>
      </c>
      <c r="R1271">
        <v>229300</v>
      </c>
      <c r="S1271" t="s">
        <v>1363</v>
      </c>
      <c r="T1271" t="s">
        <v>96</v>
      </c>
      <c r="U1271">
        <v>0</v>
      </c>
      <c r="V1271">
        <v>0</v>
      </c>
      <c r="W1271">
        <v>0</v>
      </c>
      <c r="X1271">
        <v>0</v>
      </c>
      <c r="Y1271">
        <v>1</v>
      </c>
      <c r="Z1271">
        <v>0</v>
      </c>
      <c r="AA1271">
        <v>0</v>
      </c>
      <c r="AB1271">
        <v>0</v>
      </c>
      <c r="AC1271">
        <v>0</v>
      </c>
      <c r="AD1271">
        <v>0.02</v>
      </c>
      <c r="AE1271">
        <v>3.2207042532383201</v>
      </c>
      <c r="AF1271">
        <v>175.6102526</v>
      </c>
      <c r="AG1271">
        <v>-40.332845589999998</v>
      </c>
      <c r="AI1271">
        <v>231900</v>
      </c>
      <c r="AJ1271" t="s">
        <v>1390</v>
      </c>
      <c r="AK1271" t="s">
        <v>96</v>
      </c>
      <c r="AL1271">
        <v>0</v>
      </c>
      <c r="AM1271">
        <v>0.31</v>
      </c>
      <c r="AN1271">
        <v>0</v>
      </c>
      <c r="AO1271">
        <v>0</v>
      </c>
      <c r="AP1271">
        <v>0.46999999999999897</v>
      </c>
      <c r="AQ1271">
        <v>7.0000000000000007E-2</v>
      </c>
      <c r="AR1271">
        <v>0</v>
      </c>
      <c r="AS1271">
        <v>0.05</v>
      </c>
      <c r="AT1271">
        <v>0.1</v>
      </c>
      <c r="AU1271">
        <v>0</v>
      </c>
      <c r="AV1271">
        <v>5.2270688370946701</v>
      </c>
      <c r="AW1271">
        <v>175.6086253</v>
      </c>
      <c r="AX1271">
        <v>-40.390536779999998</v>
      </c>
    </row>
    <row r="1272" spans="1:50" x14ac:dyDescent="0.55000000000000004">
      <c r="A1272">
        <v>230100</v>
      </c>
      <c r="B1272" t="s">
        <v>1371</v>
      </c>
      <c r="C1272" t="s">
        <v>96</v>
      </c>
      <c r="D1272">
        <v>0</v>
      </c>
      <c r="E1272">
        <v>0.01</v>
      </c>
      <c r="F1272">
        <v>0</v>
      </c>
      <c r="G1272">
        <v>0</v>
      </c>
      <c r="H1272">
        <v>0.83</v>
      </c>
      <c r="I1272">
        <v>0.02</v>
      </c>
      <c r="J1272">
        <v>0</v>
      </c>
      <c r="K1272">
        <v>0.05</v>
      </c>
      <c r="L1272">
        <v>0.09</v>
      </c>
      <c r="M1272">
        <v>0.02</v>
      </c>
      <c r="N1272">
        <v>2.6692475236296702</v>
      </c>
      <c r="O1272">
        <f t="shared" si="38"/>
        <v>175.59360269999999</v>
      </c>
      <c r="P1272">
        <f t="shared" si="39"/>
        <v>-40.356857529999999</v>
      </c>
      <c r="R1272">
        <v>229400</v>
      </c>
      <c r="S1272" t="s">
        <v>1364</v>
      </c>
      <c r="T1272" t="s">
        <v>96</v>
      </c>
      <c r="U1272">
        <v>0</v>
      </c>
      <c r="V1272">
        <v>0</v>
      </c>
      <c r="W1272">
        <v>0</v>
      </c>
      <c r="X1272">
        <v>0</v>
      </c>
      <c r="Y1272">
        <v>1</v>
      </c>
      <c r="Z1272">
        <v>0</v>
      </c>
      <c r="AA1272">
        <v>0</v>
      </c>
      <c r="AB1272">
        <v>0</v>
      </c>
      <c r="AC1272">
        <v>0</v>
      </c>
      <c r="AD1272">
        <v>0.02</v>
      </c>
      <c r="AE1272">
        <v>4.1563312677560997</v>
      </c>
      <c r="AF1272">
        <v>175.69110130000001</v>
      </c>
      <c r="AG1272">
        <v>-40.310796959999998</v>
      </c>
      <c r="AI1272">
        <v>232000</v>
      </c>
      <c r="AJ1272" t="s">
        <v>1391</v>
      </c>
      <c r="AK1272" t="s">
        <v>96</v>
      </c>
      <c r="AL1272">
        <v>0</v>
      </c>
      <c r="AM1272">
        <v>0.5</v>
      </c>
      <c r="AN1272">
        <v>0</v>
      </c>
      <c r="AO1272">
        <v>0</v>
      </c>
      <c r="AP1272">
        <v>0</v>
      </c>
      <c r="AQ1272">
        <v>0.5</v>
      </c>
      <c r="AR1272">
        <v>0</v>
      </c>
      <c r="AS1272">
        <v>0</v>
      </c>
      <c r="AT1272">
        <v>0</v>
      </c>
      <c r="AU1272">
        <v>0</v>
      </c>
      <c r="AV1272">
        <v>2.4090504116616902</v>
      </c>
      <c r="AW1272">
        <v>175.63164609999899</v>
      </c>
      <c r="AX1272">
        <v>-40.370082359999998</v>
      </c>
    </row>
    <row r="1273" spans="1:50" x14ac:dyDescent="0.55000000000000004">
      <c r="A1273">
        <v>230200</v>
      </c>
      <c r="B1273" t="s">
        <v>1372</v>
      </c>
      <c r="C1273" t="s">
        <v>96</v>
      </c>
      <c r="D1273">
        <v>0</v>
      </c>
      <c r="E1273">
        <v>0.03</v>
      </c>
      <c r="F1273">
        <v>0</v>
      </c>
      <c r="G1273">
        <v>0</v>
      </c>
      <c r="H1273">
        <v>0.78</v>
      </c>
      <c r="I1273">
        <v>0.02</v>
      </c>
      <c r="J1273">
        <v>0</v>
      </c>
      <c r="K1273">
        <v>0.02</v>
      </c>
      <c r="L1273">
        <v>0.15</v>
      </c>
      <c r="M1273">
        <v>0.02</v>
      </c>
      <c r="N1273">
        <v>2.3896344649601899</v>
      </c>
      <c r="O1273">
        <f t="shared" si="38"/>
        <v>175.62895929999999</v>
      </c>
      <c r="P1273">
        <f t="shared" si="39"/>
        <v>-40.335473980000003</v>
      </c>
      <c r="R1273">
        <v>229500</v>
      </c>
      <c r="S1273" t="s">
        <v>1365</v>
      </c>
      <c r="T1273" t="s">
        <v>96</v>
      </c>
      <c r="U1273">
        <v>0</v>
      </c>
      <c r="V1273">
        <v>0</v>
      </c>
      <c r="W1273">
        <v>0</v>
      </c>
      <c r="X1273">
        <v>0</v>
      </c>
      <c r="Y1273">
        <v>1</v>
      </c>
      <c r="Z1273">
        <v>0</v>
      </c>
      <c r="AA1273">
        <v>0</v>
      </c>
      <c r="AB1273">
        <v>0</v>
      </c>
      <c r="AC1273">
        <v>0</v>
      </c>
      <c r="AD1273">
        <v>0.02</v>
      </c>
      <c r="AE1273">
        <v>0.73046835349669503</v>
      </c>
      <c r="AF1273">
        <v>175.57802859999899</v>
      </c>
      <c r="AG1273">
        <v>-40.355702039999997</v>
      </c>
      <c r="AI1273">
        <v>232100</v>
      </c>
      <c r="AJ1273" t="s">
        <v>1392</v>
      </c>
      <c r="AK1273" t="s">
        <v>96</v>
      </c>
      <c r="AL1273">
        <v>0</v>
      </c>
      <c r="AM1273">
        <v>0.08</v>
      </c>
      <c r="AN1273">
        <v>0</v>
      </c>
      <c r="AO1273">
        <v>0</v>
      </c>
      <c r="AP1273">
        <v>0.56999999999999995</v>
      </c>
      <c r="AQ1273">
        <v>0.11</v>
      </c>
      <c r="AR1273">
        <v>0</v>
      </c>
      <c r="AS1273">
        <v>0.01</v>
      </c>
      <c r="AT1273">
        <v>0.23</v>
      </c>
      <c r="AU1273">
        <v>0</v>
      </c>
      <c r="AV1273">
        <v>8.9497528117156797</v>
      </c>
      <c r="AW1273">
        <v>175.58721080000001</v>
      </c>
      <c r="AX1273">
        <v>-40.40509247</v>
      </c>
    </row>
    <row r="1274" spans="1:50" x14ac:dyDescent="0.55000000000000004">
      <c r="A1274">
        <v>230300</v>
      </c>
      <c r="B1274" t="s">
        <v>1373</v>
      </c>
      <c r="C1274" t="s">
        <v>96</v>
      </c>
      <c r="D1274">
        <v>0</v>
      </c>
      <c r="E1274">
        <v>0.01</v>
      </c>
      <c r="F1274">
        <v>0</v>
      </c>
      <c r="G1274">
        <v>0</v>
      </c>
      <c r="H1274">
        <v>0.93</v>
      </c>
      <c r="I1274">
        <v>0.03</v>
      </c>
      <c r="J1274">
        <v>0</v>
      </c>
      <c r="K1274">
        <v>0.01</v>
      </c>
      <c r="L1274">
        <v>0.02</v>
      </c>
      <c r="M1274">
        <v>0.02</v>
      </c>
      <c r="N1274">
        <v>3.8962470487184802</v>
      </c>
      <c r="O1274">
        <f t="shared" si="38"/>
        <v>175.64441189999999</v>
      </c>
      <c r="P1274">
        <f t="shared" si="39"/>
        <v>-40.328560850000002</v>
      </c>
      <c r="R1274">
        <v>229600</v>
      </c>
      <c r="S1274" t="s">
        <v>1366</v>
      </c>
      <c r="T1274" t="s">
        <v>96</v>
      </c>
      <c r="U1274">
        <v>0</v>
      </c>
      <c r="V1274">
        <v>0</v>
      </c>
      <c r="W1274">
        <v>0</v>
      </c>
      <c r="X1274">
        <v>0</v>
      </c>
      <c r="Y1274">
        <v>0.97</v>
      </c>
      <c r="Z1274">
        <v>0</v>
      </c>
      <c r="AA1274">
        <v>0</v>
      </c>
      <c r="AB1274">
        <v>0</v>
      </c>
      <c r="AC1274">
        <v>0.03</v>
      </c>
      <c r="AD1274">
        <v>0.02</v>
      </c>
      <c r="AE1274">
        <v>3.2687243306077298</v>
      </c>
      <c r="AF1274">
        <v>175.59869130000001</v>
      </c>
      <c r="AG1274">
        <v>-40.349885829999998</v>
      </c>
      <c r="AI1274">
        <v>232200</v>
      </c>
      <c r="AJ1274" t="s">
        <v>1393</v>
      </c>
      <c r="AK1274" t="s">
        <v>96</v>
      </c>
      <c r="AL1274">
        <v>0</v>
      </c>
      <c r="AM1274">
        <v>0.05</v>
      </c>
      <c r="AN1274">
        <v>0</v>
      </c>
      <c r="AO1274">
        <v>0</v>
      </c>
      <c r="AP1274">
        <v>0</v>
      </c>
      <c r="AQ1274">
        <v>0.5</v>
      </c>
      <c r="AR1274">
        <v>0</v>
      </c>
      <c r="AS1274">
        <v>0.09</v>
      </c>
      <c r="AT1274">
        <v>0.36</v>
      </c>
      <c r="AU1274">
        <v>0</v>
      </c>
      <c r="AV1274">
        <v>3.6198939093981402</v>
      </c>
      <c r="AW1274">
        <v>175.75860169999899</v>
      </c>
      <c r="AX1274">
        <v>-40.291152510000003</v>
      </c>
    </row>
    <row r="1275" spans="1:50" x14ac:dyDescent="0.55000000000000004">
      <c r="A1275">
        <v>230400</v>
      </c>
      <c r="B1275" t="s">
        <v>1374</v>
      </c>
      <c r="C1275" t="s">
        <v>96</v>
      </c>
      <c r="D1275">
        <v>0</v>
      </c>
      <c r="E1275">
        <v>0</v>
      </c>
      <c r="F1275">
        <v>0</v>
      </c>
      <c r="G1275">
        <v>0</v>
      </c>
      <c r="H1275">
        <v>0.98</v>
      </c>
      <c r="I1275">
        <v>0.02</v>
      </c>
      <c r="J1275">
        <v>0</v>
      </c>
      <c r="K1275">
        <v>0</v>
      </c>
      <c r="L1275">
        <v>0</v>
      </c>
      <c r="M1275">
        <v>0.02</v>
      </c>
      <c r="N1275">
        <v>5.5293257476850801</v>
      </c>
      <c r="O1275">
        <f t="shared" si="38"/>
        <v>175.66051179999999</v>
      </c>
      <c r="P1275">
        <f t="shared" si="39"/>
        <v>-40.322429939999999</v>
      </c>
      <c r="R1275">
        <v>229700</v>
      </c>
      <c r="S1275" t="s">
        <v>1367</v>
      </c>
      <c r="T1275" t="s">
        <v>96</v>
      </c>
      <c r="U1275" t="s">
        <v>97</v>
      </c>
      <c r="V1275" t="s">
        <v>97</v>
      </c>
      <c r="W1275" t="s">
        <v>97</v>
      </c>
      <c r="X1275">
        <v>0</v>
      </c>
      <c r="Y1275" t="s">
        <v>97</v>
      </c>
      <c r="Z1275" t="s">
        <v>97</v>
      </c>
      <c r="AA1275">
        <v>0</v>
      </c>
      <c r="AB1275" t="s">
        <v>97</v>
      </c>
      <c r="AC1275" t="s">
        <v>97</v>
      </c>
      <c r="AD1275">
        <v>0.02</v>
      </c>
      <c r="AE1275" t="s">
        <v>97</v>
      </c>
      <c r="AF1275">
        <v>175.56845159999901</v>
      </c>
      <c r="AG1275">
        <v>-40.372901409999997</v>
      </c>
      <c r="AI1275">
        <v>232300</v>
      </c>
      <c r="AJ1275" t="s">
        <v>1394</v>
      </c>
      <c r="AK1275" t="s">
        <v>96</v>
      </c>
      <c r="AL1275" t="s">
        <v>97</v>
      </c>
      <c r="AM1275" t="s">
        <v>97</v>
      </c>
      <c r="AN1275" t="s">
        <v>97</v>
      </c>
      <c r="AO1275">
        <v>0</v>
      </c>
      <c r="AP1275" t="s">
        <v>97</v>
      </c>
      <c r="AQ1275" t="s">
        <v>97</v>
      </c>
      <c r="AR1275">
        <v>0</v>
      </c>
      <c r="AS1275" t="s">
        <v>97</v>
      </c>
      <c r="AT1275" t="s">
        <v>97</v>
      </c>
      <c r="AU1275">
        <v>0</v>
      </c>
      <c r="AV1275" t="s">
        <v>97</v>
      </c>
      <c r="AW1275">
        <v>175.64166719999901</v>
      </c>
      <c r="AX1275">
        <v>-40.366203939999998</v>
      </c>
    </row>
    <row r="1276" spans="1:50" x14ac:dyDescent="0.55000000000000004">
      <c r="A1276">
        <v>230500</v>
      </c>
      <c r="B1276" t="s">
        <v>1375</v>
      </c>
      <c r="C1276" t="s">
        <v>96</v>
      </c>
      <c r="D1276">
        <v>0</v>
      </c>
      <c r="E1276">
        <v>0.01</v>
      </c>
      <c r="F1276">
        <v>0</v>
      </c>
      <c r="G1276">
        <v>0</v>
      </c>
      <c r="H1276">
        <v>0.75</v>
      </c>
      <c r="I1276">
        <v>0.01</v>
      </c>
      <c r="J1276">
        <v>0</v>
      </c>
      <c r="K1276">
        <v>0.02</v>
      </c>
      <c r="L1276">
        <v>0.21</v>
      </c>
      <c r="M1276">
        <v>0.02</v>
      </c>
      <c r="N1276">
        <v>1.9266080260312901</v>
      </c>
      <c r="O1276">
        <f t="shared" si="38"/>
        <v>175.61892069999999</v>
      </c>
      <c r="P1276">
        <f t="shared" si="39"/>
        <v>-40.34721244</v>
      </c>
      <c r="R1276">
        <v>229800</v>
      </c>
      <c r="S1276" t="s">
        <v>1368</v>
      </c>
      <c r="T1276" t="s">
        <v>96</v>
      </c>
      <c r="U1276">
        <v>0</v>
      </c>
      <c r="V1276">
        <v>0</v>
      </c>
      <c r="W1276">
        <v>0</v>
      </c>
      <c r="X1276">
        <v>0</v>
      </c>
      <c r="Y1276">
        <v>0.88</v>
      </c>
      <c r="Z1276">
        <v>0.01</v>
      </c>
      <c r="AA1276">
        <v>0</v>
      </c>
      <c r="AB1276">
        <v>0.01</v>
      </c>
      <c r="AC1276">
        <v>0.1</v>
      </c>
      <c r="AD1276">
        <v>0.02</v>
      </c>
      <c r="AE1276">
        <v>6.1591594836875396</v>
      </c>
      <c r="AF1276">
        <v>175.61482219999999</v>
      </c>
      <c r="AG1276">
        <v>-40.341743559999998</v>
      </c>
      <c r="AI1276">
        <v>232400</v>
      </c>
      <c r="AJ1276" t="s">
        <v>1395</v>
      </c>
      <c r="AK1276" t="s">
        <v>96</v>
      </c>
      <c r="AL1276">
        <v>0</v>
      </c>
      <c r="AM1276">
        <v>0</v>
      </c>
      <c r="AN1276">
        <v>0</v>
      </c>
      <c r="AO1276">
        <v>0</v>
      </c>
      <c r="AP1276">
        <v>0</v>
      </c>
      <c r="AQ1276">
        <v>1</v>
      </c>
      <c r="AR1276">
        <v>0</v>
      </c>
      <c r="AS1276">
        <v>0</v>
      </c>
      <c r="AT1276">
        <v>0</v>
      </c>
      <c r="AU1276">
        <v>0</v>
      </c>
      <c r="AV1276">
        <v>2.58779774295156</v>
      </c>
      <c r="AW1276">
        <v>175.65623439999999</v>
      </c>
      <c r="AX1276">
        <v>-40.36929816</v>
      </c>
    </row>
    <row r="1277" spans="1:50" x14ac:dyDescent="0.55000000000000004">
      <c r="A1277">
        <v>230600</v>
      </c>
      <c r="B1277" t="s">
        <v>1376</v>
      </c>
      <c r="C1277" t="s">
        <v>96</v>
      </c>
      <c r="D1277">
        <v>0</v>
      </c>
      <c r="E1277">
        <v>0</v>
      </c>
      <c r="F1277">
        <v>0</v>
      </c>
      <c r="G1277">
        <v>0</v>
      </c>
      <c r="H1277">
        <v>0.51</v>
      </c>
      <c r="I1277">
        <v>0</v>
      </c>
      <c r="J1277">
        <v>0</v>
      </c>
      <c r="K1277">
        <v>0</v>
      </c>
      <c r="L1277">
        <v>0.49</v>
      </c>
      <c r="M1277">
        <v>0.02</v>
      </c>
      <c r="N1277">
        <v>0.82794097512740905</v>
      </c>
      <c r="O1277">
        <f t="shared" si="38"/>
        <v>175.61010959999999</v>
      </c>
      <c r="P1277">
        <f t="shared" si="39"/>
        <v>-40.355377019999999</v>
      </c>
      <c r="R1277">
        <v>229900</v>
      </c>
      <c r="S1277" t="s">
        <v>1369</v>
      </c>
      <c r="T1277" t="s">
        <v>96</v>
      </c>
      <c r="U1277">
        <v>0</v>
      </c>
      <c r="V1277">
        <v>0</v>
      </c>
      <c r="W1277">
        <v>0</v>
      </c>
      <c r="X1277">
        <v>0</v>
      </c>
      <c r="Y1277">
        <v>0.96</v>
      </c>
      <c r="Z1277">
        <v>0</v>
      </c>
      <c r="AA1277">
        <v>0</v>
      </c>
      <c r="AB1277">
        <v>0</v>
      </c>
      <c r="AC1277">
        <v>0.04</v>
      </c>
      <c r="AD1277">
        <v>0.02</v>
      </c>
      <c r="AE1277">
        <v>2.3394225288800299</v>
      </c>
      <c r="AF1277">
        <v>175.58624599999999</v>
      </c>
      <c r="AG1277">
        <v>-40.361344099999997</v>
      </c>
      <c r="AI1277">
        <v>232500</v>
      </c>
      <c r="AJ1277" t="s">
        <v>1396</v>
      </c>
      <c r="AK1277" t="s">
        <v>96</v>
      </c>
      <c r="AL1277" t="s">
        <v>97</v>
      </c>
      <c r="AM1277" t="s">
        <v>97</v>
      </c>
      <c r="AN1277" t="s">
        <v>97</v>
      </c>
      <c r="AO1277">
        <v>0</v>
      </c>
      <c r="AP1277" t="s">
        <v>97</v>
      </c>
      <c r="AQ1277" t="s">
        <v>97</v>
      </c>
      <c r="AR1277">
        <v>0</v>
      </c>
      <c r="AS1277" t="s">
        <v>97</v>
      </c>
      <c r="AT1277" t="s">
        <v>97</v>
      </c>
      <c r="AU1277">
        <v>0</v>
      </c>
      <c r="AV1277" t="s">
        <v>97</v>
      </c>
      <c r="AW1277">
        <v>175.60466790000001</v>
      </c>
      <c r="AX1277">
        <v>-40.45284951</v>
      </c>
    </row>
    <row r="1278" spans="1:50" x14ac:dyDescent="0.55000000000000004">
      <c r="A1278">
        <v>230700</v>
      </c>
      <c r="B1278" t="s">
        <v>1377</v>
      </c>
      <c r="C1278" t="s">
        <v>96</v>
      </c>
      <c r="D1278">
        <v>0</v>
      </c>
      <c r="E1278">
        <v>0.02</v>
      </c>
      <c r="F1278">
        <v>0</v>
      </c>
      <c r="G1278">
        <v>0</v>
      </c>
      <c r="H1278">
        <v>0.89</v>
      </c>
      <c r="I1278">
        <v>0.03</v>
      </c>
      <c r="J1278">
        <v>0</v>
      </c>
      <c r="K1278">
        <v>0.02</v>
      </c>
      <c r="L1278">
        <v>0.04</v>
      </c>
      <c r="M1278">
        <v>0.02</v>
      </c>
      <c r="N1278">
        <v>3.4533400282684998</v>
      </c>
      <c r="O1278">
        <f t="shared" si="38"/>
        <v>175.5887085</v>
      </c>
      <c r="P1278">
        <f t="shared" si="39"/>
        <v>-40.370272679999999</v>
      </c>
      <c r="R1278">
        <v>230000</v>
      </c>
      <c r="S1278" t="s">
        <v>1370</v>
      </c>
      <c r="T1278" t="s">
        <v>96</v>
      </c>
      <c r="U1278" t="s">
        <v>97</v>
      </c>
      <c r="V1278" t="s">
        <v>97</v>
      </c>
      <c r="W1278" t="s">
        <v>97</v>
      </c>
      <c r="X1278">
        <v>0</v>
      </c>
      <c r="Y1278" t="s">
        <v>97</v>
      </c>
      <c r="Z1278" t="s">
        <v>97</v>
      </c>
      <c r="AA1278">
        <v>0</v>
      </c>
      <c r="AB1278" t="s">
        <v>97</v>
      </c>
      <c r="AC1278" t="s">
        <v>97</v>
      </c>
      <c r="AD1278">
        <v>0.02</v>
      </c>
      <c r="AE1278" t="s">
        <v>97</v>
      </c>
      <c r="AF1278">
        <v>175.57679049999999</v>
      </c>
      <c r="AG1278">
        <v>-40.36636017</v>
      </c>
      <c r="AI1278">
        <v>232600</v>
      </c>
      <c r="AJ1278" t="s">
        <v>1397</v>
      </c>
      <c r="AK1278" t="s">
        <v>96</v>
      </c>
      <c r="AL1278" t="s">
        <v>97</v>
      </c>
      <c r="AM1278" t="s">
        <v>97</v>
      </c>
      <c r="AN1278" t="s">
        <v>97</v>
      </c>
      <c r="AO1278">
        <v>0</v>
      </c>
      <c r="AP1278" t="s">
        <v>97</v>
      </c>
      <c r="AQ1278" t="s">
        <v>97</v>
      </c>
      <c r="AR1278">
        <v>0</v>
      </c>
      <c r="AS1278" t="s">
        <v>97</v>
      </c>
      <c r="AT1278" t="s">
        <v>97</v>
      </c>
      <c r="AU1278">
        <v>0</v>
      </c>
      <c r="AV1278" t="s">
        <v>97</v>
      </c>
      <c r="AW1278">
        <v>175.71806409999999</v>
      </c>
      <c r="AX1278">
        <v>-40.367927399999999</v>
      </c>
    </row>
    <row r="1279" spans="1:50" x14ac:dyDescent="0.55000000000000004">
      <c r="A1279">
        <v>230800</v>
      </c>
      <c r="B1279" t="s">
        <v>1379</v>
      </c>
      <c r="C1279" t="s">
        <v>96</v>
      </c>
      <c r="D1279">
        <v>0</v>
      </c>
      <c r="E1279">
        <v>0.01</v>
      </c>
      <c r="F1279">
        <v>0</v>
      </c>
      <c r="G1279">
        <v>0</v>
      </c>
      <c r="H1279">
        <v>0.88</v>
      </c>
      <c r="I1279">
        <v>0.03</v>
      </c>
      <c r="J1279">
        <v>0</v>
      </c>
      <c r="K1279">
        <v>0.04</v>
      </c>
      <c r="L1279">
        <v>0.04</v>
      </c>
      <c r="M1279">
        <v>0.02</v>
      </c>
      <c r="N1279">
        <v>2.9539628293942299</v>
      </c>
      <c r="O1279">
        <f t="shared" si="38"/>
        <v>175.63362599999999</v>
      </c>
      <c r="P1279">
        <f t="shared" si="39"/>
        <v>-40.34168056</v>
      </c>
      <c r="R1279">
        <v>230100</v>
      </c>
      <c r="S1279" t="s">
        <v>1371</v>
      </c>
      <c r="T1279" t="s">
        <v>96</v>
      </c>
      <c r="U1279">
        <v>0</v>
      </c>
      <c r="V1279">
        <v>0</v>
      </c>
      <c r="W1279">
        <v>0</v>
      </c>
      <c r="X1279">
        <v>0</v>
      </c>
      <c r="Y1279">
        <v>0.78</v>
      </c>
      <c r="Z1279">
        <v>0</v>
      </c>
      <c r="AA1279">
        <v>0</v>
      </c>
      <c r="AB1279">
        <v>0</v>
      </c>
      <c r="AC1279">
        <v>0.22</v>
      </c>
      <c r="AD1279">
        <v>0.02</v>
      </c>
      <c r="AE1279">
        <v>1.5534472084977</v>
      </c>
      <c r="AF1279">
        <v>175.59360269999999</v>
      </c>
      <c r="AG1279">
        <v>-40.356857529999999</v>
      </c>
      <c r="AI1279">
        <v>232700</v>
      </c>
      <c r="AJ1279" t="s">
        <v>1398</v>
      </c>
      <c r="AK1279" t="s">
        <v>96</v>
      </c>
      <c r="AL1279">
        <v>0</v>
      </c>
      <c r="AM1279">
        <v>0.04</v>
      </c>
      <c r="AN1279">
        <v>0</v>
      </c>
      <c r="AO1279">
        <v>0</v>
      </c>
      <c r="AP1279">
        <v>0</v>
      </c>
      <c r="AQ1279">
        <v>0.3</v>
      </c>
      <c r="AR1279">
        <v>0</v>
      </c>
      <c r="AS1279">
        <v>0</v>
      </c>
      <c r="AT1279">
        <v>0.66</v>
      </c>
      <c r="AU1279">
        <v>0</v>
      </c>
      <c r="AV1279">
        <v>3.2355066754750501</v>
      </c>
      <c r="AW1279">
        <v>175.64544140000001</v>
      </c>
      <c r="AX1279">
        <v>-40.390038199999999</v>
      </c>
    </row>
    <row r="1280" spans="1:50" x14ac:dyDescent="0.55000000000000004">
      <c r="A1280">
        <v>230900</v>
      </c>
      <c r="B1280" t="s">
        <v>1380</v>
      </c>
      <c r="C1280" t="s">
        <v>96</v>
      </c>
      <c r="D1280">
        <v>0</v>
      </c>
      <c r="E1280">
        <v>0</v>
      </c>
      <c r="F1280">
        <v>0</v>
      </c>
      <c r="G1280">
        <v>0</v>
      </c>
      <c r="H1280">
        <v>0.95</v>
      </c>
      <c r="I1280">
        <v>0.02</v>
      </c>
      <c r="J1280">
        <v>0</v>
      </c>
      <c r="K1280">
        <v>0.03</v>
      </c>
      <c r="L1280">
        <v>0</v>
      </c>
      <c r="M1280">
        <v>0.02</v>
      </c>
      <c r="N1280">
        <v>4.6024080406157699</v>
      </c>
      <c r="O1280">
        <f t="shared" si="38"/>
        <v>175.5791031</v>
      </c>
      <c r="P1280">
        <f t="shared" si="39"/>
        <v>-40.383872869999998</v>
      </c>
      <c r="R1280">
        <v>230200</v>
      </c>
      <c r="S1280" t="s">
        <v>1372</v>
      </c>
      <c r="T1280" t="s">
        <v>96</v>
      </c>
      <c r="U1280">
        <v>0</v>
      </c>
      <c r="V1280">
        <v>0</v>
      </c>
      <c r="W1280">
        <v>0</v>
      </c>
      <c r="X1280">
        <v>0</v>
      </c>
      <c r="Y1280">
        <v>0.97</v>
      </c>
      <c r="Z1280">
        <v>0</v>
      </c>
      <c r="AA1280">
        <v>0</v>
      </c>
      <c r="AB1280">
        <v>0</v>
      </c>
      <c r="AC1280">
        <v>0.03</v>
      </c>
      <c r="AD1280">
        <v>0.02</v>
      </c>
      <c r="AE1280">
        <v>4.6574533871954804</v>
      </c>
      <c r="AF1280">
        <v>175.62895929999999</v>
      </c>
      <c r="AG1280">
        <v>-40.335473980000003</v>
      </c>
      <c r="AI1280">
        <v>232800</v>
      </c>
      <c r="AJ1280" t="s">
        <v>1399</v>
      </c>
      <c r="AK1280" t="s">
        <v>96</v>
      </c>
      <c r="AL1280">
        <v>0</v>
      </c>
      <c r="AM1280">
        <v>0.68</v>
      </c>
      <c r="AN1280">
        <v>0</v>
      </c>
      <c r="AO1280">
        <v>0</v>
      </c>
      <c r="AP1280">
        <v>0</v>
      </c>
      <c r="AQ1280">
        <v>0.23</v>
      </c>
      <c r="AR1280">
        <v>0</v>
      </c>
      <c r="AS1280">
        <v>0</v>
      </c>
      <c r="AT1280">
        <v>0.09</v>
      </c>
      <c r="AU1280">
        <v>0</v>
      </c>
      <c r="AV1280">
        <v>4.29853022586419</v>
      </c>
      <c r="AW1280">
        <v>176.15105009999999</v>
      </c>
      <c r="AX1280">
        <v>-40.111382140000003</v>
      </c>
    </row>
    <row r="1281" spans="1:50" x14ac:dyDescent="0.55000000000000004">
      <c r="A1281">
        <v>231000</v>
      </c>
      <c r="B1281" t="s">
        <v>1381</v>
      </c>
      <c r="C1281" t="s">
        <v>96</v>
      </c>
      <c r="D1281">
        <v>0</v>
      </c>
      <c r="E1281">
        <v>0.01</v>
      </c>
      <c r="F1281">
        <v>0</v>
      </c>
      <c r="G1281">
        <v>0</v>
      </c>
      <c r="H1281">
        <v>0.76</v>
      </c>
      <c r="I1281">
        <v>0.02</v>
      </c>
      <c r="J1281">
        <v>0</v>
      </c>
      <c r="K1281">
        <v>0.01</v>
      </c>
      <c r="L1281">
        <v>0.2</v>
      </c>
      <c r="M1281">
        <v>0.02</v>
      </c>
      <c r="N1281">
        <v>2.1321579105308701</v>
      </c>
      <c r="O1281">
        <f t="shared" si="38"/>
        <v>175.62547169999999</v>
      </c>
      <c r="P1281">
        <f t="shared" si="39"/>
        <v>-40.352093170000003</v>
      </c>
      <c r="R1281">
        <v>230300</v>
      </c>
      <c r="S1281" t="s">
        <v>1373</v>
      </c>
      <c r="T1281" t="s">
        <v>96</v>
      </c>
      <c r="U1281">
        <v>0</v>
      </c>
      <c r="V1281">
        <v>0</v>
      </c>
      <c r="W1281">
        <v>0</v>
      </c>
      <c r="X1281">
        <v>0</v>
      </c>
      <c r="Y1281">
        <v>1</v>
      </c>
      <c r="Z1281">
        <v>0</v>
      </c>
      <c r="AA1281">
        <v>0</v>
      </c>
      <c r="AB1281">
        <v>0</v>
      </c>
      <c r="AC1281">
        <v>0</v>
      </c>
      <c r="AD1281">
        <v>0.02</v>
      </c>
      <c r="AE1281" t="s">
        <v>97</v>
      </c>
      <c r="AF1281">
        <v>175.64441189999999</v>
      </c>
      <c r="AG1281">
        <v>-40.328560850000002</v>
      </c>
      <c r="AI1281">
        <v>232900</v>
      </c>
      <c r="AJ1281" t="s">
        <v>1400</v>
      </c>
      <c r="AK1281" t="s">
        <v>96</v>
      </c>
      <c r="AL1281">
        <v>0</v>
      </c>
      <c r="AM1281">
        <v>0.57999999999999996</v>
      </c>
      <c r="AN1281">
        <v>0</v>
      </c>
      <c r="AO1281">
        <v>0</v>
      </c>
      <c r="AP1281">
        <v>0</v>
      </c>
      <c r="AQ1281">
        <v>0.42</v>
      </c>
      <c r="AR1281">
        <v>0</v>
      </c>
      <c r="AS1281">
        <v>0</v>
      </c>
      <c r="AT1281">
        <v>0</v>
      </c>
      <c r="AU1281">
        <v>0</v>
      </c>
      <c r="AV1281">
        <v>3.7757054222322801</v>
      </c>
      <c r="AW1281">
        <v>175.9958666</v>
      </c>
      <c r="AX1281">
        <v>-40.220801799999997</v>
      </c>
    </row>
    <row r="1282" spans="1:50" x14ac:dyDescent="0.55000000000000004">
      <c r="A1282">
        <v>231100</v>
      </c>
      <c r="B1282" t="s">
        <v>1382</v>
      </c>
      <c r="C1282" t="s">
        <v>96</v>
      </c>
      <c r="D1282">
        <v>0</v>
      </c>
      <c r="E1282">
        <v>0</v>
      </c>
      <c r="F1282">
        <v>0</v>
      </c>
      <c r="G1282">
        <v>0</v>
      </c>
      <c r="H1282">
        <v>0.97</v>
      </c>
      <c r="I1282">
        <v>0.01</v>
      </c>
      <c r="J1282">
        <v>0</v>
      </c>
      <c r="K1282">
        <v>0.01</v>
      </c>
      <c r="L1282">
        <v>0.01</v>
      </c>
      <c r="M1282">
        <v>0.02</v>
      </c>
      <c r="N1282">
        <v>5.27655995504196</v>
      </c>
      <c r="O1282">
        <f t="shared" si="38"/>
        <v>175.66259309999899</v>
      </c>
      <c r="P1282">
        <f t="shared" si="39"/>
        <v>-40.330741529999997</v>
      </c>
      <c r="R1282">
        <v>230400</v>
      </c>
      <c r="S1282" t="s">
        <v>1374</v>
      </c>
      <c r="T1282" t="s">
        <v>96</v>
      </c>
      <c r="U1282">
        <v>0</v>
      </c>
      <c r="V1282">
        <v>0</v>
      </c>
      <c r="W1282">
        <v>0</v>
      </c>
      <c r="X1282">
        <v>0</v>
      </c>
      <c r="Y1282">
        <v>1</v>
      </c>
      <c r="Z1282">
        <v>0</v>
      </c>
      <c r="AA1282">
        <v>0</v>
      </c>
      <c r="AB1282">
        <v>0</v>
      </c>
      <c r="AC1282">
        <v>0</v>
      </c>
      <c r="AD1282">
        <v>0.02</v>
      </c>
      <c r="AE1282">
        <v>4.3410243425084101</v>
      </c>
      <c r="AF1282">
        <v>175.66051179999999</v>
      </c>
      <c r="AG1282">
        <v>-40.322429939999999</v>
      </c>
      <c r="AI1282">
        <v>233000</v>
      </c>
      <c r="AJ1282" t="s">
        <v>1401</v>
      </c>
      <c r="AK1282" t="s">
        <v>96</v>
      </c>
      <c r="AL1282">
        <v>0</v>
      </c>
      <c r="AM1282">
        <v>0.45</v>
      </c>
      <c r="AN1282">
        <v>0</v>
      </c>
      <c r="AO1282">
        <v>0</v>
      </c>
      <c r="AP1282">
        <v>0</v>
      </c>
      <c r="AQ1282">
        <v>0.55000000000000004</v>
      </c>
      <c r="AR1282">
        <v>0</v>
      </c>
      <c r="AS1282">
        <v>0</v>
      </c>
      <c r="AT1282">
        <v>0</v>
      </c>
      <c r="AU1282">
        <v>0</v>
      </c>
      <c r="AV1282">
        <v>2.8102076118478498</v>
      </c>
      <c r="AW1282">
        <v>175.82503650000001</v>
      </c>
      <c r="AX1282">
        <v>-40.397639650000002</v>
      </c>
    </row>
    <row r="1283" spans="1:50" x14ac:dyDescent="0.55000000000000004">
      <c r="A1283">
        <v>231200</v>
      </c>
      <c r="B1283" t="s">
        <v>1383</v>
      </c>
      <c r="C1283" t="s">
        <v>96</v>
      </c>
      <c r="D1283">
        <v>0</v>
      </c>
      <c r="E1283">
        <v>0.04</v>
      </c>
      <c r="F1283">
        <v>0</v>
      </c>
      <c r="G1283">
        <v>0</v>
      </c>
      <c r="H1283">
        <v>0.76999999999999902</v>
      </c>
      <c r="I1283">
        <v>0.03</v>
      </c>
      <c r="J1283">
        <v>0</v>
      </c>
      <c r="K1283">
        <v>0.06</v>
      </c>
      <c r="L1283">
        <v>0.1</v>
      </c>
      <c r="M1283">
        <v>0.02</v>
      </c>
      <c r="N1283">
        <v>2.5344615142732798</v>
      </c>
      <c r="O1283">
        <f t="shared" si="38"/>
        <v>175.60339289999999</v>
      </c>
      <c r="P1283">
        <f t="shared" si="39"/>
        <v>-40.367975360000003</v>
      </c>
      <c r="R1283">
        <v>230500</v>
      </c>
      <c r="S1283" t="s">
        <v>1375</v>
      </c>
      <c r="T1283" t="s">
        <v>96</v>
      </c>
      <c r="U1283">
        <v>0</v>
      </c>
      <c r="V1283">
        <v>0</v>
      </c>
      <c r="W1283">
        <v>0</v>
      </c>
      <c r="X1283">
        <v>0</v>
      </c>
      <c r="Y1283">
        <v>0.95</v>
      </c>
      <c r="Z1283">
        <v>0</v>
      </c>
      <c r="AA1283">
        <v>0</v>
      </c>
      <c r="AB1283">
        <v>0</v>
      </c>
      <c r="AC1283">
        <v>0.05</v>
      </c>
      <c r="AD1283">
        <v>0.02</v>
      </c>
      <c r="AE1283">
        <v>4.1807834460767799</v>
      </c>
      <c r="AF1283">
        <v>175.61892069999999</v>
      </c>
      <c r="AG1283">
        <v>-40.34721244</v>
      </c>
      <c r="AI1283">
        <v>233100</v>
      </c>
      <c r="AJ1283" t="s">
        <v>1402</v>
      </c>
      <c r="AK1283" t="s">
        <v>96</v>
      </c>
      <c r="AL1283">
        <v>0</v>
      </c>
      <c r="AM1283">
        <v>0</v>
      </c>
      <c r="AN1283">
        <v>0</v>
      </c>
      <c r="AO1283">
        <v>0</v>
      </c>
      <c r="AP1283">
        <v>0.01</v>
      </c>
      <c r="AQ1283">
        <v>0.45</v>
      </c>
      <c r="AR1283">
        <v>0</v>
      </c>
      <c r="AS1283">
        <v>0.09</v>
      </c>
      <c r="AT1283">
        <v>0.45</v>
      </c>
      <c r="AU1283">
        <v>0</v>
      </c>
      <c r="AV1283">
        <v>1.03983313808454</v>
      </c>
      <c r="AW1283">
        <v>175.86635219999999</v>
      </c>
      <c r="AX1283">
        <v>-40.336738310000001</v>
      </c>
    </row>
    <row r="1284" spans="1:50" x14ac:dyDescent="0.55000000000000004">
      <c r="A1284">
        <v>231300</v>
      </c>
      <c r="B1284" t="s">
        <v>1384</v>
      </c>
      <c r="C1284" t="s">
        <v>96</v>
      </c>
      <c r="D1284">
        <v>0</v>
      </c>
      <c r="E1284">
        <v>0.02</v>
      </c>
      <c r="F1284">
        <v>0</v>
      </c>
      <c r="G1284">
        <v>0</v>
      </c>
      <c r="H1284">
        <v>0.9</v>
      </c>
      <c r="I1284">
        <v>0.02</v>
      </c>
      <c r="J1284">
        <v>0</v>
      </c>
      <c r="K1284">
        <v>0.05</v>
      </c>
      <c r="L1284">
        <v>0.01</v>
      </c>
      <c r="M1284">
        <v>0.02</v>
      </c>
      <c r="N1284">
        <v>3.7590586370722701</v>
      </c>
      <c r="O1284">
        <f t="shared" ref="O1284:O1347" si="40">VLOOKUP($A1284,$R$2:$AG$2152, 15)</f>
        <v>175.59343469999999</v>
      </c>
      <c r="P1284">
        <f t="shared" ref="P1284:P1347" si="41">VLOOKUP($A1284,$R$2:$AG$2152, 16)</f>
        <v>-40.377844930000002</v>
      </c>
      <c r="R1284">
        <v>230600</v>
      </c>
      <c r="S1284" t="s">
        <v>1376</v>
      </c>
      <c r="T1284" t="s">
        <v>96</v>
      </c>
      <c r="U1284">
        <v>0</v>
      </c>
      <c r="V1284">
        <v>0.01</v>
      </c>
      <c r="W1284">
        <v>0</v>
      </c>
      <c r="X1284">
        <v>0</v>
      </c>
      <c r="Y1284">
        <v>0.84</v>
      </c>
      <c r="Z1284">
        <v>0.04</v>
      </c>
      <c r="AA1284">
        <v>0</v>
      </c>
      <c r="AB1284">
        <v>0.02</v>
      </c>
      <c r="AC1284">
        <v>0.09</v>
      </c>
      <c r="AD1284">
        <v>0.02</v>
      </c>
      <c r="AE1284">
        <v>5.9254527594580901</v>
      </c>
      <c r="AF1284">
        <v>175.61010959999999</v>
      </c>
      <c r="AG1284">
        <v>-40.355377019999999</v>
      </c>
      <c r="AI1284">
        <v>233200</v>
      </c>
      <c r="AJ1284" t="s">
        <v>1403</v>
      </c>
      <c r="AK1284" t="s">
        <v>96</v>
      </c>
      <c r="AL1284">
        <v>0</v>
      </c>
      <c r="AM1284">
        <v>0.24</v>
      </c>
      <c r="AN1284">
        <v>0</v>
      </c>
      <c r="AO1284">
        <v>0</v>
      </c>
      <c r="AP1284">
        <v>0</v>
      </c>
      <c r="AQ1284">
        <v>0.46</v>
      </c>
      <c r="AR1284">
        <v>0</v>
      </c>
      <c r="AS1284">
        <v>0.01</v>
      </c>
      <c r="AT1284">
        <v>0.28999999999999998</v>
      </c>
      <c r="AU1284">
        <v>0</v>
      </c>
      <c r="AV1284">
        <v>5.3239477220224902</v>
      </c>
      <c r="AW1284">
        <v>176.10242339999999</v>
      </c>
      <c r="AX1284">
        <v>-40.197106779999999</v>
      </c>
    </row>
    <row r="1285" spans="1:50" x14ac:dyDescent="0.55000000000000004">
      <c r="A1285">
        <v>231400</v>
      </c>
      <c r="B1285" t="s">
        <v>1385</v>
      </c>
      <c r="C1285" t="s">
        <v>96</v>
      </c>
      <c r="D1285">
        <v>0</v>
      </c>
      <c r="E1285">
        <v>0.03</v>
      </c>
      <c r="F1285">
        <v>0</v>
      </c>
      <c r="G1285">
        <v>0</v>
      </c>
      <c r="H1285">
        <v>0.67999999999999905</v>
      </c>
      <c r="I1285">
        <v>0.02</v>
      </c>
      <c r="J1285">
        <v>0</v>
      </c>
      <c r="K1285">
        <v>0.01</v>
      </c>
      <c r="L1285">
        <v>0.26</v>
      </c>
      <c r="M1285">
        <v>0.02</v>
      </c>
      <c r="N1285">
        <v>2.0615080099444101</v>
      </c>
      <c r="O1285">
        <f t="shared" si="40"/>
        <v>175.6198325</v>
      </c>
      <c r="P1285">
        <f t="shared" si="41"/>
        <v>-40.359695430000002</v>
      </c>
      <c r="R1285">
        <v>230700</v>
      </c>
      <c r="S1285" t="s">
        <v>1377</v>
      </c>
      <c r="T1285" t="s">
        <v>96</v>
      </c>
      <c r="U1285">
        <v>0</v>
      </c>
      <c r="V1285">
        <v>0</v>
      </c>
      <c r="W1285">
        <v>0</v>
      </c>
      <c r="X1285">
        <v>0</v>
      </c>
      <c r="Y1285">
        <v>1</v>
      </c>
      <c r="Z1285">
        <v>0</v>
      </c>
      <c r="AA1285">
        <v>0</v>
      </c>
      <c r="AB1285">
        <v>0</v>
      </c>
      <c r="AC1285">
        <v>0</v>
      </c>
      <c r="AD1285">
        <v>0.02</v>
      </c>
      <c r="AE1285">
        <v>1.32212036115125</v>
      </c>
      <c r="AF1285">
        <v>175.5887085</v>
      </c>
      <c r="AG1285">
        <v>-40.370272679999999</v>
      </c>
      <c r="AI1285">
        <v>233300</v>
      </c>
      <c r="AJ1285" t="s">
        <v>1404</v>
      </c>
      <c r="AK1285" t="s">
        <v>96</v>
      </c>
      <c r="AL1285">
        <v>0</v>
      </c>
      <c r="AM1285">
        <v>0.16</v>
      </c>
      <c r="AN1285">
        <v>0</v>
      </c>
      <c r="AO1285">
        <v>0</v>
      </c>
      <c r="AP1285">
        <v>0</v>
      </c>
      <c r="AQ1285">
        <v>0.62</v>
      </c>
      <c r="AR1285">
        <v>0</v>
      </c>
      <c r="AS1285">
        <v>0</v>
      </c>
      <c r="AT1285">
        <v>0.22</v>
      </c>
      <c r="AU1285">
        <v>0</v>
      </c>
      <c r="AV1285">
        <v>3.5296201770758402</v>
      </c>
      <c r="AW1285">
        <v>176.1021355</v>
      </c>
      <c r="AX1285">
        <v>-40.210195519999999</v>
      </c>
    </row>
    <row r="1286" spans="1:50" x14ac:dyDescent="0.55000000000000004">
      <c r="A1286">
        <v>231500</v>
      </c>
      <c r="B1286" t="s">
        <v>1386</v>
      </c>
      <c r="C1286" t="s">
        <v>96</v>
      </c>
      <c r="D1286">
        <v>0</v>
      </c>
      <c r="E1286">
        <v>0.02</v>
      </c>
      <c r="F1286">
        <v>0</v>
      </c>
      <c r="G1286">
        <v>0</v>
      </c>
      <c r="H1286">
        <v>0.9</v>
      </c>
      <c r="I1286">
        <v>0.03</v>
      </c>
      <c r="J1286">
        <v>0</v>
      </c>
      <c r="K1286">
        <v>0.02</v>
      </c>
      <c r="L1286">
        <v>0.03</v>
      </c>
      <c r="M1286">
        <v>0.02</v>
      </c>
      <c r="N1286">
        <v>3.17963331248778</v>
      </c>
      <c r="O1286">
        <f t="shared" si="40"/>
        <v>175.64194860000001</v>
      </c>
      <c r="P1286">
        <f t="shared" si="41"/>
        <v>-40.349205380000001</v>
      </c>
      <c r="R1286">
        <v>230800</v>
      </c>
      <c r="S1286" t="s">
        <v>1379</v>
      </c>
      <c r="T1286" t="s">
        <v>96</v>
      </c>
      <c r="U1286">
        <v>0</v>
      </c>
      <c r="V1286">
        <v>0</v>
      </c>
      <c r="W1286">
        <v>0</v>
      </c>
      <c r="X1286">
        <v>0</v>
      </c>
      <c r="Y1286">
        <v>0.91</v>
      </c>
      <c r="Z1286">
        <v>0</v>
      </c>
      <c r="AA1286">
        <v>0</v>
      </c>
      <c r="AB1286">
        <v>0</v>
      </c>
      <c r="AC1286">
        <v>0.09</v>
      </c>
      <c r="AD1286">
        <v>0.02</v>
      </c>
      <c r="AE1286">
        <v>2.75394715789042</v>
      </c>
      <c r="AF1286">
        <v>175.63362599999999</v>
      </c>
      <c r="AG1286">
        <v>-40.34168056</v>
      </c>
      <c r="AI1286">
        <v>233400</v>
      </c>
      <c r="AJ1286" t="s">
        <v>1405</v>
      </c>
      <c r="AK1286" t="s">
        <v>96</v>
      </c>
      <c r="AL1286" t="s">
        <v>97</v>
      </c>
      <c r="AM1286" t="s">
        <v>97</v>
      </c>
      <c r="AN1286" t="s">
        <v>97</v>
      </c>
      <c r="AO1286">
        <v>0</v>
      </c>
      <c r="AP1286" t="s">
        <v>97</v>
      </c>
      <c r="AQ1286" t="s">
        <v>97</v>
      </c>
      <c r="AR1286">
        <v>0</v>
      </c>
      <c r="AS1286" t="s">
        <v>97</v>
      </c>
      <c r="AT1286" t="s">
        <v>97</v>
      </c>
      <c r="AU1286">
        <v>0</v>
      </c>
      <c r="AV1286" t="s">
        <v>97</v>
      </c>
      <c r="AW1286">
        <v>176.23535029999999</v>
      </c>
      <c r="AX1286">
        <v>-40.268756209999999</v>
      </c>
    </row>
    <row r="1287" spans="1:50" x14ac:dyDescent="0.55000000000000004">
      <c r="A1287">
        <v>231600</v>
      </c>
      <c r="B1287" t="s">
        <v>1387</v>
      </c>
      <c r="C1287" t="s">
        <v>96</v>
      </c>
      <c r="D1287">
        <v>0</v>
      </c>
      <c r="E1287">
        <v>0.02</v>
      </c>
      <c r="F1287">
        <v>0</v>
      </c>
      <c r="G1287">
        <v>0</v>
      </c>
      <c r="H1287">
        <v>0.78999999999999904</v>
      </c>
      <c r="I1287">
        <v>0.02</v>
      </c>
      <c r="J1287">
        <v>0</v>
      </c>
      <c r="K1287">
        <v>0.04</v>
      </c>
      <c r="L1287">
        <v>0.13</v>
      </c>
      <c r="M1287">
        <v>0.02</v>
      </c>
      <c r="N1287">
        <v>2.4777622774658501</v>
      </c>
      <c r="O1287">
        <f t="shared" si="40"/>
        <v>175.61429079999999</v>
      </c>
      <c r="P1287">
        <f t="shared" si="41"/>
        <v>-40.367323560000003</v>
      </c>
      <c r="R1287">
        <v>230900</v>
      </c>
      <c r="S1287" t="s">
        <v>1380</v>
      </c>
      <c r="T1287" t="s">
        <v>96</v>
      </c>
      <c r="U1287">
        <v>0</v>
      </c>
      <c r="V1287">
        <v>0</v>
      </c>
      <c r="W1287">
        <v>0</v>
      </c>
      <c r="X1287">
        <v>0</v>
      </c>
      <c r="Y1287">
        <v>1</v>
      </c>
      <c r="Z1287">
        <v>0</v>
      </c>
      <c r="AA1287">
        <v>0</v>
      </c>
      <c r="AB1287">
        <v>0</v>
      </c>
      <c r="AC1287">
        <v>0</v>
      </c>
      <c r="AD1287">
        <v>0.02</v>
      </c>
      <c r="AE1287">
        <v>3.9541376941517501</v>
      </c>
      <c r="AF1287">
        <v>175.5791031</v>
      </c>
      <c r="AG1287">
        <v>-40.383872869999998</v>
      </c>
      <c r="AI1287">
        <v>233500</v>
      </c>
      <c r="AJ1287" t="s">
        <v>1406</v>
      </c>
      <c r="AK1287" t="s">
        <v>96</v>
      </c>
      <c r="AL1287">
        <v>0</v>
      </c>
      <c r="AM1287">
        <v>0.77</v>
      </c>
      <c r="AN1287">
        <v>0</v>
      </c>
      <c r="AO1287">
        <v>0</v>
      </c>
      <c r="AP1287">
        <v>0</v>
      </c>
      <c r="AQ1287">
        <v>0.23</v>
      </c>
      <c r="AR1287">
        <v>0</v>
      </c>
      <c r="AS1287">
        <v>0</v>
      </c>
      <c r="AT1287">
        <v>0</v>
      </c>
      <c r="AU1287">
        <v>0</v>
      </c>
      <c r="AV1287">
        <v>7.6333027993199902</v>
      </c>
      <c r="AW1287">
        <v>175.97682509999899</v>
      </c>
      <c r="AX1287">
        <v>-40.472502239999997</v>
      </c>
    </row>
    <row r="1288" spans="1:50" x14ac:dyDescent="0.55000000000000004">
      <c r="A1288">
        <v>231700</v>
      </c>
      <c r="B1288" t="s">
        <v>1388</v>
      </c>
      <c r="C1288" t="s">
        <v>96</v>
      </c>
      <c r="D1288">
        <v>0</v>
      </c>
      <c r="E1288">
        <v>0.02</v>
      </c>
      <c r="F1288">
        <v>0</v>
      </c>
      <c r="G1288">
        <v>0</v>
      </c>
      <c r="H1288">
        <v>0.82</v>
      </c>
      <c r="I1288">
        <v>0.01</v>
      </c>
      <c r="J1288">
        <v>0</v>
      </c>
      <c r="K1288">
        <v>7.0000000000000007E-2</v>
      </c>
      <c r="L1288">
        <v>0.08</v>
      </c>
      <c r="M1288">
        <v>0.02</v>
      </c>
      <c r="N1288">
        <v>2.5345240379695699</v>
      </c>
      <c r="O1288">
        <f t="shared" si="40"/>
        <v>175.6258934</v>
      </c>
      <c r="P1288">
        <f t="shared" si="41"/>
        <v>-40.361711229999997</v>
      </c>
      <c r="R1288">
        <v>231000</v>
      </c>
      <c r="S1288" t="s">
        <v>1381</v>
      </c>
      <c r="T1288" t="s">
        <v>96</v>
      </c>
      <c r="U1288">
        <v>0</v>
      </c>
      <c r="V1288">
        <v>0</v>
      </c>
      <c r="W1288">
        <v>0</v>
      </c>
      <c r="X1288">
        <v>0</v>
      </c>
      <c r="Y1288">
        <v>0.95</v>
      </c>
      <c r="Z1288">
        <v>0</v>
      </c>
      <c r="AA1288">
        <v>0</v>
      </c>
      <c r="AB1288">
        <v>0</v>
      </c>
      <c r="AC1288">
        <v>0.05</v>
      </c>
      <c r="AD1288">
        <v>0.02</v>
      </c>
      <c r="AE1288">
        <v>2.7177024972364299</v>
      </c>
      <c r="AF1288">
        <v>175.62547169999999</v>
      </c>
      <c r="AG1288">
        <v>-40.352093170000003</v>
      </c>
      <c r="AI1288">
        <v>233600</v>
      </c>
      <c r="AJ1288" t="s">
        <v>1407</v>
      </c>
      <c r="AK1288" t="s">
        <v>96</v>
      </c>
      <c r="AL1288">
        <v>0</v>
      </c>
      <c r="AM1288">
        <v>0.27</v>
      </c>
      <c r="AN1288">
        <v>0</v>
      </c>
      <c r="AO1288">
        <v>0</v>
      </c>
      <c r="AP1288">
        <v>0</v>
      </c>
      <c r="AQ1288">
        <v>0.38</v>
      </c>
      <c r="AR1288">
        <v>0</v>
      </c>
      <c r="AS1288">
        <v>0.03</v>
      </c>
      <c r="AT1288">
        <v>0.32</v>
      </c>
      <c r="AU1288">
        <v>0</v>
      </c>
      <c r="AV1288">
        <v>5.7305129678451197</v>
      </c>
      <c r="AW1288">
        <v>175.83721679999999</v>
      </c>
      <c r="AX1288">
        <v>-40.454659309999997</v>
      </c>
    </row>
    <row r="1289" spans="1:50" x14ac:dyDescent="0.55000000000000004">
      <c r="A1289">
        <v>231800</v>
      </c>
      <c r="B1289" t="s">
        <v>1389</v>
      </c>
      <c r="C1289" t="s">
        <v>96</v>
      </c>
      <c r="D1289">
        <v>0</v>
      </c>
      <c r="E1289">
        <v>0.01</v>
      </c>
      <c r="F1289">
        <v>0</v>
      </c>
      <c r="G1289">
        <v>0</v>
      </c>
      <c r="H1289">
        <v>0.89</v>
      </c>
      <c r="I1289">
        <v>0.03</v>
      </c>
      <c r="J1289">
        <v>0</v>
      </c>
      <c r="K1289">
        <v>0.04</v>
      </c>
      <c r="L1289">
        <v>0.03</v>
      </c>
      <c r="M1289">
        <v>0.02</v>
      </c>
      <c r="N1289">
        <v>3.1185335736048598</v>
      </c>
      <c r="O1289">
        <f t="shared" si="40"/>
        <v>175.63633039999999</v>
      </c>
      <c r="P1289">
        <f t="shared" si="41"/>
        <v>-40.35738577</v>
      </c>
      <c r="R1289">
        <v>231100</v>
      </c>
      <c r="S1289" t="s">
        <v>1382</v>
      </c>
      <c r="T1289" t="s">
        <v>96</v>
      </c>
      <c r="U1289">
        <v>0</v>
      </c>
      <c r="V1289">
        <v>0</v>
      </c>
      <c r="W1289">
        <v>0</v>
      </c>
      <c r="X1289">
        <v>0</v>
      </c>
      <c r="Y1289">
        <v>1</v>
      </c>
      <c r="Z1289">
        <v>0</v>
      </c>
      <c r="AA1289">
        <v>0</v>
      </c>
      <c r="AB1289">
        <v>0</v>
      </c>
      <c r="AC1289">
        <v>0</v>
      </c>
      <c r="AD1289">
        <v>0.02</v>
      </c>
      <c r="AE1289">
        <v>2.8501403468112598</v>
      </c>
      <c r="AF1289">
        <v>175.66259309999899</v>
      </c>
      <c r="AG1289">
        <v>-40.330741529999997</v>
      </c>
      <c r="AI1289">
        <v>233700</v>
      </c>
      <c r="AJ1289" t="s">
        <v>1408</v>
      </c>
      <c r="AK1289" t="s">
        <v>96</v>
      </c>
      <c r="AL1289">
        <v>0</v>
      </c>
      <c r="AM1289">
        <v>0.68</v>
      </c>
      <c r="AN1289">
        <v>0</v>
      </c>
      <c r="AO1289">
        <v>0</v>
      </c>
      <c r="AP1289">
        <v>-2.2204460492503101E-16</v>
      </c>
      <c r="AQ1289">
        <v>0.18</v>
      </c>
      <c r="AR1289">
        <v>0</v>
      </c>
      <c r="AS1289">
        <v>7.0000000000000007E-2</v>
      </c>
      <c r="AT1289">
        <v>7.0000000000000007E-2</v>
      </c>
      <c r="AU1289">
        <v>0</v>
      </c>
      <c r="AV1289">
        <v>1.5372147678603001</v>
      </c>
      <c r="AW1289">
        <v>175.79396459999899</v>
      </c>
      <c r="AX1289">
        <v>-40.653642689999998</v>
      </c>
    </row>
    <row r="1290" spans="1:50" x14ac:dyDescent="0.55000000000000004">
      <c r="A1290">
        <v>231900</v>
      </c>
      <c r="B1290" t="s">
        <v>1390</v>
      </c>
      <c r="C1290" t="s">
        <v>96</v>
      </c>
      <c r="D1290">
        <v>0</v>
      </c>
      <c r="E1290">
        <v>0</v>
      </c>
      <c r="F1290">
        <v>0</v>
      </c>
      <c r="G1290">
        <v>0</v>
      </c>
      <c r="H1290">
        <v>0.7</v>
      </c>
      <c r="I1290">
        <v>0</v>
      </c>
      <c r="J1290">
        <v>0</v>
      </c>
      <c r="K1290">
        <v>0</v>
      </c>
      <c r="L1290">
        <v>0.3</v>
      </c>
      <c r="M1290">
        <v>0.02</v>
      </c>
      <c r="N1290">
        <v>1.1738509108477699</v>
      </c>
      <c r="O1290">
        <f t="shared" si="40"/>
        <v>175.6086253</v>
      </c>
      <c r="P1290">
        <f t="shared" si="41"/>
        <v>-40.390536779999998</v>
      </c>
      <c r="R1290">
        <v>231200</v>
      </c>
      <c r="S1290" t="s">
        <v>1383</v>
      </c>
      <c r="T1290" t="s">
        <v>96</v>
      </c>
      <c r="U1290">
        <v>0</v>
      </c>
      <c r="V1290">
        <v>0</v>
      </c>
      <c r="W1290">
        <v>0</v>
      </c>
      <c r="X1290">
        <v>0</v>
      </c>
      <c r="Y1290">
        <v>0.95</v>
      </c>
      <c r="Z1290">
        <v>0</v>
      </c>
      <c r="AA1290">
        <v>0</v>
      </c>
      <c r="AB1290">
        <v>0</v>
      </c>
      <c r="AC1290">
        <v>0.05</v>
      </c>
      <c r="AD1290">
        <v>0.02</v>
      </c>
      <c r="AE1290">
        <v>3.3612559806135098</v>
      </c>
      <c r="AF1290">
        <v>175.60339289999999</v>
      </c>
      <c r="AG1290">
        <v>-40.367975360000003</v>
      </c>
      <c r="AI1290">
        <v>233800</v>
      </c>
      <c r="AJ1290" t="s">
        <v>1409</v>
      </c>
      <c r="AK1290" t="s">
        <v>96</v>
      </c>
      <c r="AL1290">
        <v>0</v>
      </c>
      <c r="AM1290">
        <v>0.83</v>
      </c>
      <c r="AN1290">
        <v>0</v>
      </c>
      <c r="AO1290">
        <v>0</v>
      </c>
      <c r="AP1290">
        <v>0</v>
      </c>
      <c r="AQ1290">
        <v>0.17</v>
      </c>
      <c r="AR1290">
        <v>0</v>
      </c>
      <c r="AS1290">
        <v>0</v>
      </c>
      <c r="AT1290">
        <v>0</v>
      </c>
      <c r="AU1290">
        <v>0</v>
      </c>
      <c r="AV1290">
        <v>6.8123605417644102</v>
      </c>
      <c r="AW1290">
        <v>176.31039240000001</v>
      </c>
      <c r="AX1290">
        <v>-40.513213290000003</v>
      </c>
    </row>
    <row r="1291" spans="1:50" x14ac:dyDescent="0.55000000000000004">
      <c r="A1291">
        <v>232000</v>
      </c>
      <c r="B1291" t="s">
        <v>1391</v>
      </c>
      <c r="C1291" t="s">
        <v>96</v>
      </c>
      <c r="D1291">
        <v>0</v>
      </c>
      <c r="E1291">
        <v>0</v>
      </c>
      <c r="F1291">
        <v>0</v>
      </c>
      <c r="G1291">
        <v>0</v>
      </c>
      <c r="H1291">
        <v>0.89</v>
      </c>
      <c r="I1291">
        <v>0.02</v>
      </c>
      <c r="J1291">
        <v>0</v>
      </c>
      <c r="K1291">
        <v>0.04</v>
      </c>
      <c r="L1291">
        <v>0.05</v>
      </c>
      <c r="M1291">
        <v>0.02</v>
      </c>
      <c r="N1291">
        <v>2.7176708612307601</v>
      </c>
      <c r="O1291">
        <f t="shared" si="40"/>
        <v>175.63164609999899</v>
      </c>
      <c r="P1291">
        <f t="shared" si="41"/>
        <v>-40.370082359999998</v>
      </c>
      <c r="R1291">
        <v>231300</v>
      </c>
      <c r="S1291" t="s">
        <v>1384</v>
      </c>
      <c r="T1291" t="s">
        <v>96</v>
      </c>
      <c r="U1291">
        <v>0</v>
      </c>
      <c r="V1291">
        <v>0</v>
      </c>
      <c r="W1291">
        <v>0</v>
      </c>
      <c r="X1291">
        <v>0</v>
      </c>
      <c r="Y1291">
        <v>0.88</v>
      </c>
      <c r="Z1291">
        <v>0</v>
      </c>
      <c r="AA1291">
        <v>0</v>
      </c>
      <c r="AB1291">
        <v>0</v>
      </c>
      <c r="AC1291">
        <v>0.12</v>
      </c>
      <c r="AD1291">
        <v>0.02</v>
      </c>
      <c r="AE1291">
        <v>2.7244481607524502</v>
      </c>
      <c r="AF1291">
        <v>175.59343469999999</v>
      </c>
      <c r="AG1291">
        <v>-40.377844930000002</v>
      </c>
      <c r="AI1291">
        <v>234000</v>
      </c>
      <c r="AJ1291" t="s">
        <v>1410</v>
      </c>
      <c r="AK1291" t="s">
        <v>96</v>
      </c>
      <c r="AL1291" t="s">
        <v>97</v>
      </c>
      <c r="AM1291" t="s">
        <v>97</v>
      </c>
      <c r="AN1291" t="s">
        <v>97</v>
      </c>
      <c r="AO1291">
        <v>0</v>
      </c>
      <c r="AP1291" t="s">
        <v>97</v>
      </c>
      <c r="AQ1291" t="s">
        <v>97</v>
      </c>
      <c r="AR1291">
        <v>0</v>
      </c>
      <c r="AS1291" t="s">
        <v>97</v>
      </c>
      <c r="AT1291" t="s">
        <v>97</v>
      </c>
      <c r="AU1291">
        <v>0</v>
      </c>
      <c r="AV1291" t="s">
        <v>97</v>
      </c>
      <c r="AW1291">
        <v>175.30677659999901</v>
      </c>
      <c r="AX1291">
        <v>-40.475462210000003</v>
      </c>
    </row>
    <row r="1292" spans="1:50" x14ac:dyDescent="0.55000000000000004">
      <c r="A1292">
        <v>232100</v>
      </c>
      <c r="B1292" t="s">
        <v>1392</v>
      </c>
      <c r="C1292" t="s">
        <v>96</v>
      </c>
      <c r="D1292">
        <v>0</v>
      </c>
      <c r="E1292">
        <v>0</v>
      </c>
      <c r="F1292">
        <v>0</v>
      </c>
      <c r="G1292">
        <v>0</v>
      </c>
      <c r="H1292">
        <v>0.6</v>
      </c>
      <c r="I1292">
        <v>0</v>
      </c>
      <c r="J1292">
        <v>0</v>
      </c>
      <c r="K1292">
        <v>0.09</v>
      </c>
      <c r="L1292">
        <v>0.31</v>
      </c>
      <c r="M1292">
        <v>0.02</v>
      </c>
      <c r="N1292">
        <v>1.2892398781266201</v>
      </c>
      <c r="O1292">
        <f t="shared" si="40"/>
        <v>175.58721080000001</v>
      </c>
      <c r="P1292">
        <f t="shared" si="41"/>
        <v>-40.40509247</v>
      </c>
      <c r="R1292">
        <v>231400</v>
      </c>
      <c r="S1292" t="s">
        <v>1385</v>
      </c>
      <c r="T1292" t="s">
        <v>96</v>
      </c>
      <c r="U1292">
        <v>0</v>
      </c>
      <c r="V1292">
        <v>0</v>
      </c>
      <c r="W1292">
        <v>0</v>
      </c>
      <c r="X1292">
        <v>0</v>
      </c>
      <c r="Y1292">
        <v>0.92</v>
      </c>
      <c r="Z1292">
        <v>0</v>
      </c>
      <c r="AA1292">
        <v>0</v>
      </c>
      <c r="AB1292">
        <v>0</v>
      </c>
      <c r="AC1292">
        <v>0.08</v>
      </c>
      <c r="AD1292">
        <v>0.02</v>
      </c>
      <c r="AE1292">
        <v>2.88478022720704</v>
      </c>
      <c r="AF1292">
        <v>175.6198325</v>
      </c>
      <c r="AG1292">
        <v>-40.359695430000002</v>
      </c>
      <c r="AI1292">
        <v>234100</v>
      </c>
      <c r="AJ1292" t="s">
        <v>1411</v>
      </c>
      <c r="AK1292" t="s">
        <v>96</v>
      </c>
      <c r="AL1292">
        <v>0</v>
      </c>
      <c r="AM1292">
        <v>0</v>
      </c>
      <c r="AN1292">
        <v>0</v>
      </c>
      <c r="AO1292">
        <v>0</v>
      </c>
      <c r="AP1292">
        <v>0</v>
      </c>
      <c r="AQ1292">
        <v>0.7</v>
      </c>
      <c r="AR1292">
        <v>0</v>
      </c>
      <c r="AS1292">
        <v>0.13</v>
      </c>
      <c r="AT1292">
        <v>0.17</v>
      </c>
      <c r="AU1292">
        <v>0</v>
      </c>
      <c r="AV1292">
        <v>2.2347351808100102</v>
      </c>
      <c r="AW1292">
        <v>175.23078759999899</v>
      </c>
      <c r="AX1292">
        <v>-40.464036950000001</v>
      </c>
    </row>
    <row r="1293" spans="1:50" x14ac:dyDescent="0.55000000000000004">
      <c r="A1293">
        <v>232200</v>
      </c>
      <c r="B1293" t="s">
        <v>1393</v>
      </c>
      <c r="C1293" t="s">
        <v>96</v>
      </c>
      <c r="D1293">
        <v>0</v>
      </c>
      <c r="E1293">
        <v>0</v>
      </c>
      <c r="F1293">
        <v>0</v>
      </c>
      <c r="G1293">
        <v>0</v>
      </c>
      <c r="H1293">
        <v>0.95</v>
      </c>
      <c r="I1293">
        <v>0.02</v>
      </c>
      <c r="J1293">
        <v>0</v>
      </c>
      <c r="K1293">
        <v>0.01</v>
      </c>
      <c r="L1293">
        <v>0.02</v>
      </c>
      <c r="M1293">
        <v>0.02</v>
      </c>
      <c r="N1293">
        <v>12.5129265314619</v>
      </c>
      <c r="O1293">
        <f t="shared" si="40"/>
        <v>175.75860169999899</v>
      </c>
      <c r="P1293">
        <f t="shared" si="41"/>
        <v>-40.291152510000003</v>
      </c>
      <c r="R1293">
        <v>231500</v>
      </c>
      <c r="S1293" t="s">
        <v>1386</v>
      </c>
      <c r="T1293" t="s">
        <v>96</v>
      </c>
      <c r="U1293">
        <v>0</v>
      </c>
      <c r="V1293">
        <v>0</v>
      </c>
      <c r="W1293">
        <v>0</v>
      </c>
      <c r="X1293">
        <v>0</v>
      </c>
      <c r="Y1293">
        <v>0.86</v>
      </c>
      <c r="Z1293">
        <v>0</v>
      </c>
      <c r="AA1293">
        <v>0</v>
      </c>
      <c r="AB1293">
        <v>0</v>
      </c>
      <c r="AC1293">
        <v>0.14000000000000001</v>
      </c>
      <c r="AD1293">
        <v>0.02</v>
      </c>
      <c r="AE1293">
        <v>1.17998036169669</v>
      </c>
      <c r="AF1293">
        <v>175.64194860000001</v>
      </c>
      <c r="AG1293">
        <v>-40.349205380000001</v>
      </c>
      <c r="AI1293">
        <v>234200</v>
      </c>
      <c r="AJ1293" t="s">
        <v>1412</v>
      </c>
      <c r="AK1293" t="s">
        <v>96</v>
      </c>
      <c r="AL1293">
        <v>0</v>
      </c>
      <c r="AM1293">
        <v>0.36</v>
      </c>
      <c r="AN1293">
        <v>0</v>
      </c>
      <c r="AO1293">
        <v>0</v>
      </c>
      <c r="AP1293">
        <v>0</v>
      </c>
      <c r="AQ1293">
        <v>0.22</v>
      </c>
      <c r="AR1293">
        <v>0</v>
      </c>
      <c r="AS1293">
        <v>0</v>
      </c>
      <c r="AT1293">
        <v>0.42</v>
      </c>
      <c r="AU1293">
        <v>0</v>
      </c>
      <c r="AV1293">
        <v>4.38747511079261</v>
      </c>
      <c r="AW1293">
        <v>175.2958189</v>
      </c>
      <c r="AX1293">
        <v>-40.466748129999999</v>
      </c>
    </row>
    <row r="1294" spans="1:50" x14ac:dyDescent="0.55000000000000004">
      <c r="A1294">
        <v>232300</v>
      </c>
      <c r="B1294" t="s">
        <v>1394</v>
      </c>
      <c r="C1294" t="s">
        <v>96</v>
      </c>
      <c r="D1294">
        <v>0</v>
      </c>
      <c r="E1294">
        <v>0.02</v>
      </c>
      <c r="F1294">
        <v>0</v>
      </c>
      <c r="G1294">
        <v>0</v>
      </c>
      <c r="H1294">
        <v>0.90999999999999903</v>
      </c>
      <c r="I1294">
        <v>0.01</v>
      </c>
      <c r="J1294">
        <v>0</v>
      </c>
      <c r="K1294">
        <v>0.05</v>
      </c>
      <c r="L1294">
        <v>0.01</v>
      </c>
      <c r="M1294">
        <v>0.02</v>
      </c>
      <c r="N1294">
        <v>3.81852141633897</v>
      </c>
      <c r="O1294">
        <f t="shared" si="40"/>
        <v>175.64166719999901</v>
      </c>
      <c r="P1294">
        <f t="shared" si="41"/>
        <v>-40.366203939999998</v>
      </c>
      <c r="R1294">
        <v>231600</v>
      </c>
      <c r="S1294" t="s">
        <v>1387</v>
      </c>
      <c r="T1294" t="s">
        <v>96</v>
      </c>
      <c r="U1294">
        <v>0</v>
      </c>
      <c r="V1294">
        <v>0</v>
      </c>
      <c r="W1294">
        <v>0</v>
      </c>
      <c r="X1294">
        <v>0</v>
      </c>
      <c r="Y1294">
        <v>0.94</v>
      </c>
      <c r="Z1294">
        <v>0</v>
      </c>
      <c r="AA1294">
        <v>0</v>
      </c>
      <c r="AB1294">
        <v>0</v>
      </c>
      <c r="AC1294">
        <v>0.06</v>
      </c>
      <c r="AD1294">
        <v>0.02</v>
      </c>
      <c r="AE1294">
        <v>2.7566584720245499</v>
      </c>
      <c r="AF1294">
        <v>175.61429079999999</v>
      </c>
      <c r="AG1294">
        <v>-40.367323560000003</v>
      </c>
      <c r="AI1294">
        <v>234300</v>
      </c>
      <c r="AJ1294" t="s">
        <v>1413</v>
      </c>
      <c r="AK1294" t="s">
        <v>96</v>
      </c>
      <c r="AL1294">
        <v>0</v>
      </c>
      <c r="AM1294">
        <v>0</v>
      </c>
      <c r="AN1294">
        <v>0</v>
      </c>
      <c r="AO1294">
        <v>0</v>
      </c>
      <c r="AP1294">
        <v>0</v>
      </c>
      <c r="AQ1294">
        <v>0.64</v>
      </c>
      <c r="AR1294">
        <v>0</v>
      </c>
      <c r="AS1294">
        <v>0.03</v>
      </c>
      <c r="AT1294">
        <v>0.33</v>
      </c>
      <c r="AU1294">
        <v>0</v>
      </c>
      <c r="AV1294">
        <v>1.5128113372385401</v>
      </c>
      <c r="AW1294">
        <v>175.3110499</v>
      </c>
      <c r="AX1294">
        <v>-40.484239010000003</v>
      </c>
    </row>
    <row r="1295" spans="1:50" x14ac:dyDescent="0.55000000000000004">
      <c r="A1295">
        <v>232400</v>
      </c>
      <c r="B1295" t="s">
        <v>1395</v>
      </c>
      <c r="C1295" t="s">
        <v>96</v>
      </c>
      <c r="D1295">
        <v>0</v>
      </c>
      <c r="E1295">
        <v>0</v>
      </c>
      <c r="F1295">
        <v>0</v>
      </c>
      <c r="G1295">
        <v>0</v>
      </c>
      <c r="H1295">
        <v>0.95</v>
      </c>
      <c r="I1295">
        <v>0</v>
      </c>
      <c r="J1295">
        <v>0</v>
      </c>
      <c r="K1295">
        <v>0.05</v>
      </c>
      <c r="L1295">
        <v>0</v>
      </c>
      <c r="M1295">
        <v>0.02</v>
      </c>
      <c r="N1295">
        <v>4.3333015526586998</v>
      </c>
      <c r="O1295">
        <f t="shared" si="40"/>
        <v>175.65623439999999</v>
      </c>
      <c r="P1295">
        <f t="shared" si="41"/>
        <v>-40.36929816</v>
      </c>
      <c r="R1295">
        <v>231700</v>
      </c>
      <c r="S1295" t="s">
        <v>1388</v>
      </c>
      <c r="T1295" t="s">
        <v>96</v>
      </c>
      <c r="U1295">
        <v>0</v>
      </c>
      <c r="V1295">
        <v>0</v>
      </c>
      <c r="W1295">
        <v>0</v>
      </c>
      <c r="X1295">
        <v>0</v>
      </c>
      <c r="Y1295">
        <v>0.78</v>
      </c>
      <c r="Z1295">
        <v>0</v>
      </c>
      <c r="AA1295">
        <v>0</v>
      </c>
      <c r="AB1295">
        <v>0</v>
      </c>
      <c r="AC1295">
        <v>0.22</v>
      </c>
      <c r="AD1295">
        <v>0.02</v>
      </c>
      <c r="AE1295">
        <v>3.4744399569899902</v>
      </c>
      <c r="AF1295">
        <v>175.6258934</v>
      </c>
      <c r="AG1295">
        <v>-40.361711229999997</v>
      </c>
      <c r="AI1295">
        <v>234400</v>
      </c>
      <c r="AJ1295" t="s">
        <v>1414</v>
      </c>
      <c r="AK1295" t="s">
        <v>96</v>
      </c>
      <c r="AL1295">
        <v>0</v>
      </c>
      <c r="AM1295">
        <v>0.4</v>
      </c>
      <c r="AN1295">
        <v>0</v>
      </c>
      <c r="AO1295">
        <v>0</v>
      </c>
      <c r="AP1295">
        <v>0</v>
      </c>
      <c r="AQ1295">
        <v>0.6</v>
      </c>
      <c r="AR1295">
        <v>0</v>
      </c>
      <c r="AS1295">
        <v>0</v>
      </c>
      <c r="AT1295">
        <v>0</v>
      </c>
      <c r="AU1295">
        <v>0</v>
      </c>
      <c r="AV1295">
        <v>5.9382138574028502</v>
      </c>
      <c r="AW1295">
        <v>175.2571002</v>
      </c>
      <c r="AX1295">
        <v>-40.573785409999999</v>
      </c>
    </row>
    <row r="1296" spans="1:50" x14ac:dyDescent="0.55000000000000004">
      <c r="A1296">
        <v>232500</v>
      </c>
      <c r="B1296" t="s">
        <v>1396</v>
      </c>
      <c r="C1296" t="s">
        <v>96</v>
      </c>
      <c r="D1296">
        <v>0</v>
      </c>
      <c r="E1296">
        <v>0</v>
      </c>
      <c r="F1296">
        <v>0</v>
      </c>
      <c r="G1296">
        <v>0</v>
      </c>
      <c r="H1296">
        <v>1</v>
      </c>
      <c r="I1296">
        <v>0</v>
      </c>
      <c r="J1296">
        <v>0</v>
      </c>
      <c r="K1296">
        <v>0</v>
      </c>
      <c r="L1296">
        <v>0</v>
      </c>
      <c r="M1296">
        <v>0.02</v>
      </c>
      <c r="N1296">
        <v>9.3773447236449101</v>
      </c>
      <c r="O1296">
        <f t="shared" si="40"/>
        <v>175.60466790000001</v>
      </c>
      <c r="P1296">
        <f t="shared" si="41"/>
        <v>-40.45284951</v>
      </c>
      <c r="R1296">
        <v>231800</v>
      </c>
      <c r="S1296" t="s">
        <v>1389</v>
      </c>
      <c r="T1296" t="s">
        <v>96</v>
      </c>
      <c r="U1296">
        <v>0</v>
      </c>
      <c r="V1296">
        <v>0</v>
      </c>
      <c r="W1296">
        <v>0</v>
      </c>
      <c r="X1296">
        <v>0</v>
      </c>
      <c r="Y1296">
        <v>0.95</v>
      </c>
      <c r="Z1296">
        <v>0</v>
      </c>
      <c r="AA1296">
        <v>0</v>
      </c>
      <c r="AB1296">
        <v>0</v>
      </c>
      <c r="AC1296">
        <v>0.05</v>
      </c>
      <c r="AD1296">
        <v>0.02</v>
      </c>
      <c r="AE1296">
        <v>1.9116241239374401</v>
      </c>
      <c r="AF1296">
        <v>175.63633039999999</v>
      </c>
      <c r="AG1296">
        <v>-40.35738577</v>
      </c>
      <c r="AI1296">
        <v>234500</v>
      </c>
      <c r="AJ1296" t="s">
        <v>1415</v>
      </c>
      <c r="AK1296" t="s">
        <v>96</v>
      </c>
      <c r="AL1296" t="s">
        <v>97</v>
      </c>
      <c r="AM1296" t="s">
        <v>97</v>
      </c>
      <c r="AN1296" t="s">
        <v>97</v>
      </c>
      <c r="AO1296">
        <v>0</v>
      </c>
      <c r="AP1296" t="s">
        <v>97</v>
      </c>
      <c r="AQ1296" t="s">
        <v>97</v>
      </c>
      <c r="AR1296">
        <v>0</v>
      </c>
      <c r="AS1296" t="s">
        <v>97</v>
      </c>
      <c r="AT1296" t="s">
        <v>97</v>
      </c>
      <c r="AU1296">
        <v>0</v>
      </c>
      <c r="AV1296" t="s">
        <v>97</v>
      </c>
      <c r="AW1296">
        <v>175.1885437</v>
      </c>
      <c r="AX1296">
        <v>-40.65346254</v>
      </c>
    </row>
    <row r="1297" spans="1:50" x14ac:dyDescent="0.55000000000000004">
      <c r="A1297">
        <v>232600</v>
      </c>
      <c r="B1297" t="s">
        <v>1397</v>
      </c>
      <c r="C1297" t="s">
        <v>96</v>
      </c>
      <c r="D1297">
        <v>0</v>
      </c>
      <c r="E1297">
        <v>0</v>
      </c>
      <c r="F1297">
        <v>0</v>
      </c>
      <c r="G1297">
        <v>0</v>
      </c>
      <c r="H1297">
        <v>1</v>
      </c>
      <c r="I1297">
        <v>0</v>
      </c>
      <c r="J1297">
        <v>0</v>
      </c>
      <c r="K1297">
        <v>0</v>
      </c>
      <c r="L1297">
        <v>0</v>
      </c>
      <c r="M1297">
        <v>0.02</v>
      </c>
      <c r="N1297">
        <v>9.1565879251633202</v>
      </c>
      <c r="O1297">
        <f t="shared" si="40"/>
        <v>175.71806409999999</v>
      </c>
      <c r="P1297">
        <f t="shared" si="41"/>
        <v>-40.367927399999999</v>
      </c>
      <c r="R1297">
        <v>231900</v>
      </c>
      <c r="S1297" t="s">
        <v>1390</v>
      </c>
      <c r="T1297" t="s">
        <v>96</v>
      </c>
      <c r="U1297">
        <v>0</v>
      </c>
      <c r="V1297">
        <v>7.0000000000000007E-2</v>
      </c>
      <c r="W1297">
        <v>0</v>
      </c>
      <c r="X1297">
        <v>0</v>
      </c>
      <c r="Y1297">
        <v>0.8</v>
      </c>
      <c r="Z1297">
        <v>0.01</v>
      </c>
      <c r="AA1297">
        <v>0</v>
      </c>
      <c r="AB1297">
        <v>0.1</v>
      </c>
      <c r="AC1297">
        <v>0.02</v>
      </c>
      <c r="AD1297">
        <v>0.02</v>
      </c>
      <c r="AE1297">
        <v>5.2161053683658096</v>
      </c>
      <c r="AF1297">
        <v>175.6086253</v>
      </c>
      <c r="AG1297">
        <v>-40.390536779999998</v>
      </c>
      <c r="AI1297">
        <v>234600</v>
      </c>
      <c r="AJ1297" t="s">
        <v>1416</v>
      </c>
      <c r="AK1297" t="s">
        <v>96</v>
      </c>
      <c r="AL1297">
        <v>0</v>
      </c>
      <c r="AM1297">
        <v>0.46</v>
      </c>
      <c r="AN1297">
        <v>0</v>
      </c>
      <c r="AO1297">
        <v>0</v>
      </c>
      <c r="AP1297">
        <v>0</v>
      </c>
      <c r="AQ1297">
        <v>0.43</v>
      </c>
      <c r="AR1297">
        <v>0</v>
      </c>
      <c r="AS1297">
        <v>0.04</v>
      </c>
      <c r="AT1297">
        <v>7.0000000000000007E-2</v>
      </c>
      <c r="AU1297">
        <v>0</v>
      </c>
      <c r="AV1297">
        <v>4.5149445486000896</v>
      </c>
      <c r="AW1297">
        <v>175.48175130000001</v>
      </c>
      <c r="AX1297">
        <v>-40.535378999999999</v>
      </c>
    </row>
    <row r="1298" spans="1:50" x14ac:dyDescent="0.55000000000000004">
      <c r="A1298">
        <v>232700</v>
      </c>
      <c r="B1298" t="s">
        <v>1398</v>
      </c>
      <c r="C1298" t="s">
        <v>96</v>
      </c>
      <c r="D1298">
        <v>0</v>
      </c>
      <c r="E1298">
        <v>0.01</v>
      </c>
      <c r="F1298">
        <v>0</v>
      </c>
      <c r="G1298">
        <v>0</v>
      </c>
      <c r="H1298">
        <v>0.89999999999999902</v>
      </c>
      <c r="I1298">
        <v>0.02</v>
      </c>
      <c r="J1298">
        <v>0</v>
      </c>
      <c r="K1298">
        <v>0.03</v>
      </c>
      <c r="L1298">
        <v>0.04</v>
      </c>
      <c r="M1298">
        <v>0.02</v>
      </c>
      <c r="N1298">
        <v>4.7394204783934599</v>
      </c>
      <c r="O1298">
        <f t="shared" si="40"/>
        <v>175.64544140000001</v>
      </c>
      <c r="P1298">
        <f t="shared" si="41"/>
        <v>-40.390038199999999</v>
      </c>
      <c r="R1298">
        <v>232000</v>
      </c>
      <c r="S1298" t="s">
        <v>1391</v>
      </c>
      <c r="T1298" t="s">
        <v>96</v>
      </c>
      <c r="U1298">
        <v>0</v>
      </c>
      <c r="V1298">
        <v>0</v>
      </c>
      <c r="W1298">
        <v>0</v>
      </c>
      <c r="X1298">
        <v>0</v>
      </c>
      <c r="Y1298">
        <v>0.95</v>
      </c>
      <c r="Z1298">
        <v>0</v>
      </c>
      <c r="AA1298">
        <v>0</v>
      </c>
      <c r="AB1298">
        <v>0</v>
      </c>
      <c r="AC1298">
        <v>0.05</v>
      </c>
      <c r="AD1298">
        <v>0.02</v>
      </c>
      <c r="AE1298">
        <v>3.8681093809026001</v>
      </c>
      <c r="AF1298">
        <v>175.63164609999899</v>
      </c>
      <c r="AG1298">
        <v>-40.370082359999998</v>
      </c>
      <c r="AI1298">
        <v>234700</v>
      </c>
      <c r="AJ1298" t="s">
        <v>1417</v>
      </c>
      <c r="AK1298" t="s">
        <v>96</v>
      </c>
      <c r="AL1298">
        <v>0</v>
      </c>
      <c r="AM1298">
        <v>0.21</v>
      </c>
      <c r="AN1298">
        <v>0</v>
      </c>
      <c r="AO1298">
        <v>0</v>
      </c>
      <c r="AP1298">
        <v>0</v>
      </c>
      <c r="AQ1298">
        <v>0.46</v>
      </c>
      <c r="AR1298">
        <v>0</v>
      </c>
      <c r="AS1298">
        <v>0.04</v>
      </c>
      <c r="AT1298">
        <v>0.28999999999999998</v>
      </c>
      <c r="AU1298">
        <v>0</v>
      </c>
      <c r="AV1298">
        <v>1.8145798036354299</v>
      </c>
      <c r="AW1298">
        <v>175.27041449999999</v>
      </c>
      <c r="AX1298">
        <v>-40.61416466</v>
      </c>
    </row>
    <row r="1299" spans="1:50" x14ac:dyDescent="0.55000000000000004">
      <c r="A1299">
        <v>232800</v>
      </c>
      <c r="B1299" t="s">
        <v>1399</v>
      </c>
      <c r="C1299" t="s">
        <v>96</v>
      </c>
      <c r="D1299">
        <v>0</v>
      </c>
      <c r="E1299">
        <v>0</v>
      </c>
      <c r="F1299">
        <v>0</v>
      </c>
      <c r="G1299">
        <v>0</v>
      </c>
      <c r="H1299">
        <v>0.98</v>
      </c>
      <c r="I1299">
        <v>0</v>
      </c>
      <c r="J1299">
        <v>0</v>
      </c>
      <c r="K1299">
        <v>0</v>
      </c>
      <c r="L1299">
        <v>0.02</v>
      </c>
      <c r="M1299">
        <v>0.02</v>
      </c>
      <c r="N1299">
        <v>10.603174830833501</v>
      </c>
      <c r="O1299">
        <f t="shared" si="40"/>
        <v>176.15105009999999</v>
      </c>
      <c r="P1299">
        <f t="shared" si="41"/>
        <v>-40.111382140000003</v>
      </c>
      <c r="R1299">
        <v>232100</v>
      </c>
      <c r="S1299" t="s">
        <v>1392</v>
      </c>
      <c r="T1299" t="s">
        <v>96</v>
      </c>
      <c r="U1299">
        <v>0</v>
      </c>
      <c r="V1299">
        <v>0</v>
      </c>
      <c r="W1299">
        <v>0</v>
      </c>
      <c r="X1299">
        <v>0</v>
      </c>
      <c r="Y1299">
        <v>0.82</v>
      </c>
      <c r="Z1299">
        <v>0</v>
      </c>
      <c r="AA1299">
        <v>0</v>
      </c>
      <c r="AB1299">
        <v>0.05</v>
      </c>
      <c r="AC1299">
        <v>0.13</v>
      </c>
      <c r="AD1299">
        <v>0.02</v>
      </c>
      <c r="AE1299">
        <v>5.7988370627986203</v>
      </c>
      <c r="AF1299">
        <v>175.58721080000001</v>
      </c>
      <c r="AG1299">
        <v>-40.40509247</v>
      </c>
      <c r="AI1299">
        <v>234800</v>
      </c>
      <c r="AJ1299" t="s">
        <v>1418</v>
      </c>
      <c r="AK1299" t="s">
        <v>96</v>
      </c>
      <c r="AL1299">
        <v>0</v>
      </c>
      <c r="AM1299">
        <v>0.15</v>
      </c>
      <c r="AN1299">
        <v>0</v>
      </c>
      <c r="AO1299">
        <v>0</v>
      </c>
      <c r="AP1299">
        <v>0</v>
      </c>
      <c r="AQ1299">
        <v>0.74</v>
      </c>
      <c r="AR1299">
        <v>0</v>
      </c>
      <c r="AS1299">
        <v>0.03</v>
      </c>
      <c r="AT1299">
        <v>0.08</v>
      </c>
      <c r="AU1299">
        <v>0</v>
      </c>
      <c r="AV1299">
        <v>3.3924586870725002</v>
      </c>
      <c r="AW1299">
        <v>175.23111409999899</v>
      </c>
      <c r="AX1299">
        <v>-40.677003679999999</v>
      </c>
    </row>
    <row r="1300" spans="1:50" x14ac:dyDescent="0.55000000000000004">
      <c r="A1300">
        <v>232900</v>
      </c>
      <c r="B1300" t="s">
        <v>1400</v>
      </c>
      <c r="C1300" t="s">
        <v>96</v>
      </c>
      <c r="D1300">
        <v>0</v>
      </c>
      <c r="E1300">
        <v>0</v>
      </c>
      <c r="F1300">
        <v>0</v>
      </c>
      <c r="G1300">
        <v>0</v>
      </c>
      <c r="H1300">
        <v>1</v>
      </c>
      <c r="I1300">
        <v>0</v>
      </c>
      <c r="J1300">
        <v>0</v>
      </c>
      <c r="K1300">
        <v>0</v>
      </c>
      <c r="L1300">
        <v>0</v>
      </c>
      <c r="M1300">
        <v>0.02</v>
      </c>
      <c r="N1300">
        <v>7.3854083895931097</v>
      </c>
      <c r="O1300">
        <f t="shared" si="40"/>
        <v>175.9958666</v>
      </c>
      <c r="P1300">
        <f t="shared" si="41"/>
        <v>-40.220801799999997</v>
      </c>
      <c r="R1300">
        <v>232200</v>
      </c>
      <c r="S1300" t="s">
        <v>1393</v>
      </c>
      <c r="T1300" t="s">
        <v>96</v>
      </c>
      <c r="U1300">
        <v>0</v>
      </c>
      <c r="V1300">
        <v>0</v>
      </c>
      <c r="W1300">
        <v>0</v>
      </c>
      <c r="X1300">
        <v>0</v>
      </c>
      <c r="Y1300">
        <v>0.78999999999999904</v>
      </c>
      <c r="Z1300">
        <v>0.04</v>
      </c>
      <c r="AA1300">
        <v>0</v>
      </c>
      <c r="AB1300">
        <v>0.04</v>
      </c>
      <c r="AC1300">
        <v>0.13</v>
      </c>
      <c r="AD1300">
        <v>0.02</v>
      </c>
      <c r="AE1300">
        <v>2.8041256342496501</v>
      </c>
      <c r="AF1300">
        <v>175.75860169999899</v>
      </c>
      <c r="AG1300">
        <v>-40.291152510000003</v>
      </c>
      <c r="AI1300">
        <v>234900</v>
      </c>
      <c r="AJ1300" t="s">
        <v>1419</v>
      </c>
      <c r="AK1300" t="s">
        <v>96</v>
      </c>
      <c r="AL1300">
        <v>0</v>
      </c>
      <c r="AM1300">
        <v>0</v>
      </c>
      <c r="AN1300">
        <v>0</v>
      </c>
      <c r="AO1300">
        <v>0</v>
      </c>
      <c r="AP1300">
        <v>0</v>
      </c>
      <c r="AQ1300">
        <v>0.7</v>
      </c>
      <c r="AR1300">
        <v>0</v>
      </c>
      <c r="AS1300">
        <v>0.05</v>
      </c>
      <c r="AT1300">
        <v>0.25</v>
      </c>
      <c r="AU1300">
        <v>0</v>
      </c>
      <c r="AV1300">
        <v>0.85669067319692205</v>
      </c>
      <c r="AW1300">
        <v>175.28391389999999</v>
      </c>
      <c r="AX1300">
        <v>-40.615078769999997</v>
      </c>
    </row>
    <row r="1301" spans="1:50" x14ac:dyDescent="0.55000000000000004">
      <c r="A1301">
        <v>233000</v>
      </c>
      <c r="B1301" t="s">
        <v>1401</v>
      </c>
      <c r="C1301" t="s">
        <v>96</v>
      </c>
      <c r="D1301">
        <v>0</v>
      </c>
      <c r="E1301">
        <v>0</v>
      </c>
      <c r="F1301">
        <v>0</v>
      </c>
      <c r="G1301">
        <v>0</v>
      </c>
      <c r="H1301">
        <v>0.91</v>
      </c>
      <c r="I1301">
        <v>0</v>
      </c>
      <c r="J1301">
        <v>0</v>
      </c>
      <c r="K1301">
        <v>0</v>
      </c>
      <c r="L1301">
        <v>0.09</v>
      </c>
      <c r="M1301">
        <v>0.02</v>
      </c>
      <c r="N1301">
        <v>8.0908755340897294</v>
      </c>
      <c r="O1301">
        <f t="shared" si="40"/>
        <v>175.82503650000001</v>
      </c>
      <c r="P1301">
        <f t="shared" si="41"/>
        <v>-40.397639650000002</v>
      </c>
      <c r="R1301">
        <v>232300</v>
      </c>
      <c r="S1301" t="s">
        <v>1394</v>
      </c>
      <c r="T1301" t="s">
        <v>96</v>
      </c>
      <c r="U1301" t="s">
        <v>97</v>
      </c>
      <c r="V1301" t="s">
        <v>97</v>
      </c>
      <c r="W1301" t="s">
        <v>97</v>
      </c>
      <c r="X1301">
        <v>0</v>
      </c>
      <c r="Y1301" t="s">
        <v>97</v>
      </c>
      <c r="Z1301" t="s">
        <v>97</v>
      </c>
      <c r="AA1301">
        <v>0</v>
      </c>
      <c r="AB1301" t="s">
        <v>97</v>
      </c>
      <c r="AC1301" t="s">
        <v>97</v>
      </c>
      <c r="AD1301">
        <v>0.02</v>
      </c>
      <c r="AE1301" t="s">
        <v>97</v>
      </c>
      <c r="AF1301">
        <v>175.64166719999901</v>
      </c>
      <c r="AG1301">
        <v>-40.366203939999998</v>
      </c>
      <c r="AI1301">
        <v>235000</v>
      </c>
      <c r="AJ1301" t="s">
        <v>1420</v>
      </c>
      <c r="AK1301" t="s">
        <v>96</v>
      </c>
      <c r="AL1301">
        <v>0</v>
      </c>
      <c r="AM1301">
        <v>0.12</v>
      </c>
      <c r="AN1301">
        <v>0</v>
      </c>
      <c r="AO1301">
        <v>0</v>
      </c>
      <c r="AP1301">
        <v>0</v>
      </c>
      <c r="AQ1301">
        <v>0.45</v>
      </c>
      <c r="AR1301">
        <v>0</v>
      </c>
      <c r="AS1301">
        <v>0</v>
      </c>
      <c r="AT1301">
        <v>0.43</v>
      </c>
      <c r="AU1301">
        <v>0</v>
      </c>
      <c r="AV1301">
        <v>3.2875436373559599</v>
      </c>
      <c r="AW1301">
        <v>175.27456649999999</v>
      </c>
      <c r="AX1301">
        <v>-40.624000840000001</v>
      </c>
    </row>
    <row r="1302" spans="1:50" x14ac:dyDescent="0.55000000000000004">
      <c r="A1302">
        <v>233100</v>
      </c>
      <c r="B1302" t="s">
        <v>1402</v>
      </c>
      <c r="C1302" t="s">
        <v>96</v>
      </c>
      <c r="D1302">
        <v>0</v>
      </c>
      <c r="E1302">
        <v>0</v>
      </c>
      <c r="F1302">
        <v>0</v>
      </c>
      <c r="G1302">
        <v>0</v>
      </c>
      <c r="H1302">
        <v>0.88</v>
      </c>
      <c r="I1302">
        <v>0</v>
      </c>
      <c r="J1302">
        <v>0</v>
      </c>
      <c r="K1302">
        <v>0</v>
      </c>
      <c r="L1302">
        <v>0.12</v>
      </c>
      <c r="M1302">
        <v>0.02</v>
      </c>
      <c r="N1302">
        <v>12.001590089754</v>
      </c>
      <c r="O1302">
        <f t="shared" si="40"/>
        <v>175.86635219999999</v>
      </c>
      <c r="P1302">
        <f t="shared" si="41"/>
        <v>-40.336738310000001</v>
      </c>
      <c r="R1302">
        <v>232400</v>
      </c>
      <c r="S1302" t="s">
        <v>1395</v>
      </c>
      <c r="T1302" t="s">
        <v>96</v>
      </c>
      <c r="U1302">
        <v>0</v>
      </c>
      <c r="V1302">
        <v>0</v>
      </c>
      <c r="W1302">
        <v>0</v>
      </c>
      <c r="X1302">
        <v>0</v>
      </c>
      <c r="Y1302">
        <v>1</v>
      </c>
      <c r="Z1302">
        <v>0</v>
      </c>
      <c r="AA1302">
        <v>0</v>
      </c>
      <c r="AB1302">
        <v>0</v>
      </c>
      <c r="AC1302">
        <v>0</v>
      </c>
      <c r="AD1302">
        <v>0.02</v>
      </c>
      <c r="AE1302">
        <v>3.6206197905803799</v>
      </c>
      <c r="AF1302">
        <v>175.65623439999999</v>
      </c>
      <c r="AG1302">
        <v>-40.36929816</v>
      </c>
      <c r="AI1302">
        <v>235100</v>
      </c>
      <c r="AJ1302" t="s">
        <v>1421</v>
      </c>
      <c r="AK1302" t="s">
        <v>96</v>
      </c>
      <c r="AL1302">
        <v>0</v>
      </c>
      <c r="AM1302">
        <v>0</v>
      </c>
      <c r="AN1302">
        <v>0</v>
      </c>
      <c r="AO1302">
        <v>0</v>
      </c>
      <c r="AP1302">
        <v>0</v>
      </c>
      <c r="AQ1302">
        <v>0.73</v>
      </c>
      <c r="AR1302">
        <v>0</v>
      </c>
      <c r="AS1302">
        <v>0.04</v>
      </c>
      <c r="AT1302">
        <v>0.23</v>
      </c>
      <c r="AU1302">
        <v>0</v>
      </c>
      <c r="AV1302">
        <v>2.0093797788688699</v>
      </c>
      <c r="AW1302">
        <v>175.30023700000001</v>
      </c>
      <c r="AX1302">
        <v>-40.612093569999999</v>
      </c>
    </row>
    <row r="1303" spans="1:50" x14ac:dyDescent="0.55000000000000004">
      <c r="A1303">
        <v>233200</v>
      </c>
      <c r="B1303" t="s">
        <v>1403</v>
      </c>
      <c r="C1303" t="s">
        <v>96</v>
      </c>
      <c r="D1303">
        <v>0</v>
      </c>
      <c r="E1303">
        <v>0</v>
      </c>
      <c r="F1303">
        <v>0</v>
      </c>
      <c r="G1303">
        <v>0</v>
      </c>
      <c r="H1303">
        <v>0.9</v>
      </c>
      <c r="I1303">
        <v>0.03</v>
      </c>
      <c r="J1303">
        <v>0</v>
      </c>
      <c r="K1303">
        <v>0</v>
      </c>
      <c r="L1303">
        <v>7.0000000000000007E-2</v>
      </c>
      <c r="M1303">
        <v>0.02</v>
      </c>
      <c r="N1303">
        <v>5.2378033852524801</v>
      </c>
      <c r="O1303">
        <f t="shared" si="40"/>
        <v>176.10242339999999</v>
      </c>
      <c r="P1303">
        <f t="shared" si="41"/>
        <v>-40.197106779999999</v>
      </c>
      <c r="R1303">
        <v>232500</v>
      </c>
      <c r="S1303" t="s">
        <v>1396</v>
      </c>
      <c r="T1303" t="s">
        <v>96</v>
      </c>
      <c r="U1303">
        <v>0</v>
      </c>
      <c r="V1303">
        <v>0</v>
      </c>
      <c r="W1303">
        <v>0</v>
      </c>
      <c r="X1303">
        <v>0</v>
      </c>
      <c r="Y1303">
        <v>0.96</v>
      </c>
      <c r="Z1303">
        <v>0</v>
      </c>
      <c r="AA1303">
        <v>0</v>
      </c>
      <c r="AB1303">
        <v>0</v>
      </c>
      <c r="AC1303">
        <v>0.04</v>
      </c>
      <c r="AD1303">
        <v>0.02</v>
      </c>
      <c r="AE1303">
        <v>9.4099260288744198</v>
      </c>
      <c r="AF1303">
        <v>175.60466790000001</v>
      </c>
      <c r="AG1303">
        <v>-40.45284951</v>
      </c>
      <c r="AI1303">
        <v>235200</v>
      </c>
      <c r="AJ1303" t="s">
        <v>1422</v>
      </c>
      <c r="AK1303" t="s">
        <v>96</v>
      </c>
      <c r="AL1303">
        <v>0</v>
      </c>
      <c r="AM1303">
        <v>0</v>
      </c>
      <c r="AN1303">
        <v>0</v>
      </c>
      <c r="AO1303">
        <v>0</v>
      </c>
      <c r="AP1303">
        <v>0</v>
      </c>
      <c r="AQ1303">
        <v>0.8</v>
      </c>
      <c r="AR1303">
        <v>0</v>
      </c>
      <c r="AS1303">
        <v>0</v>
      </c>
      <c r="AT1303">
        <v>0.2</v>
      </c>
      <c r="AU1303">
        <v>0</v>
      </c>
      <c r="AV1303">
        <v>0.98760357145161304</v>
      </c>
      <c r="AW1303">
        <v>175.28484750000001</v>
      </c>
      <c r="AX1303">
        <v>-40.6233097</v>
      </c>
    </row>
    <row r="1304" spans="1:50" x14ac:dyDescent="0.55000000000000004">
      <c r="A1304">
        <v>233300</v>
      </c>
      <c r="B1304" t="s">
        <v>1404</v>
      </c>
      <c r="C1304" t="s">
        <v>96</v>
      </c>
      <c r="D1304">
        <v>0</v>
      </c>
      <c r="E1304">
        <v>0</v>
      </c>
      <c r="F1304">
        <v>0</v>
      </c>
      <c r="G1304">
        <v>0</v>
      </c>
      <c r="H1304">
        <v>0.78999999999999904</v>
      </c>
      <c r="I1304">
        <v>0.06</v>
      </c>
      <c r="J1304">
        <v>0</v>
      </c>
      <c r="K1304">
        <v>0.01</v>
      </c>
      <c r="L1304">
        <v>0.14000000000000001</v>
      </c>
      <c r="M1304">
        <v>0.02</v>
      </c>
      <c r="N1304">
        <v>4.0028764748140198</v>
      </c>
      <c r="O1304">
        <f t="shared" si="40"/>
        <v>176.1021355</v>
      </c>
      <c r="P1304">
        <f t="shared" si="41"/>
        <v>-40.210195519999999</v>
      </c>
      <c r="R1304">
        <v>232600</v>
      </c>
      <c r="S1304" t="s">
        <v>1397</v>
      </c>
      <c r="T1304" t="s">
        <v>96</v>
      </c>
      <c r="U1304">
        <v>0</v>
      </c>
      <c r="V1304">
        <v>0</v>
      </c>
      <c r="W1304">
        <v>0</v>
      </c>
      <c r="X1304">
        <v>0</v>
      </c>
      <c r="Y1304">
        <v>1</v>
      </c>
      <c r="Z1304">
        <v>0</v>
      </c>
      <c r="AA1304">
        <v>0</v>
      </c>
      <c r="AB1304">
        <v>0</v>
      </c>
      <c r="AC1304">
        <v>0</v>
      </c>
      <c r="AD1304">
        <v>0.02</v>
      </c>
      <c r="AE1304">
        <v>4.2154148362060697</v>
      </c>
      <c r="AF1304">
        <v>175.71806409999999</v>
      </c>
      <c r="AG1304">
        <v>-40.367927399999999</v>
      </c>
      <c r="AI1304">
        <v>235300</v>
      </c>
      <c r="AJ1304" t="s">
        <v>1423</v>
      </c>
      <c r="AK1304" t="s">
        <v>96</v>
      </c>
      <c r="AL1304">
        <v>0</v>
      </c>
      <c r="AM1304">
        <v>0</v>
      </c>
      <c r="AN1304">
        <v>0</v>
      </c>
      <c r="AO1304">
        <v>0</v>
      </c>
      <c r="AP1304">
        <v>1</v>
      </c>
      <c r="AQ1304">
        <v>0</v>
      </c>
      <c r="AR1304">
        <v>0</v>
      </c>
      <c r="AS1304">
        <v>0</v>
      </c>
      <c r="AT1304">
        <v>0</v>
      </c>
      <c r="AU1304">
        <v>0</v>
      </c>
      <c r="AV1304">
        <v>2.9000861682964398</v>
      </c>
      <c r="AW1304">
        <v>175.29075109999999</v>
      </c>
      <c r="AX1304">
        <v>-40.640630090000002</v>
      </c>
    </row>
    <row r="1305" spans="1:50" x14ac:dyDescent="0.55000000000000004">
      <c r="A1305">
        <v>233400</v>
      </c>
      <c r="B1305" t="s">
        <v>1405</v>
      </c>
      <c r="C1305" t="s">
        <v>96</v>
      </c>
      <c r="D1305">
        <v>0</v>
      </c>
      <c r="E1305">
        <v>0</v>
      </c>
      <c r="F1305">
        <v>0</v>
      </c>
      <c r="G1305">
        <v>0</v>
      </c>
      <c r="H1305">
        <v>1</v>
      </c>
      <c r="I1305">
        <v>0</v>
      </c>
      <c r="J1305">
        <v>0</v>
      </c>
      <c r="K1305">
        <v>0</v>
      </c>
      <c r="L1305">
        <v>0</v>
      </c>
      <c r="M1305">
        <v>0.02</v>
      </c>
      <c r="N1305">
        <v>12.427203293222099</v>
      </c>
      <c r="O1305">
        <f t="shared" si="40"/>
        <v>176.23535029999999</v>
      </c>
      <c r="P1305">
        <f t="shared" si="41"/>
        <v>-40.268756209999999</v>
      </c>
      <c r="R1305">
        <v>232700</v>
      </c>
      <c r="S1305" t="s">
        <v>1398</v>
      </c>
      <c r="T1305" t="s">
        <v>96</v>
      </c>
      <c r="U1305">
        <v>0</v>
      </c>
      <c r="V1305">
        <v>0</v>
      </c>
      <c r="W1305">
        <v>0</v>
      </c>
      <c r="X1305">
        <v>0</v>
      </c>
      <c r="Y1305">
        <v>0.93</v>
      </c>
      <c r="Z1305">
        <v>0</v>
      </c>
      <c r="AA1305">
        <v>0</v>
      </c>
      <c r="AB1305">
        <v>0</v>
      </c>
      <c r="AC1305">
        <v>7.0000000000000007E-2</v>
      </c>
      <c r="AD1305">
        <v>0.02</v>
      </c>
      <c r="AE1305">
        <v>4.3256163361392304</v>
      </c>
      <c r="AF1305">
        <v>175.64544140000001</v>
      </c>
      <c r="AG1305">
        <v>-40.390038199999999</v>
      </c>
      <c r="AI1305">
        <v>235400</v>
      </c>
      <c r="AJ1305" t="s">
        <v>1424</v>
      </c>
      <c r="AK1305" t="s">
        <v>96</v>
      </c>
      <c r="AL1305">
        <v>0</v>
      </c>
      <c r="AM1305">
        <v>0</v>
      </c>
      <c r="AN1305">
        <v>0</v>
      </c>
      <c r="AO1305">
        <v>0</v>
      </c>
      <c r="AP1305">
        <v>0</v>
      </c>
      <c r="AQ1305">
        <v>0.44</v>
      </c>
      <c r="AR1305">
        <v>0</v>
      </c>
      <c r="AS1305">
        <v>0</v>
      </c>
      <c r="AT1305">
        <v>0.56000000000000005</v>
      </c>
      <c r="AU1305">
        <v>0</v>
      </c>
      <c r="AV1305" t="s">
        <v>97</v>
      </c>
      <c r="AW1305">
        <v>175.4133133</v>
      </c>
      <c r="AX1305">
        <v>-40.549886059999999</v>
      </c>
    </row>
    <row r="1306" spans="1:50" x14ac:dyDescent="0.55000000000000004">
      <c r="A1306">
        <v>233500</v>
      </c>
      <c r="B1306" t="s">
        <v>1406</v>
      </c>
      <c r="C1306" t="s">
        <v>96</v>
      </c>
      <c r="D1306">
        <v>0</v>
      </c>
      <c r="E1306">
        <v>0</v>
      </c>
      <c r="F1306">
        <v>0</v>
      </c>
      <c r="G1306">
        <v>0</v>
      </c>
      <c r="H1306">
        <v>1</v>
      </c>
      <c r="I1306">
        <v>0</v>
      </c>
      <c r="J1306">
        <v>0</v>
      </c>
      <c r="K1306">
        <v>0</v>
      </c>
      <c r="L1306">
        <v>0</v>
      </c>
      <c r="M1306">
        <v>0.02</v>
      </c>
      <c r="N1306">
        <v>11.8306029781979</v>
      </c>
      <c r="O1306">
        <f t="shared" si="40"/>
        <v>175.97682509999899</v>
      </c>
      <c r="P1306">
        <f t="shared" si="41"/>
        <v>-40.472502239999997</v>
      </c>
      <c r="R1306">
        <v>232800</v>
      </c>
      <c r="S1306" t="s">
        <v>1399</v>
      </c>
      <c r="T1306" t="s">
        <v>96</v>
      </c>
      <c r="U1306">
        <v>0</v>
      </c>
      <c r="V1306">
        <v>0</v>
      </c>
      <c r="W1306">
        <v>0</v>
      </c>
      <c r="X1306">
        <v>0</v>
      </c>
      <c r="Y1306">
        <v>0.92</v>
      </c>
      <c r="Z1306">
        <v>0.04</v>
      </c>
      <c r="AA1306">
        <v>0</v>
      </c>
      <c r="AB1306">
        <v>0</v>
      </c>
      <c r="AC1306">
        <v>0.04</v>
      </c>
      <c r="AD1306">
        <v>0.02</v>
      </c>
      <c r="AE1306">
        <v>6.3222467041952397</v>
      </c>
      <c r="AF1306">
        <v>176.15105009999999</v>
      </c>
      <c r="AG1306">
        <v>-40.111382140000003</v>
      </c>
      <c r="AI1306">
        <v>235500</v>
      </c>
      <c r="AJ1306" t="s">
        <v>1425</v>
      </c>
      <c r="AK1306" t="s">
        <v>96</v>
      </c>
      <c r="AL1306">
        <v>0</v>
      </c>
      <c r="AM1306">
        <v>0</v>
      </c>
      <c r="AN1306">
        <v>0</v>
      </c>
      <c r="AO1306">
        <v>0</v>
      </c>
      <c r="AP1306">
        <v>0</v>
      </c>
      <c r="AQ1306">
        <v>1</v>
      </c>
      <c r="AR1306">
        <v>0</v>
      </c>
      <c r="AS1306">
        <v>0</v>
      </c>
      <c r="AT1306">
        <v>0</v>
      </c>
      <c r="AU1306">
        <v>0</v>
      </c>
      <c r="AV1306" t="s">
        <v>97</v>
      </c>
      <c r="AW1306">
        <v>175.29658519999899</v>
      </c>
      <c r="AX1306">
        <v>-40.620739929999999</v>
      </c>
    </row>
    <row r="1307" spans="1:50" x14ac:dyDescent="0.55000000000000004">
      <c r="A1307">
        <v>233600</v>
      </c>
      <c r="B1307" t="s">
        <v>1407</v>
      </c>
      <c r="C1307" t="s">
        <v>96</v>
      </c>
      <c r="D1307">
        <v>0</v>
      </c>
      <c r="E1307">
        <v>0</v>
      </c>
      <c r="F1307">
        <v>0</v>
      </c>
      <c r="G1307">
        <v>0</v>
      </c>
      <c r="H1307">
        <v>0.79</v>
      </c>
      <c r="I1307">
        <v>0.04</v>
      </c>
      <c r="J1307">
        <v>0</v>
      </c>
      <c r="K1307">
        <v>0.03</v>
      </c>
      <c r="L1307">
        <v>0.14000000000000001</v>
      </c>
      <c r="M1307">
        <v>0.02</v>
      </c>
      <c r="N1307">
        <v>5.3046011068735597</v>
      </c>
      <c r="O1307">
        <f t="shared" si="40"/>
        <v>175.83721679999999</v>
      </c>
      <c r="P1307">
        <f t="shared" si="41"/>
        <v>-40.454659309999997</v>
      </c>
      <c r="R1307">
        <v>232900</v>
      </c>
      <c r="S1307" t="s">
        <v>1400</v>
      </c>
      <c r="T1307" t="s">
        <v>96</v>
      </c>
      <c r="U1307">
        <v>0</v>
      </c>
      <c r="V1307">
        <v>0</v>
      </c>
      <c r="W1307">
        <v>0</v>
      </c>
      <c r="X1307">
        <v>0</v>
      </c>
      <c r="Y1307">
        <v>0.91</v>
      </c>
      <c r="Z1307">
        <v>0.09</v>
      </c>
      <c r="AA1307">
        <v>0</v>
      </c>
      <c r="AB1307">
        <v>0</v>
      </c>
      <c r="AC1307">
        <v>0</v>
      </c>
      <c r="AD1307">
        <v>0.02</v>
      </c>
      <c r="AE1307">
        <v>7.70757233479861</v>
      </c>
      <c r="AF1307">
        <v>175.9958666</v>
      </c>
      <c r="AG1307">
        <v>-40.220801799999997</v>
      </c>
      <c r="AI1307">
        <v>235600</v>
      </c>
      <c r="AJ1307" t="s">
        <v>1426</v>
      </c>
      <c r="AK1307" t="s">
        <v>96</v>
      </c>
      <c r="AL1307" t="s">
        <v>97</v>
      </c>
      <c r="AM1307" t="s">
        <v>97</v>
      </c>
      <c r="AN1307" t="s">
        <v>97</v>
      </c>
      <c r="AO1307">
        <v>0</v>
      </c>
      <c r="AP1307" t="s">
        <v>97</v>
      </c>
      <c r="AQ1307" t="s">
        <v>97</v>
      </c>
      <c r="AR1307">
        <v>0</v>
      </c>
      <c r="AS1307" t="s">
        <v>97</v>
      </c>
      <c r="AT1307" t="s">
        <v>97</v>
      </c>
      <c r="AU1307">
        <v>0</v>
      </c>
      <c r="AV1307" t="s">
        <v>97</v>
      </c>
      <c r="AW1307">
        <v>175.29037199999999</v>
      </c>
      <c r="AX1307">
        <v>-40.628886710000003</v>
      </c>
    </row>
    <row r="1308" spans="1:50" x14ac:dyDescent="0.55000000000000004">
      <c r="A1308">
        <v>233700</v>
      </c>
      <c r="B1308" t="s">
        <v>1408</v>
      </c>
      <c r="C1308" t="s">
        <v>96</v>
      </c>
      <c r="D1308">
        <v>0</v>
      </c>
      <c r="E1308">
        <v>0</v>
      </c>
      <c r="F1308">
        <v>0</v>
      </c>
      <c r="G1308">
        <v>0</v>
      </c>
      <c r="H1308">
        <v>0.9</v>
      </c>
      <c r="I1308">
        <v>0.05</v>
      </c>
      <c r="J1308">
        <v>0</v>
      </c>
      <c r="K1308">
        <v>0</v>
      </c>
      <c r="L1308">
        <v>0.05</v>
      </c>
      <c r="M1308">
        <v>0.02</v>
      </c>
      <c r="N1308">
        <v>8.8029044385637594</v>
      </c>
      <c r="O1308">
        <f t="shared" si="40"/>
        <v>175.79396459999899</v>
      </c>
      <c r="P1308">
        <f t="shared" si="41"/>
        <v>-40.653642689999998</v>
      </c>
      <c r="R1308">
        <v>233000</v>
      </c>
      <c r="S1308" t="s">
        <v>1401</v>
      </c>
      <c r="T1308" t="s">
        <v>96</v>
      </c>
      <c r="U1308">
        <v>0</v>
      </c>
      <c r="V1308">
        <v>0</v>
      </c>
      <c r="W1308">
        <v>0</v>
      </c>
      <c r="X1308">
        <v>0</v>
      </c>
      <c r="Y1308">
        <v>0.86</v>
      </c>
      <c r="Z1308">
        <v>0</v>
      </c>
      <c r="AA1308">
        <v>0</v>
      </c>
      <c r="AB1308">
        <v>0</v>
      </c>
      <c r="AC1308">
        <v>0.14000000000000001</v>
      </c>
      <c r="AD1308">
        <v>0.02</v>
      </c>
      <c r="AE1308">
        <v>4.9539112307898296</v>
      </c>
      <c r="AF1308">
        <v>175.82503650000001</v>
      </c>
      <c r="AG1308">
        <v>-40.397639650000002</v>
      </c>
      <c r="AI1308">
        <v>235700</v>
      </c>
      <c r="AJ1308" t="s">
        <v>1427</v>
      </c>
      <c r="AK1308" t="s">
        <v>96</v>
      </c>
      <c r="AL1308" t="s">
        <v>97</v>
      </c>
      <c r="AM1308" t="s">
        <v>97</v>
      </c>
      <c r="AN1308" t="s">
        <v>97</v>
      </c>
      <c r="AO1308">
        <v>0</v>
      </c>
      <c r="AP1308" t="s">
        <v>97</v>
      </c>
      <c r="AQ1308" t="s">
        <v>97</v>
      </c>
      <c r="AR1308">
        <v>0</v>
      </c>
      <c r="AS1308" t="s">
        <v>97</v>
      </c>
      <c r="AT1308" t="s">
        <v>97</v>
      </c>
      <c r="AU1308">
        <v>0</v>
      </c>
      <c r="AV1308" t="s">
        <v>97</v>
      </c>
      <c r="AW1308">
        <v>175.30936399999999</v>
      </c>
      <c r="AX1308">
        <v>-40.621403899999997</v>
      </c>
    </row>
    <row r="1309" spans="1:50" x14ac:dyDescent="0.55000000000000004">
      <c r="A1309">
        <v>233800</v>
      </c>
      <c r="B1309" t="s">
        <v>1409</v>
      </c>
      <c r="C1309" t="s">
        <v>96</v>
      </c>
      <c r="D1309">
        <v>0</v>
      </c>
      <c r="E1309">
        <v>0</v>
      </c>
      <c r="F1309">
        <v>0</v>
      </c>
      <c r="G1309">
        <v>0</v>
      </c>
      <c r="H1309">
        <v>0.91</v>
      </c>
      <c r="I1309">
        <v>0.09</v>
      </c>
      <c r="J1309">
        <v>0</v>
      </c>
      <c r="K1309">
        <v>0</v>
      </c>
      <c r="L1309">
        <v>0</v>
      </c>
      <c r="M1309">
        <v>0.02</v>
      </c>
      <c r="N1309">
        <v>5.1881698277852699</v>
      </c>
      <c r="O1309">
        <f t="shared" si="40"/>
        <v>176.31039240000001</v>
      </c>
      <c r="P1309">
        <f t="shared" si="41"/>
        <v>-40.513213290000003</v>
      </c>
      <c r="R1309">
        <v>233100</v>
      </c>
      <c r="S1309" t="s">
        <v>1402</v>
      </c>
      <c r="T1309" t="s">
        <v>96</v>
      </c>
      <c r="U1309">
        <v>0</v>
      </c>
      <c r="V1309">
        <v>0</v>
      </c>
      <c r="W1309">
        <v>0</v>
      </c>
      <c r="X1309">
        <v>0</v>
      </c>
      <c r="Y1309">
        <v>0.74</v>
      </c>
      <c r="Z1309">
        <v>0</v>
      </c>
      <c r="AA1309">
        <v>0</v>
      </c>
      <c r="AB1309">
        <v>0</v>
      </c>
      <c r="AC1309">
        <v>0.26</v>
      </c>
      <c r="AD1309">
        <v>0.02</v>
      </c>
      <c r="AE1309">
        <v>2.2333366961146601</v>
      </c>
      <c r="AF1309">
        <v>175.86635219999999</v>
      </c>
      <c r="AG1309">
        <v>-40.336738310000001</v>
      </c>
      <c r="AI1309">
        <v>235800</v>
      </c>
      <c r="AJ1309" t="s">
        <v>1428</v>
      </c>
      <c r="AK1309" t="s">
        <v>96</v>
      </c>
      <c r="AL1309">
        <v>0</v>
      </c>
      <c r="AM1309">
        <v>0</v>
      </c>
      <c r="AN1309">
        <v>0</v>
      </c>
      <c r="AO1309">
        <v>0</v>
      </c>
      <c r="AP1309">
        <v>0</v>
      </c>
      <c r="AQ1309">
        <v>0.48</v>
      </c>
      <c r="AR1309">
        <v>0</v>
      </c>
      <c r="AS1309">
        <v>0</v>
      </c>
      <c r="AT1309">
        <v>0.52</v>
      </c>
      <c r="AU1309">
        <v>0</v>
      </c>
      <c r="AV1309">
        <v>0.76985790250533803</v>
      </c>
      <c r="AW1309">
        <v>175.2892378</v>
      </c>
      <c r="AX1309">
        <v>-40.636506670000003</v>
      </c>
    </row>
    <row r="1310" spans="1:50" x14ac:dyDescent="0.55000000000000004">
      <c r="A1310">
        <v>234000</v>
      </c>
      <c r="B1310" t="s">
        <v>1410</v>
      </c>
      <c r="C1310" t="s">
        <v>96</v>
      </c>
      <c r="D1310">
        <v>0</v>
      </c>
      <c r="E1310">
        <v>0</v>
      </c>
      <c r="F1310">
        <v>0</v>
      </c>
      <c r="G1310">
        <v>0</v>
      </c>
      <c r="H1310">
        <v>0.95</v>
      </c>
      <c r="I1310">
        <v>0</v>
      </c>
      <c r="J1310">
        <v>0</v>
      </c>
      <c r="K1310">
        <v>0</v>
      </c>
      <c r="L1310">
        <v>0.05</v>
      </c>
      <c r="M1310">
        <v>0.02</v>
      </c>
      <c r="N1310">
        <v>9.0975953535905294</v>
      </c>
      <c r="O1310">
        <f t="shared" si="40"/>
        <v>175.30677659999901</v>
      </c>
      <c r="P1310">
        <f t="shared" si="41"/>
        <v>-40.475462210000003</v>
      </c>
      <c r="R1310">
        <v>233200</v>
      </c>
      <c r="S1310" t="s">
        <v>1403</v>
      </c>
      <c r="T1310" t="s">
        <v>96</v>
      </c>
      <c r="U1310">
        <v>0</v>
      </c>
      <c r="V1310">
        <v>0</v>
      </c>
      <c r="W1310">
        <v>0</v>
      </c>
      <c r="X1310">
        <v>0</v>
      </c>
      <c r="Y1310">
        <v>0.89999999999999902</v>
      </c>
      <c r="Z1310">
        <v>0.05</v>
      </c>
      <c r="AA1310">
        <v>0</v>
      </c>
      <c r="AB1310">
        <v>0</v>
      </c>
      <c r="AC1310">
        <v>0.05</v>
      </c>
      <c r="AD1310">
        <v>0.02</v>
      </c>
      <c r="AE1310">
        <v>4.6401856664103702</v>
      </c>
      <c r="AF1310">
        <v>176.10242339999999</v>
      </c>
      <c r="AG1310">
        <v>-40.197106779999999</v>
      </c>
      <c r="AI1310">
        <v>235900</v>
      </c>
      <c r="AJ1310" t="s">
        <v>1429</v>
      </c>
      <c r="AK1310" t="s">
        <v>96</v>
      </c>
      <c r="AL1310">
        <v>0</v>
      </c>
      <c r="AM1310">
        <v>0.09</v>
      </c>
      <c r="AN1310">
        <v>0</v>
      </c>
      <c r="AO1310">
        <v>0</v>
      </c>
      <c r="AP1310">
        <v>0</v>
      </c>
      <c r="AQ1310">
        <v>0.49</v>
      </c>
      <c r="AR1310">
        <v>0</v>
      </c>
      <c r="AS1310">
        <v>0.02</v>
      </c>
      <c r="AT1310">
        <v>0.4</v>
      </c>
      <c r="AU1310">
        <v>0</v>
      </c>
      <c r="AV1310">
        <v>2.5994068407694901</v>
      </c>
      <c r="AW1310">
        <v>175.29899839999999</v>
      </c>
      <c r="AX1310">
        <v>-40.632160089999999</v>
      </c>
    </row>
    <row r="1311" spans="1:50" x14ac:dyDescent="0.55000000000000004">
      <c r="A1311">
        <v>234100</v>
      </c>
      <c r="B1311" t="s">
        <v>1411</v>
      </c>
      <c r="C1311" t="s">
        <v>96</v>
      </c>
      <c r="D1311">
        <v>0</v>
      </c>
      <c r="E1311">
        <v>0</v>
      </c>
      <c r="F1311">
        <v>0</v>
      </c>
      <c r="G1311">
        <v>0</v>
      </c>
      <c r="H1311">
        <v>0.92</v>
      </c>
      <c r="I1311">
        <v>0.02</v>
      </c>
      <c r="J1311">
        <v>0</v>
      </c>
      <c r="K1311">
        <v>0</v>
      </c>
      <c r="L1311">
        <v>0.06</v>
      </c>
      <c r="M1311">
        <v>0.02</v>
      </c>
      <c r="N1311">
        <v>14.424993819929499</v>
      </c>
      <c r="O1311">
        <f t="shared" si="40"/>
        <v>175.23078759999899</v>
      </c>
      <c r="P1311">
        <f t="shared" si="41"/>
        <v>-40.464036950000001</v>
      </c>
      <c r="R1311">
        <v>233300</v>
      </c>
      <c r="S1311" t="s">
        <v>1404</v>
      </c>
      <c r="T1311" t="s">
        <v>96</v>
      </c>
      <c r="U1311">
        <v>0</v>
      </c>
      <c r="V1311">
        <v>0</v>
      </c>
      <c r="W1311">
        <v>0</v>
      </c>
      <c r="X1311">
        <v>0</v>
      </c>
      <c r="Y1311">
        <v>0.87</v>
      </c>
      <c r="Z1311">
        <v>0.02</v>
      </c>
      <c r="AA1311">
        <v>0</v>
      </c>
      <c r="AB1311">
        <v>0.01</v>
      </c>
      <c r="AC1311">
        <v>0.1</v>
      </c>
      <c r="AD1311">
        <v>0.02</v>
      </c>
      <c r="AE1311">
        <v>5.40691990386527</v>
      </c>
      <c r="AF1311">
        <v>176.1021355</v>
      </c>
      <c r="AG1311">
        <v>-40.210195519999999</v>
      </c>
      <c r="AI1311">
        <v>236000</v>
      </c>
      <c r="AJ1311" t="s">
        <v>1430</v>
      </c>
      <c r="AK1311" t="s">
        <v>96</v>
      </c>
      <c r="AL1311" t="s">
        <v>97</v>
      </c>
      <c r="AM1311" t="s">
        <v>97</v>
      </c>
      <c r="AN1311" t="s">
        <v>97</v>
      </c>
      <c r="AO1311">
        <v>0</v>
      </c>
      <c r="AP1311" t="s">
        <v>97</v>
      </c>
      <c r="AQ1311" t="s">
        <v>97</v>
      </c>
      <c r="AR1311">
        <v>0</v>
      </c>
      <c r="AS1311" t="s">
        <v>97</v>
      </c>
      <c r="AT1311" t="s">
        <v>97</v>
      </c>
      <c r="AU1311">
        <v>0</v>
      </c>
      <c r="AV1311" t="s">
        <v>97</v>
      </c>
      <c r="AW1311">
        <v>175.40147680000001</v>
      </c>
      <c r="AX1311">
        <v>-40.651747540000002</v>
      </c>
    </row>
    <row r="1312" spans="1:50" x14ac:dyDescent="0.55000000000000004">
      <c r="A1312">
        <v>234200</v>
      </c>
      <c r="B1312" t="s">
        <v>1412</v>
      </c>
      <c r="C1312" t="s">
        <v>96</v>
      </c>
      <c r="D1312">
        <v>0</v>
      </c>
      <c r="E1312">
        <v>0</v>
      </c>
      <c r="F1312">
        <v>0</v>
      </c>
      <c r="G1312">
        <v>0</v>
      </c>
      <c r="H1312">
        <v>0.85</v>
      </c>
      <c r="I1312">
        <v>0.03</v>
      </c>
      <c r="J1312">
        <v>0</v>
      </c>
      <c r="K1312">
        <v>0.03</v>
      </c>
      <c r="L1312">
        <v>0.09</v>
      </c>
      <c r="M1312">
        <v>0.02</v>
      </c>
      <c r="N1312">
        <v>6.8203620470755002</v>
      </c>
      <c r="O1312">
        <f t="shared" si="40"/>
        <v>175.2958189</v>
      </c>
      <c r="P1312">
        <f t="shared" si="41"/>
        <v>-40.466748129999999</v>
      </c>
      <c r="R1312">
        <v>233400</v>
      </c>
      <c r="S1312" t="s">
        <v>1405</v>
      </c>
      <c r="T1312" t="s">
        <v>96</v>
      </c>
      <c r="U1312">
        <v>0</v>
      </c>
      <c r="V1312">
        <v>0</v>
      </c>
      <c r="W1312">
        <v>0</v>
      </c>
      <c r="X1312">
        <v>0</v>
      </c>
      <c r="Y1312">
        <v>1</v>
      </c>
      <c r="Z1312">
        <v>0</v>
      </c>
      <c r="AA1312">
        <v>0</v>
      </c>
      <c r="AB1312">
        <v>0</v>
      </c>
      <c r="AC1312">
        <v>0</v>
      </c>
      <c r="AD1312">
        <v>0.02</v>
      </c>
      <c r="AE1312">
        <v>4.60582934204401</v>
      </c>
      <c r="AF1312">
        <v>176.23535029999999</v>
      </c>
      <c r="AG1312">
        <v>-40.268756209999999</v>
      </c>
      <c r="AI1312">
        <v>236100</v>
      </c>
      <c r="AJ1312" t="s">
        <v>1431</v>
      </c>
      <c r="AK1312" t="s">
        <v>96</v>
      </c>
      <c r="AL1312" t="s">
        <v>97</v>
      </c>
      <c r="AM1312" t="s">
        <v>97</v>
      </c>
      <c r="AN1312" t="s">
        <v>97</v>
      </c>
      <c r="AO1312">
        <v>0</v>
      </c>
      <c r="AP1312" t="s">
        <v>97</v>
      </c>
      <c r="AQ1312" t="s">
        <v>97</v>
      </c>
      <c r="AR1312">
        <v>0</v>
      </c>
      <c r="AS1312" t="s">
        <v>97</v>
      </c>
      <c r="AT1312" t="s">
        <v>97</v>
      </c>
      <c r="AU1312">
        <v>0</v>
      </c>
      <c r="AV1312" t="s">
        <v>97</v>
      </c>
      <c r="AW1312">
        <v>175.29851590000001</v>
      </c>
      <c r="AX1312">
        <v>-40.713016799999899</v>
      </c>
    </row>
    <row r="1313" spans="1:50" x14ac:dyDescent="0.55000000000000004">
      <c r="A1313">
        <v>234300</v>
      </c>
      <c r="B1313" t="s">
        <v>1413</v>
      </c>
      <c r="C1313" t="s">
        <v>96</v>
      </c>
      <c r="D1313">
        <v>0</v>
      </c>
      <c r="E1313">
        <v>0</v>
      </c>
      <c r="F1313">
        <v>0</v>
      </c>
      <c r="G1313">
        <v>0</v>
      </c>
      <c r="H1313">
        <v>0.9</v>
      </c>
      <c r="I1313">
        <v>0.02</v>
      </c>
      <c r="J1313">
        <v>0</v>
      </c>
      <c r="K1313">
        <v>0</v>
      </c>
      <c r="L1313">
        <v>0.08</v>
      </c>
      <c r="M1313">
        <v>0.02</v>
      </c>
      <c r="N1313">
        <v>9.2295889767350996</v>
      </c>
      <c r="O1313">
        <f t="shared" si="40"/>
        <v>175.3110499</v>
      </c>
      <c r="P1313">
        <f t="shared" si="41"/>
        <v>-40.484239010000003</v>
      </c>
      <c r="R1313">
        <v>233500</v>
      </c>
      <c r="S1313" t="s">
        <v>1406</v>
      </c>
      <c r="T1313" t="s">
        <v>96</v>
      </c>
      <c r="U1313">
        <v>0</v>
      </c>
      <c r="V1313">
        <v>0</v>
      </c>
      <c r="W1313">
        <v>0</v>
      </c>
      <c r="X1313">
        <v>0</v>
      </c>
      <c r="Y1313">
        <v>1</v>
      </c>
      <c r="Z1313">
        <v>0</v>
      </c>
      <c r="AA1313">
        <v>0</v>
      </c>
      <c r="AB1313">
        <v>0</v>
      </c>
      <c r="AC1313">
        <v>0</v>
      </c>
      <c r="AD1313">
        <v>0.02</v>
      </c>
      <c r="AE1313">
        <v>4.4924967610176596</v>
      </c>
      <c r="AF1313">
        <v>175.97682509999899</v>
      </c>
      <c r="AG1313">
        <v>-40.472502239999997</v>
      </c>
      <c r="AI1313">
        <v>236300</v>
      </c>
      <c r="AJ1313" t="s">
        <v>1432</v>
      </c>
      <c r="AK1313" t="s">
        <v>96</v>
      </c>
      <c r="AL1313" t="s">
        <v>97</v>
      </c>
      <c r="AM1313" t="s">
        <v>97</v>
      </c>
      <c r="AN1313" t="s">
        <v>97</v>
      </c>
      <c r="AO1313">
        <v>0</v>
      </c>
      <c r="AP1313" t="s">
        <v>97</v>
      </c>
      <c r="AQ1313" t="s">
        <v>97</v>
      </c>
      <c r="AR1313">
        <v>0</v>
      </c>
      <c r="AS1313" t="s">
        <v>97</v>
      </c>
      <c r="AT1313" t="s">
        <v>97</v>
      </c>
      <c r="AU1313">
        <v>0</v>
      </c>
      <c r="AV1313" t="s">
        <v>97</v>
      </c>
      <c r="AW1313">
        <v>175.11697649999999</v>
      </c>
      <c r="AX1313">
        <v>-40.749524000000001</v>
      </c>
    </row>
    <row r="1314" spans="1:50" x14ac:dyDescent="0.55000000000000004">
      <c r="A1314">
        <v>234400</v>
      </c>
      <c r="B1314" t="s">
        <v>1414</v>
      </c>
      <c r="C1314" t="s">
        <v>96</v>
      </c>
      <c r="D1314">
        <v>0.02</v>
      </c>
      <c r="E1314">
        <v>0</v>
      </c>
      <c r="F1314">
        <v>0</v>
      </c>
      <c r="G1314">
        <v>0</v>
      </c>
      <c r="H1314">
        <v>0.95</v>
      </c>
      <c r="I1314">
        <v>0</v>
      </c>
      <c r="J1314">
        <v>0</v>
      </c>
      <c r="K1314">
        <v>0</v>
      </c>
      <c r="L1314">
        <v>0.03</v>
      </c>
      <c r="M1314">
        <v>0.02</v>
      </c>
      <c r="N1314">
        <v>9.16189673923434</v>
      </c>
      <c r="O1314">
        <f t="shared" si="40"/>
        <v>175.2571002</v>
      </c>
      <c r="P1314">
        <f t="shared" si="41"/>
        <v>-40.573785409999999</v>
      </c>
      <c r="R1314">
        <v>233600</v>
      </c>
      <c r="S1314" t="s">
        <v>1407</v>
      </c>
      <c r="T1314" t="s">
        <v>96</v>
      </c>
      <c r="U1314">
        <v>0</v>
      </c>
      <c r="V1314">
        <v>0</v>
      </c>
      <c r="W1314">
        <v>0</v>
      </c>
      <c r="X1314">
        <v>0</v>
      </c>
      <c r="Y1314">
        <v>0.82</v>
      </c>
      <c r="Z1314">
        <v>0.03</v>
      </c>
      <c r="AA1314">
        <v>0</v>
      </c>
      <c r="AB1314">
        <v>0.03</v>
      </c>
      <c r="AC1314">
        <v>0.12</v>
      </c>
      <c r="AD1314">
        <v>0.02</v>
      </c>
      <c r="AE1314">
        <v>4.7336515826157699</v>
      </c>
      <c r="AF1314">
        <v>175.83721679999999</v>
      </c>
      <c r="AG1314">
        <v>-40.454659309999997</v>
      </c>
      <c r="AI1314">
        <v>236400</v>
      </c>
      <c r="AJ1314" t="s">
        <v>1433</v>
      </c>
      <c r="AK1314" t="s">
        <v>96</v>
      </c>
      <c r="AL1314" t="s">
        <v>97</v>
      </c>
      <c r="AM1314" t="s">
        <v>97</v>
      </c>
      <c r="AN1314" t="s">
        <v>97</v>
      </c>
      <c r="AO1314">
        <v>0</v>
      </c>
      <c r="AP1314" t="s">
        <v>97</v>
      </c>
      <c r="AQ1314" t="s">
        <v>97</v>
      </c>
      <c r="AR1314">
        <v>0</v>
      </c>
      <c r="AS1314" t="s">
        <v>97</v>
      </c>
      <c r="AT1314" t="s">
        <v>97</v>
      </c>
      <c r="AU1314">
        <v>0</v>
      </c>
      <c r="AV1314" t="s">
        <v>97</v>
      </c>
      <c r="AW1314">
        <v>175.1696326</v>
      </c>
      <c r="AX1314">
        <v>-40.743695340000002</v>
      </c>
    </row>
    <row r="1315" spans="1:50" x14ac:dyDescent="0.55000000000000004">
      <c r="A1315">
        <v>234500</v>
      </c>
      <c r="B1315" t="s">
        <v>1415</v>
      </c>
      <c r="C1315" t="s">
        <v>96</v>
      </c>
      <c r="D1315">
        <v>0</v>
      </c>
      <c r="E1315">
        <v>0</v>
      </c>
      <c r="F1315">
        <v>0</v>
      </c>
      <c r="G1315">
        <v>0</v>
      </c>
      <c r="H1315">
        <v>1</v>
      </c>
      <c r="I1315">
        <v>0</v>
      </c>
      <c r="J1315">
        <v>0</v>
      </c>
      <c r="K1315">
        <v>0</v>
      </c>
      <c r="L1315">
        <v>0</v>
      </c>
      <c r="M1315">
        <v>0.02</v>
      </c>
      <c r="N1315">
        <v>7.2008389781079396</v>
      </c>
      <c r="O1315">
        <f t="shared" si="40"/>
        <v>175.1885437</v>
      </c>
      <c r="P1315">
        <f t="shared" si="41"/>
        <v>-40.65346254</v>
      </c>
      <c r="R1315">
        <v>233700</v>
      </c>
      <c r="S1315" t="s">
        <v>1408</v>
      </c>
      <c r="T1315" t="s">
        <v>96</v>
      </c>
      <c r="U1315">
        <v>0</v>
      </c>
      <c r="V1315">
        <v>0</v>
      </c>
      <c r="W1315">
        <v>0</v>
      </c>
      <c r="X1315">
        <v>0</v>
      </c>
      <c r="Y1315">
        <v>0.86</v>
      </c>
      <c r="Z1315">
        <v>7.0000000000000007E-2</v>
      </c>
      <c r="AA1315">
        <v>0</v>
      </c>
      <c r="AB1315">
        <v>0</v>
      </c>
      <c r="AC1315">
        <v>7.0000000000000007E-2</v>
      </c>
      <c r="AD1315">
        <v>0.02</v>
      </c>
      <c r="AE1315">
        <v>2.8540289627587998</v>
      </c>
      <c r="AF1315">
        <v>175.79396459999899</v>
      </c>
      <c r="AG1315">
        <v>-40.653642689999998</v>
      </c>
      <c r="AI1315">
        <v>236500</v>
      </c>
      <c r="AJ1315" t="s">
        <v>1434</v>
      </c>
      <c r="AK1315" t="s">
        <v>96</v>
      </c>
      <c r="AL1315">
        <v>0</v>
      </c>
      <c r="AM1315">
        <v>0.09</v>
      </c>
      <c r="AN1315">
        <v>0</v>
      </c>
      <c r="AO1315">
        <v>0</v>
      </c>
      <c r="AP1315">
        <v>9.9999999999999895E-2</v>
      </c>
      <c r="AQ1315">
        <v>0.46</v>
      </c>
      <c r="AR1315">
        <v>0</v>
      </c>
      <c r="AS1315">
        <v>0.1</v>
      </c>
      <c r="AT1315">
        <v>0.25</v>
      </c>
      <c r="AU1315">
        <v>0</v>
      </c>
      <c r="AV1315">
        <v>5.3668234476730596</v>
      </c>
      <c r="AW1315">
        <v>175.139668</v>
      </c>
      <c r="AX1315">
        <v>-40.75304139</v>
      </c>
    </row>
    <row r="1316" spans="1:50" x14ac:dyDescent="0.55000000000000004">
      <c r="A1316">
        <v>234600</v>
      </c>
      <c r="B1316" t="s">
        <v>1416</v>
      </c>
      <c r="C1316" t="s">
        <v>96</v>
      </c>
      <c r="D1316">
        <v>0</v>
      </c>
      <c r="E1316">
        <v>0</v>
      </c>
      <c r="F1316">
        <v>0</v>
      </c>
      <c r="G1316">
        <v>0</v>
      </c>
      <c r="H1316">
        <v>0.97</v>
      </c>
      <c r="I1316">
        <v>0</v>
      </c>
      <c r="J1316">
        <v>0</v>
      </c>
      <c r="K1316">
        <v>0</v>
      </c>
      <c r="L1316">
        <v>0.03</v>
      </c>
      <c r="M1316">
        <v>0.02</v>
      </c>
      <c r="N1316">
        <v>15.652967751947299</v>
      </c>
      <c r="O1316">
        <f t="shared" si="40"/>
        <v>175.48175130000001</v>
      </c>
      <c r="P1316">
        <f t="shared" si="41"/>
        <v>-40.535378999999999</v>
      </c>
      <c r="R1316">
        <v>233800</v>
      </c>
      <c r="S1316" t="s">
        <v>1409</v>
      </c>
      <c r="T1316" t="s">
        <v>96</v>
      </c>
      <c r="U1316">
        <v>0</v>
      </c>
      <c r="V1316">
        <v>0</v>
      </c>
      <c r="W1316">
        <v>0</v>
      </c>
      <c r="X1316">
        <v>0</v>
      </c>
      <c r="Y1316">
        <v>0.9</v>
      </c>
      <c r="Z1316">
        <v>0.1</v>
      </c>
      <c r="AA1316">
        <v>0</v>
      </c>
      <c r="AB1316">
        <v>0</v>
      </c>
      <c r="AC1316">
        <v>0</v>
      </c>
      <c r="AD1316">
        <v>0.02</v>
      </c>
      <c r="AE1316">
        <v>3.7458964027924599</v>
      </c>
      <c r="AF1316">
        <v>176.31039240000001</v>
      </c>
      <c r="AG1316">
        <v>-40.513213290000003</v>
      </c>
      <c r="AI1316">
        <v>236600</v>
      </c>
      <c r="AJ1316" t="s">
        <v>1435</v>
      </c>
      <c r="AK1316" t="s">
        <v>96</v>
      </c>
      <c r="AL1316">
        <v>0</v>
      </c>
      <c r="AM1316">
        <v>0.24</v>
      </c>
      <c r="AN1316">
        <v>0</v>
      </c>
      <c r="AO1316">
        <v>0</v>
      </c>
      <c r="AP1316">
        <v>0</v>
      </c>
      <c r="AQ1316">
        <v>0.66</v>
      </c>
      <c r="AR1316">
        <v>0</v>
      </c>
      <c r="AS1316">
        <v>0.05</v>
      </c>
      <c r="AT1316">
        <v>0.05</v>
      </c>
      <c r="AU1316">
        <v>0</v>
      </c>
      <c r="AV1316">
        <v>3.5666147460921001</v>
      </c>
      <c r="AW1316">
        <v>175.10587809999899</v>
      </c>
      <c r="AX1316">
        <v>-40.797109470000002</v>
      </c>
    </row>
    <row r="1317" spans="1:50" x14ac:dyDescent="0.55000000000000004">
      <c r="A1317">
        <v>234700</v>
      </c>
      <c r="B1317" t="s">
        <v>1417</v>
      </c>
      <c r="C1317" t="s">
        <v>96</v>
      </c>
      <c r="D1317">
        <v>0</v>
      </c>
      <c r="E1317">
        <v>0</v>
      </c>
      <c r="F1317">
        <v>0</v>
      </c>
      <c r="G1317">
        <v>0</v>
      </c>
      <c r="H1317">
        <v>0.86</v>
      </c>
      <c r="I1317">
        <v>0.09</v>
      </c>
      <c r="J1317">
        <v>0</v>
      </c>
      <c r="K1317">
        <v>0</v>
      </c>
      <c r="L1317">
        <v>0.05</v>
      </c>
      <c r="M1317">
        <v>0.02</v>
      </c>
      <c r="N1317">
        <v>3.3508412139451602</v>
      </c>
      <c r="O1317">
        <f t="shared" si="40"/>
        <v>175.27041449999999</v>
      </c>
      <c r="P1317">
        <f t="shared" si="41"/>
        <v>-40.61416466</v>
      </c>
      <c r="R1317">
        <v>234000</v>
      </c>
      <c r="S1317" t="s">
        <v>1410</v>
      </c>
      <c r="T1317" t="s">
        <v>96</v>
      </c>
      <c r="U1317">
        <v>0</v>
      </c>
      <c r="V1317">
        <v>0</v>
      </c>
      <c r="W1317">
        <v>0</v>
      </c>
      <c r="X1317">
        <v>0</v>
      </c>
      <c r="Y1317">
        <v>0.92</v>
      </c>
      <c r="Z1317">
        <v>0</v>
      </c>
      <c r="AA1317">
        <v>0</v>
      </c>
      <c r="AB1317">
        <v>0</v>
      </c>
      <c r="AC1317">
        <v>0.08</v>
      </c>
      <c r="AD1317">
        <v>0.02</v>
      </c>
      <c r="AE1317">
        <v>3.1771014481687199</v>
      </c>
      <c r="AF1317">
        <v>175.30677659999901</v>
      </c>
      <c r="AG1317">
        <v>-40.475462210000003</v>
      </c>
      <c r="AI1317">
        <v>236700</v>
      </c>
      <c r="AJ1317" t="s">
        <v>1436</v>
      </c>
      <c r="AK1317" t="s">
        <v>96</v>
      </c>
      <c r="AL1317">
        <v>0</v>
      </c>
      <c r="AM1317">
        <v>0.1</v>
      </c>
      <c r="AN1317">
        <v>0</v>
      </c>
      <c r="AO1317">
        <v>0</v>
      </c>
      <c r="AP1317">
        <v>-0.01</v>
      </c>
      <c r="AQ1317">
        <v>0.73</v>
      </c>
      <c r="AR1317">
        <v>0</v>
      </c>
      <c r="AS1317">
        <v>0.04</v>
      </c>
      <c r="AT1317">
        <v>0.14000000000000001</v>
      </c>
      <c r="AU1317">
        <v>0</v>
      </c>
      <c r="AV1317">
        <v>2.64632097920606</v>
      </c>
      <c r="AW1317">
        <v>175.16725980000001</v>
      </c>
      <c r="AX1317">
        <v>-40.759798269999997</v>
      </c>
    </row>
    <row r="1318" spans="1:50" x14ac:dyDescent="0.55000000000000004">
      <c r="A1318">
        <v>234800</v>
      </c>
      <c r="B1318" t="s">
        <v>1418</v>
      </c>
      <c r="C1318" t="s">
        <v>96</v>
      </c>
      <c r="D1318">
        <v>7.0000000000000007E-2</v>
      </c>
      <c r="E1318">
        <v>0</v>
      </c>
      <c r="F1318">
        <v>0</v>
      </c>
      <c r="G1318">
        <v>0</v>
      </c>
      <c r="H1318">
        <v>0.80999999999999905</v>
      </c>
      <c r="I1318">
        <v>0.04</v>
      </c>
      <c r="J1318">
        <v>0</v>
      </c>
      <c r="K1318">
        <v>0</v>
      </c>
      <c r="L1318">
        <v>0.08</v>
      </c>
      <c r="M1318">
        <v>0.02</v>
      </c>
      <c r="N1318">
        <v>12.3140638988431</v>
      </c>
      <c r="O1318">
        <f t="shared" si="40"/>
        <v>175.23111409999899</v>
      </c>
      <c r="P1318">
        <f t="shared" si="41"/>
        <v>-40.677003679999999</v>
      </c>
      <c r="R1318">
        <v>234100</v>
      </c>
      <c r="S1318" t="s">
        <v>1411</v>
      </c>
      <c r="T1318" t="s">
        <v>96</v>
      </c>
      <c r="U1318">
        <v>0</v>
      </c>
      <c r="V1318">
        <v>0</v>
      </c>
      <c r="W1318">
        <v>0</v>
      </c>
      <c r="X1318">
        <v>0</v>
      </c>
      <c r="Y1318">
        <v>0.73</v>
      </c>
      <c r="Z1318">
        <v>0.08</v>
      </c>
      <c r="AA1318">
        <v>0</v>
      </c>
      <c r="AB1318">
        <v>0</v>
      </c>
      <c r="AC1318">
        <v>0.19</v>
      </c>
      <c r="AD1318">
        <v>0.02</v>
      </c>
      <c r="AE1318">
        <v>1.46131375357672</v>
      </c>
      <c r="AF1318">
        <v>175.23078759999899</v>
      </c>
      <c r="AG1318">
        <v>-40.464036950000001</v>
      </c>
      <c r="AI1318">
        <v>236800</v>
      </c>
      <c r="AJ1318" t="s">
        <v>1437</v>
      </c>
      <c r="AK1318" t="s">
        <v>96</v>
      </c>
      <c r="AL1318">
        <v>0</v>
      </c>
      <c r="AM1318">
        <v>0</v>
      </c>
      <c r="AN1318">
        <v>0</v>
      </c>
      <c r="AO1318">
        <v>0</v>
      </c>
      <c r="AP1318">
        <v>0</v>
      </c>
      <c r="AQ1318">
        <v>1</v>
      </c>
      <c r="AR1318">
        <v>0</v>
      </c>
      <c r="AS1318">
        <v>0</v>
      </c>
      <c r="AT1318">
        <v>0</v>
      </c>
      <c r="AU1318">
        <v>0</v>
      </c>
      <c r="AV1318">
        <v>0.82841114339925603</v>
      </c>
      <c r="AW1318">
        <v>175.02708129999999</v>
      </c>
      <c r="AX1318">
        <v>-40.864633329999997</v>
      </c>
    </row>
    <row r="1319" spans="1:50" x14ac:dyDescent="0.55000000000000004">
      <c r="A1319">
        <v>234900</v>
      </c>
      <c r="B1319" t="s">
        <v>1419</v>
      </c>
      <c r="C1319" t="s">
        <v>96</v>
      </c>
      <c r="D1319">
        <v>0.02</v>
      </c>
      <c r="E1319">
        <v>0</v>
      </c>
      <c r="F1319">
        <v>0</v>
      </c>
      <c r="G1319">
        <v>0</v>
      </c>
      <c r="H1319">
        <v>0.89</v>
      </c>
      <c r="I1319">
        <v>0.01</v>
      </c>
      <c r="J1319">
        <v>0</v>
      </c>
      <c r="K1319">
        <v>0</v>
      </c>
      <c r="L1319">
        <v>0.08</v>
      </c>
      <c r="M1319">
        <v>0.02</v>
      </c>
      <c r="N1319">
        <v>5.7157192883580903</v>
      </c>
      <c r="O1319">
        <f t="shared" si="40"/>
        <v>175.28391389999999</v>
      </c>
      <c r="P1319">
        <f t="shared" si="41"/>
        <v>-40.615078769999997</v>
      </c>
      <c r="R1319">
        <v>234200</v>
      </c>
      <c r="S1319" t="s">
        <v>1412</v>
      </c>
      <c r="T1319" t="s">
        <v>96</v>
      </c>
      <c r="U1319">
        <v>0</v>
      </c>
      <c r="V1319">
        <v>0</v>
      </c>
      <c r="W1319">
        <v>0</v>
      </c>
      <c r="X1319">
        <v>0</v>
      </c>
      <c r="Y1319">
        <v>0.89</v>
      </c>
      <c r="Z1319">
        <v>0</v>
      </c>
      <c r="AA1319">
        <v>0</v>
      </c>
      <c r="AB1319">
        <v>0</v>
      </c>
      <c r="AC1319">
        <v>0.11</v>
      </c>
      <c r="AD1319">
        <v>0.02</v>
      </c>
      <c r="AE1319">
        <v>1.89487179636431</v>
      </c>
      <c r="AF1319">
        <v>175.2958189</v>
      </c>
      <c r="AG1319">
        <v>-40.466748129999999</v>
      </c>
      <c r="AI1319">
        <v>236900</v>
      </c>
      <c r="AJ1319" t="s">
        <v>1438</v>
      </c>
      <c r="AK1319" t="s">
        <v>96</v>
      </c>
      <c r="AL1319" t="s">
        <v>97</v>
      </c>
      <c r="AM1319" t="s">
        <v>97</v>
      </c>
      <c r="AN1319" t="s">
        <v>97</v>
      </c>
      <c r="AO1319">
        <v>0</v>
      </c>
      <c r="AP1319" t="s">
        <v>97</v>
      </c>
      <c r="AQ1319" t="s">
        <v>97</v>
      </c>
      <c r="AR1319">
        <v>0</v>
      </c>
      <c r="AS1319" t="s">
        <v>97</v>
      </c>
      <c r="AT1319" t="s">
        <v>97</v>
      </c>
      <c r="AU1319">
        <v>0</v>
      </c>
      <c r="AV1319" t="s">
        <v>97</v>
      </c>
      <c r="AW1319">
        <v>175.07479789999999</v>
      </c>
      <c r="AX1319">
        <v>-40.837314550000002</v>
      </c>
    </row>
    <row r="1320" spans="1:50" x14ac:dyDescent="0.55000000000000004">
      <c r="A1320">
        <v>235000</v>
      </c>
      <c r="B1320" t="s">
        <v>1420</v>
      </c>
      <c r="C1320" t="s">
        <v>96</v>
      </c>
      <c r="D1320">
        <v>0</v>
      </c>
      <c r="E1320">
        <v>0</v>
      </c>
      <c r="F1320">
        <v>0</v>
      </c>
      <c r="G1320">
        <v>0</v>
      </c>
      <c r="H1320">
        <v>0.91</v>
      </c>
      <c r="I1320">
        <v>0</v>
      </c>
      <c r="J1320">
        <v>0</v>
      </c>
      <c r="K1320">
        <v>0</v>
      </c>
      <c r="L1320">
        <v>0.09</v>
      </c>
      <c r="M1320">
        <v>0.02</v>
      </c>
      <c r="N1320">
        <v>2.62932195950762</v>
      </c>
      <c r="O1320">
        <f t="shared" si="40"/>
        <v>175.27456649999999</v>
      </c>
      <c r="P1320">
        <f t="shared" si="41"/>
        <v>-40.624000840000001</v>
      </c>
      <c r="R1320">
        <v>234300</v>
      </c>
      <c r="S1320" t="s">
        <v>1413</v>
      </c>
      <c r="T1320" t="s">
        <v>96</v>
      </c>
      <c r="U1320">
        <v>0</v>
      </c>
      <c r="V1320">
        <v>0</v>
      </c>
      <c r="W1320">
        <v>0</v>
      </c>
      <c r="X1320">
        <v>0</v>
      </c>
      <c r="Y1320">
        <v>0.85</v>
      </c>
      <c r="Z1320">
        <v>0.04</v>
      </c>
      <c r="AA1320">
        <v>0</v>
      </c>
      <c r="AB1320">
        <v>0.02</v>
      </c>
      <c r="AC1320">
        <v>0.09</v>
      </c>
      <c r="AD1320">
        <v>0.02</v>
      </c>
      <c r="AE1320">
        <v>3.5027384633779901</v>
      </c>
      <c r="AF1320">
        <v>175.3110499</v>
      </c>
      <c r="AG1320">
        <v>-40.484239010000003</v>
      </c>
      <c r="AI1320">
        <v>237000</v>
      </c>
      <c r="AJ1320" t="s">
        <v>1439</v>
      </c>
      <c r="AK1320" t="s">
        <v>96</v>
      </c>
      <c r="AL1320">
        <v>0</v>
      </c>
      <c r="AM1320">
        <v>0</v>
      </c>
      <c r="AN1320">
        <v>0</v>
      </c>
      <c r="AO1320">
        <v>0</v>
      </c>
      <c r="AP1320">
        <v>1.11022302462515E-16</v>
      </c>
      <c r="AQ1320">
        <v>0.7</v>
      </c>
      <c r="AR1320">
        <v>0</v>
      </c>
      <c r="AS1320">
        <v>0.08</v>
      </c>
      <c r="AT1320">
        <v>0.22</v>
      </c>
      <c r="AU1320">
        <v>0</v>
      </c>
      <c r="AV1320">
        <v>1.5046513084020601</v>
      </c>
      <c r="AW1320">
        <v>174.9988209</v>
      </c>
      <c r="AX1320">
        <v>-40.88107643</v>
      </c>
    </row>
    <row r="1321" spans="1:50" x14ac:dyDescent="0.55000000000000004">
      <c r="A1321">
        <v>235100</v>
      </c>
      <c r="B1321" t="s">
        <v>1421</v>
      </c>
      <c r="C1321" t="s">
        <v>96</v>
      </c>
      <c r="D1321">
        <v>0.02</v>
      </c>
      <c r="E1321">
        <v>0</v>
      </c>
      <c r="F1321">
        <v>0</v>
      </c>
      <c r="G1321">
        <v>0</v>
      </c>
      <c r="H1321">
        <v>0.93</v>
      </c>
      <c r="I1321">
        <v>0.02</v>
      </c>
      <c r="J1321">
        <v>0</v>
      </c>
      <c r="K1321">
        <v>0</v>
      </c>
      <c r="L1321">
        <v>0.03</v>
      </c>
      <c r="M1321">
        <v>0.02</v>
      </c>
      <c r="N1321">
        <v>6.5620178123580803</v>
      </c>
      <c r="O1321">
        <f t="shared" si="40"/>
        <v>175.30023700000001</v>
      </c>
      <c r="P1321">
        <f t="shared" si="41"/>
        <v>-40.612093569999999</v>
      </c>
      <c r="R1321">
        <v>234400</v>
      </c>
      <c r="S1321" t="s">
        <v>1414</v>
      </c>
      <c r="T1321" t="s">
        <v>96</v>
      </c>
      <c r="U1321">
        <v>0</v>
      </c>
      <c r="V1321">
        <v>0</v>
      </c>
      <c r="W1321">
        <v>0</v>
      </c>
      <c r="X1321">
        <v>0</v>
      </c>
      <c r="Y1321">
        <v>0.92</v>
      </c>
      <c r="Z1321">
        <v>0</v>
      </c>
      <c r="AA1321">
        <v>0</v>
      </c>
      <c r="AB1321">
        <v>0</v>
      </c>
      <c r="AC1321">
        <v>0.08</v>
      </c>
      <c r="AD1321">
        <v>0.02</v>
      </c>
      <c r="AE1321">
        <v>4.1195220419176897</v>
      </c>
      <c r="AF1321">
        <v>175.2571002</v>
      </c>
      <c r="AG1321">
        <v>-40.573785409999999</v>
      </c>
      <c r="AI1321">
        <v>237100</v>
      </c>
      <c r="AJ1321" t="s">
        <v>1440</v>
      </c>
      <c r="AK1321" t="s">
        <v>96</v>
      </c>
      <c r="AL1321" t="s">
        <v>97</v>
      </c>
      <c r="AM1321" t="s">
        <v>97</v>
      </c>
      <c r="AN1321" t="s">
        <v>97</v>
      </c>
      <c r="AO1321">
        <v>0</v>
      </c>
      <c r="AP1321" t="s">
        <v>97</v>
      </c>
      <c r="AQ1321" t="s">
        <v>97</v>
      </c>
      <c r="AR1321">
        <v>0</v>
      </c>
      <c r="AS1321" t="s">
        <v>97</v>
      </c>
      <c r="AT1321" t="s">
        <v>97</v>
      </c>
      <c r="AU1321">
        <v>0</v>
      </c>
      <c r="AV1321" t="s">
        <v>97</v>
      </c>
      <c r="AW1321">
        <v>174.98473059999901</v>
      </c>
      <c r="AX1321">
        <v>-40.891955629999998</v>
      </c>
    </row>
    <row r="1322" spans="1:50" x14ac:dyDescent="0.55000000000000004">
      <c r="A1322">
        <v>235200</v>
      </c>
      <c r="B1322" t="s">
        <v>1422</v>
      </c>
      <c r="C1322" t="s">
        <v>96</v>
      </c>
      <c r="D1322">
        <v>0</v>
      </c>
      <c r="E1322">
        <v>0</v>
      </c>
      <c r="F1322">
        <v>0</v>
      </c>
      <c r="G1322">
        <v>0</v>
      </c>
      <c r="H1322">
        <v>0.74</v>
      </c>
      <c r="I1322">
        <v>0</v>
      </c>
      <c r="J1322">
        <v>0</v>
      </c>
      <c r="K1322">
        <v>0</v>
      </c>
      <c r="L1322">
        <v>0.26</v>
      </c>
      <c r="M1322">
        <v>0.02</v>
      </c>
      <c r="N1322">
        <v>1.1450805951299901</v>
      </c>
      <c r="O1322">
        <f t="shared" si="40"/>
        <v>175.28484750000001</v>
      </c>
      <c r="P1322">
        <f t="shared" si="41"/>
        <v>-40.6233097</v>
      </c>
      <c r="R1322">
        <v>234500</v>
      </c>
      <c r="S1322" t="s">
        <v>1415</v>
      </c>
      <c r="T1322" t="s">
        <v>96</v>
      </c>
      <c r="U1322">
        <v>0</v>
      </c>
      <c r="V1322">
        <v>0</v>
      </c>
      <c r="W1322">
        <v>0</v>
      </c>
      <c r="X1322">
        <v>0</v>
      </c>
      <c r="Y1322">
        <v>1</v>
      </c>
      <c r="Z1322">
        <v>0</v>
      </c>
      <c r="AA1322">
        <v>0</v>
      </c>
      <c r="AB1322">
        <v>0</v>
      </c>
      <c r="AC1322">
        <v>0</v>
      </c>
      <c r="AD1322">
        <v>0.02</v>
      </c>
      <c r="AE1322" t="s">
        <v>97</v>
      </c>
      <c r="AF1322">
        <v>175.1885437</v>
      </c>
      <c r="AG1322">
        <v>-40.65346254</v>
      </c>
      <c r="AI1322">
        <v>237200</v>
      </c>
      <c r="AJ1322" t="s">
        <v>1441</v>
      </c>
      <c r="AK1322" t="s">
        <v>96</v>
      </c>
      <c r="AL1322" t="s">
        <v>97</v>
      </c>
      <c r="AM1322" t="s">
        <v>97</v>
      </c>
      <c r="AN1322" t="s">
        <v>97</v>
      </c>
      <c r="AO1322">
        <v>0</v>
      </c>
      <c r="AP1322" t="s">
        <v>97</v>
      </c>
      <c r="AQ1322" t="s">
        <v>97</v>
      </c>
      <c r="AR1322">
        <v>0</v>
      </c>
      <c r="AS1322" t="s">
        <v>97</v>
      </c>
      <c r="AT1322" t="s">
        <v>97</v>
      </c>
      <c r="AU1322">
        <v>0</v>
      </c>
      <c r="AV1322" t="s">
        <v>97</v>
      </c>
      <c r="AW1322">
        <v>175.04924740000001</v>
      </c>
      <c r="AX1322">
        <v>-40.862514560000001</v>
      </c>
    </row>
    <row r="1323" spans="1:50" x14ac:dyDescent="0.55000000000000004">
      <c r="A1323">
        <v>235300</v>
      </c>
      <c r="B1323" t="s">
        <v>1423</v>
      </c>
      <c r="C1323" t="s">
        <v>96</v>
      </c>
      <c r="D1323">
        <v>0</v>
      </c>
      <c r="E1323">
        <v>0</v>
      </c>
      <c r="F1323">
        <v>0</v>
      </c>
      <c r="G1323">
        <v>0</v>
      </c>
      <c r="H1323">
        <v>0.96</v>
      </c>
      <c r="I1323">
        <v>0</v>
      </c>
      <c r="J1323">
        <v>0</v>
      </c>
      <c r="K1323">
        <v>0</v>
      </c>
      <c r="L1323">
        <v>0.04</v>
      </c>
      <c r="M1323">
        <v>0.02</v>
      </c>
      <c r="N1323">
        <v>4.0854011036755304</v>
      </c>
      <c r="O1323">
        <f t="shared" si="40"/>
        <v>175.29075109999999</v>
      </c>
      <c r="P1323">
        <f t="shared" si="41"/>
        <v>-40.640630090000002</v>
      </c>
      <c r="R1323">
        <v>234600</v>
      </c>
      <c r="S1323" t="s">
        <v>1416</v>
      </c>
      <c r="T1323" t="s">
        <v>96</v>
      </c>
      <c r="U1323">
        <v>0</v>
      </c>
      <c r="V1323">
        <v>0</v>
      </c>
      <c r="W1323">
        <v>0</v>
      </c>
      <c r="X1323">
        <v>0</v>
      </c>
      <c r="Y1323">
        <v>0.87</v>
      </c>
      <c r="Z1323">
        <v>0</v>
      </c>
      <c r="AA1323">
        <v>0</v>
      </c>
      <c r="AB1323">
        <v>0</v>
      </c>
      <c r="AC1323">
        <v>0.13</v>
      </c>
      <c r="AD1323">
        <v>0.02</v>
      </c>
      <c r="AE1323">
        <v>0.78334317106044005</v>
      </c>
      <c r="AF1323">
        <v>175.48175130000001</v>
      </c>
      <c r="AG1323">
        <v>-40.535378999999999</v>
      </c>
      <c r="AI1323">
        <v>237300</v>
      </c>
      <c r="AJ1323" t="s">
        <v>1442</v>
      </c>
      <c r="AK1323" t="s">
        <v>96</v>
      </c>
      <c r="AL1323">
        <v>0</v>
      </c>
      <c r="AM1323">
        <v>0</v>
      </c>
      <c r="AN1323">
        <v>0</v>
      </c>
      <c r="AO1323">
        <v>0</v>
      </c>
      <c r="AP1323">
        <v>0</v>
      </c>
      <c r="AQ1323">
        <v>0.52</v>
      </c>
      <c r="AR1323">
        <v>0</v>
      </c>
      <c r="AS1323">
        <v>0.08</v>
      </c>
      <c r="AT1323">
        <v>0.4</v>
      </c>
      <c r="AU1323">
        <v>0</v>
      </c>
      <c r="AV1323">
        <v>1.05813118895612</v>
      </c>
      <c r="AW1323">
        <v>174.99338159999999</v>
      </c>
      <c r="AX1323">
        <v>-40.894839189999999</v>
      </c>
    </row>
    <row r="1324" spans="1:50" x14ac:dyDescent="0.55000000000000004">
      <c r="A1324">
        <v>235400</v>
      </c>
      <c r="B1324" t="s">
        <v>1424</v>
      </c>
      <c r="C1324" t="s">
        <v>96</v>
      </c>
      <c r="D1324">
        <v>0</v>
      </c>
      <c r="E1324">
        <v>0</v>
      </c>
      <c r="F1324">
        <v>0</v>
      </c>
      <c r="G1324">
        <v>0</v>
      </c>
      <c r="H1324">
        <v>0.89</v>
      </c>
      <c r="I1324">
        <v>0</v>
      </c>
      <c r="J1324">
        <v>0</v>
      </c>
      <c r="K1324">
        <v>0</v>
      </c>
      <c r="L1324">
        <v>0.11</v>
      </c>
      <c r="M1324">
        <v>0.02</v>
      </c>
      <c r="N1324">
        <v>11.978628873398799</v>
      </c>
      <c r="O1324">
        <f t="shared" si="40"/>
        <v>175.4133133</v>
      </c>
      <c r="P1324">
        <f t="shared" si="41"/>
        <v>-40.549886059999999</v>
      </c>
      <c r="R1324">
        <v>234700</v>
      </c>
      <c r="S1324" t="s">
        <v>1417</v>
      </c>
      <c r="T1324" t="s">
        <v>96</v>
      </c>
      <c r="U1324">
        <v>0</v>
      </c>
      <c r="V1324">
        <v>0</v>
      </c>
      <c r="W1324">
        <v>0</v>
      </c>
      <c r="X1324">
        <v>0</v>
      </c>
      <c r="Y1324">
        <v>1</v>
      </c>
      <c r="Z1324">
        <v>0</v>
      </c>
      <c r="AA1324">
        <v>0</v>
      </c>
      <c r="AB1324">
        <v>0</v>
      </c>
      <c r="AC1324">
        <v>0</v>
      </c>
      <c r="AD1324">
        <v>0.02</v>
      </c>
      <c r="AE1324">
        <v>4.1349088805588101</v>
      </c>
      <c r="AF1324">
        <v>175.27041449999999</v>
      </c>
      <c r="AG1324">
        <v>-40.61416466</v>
      </c>
      <c r="AI1324">
        <v>237400</v>
      </c>
      <c r="AJ1324" t="s">
        <v>1443</v>
      </c>
      <c r="AK1324" t="s">
        <v>96</v>
      </c>
      <c r="AL1324" t="s">
        <v>97</v>
      </c>
      <c r="AM1324" t="s">
        <v>97</v>
      </c>
      <c r="AN1324" t="s">
        <v>97</v>
      </c>
      <c r="AO1324">
        <v>0</v>
      </c>
      <c r="AP1324" t="s">
        <v>97</v>
      </c>
      <c r="AQ1324" t="s">
        <v>97</v>
      </c>
      <c r="AR1324">
        <v>0</v>
      </c>
      <c r="AS1324" t="s">
        <v>97</v>
      </c>
      <c r="AT1324" t="s">
        <v>97</v>
      </c>
      <c r="AU1324">
        <v>0</v>
      </c>
      <c r="AV1324" t="s">
        <v>97</v>
      </c>
      <c r="AW1324">
        <v>175.02785589999999</v>
      </c>
      <c r="AX1324">
        <v>-40.882900939999999</v>
      </c>
    </row>
    <row r="1325" spans="1:50" x14ac:dyDescent="0.55000000000000004">
      <c r="A1325">
        <v>235500</v>
      </c>
      <c r="B1325" t="s">
        <v>1425</v>
      </c>
      <c r="C1325" t="s">
        <v>96</v>
      </c>
      <c r="D1325">
        <v>0</v>
      </c>
      <c r="E1325">
        <v>0</v>
      </c>
      <c r="F1325">
        <v>0</v>
      </c>
      <c r="G1325">
        <v>0</v>
      </c>
      <c r="H1325">
        <v>0.94</v>
      </c>
      <c r="I1325">
        <v>0</v>
      </c>
      <c r="J1325">
        <v>0</v>
      </c>
      <c r="K1325">
        <v>0.02</v>
      </c>
      <c r="L1325">
        <v>0.04</v>
      </c>
      <c r="M1325">
        <v>0.02</v>
      </c>
      <c r="N1325">
        <v>4.6676606818686297</v>
      </c>
      <c r="O1325">
        <f t="shared" si="40"/>
        <v>175.29658519999899</v>
      </c>
      <c r="P1325">
        <f t="shared" si="41"/>
        <v>-40.620739929999999</v>
      </c>
      <c r="R1325">
        <v>234800</v>
      </c>
      <c r="S1325" t="s">
        <v>1418</v>
      </c>
      <c r="T1325" t="s">
        <v>96</v>
      </c>
      <c r="U1325">
        <v>0</v>
      </c>
      <c r="V1325">
        <v>0</v>
      </c>
      <c r="W1325">
        <v>0</v>
      </c>
      <c r="X1325">
        <v>0</v>
      </c>
      <c r="Y1325">
        <v>0.8</v>
      </c>
      <c r="Z1325">
        <v>0.12</v>
      </c>
      <c r="AA1325">
        <v>0</v>
      </c>
      <c r="AB1325">
        <v>0</v>
      </c>
      <c r="AC1325">
        <v>0.08</v>
      </c>
      <c r="AD1325">
        <v>0.02</v>
      </c>
      <c r="AE1325">
        <v>6.6554964347015204</v>
      </c>
      <c r="AF1325">
        <v>175.23111409999899</v>
      </c>
      <c r="AG1325">
        <v>-40.677003679999999</v>
      </c>
      <c r="AI1325">
        <v>237500</v>
      </c>
      <c r="AJ1325" t="s">
        <v>1444</v>
      </c>
      <c r="AK1325" t="s">
        <v>96</v>
      </c>
      <c r="AL1325">
        <v>0</v>
      </c>
      <c r="AM1325">
        <v>0.17</v>
      </c>
      <c r="AN1325">
        <v>0</v>
      </c>
      <c r="AO1325">
        <v>0</v>
      </c>
      <c r="AP1325">
        <v>0.04</v>
      </c>
      <c r="AQ1325">
        <v>0.27</v>
      </c>
      <c r="AR1325">
        <v>0</v>
      </c>
      <c r="AS1325">
        <v>0.21</v>
      </c>
      <c r="AT1325">
        <v>0.31</v>
      </c>
      <c r="AU1325">
        <v>0</v>
      </c>
      <c r="AV1325">
        <v>3.1155556089519099</v>
      </c>
      <c r="AW1325">
        <v>175.01141010000001</v>
      </c>
      <c r="AX1325">
        <v>-40.894572799999899</v>
      </c>
    </row>
    <row r="1326" spans="1:50" x14ac:dyDescent="0.55000000000000004">
      <c r="A1326">
        <v>235600</v>
      </c>
      <c r="B1326" t="s">
        <v>1426</v>
      </c>
      <c r="C1326" t="s">
        <v>96</v>
      </c>
      <c r="D1326">
        <v>0</v>
      </c>
      <c r="E1326">
        <v>0</v>
      </c>
      <c r="F1326">
        <v>0</v>
      </c>
      <c r="G1326">
        <v>0</v>
      </c>
      <c r="H1326">
        <v>0.77</v>
      </c>
      <c r="I1326">
        <v>0.12</v>
      </c>
      <c r="J1326">
        <v>0</v>
      </c>
      <c r="K1326">
        <v>0.02</v>
      </c>
      <c r="L1326">
        <v>0.09</v>
      </c>
      <c r="M1326">
        <v>0.02</v>
      </c>
      <c r="N1326">
        <v>1.69954262932893</v>
      </c>
      <c r="O1326">
        <f t="shared" si="40"/>
        <v>175.29037199999999</v>
      </c>
      <c r="P1326">
        <f t="shared" si="41"/>
        <v>-40.628886710000003</v>
      </c>
      <c r="R1326">
        <v>234900</v>
      </c>
      <c r="S1326" t="s">
        <v>1419</v>
      </c>
      <c r="T1326" t="s">
        <v>96</v>
      </c>
      <c r="U1326">
        <v>0</v>
      </c>
      <c r="V1326">
        <v>0</v>
      </c>
      <c r="W1326">
        <v>0</v>
      </c>
      <c r="X1326">
        <v>0</v>
      </c>
      <c r="Y1326">
        <v>0.8</v>
      </c>
      <c r="Z1326">
        <v>0</v>
      </c>
      <c r="AA1326">
        <v>0</v>
      </c>
      <c r="AB1326">
        <v>0</v>
      </c>
      <c r="AC1326">
        <v>0.2</v>
      </c>
      <c r="AD1326">
        <v>0.02</v>
      </c>
      <c r="AE1326">
        <v>1.7845922820418201</v>
      </c>
      <c r="AF1326">
        <v>175.28391389999999</v>
      </c>
      <c r="AG1326">
        <v>-40.615078769999997</v>
      </c>
      <c r="AI1326">
        <v>237600</v>
      </c>
      <c r="AJ1326" t="s">
        <v>1445</v>
      </c>
      <c r="AK1326" t="s">
        <v>96</v>
      </c>
      <c r="AL1326">
        <v>0</v>
      </c>
      <c r="AM1326">
        <v>0.02</v>
      </c>
      <c r="AN1326">
        <v>0</v>
      </c>
      <c r="AO1326">
        <v>0</v>
      </c>
      <c r="AP1326">
        <v>0</v>
      </c>
      <c r="AQ1326">
        <v>0.63</v>
      </c>
      <c r="AR1326">
        <v>0</v>
      </c>
      <c r="AS1326">
        <v>0.13</v>
      </c>
      <c r="AT1326">
        <v>0.22</v>
      </c>
      <c r="AU1326">
        <v>0</v>
      </c>
      <c r="AV1326">
        <v>1.5000124660338301</v>
      </c>
      <c r="AW1326">
        <v>175.06643410000001</v>
      </c>
      <c r="AX1326">
        <v>-40.865979340000003</v>
      </c>
    </row>
    <row r="1327" spans="1:50" x14ac:dyDescent="0.55000000000000004">
      <c r="A1327">
        <v>235700</v>
      </c>
      <c r="B1327" t="s">
        <v>1427</v>
      </c>
      <c r="C1327" t="s">
        <v>96</v>
      </c>
      <c r="D1327">
        <v>0</v>
      </c>
      <c r="E1327">
        <v>0</v>
      </c>
      <c r="F1327">
        <v>0</v>
      </c>
      <c r="G1327">
        <v>0</v>
      </c>
      <c r="H1327">
        <v>0.89</v>
      </c>
      <c r="I1327">
        <v>0.03</v>
      </c>
      <c r="J1327">
        <v>0</v>
      </c>
      <c r="K1327">
        <v>0</v>
      </c>
      <c r="L1327">
        <v>0.08</v>
      </c>
      <c r="M1327">
        <v>0.02</v>
      </c>
      <c r="N1327">
        <v>3.49754212424132</v>
      </c>
      <c r="O1327">
        <f t="shared" si="40"/>
        <v>175.30936399999999</v>
      </c>
      <c r="P1327">
        <f t="shared" si="41"/>
        <v>-40.621403899999997</v>
      </c>
      <c r="R1327">
        <v>235000</v>
      </c>
      <c r="S1327" t="s">
        <v>1420</v>
      </c>
      <c r="T1327" t="s">
        <v>96</v>
      </c>
      <c r="U1327">
        <v>0</v>
      </c>
      <c r="V1327">
        <v>0</v>
      </c>
      <c r="W1327">
        <v>0</v>
      </c>
      <c r="X1327">
        <v>0</v>
      </c>
      <c r="Y1327">
        <v>1</v>
      </c>
      <c r="Z1327">
        <v>0</v>
      </c>
      <c r="AA1327">
        <v>0</v>
      </c>
      <c r="AB1327">
        <v>0</v>
      </c>
      <c r="AC1327">
        <v>0</v>
      </c>
      <c r="AD1327">
        <v>0.02</v>
      </c>
      <c r="AE1327">
        <v>2.8805529013253999</v>
      </c>
      <c r="AF1327">
        <v>175.27456649999999</v>
      </c>
      <c r="AG1327">
        <v>-40.624000840000001</v>
      </c>
      <c r="AI1327">
        <v>237700</v>
      </c>
      <c r="AJ1327" t="s">
        <v>1446</v>
      </c>
      <c r="AK1327" t="s">
        <v>96</v>
      </c>
      <c r="AL1327" t="s">
        <v>97</v>
      </c>
      <c r="AM1327" t="s">
        <v>97</v>
      </c>
      <c r="AN1327" t="s">
        <v>97</v>
      </c>
      <c r="AO1327">
        <v>0</v>
      </c>
      <c r="AP1327" t="s">
        <v>97</v>
      </c>
      <c r="AQ1327" t="s">
        <v>97</v>
      </c>
      <c r="AR1327">
        <v>0</v>
      </c>
      <c r="AS1327" t="s">
        <v>97</v>
      </c>
      <c r="AT1327" t="s">
        <v>97</v>
      </c>
      <c r="AU1327">
        <v>0</v>
      </c>
      <c r="AV1327" t="s">
        <v>97</v>
      </c>
      <c r="AW1327">
        <v>175.18692759999999</v>
      </c>
      <c r="AX1327">
        <v>-40.823797810000002</v>
      </c>
    </row>
    <row r="1328" spans="1:50" x14ac:dyDescent="0.55000000000000004">
      <c r="A1328">
        <v>235800</v>
      </c>
      <c r="B1328" t="s">
        <v>1428</v>
      </c>
      <c r="C1328" t="s">
        <v>96</v>
      </c>
      <c r="D1328">
        <v>0</v>
      </c>
      <c r="E1328">
        <v>0</v>
      </c>
      <c r="F1328">
        <v>0</v>
      </c>
      <c r="G1328">
        <v>0</v>
      </c>
      <c r="H1328">
        <v>0.93</v>
      </c>
      <c r="I1328">
        <v>0.04</v>
      </c>
      <c r="J1328">
        <v>0</v>
      </c>
      <c r="K1328">
        <v>0</v>
      </c>
      <c r="L1328">
        <v>0.03</v>
      </c>
      <c r="M1328">
        <v>0.02</v>
      </c>
      <c r="N1328">
        <v>4.3031438193881701</v>
      </c>
      <c r="O1328">
        <f t="shared" si="40"/>
        <v>175.2892378</v>
      </c>
      <c r="P1328">
        <f t="shared" si="41"/>
        <v>-40.636506670000003</v>
      </c>
      <c r="R1328">
        <v>235100</v>
      </c>
      <c r="S1328" t="s">
        <v>1421</v>
      </c>
      <c r="T1328" t="s">
        <v>96</v>
      </c>
      <c r="U1328">
        <v>0</v>
      </c>
      <c r="V1328">
        <v>0</v>
      </c>
      <c r="W1328">
        <v>0</v>
      </c>
      <c r="X1328">
        <v>0</v>
      </c>
      <c r="Y1328">
        <v>1</v>
      </c>
      <c r="Z1328">
        <v>0</v>
      </c>
      <c r="AA1328">
        <v>0</v>
      </c>
      <c r="AB1328">
        <v>0</v>
      </c>
      <c r="AC1328">
        <v>0</v>
      </c>
      <c r="AD1328">
        <v>0.02</v>
      </c>
      <c r="AE1328">
        <v>0.65737071154527704</v>
      </c>
      <c r="AF1328">
        <v>175.30023700000001</v>
      </c>
      <c r="AG1328">
        <v>-40.612093569999999</v>
      </c>
      <c r="AI1328">
        <v>237800</v>
      </c>
      <c r="AJ1328" t="s">
        <v>1447</v>
      </c>
      <c r="AK1328" t="s">
        <v>96</v>
      </c>
      <c r="AL1328">
        <v>0</v>
      </c>
      <c r="AM1328">
        <v>0</v>
      </c>
      <c r="AN1328">
        <v>0</v>
      </c>
      <c r="AO1328">
        <v>0</v>
      </c>
      <c r="AP1328">
        <v>0</v>
      </c>
      <c r="AQ1328">
        <v>0.87</v>
      </c>
      <c r="AR1328">
        <v>0</v>
      </c>
      <c r="AS1328">
        <v>0.03</v>
      </c>
      <c r="AT1328">
        <v>0.1</v>
      </c>
      <c r="AU1328">
        <v>0</v>
      </c>
      <c r="AV1328">
        <v>2.26221646339881</v>
      </c>
      <c r="AW1328">
        <v>174.9988635</v>
      </c>
      <c r="AX1328">
        <v>-40.907994950000003</v>
      </c>
    </row>
    <row r="1329" spans="1:50" x14ac:dyDescent="0.55000000000000004">
      <c r="A1329">
        <v>235900</v>
      </c>
      <c r="B1329" t="s">
        <v>1429</v>
      </c>
      <c r="C1329" t="s">
        <v>96</v>
      </c>
      <c r="D1329">
        <v>0</v>
      </c>
      <c r="E1329">
        <v>0</v>
      </c>
      <c r="F1329">
        <v>0</v>
      </c>
      <c r="G1329">
        <v>0</v>
      </c>
      <c r="H1329">
        <v>0.9</v>
      </c>
      <c r="I1329">
        <v>0</v>
      </c>
      <c r="J1329">
        <v>0</v>
      </c>
      <c r="K1329">
        <v>0</v>
      </c>
      <c r="L1329">
        <v>0.1</v>
      </c>
      <c r="M1329">
        <v>0.02</v>
      </c>
      <c r="N1329">
        <v>2.28944369827241</v>
      </c>
      <c r="O1329">
        <f t="shared" si="40"/>
        <v>175.29899839999999</v>
      </c>
      <c r="P1329">
        <f t="shared" si="41"/>
        <v>-40.632160089999999</v>
      </c>
      <c r="R1329">
        <v>235200</v>
      </c>
      <c r="S1329" t="s">
        <v>1422</v>
      </c>
      <c r="T1329" t="s">
        <v>96</v>
      </c>
      <c r="U1329">
        <v>0</v>
      </c>
      <c r="V1329">
        <v>0</v>
      </c>
      <c r="W1329">
        <v>0</v>
      </c>
      <c r="X1329">
        <v>0</v>
      </c>
      <c r="Y1329">
        <v>0.89</v>
      </c>
      <c r="Z1329">
        <v>0.02</v>
      </c>
      <c r="AA1329">
        <v>0</v>
      </c>
      <c r="AB1329">
        <v>0</v>
      </c>
      <c r="AC1329">
        <v>0.09</v>
      </c>
      <c r="AD1329">
        <v>0.02</v>
      </c>
      <c r="AE1329">
        <v>4.3270950536767403</v>
      </c>
      <c r="AF1329">
        <v>175.28484750000001</v>
      </c>
      <c r="AG1329">
        <v>-40.6233097</v>
      </c>
      <c r="AI1329">
        <v>237900</v>
      </c>
      <c r="AJ1329" t="s">
        <v>1448</v>
      </c>
      <c r="AK1329" t="s">
        <v>96</v>
      </c>
      <c r="AL1329" t="s">
        <v>97</v>
      </c>
      <c r="AM1329" t="s">
        <v>97</v>
      </c>
      <c r="AN1329" t="s">
        <v>97</v>
      </c>
      <c r="AO1329">
        <v>0</v>
      </c>
      <c r="AP1329" t="s">
        <v>97</v>
      </c>
      <c r="AQ1329" t="s">
        <v>97</v>
      </c>
      <c r="AR1329">
        <v>0</v>
      </c>
      <c r="AS1329" t="s">
        <v>97</v>
      </c>
      <c r="AT1329" t="s">
        <v>97</v>
      </c>
      <c r="AU1329">
        <v>0</v>
      </c>
      <c r="AV1329" t="s">
        <v>97</v>
      </c>
      <c r="AW1329">
        <v>175.0476319</v>
      </c>
      <c r="AX1329">
        <v>-40.936885429999997</v>
      </c>
    </row>
    <row r="1330" spans="1:50" x14ac:dyDescent="0.55000000000000004">
      <c r="A1330">
        <v>236000</v>
      </c>
      <c r="B1330" t="s">
        <v>1430</v>
      </c>
      <c r="C1330" t="s">
        <v>96</v>
      </c>
      <c r="D1330">
        <v>0</v>
      </c>
      <c r="E1330">
        <v>0</v>
      </c>
      <c r="F1330">
        <v>0</v>
      </c>
      <c r="G1330">
        <v>0</v>
      </c>
      <c r="H1330">
        <v>1</v>
      </c>
      <c r="I1330">
        <v>0</v>
      </c>
      <c r="J1330">
        <v>0</v>
      </c>
      <c r="K1330">
        <v>0</v>
      </c>
      <c r="L1330">
        <v>0</v>
      </c>
      <c r="M1330">
        <v>0.02</v>
      </c>
      <c r="N1330">
        <v>13.3197571338688</v>
      </c>
      <c r="O1330">
        <f t="shared" si="40"/>
        <v>175.40147680000001</v>
      </c>
      <c r="P1330">
        <f t="shared" si="41"/>
        <v>-40.651747540000002</v>
      </c>
      <c r="R1330">
        <v>235300</v>
      </c>
      <c r="S1330" t="s">
        <v>1423</v>
      </c>
      <c r="T1330" t="s">
        <v>96</v>
      </c>
      <c r="U1330">
        <v>0</v>
      </c>
      <c r="V1330">
        <v>0</v>
      </c>
      <c r="W1330">
        <v>0</v>
      </c>
      <c r="X1330">
        <v>0</v>
      </c>
      <c r="Y1330">
        <v>0.97</v>
      </c>
      <c r="Z1330">
        <v>0.01</v>
      </c>
      <c r="AA1330">
        <v>0</v>
      </c>
      <c r="AB1330">
        <v>0.01</v>
      </c>
      <c r="AC1330">
        <v>0.01</v>
      </c>
      <c r="AD1330">
        <v>0.02</v>
      </c>
      <c r="AE1330">
        <v>5.1018124221303403</v>
      </c>
      <c r="AF1330">
        <v>175.29075109999999</v>
      </c>
      <c r="AG1330">
        <v>-40.640630090000002</v>
      </c>
      <c r="AI1330">
        <v>238000</v>
      </c>
      <c r="AJ1330" t="s">
        <v>1449</v>
      </c>
      <c r="AK1330" t="s">
        <v>96</v>
      </c>
      <c r="AL1330">
        <v>0</v>
      </c>
      <c r="AM1330">
        <v>0.13</v>
      </c>
      <c r="AN1330">
        <v>0</v>
      </c>
      <c r="AO1330">
        <v>0</v>
      </c>
      <c r="AP1330">
        <v>0.01</v>
      </c>
      <c r="AQ1330">
        <v>0.33</v>
      </c>
      <c r="AR1330">
        <v>0</v>
      </c>
      <c r="AS1330">
        <v>0.12</v>
      </c>
      <c r="AT1330">
        <v>0.41</v>
      </c>
      <c r="AU1330">
        <v>0</v>
      </c>
      <c r="AV1330">
        <v>2.8966021033849998</v>
      </c>
      <c r="AW1330">
        <v>174.9821642</v>
      </c>
      <c r="AX1330">
        <v>-40.91582202</v>
      </c>
    </row>
    <row r="1331" spans="1:50" x14ac:dyDescent="0.55000000000000004">
      <c r="A1331">
        <v>236100</v>
      </c>
      <c r="B1331" t="s">
        <v>1431</v>
      </c>
      <c r="C1331" t="s">
        <v>96</v>
      </c>
      <c r="D1331">
        <v>0</v>
      </c>
      <c r="E1331">
        <v>0</v>
      </c>
      <c r="F1331">
        <v>0</v>
      </c>
      <c r="G1331">
        <v>0</v>
      </c>
      <c r="H1331">
        <v>1</v>
      </c>
      <c r="I1331">
        <v>0</v>
      </c>
      <c r="J1331">
        <v>0</v>
      </c>
      <c r="K1331">
        <v>0</v>
      </c>
      <c r="L1331">
        <v>0</v>
      </c>
      <c r="M1331">
        <v>0.02</v>
      </c>
      <c r="N1331">
        <v>10.3934327078083</v>
      </c>
      <c r="O1331">
        <f t="shared" si="40"/>
        <v>175.29851590000001</v>
      </c>
      <c r="P1331">
        <f t="shared" si="41"/>
        <v>-40.713016799999899</v>
      </c>
      <c r="R1331">
        <v>235400</v>
      </c>
      <c r="S1331" t="s">
        <v>1424</v>
      </c>
      <c r="T1331" t="s">
        <v>96</v>
      </c>
      <c r="U1331">
        <v>0</v>
      </c>
      <c r="V1331">
        <v>0</v>
      </c>
      <c r="W1331">
        <v>0</v>
      </c>
      <c r="X1331">
        <v>0</v>
      </c>
      <c r="Y1331">
        <v>0.74</v>
      </c>
      <c r="Z1331">
        <v>0</v>
      </c>
      <c r="AA1331">
        <v>0</v>
      </c>
      <c r="AB1331">
        <v>0</v>
      </c>
      <c r="AC1331">
        <v>0.26</v>
      </c>
      <c r="AD1331">
        <v>0.02</v>
      </c>
      <c r="AE1331">
        <v>1.5666863421208801</v>
      </c>
      <c r="AF1331">
        <v>175.4133133</v>
      </c>
      <c r="AG1331">
        <v>-40.549886059999999</v>
      </c>
      <c r="AI1331">
        <v>238100</v>
      </c>
      <c r="AJ1331" t="s">
        <v>1450</v>
      </c>
      <c r="AK1331" t="s">
        <v>96</v>
      </c>
      <c r="AL1331">
        <v>0</v>
      </c>
      <c r="AM1331">
        <v>0.14000000000000001</v>
      </c>
      <c r="AN1331">
        <v>0</v>
      </c>
      <c r="AO1331">
        <v>0</v>
      </c>
      <c r="AP1331">
        <v>-0.01</v>
      </c>
      <c r="AQ1331">
        <v>0.64</v>
      </c>
      <c r="AR1331">
        <v>0</v>
      </c>
      <c r="AS1331">
        <v>0</v>
      </c>
      <c r="AT1331">
        <v>0.23</v>
      </c>
      <c r="AU1331">
        <v>0</v>
      </c>
      <c r="AV1331">
        <v>2.5949480065956099</v>
      </c>
      <c r="AW1331">
        <v>175.07883129999999</v>
      </c>
      <c r="AX1331">
        <v>-40.866992179999997</v>
      </c>
    </row>
    <row r="1332" spans="1:50" x14ac:dyDescent="0.55000000000000004">
      <c r="A1332">
        <v>236300</v>
      </c>
      <c r="B1332" t="s">
        <v>1432</v>
      </c>
      <c r="C1332" t="s">
        <v>96</v>
      </c>
      <c r="D1332">
        <v>0.04</v>
      </c>
      <c r="E1332">
        <v>0</v>
      </c>
      <c r="F1332">
        <v>0</v>
      </c>
      <c r="G1332">
        <v>0</v>
      </c>
      <c r="H1332">
        <v>0.89999999999999902</v>
      </c>
      <c r="I1332">
        <v>0</v>
      </c>
      <c r="J1332">
        <v>0</v>
      </c>
      <c r="K1332">
        <v>0.02</v>
      </c>
      <c r="L1332">
        <v>0.04</v>
      </c>
      <c r="M1332">
        <v>0.02</v>
      </c>
      <c r="N1332">
        <v>10.3863887875078</v>
      </c>
      <c r="O1332">
        <f t="shared" si="40"/>
        <v>175.11697649999999</v>
      </c>
      <c r="P1332">
        <f t="shared" si="41"/>
        <v>-40.749524000000001</v>
      </c>
      <c r="R1332">
        <v>235500</v>
      </c>
      <c r="S1332" t="s">
        <v>1425</v>
      </c>
      <c r="T1332" t="s">
        <v>96</v>
      </c>
      <c r="U1332">
        <v>0</v>
      </c>
      <c r="V1332">
        <v>0</v>
      </c>
      <c r="W1332">
        <v>0</v>
      </c>
      <c r="X1332">
        <v>0</v>
      </c>
      <c r="Y1332">
        <v>1</v>
      </c>
      <c r="Z1332">
        <v>0</v>
      </c>
      <c r="AA1332">
        <v>0</v>
      </c>
      <c r="AB1332">
        <v>0</v>
      </c>
      <c r="AC1332">
        <v>0</v>
      </c>
      <c r="AD1332">
        <v>0.02</v>
      </c>
      <c r="AE1332">
        <v>0.72225751806530702</v>
      </c>
      <c r="AF1332">
        <v>175.29658519999899</v>
      </c>
      <c r="AG1332">
        <v>-40.620739929999999</v>
      </c>
      <c r="AI1332">
        <v>238300</v>
      </c>
      <c r="AJ1332" t="s">
        <v>1451</v>
      </c>
      <c r="AK1332" t="s">
        <v>96</v>
      </c>
      <c r="AL1332" t="s">
        <v>97</v>
      </c>
      <c r="AM1332" t="s">
        <v>97</v>
      </c>
      <c r="AN1332" t="s">
        <v>97</v>
      </c>
      <c r="AO1332">
        <v>0</v>
      </c>
      <c r="AP1332" t="s">
        <v>97</v>
      </c>
      <c r="AQ1332" t="s">
        <v>97</v>
      </c>
      <c r="AR1332">
        <v>0</v>
      </c>
      <c r="AS1332" t="s">
        <v>97</v>
      </c>
      <c r="AT1332" t="s">
        <v>97</v>
      </c>
      <c r="AU1332">
        <v>0</v>
      </c>
      <c r="AV1332" t="s">
        <v>97</v>
      </c>
      <c r="AW1332">
        <v>174.9927089</v>
      </c>
      <c r="AX1332">
        <v>-40.921862390000001</v>
      </c>
    </row>
    <row r="1333" spans="1:50" x14ac:dyDescent="0.55000000000000004">
      <c r="A1333">
        <v>236400</v>
      </c>
      <c r="B1333" t="s">
        <v>1433</v>
      </c>
      <c r="C1333" t="s">
        <v>96</v>
      </c>
      <c r="D1333">
        <v>0.17</v>
      </c>
      <c r="E1333">
        <v>0</v>
      </c>
      <c r="F1333">
        <v>0</v>
      </c>
      <c r="G1333">
        <v>0</v>
      </c>
      <c r="H1333">
        <v>0.73</v>
      </c>
      <c r="I1333">
        <v>0</v>
      </c>
      <c r="J1333">
        <v>0</v>
      </c>
      <c r="K1333">
        <v>0</v>
      </c>
      <c r="L1333">
        <v>0.1</v>
      </c>
      <c r="M1333">
        <v>0.02</v>
      </c>
      <c r="N1333">
        <v>15.228310223153001</v>
      </c>
      <c r="O1333">
        <f t="shared" si="40"/>
        <v>175.1696326</v>
      </c>
      <c r="P1333">
        <f t="shared" si="41"/>
        <v>-40.743695340000002</v>
      </c>
      <c r="R1333">
        <v>235600</v>
      </c>
      <c r="S1333" t="s">
        <v>1426</v>
      </c>
      <c r="T1333" t="s">
        <v>96</v>
      </c>
      <c r="U1333">
        <v>0</v>
      </c>
      <c r="V1333">
        <v>0</v>
      </c>
      <c r="W1333">
        <v>0</v>
      </c>
      <c r="X1333">
        <v>0</v>
      </c>
      <c r="Y1333">
        <v>1</v>
      </c>
      <c r="Z1333">
        <v>0</v>
      </c>
      <c r="AA1333">
        <v>0</v>
      </c>
      <c r="AB1333">
        <v>0</v>
      </c>
      <c r="AC1333">
        <v>0</v>
      </c>
      <c r="AD1333">
        <v>0.02</v>
      </c>
      <c r="AE1333">
        <v>0.81488135501661596</v>
      </c>
      <c r="AF1333">
        <v>175.29037199999999</v>
      </c>
      <c r="AG1333">
        <v>-40.628886710000003</v>
      </c>
      <c r="AI1333">
        <v>238400</v>
      </c>
      <c r="AJ1333" t="s">
        <v>1452</v>
      </c>
      <c r="AK1333" t="s">
        <v>96</v>
      </c>
      <c r="AL1333">
        <v>0</v>
      </c>
      <c r="AM1333">
        <v>0</v>
      </c>
      <c r="AN1333">
        <v>0</v>
      </c>
      <c r="AO1333">
        <v>0</v>
      </c>
      <c r="AP1333">
        <v>0</v>
      </c>
      <c r="AQ1333">
        <v>0.74</v>
      </c>
      <c r="AR1333">
        <v>0</v>
      </c>
      <c r="AS1333">
        <v>0.04</v>
      </c>
      <c r="AT1333">
        <v>0.22</v>
      </c>
      <c r="AU1333">
        <v>0</v>
      </c>
      <c r="AV1333">
        <v>1.6088378055992101</v>
      </c>
      <c r="AW1333">
        <v>175.01186630000001</v>
      </c>
      <c r="AX1333">
        <v>-40.919346650000001</v>
      </c>
    </row>
    <row r="1334" spans="1:50" x14ac:dyDescent="0.55000000000000004">
      <c r="A1334">
        <v>236500</v>
      </c>
      <c r="B1334" t="s">
        <v>1434</v>
      </c>
      <c r="C1334" t="s">
        <v>96</v>
      </c>
      <c r="D1334">
        <v>0.06</v>
      </c>
      <c r="E1334">
        <v>0</v>
      </c>
      <c r="F1334">
        <v>0</v>
      </c>
      <c r="G1334">
        <v>0</v>
      </c>
      <c r="H1334">
        <v>0.77999999999999903</v>
      </c>
      <c r="I1334">
        <v>0.03</v>
      </c>
      <c r="J1334">
        <v>0</v>
      </c>
      <c r="K1334">
        <v>0.03</v>
      </c>
      <c r="L1334">
        <v>0.1</v>
      </c>
      <c r="M1334">
        <v>0.02</v>
      </c>
      <c r="N1334">
        <v>10.5519643992911</v>
      </c>
      <c r="O1334">
        <f t="shared" si="40"/>
        <v>175.139668</v>
      </c>
      <c r="P1334">
        <f t="shared" si="41"/>
        <v>-40.75304139</v>
      </c>
      <c r="R1334">
        <v>235700</v>
      </c>
      <c r="S1334" t="s">
        <v>1427</v>
      </c>
      <c r="T1334" t="s">
        <v>96</v>
      </c>
      <c r="U1334">
        <v>0</v>
      </c>
      <c r="V1334">
        <v>0</v>
      </c>
      <c r="W1334">
        <v>0</v>
      </c>
      <c r="X1334">
        <v>0</v>
      </c>
      <c r="Y1334">
        <v>0.88</v>
      </c>
      <c r="Z1334">
        <v>0</v>
      </c>
      <c r="AA1334">
        <v>0</v>
      </c>
      <c r="AB1334">
        <v>0</v>
      </c>
      <c r="AC1334">
        <v>0.12</v>
      </c>
      <c r="AD1334">
        <v>0.02</v>
      </c>
      <c r="AE1334">
        <v>1.84001203862901</v>
      </c>
      <c r="AF1334">
        <v>175.30936399999999</v>
      </c>
      <c r="AG1334">
        <v>-40.621403899999997</v>
      </c>
      <c r="AI1334">
        <v>238500</v>
      </c>
      <c r="AJ1334" t="s">
        <v>1453</v>
      </c>
      <c r="AK1334" t="s">
        <v>96</v>
      </c>
      <c r="AL1334">
        <v>0</v>
      </c>
      <c r="AM1334">
        <v>0</v>
      </c>
      <c r="AN1334">
        <v>0</v>
      </c>
      <c r="AO1334">
        <v>0</v>
      </c>
      <c r="AP1334">
        <v>0</v>
      </c>
      <c r="AQ1334">
        <v>0.53</v>
      </c>
      <c r="AR1334">
        <v>0</v>
      </c>
      <c r="AS1334">
        <v>0.17</v>
      </c>
      <c r="AT1334">
        <v>0.3</v>
      </c>
      <c r="AU1334">
        <v>0</v>
      </c>
      <c r="AV1334">
        <v>1.46658150846943</v>
      </c>
      <c r="AW1334">
        <v>174.9832916</v>
      </c>
      <c r="AX1334">
        <v>-40.941266120000002</v>
      </c>
    </row>
    <row r="1335" spans="1:50" x14ac:dyDescent="0.55000000000000004">
      <c r="A1335">
        <v>236600</v>
      </c>
      <c r="B1335" t="s">
        <v>1435</v>
      </c>
      <c r="C1335" t="s">
        <v>96</v>
      </c>
      <c r="D1335">
        <v>0.21</v>
      </c>
      <c r="E1335">
        <v>0</v>
      </c>
      <c r="F1335">
        <v>0</v>
      </c>
      <c r="G1335">
        <v>0</v>
      </c>
      <c r="H1335">
        <v>0.77</v>
      </c>
      <c r="I1335">
        <v>0</v>
      </c>
      <c r="J1335">
        <v>0</v>
      </c>
      <c r="K1335">
        <v>0</v>
      </c>
      <c r="L1335">
        <v>0.02</v>
      </c>
      <c r="M1335">
        <v>0.02</v>
      </c>
      <c r="N1335">
        <v>22.1961184218463</v>
      </c>
      <c r="O1335">
        <f t="shared" si="40"/>
        <v>175.10587809999899</v>
      </c>
      <c r="P1335">
        <f t="shared" si="41"/>
        <v>-40.797109470000002</v>
      </c>
      <c r="R1335">
        <v>235800</v>
      </c>
      <c r="S1335" t="s">
        <v>1428</v>
      </c>
      <c r="T1335" t="s">
        <v>96</v>
      </c>
      <c r="U1335">
        <v>0</v>
      </c>
      <c r="V1335">
        <v>0</v>
      </c>
      <c r="W1335">
        <v>0</v>
      </c>
      <c r="X1335">
        <v>0</v>
      </c>
      <c r="Y1335">
        <v>1</v>
      </c>
      <c r="Z1335">
        <v>0</v>
      </c>
      <c r="AA1335">
        <v>0</v>
      </c>
      <c r="AB1335">
        <v>0</v>
      </c>
      <c r="AC1335">
        <v>0</v>
      </c>
      <c r="AD1335">
        <v>0.02</v>
      </c>
      <c r="AE1335">
        <v>3.15443795614526</v>
      </c>
      <c r="AF1335">
        <v>175.2892378</v>
      </c>
      <c r="AG1335">
        <v>-40.636506670000003</v>
      </c>
      <c r="AI1335">
        <v>238600</v>
      </c>
      <c r="AJ1335" t="s">
        <v>1454</v>
      </c>
      <c r="AK1335" t="s">
        <v>96</v>
      </c>
      <c r="AL1335">
        <v>0</v>
      </c>
      <c r="AM1335">
        <v>0</v>
      </c>
      <c r="AN1335">
        <v>0</v>
      </c>
      <c r="AO1335">
        <v>0</v>
      </c>
      <c r="AP1335">
        <v>0</v>
      </c>
      <c r="AQ1335">
        <v>0.15</v>
      </c>
      <c r="AR1335">
        <v>0</v>
      </c>
      <c r="AS1335">
        <v>0.15</v>
      </c>
      <c r="AT1335">
        <v>0.7</v>
      </c>
      <c r="AU1335">
        <v>0</v>
      </c>
      <c r="AV1335" t="s">
        <v>97</v>
      </c>
      <c r="AW1335">
        <v>174.96895140000001</v>
      </c>
      <c r="AX1335">
        <v>-40.971868319999999</v>
      </c>
    </row>
    <row r="1336" spans="1:50" x14ac:dyDescent="0.55000000000000004">
      <c r="A1336">
        <v>236700</v>
      </c>
      <c r="B1336" t="s">
        <v>1436</v>
      </c>
      <c r="C1336" t="s">
        <v>96</v>
      </c>
      <c r="D1336">
        <v>0</v>
      </c>
      <c r="E1336">
        <v>0</v>
      </c>
      <c r="F1336">
        <v>0</v>
      </c>
      <c r="G1336">
        <v>0</v>
      </c>
      <c r="H1336">
        <v>0.92</v>
      </c>
      <c r="I1336">
        <v>0</v>
      </c>
      <c r="J1336">
        <v>0</v>
      </c>
      <c r="K1336">
        <v>0</v>
      </c>
      <c r="L1336">
        <v>0.08</v>
      </c>
      <c r="M1336">
        <v>0.02</v>
      </c>
      <c r="N1336">
        <v>7.93105612081483</v>
      </c>
      <c r="O1336">
        <f t="shared" si="40"/>
        <v>175.16725980000001</v>
      </c>
      <c r="P1336">
        <f t="shared" si="41"/>
        <v>-40.759798269999997</v>
      </c>
      <c r="R1336">
        <v>235900</v>
      </c>
      <c r="S1336" t="s">
        <v>1429</v>
      </c>
      <c r="T1336" t="s">
        <v>96</v>
      </c>
      <c r="U1336">
        <v>0</v>
      </c>
      <c r="V1336">
        <v>0</v>
      </c>
      <c r="W1336">
        <v>0</v>
      </c>
      <c r="X1336">
        <v>0</v>
      </c>
      <c r="Y1336">
        <v>0.91</v>
      </c>
      <c r="Z1336">
        <v>0</v>
      </c>
      <c r="AA1336">
        <v>0</v>
      </c>
      <c r="AB1336">
        <v>0</v>
      </c>
      <c r="AC1336">
        <v>0.09</v>
      </c>
      <c r="AD1336">
        <v>0.02</v>
      </c>
      <c r="AE1336">
        <v>3.2048402401367202</v>
      </c>
      <c r="AF1336">
        <v>175.29899839999999</v>
      </c>
      <c r="AG1336">
        <v>-40.632160089999999</v>
      </c>
      <c r="AI1336">
        <v>238800</v>
      </c>
      <c r="AJ1336" t="s">
        <v>1455</v>
      </c>
      <c r="AK1336" t="s">
        <v>96</v>
      </c>
      <c r="AL1336">
        <v>0</v>
      </c>
      <c r="AM1336">
        <v>0</v>
      </c>
      <c r="AN1336">
        <v>0</v>
      </c>
      <c r="AO1336">
        <v>0</v>
      </c>
      <c r="AP1336">
        <v>-0.01</v>
      </c>
      <c r="AQ1336">
        <v>0.46</v>
      </c>
      <c r="AR1336">
        <v>0</v>
      </c>
      <c r="AS1336">
        <v>0.14000000000000001</v>
      </c>
      <c r="AT1336">
        <v>0.41</v>
      </c>
      <c r="AU1336">
        <v>0</v>
      </c>
      <c r="AV1336" t="s">
        <v>97</v>
      </c>
      <c r="AW1336">
        <v>174.87349259999999</v>
      </c>
      <c r="AX1336">
        <v>-41.044195449999997</v>
      </c>
    </row>
    <row r="1337" spans="1:50" x14ac:dyDescent="0.55000000000000004">
      <c r="A1337">
        <v>236800</v>
      </c>
      <c r="B1337" t="s">
        <v>1437</v>
      </c>
      <c r="C1337" t="s">
        <v>96</v>
      </c>
      <c r="D1337">
        <v>0.17</v>
      </c>
      <c r="E1337">
        <v>0.01</v>
      </c>
      <c r="F1337">
        <v>0</v>
      </c>
      <c r="G1337">
        <v>0</v>
      </c>
      <c r="H1337">
        <v>0.76</v>
      </c>
      <c r="I1337">
        <v>0.02</v>
      </c>
      <c r="J1337">
        <v>0</v>
      </c>
      <c r="K1337">
        <v>0.02</v>
      </c>
      <c r="L1337">
        <v>0.02</v>
      </c>
      <c r="M1337">
        <v>0.02</v>
      </c>
      <c r="N1337">
        <v>18.3558468059924</v>
      </c>
      <c r="O1337">
        <f t="shared" si="40"/>
        <v>175.02708129999999</v>
      </c>
      <c r="P1337">
        <f t="shared" si="41"/>
        <v>-40.864633329999997</v>
      </c>
      <c r="R1337">
        <v>236000</v>
      </c>
      <c r="S1337" t="s">
        <v>1430</v>
      </c>
      <c r="T1337" t="s">
        <v>96</v>
      </c>
      <c r="U1337">
        <v>0</v>
      </c>
      <c r="V1337">
        <v>0</v>
      </c>
      <c r="W1337">
        <v>0</v>
      </c>
      <c r="X1337">
        <v>0</v>
      </c>
      <c r="Y1337">
        <v>1</v>
      </c>
      <c r="Z1337">
        <v>0</v>
      </c>
      <c r="AA1337">
        <v>0</v>
      </c>
      <c r="AB1337">
        <v>0</v>
      </c>
      <c r="AC1337">
        <v>0</v>
      </c>
      <c r="AD1337">
        <v>0.02</v>
      </c>
      <c r="AE1337">
        <v>4.2009674133299697</v>
      </c>
      <c r="AF1337">
        <v>175.40147680000001</v>
      </c>
      <c r="AG1337">
        <v>-40.651747540000002</v>
      </c>
      <c r="AI1337">
        <v>238900</v>
      </c>
      <c r="AJ1337" t="s">
        <v>1456</v>
      </c>
      <c r="AK1337" t="s">
        <v>96</v>
      </c>
      <c r="AL1337" t="s">
        <v>97</v>
      </c>
      <c r="AM1337" t="s">
        <v>97</v>
      </c>
      <c r="AN1337" t="s">
        <v>97</v>
      </c>
      <c r="AO1337">
        <v>0</v>
      </c>
      <c r="AP1337" t="s">
        <v>97</v>
      </c>
      <c r="AQ1337" t="s">
        <v>97</v>
      </c>
      <c r="AR1337">
        <v>0</v>
      </c>
      <c r="AS1337" t="s">
        <v>97</v>
      </c>
      <c r="AT1337" t="s">
        <v>97</v>
      </c>
      <c r="AU1337">
        <v>0</v>
      </c>
      <c r="AV1337" t="s">
        <v>97</v>
      </c>
      <c r="AW1337">
        <v>174.90903280000001</v>
      </c>
      <c r="AX1337">
        <v>-41.056847779999998</v>
      </c>
    </row>
    <row r="1338" spans="1:50" x14ac:dyDescent="0.55000000000000004">
      <c r="A1338">
        <v>236900</v>
      </c>
      <c r="B1338" t="s">
        <v>1438</v>
      </c>
      <c r="C1338" t="s">
        <v>96</v>
      </c>
      <c r="D1338">
        <v>0.35</v>
      </c>
      <c r="E1338">
        <v>0</v>
      </c>
      <c r="F1338">
        <v>0</v>
      </c>
      <c r="G1338">
        <v>0</v>
      </c>
      <c r="H1338">
        <v>0.65</v>
      </c>
      <c r="I1338">
        <v>0</v>
      </c>
      <c r="J1338">
        <v>0</v>
      </c>
      <c r="K1338">
        <v>0</v>
      </c>
      <c r="L1338">
        <v>0</v>
      </c>
      <c r="M1338">
        <v>0.02</v>
      </c>
      <c r="N1338">
        <v>31.149562611677698</v>
      </c>
      <c r="O1338">
        <f t="shared" si="40"/>
        <v>175.07479789999999</v>
      </c>
      <c r="P1338">
        <f t="shared" si="41"/>
        <v>-40.837314550000002</v>
      </c>
      <c r="R1338">
        <v>236100</v>
      </c>
      <c r="S1338" t="s">
        <v>1431</v>
      </c>
      <c r="T1338" t="s">
        <v>96</v>
      </c>
      <c r="U1338">
        <v>0</v>
      </c>
      <c r="V1338">
        <v>0</v>
      </c>
      <c r="W1338">
        <v>0</v>
      </c>
      <c r="X1338">
        <v>0</v>
      </c>
      <c r="Y1338">
        <v>1</v>
      </c>
      <c r="Z1338">
        <v>0</v>
      </c>
      <c r="AA1338">
        <v>0</v>
      </c>
      <c r="AB1338">
        <v>0</v>
      </c>
      <c r="AC1338">
        <v>0</v>
      </c>
      <c r="AD1338">
        <v>0.02</v>
      </c>
      <c r="AE1338" t="s">
        <v>97</v>
      </c>
      <c r="AF1338">
        <v>175.29851590000001</v>
      </c>
      <c r="AG1338">
        <v>-40.713016799999899</v>
      </c>
      <c r="AI1338">
        <v>239000</v>
      </c>
      <c r="AJ1338" t="s">
        <v>1457</v>
      </c>
      <c r="AK1338" t="s">
        <v>96</v>
      </c>
      <c r="AL1338">
        <v>0</v>
      </c>
      <c r="AM1338">
        <v>0.02</v>
      </c>
      <c r="AN1338">
        <v>0</v>
      </c>
      <c r="AO1338">
        <v>0</v>
      </c>
      <c r="AP1338">
        <v>0</v>
      </c>
      <c r="AQ1338">
        <v>0.75</v>
      </c>
      <c r="AR1338">
        <v>0</v>
      </c>
      <c r="AS1338">
        <v>0.03</v>
      </c>
      <c r="AT1338">
        <v>0.2</v>
      </c>
      <c r="AU1338">
        <v>0</v>
      </c>
      <c r="AV1338">
        <v>2.8850135693531098</v>
      </c>
      <c r="AW1338">
        <v>174.8603957</v>
      </c>
      <c r="AX1338">
        <v>-41.067684929999999</v>
      </c>
    </row>
    <row r="1339" spans="1:50" x14ac:dyDescent="0.55000000000000004">
      <c r="A1339">
        <v>237000</v>
      </c>
      <c r="B1339" t="s">
        <v>1439</v>
      </c>
      <c r="C1339" t="s">
        <v>96</v>
      </c>
      <c r="D1339">
        <v>0.18</v>
      </c>
      <c r="E1339">
        <v>0.02</v>
      </c>
      <c r="F1339">
        <v>0</v>
      </c>
      <c r="G1339">
        <v>0</v>
      </c>
      <c r="H1339">
        <v>0.74</v>
      </c>
      <c r="I1339">
        <v>0.02</v>
      </c>
      <c r="J1339">
        <v>0</v>
      </c>
      <c r="K1339">
        <v>0.02</v>
      </c>
      <c r="L1339">
        <v>0.02</v>
      </c>
      <c r="M1339">
        <v>0.02</v>
      </c>
      <c r="N1339">
        <v>16.131967999520398</v>
      </c>
      <c r="O1339">
        <f t="shared" si="40"/>
        <v>174.9988209</v>
      </c>
      <c r="P1339">
        <f t="shared" si="41"/>
        <v>-40.88107643</v>
      </c>
      <c r="R1339">
        <v>236300</v>
      </c>
      <c r="S1339" t="s">
        <v>1432</v>
      </c>
      <c r="T1339" t="s">
        <v>96</v>
      </c>
      <c r="U1339">
        <v>0</v>
      </c>
      <c r="V1339">
        <v>0</v>
      </c>
      <c r="W1339">
        <v>0</v>
      </c>
      <c r="X1339">
        <v>0</v>
      </c>
      <c r="Y1339">
        <v>0.87</v>
      </c>
      <c r="Z1339">
        <v>0</v>
      </c>
      <c r="AA1339">
        <v>0</v>
      </c>
      <c r="AB1339">
        <v>0</v>
      </c>
      <c r="AC1339">
        <v>0.13</v>
      </c>
      <c r="AD1339">
        <v>0.02</v>
      </c>
      <c r="AE1339">
        <v>0.91077127431407501</v>
      </c>
      <c r="AF1339">
        <v>175.11697649999999</v>
      </c>
      <c r="AG1339">
        <v>-40.749524000000001</v>
      </c>
      <c r="AI1339">
        <v>239100</v>
      </c>
      <c r="AJ1339" t="s">
        <v>1458</v>
      </c>
      <c r="AK1339" t="s">
        <v>96</v>
      </c>
      <c r="AL1339">
        <v>0</v>
      </c>
      <c r="AM1339">
        <v>0</v>
      </c>
      <c r="AN1339">
        <v>0</v>
      </c>
      <c r="AO1339">
        <v>0</v>
      </c>
      <c r="AP1339">
        <v>0</v>
      </c>
      <c r="AQ1339">
        <v>0.66</v>
      </c>
      <c r="AR1339">
        <v>0</v>
      </c>
      <c r="AS1339">
        <v>0</v>
      </c>
      <c r="AT1339">
        <v>0.34</v>
      </c>
      <c r="AU1339">
        <v>0</v>
      </c>
      <c r="AV1339">
        <v>0.82546979985992897</v>
      </c>
      <c r="AW1339">
        <v>174.84388619999999</v>
      </c>
      <c r="AX1339">
        <v>-41.0986598</v>
      </c>
    </row>
    <row r="1340" spans="1:50" x14ac:dyDescent="0.55000000000000004">
      <c r="A1340">
        <v>237100</v>
      </c>
      <c r="B1340" t="s">
        <v>1440</v>
      </c>
      <c r="C1340" t="s">
        <v>96</v>
      </c>
      <c r="D1340">
        <v>0.22</v>
      </c>
      <c r="E1340">
        <v>0.03</v>
      </c>
      <c r="F1340">
        <v>0</v>
      </c>
      <c r="G1340">
        <v>0</v>
      </c>
      <c r="H1340">
        <v>0.69</v>
      </c>
      <c r="I1340">
        <v>0.01</v>
      </c>
      <c r="J1340">
        <v>0</v>
      </c>
      <c r="K1340">
        <v>0.02</v>
      </c>
      <c r="L1340">
        <v>0.03</v>
      </c>
      <c r="M1340">
        <v>0.02</v>
      </c>
      <c r="N1340">
        <v>17.275660220372401</v>
      </c>
      <c r="O1340">
        <f t="shared" si="40"/>
        <v>174.98473059999901</v>
      </c>
      <c r="P1340">
        <f t="shared" si="41"/>
        <v>-40.891955629999998</v>
      </c>
      <c r="R1340">
        <v>236400</v>
      </c>
      <c r="S1340" t="s">
        <v>1433</v>
      </c>
      <c r="T1340" t="s">
        <v>96</v>
      </c>
      <c r="U1340">
        <v>0</v>
      </c>
      <c r="V1340">
        <v>0</v>
      </c>
      <c r="W1340">
        <v>0</v>
      </c>
      <c r="X1340">
        <v>0</v>
      </c>
      <c r="Y1340">
        <v>0.79</v>
      </c>
      <c r="Z1340">
        <v>0</v>
      </c>
      <c r="AA1340">
        <v>0</v>
      </c>
      <c r="AB1340">
        <v>0</v>
      </c>
      <c r="AC1340">
        <v>0.21</v>
      </c>
      <c r="AD1340">
        <v>0.02</v>
      </c>
      <c r="AE1340">
        <v>1.93615164893799</v>
      </c>
      <c r="AF1340">
        <v>175.1696326</v>
      </c>
      <c r="AG1340">
        <v>-40.743695340000002</v>
      </c>
      <c r="AI1340">
        <v>239200</v>
      </c>
      <c r="AJ1340" t="s">
        <v>1459</v>
      </c>
      <c r="AK1340" t="s">
        <v>96</v>
      </c>
      <c r="AL1340">
        <v>0</v>
      </c>
      <c r="AM1340">
        <v>0</v>
      </c>
      <c r="AN1340">
        <v>0</v>
      </c>
      <c r="AO1340">
        <v>0</v>
      </c>
      <c r="AP1340">
        <v>0</v>
      </c>
      <c r="AQ1340">
        <v>0.52</v>
      </c>
      <c r="AR1340">
        <v>0</v>
      </c>
      <c r="AS1340">
        <v>0.1</v>
      </c>
      <c r="AT1340">
        <v>0.38</v>
      </c>
      <c r="AU1340">
        <v>0</v>
      </c>
      <c r="AV1340">
        <v>1.36069661542297</v>
      </c>
      <c r="AW1340">
        <v>174.82698819999999</v>
      </c>
      <c r="AX1340">
        <v>-41.113395310000001</v>
      </c>
    </row>
    <row r="1341" spans="1:50" x14ac:dyDescent="0.55000000000000004">
      <c r="A1341">
        <v>237200</v>
      </c>
      <c r="B1341" t="s">
        <v>1441</v>
      </c>
      <c r="C1341" t="s">
        <v>96</v>
      </c>
      <c r="D1341">
        <v>0.19</v>
      </c>
      <c r="E1341">
        <v>0</v>
      </c>
      <c r="F1341">
        <v>0</v>
      </c>
      <c r="G1341">
        <v>0</v>
      </c>
      <c r="H1341">
        <v>0.78</v>
      </c>
      <c r="I1341">
        <v>0</v>
      </c>
      <c r="J1341">
        <v>0</v>
      </c>
      <c r="K1341">
        <v>0.03</v>
      </c>
      <c r="L1341">
        <v>0</v>
      </c>
      <c r="M1341">
        <v>0.02</v>
      </c>
      <c r="N1341">
        <v>16.4065702452308</v>
      </c>
      <c r="O1341">
        <f t="shared" si="40"/>
        <v>175.04924740000001</v>
      </c>
      <c r="P1341">
        <f t="shared" si="41"/>
        <v>-40.862514560000001</v>
      </c>
      <c r="R1341">
        <v>236500</v>
      </c>
      <c r="S1341" t="s">
        <v>1434</v>
      </c>
      <c r="T1341" t="s">
        <v>96</v>
      </c>
      <c r="U1341">
        <v>0</v>
      </c>
      <c r="V1341">
        <v>0</v>
      </c>
      <c r="W1341">
        <v>0</v>
      </c>
      <c r="X1341">
        <v>0</v>
      </c>
      <c r="Y1341">
        <v>0.87</v>
      </c>
      <c r="Z1341">
        <v>0.02</v>
      </c>
      <c r="AA1341">
        <v>0</v>
      </c>
      <c r="AB1341">
        <v>0.03</v>
      </c>
      <c r="AC1341">
        <v>0.08</v>
      </c>
      <c r="AD1341">
        <v>0.02</v>
      </c>
      <c r="AE1341">
        <v>6.1169438826014702</v>
      </c>
      <c r="AF1341">
        <v>175.139668</v>
      </c>
      <c r="AG1341">
        <v>-40.75304139</v>
      </c>
      <c r="AI1341">
        <v>239300</v>
      </c>
      <c r="AJ1341" t="s">
        <v>1460</v>
      </c>
      <c r="AK1341" t="s">
        <v>96</v>
      </c>
      <c r="AL1341">
        <v>0</v>
      </c>
      <c r="AM1341">
        <v>0.16</v>
      </c>
      <c r="AN1341">
        <v>0</v>
      </c>
      <c r="AO1341">
        <v>0</v>
      </c>
      <c r="AP1341">
        <v>-0.01</v>
      </c>
      <c r="AQ1341">
        <v>0.59</v>
      </c>
      <c r="AR1341">
        <v>0</v>
      </c>
      <c r="AS1341">
        <v>0</v>
      </c>
      <c r="AT1341">
        <v>0.26</v>
      </c>
      <c r="AU1341">
        <v>0</v>
      </c>
      <c r="AV1341">
        <v>2.9943191585242701</v>
      </c>
      <c r="AW1341">
        <v>174.809493</v>
      </c>
      <c r="AX1341">
        <v>-41.13204408</v>
      </c>
    </row>
    <row r="1342" spans="1:50" x14ac:dyDescent="0.55000000000000004">
      <c r="A1342">
        <v>237300</v>
      </c>
      <c r="B1342" t="s">
        <v>1442</v>
      </c>
      <c r="C1342" t="s">
        <v>96</v>
      </c>
      <c r="D1342">
        <v>0.25</v>
      </c>
      <c r="E1342">
        <v>0</v>
      </c>
      <c r="F1342">
        <v>0</v>
      </c>
      <c r="G1342">
        <v>0</v>
      </c>
      <c r="H1342">
        <v>0.69</v>
      </c>
      <c r="I1342">
        <v>0</v>
      </c>
      <c r="J1342">
        <v>0</v>
      </c>
      <c r="K1342">
        <v>0.02</v>
      </c>
      <c r="L1342">
        <v>0.04</v>
      </c>
      <c r="M1342">
        <v>0.02</v>
      </c>
      <c r="N1342">
        <v>17.453199459093899</v>
      </c>
      <c r="O1342">
        <f t="shared" si="40"/>
        <v>174.99338159999999</v>
      </c>
      <c r="P1342">
        <f t="shared" si="41"/>
        <v>-40.894839189999999</v>
      </c>
      <c r="R1342">
        <v>236600</v>
      </c>
      <c r="S1342" t="s">
        <v>1435</v>
      </c>
      <c r="T1342" t="s">
        <v>96</v>
      </c>
      <c r="U1342">
        <v>0</v>
      </c>
      <c r="V1342">
        <v>0</v>
      </c>
      <c r="W1342">
        <v>0</v>
      </c>
      <c r="X1342">
        <v>0</v>
      </c>
      <c r="Y1342">
        <v>0.93</v>
      </c>
      <c r="Z1342">
        <v>0</v>
      </c>
      <c r="AA1342">
        <v>0</v>
      </c>
      <c r="AB1342">
        <v>0</v>
      </c>
      <c r="AC1342">
        <v>7.0000000000000007E-2</v>
      </c>
      <c r="AD1342">
        <v>0.02</v>
      </c>
      <c r="AE1342">
        <v>3.5765143188278001</v>
      </c>
      <c r="AF1342">
        <v>175.10587809999899</v>
      </c>
      <c r="AG1342">
        <v>-40.797109470000002</v>
      </c>
      <c r="AI1342">
        <v>239400</v>
      </c>
      <c r="AJ1342" t="s">
        <v>1461</v>
      </c>
      <c r="AK1342" t="s">
        <v>96</v>
      </c>
      <c r="AL1342">
        <v>0</v>
      </c>
      <c r="AM1342">
        <v>0.09</v>
      </c>
      <c r="AN1342">
        <v>0</v>
      </c>
      <c r="AO1342">
        <v>0</v>
      </c>
      <c r="AP1342">
        <v>0</v>
      </c>
      <c r="AQ1342">
        <v>0.81</v>
      </c>
      <c r="AR1342">
        <v>0</v>
      </c>
      <c r="AS1342">
        <v>0.03</v>
      </c>
      <c r="AT1342">
        <v>7.0000000000000007E-2</v>
      </c>
      <c r="AU1342">
        <v>0</v>
      </c>
      <c r="AV1342">
        <v>2.7762271223908801</v>
      </c>
      <c r="AW1342">
        <v>174.946740099999</v>
      </c>
      <c r="AX1342">
        <v>-41.094854890000001</v>
      </c>
    </row>
    <row r="1343" spans="1:50" x14ac:dyDescent="0.55000000000000004">
      <c r="A1343">
        <v>237400</v>
      </c>
      <c r="B1343" t="s">
        <v>1443</v>
      </c>
      <c r="C1343" t="s">
        <v>96</v>
      </c>
      <c r="D1343">
        <v>0.28000000000000003</v>
      </c>
      <c r="E1343">
        <v>0</v>
      </c>
      <c r="F1343">
        <v>0</v>
      </c>
      <c r="G1343">
        <v>0</v>
      </c>
      <c r="H1343">
        <v>0.72</v>
      </c>
      <c r="I1343">
        <v>0</v>
      </c>
      <c r="J1343">
        <v>0</v>
      </c>
      <c r="K1343">
        <v>0</v>
      </c>
      <c r="L1343">
        <v>0</v>
      </c>
      <c r="M1343">
        <v>0.02</v>
      </c>
      <c r="N1343">
        <v>20.538905281496898</v>
      </c>
      <c r="O1343">
        <f t="shared" si="40"/>
        <v>175.02785589999999</v>
      </c>
      <c r="P1343">
        <f t="shared" si="41"/>
        <v>-40.882900939999999</v>
      </c>
      <c r="R1343">
        <v>236700</v>
      </c>
      <c r="S1343" t="s">
        <v>1436</v>
      </c>
      <c r="T1343" t="s">
        <v>96</v>
      </c>
      <c r="U1343">
        <v>0</v>
      </c>
      <c r="V1343">
        <v>0</v>
      </c>
      <c r="W1343">
        <v>0</v>
      </c>
      <c r="X1343">
        <v>0</v>
      </c>
      <c r="Y1343">
        <v>1</v>
      </c>
      <c r="Z1343">
        <v>0</v>
      </c>
      <c r="AA1343">
        <v>0</v>
      </c>
      <c r="AB1343">
        <v>0</v>
      </c>
      <c r="AC1343">
        <v>0</v>
      </c>
      <c r="AD1343">
        <v>0.02</v>
      </c>
      <c r="AE1343" t="s">
        <v>97</v>
      </c>
      <c r="AF1343">
        <v>175.16725980000001</v>
      </c>
      <c r="AG1343">
        <v>-40.759798269999997</v>
      </c>
      <c r="AI1343">
        <v>239500</v>
      </c>
      <c r="AJ1343" t="s">
        <v>1462</v>
      </c>
      <c r="AK1343" t="s">
        <v>96</v>
      </c>
      <c r="AL1343" t="s">
        <v>97</v>
      </c>
      <c r="AM1343" t="s">
        <v>97</v>
      </c>
      <c r="AN1343" t="s">
        <v>97</v>
      </c>
      <c r="AO1343">
        <v>0</v>
      </c>
      <c r="AP1343" t="s">
        <v>97</v>
      </c>
      <c r="AQ1343" t="s">
        <v>97</v>
      </c>
      <c r="AR1343">
        <v>0</v>
      </c>
      <c r="AS1343" t="s">
        <v>97</v>
      </c>
      <c r="AT1343" t="s">
        <v>97</v>
      </c>
      <c r="AU1343">
        <v>0</v>
      </c>
      <c r="AV1343" t="s">
        <v>97</v>
      </c>
      <c r="AW1343">
        <v>174.852845</v>
      </c>
      <c r="AX1343">
        <v>-41.103987979999999</v>
      </c>
    </row>
    <row r="1344" spans="1:50" x14ac:dyDescent="0.55000000000000004">
      <c r="A1344">
        <v>237500</v>
      </c>
      <c r="B1344" t="s">
        <v>1444</v>
      </c>
      <c r="C1344" t="s">
        <v>96</v>
      </c>
      <c r="D1344">
        <v>0.19</v>
      </c>
      <c r="E1344">
        <v>0.01</v>
      </c>
      <c r="F1344">
        <v>0</v>
      </c>
      <c r="G1344">
        <v>0</v>
      </c>
      <c r="H1344">
        <v>0.76</v>
      </c>
      <c r="I1344">
        <v>0.02</v>
      </c>
      <c r="J1344">
        <v>0</v>
      </c>
      <c r="K1344">
        <v>0.01</v>
      </c>
      <c r="L1344">
        <v>0.01</v>
      </c>
      <c r="M1344">
        <v>0.02</v>
      </c>
      <c r="N1344">
        <v>16.560081766228599</v>
      </c>
      <c r="O1344">
        <f t="shared" si="40"/>
        <v>175.01141010000001</v>
      </c>
      <c r="P1344">
        <f t="shared" si="41"/>
        <v>-40.894572799999899</v>
      </c>
      <c r="R1344">
        <v>236800</v>
      </c>
      <c r="S1344" t="s">
        <v>1437</v>
      </c>
      <c r="T1344" t="s">
        <v>96</v>
      </c>
      <c r="U1344">
        <v>0</v>
      </c>
      <c r="V1344">
        <v>0</v>
      </c>
      <c r="W1344">
        <v>0</v>
      </c>
      <c r="X1344">
        <v>0</v>
      </c>
      <c r="Y1344">
        <v>0.71</v>
      </c>
      <c r="Z1344">
        <v>0</v>
      </c>
      <c r="AA1344">
        <v>0</v>
      </c>
      <c r="AB1344">
        <v>0.13</v>
      </c>
      <c r="AC1344">
        <v>0.16</v>
      </c>
      <c r="AD1344">
        <v>0.02</v>
      </c>
      <c r="AE1344">
        <v>0.91677437115708904</v>
      </c>
      <c r="AF1344">
        <v>175.02708129999999</v>
      </c>
      <c r="AG1344">
        <v>-40.864633329999997</v>
      </c>
      <c r="AI1344">
        <v>239600</v>
      </c>
      <c r="AJ1344" t="s">
        <v>1463</v>
      </c>
      <c r="AK1344" t="s">
        <v>96</v>
      </c>
      <c r="AL1344" t="s">
        <v>97</v>
      </c>
      <c r="AM1344" t="s">
        <v>97</v>
      </c>
      <c r="AN1344" t="s">
        <v>97</v>
      </c>
      <c r="AO1344">
        <v>0</v>
      </c>
      <c r="AP1344" t="s">
        <v>97</v>
      </c>
      <c r="AQ1344" t="s">
        <v>97</v>
      </c>
      <c r="AR1344">
        <v>0</v>
      </c>
      <c r="AS1344" t="s">
        <v>97</v>
      </c>
      <c r="AT1344" t="s">
        <v>97</v>
      </c>
      <c r="AU1344">
        <v>0</v>
      </c>
      <c r="AV1344" t="s">
        <v>97</v>
      </c>
      <c r="AW1344">
        <v>174.8745342</v>
      </c>
      <c r="AX1344">
        <v>-41.088971260000001</v>
      </c>
    </row>
    <row r="1345" spans="1:50" x14ac:dyDescent="0.55000000000000004">
      <c r="A1345">
        <v>237600</v>
      </c>
      <c r="B1345" t="s">
        <v>1445</v>
      </c>
      <c r="C1345" t="s">
        <v>96</v>
      </c>
      <c r="D1345">
        <v>0.22</v>
      </c>
      <c r="E1345">
        <v>0</v>
      </c>
      <c r="F1345">
        <v>0</v>
      </c>
      <c r="G1345">
        <v>0</v>
      </c>
      <c r="H1345">
        <v>0.7</v>
      </c>
      <c r="I1345">
        <v>0</v>
      </c>
      <c r="J1345">
        <v>0</v>
      </c>
      <c r="K1345">
        <v>0</v>
      </c>
      <c r="L1345">
        <v>0.08</v>
      </c>
      <c r="M1345">
        <v>0.02</v>
      </c>
      <c r="N1345">
        <v>16.077462785603199</v>
      </c>
      <c r="O1345">
        <f t="shared" si="40"/>
        <v>175.06643410000001</v>
      </c>
      <c r="P1345">
        <f t="shared" si="41"/>
        <v>-40.865979340000003</v>
      </c>
      <c r="R1345">
        <v>236900</v>
      </c>
      <c r="S1345" t="s">
        <v>1438</v>
      </c>
      <c r="T1345" t="s">
        <v>96</v>
      </c>
      <c r="U1345" t="s">
        <v>97</v>
      </c>
      <c r="V1345" t="s">
        <v>97</v>
      </c>
      <c r="W1345" t="s">
        <v>97</v>
      </c>
      <c r="X1345">
        <v>0</v>
      </c>
      <c r="Y1345" t="s">
        <v>97</v>
      </c>
      <c r="Z1345" t="s">
        <v>97</v>
      </c>
      <c r="AA1345">
        <v>0</v>
      </c>
      <c r="AB1345" t="s">
        <v>97</v>
      </c>
      <c r="AC1345" t="s">
        <v>97</v>
      </c>
      <c r="AD1345">
        <v>0.02</v>
      </c>
      <c r="AE1345" t="s">
        <v>97</v>
      </c>
      <c r="AF1345">
        <v>175.07479789999999</v>
      </c>
      <c r="AG1345">
        <v>-40.837314550000002</v>
      </c>
      <c r="AI1345">
        <v>239800</v>
      </c>
      <c r="AJ1345" t="s">
        <v>1464</v>
      </c>
      <c r="AK1345" t="s">
        <v>96</v>
      </c>
      <c r="AL1345">
        <v>0</v>
      </c>
      <c r="AM1345">
        <v>0</v>
      </c>
      <c r="AN1345">
        <v>0</v>
      </c>
      <c r="AO1345">
        <v>0</v>
      </c>
      <c r="AP1345">
        <v>0</v>
      </c>
      <c r="AQ1345">
        <v>0.88</v>
      </c>
      <c r="AR1345">
        <v>0</v>
      </c>
      <c r="AS1345">
        <v>0</v>
      </c>
      <c r="AT1345">
        <v>0.12</v>
      </c>
      <c r="AU1345">
        <v>0</v>
      </c>
      <c r="AV1345">
        <v>1.7634231962297</v>
      </c>
      <c r="AW1345">
        <v>174.8712055</v>
      </c>
      <c r="AX1345">
        <v>-41.1021067</v>
      </c>
    </row>
    <row r="1346" spans="1:50" x14ac:dyDescent="0.55000000000000004">
      <c r="A1346">
        <v>237700</v>
      </c>
      <c r="B1346" t="s">
        <v>1446</v>
      </c>
      <c r="C1346" t="s">
        <v>96</v>
      </c>
      <c r="D1346">
        <v>0.23</v>
      </c>
      <c r="E1346">
        <v>0</v>
      </c>
      <c r="F1346">
        <v>0</v>
      </c>
      <c r="G1346">
        <v>0</v>
      </c>
      <c r="H1346">
        <v>0.7</v>
      </c>
      <c r="I1346">
        <v>0</v>
      </c>
      <c r="J1346">
        <v>0</v>
      </c>
      <c r="K1346">
        <v>0</v>
      </c>
      <c r="L1346">
        <v>7.0000000000000007E-2</v>
      </c>
      <c r="M1346">
        <v>0.02</v>
      </c>
      <c r="N1346">
        <v>21.0387863502411</v>
      </c>
      <c r="O1346">
        <f t="shared" si="40"/>
        <v>175.18692759999999</v>
      </c>
      <c r="P1346">
        <f t="shared" si="41"/>
        <v>-40.823797810000002</v>
      </c>
      <c r="R1346">
        <v>237000</v>
      </c>
      <c r="S1346" t="s">
        <v>1439</v>
      </c>
      <c r="T1346" t="s">
        <v>96</v>
      </c>
      <c r="U1346">
        <v>0</v>
      </c>
      <c r="V1346">
        <v>0</v>
      </c>
      <c r="W1346">
        <v>0</v>
      </c>
      <c r="X1346">
        <v>0</v>
      </c>
      <c r="Y1346">
        <v>0.93</v>
      </c>
      <c r="Z1346">
        <v>0</v>
      </c>
      <c r="AA1346">
        <v>0</v>
      </c>
      <c r="AB1346">
        <v>0</v>
      </c>
      <c r="AC1346">
        <v>7.0000000000000007E-2</v>
      </c>
      <c r="AD1346">
        <v>0.02</v>
      </c>
      <c r="AE1346">
        <v>1.6487087299377801</v>
      </c>
      <c r="AF1346">
        <v>174.9988209</v>
      </c>
      <c r="AG1346">
        <v>-40.88107643</v>
      </c>
      <c r="AI1346">
        <v>239900</v>
      </c>
      <c r="AJ1346" t="s">
        <v>1465</v>
      </c>
      <c r="AK1346" t="s">
        <v>96</v>
      </c>
      <c r="AL1346">
        <v>0</v>
      </c>
      <c r="AM1346">
        <v>0.12</v>
      </c>
      <c r="AN1346">
        <v>0</v>
      </c>
      <c r="AO1346">
        <v>0</v>
      </c>
      <c r="AP1346">
        <v>0.6</v>
      </c>
      <c r="AQ1346">
        <v>0.23</v>
      </c>
      <c r="AR1346">
        <v>0</v>
      </c>
      <c r="AS1346">
        <v>0</v>
      </c>
      <c r="AT1346">
        <v>0.05</v>
      </c>
      <c r="AU1346">
        <v>0</v>
      </c>
      <c r="AV1346">
        <v>5.91106254081497</v>
      </c>
      <c r="AW1346">
        <v>174.8258305</v>
      </c>
      <c r="AX1346">
        <v>-41.145843589999998</v>
      </c>
    </row>
    <row r="1347" spans="1:50" x14ac:dyDescent="0.55000000000000004">
      <c r="A1347">
        <v>237800</v>
      </c>
      <c r="B1347" t="s">
        <v>1447</v>
      </c>
      <c r="C1347" t="s">
        <v>96</v>
      </c>
      <c r="D1347">
        <v>0.15</v>
      </c>
      <c r="E1347">
        <v>0</v>
      </c>
      <c r="F1347">
        <v>0</v>
      </c>
      <c r="G1347">
        <v>0</v>
      </c>
      <c r="H1347">
        <v>0.75</v>
      </c>
      <c r="I1347">
        <v>0.01</v>
      </c>
      <c r="J1347">
        <v>0</v>
      </c>
      <c r="K1347">
        <v>0.02</v>
      </c>
      <c r="L1347">
        <v>7.0000000000000007E-2</v>
      </c>
      <c r="M1347">
        <v>0.02</v>
      </c>
      <c r="N1347">
        <v>11.9506470073998</v>
      </c>
      <c r="O1347">
        <f t="shared" si="40"/>
        <v>174.9988635</v>
      </c>
      <c r="P1347">
        <f t="shared" si="41"/>
        <v>-40.907994950000003</v>
      </c>
      <c r="R1347">
        <v>237100</v>
      </c>
      <c r="S1347" t="s">
        <v>1440</v>
      </c>
      <c r="T1347" t="s">
        <v>96</v>
      </c>
      <c r="U1347">
        <v>0</v>
      </c>
      <c r="V1347">
        <v>0</v>
      </c>
      <c r="W1347">
        <v>0</v>
      </c>
      <c r="X1347">
        <v>0</v>
      </c>
      <c r="Y1347">
        <v>0.94</v>
      </c>
      <c r="Z1347">
        <v>0.03</v>
      </c>
      <c r="AA1347">
        <v>0</v>
      </c>
      <c r="AB1347">
        <v>0</v>
      </c>
      <c r="AC1347">
        <v>0.03</v>
      </c>
      <c r="AD1347">
        <v>0.02</v>
      </c>
      <c r="AE1347">
        <v>3.87611485957772</v>
      </c>
      <c r="AF1347">
        <v>174.98473059999901</v>
      </c>
      <c r="AG1347">
        <v>-40.891955629999998</v>
      </c>
      <c r="AI1347">
        <v>240000</v>
      </c>
      <c r="AJ1347" t="s">
        <v>1466</v>
      </c>
      <c r="AK1347" t="s">
        <v>96</v>
      </c>
      <c r="AL1347">
        <v>0</v>
      </c>
      <c r="AM1347">
        <v>0</v>
      </c>
      <c r="AN1347">
        <v>0</v>
      </c>
      <c r="AO1347">
        <v>0</v>
      </c>
      <c r="AP1347">
        <v>0</v>
      </c>
      <c r="AQ1347">
        <v>0.8</v>
      </c>
      <c r="AR1347">
        <v>0</v>
      </c>
      <c r="AS1347">
        <v>0</v>
      </c>
      <c r="AT1347">
        <v>0.2</v>
      </c>
      <c r="AU1347">
        <v>0</v>
      </c>
      <c r="AV1347">
        <v>0.89404801371552201</v>
      </c>
      <c r="AW1347">
        <v>174.8635056</v>
      </c>
      <c r="AX1347">
        <v>-41.115932639999997</v>
      </c>
    </row>
    <row r="1348" spans="1:50" x14ac:dyDescent="0.55000000000000004">
      <c r="A1348">
        <v>237900</v>
      </c>
      <c r="B1348" t="s">
        <v>1448</v>
      </c>
      <c r="C1348" t="s">
        <v>96</v>
      </c>
      <c r="D1348">
        <v>0.32</v>
      </c>
      <c r="E1348">
        <v>0</v>
      </c>
      <c r="F1348">
        <v>0</v>
      </c>
      <c r="G1348">
        <v>0</v>
      </c>
      <c r="H1348">
        <v>0.68</v>
      </c>
      <c r="I1348">
        <v>0</v>
      </c>
      <c r="J1348">
        <v>0</v>
      </c>
      <c r="K1348">
        <v>0</v>
      </c>
      <c r="L1348">
        <v>0</v>
      </c>
      <c r="M1348">
        <v>0.02</v>
      </c>
      <c r="N1348">
        <v>21.286290824021599</v>
      </c>
      <c r="O1348">
        <f t="shared" ref="O1348:O1411" si="42">VLOOKUP($A1348,$R$2:$AG$2152, 15)</f>
        <v>175.0476319</v>
      </c>
      <c r="P1348">
        <f t="shared" ref="P1348:P1411" si="43">VLOOKUP($A1348,$R$2:$AG$2152, 16)</f>
        <v>-40.936885429999997</v>
      </c>
      <c r="R1348">
        <v>237200</v>
      </c>
      <c r="S1348" t="s">
        <v>1441</v>
      </c>
      <c r="T1348" t="s">
        <v>96</v>
      </c>
      <c r="U1348">
        <v>0</v>
      </c>
      <c r="V1348">
        <v>0</v>
      </c>
      <c r="W1348">
        <v>0</v>
      </c>
      <c r="X1348">
        <v>0</v>
      </c>
      <c r="Y1348">
        <v>0.89</v>
      </c>
      <c r="Z1348">
        <v>0</v>
      </c>
      <c r="AA1348">
        <v>0</v>
      </c>
      <c r="AB1348">
        <v>0</v>
      </c>
      <c r="AC1348">
        <v>0.11</v>
      </c>
      <c r="AD1348">
        <v>0.02</v>
      </c>
      <c r="AE1348">
        <v>2.2276460383622299</v>
      </c>
      <c r="AF1348">
        <v>175.04924740000001</v>
      </c>
      <c r="AG1348">
        <v>-40.862514560000001</v>
      </c>
      <c r="AI1348">
        <v>240100</v>
      </c>
      <c r="AJ1348" t="s">
        <v>1467</v>
      </c>
      <c r="AK1348" t="s">
        <v>96</v>
      </c>
      <c r="AL1348">
        <v>0</v>
      </c>
      <c r="AM1348">
        <v>0.43</v>
      </c>
      <c r="AN1348">
        <v>0</v>
      </c>
      <c r="AO1348">
        <v>0</v>
      </c>
      <c r="AP1348">
        <v>0</v>
      </c>
      <c r="AQ1348">
        <v>0.38</v>
      </c>
      <c r="AR1348">
        <v>0</v>
      </c>
      <c r="AS1348">
        <v>0</v>
      </c>
      <c r="AT1348">
        <v>0.19</v>
      </c>
      <c r="AU1348">
        <v>0</v>
      </c>
      <c r="AV1348">
        <v>2.5186243315260102</v>
      </c>
      <c r="AW1348">
        <v>174.8572303</v>
      </c>
      <c r="AX1348">
        <v>-41.128257699999999</v>
      </c>
    </row>
    <row r="1349" spans="1:50" x14ac:dyDescent="0.55000000000000004">
      <c r="A1349">
        <v>238000</v>
      </c>
      <c r="B1349" t="s">
        <v>1449</v>
      </c>
      <c r="C1349" t="s">
        <v>96</v>
      </c>
      <c r="D1349">
        <v>0.19</v>
      </c>
      <c r="E1349">
        <v>0.02</v>
      </c>
      <c r="F1349">
        <v>0</v>
      </c>
      <c r="G1349">
        <v>0</v>
      </c>
      <c r="H1349">
        <v>0.67999999999999905</v>
      </c>
      <c r="I1349">
        <v>0.03</v>
      </c>
      <c r="J1349">
        <v>0</v>
      </c>
      <c r="K1349">
        <v>0.03</v>
      </c>
      <c r="L1349">
        <v>0.05</v>
      </c>
      <c r="M1349">
        <v>0.02</v>
      </c>
      <c r="N1349">
        <v>17.205440012885902</v>
      </c>
      <c r="O1349">
        <f t="shared" si="42"/>
        <v>174.9821642</v>
      </c>
      <c r="P1349">
        <f t="shared" si="43"/>
        <v>-40.91582202</v>
      </c>
      <c r="R1349">
        <v>237300</v>
      </c>
      <c r="S1349" t="s">
        <v>1442</v>
      </c>
      <c r="T1349" t="s">
        <v>96</v>
      </c>
      <c r="U1349">
        <v>0</v>
      </c>
      <c r="V1349">
        <v>0</v>
      </c>
      <c r="W1349">
        <v>0</v>
      </c>
      <c r="X1349">
        <v>0</v>
      </c>
      <c r="Y1349">
        <v>0.91</v>
      </c>
      <c r="Z1349">
        <v>0</v>
      </c>
      <c r="AA1349">
        <v>0</v>
      </c>
      <c r="AB1349">
        <v>0</v>
      </c>
      <c r="AC1349">
        <v>0.09</v>
      </c>
      <c r="AD1349">
        <v>0.02</v>
      </c>
      <c r="AE1349">
        <v>2.4619761312064998</v>
      </c>
      <c r="AF1349">
        <v>174.99338159999999</v>
      </c>
      <c r="AG1349">
        <v>-40.894839189999999</v>
      </c>
      <c r="AI1349">
        <v>240200</v>
      </c>
      <c r="AJ1349" t="s">
        <v>1468</v>
      </c>
      <c r="AK1349" t="s">
        <v>96</v>
      </c>
      <c r="AL1349">
        <v>0</v>
      </c>
      <c r="AM1349">
        <v>0</v>
      </c>
      <c r="AN1349">
        <v>0</v>
      </c>
      <c r="AO1349">
        <v>0</v>
      </c>
      <c r="AP1349">
        <v>0</v>
      </c>
      <c r="AQ1349">
        <v>0.76</v>
      </c>
      <c r="AR1349">
        <v>0</v>
      </c>
      <c r="AS1349">
        <v>0</v>
      </c>
      <c r="AT1349">
        <v>0.24</v>
      </c>
      <c r="AU1349">
        <v>0</v>
      </c>
      <c r="AV1349">
        <v>1.49489242411627</v>
      </c>
      <c r="AW1349">
        <v>174.88235</v>
      </c>
      <c r="AX1349">
        <v>-41.113314539999998</v>
      </c>
    </row>
    <row r="1350" spans="1:50" x14ac:dyDescent="0.55000000000000004">
      <c r="A1350">
        <v>238100</v>
      </c>
      <c r="B1350" t="s">
        <v>1450</v>
      </c>
      <c r="C1350" t="s">
        <v>96</v>
      </c>
      <c r="D1350">
        <v>0.32</v>
      </c>
      <c r="E1350">
        <v>0</v>
      </c>
      <c r="F1350">
        <v>0</v>
      </c>
      <c r="G1350">
        <v>0</v>
      </c>
      <c r="H1350">
        <v>0.61</v>
      </c>
      <c r="I1350">
        <v>0</v>
      </c>
      <c r="J1350">
        <v>0</v>
      </c>
      <c r="K1350">
        <v>0.01</v>
      </c>
      <c r="L1350">
        <v>0.06</v>
      </c>
      <c r="M1350">
        <v>0.02</v>
      </c>
      <c r="N1350">
        <v>21.2623695070703</v>
      </c>
      <c r="O1350">
        <f t="shared" si="42"/>
        <v>175.07883129999999</v>
      </c>
      <c r="P1350">
        <f t="shared" si="43"/>
        <v>-40.866992179999997</v>
      </c>
      <c r="R1350">
        <v>237400</v>
      </c>
      <c r="S1350" t="s">
        <v>1443</v>
      </c>
      <c r="T1350" t="s">
        <v>96</v>
      </c>
      <c r="U1350" t="s">
        <v>97</v>
      </c>
      <c r="V1350" t="s">
        <v>97</v>
      </c>
      <c r="W1350" t="s">
        <v>97</v>
      </c>
      <c r="X1350">
        <v>0</v>
      </c>
      <c r="Y1350" t="s">
        <v>97</v>
      </c>
      <c r="Z1350" t="s">
        <v>97</v>
      </c>
      <c r="AA1350">
        <v>0</v>
      </c>
      <c r="AB1350" t="s">
        <v>97</v>
      </c>
      <c r="AC1350" t="s">
        <v>97</v>
      </c>
      <c r="AD1350">
        <v>0.02</v>
      </c>
      <c r="AE1350" t="s">
        <v>97</v>
      </c>
      <c r="AF1350">
        <v>175.02785589999999</v>
      </c>
      <c r="AG1350">
        <v>-40.882900939999999</v>
      </c>
      <c r="AI1350">
        <v>240300</v>
      </c>
      <c r="AJ1350" t="s">
        <v>1469</v>
      </c>
      <c r="AK1350" t="s">
        <v>96</v>
      </c>
      <c r="AL1350">
        <v>0</v>
      </c>
      <c r="AM1350">
        <v>0.04</v>
      </c>
      <c r="AN1350">
        <v>0</v>
      </c>
      <c r="AO1350">
        <v>0</v>
      </c>
      <c r="AP1350">
        <v>0</v>
      </c>
      <c r="AQ1350">
        <v>0.62</v>
      </c>
      <c r="AR1350">
        <v>0</v>
      </c>
      <c r="AS1350">
        <v>0</v>
      </c>
      <c r="AT1350">
        <v>0.34</v>
      </c>
      <c r="AU1350">
        <v>0</v>
      </c>
      <c r="AV1350">
        <v>0.871340022912935</v>
      </c>
      <c r="AW1350">
        <v>174.87336809999999</v>
      </c>
      <c r="AX1350">
        <v>-41.120003240000003</v>
      </c>
    </row>
    <row r="1351" spans="1:50" x14ac:dyDescent="0.55000000000000004">
      <c r="A1351">
        <v>238300</v>
      </c>
      <c r="B1351" t="s">
        <v>1451</v>
      </c>
      <c r="C1351" t="s">
        <v>96</v>
      </c>
      <c r="D1351">
        <v>0.21</v>
      </c>
      <c r="E1351">
        <v>0</v>
      </c>
      <c r="F1351">
        <v>0</v>
      </c>
      <c r="G1351">
        <v>0</v>
      </c>
      <c r="H1351">
        <v>0.66</v>
      </c>
      <c r="I1351">
        <v>0.02</v>
      </c>
      <c r="J1351">
        <v>0</v>
      </c>
      <c r="K1351">
        <v>0.01</v>
      </c>
      <c r="L1351">
        <v>0.1</v>
      </c>
      <c r="M1351">
        <v>0.02</v>
      </c>
      <c r="N1351">
        <v>14.6123143667624</v>
      </c>
      <c r="O1351">
        <f t="shared" si="42"/>
        <v>174.9927089</v>
      </c>
      <c r="P1351">
        <f t="shared" si="43"/>
        <v>-40.921862390000001</v>
      </c>
      <c r="R1351">
        <v>237500</v>
      </c>
      <c r="S1351" t="s">
        <v>1444</v>
      </c>
      <c r="T1351" t="s">
        <v>96</v>
      </c>
      <c r="U1351">
        <v>0</v>
      </c>
      <c r="V1351">
        <v>0</v>
      </c>
      <c r="W1351">
        <v>0</v>
      </c>
      <c r="X1351">
        <v>0</v>
      </c>
      <c r="Y1351">
        <v>0.98</v>
      </c>
      <c r="Z1351">
        <v>0</v>
      </c>
      <c r="AA1351">
        <v>0</v>
      </c>
      <c r="AB1351">
        <v>0</v>
      </c>
      <c r="AC1351">
        <v>0.02</v>
      </c>
      <c r="AD1351">
        <v>0.02</v>
      </c>
      <c r="AE1351">
        <v>3.4294490261599</v>
      </c>
      <c r="AF1351">
        <v>175.01141010000001</v>
      </c>
      <c r="AG1351">
        <v>-40.894572799999899</v>
      </c>
      <c r="AI1351">
        <v>240400</v>
      </c>
      <c r="AJ1351" t="s">
        <v>1470</v>
      </c>
      <c r="AK1351" t="s">
        <v>96</v>
      </c>
      <c r="AL1351">
        <v>0</v>
      </c>
      <c r="AM1351">
        <v>0.01</v>
      </c>
      <c r="AN1351">
        <v>0</v>
      </c>
      <c r="AO1351">
        <v>0</v>
      </c>
      <c r="AP1351">
        <v>0</v>
      </c>
      <c r="AQ1351">
        <v>0.74</v>
      </c>
      <c r="AR1351">
        <v>0</v>
      </c>
      <c r="AS1351">
        <v>0.04</v>
      </c>
      <c r="AT1351">
        <v>0.21</v>
      </c>
      <c r="AU1351">
        <v>0</v>
      </c>
      <c r="AV1351">
        <v>1.08103847277298</v>
      </c>
      <c r="AW1351">
        <v>174.8910727</v>
      </c>
      <c r="AX1351">
        <v>-41.117171339999999</v>
      </c>
    </row>
    <row r="1352" spans="1:50" x14ac:dyDescent="0.55000000000000004">
      <c r="A1352">
        <v>238400</v>
      </c>
      <c r="B1352" t="s">
        <v>1452</v>
      </c>
      <c r="C1352" t="s">
        <v>96</v>
      </c>
      <c r="D1352">
        <v>0.19</v>
      </c>
      <c r="E1352">
        <v>0</v>
      </c>
      <c r="F1352">
        <v>0</v>
      </c>
      <c r="G1352">
        <v>0</v>
      </c>
      <c r="H1352">
        <v>0.69</v>
      </c>
      <c r="I1352">
        <v>0.02</v>
      </c>
      <c r="J1352">
        <v>0</v>
      </c>
      <c r="K1352">
        <v>0</v>
      </c>
      <c r="L1352">
        <v>0.1</v>
      </c>
      <c r="M1352">
        <v>0.02</v>
      </c>
      <c r="N1352">
        <v>13.280573906210501</v>
      </c>
      <c r="O1352">
        <f t="shared" si="42"/>
        <v>175.01186630000001</v>
      </c>
      <c r="P1352">
        <f t="shared" si="43"/>
        <v>-40.919346650000001</v>
      </c>
      <c r="R1352">
        <v>237600</v>
      </c>
      <c r="S1352" t="s">
        <v>1445</v>
      </c>
      <c r="T1352" t="s">
        <v>96</v>
      </c>
      <c r="U1352">
        <v>0</v>
      </c>
      <c r="V1352">
        <v>0.01</v>
      </c>
      <c r="W1352">
        <v>0</v>
      </c>
      <c r="X1352">
        <v>0</v>
      </c>
      <c r="Y1352">
        <v>0.89</v>
      </c>
      <c r="Z1352">
        <v>0</v>
      </c>
      <c r="AA1352">
        <v>0</v>
      </c>
      <c r="AB1352">
        <v>0.02</v>
      </c>
      <c r="AC1352">
        <v>0.08</v>
      </c>
      <c r="AD1352">
        <v>0.02</v>
      </c>
      <c r="AE1352">
        <v>4.58580709906078</v>
      </c>
      <c r="AF1352">
        <v>175.06643410000001</v>
      </c>
      <c r="AG1352">
        <v>-40.865979340000003</v>
      </c>
      <c r="AI1352">
        <v>240500</v>
      </c>
      <c r="AJ1352" t="s">
        <v>1471</v>
      </c>
      <c r="AK1352" t="s">
        <v>96</v>
      </c>
      <c r="AL1352">
        <v>0</v>
      </c>
      <c r="AM1352">
        <v>0</v>
      </c>
      <c r="AN1352">
        <v>0</v>
      </c>
      <c r="AO1352">
        <v>0</v>
      </c>
      <c r="AP1352">
        <v>0</v>
      </c>
      <c r="AQ1352">
        <v>0.74</v>
      </c>
      <c r="AR1352">
        <v>0</v>
      </c>
      <c r="AS1352">
        <v>0</v>
      </c>
      <c r="AT1352">
        <v>0.26</v>
      </c>
      <c r="AU1352">
        <v>0</v>
      </c>
      <c r="AV1352">
        <v>0.64231203606528997</v>
      </c>
      <c r="AW1352">
        <v>174.85362689999999</v>
      </c>
      <c r="AX1352">
        <v>-41.141917820000003</v>
      </c>
    </row>
    <row r="1353" spans="1:50" x14ac:dyDescent="0.55000000000000004">
      <c r="A1353">
        <v>238500</v>
      </c>
      <c r="B1353" t="s">
        <v>1453</v>
      </c>
      <c r="C1353" t="s">
        <v>96</v>
      </c>
      <c r="D1353">
        <v>0.2</v>
      </c>
      <c r="E1353">
        <v>0.01</v>
      </c>
      <c r="F1353">
        <v>0</v>
      </c>
      <c r="G1353">
        <v>0</v>
      </c>
      <c r="H1353">
        <v>0.71</v>
      </c>
      <c r="I1353">
        <v>0.03</v>
      </c>
      <c r="J1353">
        <v>0</v>
      </c>
      <c r="K1353">
        <v>0.02</v>
      </c>
      <c r="L1353">
        <v>0.03</v>
      </c>
      <c r="M1353">
        <v>0.02</v>
      </c>
      <c r="N1353">
        <v>18.2016935088254</v>
      </c>
      <c r="O1353">
        <f t="shared" si="42"/>
        <v>174.9832916</v>
      </c>
      <c r="P1353">
        <f t="shared" si="43"/>
        <v>-40.941266120000002</v>
      </c>
      <c r="R1353">
        <v>237700</v>
      </c>
      <c r="S1353" t="s">
        <v>1446</v>
      </c>
      <c r="T1353" t="s">
        <v>96</v>
      </c>
      <c r="U1353">
        <v>0</v>
      </c>
      <c r="V1353">
        <v>0</v>
      </c>
      <c r="W1353">
        <v>0</v>
      </c>
      <c r="X1353">
        <v>0</v>
      </c>
      <c r="Y1353">
        <v>0.82</v>
      </c>
      <c r="Z1353">
        <v>0</v>
      </c>
      <c r="AA1353">
        <v>0</v>
      </c>
      <c r="AB1353">
        <v>0</v>
      </c>
      <c r="AC1353">
        <v>0.18</v>
      </c>
      <c r="AD1353">
        <v>0.02</v>
      </c>
      <c r="AE1353">
        <v>3.44838071748508</v>
      </c>
      <c r="AF1353">
        <v>175.18692759999999</v>
      </c>
      <c r="AG1353">
        <v>-40.823797810000002</v>
      </c>
      <c r="AI1353">
        <v>240600</v>
      </c>
      <c r="AJ1353" t="s">
        <v>1472</v>
      </c>
      <c r="AK1353" t="s">
        <v>96</v>
      </c>
      <c r="AL1353">
        <v>0</v>
      </c>
      <c r="AM1353">
        <v>0</v>
      </c>
      <c r="AN1353">
        <v>0</v>
      </c>
      <c r="AO1353">
        <v>0</v>
      </c>
      <c r="AP1353">
        <v>0</v>
      </c>
      <c r="AQ1353">
        <v>1</v>
      </c>
      <c r="AR1353">
        <v>0</v>
      </c>
      <c r="AS1353">
        <v>0</v>
      </c>
      <c r="AT1353">
        <v>0</v>
      </c>
      <c r="AU1353">
        <v>0</v>
      </c>
      <c r="AV1353">
        <v>0.55471099331899398</v>
      </c>
      <c r="AW1353">
        <v>174.90415780000001</v>
      </c>
      <c r="AX1353">
        <v>-41.114591359999999</v>
      </c>
    </row>
    <row r="1354" spans="1:50" x14ac:dyDescent="0.55000000000000004">
      <c r="A1354">
        <v>238600</v>
      </c>
      <c r="B1354" t="s">
        <v>1454</v>
      </c>
      <c r="C1354" t="s">
        <v>96</v>
      </c>
      <c r="D1354">
        <v>0.44</v>
      </c>
      <c r="E1354">
        <v>0</v>
      </c>
      <c r="F1354">
        <v>0</v>
      </c>
      <c r="G1354">
        <v>0</v>
      </c>
      <c r="H1354">
        <v>0.49</v>
      </c>
      <c r="I1354">
        <v>0</v>
      </c>
      <c r="J1354">
        <v>0</v>
      </c>
      <c r="K1354">
        <v>0</v>
      </c>
      <c r="L1354">
        <v>7.0000000000000007E-2</v>
      </c>
      <c r="M1354">
        <v>0.02</v>
      </c>
      <c r="N1354">
        <v>23.774470876932401</v>
      </c>
      <c r="O1354">
        <f t="shared" si="42"/>
        <v>174.96895140000001</v>
      </c>
      <c r="P1354">
        <f t="shared" si="43"/>
        <v>-40.971868319999999</v>
      </c>
      <c r="R1354">
        <v>237800</v>
      </c>
      <c r="S1354" t="s">
        <v>1447</v>
      </c>
      <c r="T1354" t="s">
        <v>96</v>
      </c>
      <c r="U1354">
        <v>0.01</v>
      </c>
      <c r="V1354">
        <v>0.02</v>
      </c>
      <c r="W1354">
        <v>0</v>
      </c>
      <c r="X1354">
        <v>0</v>
      </c>
      <c r="Y1354">
        <v>0.87</v>
      </c>
      <c r="Z1354">
        <v>0.03</v>
      </c>
      <c r="AA1354">
        <v>0</v>
      </c>
      <c r="AB1354">
        <v>0.03</v>
      </c>
      <c r="AC1354">
        <v>0.04</v>
      </c>
      <c r="AD1354">
        <v>0.02</v>
      </c>
      <c r="AE1354">
        <v>5.10586215036522</v>
      </c>
      <c r="AF1354">
        <v>174.9988635</v>
      </c>
      <c r="AG1354">
        <v>-40.907994950000003</v>
      </c>
      <c r="AI1354">
        <v>240700</v>
      </c>
      <c r="AJ1354" t="s">
        <v>1473</v>
      </c>
      <c r="AK1354" t="s">
        <v>96</v>
      </c>
      <c r="AL1354">
        <v>0</v>
      </c>
      <c r="AM1354">
        <v>0.02</v>
      </c>
      <c r="AN1354">
        <v>0</v>
      </c>
      <c r="AO1354">
        <v>0</v>
      </c>
      <c r="AP1354">
        <v>0.01</v>
      </c>
      <c r="AQ1354">
        <v>0.73</v>
      </c>
      <c r="AR1354">
        <v>0</v>
      </c>
      <c r="AS1354">
        <v>0</v>
      </c>
      <c r="AT1354">
        <v>0.24</v>
      </c>
      <c r="AU1354">
        <v>0</v>
      </c>
      <c r="AV1354">
        <v>0.82310966608746505</v>
      </c>
      <c r="AW1354">
        <v>174.86263</v>
      </c>
      <c r="AX1354">
        <v>-41.139692160000003</v>
      </c>
    </row>
    <row r="1355" spans="1:50" x14ac:dyDescent="0.55000000000000004">
      <c r="A1355">
        <v>238800</v>
      </c>
      <c r="B1355" t="s">
        <v>1455</v>
      </c>
      <c r="C1355" t="s">
        <v>96</v>
      </c>
      <c r="D1355">
        <v>0.34</v>
      </c>
      <c r="E1355">
        <v>0</v>
      </c>
      <c r="F1355">
        <v>0</v>
      </c>
      <c r="G1355">
        <v>0</v>
      </c>
      <c r="H1355">
        <v>0.63</v>
      </c>
      <c r="I1355">
        <v>0.01</v>
      </c>
      <c r="J1355">
        <v>0</v>
      </c>
      <c r="K1355">
        <v>0</v>
      </c>
      <c r="L1355">
        <v>0.02</v>
      </c>
      <c r="M1355">
        <v>0.02</v>
      </c>
      <c r="N1355">
        <v>18.787433346651898</v>
      </c>
      <c r="O1355">
        <f t="shared" si="42"/>
        <v>174.87349259999999</v>
      </c>
      <c r="P1355">
        <f t="shared" si="43"/>
        <v>-41.044195449999997</v>
      </c>
      <c r="R1355">
        <v>237900</v>
      </c>
      <c r="S1355" t="s">
        <v>1448</v>
      </c>
      <c r="T1355" t="s">
        <v>96</v>
      </c>
      <c r="U1355">
        <v>0</v>
      </c>
      <c r="V1355">
        <v>0</v>
      </c>
      <c r="W1355">
        <v>0</v>
      </c>
      <c r="X1355">
        <v>0</v>
      </c>
      <c r="Y1355">
        <v>1</v>
      </c>
      <c r="Z1355">
        <v>0</v>
      </c>
      <c r="AA1355">
        <v>0</v>
      </c>
      <c r="AB1355">
        <v>0</v>
      </c>
      <c r="AC1355">
        <v>0</v>
      </c>
      <c r="AD1355">
        <v>0.02</v>
      </c>
      <c r="AE1355">
        <v>4.4812089549124599</v>
      </c>
      <c r="AF1355">
        <v>175.0476319</v>
      </c>
      <c r="AG1355">
        <v>-40.936885429999997</v>
      </c>
      <c r="AI1355">
        <v>240800</v>
      </c>
      <c r="AJ1355" t="s">
        <v>1474</v>
      </c>
      <c r="AK1355" t="s">
        <v>96</v>
      </c>
      <c r="AL1355">
        <v>0</v>
      </c>
      <c r="AM1355">
        <v>0.17</v>
      </c>
      <c r="AN1355">
        <v>0</v>
      </c>
      <c r="AO1355">
        <v>0</v>
      </c>
      <c r="AP1355">
        <v>0</v>
      </c>
      <c r="AQ1355">
        <v>0.42</v>
      </c>
      <c r="AR1355">
        <v>0</v>
      </c>
      <c r="AS1355">
        <v>0</v>
      </c>
      <c r="AT1355">
        <v>0.41</v>
      </c>
      <c r="AU1355">
        <v>0</v>
      </c>
      <c r="AV1355">
        <v>1.2803713267368999</v>
      </c>
      <c r="AW1355">
        <v>174.87999880000001</v>
      </c>
      <c r="AX1355">
        <v>-41.129846309999998</v>
      </c>
    </row>
    <row r="1356" spans="1:50" x14ac:dyDescent="0.55000000000000004">
      <c r="A1356">
        <v>238900</v>
      </c>
      <c r="B1356" t="s">
        <v>1456</v>
      </c>
      <c r="C1356" t="s">
        <v>96</v>
      </c>
      <c r="D1356">
        <v>0.31</v>
      </c>
      <c r="E1356">
        <v>0</v>
      </c>
      <c r="F1356">
        <v>0</v>
      </c>
      <c r="G1356">
        <v>0</v>
      </c>
      <c r="H1356">
        <v>0.69</v>
      </c>
      <c r="I1356">
        <v>0</v>
      </c>
      <c r="J1356">
        <v>0</v>
      </c>
      <c r="K1356">
        <v>0</v>
      </c>
      <c r="L1356">
        <v>0</v>
      </c>
      <c r="M1356">
        <v>0.02</v>
      </c>
      <c r="N1356">
        <v>19.3124825221187</v>
      </c>
      <c r="O1356">
        <f t="shared" si="42"/>
        <v>174.90903280000001</v>
      </c>
      <c r="P1356">
        <f t="shared" si="43"/>
        <v>-41.056847779999998</v>
      </c>
      <c r="R1356">
        <v>238000</v>
      </c>
      <c r="S1356" t="s">
        <v>1449</v>
      </c>
      <c r="T1356" t="s">
        <v>96</v>
      </c>
      <c r="U1356">
        <v>0</v>
      </c>
      <c r="V1356">
        <v>0</v>
      </c>
      <c r="W1356">
        <v>0</v>
      </c>
      <c r="X1356">
        <v>0</v>
      </c>
      <c r="Y1356">
        <v>0.87</v>
      </c>
      <c r="Z1356">
        <v>0.02</v>
      </c>
      <c r="AA1356">
        <v>0</v>
      </c>
      <c r="AB1356">
        <v>0</v>
      </c>
      <c r="AC1356">
        <v>0.11</v>
      </c>
      <c r="AD1356">
        <v>0.02</v>
      </c>
      <c r="AE1356">
        <v>3.4543263611885999</v>
      </c>
      <c r="AF1356">
        <v>174.9821642</v>
      </c>
      <c r="AG1356">
        <v>-40.91582202</v>
      </c>
      <c r="AI1356">
        <v>240900</v>
      </c>
      <c r="AJ1356" t="s">
        <v>1475</v>
      </c>
      <c r="AK1356" t="s">
        <v>96</v>
      </c>
      <c r="AL1356" t="s">
        <v>97</v>
      </c>
      <c r="AM1356" t="s">
        <v>97</v>
      </c>
      <c r="AN1356" t="s">
        <v>97</v>
      </c>
      <c r="AO1356">
        <v>0</v>
      </c>
      <c r="AP1356" t="s">
        <v>97</v>
      </c>
      <c r="AQ1356" t="s">
        <v>97</v>
      </c>
      <c r="AR1356">
        <v>0</v>
      </c>
      <c r="AS1356" t="s">
        <v>97</v>
      </c>
      <c r="AT1356" t="s">
        <v>97</v>
      </c>
      <c r="AU1356">
        <v>0</v>
      </c>
      <c r="AV1356" t="s">
        <v>97</v>
      </c>
      <c r="AW1356">
        <v>174.85007209999901</v>
      </c>
      <c r="AX1356">
        <v>-41.151609579999999</v>
      </c>
    </row>
    <row r="1357" spans="1:50" x14ac:dyDescent="0.55000000000000004">
      <c r="A1357">
        <v>239000</v>
      </c>
      <c r="B1357" t="s">
        <v>1457</v>
      </c>
      <c r="C1357" t="s">
        <v>96</v>
      </c>
      <c r="D1357">
        <v>0.34</v>
      </c>
      <c r="E1357">
        <v>0</v>
      </c>
      <c r="F1357">
        <v>0</v>
      </c>
      <c r="G1357">
        <v>0</v>
      </c>
      <c r="H1357">
        <v>0.63</v>
      </c>
      <c r="I1357">
        <v>0.01</v>
      </c>
      <c r="J1357">
        <v>0</v>
      </c>
      <c r="K1357">
        <v>0</v>
      </c>
      <c r="L1357">
        <v>0.02</v>
      </c>
      <c r="M1357">
        <v>0.02</v>
      </c>
      <c r="N1357">
        <v>15.7104773913579</v>
      </c>
      <c r="O1357">
        <f t="shared" si="42"/>
        <v>174.8603957</v>
      </c>
      <c r="P1357">
        <f t="shared" si="43"/>
        <v>-41.067684929999999</v>
      </c>
      <c r="R1357">
        <v>238100</v>
      </c>
      <c r="S1357" t="s">
        <v>1450</v>
      </c>
      <c r="T1357" t="s">
        <v>96</v>
      </c>
      <c r="U1357">
        <v>0</v>
      </c>
      <c r="V1357">
        <v>0</v>
      </c>
      <c r="W1357">
        <v>0</v>
      </c>
      <c r="X1357">
        <v>0</v>
      </c>
      <c r="Y1357">
        <v>0.94</v>
      </c>
      <c r="Z1357">
        <v>0</v>
      </c>
      <c r="AA1357">
        <v>0</v>
      </c>
      <c r="AB1357">
        <v>0</v>
      </c>
      <c r="AC1357">
        <v>0.06</v>
      </c>
      <c r="AD1357">
        <v>0.02</v>
      </c>
      <c r="AE1357">
        <v>4.5464846601627196</v>
      </c>
      <c r="AF1357">
        <v>175.07883129999999</v>
      </c>
      <c r="AG1357">
        <v>-40.866992179999997</v>
      </c>
      <c r="AI1357">
        <v>241000</v>
      </c>
      <c r="AJ1357" t="s">
        <v>1476</v>
      </c>
      <c r="AK1357" t="s">
        <v>96</v>
      </c>
      <c r="AL1357">
        <v>0</v>
      </c>
      <c r="AM1357">
        <v>0</v>
      </c>
      <c r="AN1357">
        <v>0</v>
      </c>
      <c r="AO1357">
        <v>0</v>
      </c>
      <c r="AP1357">
        <v>0</v>
      </c>
      <c r="AQ1357">
        <v>0.43</v>
      </c>
      <c r="AR1357">
        <v>0</v>
      </c>
      <c r="AS1357">
        <v>0</v>
      </c>
      <c r="AT1357">
        <v>0.56999999999999995</v>
      </c>
      <c r="AU1357">
        <v>0</v>
      </c>
      <c r="AV1357">
        <v>0.61422891688339198</v>
      </c>
      <c r="AW1357">
        <v>174.87140059999999</v>
      </c>
      <c r="AX1357">
        <v>-41.137225139999998</v>
      </c>
    </row>
    <row r="1358" spans="1:50" x14ac:dyDescent="0.55000000000000004">
      <c r="A1358">
        <v>239100</v>
      </c>
      <c r="B1358" t="s">
        <v>1458</v>
      </c>
      <c r="C1358" t="s">
        <v>96</v>
      </c>
      <c r="D1358">
        <v>0.19</v>
      </c>
      <c r="E1358">
        <v>0.03</v>
      </c>
      <c r="F1358">
        <v>0</v>
      </c>
      <c r="G1358">
        <v>0</v>
      </c>
      <c r="H1358">
        <v>0.74</v>
      </c>
      <c r="I1358">
        <v>0.02</v>
      </c>
      <c r="J1358">
        <v>0</v>
      </c>
      <c r="K1358">
        <v>0</v>
      </c>
      <c r="L1358">
        <v>0.02</v>
      </c>
      <c r="M1358">
        <v>0.02</v>
      </c>
      <c r="N1358">
        <v>10.6833161876317</v>
      </c>
      <c r="O1358">
        <f t="shared" si="42"/>
        <v>174.84388619999999</v>
      </c>
      <c r="P1358">
        <f t="shared" si="43"/>
        <v>-41.0986598</v>
      </c>
      <c r="R1358">
        <v>238300</v>
      </c>
      <c r="S1358" t="s">
        <v>1451</v>
      </c>
      <c r="T1358" t="s">
        <v>96</v>
      </c>
      <c r="U1358">
        <v>0</v>
      </c>
      <c r="V1358">
        <v>0</v>
      </c>
      <c r="W1358">
        <v>0</v>
      </c>
      <c r="X1358">
        <v>0</v>
      </c>
      <c r="Y1358">
        <v>0.86</v>
      </c>
      <c r="Z1358">
        <v>0</v>
      </c>
      <c r="AA1358">
        <v>0</v>
      </c>
      <c r="AB1358">
        <v>7.0000000000000007E-2</v>
      </c>
      <c r="AC1358">
        <v>7.0000000000000007E-2</v>
      </c>
      <c r="AD1358">
        <v>0.02</v>
      </c>
      <c r="AE1358">
        <v>2.3335966653001701</v>
      </c>
      <c r="AF1358">
        <v>174.9927089</v>
      </c>
      <c r="AG1358">
        <v>-40.921862390000001</v>
      </c>
      <c r="AI1358">
        <v>241100</v>
      </c>
      <c r="AJ1358" t="s">
        <v>1477</v>
      </c>
      <c r="AK1358" t="s">
        <v>96</v>
      </c>
      <c r="AL1358">
        <v>0</v>
      </c>
      <c r="AM1358">
        <v>0</v>
      </c>
      <c r="AN1358">
        <v>0</v>
      </c>
      <c r="AO1358">
        <v>0</v>
      </c>
      <c r="AP1358">
        <v>0</v>
      </c>
      <c r="AQ1358">
        <v>0.51</v>
      </c>
      <c r="AR1358">
        <v>0</v>
      </c>
      <c r="AS1358">
        <v>0</v>
      </c>
      <c r="AT1358">
        <v>0.49</v>
      </c>
      <c r="AU1358">
        <v>0</v>
      </c>
      <c r="AV1358">
        <v>0.89926920625195195</v>
      </c>
      <c r="AW1358">
        <v>174.86614639999999</v>
      </c>
      <c r="AX1358">
        <v>-41.149898780000001</v>
      </c>
    </row>
    <row r="1359" spans="1:50" x14ac:dyDescent="0.55000000000000004">
      <c r="A1359">
        <v>239200</v>
      </c>
      <c r="B1359" t="s">
        <v>1459</v>
      </c>
      <c r="C1359" t="s">
        <v>96</v>
      </c>
      <c r="D1359">
        <v>0.16</v>
      </c>
      <c r="E1359">
        <v>0.03</v>
      </c>
      <c r="F1359">
        <v>0</v>
      </c>
      <c r="G1359">
        <v>0</v>
      </c>
      <c r="H1359">
        <v>0.71999999999999897</v>
      </c>
      <c r="I1359">
        <v>0.06</v>
      </c>
      <c r="J1359">
        <v>0</v>
      </c>
      <c r="K1359">
        <v>0</v>
      </c>
      <c r="L1359">
        <v>0.03</v>
      </c>
      <c r="M1359">
        <v>0.02</v>
      </c>
      <c r="N1359">
        <v>8.5184810384420295</v>
      </c>
      <c r="O1359">
        <f t="shared" si="42"/>
        <v>174.82698819999999</v>
      </c>
      <c r="P1359">
        <f t="shared" si="43"/>
        <v>-41.113395310000001</v>
      </c>
      <c r="R1359">
        <v>238400</v>
      </c>
      <c r="S1359" t="s">
        <v>1452</v>
      </c>
      <c r="T1359" t="s">
        <v>96</v>
      </c>
      <c r="U1359">
        <v>0</v>
      </c>
      <c r="V1359">
        <v>0</v>
      </c>
      <c r="W1359">
        <v>0</v>
      </c>
      <c r="X1359">
        <v>0</v>
      </c>
      <c r="Y1359">
        <v>0.91</v>
      </c>
      <c r="Z1359">
        <v>0</v>
      </c>
      <c r="AA1359">
        <v>0</v>
      </c>
      <c r="AB1359">
        <v>0</v>
      </c>
      <c r="AC1359">
        <v>0.09</v>
      </c>
      <c r="AD1359">
        <v>0.02</v>
      </c>
      <c r="AE1359">
        <v>4.0085727251560197</v>
      </c>
      <c r="AF1359">
        <v>175.01186630000001</v>
      </c>
      <c r="AG1359">
        <v>-40.919346650000001</v>
      </c>
      <c r="AI1359">
        <v>241200</v>
      </c>
      <c r="AJ1359" t="s">
        <v>1478</v>
      </c>
      <c r="AK1359" t="s">
        <v>96</v>
      </c>
      <c r="AL1359" t="s">
        <v>97</v>
      </c>
      <c r="AM1359" t="s">
        <v>97</v>
      </c>
      <c r="AN1359" t="s">
        <v>97</v>
      </c>
      <c r="AO1359">
        <v>0</v>
      </c>
      <c r="AP1359" t="s">
        <v>97</v>
      </c>
      <c r="AQ1359" t="s">
        <v>97</v>
      </c>
      <c r="AR1359">
        <v>0</v>
      </c>
      <c r="AS1359" t="s">
        <v>97</v>
      </c>
      <c r="AT1359" t="s">
        <v>97</v>
      </c>
      <c r="AU1359">
        <v>0</v>
      </c>
      <c r="AV1359" t="s">
        <v>97</v>
      </c>
      <c r="AW1359">
        <v>175.1202217</v>
      </c>
      <c r="AX1359">
        <v>-41.03621562</v>
      </c>
    </row>
    <row r="1360" spans="1:50" x14ac:dyDescent="0.55000000000000004">
      <c r="A1360">
        <v>239300</v>
      </c>
      <c r="B1360" t="s">
        <v>1460</v>
      </c>
      <c r="C1360" t="s">
        <v>96</v>
      </c>
      <c r="D1360">
        <v>0.14000000000000001</v>
      </c>
      <c r="E1360">
        <v>0.01</v>
      </c>
      <c r="F1360">
        <v>0</v>
      </c>
      <c r="G1360">
        <v>0</v>
      </c>
      <c r="H1360">
        <v>0.73</v>
      </c>
      <c r="I1360">
        <v>0.04</v>
      </c>
      <c r="J1360">
        <v>0</v>
      </c>
      <c r="K1360">
        <v>0</v>
      </c>
      <c r="L1360">
        <v>0.08</v>
      </c>
      <c r="M1360">
        <v>0.02</v>
      </c>
      <c r="N1360">
        <v>5.9006026710069603</v>
      </c>
      <c r="O1360">
        <f t="shared" si="42"/>
        <v>174.809493</v>
      </c>
      <c r="P1360">
        <f t="shared" si="43"/>
        <v>-41.13204408</v>
      </c>
      <c r="R1360">
        <v>238500</v>
      </c>
      <c r="S1360" t="s">
        <v>1453</v>
      </c>
      <c r="T1360" t="s">
        <v>96</v>
      </c>
      <c r="U1360">
        <v>0</v>
      </c>
      <c r="V1360">
        <v>0</v>
      </c>
      <c r="W1360">
        <v>0</v>
      </c>
      <c r="X1360">
        <v>0</v>
      </c>
      <c r="Y1360">
        <v>0.88</v>
      </c>
      <c r="Z1360">
        <v>0</v>
      </c>
      <c r="AA1360">
        <v>0</v>
      </c>
      <c r="AB1360">
        <v>0.03</v>
      </c>
      <c r="AC1360">
        <v>0.09</v>
      </c>
      <c r="AD1360">
        <v>0.02</v>
      </c>
      <c r="AE1360">
        <v>2.7201305550480499</v>
      </c>
      <c r="AF1360">
        <v>174.9832916</v>
      </c>
      <c r="AG1360">
        <v>-40.941266120000002</v>
      </c>
      <c r="AI1360">
        <v>241300</v>
      </c>
      <c r="AJ1360" t="s">
        <v>1479</v>
      </c>
      <c r="AK1360" t="s">
        <v>96</v>
      </c>
      <c r="AL1360" t="s">
        <v>97</v>
      </c>
      <c r="AM1360" t="s">
        <v>97</v>
      </c>
      <c r="AN1360" t="s">
        <v>97</v>
      </c>
      <c r="AO1360">
        <v>0</v>
      </c>
      <c r="AP1360" t="s">
        <v>97</v>
      </c>
      <c r="AQ1360" t="s">
        <v>97</v>
      </c>
      <c r="AR1360">
        <v>0</v>
      </c>
      <c r="AS1360" t="s">
        <v>97</v>
      </c>
      <c r="AT1360" t="s">
        <v>97</v>
      </c>
      <c r="AU1360">
        <v>0</v>
      </c>
      <c r="AV1360" t="s">
        <v>97</v>
      </c>
      <c r="AW1360">
        <v>175.03826649999999</v>
      </c>
      <c r="AX1360">
        <v>-41.112052169999998</v>
      </c>
    </row>
    <row r="1361" spans="1:50" x14ac:dyDescent="0.55000000000000004">
      <c r="A1361">
        <v>239400</v>
      </c>
      <c r="B1361" t="s">
        <v>1461</v>
      </c>
      <c r="C1361" t="s">
        <v>96</v>
      </c>
      <c r="D1361">
        <v>0.13</v>
      </c>
      <c r="E1361">
        <v>0</v>
      </c>
      <c r="F1361">
        <v>0</v>
      </c>
      <c r="G1361">
        <v>0</v>
      </c>
      <c r="H1361">
        <v>0.79</v>
      </c>
      <c r="I1361">
        <v>0.03</v>
      </c>
      <c r="J1361">
        <v>0</v>
      </c>
      <c r="K1361">
        <v>0</v>
      </c>
      <c r="L1361">
        <v>0.05</v>
      </c>
      <c r="M1361">
        <v>0.02</v>
      </c>
      <c r="N1361">
        <v>14.042909350185299</v>
      </c>
      <c r="O1361">
        <f t="shared" si="42"/>
        <v>174.946740099999</v>
      </c>
      <c r="P1361">
        <f t="shared" si="43"/>
        <v>-41.094854890000001</v>
      </c>
      <c r="R1361">
        <v>238600</v>
      </c>
      <c r="S1361" t="s">
        <v>1454</v>
      </c>
      <c r="T1361" t="s">
        <v>96</v>
      </c>
      <c r="U1361">
        <v>0</v>
      </c>
      <c r="V1361">
        <v>0</v>
      </c>
      <c r="W1361">
        <v>0</v>
      </c>
      <c r="X1361">
        <v>0</v>
      </c>
      <c r="Y1361">
        <v>0.62</v>
      </c>
      <c r="Z1361">
        <v>0</v>
      </c>
      <c r="AA1361">
        <v>0</v>
      </c>
      <c r="AB1361">
        <v>0</v>
      </c>
      <c r="AC1361">
        <v>0.38</v>
      </c>
      <c r="AD1361">
        <v>0.02</v>
      </c>
      <c r="AE1361">
        <v>0.73420367943819298</v>
      </c>
      <c r="AF1361">
        <v>174.96895140000001</v>
      </c>
      <c r="AG1361">
        <v>-40.971868319999999</v>
      </c>
      <c r="AI1361">
        <v>241400</v>
      </c>
      <c r="AJ1361" t="s">
        <v>1480</v>
      </c>
      <c r="AK1361" t="s">
        <v>96</v>
      </c>
      <c r="AL1361">
        <v>0</v>
      </c>
      <c r="AM1361">
        <v>0.11</v>
      </c>
      <c r="AN1361">
        <v>0</v>
      </c>
      <c r="AO1361">
        <v>0</v>
      </c>
      <c r="AP1361">
        <v>-0.01</v>
      </c>
      <c r="AQ1361">
        <v>0.65</v>
      </c>
      <c r="AR1361">
        <v>0</v>
      </c>
      <c r="AS1361">
        <v>0.03</v>
      </c>
      <c r="AT1361">
        <v>0.22</v>
      </c>
      <c r="AU1361">
        <v>0</v>
      </c>
      <c r="AV1361">
        <v>3.4583407111201101</v>
      </c>
      <c r="AW1361">
        <v>175.0190514</v>
      </c>
      <c r="AX1361">
        <v>-41.13877359</v>
      </c>
    </row>
    <row r="1362" spans="1:50" x14ac:dyDescent="0.55000000000000004">
      <c r="A1362">
        <v>239500</v>
      </c>
      <c r="B1362" t="s">
        <v>1462</v>
      </c>
      <c r="C1362" t="s">
        <v>96</v>
      </c>
      <c r="D1362">
        <v>0.18</v>
      </c>
      <c r="E1362">
        <v>0.02</v>
      </c>
      <c r="F1362">
        <v>0</v>
      </c>
      <c r="G1362">
        <v>0</v>
      </c>
      <c r="H1362">
        <v>0.78</v>
      </c>
      <c r="I1362">
        <v>0.02</v>
      </c>
      <c r="J1362">
        <v>0</v>
      </c>
      <c r="K1362">
        <v>0</v>
      </c>
      <c r="L1362">
        <v>0</v>
      </c>
      <c r="M1362">
        <v>0.02</v>
      </c>
      <c r="N1362">
        <v>11.0806273244197</v>
      </c>
      <c r="O1362">
        <f t="shared" si="42"/>
        <v>174.852845</v>
      </c>
      <c r="P1362">
        <f t="shared" si="43"/>
        <v>-41.103987979999999</v>
      </c>
      <c r="R1362">
        <v>238800</v>
      </c>
      <c r="S1362" t="s">
        <v>1455</v>
      </c>
      <c r="T1362" t="s">
        <v>96</v>
      </c>
      <c r="U1362">
        <v>0</v>
      </c>
      <c r="V1362">
        <v>0</v>
      </c>
      <c r="W1362">
        <v>0</v>
      </c>
      <c r="X1362">
        <v>0</v>
      </c>
      <c r="Y1362">
        <v>0.67</v>
      </c>
      <c r="Z1362">
        <v>0</v>
      </c>
      <c r="AA1362">
        <v>0</v>
      </c>
      <c r="AB1362">
        <v>0</v>
      </c>
      <c r="AC1362">
        <v>0.33</v>
      </c>
      <c r="AD1362">
        <v>0.02</v>
      </c>
      <c r="AE1362" t="s">
        <v>97</v>
      </c>
      <c r="AF1362">
        <v>174.87349259999999</v>
      </c>
      <c r="AG1362">
        <v>-41.044195449999997</v>
      </c>
      <c r="AI1362">
        <v>241500</v>
      </c>
      <c r="AJ1362" t="s">
        <v>1481</v>
      </c>
      <c r="AK1362" t="s">
        <v>96</v>
      </c>
      <c r="AL1362">
        <v>0</v>
      </c>
      <c r="AM1362">
        <v>0</v>
      </c>
      <c r="AN1362">
        <v>0</v>
      </c>
      <c r="AO1362">
        <v>0</v>
      </c>
      <c r="AP1362">
        <v>0.01</v>
      </c>
      <c r="AQ1362">
        <v>0.72</v>
      </c>
      <c r="AR1362">
        <v>0</v>
      </c>
      <c r="AS1362">
        <v>0.04</v>
      </c>
      <c r="AT1362">
        <v>0.23</v>
      </c>
      <c r="AU1362">
        <v>0</v>
      </c>
      <c r="AV1362">
        <v>0.60088198916508995</v>
      </c>
      <c r="AW1362">
        <v>175.11315289999999</v>
      </c>
      <c r="AX1362">
        <v>-41.085960129999997</v>
      </c>
    </row>
    <row r="1363" spans="1:50" x14ac:dyDescent="0.55000000000000004">
      <c r="A1363">
        <v>239600</v>
      </c>
      <c r="B1363" t="s">
        <v>1463</v>
      </c>
      <c r="C1363" t="s">
        <v>96</v>
      </c>
      <c r="D1363">
        <v>0.32</v>
      </c>
      <c r="E1363">
        <v>0</v>
      </c>
      <c r="F1363">
        <v>0</v>
      </c>
      <c r="G1363">
        <v>0</v>
      </c>
      <c r="H1363">
        <v>0.66</v>
      </c>
      <c r="I1363">
        <v>0.02</v>
      </c>
      <c r="J1363">
        <v>0</v>
      </c>
      <c r="K1363">
        <v>0</v>
      </c>
      <c r="L1363">
        <v>0</v>
      </c>
      <c r="M1363">
        <v>0.02</v>
      </c>
      <c r="N1363">
        <v>14.9097174924154</v>
      </c>
      <c r="O1363">
        <f t="shared" si="42"/>
        <v>174.8745342</v>
      </c>
      <c r="P1363">
        <f t="shared" si="43"/>
        <v>-41.088971260000001</v>
      </c>
      <c r="R1363">
        <v>238900</v>
      </c>
      <c r="S1363" t="s">
        <v>1456</v>
      </c>
      <c r="T1363" t="s">
        <v>96</v>
      </c>
      <c r="U1363">
        <v>0</v>
      </c>
      <c r="V1363">
        <v>0</v>
      </c>
      <c r="W1363">
        <v>0</v>
      </c>
      <c r="X1363">
        <v>0</v>
      </c>
      <c r="Y1363">
        <v>1</v>
      </c>
      <c r="Z1363">
        <v>0</v>
      </c>
      <c r="AA1363">
        <v>0</v>
      </c>
      <c r="AB1363">
        <v>0</v>
      </c>
      <c r="AC1363">
        <v>0</v>
      </c>
      <c r="AD1363">
        <v>0.02</v>
      </c>
      <c r="AE1363">
        <v>6.4357992811732103</v>
      </c>
      <c r="AF1363">
        <v>174.90903280000001</v>
      </c>
      <c r="AG1363">
        <v>-41.056847779999998</v>
      </c>
      <c r="AI1363">
        <v>241600</v>
      </c>
      <c r="AJ1363" t="s">
        <v>1482</v>
      </c>
      <c r="AK1363" t="s">
        <v>96</v>
      </c>
      <c r="AL1363">
        <v>0</v>
      </c>
      <c r="AM1363">
        <v>0</v>
      </c>
      <c r="AN1363">
        <v>0</v>
      </c>
      <c r="AO1363">
        <v>0</v>
      </c>
      <c r="AP1363">
        <v>0</v>
      </c>
      <c r="AQ1363">
        <v>0.64</v>
      </c>
      <c r="AR1363">
        <v>0</v>
      </c>
      <c r="AS1363">
        <v>0</v>
      </c>
      <c r="AT1363">
        <v>0.36</v>
      </c>
      <c r="AU1363">
        <v>0</v>
      </c>
      <c r="AV1363">
        <v>1.2831604545194899</v>
      </c>
      <c r="AW1363">
        <v>175.04604599999999</v>
      </c>
      <c r="AX1363">
        <v>-41.12290419</v>
      </c>
    </row>
    <row r="1364" spans="1:50" x14ac:dyDescent="0.55000000000000004">
      <c r="A1364">
        <v>239800</v>
      </c>
      <c r="B1364" t="s">
        <v>1464</v>
      </c>
      <c r="C1364" t="s">
        <v>96</v>
      </c>
      <c r="D1364">
        <v>0.27</v>
      </c>
      <c r="E1364">
        <v>0</v>
      </c>
      <c r="F1364">
        <v>0</v>
      </c>
      <c r="G1364">
        <v>0</v>
      </c>
      <c r="H1364">
        <v>0.69</v>
      </c>
      <c r="I1364">
        <v>0.02</v>
      </c>
      <c r="J1364">
        <v>0</v>
      </c>
      <c r="K1364">
        <v>0</v>
      </c>
      <c r="L1364">
        <v>0.02</v>
      </c>
      <c r="M1364">
        <v>0.02</v>
      </c>
      <c r="N1364">
        <v>13.508705787125701</v>
      </c>
      <c r="O1364">
        <f t="shared" si="42"/>
        <v>174.8712055</v>
      </c>
      <c r="P1364">
        <f t="shared" si="43"/>
        <v>-41.1021067</v>
      </c>
      <c r="R1364">
        <v>239000</v>
      </c>
      <c r="S1364" t="s">
        <v>1457</v>
      </c>
      <c r="T1364" t="s">
        <v>96</v>
      </c>
      <c r="U1364">
        <v>0</v>
      </c>
      <c r="V1364">
        <v>0</v>
      </c>
      <c r="W1364">
        <v>0</v>
      </c>
      <c r="X1364">
        <v>0</v>
      </c>
      <c r="Y1364">
        <v>0.95</v>
      </c>
      <c r="Z1364">
        <v>0</v>
      </c>
      <c r="AA1364">
        <v>0</v>
      </c>
      <c r="AB1364">
        <v>0</v>
      </c>
      <c r="AC1364">
        <v>0.05</v>
      </c>
      <c r="AD1364">
        <v>0.02</v>
      </c>
      <c r="AE1364">
        <v>3.2539865923846198</v>
      </c>
      <c r="AF1364">
        <v>174.8603957</v>
      </c>
      <c r="AG1364">
        <v>-41.067684929999999</v>
      </c>
      <c r="AI1364">
        <v>241700</v>
      </c>
      <c r="AJ1364" t="s">
        <v>1483</v>
      </c>
      <c r="AK1364" t="s">
        <v>96</v>
      </c>
      <c r="AL1364">
        <v>0</v>
      </c>
      <c r="AM1364">
        <v>0.4</v>
      </c>
      <c r="AN1364">
        <v>0</v>
      </c>
      <c r="AO1364">
        <v>0</v>
      </c>
      <c r="AP1364">
        <v>0</v>
      </c>
      <c r="AQ1364">
        <v>0.28999999999999998</v>
      </c>
      <c r="AR1364">
        <v>0</v>
      </c>
      <c r="AS1364">
        <v>0.03</v>
      </c>
      <c r="AT1364">
        <v>0.28000000000000003</v>
      </c>
      <c r="AU1364">
        <v>0</v>
      </c>
      <c r="AV1364">
        <v>3.7821716715536899</v>
      </c>
      <c r="AW1364">
        <v>175.03679069999899</v>
      </c>
      <c r="AX1364">
        <v>-41.128909139999998</v>
      </c>
    </row>
    <row r="1365" spans="1:50" x14ac:dyDescent="0.55000000000000004">
      <c r="A1365">
        <v>239900</v>
      </c>
      <c r="B1365" t="s">
        <v>1465</v>
      </c>
      <c r="C1365" t="s">
        <v>96</v>
      </c>
      <c r="D1365">
        <v>0</v>
      </c>
      <c r="E1365">
        <v>0</v>
      </c>
      <c r="F1365">
        <v>0</v>
      </c>
      <c r="G1365">
        <v>0</v>
      </c>
      <c r="H1365">
        <v>0.36</v>
      </c>
      <c r="I1365">
        <v>0</v>
      </c>
      <c r="J1365">
        <v>0</v>
      </c>
      <c r="K1365">
        <v>0</v>
      </c>
      <c r="L1365">
        <v>0.64</v>
      </c>
      <c r="M1365">
        <v>0.02</v>
      </c>
      <c r="N1365" t="s">
        <v>97</v>
      </c>
      <c r="O1365">
        <f t="shared" si="42"/>
        <v>174.8258305</v>
      </c>
      <c r="P1365">
        <f t="shared" si="43"/>
        <v>-41.145843589999998</v>
      </c>
      <c r="R1365">
        <v>239100</v>
      </c>
      <c r="S1365" t="s">
        <v>1458</v>
      </c>
      <c r="T1365" t="s">
        <v>96</v>
      </c>
      <c r="U1365">
        <v>0</v>
      </c>
      <c r="V1365">
        <v>0</v>
      </c>
      <c r="W1365">
        <v>0</v>
      </c>
      <c r="X1365">
        <v>0</v>
      </c>
      <c r="Y1365">
        <v>0.91</v>
      </c>
      <c r="Z1365">
        <v>0</v>
      </c>
      <c r="AA1365">
        <v>0</v>
      </c>
      <c r="AB1365">
        <v>0</v>
      </c>
      <c r="AC1365">
        <v>0.09</v>
      </c>
      <c r="AD1365">
        <v>0.02</v>
      </c>
      <c r="AE1365">
        <v>1.3971517921996901</v>
      </c>
      <c r="AF1365">
        <v>174.84388619999999</v>
      </c>
      <c r="AG1365">
        <v>-41.0986598</v>
      </c>
      <c r="AI1365">
        <v>241800</v>
      </c>
      <c r="AJ1365" t="s">
        <v>1484</v>
      </c>
      <c r="AK1365" t="s">
        <v>96</v>
      </c>
      <c r="AL1365">
        <v>0</v>
      </c>
      <c r="AM1365">
        <v>0</v>
      </c>
      <c r="AN1365">
        <v>0</v>
      </c>
      <c r="AO1365">
        <v>0</v>
      </c>
      <c r="AP1365">
        <v>0</v>
      </c>
      <c r="AQ1365">
        <v>0.77</v>
      </c>
      <c r="AR1365">
        <v>0</v>
      </c>
      <c r="AS1365">
        <v>0.02</v>
      </c>
      <c r="AT1365">
        <v>0.21</v>
      </c>
      <c r="AU1365">
        <v>0</v>
      </c>
      <c r="AV1365">
        <v>2.04645267978499</v>
      </c>
      <c r="AW1365">
        <v>175.00900179999999</v>
      </c>
      <c r="AX1365">
        <v>-41.150662230000002</v>
      </c>
    </row>
    <row r="1366" spans="1:50" x14ac:dyDescent="0.55000000000000004">
      <c r="A1366">
        <v>240000</v>
      </c>
      <c r="B1366" t="s">
        <v>1466</v>
      </c>
      <c r="C1366" t="s">
        <v>96</v>
      </c>
      <c r="D1366">
        <v>0.24</v>
      </c>
      <c r="E1366">
        <v>0</v>
      </c>
      <c r="F1366">
        <v>0</v>
      </c>
      <c r="G1366">
        <v>0</v>
      </c>
      <c r="H1366">
        <v>0.7</v>
      </c>
      <c r="I1366">
        <v>0.03</v>
      </c>
      <c r="J1366">
        <v>0</v>
      </c>
      <c r="K1366">
        <v>0.01</v>
      </c>
      <c r="L1366">
        <v>0.02</v>
      </c>
      <c r="M1366">
        <v>0.02</v>
      </c>
      <c r="N1366">
        <v>11.2134416735547</v>
      </c>
      <c r="O1366">
        <f t="shared" si="42"/>
        <v>174.8635056</v>
      </c>
      <c r="P1366">
        <f t="shared" si="43"/>
        <v>-41.115932639999997</v>
      </c>
      <c r="R1366">
        <v>239200</v>
      </c>
      <c r="S1366" t="s">
        <v>1459</v>
      </c>
      <c r="T1366" t="s">
        <v>96</v>
      </c>
      <c r="U1366">
        <v>0</v>
      </c>
      <c r="V1366">
        <v>0</v>
      </c>
      <c r="W1366">
        <v>0</v>
      </c>
      <c r="X1366">
        <v>0</v>
      </c>
      <c r="Y1366">
        <v>0.88</v>
      </c>
      <c r="Z1366">
        <v>0</v>
      </c>
      <c r="AA1366">
        <v>0</v>
      </c>
      <c r="AB1366">
        <v>0</v>
      </c>
      <c r="AC1366">
        <v>0.12</v>
      </c>
      <c r="AD1366">
        <v>0.02</v>
      </c>
      <c r="AE1366">
        <v>2.1157486744774499</v>
      </c>
      <c r="AF1366">
        <v>174.82698819999999</v>
      </c>
      <c r="AG1366">
        <v>-41.113395310000001</v>
      </c>
      <c r="AI1366">
        <v>241900</v>
      </c>
      <c r="AJ1366" t="s">
        <v>1485</v>
      </c>
      <c r="AK1366" t="s">
        <v>96</v>
      </c>
      <c r="AL1366">
        <v>0</v>
      </c>
      <c r="AM1366">
        <v>0.14000000000000001</v>
      </c>
      <c r="AN1366">
        <v>0</v>
      </c>
      <c r="AO1366">
        <v>0</v>
      </c>
      <c r="AP1366">
        <v>-0.01</v>
      </c>
      <c r="AQ1366">
        <v>0.63</v>
      </c>
      <c r="AR1366">
        <v>0</v>
      </c>
      <c r="AS1366">
        <v>0</v>
      </c>
      <c r="AT1366">
        <v>0.24</v>
      </c>
      <c r="AU1366">
        <v>0</v>
      </c>
      <c r="AV1366">
        <v>2.0572461449748798</v>
      </c>
      <c r="AW1366">
        <v>175.05787959999901</v>
      </c>
      <c r="AX1366">
        <v>-41.120199700000001</v>
      </c>
    </row>
    <row r="1367" spans="1:50" x14ac:dyDescent="0.55000000000000004">
      <c r="A1367">
        <v>240100</v>
      </c>
      <c r="B1367" t="s">
        <v>1467</v>
      </c>
      <c r="C1367" t="s">
        <v>96</v>
      </c>
      <c r="D1367">
        <v>0.3</v>
      </c>
      <c r="E1367">
        <v>0</v>
      </c>
      <c r="F1367">
        <v>0</v>
      </c>
      <c r="G1367">
        <v>0</v>
      </c>
      <c r="H1367">
        <v>0.66</v>
      </c>
      <c r="I1367">
        <v>0.04</v>
      </c>
      <c r="J1367">
        <v>0</v>
      </c>
      <c r="K1367">
        <v>0</v>
      </c>
      <c r="L1367">
        <v>0</v>
      </c>
      <c r="M1367">
        <v>0.02</v>
      </c>
      <c r="N1367">
        <v>13.423741562119201</v>
      </c>
      <c r="O1367">
        <f t="shared" si="42"/>
        <v>174.8572303</v>
      </c>
      <c r="P1367">
        <f t="shared" si="43"/>
        <v>-41.128257699999999</v>
      </c>
      <c r="R1367">
        <v>239300</v>
      </c>
      <c r="S1367" t="s">
        <v>1460</v>
      </c>
      <c r="T1367" t="s">
        <v>96</v>
      </c>
      <c r="U1367">
        <v>0</v>
      </c>
      <c r="V1367">
        <v>0</v>
      </c>
      <c r="W1367">
        <v>0</v>
      </c>
      <c r="X1367">
        <v>0</v>
      </c>
      <c r="Y1367">
        <v>0.89</v>
      </c>
      <c r="Z1367">
        <v>0</v>
      </c>
      <c r="AA1367">
        <v>0</v>
      </c>
      <c r="AB1367">
        <v>0</v>
      </c>
      <c r="AC1367">
        <v>0.11</v>
      </c>
      <c r="AD1367">
        <v>0.02</v>
      </c>
      <c r="AE1367">
        <v>0.76216668321488401</v>
      </c>
      <c r="AF1367">
        <v>174.809493</v>
      </c>
      <c r="AG1367">
        <v>-41.13204408</v>
      </c>
      <c r="AI1367">
        <v>242000</v>
      </c>
      <c r="AJ1367" t="s">
        <v>1486</v>
      </c>
      <c r="AK1367" t="s">
        <v>96</v>
      </c>
      <c r="AL1367">
        <v>0</v>
      </c>
      <c r="AM1367">
        <v>0.28000000000000003</v>
      </c>
      <c r="AN1367">
        <v>0</v>
      </c>
      <c r="AO1367">
        <v>0</v>
      </c>
      <c r="AP1367">
        <v>0</v>
      </c>
      <c r="AQ1367">
        <v>0.46</v>
      </c>
      <c r="AR1367">
        <v>0</v>
      </c>
      <c r="AS1367">
        <v>0.01</v>
      </c>
      <c r="AT1367">
        <v>0.25</v>
      </c>
      <c r="AU1367">
        <v>0</v>
      </c>
      <c r="AV1367">
        <v>3.8456524038589399</v>
      </c>
      <c r="AW1367">
        <v>175.04564389999999</v>
      </c>
      <c r="AX1367">
        <v>-41.132825500000003</v>
      </c>
    </row>
    <row r="1368" spans="1:50" x14ac:dyDescent="0.55000000000000004">
      <c r="A1368">
        <v>240200</v>
      </c>
      <c r="B1368" t="s">
        <v>1468</v>
      </c>
      <c r="C1368" t="s">
        <v>96</v>
      </c>
      <c r="D1368">
        <v>0.27</v>
      </c>
      <c r="E1368">
        <v>0.02</v>
      </c>
      <c r="F1368">
        <v>0</v>
      </c>
      <c r="G1368">
        <v>0</v>
      </c>
      <c r="H1368">
        <v>0.69</v>
      </c>
      <c r="I1368">
        <v>0.01</v>
      </c>
      <c r="J1368">
        <v>0</v>
      </c>
      <c r="K1368">
        <v>0</v>
      </c>
      <c r="L1368">
        <v>0.01</v>
      </c>
      <c r="M1368">
        <v>0.02</v>
      </c>
      <c r="N1368">
        <v>13.623627522693001</v>
      </c>
      <c r="O1368">
        <f t="shared" si="42"/>
        <v>174.88235</v>
      </c>
      <c r="P1368">
        <f t="shared" si="43"/>
        <v>-41.113314539999998</v>
      </c>
      <c r="R1368">
        <v>239400</v>
      </c>
      <c r="S1368" t="s">
        <v>1461</v>
      </c>
      <c r="T1368" t="s">
        <v>96</v>
      </c>
      <c r="U1368">
        <v>0</v>
      </c>
      <c r="V1368">
        <v>0</v>
      </c>
      <c r="W1368">
        <v>0</v>
      </c>
      <c r="X1368">
        <v>0</v>
      </c>
      <c r="Y1368">
        <v>0.88</v>
      </c>
      <c r="Z1368">
        <v>0</v>
      </c>
      <c r="AA1368">
        <v>0</v>
      </c>
      <c r="AB1368">
        <v>0</v>
      </c>
      <c r="AC1368">
        <v>0.12</v>
      </c>
      <c r="AD1368">
        <v>0.02</v>
      </c>
      <c r="AE1368">
        <v>4.5389445609853896</v>
      </c>
      <c r="AF1368">
        <v>174.946740099999</v>
      </c>
      <c r="AG1368">
        <v>-41.094854890000001</v>
      </c>
      <c r="AI1368">
        <v>242100</v>
      </c>
      <c r="AJ1368" t="s">
        <v>1487</v>
      </c>
      <c r="AK1368" t="s">
        <v>96</v>
      </c>
      <c r="AL1368">
        <v>0</v>
      </c>
      <c r="AM1368">
        <v>0</v>
      </c>
      <c r="AN1368">
        <v>0</v>
      </c>
      <c r="AO1368">
        <v>0</v>
      </c>
      <c r="AP1368">
        <v>0</v>
      </c>
      <c r="AQ1368">
        <v>0.55000000000000004</v>
      </c>
      <c r="AR1368">
        <v>0</v>
      </c>
      <c r="AS1368">
        <v>0.06</v>
      </c>
      <c r="AT1368">
        <v>0.39</v>
      </c>
      <c r="AU1368">
        <v>0</v>
      </c>
      <c r="AV1368">
        <v>0.43338016872875901</v>
      </c>
      <c r="AW1368">
        <v>175.08443159999999</v>
      </c>
      <c r="AX1368">
        <v>-41.109325599999998</v>
      </c>
    </row>
    <row r="1369" spans="1:50" x14ac:dyDescent="0.55000000000000004">
      <c r="A1369">
        <v>240300</v>
      </c>
      <c r="B1369" t="s">
        <v>1469</v>
      </c>
      <c r="C1369" t="s">
        <v>96</v>
      </c>
      <c r="D1369">
        <v>0.14000000000000001</v>
      </c>
      <c r="E1369">
        <v>0.03</v>
      </c>
      <c r="F1369">
        <v>0</v>
      </c>
      <c r="G1369">
        <v>0</v>
      </c>
      <c r="H1369">
        <v>0.77</v>
      </c>
      <c r="I1369">
        <v>0.06</v>
      </c>
      <c r="J1369">
        <v>0</v>
      </c>
      <c r="K1369">
        <v>0</v>
      </c>
      <c r="L1369">
        <v>0</v>
      </c>
      <c r="M1369">
        <v>0.02</v>
      </c>
      <c r="N1369">
        <v>9.9593795085822094</v>
      </c>
      <c r="O1369">
        <f t="shared" si="42"/>
        <v>174.87336809999999</v>
      </c>
      <c r="P1369">
        <f t="shared" si="43"/>
        <v>-41.120003240000003</v>
      </c>
      <c r="R1369">
        <v>239500</v>
      </c>
      <c r="S1369" t="s">
        <v>1462</v>
      </c>
      <c r="T1369" t="s">
        <v>96</v>
      </c>
      <c r="U1369">
        <v>0</v>
      </c>
      <c r="V1369">
        <v>0</v>
      </c>
      <c r="W1369">
        <v>0</v>
      </c>
      <c r="X1369">
        <v>0</v>
      </c>
      <c r="Y1369">
        <v>1</v>
      </c>
      <c r="Z1369">
        <v>0</v>
      </c>
      <c r="AA1369">
        <v>0</v>
      </c>
      <c r="AB1369">
        <v>0</v>
      </c>
      <c r="AC1369">
        <v>0</v>
      </c>
      <c r="AD1369">
        <v>0.02</v>
      </c>
      <c r="AE1369">
        <v>1.6042444816614401</v>
      </c>
      <c r="AF1369">
        <v>174.852845</v>
      </c>
      <c r="AG1369">
        <v>-41.103987979999999</v>
      </c>
      <c r="AI1369">
        <v>242200</v>
      </c>
      <c r="AJ1369" t="s">
        <v>1488</v>
      </c>
      <c r="AK1369" t="s">
        <v>96</v>
      </c>
      <c r="AL1369">
        <v>0</v>
      </c>
      <c r="AM1369">
        <v>0.53</v>
      </c>
      <c r="AN1369">
        <v>0</v>
      </c>
      <c r="AO1369">
        <v>0</v>
      </c>
      <c r="AP1369">
        <v>0.06</v>
      </c>
      <c r="AQ1369">
        <v>0.28999999999999998</v>
      </c>
      <c r="AR1369">
        <v>0</v>
      </c>
      <c r="AS1369">
        <v>7.0000000000000007E-2</v>
      </c>
      <c r="AT1369">
        <v>0.05</v>
      </c>
      <c r="AU1369">
        <v>0</v>
      </c>
      <c r="AV1369">
        <v>9.6713146549962801</v>
      </c>
      <c r="AW1369">
        <v>175.04082560000001</v>
      </c>
      <c r="AX1369">
        <v>-41.14890544</v>
      </c>
    </row>
    <row r="1370" spans="1:50" x14ac:dyDescent="0.55000000000000004">
      <c r="A1370">
        <v>240400</v>
      </c>
      <c r="B1370" t="s">
        <v>1470</v>
      </c>
      <c r="C1370" t="s">
        <v>96</v>
      </c>
      <c r="D1370">
        <v>0.19</v>
      </c>
      <c r="E1370">
        <v>0.01</v>
      </c>
      <c r="F1370">
        <v>0</v>
      </c>
      <c r="G1370">
        <v>0</v>
      </c>
      <c r="H1370">
        <v>0.76</v>
      </c>
      <c r="I1370">
        <v>0.03</v>
      </c>
      <c r="J1370">
        <v>0</v>
      </c>
      <c r="K1370">
        <v>0</v>
      </c>
      <c r="L1370">
        <v>0.01</v>
      </c>
      <c r="M1370">
        <v>0.02</v>
      </c>
      <c r="N1370">
        <v>12.7133641848732</v>
      </c>
      <c r="O1370">
        <f t="shared" si="42"/>
        <v>174.8910727</v>
      </c>
      <c r="P1370">
        <f t="shared" si="43"/>
        <v>-41.117171339999999</v>
      </c>
      <c r="R1370">
        <v>239600</v>
      </c>
      <c r="S1370" t="s">
        <v>1463</v>
      </c>
      <c r="T1370" t="s">
        <v>96</v>
      </c>
      <c r="U1370">
        <v>0</v>
      </c>
      <c r="V1370">
        <v>0</v>
      </c>
      <c r="W1370">
        <v>0</v>
      </c>
      <c r="X1370">
        <v>0</v>
      </c>
      <c r="Y1370">
        <v>1</v>
      </c>
      <c r="Z1370">
        <v>0</v>
      </c>
      <c r="AA1370">
        <v>0</v>
      </c>
      <c r="AB1370">
        <v>0</v>
      </c>
      <c r="AC1370">
        <v>0</v>
      </c>
      <c r="AD1370">
        <v>0.02</v>
      </c>
      <c r="AE1370" t="s">
        <v>97</v>
      </c>
      <c r="AF1370">
        <v>174.8745342</v>
      </c>
      <c r="AG1370">
        <v>-41.088971260000001</v>
      </c>
      <c r="AI1370">
        <v>242300</v>
      </c>
      <c r="AJ1370" t="s">
        <v>1489</v>
      </c>
      <c r="AK1370" t="s">
        <v>96</v>
      </c>
      <c r="AL1370">
        <v>0</v>
      </c>
      <c r="AM1370">
        <v>0.3</v>
      </c>
      <c r="AN1370">
        <v>0</v>
      </c>
      <c r="AO1370">
        <v>0</v>
      </c>
      <c r="AP1370">
        <v>0</v>
      </c>
      <c r="AQ1370">
        <v>0.7</v>
      </c>
      <c r="AR1370">
        <v>0</v>
      </c>
      <c r="AS1370">
        <v>0</v>
      </c>
      <c r="AT1370">
        <v>0</v>
      </c>
      <c r="AU1370">
        <v>0</v>
      </c>
      <c r="AV1370">
        <v>0.73835745578544099</v>
      </c>
      <c r="AW1370">
        <v>175.11790379999999</v>
      </c>
      <c r="AX1370">
        <v>-41.1566926</v>
      </c>
    </row>
    <row r="1371" spans="1:50" x14ac:dyDescent="0.55000000000000004">
      <c r="A1371">
        <v>240500</v>
      </c>
      <c r="B1371" t="s">
        <v>1471</v>
      </c>
      <c r="C1371" t="s">
        <v>96</v>
      </c>
      <c r="D1371">
        <v>0.15</v>
      </c>
      <c r="E1371">
        <v>0</v>
      </c>
      <c r="F1371">
        <v>0</v>
      </c>
      <c r="G1371">
        <v>0</v>
      </c>
      <c r="H1371">
        <v>0.7</v>
      </c>
      <c r="I1371">
        <v>0.09</v>
      </c>
      <c r="J1371">
        <v>0</v>
      </c>
      <c r="K1371">
        <v>0</v>
      </c>
      <c r="L1371">
        <v>0.06</v>
      </c>
      <c r="M1371">
        <v>0.02</v>
      </c>
      <c r="N1371">
        <v>6.4372254458741596</v>
      </c>
      <c r="O1371">
        <f t="shared" si="42"/>
        <v>174.85362689999999</v>
      </c>
      <c r="P1371">
        <f t="shared" si="43"/>
        <v>-41.141917820000003</v>
      </c>
      <c r="R1371">
        <v>239800</v>
      </c>
      <c r="S1371" t="s">
        <v>1464</v>
      </c>
      <c r="T1371" t="s">
        <v>96</v>
      </c>
      <c r="U1371">
        <v>0</v>
      </c>
      <c r="V1371">
        <v>0</v>
      </c>
      <c r="W1371">
        <v>0</v>
      </c>
      <c r="X1371">
        <v>0</v>
      </c>
      <c r="Y1371">
        <v>0.96</v>
      </c>
      <c r="Z1371">
        <v>0</v>
      </c>
      <c r="AA1371">
        <v>0</v>
      </c>
      <c r="AB1371">
        <v>0</v>
      </c>
      <c r="AC1371">
        <v>0.04</v>
      </c>
      <c r="AD1371">
        <v>0.02</v>
      </c>
      <c r="AE1371">
        <v>2.6774037561905901</v>
      </c>
      <c r="AF1371">
        <v>174.8712055</v>
      </c>
      <c r="AG1371">
        <v>-41.1021067</v>
      </c>
      <c r="AI1371">
        <v>242400</v>
      </c>
      <c r="AJ1371" t="s">
        <v>1490</v>
      </c>
      <c r="AK1371" t="s">
        <v>96</v>
      </c>
      <c r="AL1371">
        <v>0</v>
      </c>
      <c r="AM1371">
        <v>0</v>
      </c>
      <c r="AN1371">
        <v>0</v>
      </c>
      <c r="AO1371">
        <v>0</v>
      </c>
      <c r="AP1371">
        <v>0</v>
      </c>
      <c r="AQ1371">
        <v>0.73</v>
      </c>
      <c r="AR1371">
        <v>0</v>
      </c>
      <c r="AS1371">
        <v>0.03</v>
      </c>
      <c r="AT1371">
        <v>0.24</v>
      </c>
      <c r="AU1371">
        <v>0</v>
      </c>
      <c r="AV1371">
        <v>1.4331335452176901</v>
      </c>
      <c r="AW1371">
        <v>175.0724405</v>
      </c>
      <c r="AX1371">
        <v>-41.118757189999997</v>
      </c>
    </row>
    <row r="1372" spans="1:50" x14ac:dyDescent="0.55000000000000004">
      <c r="A1372">
        <v>240600</v>
      </c>
      <c r="B1372" t="s">
        <v>1472</v>
      </c>
      <c r="C1372" t="s">
        <v>96</v>
      </c>
      <c r="D1372">
        <v>0.21</v>
      </c>
      <c r="E1372">
        <v>0</v>
      </c>
      <c r="F1372">
        <v>0</v>
      </c>
      <c r="G1372">
        <v>0</v>
      </c>
      <c r="H1372">
        <v>0.76</v>
      </c>
      <c r="I1372">
        <v>0.03</v>
      </c>
      <c r="J1372">
        <v>0</v>
      </c>
      <c r="K1372">
        <v>0</v>
      </c>
      <c r="L1372">
        <v>0</v>
      </c>
      <c r="M1372">
        <v>0.02</v>
      </c>
      <c r="N1372">
        <v>15.0060306647794</v>
      </c>
      <c r="O1372">
        <f t="shared" si="42"/>
        <v>174.90415780000001</v>
      </c>
      <c r="P1372">
        <f t="shared" si="43"/>
        <v>-41.114591359999999</v>
      </c>
      <c r="R1372">
        <v>239900</v>
      </c>
      <c r="S1372" t="s">
        <v>1465</v>
      </c>
      <c r="T1372" t="s">
        <v>96</v>
      </c>
      <c r="U1372">
        <v>0.02</v>
      </c>
      <c r="V1372">
        <v>0.03</v>
      </c>
      <c r="W1372">
        <v>0</v>
      </c>
      <c r="X1372">
        <v>0</v>
      </c>
      <c r="Y1372">
        <v>0.88</v>
      </c>
      <c r="Z1372">
        <v>0.05</v>
      </c>
      <c r="AA1372">
        <v>0</v>
      </c>
      <c r="AB1372">
        <v>0</v>
      </c>
      <c r="AC1372">
        <v>0.02</v>
      </c>
      <c r="AD1372">
        <v>0.02</v>
      </c>
      <c r="AE1372">
        <v>8.6050076145838403</v>
      </c>
      <c r="AF1372">
        <v>174.8258305</v>
      </c>
      <c r="AG1372">
        <v>-41.145843589999998</v>
      </c>
      <c r="AI1372">
        <v>242500</v>
      </c>
      <c r="AJ1372" t="s">
        <v>1491</v>
      </c>
      <c r="AK1372" t="s">
        <v>96</v>
      </c>
      <c r="AL1372">
        <v>0</v>
      </c>
      <c r="AM1372">
        <v>0</v>
      </c>
      <c r="AN1372">
        <v>0</v>
      </c>
      <c r="AO1372">
        <v>0</v>
      </c>
      <c r="AP1372">
        <v>0</v>
      </c>
      <c r="AQ1372">
        <v>0.88</v>
      </c>
      <c r="AR1372">
        <v>0</v>
      </c>
      <c r="AS1372">
        <v>0</v>
      </c>
      <c r="AT1372">
        <v>0.12</v>
      </c>
      <c r="AU1372">
        <v>0</v>
      </c>
      <c r="AV1372">
        <v>2.05519371943288</v>
      </c>
      <c r="AW1372">
        <v>175.06086830000001</v>
      </c>
      <c r="AX1372">
        <v>-41.128885279999999</v>
      </c>
    </row>
    <row r="1373" spans="1:50" x14ac:dyDescent="0.55000000000000004">
      <c r="A1373">
        <v>240700</v>
      </c>
      <c r="B1373" t="s">
        <v>1473</v>
      </c>
      <c r="C1373" t="s">
        <v>96</v>
      </c>
      <c r="D1373">
        <v>0.13</v>
      </c>
      <c r="E1373">
        <v>0.06</v>
      </c>
      <c r="F1373">
        <v>0</v>
      </c>
      <c r="G1373">
        <v>0</v>
      </c>
      <c r="H1373">
        <v>0.66999999999999904</v>
      </c>
      <c r="I1373">
        <v>0.1</v>
      </c>
      <c r="J1373">
        <v>0</v>
      </c>
      <c r="K1373">
        <v>0</v>
      </c>
      <c r="L1373">
        <v>0.04</v>
      </c>
      <c r="M1373">
        <v>0.02</v>
      </c>
      <c r="N1373">
        <v>6.1679371696128698</v>
      </c>
      <c r="O1373">
        <f t="shared" si="42"/>
        <v>174.86263</v>
      </c>
      <c r="P1373">
        <f t="shared" si="43"/>
        <v>-41.139692160000003</v>
      </c>
      <c r="R1373">
        <v>240000</v>
      </c>
      <c r="S1373" t="s">
        <v>1466</v>
      </c>
      <c r="T1373" t="s">
        <v>96</v>
      </c>
      <c r="U1373">
        <v>0</v>
      </c>
      <c r="V1373">
        <v>0</v>
      </c>
      <c r="W1373">
        <v>0</v>
      </c>
      <c r="X1373">
        <v>0</v>
      </c>
      <c r="Y1373">
        <v>0.96</v>
      </c>
      <c r="Z1373">
        <v>0</v>
      </c>
      <c r="AA1373">
        <v>0</v>
      </c>
      <c r="AB1373">
        <v>0</v>
      </c>
      <c r="AC1373">
        <v>0.04</v>
      </c>
      <c r="AD1373">
        <v>0.02</v>
      </c>
      <c r="AE1373">
        <v>4.0986719278096801</v>
      </c>
      <c r="AF1373">
        <v>174.8635056</v>
      </c>
      <c r="AG1373">
        <v>-41.115932639999997</v>
      </c>
      <c r="AI1373">
        <v>242600</v>
      </c>
      <c r="AJ1373" t="s">
        <v>1492</v>
      </c>
      <c r="AK1373" t="s">
        <v>96</v>
      </c>
      <c r="AL1373">
        <v>0</v>
      </c>
      <c r="AM1373">
        <v>0</v>
      </c>
      <c r="AN1373">
        <v>0</v>
      </c>
      <c r="AO1373">
        <v>0</v>
      </c>
      <c r="AP1373">
        <v>0</v>
      </c>
      <c r="AQ1373">
        <v>0.47</v>
      </c>
      <c r="AR1373">
        <v>0</v>
      </c>
      <c r="AS1373">
        <v>0</v>
      </c>
      <c r="AT1373">
        <v>0.53</v>
      </c>
      <c r="AU1373">
        <v>0</v>
      </c>
      <c r="AV1373">
        <v>0.40375004966457201</v>
      </c>
      <c r="AW1373">
        <v>175.10879209999999</v>
      </c>
      <c r="AX1373">
        <v>-41.106265180000001</v>
      </c>
    </row>
    <row r="1374" spans="1:50" x14ac:dyDescent="0.55000000000000004">
      <c r="A1374">
        <v>240800</v>
      </c>
      <c r="B1374" t="s">
        <v>1474</v>
      </c>
      <c r="C1374" t="s">
        <v>96</v>
      </c>
      <c r="D1374">
        <v>0.06</v>
      </c>
      <c r="E1374">
        <v>0.05</v>
      </c>
      <c r="F1374">
        <v>0</v>
      </c>
      <c r="G1374">
        <v>0</v>
      </c>
      <c r="H1374">
        <v>0.73</v>
      </c>
      <c r="I1374">
        <v>0.14000000000000001</v>
      </c>
      <c r="J1374">
        <v>0</v>
      </c>
      <c r="K1374">
        <v>0</v>
      </c>
      <c r="L1374">
        <v>0.02</v>
      </c>
      <c r="M1374">
        <v>0.02</v>
      </c>
      <c r="N1374">
        <v>7.1665988781841596</v>
      </c>
      <c r="O1374">
        <f t="shared" si="42"/>
        <v>174.87999880000001</v>
      </c>
      <c r="P1374">
        <f t="shared" si="43"/>
        <v>-41.129846309999998</v>
      </c>
      <c r="R1374">
        <v>240100</v>
      </c>
      <c r="S1374" t="s">
        <v>1467</v>
      </c>
      <c r="T1374" t="s">
        <v>96</v>
      </c>
      <c r="U1374">
        <v>0</v>
      </c>
      <c r="V1374">
        <v>0</v>
      </c>
      <c r="W1374">
        <v>0</v>
      </c>
      <c r="X1374">
        <v>0</v>
      </c>
      <c r="Y1374">
        <v>1</v>
      </c>
      <c r="Z1374">
        <v>0</v>
      </c>
      <c r="AA1374">
        <v>0</v>
      </c>
      <c r="AB1374">
        <v>0</v>
      </c>
      <c r="AC1374">
        <v>0</v>
      </c>
      <c r="AD1374">
        <v>0.02</v>
      </c>
      <c r="AE1374">
        <v>2.2381588471888199</v>
      </c>
      <c r="AF1374">
        <v>174.8572303</v>
      </c>
      <c r="AG1374">
        <v>-41.128257699999999</v>
      </c>
      <c r="AI1374">
        <v>242700</v>
      </c>
      <c r="AJ1374" t="s">
        <v>1493</v>
      </c>
      <c r="AK1374" t="s">
        <v>96</v>
      </c>
      <c r="AL1374">
        <v>0</v>
      </c>
      <c r="AM1374">
        <v>0.08</v>
      </c>
      <c r="AN1374">
        <v>0</v>
      </c>
      <c r="AO1374">
        <v>0</v>
      </c>
      <c r="AP1374">
        <v>0</v>
      </c>
      <c r="AQ1374">
        <v>0.73</v>
      </c>
      <c r="AR1374">
        <v>0</v>
      </c>
      <c r="AS1374">
        <v>0</v>
      </c>
      <c r="AT1374">
        <v>0.19</v>
      </c>
      <c r="AU1374">
        <v>0</v>
      </c>
      <c r="AV1374">
        <v>2.87521988429399</v>
      </c>
      <c r="AW1374">
        <v>175.14335149999999</v>
      </c>
      <c r="AX1374">
        <v>-41.088707059999997</v>
      </c>
    </row>
    <row r="1375" spans="1:50" x14ac:dyDescent="0.55000000000000004">
      <c r="A1375">
        <v>240900</v>
      </c>
      <c r="B1375" t="s">
        <v>1475</v>
      </c>
      <c r="C1375" t="s">
        <v>96</v>
      </c>
      <c r="D1375">
        <v>0.24</v>
      </c>
      <c r="E1375">
        <v>0</v>
      </c>
      <c r="F1375">
        <v>0</v>
      </c>
      <c r="G1375">
        <v>0</v>
      </c>
      <c r="H1375">
        <v>0.7</v>
      </c>
      <c r="I1375">
        <v>0.04</v>
      </c>
      <c r="J1375">
        <v>0</v>
      </c>
      <c r="K1375">
        <v>0</v>
      </c>
      <c r="L1375">
        <v>0.02</v>
      </c>
      <c r="M1375">
        <v>0.02</v>
      </c>
      <c r="N1375">
        <v>7.7311120293246098</v>
      </c>
      <c r="O1375">
        <f t="shared" si="42"/>
        <v>174.85007209999901</v>
      </c>
      <c r="P1375">
        <f t="shared" si="43"/>
        <v>-41.151609579999999</v>
      </c>
      <c r="R1375">
        <v>240200</v>
      </c>
      <c r="S1375" t="s">
        <v>1468</v>
      </c>
      <c r="T1375" t="s">
        <v>96</v>
      </c>
      <c r="U1375">
        <v>0</v>
      </c>
      <c r="V1375">
        <v>0</v>
      </c>
      <c r="W1375">
        <v>0</v>
      </c>
      <c r="X1375">
        <v>0</v>
      </c>
      <c r="Y1375">
        <v>1</v>
      </c>
      <c r="Z1375">
        <v>0</v>
      </c>
      <c r="AA1375">
        <v>0</v>
      </c>
      <c r="AB1375">
        <v>0</v>
      </c>
      <c r="AC1375">
        <v>0</v>
      </c>
      <c r="AD1375">
        <v>0.02</v>
      </c>
      <c r="AE1375">
        <v>0.84754353496006296</v>
      </c>
      <c r="AF1375">
        <v>174.88235</v>
      </c>
      <c r="AG1375">
        <v>-41.113314539999998</v>
      </c>
      <c r="AI1375">
        <v>242800</v>
      </c>
      <c r="AJ1375" t="s">
        <v>1494</v>
      </c>
      <c r="AK1375" t="s">
        <v>96</v>
      </c>
      <c r="AL1375">
        <v>0</v>
      </c>
      <c r="AM1375">
        <v>0.08</v>
      </c>
      <c r="AN1375">
        <v>0</v>
      </c>
      <c r="AO1375">
        <v>0</v>
      </c>
      <c r="AP1375">
        <v>0</v>
      </c>
      <c r="AQ1375">
        <v>0.52</v>
      </c>
      <c r="AR1375">
        <v>0</v>
      </c>
      <c r="AS1375">
        <v>0</v>
      </c>
      <c r="AT1375">
        <v>0.4</v>
      </c>
      <c r="AU1375">
        <v>0</v>
      </c>
      <c r="AV1375">
        <v>1.97047878007236</v>
      </c>
      <c r="AW1375">
        <v>175.01768269999999</v>
      </c>
      <c r="AX1375">
        <v>-41.168448669999997</v>
      </c>
    </row>
    <row r="1376" spans="1:50" x14ac:dyDescent="0.55000000000000004">
      <c r="A1376">
        <v>241000</v>
      </c>
      <c r="B1376" t="s">
        <v>1476</v>
      </c>
      <c r="C1376" t="s">
        <v>96</v>
      </c>
      <c r="D1376">
        <v>0.13</v>
      </c>
      <c r="E1376">
        <v>0.03</v>
      </c>
      <c r="F1376">
        <v>0</v>
      </c>
      <c r="G1376">
        <v>0</v>
      </c>
      <c r="H1376">
        <v>0.71</v>
      </c>
      <c r="I1376">
        <v>0.1</v>
      </c>
      <c r="J1376">
        <v>0</v>
      </c>
      <c r="K1376">
        <v>0</v>
      </c>
      <c r="L1376">
        <v>0.03</v>
      </c>
      <c r="M1376">
        <v>0.02</v>
      </c>
      <c r="N1376">
        <v>7.43638946582423</v>
      </c>
      <c r="O1376">
        <f t="shared" si="42"/>
        <v>174.87140059999999</v>
      </c>
      <c r="P1376">
        <f t="shared" si="43"/>
        <v>-41.137225139999998</v>
      </c>
      <c r="R1376">
        <v>240300</v>
      </c>
      <c r="S1376" t="s">
        <v>1469</v>
      </c>
      <c r="T1376" t="s">
        <v>96</v>
      </c>
      <c r="U1376">
        <v>0</v>
      </c>
      <c r="V1376">
        <v>0</v>
      </c>
      <c r="W1376">
        <v>0</v>
      </c>
      <c r="X1376">
        <v>0</v>
      </c>
      <c r="Y1376">
        <v>1</v>
      </c>
      <c r="Z1376">
        <v>0</v>
      </c>
      <c r="AA1376">
        <v>0</v>
      </c>
      <c r="AB1376">
        <v>0</v>
      </c>
      <c r="AC1376">
        <v>0</v>
      </c>
      <c r="AD1376">
        <v>0.02</v>
      </c>
      <c r="AE1376" t="s">
        <v>97</v>
      </c>
      <c r="AF1376">
        <v>174.87336809999999</v>
      </c>
      <c r="AG1376">
        <v>-41.120003240000003</v>
      </c>
      <c r="AI1376">
        <v>242900</v>
      </c>
      <c r="AJ1376" t="s">
        <v>1495</v>
      </c>
      <c r="AK1376" t="s">
        <v>96</v>
      </c>
      <c r="AL1376">
        <v>0</v>
      </c>
      <c r="AM1376">
        <v>0</v>
      </c>
      <c r="AN1376">
        <v>0</v>
      </c>
      <c r="AO1376">
        <v>0</v>
      </c>
      <c r="AP1376">
        <v>0</v>
      </c>
      <c r="AQ1376">
        <v>1</v>
      </c>
      <c r="AR1376">
        <v>0</v>
      </c>
      <c r="AS1376">
        <v>0</v>
      </c>
      <c r="AT1376">
        <v>0</v>
      </c>
      <c r="AU1376">
        <v>0</v>
      </c>
      <c r="AV1376">
        <v>2.1976622379662198</v>
      </c>
      <c r="AW1376">
        <v>175.08712649999899</v>
      </c>
      <c r="AX1376">
        <v>-41.117396990000003</v>
      </c>
    </row>
    <row r="1377" spans="1:50" x14ac:dyDescent="0.55000000000000004">
      <c r="A1377">
        <v>241100</v>
      </c>
      <c r="B1377" t="s">
        <v>1477</v>
      </c>
      <c r="C1377" t="s">
        <v>96</v>
      </c>
      <c r="D1377">
        <v>0.09</v>
      </c>
      <c r="E1377">
        <v>0.04</v>
      </c>
      <c r="F1377">
        <v>0</v>
      </c>
      <c r="G1377">
        <v>0</v>
      </c>
      <c r="H1377">
        <v>0.76</v>
      </c>
      <c r="I1377">
        <v>0.11</v>
      </c>
      <c r="J1377">
        <v>0</v>
      </c>
      <c r="K1377">
        <v>0</v>
      </c>
      <c r="L1377">
        <v>0</v>
      </c>
      <c r="M1377">
        <v>0.02</v>
      </c>
      <c r="N1377">
        <v>5.28132756682015</v>
      </c>
      <c r="O1377">
        <f t="shared" si="42"/>
        <v>174.86614639999999</v>
      </c>
      <c r="P1377">
        <f t="shared" si="43"/>
        <v>-41.149898780000001</v>
      </c>
      <c r="R1377">
        <v>240400</v>
      </c>
      <c r="S1377" t="s">
        <v>1470</v>
      </c>
      <c r="T1377" t="s">
        <v>96</v>
      </c>
      <c r="U1377">
        <v>0</v>
      </c>
      <c r="V1377">
        <v>0</v>
      </c>
      <c r="W1377">
        <v>0</v>
      </c>
      <c r="X1377">
        <v>0</v>
      </c>
      <c r="Y1377">
        <v>0.87</v>
      </c>
      <c r="Z1377">
        <v>0</v>
      </c>
      <c r="AA1377">
        <v>0</v>
      </c>
      <c r="AB1377">
        <v>0</v>
      </c>
      <c r="AC1377">
        <v>0.13</v>
      </c>
      <c r="AD1377">
        <v>0.02</v>
      </c>
      <c r="AE1377">
        <v>1.51430033835476</v>
      </c>
      <c r="AF1377">
        <v>174.8910727</v>
      </c>
      <c r="AG1377">
        <v>-41.117171339999999</v>
      </c>
      <c r="AI1377">
        <v>243000</v>
      </c>
      <c r="AJ1377" t="s">
        <v>1496</v>
      </c>
      <c r="AK1377" t="s">
        <v>96</v>
      </c>
      <c r="AL1377">
        <v>0</v>
      </c>
      <c r="AM1377">
        <v>0.03</v>
      </c>
      <c r="AN1377">
        <v>0</v>
      </c>
      <c r="AO1377">
        <v>0</v>
      </c>
      <c r="AP1377">
        <v>-0.01</v>
      </c>
      <c r="AQ1377">
        <v>0.91</v>
      </c>
      <c r="AR1377">
        <v>0</v>
      </c>
      <c r="AS1377">
        <v>0</v>
      </c>
      <c r="AT1377">
        <v>7.0000000000000007E-2</v>
      </c>
      <c r="AU1377">
        <v>0</v>
      </c>
      <c r="AV1377">
        <v>2.5871714727774102</v>
      </c>
      <c r="AW1377">
        <v>175.07626489999899</v>
      </c>
      <c r="AX1377">
        <v>-41.127111720000002</v>
      </c>
    </row>
    <row r="1378" spans="1:50" x14ac:dyDescent="0.55000000000000004">
      <c r="A1378">
        <v>241200</v>
      </c>
      <c r="B1378" t="s">
        <v>1478</v>
      </c>
      <c r="C1378" t="s">
        <v>96</v>
      </c>
      <c r="D1378">
        <v>0.12</v>
      </c>
      <c r="E1378">
        <v>0</v>
      </c>
      <c r="F1378">
        <v>0</v>
      </c>
      <c r="G1378">
        <v>0</v>
      </c>
      <c r="H1378">
        <v>0.82</v>
      </c>
      <c r="I1378">
        <v>0</v>
      </c>
      <c r="J1378">
        <v>0</v>
      </c>
      <c r="K1378">
        <v>0</v>
      </c>
      <c r="L1378">
        <v>0.06</v>
      </c>
      <c r="M1378">
        <v>0.02</v>
      </c>
      <c r="N1378">
        <v>21.887368929560498</v>
      </c>
      <c r="O1378">
        <f t="shared" si="42"/>
        <v>175.1202217</v>
      </c>
      <c r="P1378">
        <f t="shared" si="43"/>
        <v>-41.03621562</v>
      </c>
      <c r="R1378">
        <v>240500</v>
      </c>
      <c r="S1378" t="s">
        <v>1471</v>
      </c>
      <c r="T1378" t="s">
        <v>96</v>
      </c>
      <c r="U1378">
        <v>0</v>
      </c>
      <c r="V1378">
        <v>0</v>
      </c>
      <c r="W1378">
        <v>0</v>
      </c>
      <c r="X1378">
        <v>0</v>
      </c>
      <c r="Y1378">
        <v>1</v>
      </c>
      <c r="Z1378">
        <v>0</v>
      </c>
      <c r="AA1378">
        <v>0</v>
      </c>
      <c r="AB1378">
        <v>0</v>
      </c>
      <c r="AC1378">
        <v>0</v>
      </c>
      <c r="AD1378">
        <v>0.02</v>
      </c>
      <c r="AE1378">
        <v>1.65292965154449</v>
      </c>
      <c r="AF1378">
        <v>174.85362689999999</v>
      </c>
      <c r="AG1378">
        <v>-41.141917820000003</v>
      </c>
      <c r="AI1378">
        <v>243100</v>
      </c>
      <c r="AJ1378" t="s">
        <v>1497</v>
      </c>
      <c r="AK1378" t="s">
        <v>96</v>
      </c>
      <c r="AL1378">
        <v>0</v>
      </c>
      <c r="AM1378">
        <v>0.2</v>
      </c>
      <c r="AN1378">
        <v>0</v>
      </c>
      <c r="AO1378">
        <v>0</v>
      </c>
      <c r="AP1378">
        <v>0</v>
      </c>
      <c r="AQ1378">
        <v>0.8</v>
      </c>
      <c r="AR1378">
        <v>0</v>
      </c>
      <c r="AS1378">
        <v>0</v>
      </c>
      <c r="AT1378">
        <v>0</v>
      </c>
      <c r="AU1378">
        <v>0</v>
      </c>
      <c r="AV1378">
        <v>3.4922408840382499</v>
      </c>
      <c r="AW1378">
        <v>174.91554299999899</v>
      </c>
      <c r="AX1378">
        <v>-41.169314499999999</v>
      </c>
    </row>
    <row r="1379" spans="1:50" x14ac:dyDescent="0.55000000000000004">
      <c r="A1379">
        <v>241300</v>
      </c>
      <c r="B1379" t="s">
        <v>1479</v>
      </c>
      <c r="C1379" t="s">
        <v>96</v>
      </c>
      <c r="D1379">
        <v>0.18</v>
      </c>
      <c r="E1379">
        <v>0</v>
      </c>
      <c r="F1379">
        <v>0</v>
      </c>
      <c r="G1379">
        <v>0</v>
      </c>
      <c r="H1379">
        <v>0.8</v>
      </c>
      <c r="I1379">
        <v>0.02</v>
      </c>
      <c r="J1379">
        <v>0</v>
      </c>
      <c r="K1379">
        <v>0</v>
      </c>
      <c r="L1379">
        <v>0</v>
      </c>
      <c r="M1379">
        <v>0.02</v>
      </c>
      <c r="N1379">
        <v>17.1809447620012</v>
      </c>
      <c r="O1379">
        <f t="shared" si="42"/>
        <v>175.03826649999999</v>
      </c>
      <c r="P1379">
        <f t="shared" si="43"/>
        <v>-41.112052169999998</v>
      </c>
      <c r="R1379">
        <v>240600</v>
      </c>
      <c r="S1379" t="s">
        <v>1472</v>
      </c>
      <c r="T1379" t="s">
        <v>96</v>
      </c>
      <c r="U1379">
        <v>0</v>
      </c>
      <c r="V1379">
        <v>0</v>
      </c>
      <c r="W1379">
        <v>0</v>
      </c>
      <c r="X1379">
        <v>0</v>
      </c>
      <c r="Y1379">
        <v>1</v>
      </c>
      <c r="Z1379">
        <v>0</v>
      </c>
      <c r="AA1379">
        <v>0</v>
      </c>
      <c r="AB1379">
        <v>0</v>
      </c>
      <c r="AC1379">
        <v>0</v>
      </c>
      <c r="AD1379">
        <v>0.02</v>
      </c>
      <c r="AE1379">
        <v>1.6427131279482901</v>
      </c>
      <c r="AF1379">
        <v>174.90415780000001</v>
      </c>
      <c r="AG1379">
        <v>-41.114591359999999</v>
      </c>
      <c r="AI1379">
        <v>243200</v>
      </c>
      <c r="AJ1379" t="s">
        <v>1498</v>
      </c>
      <c r="AK1379" t="s">
        <v>96</v>
      </c>
      <c r="AL1379">
        <v>0</v>
      </c>
      <c r="AM1379">
        <v>0</v>
      </c>
      <c r="AN1379">
        <v>0</v>
      </c>
      <c r="AO1379">
        <v>0</v>
      </c>
      <c r="AP1379">
        <v>0</v>
      </c>
      <c r="AQ1379">
        <v>0.59</v>
      </c>
      <c r="AR1379">
        <v>0</v>
      </c>
      <c r="AS1379">
        <v>0.03</v>
      </c>
      <c r="AT1379">
        <v>0.38</v>
      </c>
      <c r="AU1379">
        <v>0</v>
      </c>
      <c r="AV1379">
        <v>6.2965484953185297E-2</v>
      </c>
      <c r="AW1379">
        <v>174.87990310000001</v>
      </c>
      <c r="AX1379">
        <v>-41.208409779999997</v>
      </c>
    </row>
    <row r="1380" spans="1:50" x14ac:dyDescent="0.55000000000000004">
      <c r="A1380">
        <v>241400</v>
      </c>
      <c r="B1380" t="s">
        <v>1480</v>
      </c>
      <c r="C1380" t="s">
        <v>96</v>
      </c>
      <c r="D1380">
        <v>0.24</v>
      </c>
      <c r="E1380">
        <v>0</v>
      </c>
      <c r="F1380">
        <v>0</v>
      </c>
      <c r="G1380">
        <v>0</v>
      </c>
      <c r="H1380">
        <v>0.69</v>
      </c>
      <c r="I1380">
        <v>0.02</v>
      </c>
      <c r="J1380">
        <v>0</v>
      </c>
      <c r="K1380">
        <v>0</v>
      </c>
      <c r="L1380">
        <v>0.05</v>
      </c>
      <c r="M1380">
        <v>0.02</v>
      </c>
      <c r="N1380">
        <v>14.370381945174801</v>
      </c>
      <c r="O1380">
        <f t="shared" si="42"/>
        <v>175.0190514</v>
      </c>
      <c r="P1380">
        <f t="shared" si="43"/>
        <v>-41.13877359</v>
      </c>
      <c r="R1380">
        <v>240700</v>
      </c>
      <c r="S1380" t="s">
        <v>1473</v>
      </c>
      <c r="T1380" t="s">
        <v>96</v>
      </c>
      <c r="U1380">
        <v>0</v>
      </c>
      <c r="V1380">
        <v>0</v>
      </c>
      <c r="W1380">
        <v>0</v>
      </c>
      <c r="X1380">
        <v>0</v>
      </c>
      <c r="Y1380">
        <v>0.88</v>
      </c>
      <c r="Z1380">
        <v>0.06</v>
      </c>
      <c r="AA1380">
        <v>0</v>
      </c>
      <c r="AB1380">
        <v>0</v>
      </c>
      <c r="AC1380">
        <v>0.06</v>
      </c>
      <c r="AD1380">
        <v>0.02</v>
      </c>
      <c r="AE1380">
        <v>1.8821642541051</v>
      </c>
      <c r="AF1380">
        <v>174.86263</v>
      </c>
      <c r="AG1380">
        <v>-41.139692160000003</v>
      </c>
      <c r="AI1380">
        <v>243300</v>
      </c>
      <c r="AJ1380" t="s">
        <v>1499</v>
      </c>
      <c r="AK1380" t="s">
        <v>96</v>
      </c>
      <c r="AL1380">
        <v>0</v>
      </c>
      <c r="AM1380">
        <v>0</v>
      </c>
      <c r="AN1380">
        <v>0</v>
      </c>
      <c r="AO1380">
        <v>0</v>
      </c>
      <c r="AP1380">
        <v>0</v>
      </c>
      <c r="AQ1380">
        <v>0.59</v>
      </c>
      <c r="AR1380">
        <v>0</v>
      </c>
      <c r="AS1380">
        <v>0</v>
      </c>
      <c r="AT1380">
        <v>0.41</v>
      </c>
      <c r="AU1380">
        <v>0</v>
      </c>
      <c r="AV1380">
        <v>0.43677608789222599</v>
      </c>
      <c r="AW1380">
        <v>174.86781399999899</v>
      </c>
      <c r="AX1380">
        <v>-41.215627509999997</v>
      </c>
    </row>
    <row r="1381" spans="1:50" x14ac:dyDescent="0.55000000000000004">
      <c r="A1381">
        <v>241500</v>
      </c>
      <c r="B1381" t="s">
        <v>1481</v>
      </c>
      <c r="C1381" t="s">
        <v>96</v>
      </c>
      <c r="D1381">
        <v>0.1</v>
      </c>
      <c r="E1381">
        <v>0.02</v>
      </c>
      <c r="F1381">
        <v>0</v>
      </c>
      <c r="G1381">
        <v>0</v>
      </c>
      <c r="H1381">
        <v>0.86</v>
      </c>
      <c r="I1381">
        <v>0.02</v>
      </c>
      <c r="J1381">
        <v>0</v>
      </c>
      <c r="K1381">
        <v>0</v>
      </c>
      <c r="L1381">
        <v>0</v>
      </c>
      <c r="M1381">
        <v>0.02</v>
      </c>
      <c r="N1381">
        <v>16.552436051554899</v>
      </c>
      <c r="O1381">
        <f t="shared" si="42"/>
        <v>175.11315289999999</v>
      </c>
      <c r="P1381">
        <f t="shared" si="43"/>
        <v>-41.085960129999997</v>
      </c>
      <c r="R1381">
        <v>240800</v>
      </c>
      <c r="S1381" t="s">
        <v>1474</v>
      </c>
      <c r="T1381" t="s">
        <v>96</v>
      </c>
      <c r="U1381">
        <v>0</v>
      </c>
      <c r="V1381">
        <v>0</v>
      </c>
      <c r="W1381">
        <v>0</v>
      </c>
      <c r="X1381">
        <v>0</v>
      </c>
      <c r="Y1381">
        <v>0.82</v>
      </c>
      <c r="Z1381">
        <v>0.08</v>
      </c>
      <c r="AA1381">
        <v>0</v>
      </c>
      <c r="AB1381">
        <v>0</v>
      </c>
      <c r="AC1381">
        <v>0.1</v>
      </c>
      <c r="AD1381">
        <v>0.02</v>
      </c>
      <c r="AE1381">
        <v>1.26982882220642</v>
      </c>
      <c r="AF1381">
        <v>174.87999880000001</v>
      </c>
      <c r="AG1381">
        <v>-41.129846309999998</v>
      </c>
      <c r="AI1381">
        <v>243400</v>
      </c>
      <c r="AJ1381" t="s">
        <v>1500</v>
      </c>
      <c r="AK1381" t="s">
        <v>96</v>
      </c>
      <c r="AL1381">
        <v>0</v>
      </c>
      <c r="AM1381">
        <v>0</v>
      </c>
      <c r="AN1381">
        <v>0</v>
      </c>
      <c r="AO1381">
        <v>0</v>
      </c>
      <c r="AP1381">
        <v>0</v>
      </c>
      <c r="AQ1381">
        <v>0.71</v>
      </c>
      <c r="AR1381">
        <v>0</v>
      </c>
      <c r="AS1381">
        <v>0</v>
      </c>
      <c r="AT1381">
        <v>0.28999999999999998</v>
      </c>
      <c r="AU1381">
        <v>0</v>
      </c>
      <c r="AV1381">
        <v>0.24100828696118201</v>
      </c>
      <c r="AW1381">
        <v>174.94294239999999</v>
      </c>
      <c r="AX1381">
        <v>-41.172711839999998</v>
      </c>
    </row>
    <row r="1382" spans="1:50" x14ac:dyDescent="0.55000000000000004">
      <c r="A1382">
        <v>241600</v>
      </c>
      <c r="B1382" t="s">
        <v>1482</v>
      </c>
      <c r="C1382" t="s">
        <v>96</v>
      </c>
      <c r="D1382">
        <v>0.21</v>
      </c>
      <c r="E1382">
        <v>0.02</v>
      </c>
      <c r="F1382">
        <v>0</v>
      </c>
      <c r="G1382">
        <v>0</v>
      </c>
      <c r="H1382">
        <v>0.69</v>
      </c>
      <c r="I1382">
        <v>0.02</v>
      </c>
      <c r="J1382">
        <v>0</v>
      </c>
      <c r="K1382">
        <v>0.01</v>
      </c>
      <c r="L1382">
        <v>0.05</v>
      </c>
      <c r="M1382">
        <v>0.02</v>
      </c>
      <c r="N1382">
        <v>13.706314282028501</v>
      </c>
      <c r="O1382">
        <f t="shared" si="42"/>
        <v>175.04604599999999</v>
      </c>
      <c r="P1382">
        <f t="shared" si="43"/>
        <v>-41.12290419</v>
      </c>
      <c r="R1382">
        <v>240900</v>
      </c>
      <c r="S1382" t="s">
        <v>1475</v>
      </c>
      <c r="T1382" t="s">
        <v>96</v>
      </c>
      <c r="U1382">
        <v>0</v>
      </c>
      <c r="V1382">
        <v>0</v>
      </c>
      <c r="W1382">
        <v>0</v>
      </c>
      <c r="X1382">
        <v>0</v>
      </c>
      <c r="Y1382">
        <v>1</v>
      </c>
      <c r="Z1382">
        <v>0</v>
      </c>
      <c r="AA1382">
        <v>0</v>
      </c>
      <c r="AB1382">
        <v>0</v>
      </c>
      <c r="AC1382">
        <v>0</v>
      </c>
      <c r="AD1382">
        <v>0.02</v>
      </c>
      <c r="AE1382">
        <v>1.1226123101390699</v>
      </c>
      <c r="AF1382">
        <v>174.85007209999901</v>
      </c>
      <c r="AG1382">
        <v>-41.151609579999999</v>
      </c>
      <c r="AI1382">
        <v>243500</v>
      </c>
      <c r="AJ1382" t="s">
        <v>1501</v>
      </c>
      <c r="AK1382" t="s">
        <v>96</v>
      </c>
      <c r="AL1382">
        <v>0</v>
      </c>
      <c r="AM1382">
        <v>0</v>
      </c>
      <c r="AN1382">
        <v>0</v>
      </c>
      <c r="AO1382">
        <v>0</v>
      </c>
      <c r="AP1382">
        <v>0</v>
      </c>
      <c r="AQ1382">
        <v>0.55000000000000004</v>
      </c>
      <c r="AR1382">
        <v>0</v>
      </c>
      <c r="AS1382">
        <v>0</v>
      </c>
      <c r="AT1382">
        <v>0.45</v>
      </c>
      <c r="AU1382">
        <v>0</v>
      </c>
      <c r="AV1382">
        <v>0.68040108943956001</v>
      </c>
      <c r="AW1382">
        <v>174.89320849999999</v>
      </c>
      <c r="AX1382">
        <v>-41.203450089999997</v>
      </c>
    </row>
    <row r="1383" spans="1:50" x14ac:dyDescent="0.55000000000000004">
      <c r="A1383">
        <v>241700</v>
      </c>
      <c r="B1383" t="s">
        <v>1483</v>
      </c>
      <c r="C1383" t="s">
        <v>96</v>
      </c>
      <c r="D1383">
        <v>0.22</v>
      </c>
      <c r="E1383">
        <v>0.02</v>
      </c>
      <c r="F1383">
        <v>0</v>
      </c>
      <c r="G1383">
        <v>0</v>
      </c>
      <c r="H1383">
        <v>0.74</v>
      </c>
      <c r="I1383">
        <v>0.02</v>
      </c>
      <c r="J1383">
        <v>0</v>
      </c>
      <c r="K1383">
        <v>0</v>
      </c>
      <c r="L1383">
        <v>0</v>
      </c>
      <c r="M1383">
        <v>0.02</v>
      </c>
      <c r="N1383">
        <v>12.942198063195599</v>
      </c>
      <c r="O1383">
        <f t="shared" si="42"/>
        <v>175.03679069999899</v>
      </c>
      <c r="P1383">
        <f t="shared" si="43"/>
        <v>-41.128909139999998</v>
      </c>
      <c r="R1383">
        <v>241000</v>
      </c>
      <c r="S1383" t="s">
        <v>1476</v>
      </c>
      <c r="T1383" t="s">
        <v>96</v>
      </c>
      <c r="U1383">
        <v>0</v>
      </c>
      <c r="V1383">
        <v>0</v>
      </c>
      <c r="W1383">
        <v>0</v>
      </c>
      <c r="X1383">
        <v>0</v>
      </c>
      <c r="Y1383">
        <v>0.88</v>
      </c>
      <c r="Z1383">
        <v>0</v>
      </c>
      <c r="AA1383">
        <v>0</v>
      </c>
      <c r="AB1383">
        <v>0</v>
      </c>
      <c r="AC1383">
        <v>0.12</v>
      </c>
      <c r="AD1383">
        <v>0.02</v>
      </c>
      <c r="AE1383">
        <v>2.9687288430561898</v>
      </c>
      <c r="AF1383">
        <v>174.87140059999999</v>
      </c>
      <c r="AG1383">
        <v>-41.137225139999998</v>
      </c>
      <c r="AI1383">
        <v>243600</v>
      </c>
      <c r="AJ1383" t="s">
        <v>1502</v>
      </c>
      <c r="AK1383" t="s">
        <v>96</v>
      </c>
      <c r="AL1383">
        <v>0</v>
      </c>
      <c r="AM1383">
        <v>0</v>
      </c>
      <c r="AN1383">
        <v>0</v>
      </c>
      <c r="AO1383">
        <v>0</v>
      </c>
      <c r="AP1383">
        <v>0</v>
      </c>
      <c r="AQ1383">
        <v>0.95</v>
      </c>
      <c r="AR1383">
        <v>0</v>
      </c>
      <c r="AS1383">
        <v>0</v>
      </c>
      <c r="AT1383">
        <v>0.05</v>
      </c>
      <c r="AU1383">
        <v>0</v>
      </c>
      <c r="AV1383">
        <v>1.9917210975253099</v>
      </c>
      <c r="AW1383">
        <v>174.92123899999899</v>
      </c>
      <c r="AX1383">
        <v>-41.190068599999996</v>
      </c>
    </row>
    <row r="1384" spans="1:50" x14ac:dyDescent="0.55000000000000004">
      <c r="A1384">
        <v>241800</v>
      </c>
      <c r="B1384" t="s">
        <v>1484</v>
      </c>
      <c r="C1384" t="s">
        <v>96</v>
      </c>
      <c r="D1384">
        <v>0.26</v>
      </c>
      <c r="E1384">
        <v>0</v>
      </c>
      <c r="F1384">
        <v>0</v>
      </c>
      <c r="G1384">
        <v>0</v>
      </c>
      <c r="H1384">
        <v>0.69</v>
      </c>
      <c r="I1384">
        <v>0.02</v>
      </c>
      <c r="J1384">
        <v>0</v>
      </c>
      <c r="K1384">
        <v>0</v>
      </c>
      <c r="L1384">
        <v>0.03</v>
      </c>
      <c r="M1384">
        <v>0.02</v>
      </c>
      <c r="N1384">
        <v>13.9531032888741</v>
      </c>
      <c r="O1384">
        <f t="shared" si="42"/>
        <v>175.00900179999999</v>
      </c>
      <c r="P1384">
        <f t="shared" si="43"/>
        <v>-41.150662230000002</v>
      </c>
      <c r="R1384">
        <v>241100</v>
      </c>
      <c r="S1384" t="s">
        <v>1477</v>
      </c>
      <c r="T1384" t="s">
        <v>96</v>
      </c>
      <c r="U1384" t="s">
        <v>97</v>
      </c>
      <c r="V1384" t="s">
        <v>97</v>
      </c>
      <c r="W1384" t="s">
        <v>97</v>
      </c>
      <c r="X1384">
        <v>0</v>
      </c>
      <c r="Y1384" t="s">
        <v>97</v>
      </c>
      <c r="Z1384" t="s">
        <v>97</v>
      </c>
      <c r="AA1384">
        <v>0</v>
      </c>
      <c r="AB1384" t="s">
        <v>97</v>
      </c>
      <c r="AC1384" t="s">
        <v>97</v>
      </c>
      <c r="AD1384">
        <v>0.02</v>
      </c>
      <c r="AE1384" t="s">
        <v>97</v>
      </c>
      <c r="AF1384">
        <v>174.86614639999999</v>
      </c>
      <c r="AG1384">
        <v>-41.149898780000001</v>
      </c>
      <c r="AI1384">
        <v>243700</v>
      </c>
      <c r="AJ1384" t="s">
        <v>1503</v>
      </c>
      <c r="AK1384" t="s">
        <v>96</v>
      </c>
      <c r="AL1384">
        <v>0</v>
      </c>
      <c r="AM1384">
        <v>0</v>
      </c>
      <c r="AN1384">
        <v>0</v>
      </c>
      <c r="AO1384">
        <v>0</v>
      </c>
      <c r="AP1384">
        <v>0</v>
      </c>
      <c r="AQ1384">
        <v>1</v>
      </c>
      <c r="AR1384">
        <v>0</v>
      </c>
      <c r="AS1384">
        <v>0</v>
      </c>
      <c r="AT1384">
        <v>0</v>
      </c>
      <c r="AU1384">
        <v>0</v>
      </c>
      <c r="AV1384">
        <v>1.6209496380453901</v>
      </c>
      <c r="AW1384">
        <v>174.87178059999999</v>
      </c>
      <c r="AX1384">
        <v>-41.222719169999998</v>
      </c>
    </row>
    <row r="1385" spans="1:50" x14ac:dyDescent="0.55000000000000004">
      <c r="A1385">
        <v>241900</v>
      </c>
      <c r="B1385" t="s">
        <v>1485</v>
      </c>
      <c r="C1385" t="s">
        <v>96</v>
      </c>
      <c r="D1385">
        <v>0.15</v>
      </c>
      <c r="E1385">
        <v>0</v>
      </c>
      <c r="F1385">
        <v>0</v>
      </c>
      <c r="G1385">
        <v>0</v>
      </c>
      <c r="H1385">
        <v>0.75</v>
      </c>
      <c r="I1385">
        <v>0.02</v>
      </c>
      <c r="J1385">
        <v>0</v>
      </c>
      <c r="K1385">
        <v>0</v>
      </c>
      <c r="L1385">
        <v>0.08</v>
      </c>
      <c r="M1385">
        <v>0.02</v>
      </c>
      <c r="N1385">
        <v>11.242592425809701</v>
      </c>
      <c r="O1385">
        <f t="shared" si="42"/>
        <v>175.05787959999901</v>
      </c>
      <c r="P1385">
        <f t="shared" si="43"/>
        <v>-41.120199700000001</v>
      </c>
      <c r="R1385">
        <v>241200</v>
      </c>
      <c r="S1385" t="s">
        <v>1478</v>
      </c>
      <c r="T1385" t="s">
        <v>96</v>
      </c>
      <c r="U1385">
        <v>0</v>
      </c>
      <c r="V1385">
        <v>0</v>
      </c>
      <c r="W1385">
        <v>0</v>
      </c>
      <c r="X1385">
        <v>0</v>
      </c>
      <c r="Y1385">
        <v>0.6</v>
      </c>
      <c r="Z1385">
        <v>0</v>
      </c>
      <c r="AA1385">
        <v>0</v>
      </c>
      <c r="AB1385">
        <v>0</v>
      </c>
      <c r="AC1385">
        <v>0.4</v>
      </c>
      <c r="AD1385">
        <v>0.02</v>
      </c>
      <c r="AE1385" t="s">
        <v>97</v>
      </c>
      <c r="AF1385">
        <v>175.1202217</v>
      </c>
      <c r="AG1385">
        <v>-41.03621562</v>
      </c>
      <c r="AI1385">
        <v>243800</v>
      </c>
      <c r="AJ1385" t="s">
        <v>1504</v>
      </c>
      <c r="AK1385" t="s">
        <v>96</v>
      </c>
      <c r="AL1385">
        <v>0</v>
      </c>
      <c r="AM1385">
        <v>0.11</v>
      </c>
      <c r="AN1385">
        <v>0</v>
      </c>
      <c r="AO1385">
        <v>0</v>
      </c>
      <c r="AP1385">
        <v>0</v>
      </c>
      <c r="AQ1385">
        <v>0.49</v>
      </c>
      <c r="AR1385">
        <v>0</v>
      </c>
      <c r="AS1385">
        <v>0</v>
      </c>
      <c r="AT1385">
        <v>0.4</v>
      </c>
      <c r="AU1385">
        <v>0</v>
      </c>
      <c r="AV1385">
        <v>4.6621889436572896</v>
      </c>
      <c r="AW1385">
        <v>174.9058497</v>
      </c>
      <c r="AX1385">
        <v>-41.198254509999998</v>
      </c>
    </row>
    <row r="1386" spans="1:50" x14ac:dyDescent="0.55000000000000004">
      <c r="A1386">
        <v>242000</v>
      </c>
      <c r="B1386" t="s">
        <v>1486</v>
      </c>
      <c r="C1386" t="s">
        <v>96</v>
      </c>
      <c r="D1386">
        <v>0.22</v>
      </c>
      <c r="E1386">
        <v>0.03</v>
      </c>
      <c r="F1386">
        <v>0</v>
      </c>
      <c r="G1386">
        <v>0</v>
      </c>
      <c r="H1386">
        <v>0.71</v>
      </c>
      <c r="I1386">
        <v>0</v>
      </c>
      <c r="J1386">
        <v>0</v>
      </c>
      <c r="K1386">
        <v>0</v>
      </c>
      <c r="L1386">
        <v>0.04</v>
      </c>
      <c r="M1386">
        <v>0.02</v>
      </c>
      <c r="N1386">
        <v>12.7476749484638</v>
      </c>
      <c r="O1386">
        <f t="shared" si="42"/>
        <v>175.04564389999999</v>
      </c>
      <c r="P1386">
        <f t="shared" si="43"/>
        <v>-41.132825500000003</v>
      </c>
      <c r="R1386">
        <v>241300</v>
      </c>
      <c r="S1386" t="s">
        <v>1479</v>
      </c>
      <c r="T1386" t="s">
        <v>96</v>
      </c>
      <c r="U1386" t="s">
        <v>97</v>
      </c>
      <c r="V1386" t="s">
        <v>97</v>
      </c>
      <c r="W1386" t="s">
        <v>97</v>
      </c>
      <c r="X1386">
        <v>0</v>
      </c>
      <c r="Y1386" t="s">
        <v>97</v>
      </c>
      <c r="Z1386" t="s">
        <v>97</v>
      </c>
      <c r="AA1386">
        <v>0</v>
      </c>
      <c r="AB1386" t="s">
        <v>97</v>
      </c>
      <c r="AC1386" t="s">
        <v>97</v>
      </c>
      <c r="AD1386">
        <v>0.02</v>
      </c>
      <c r="AE1386" t="s">
        <v>97</v>
      </c>
      <c r="AF1386">
        <v>175.03826649999999</v>
      </c>
      <c r="AG1386">
        <v>-41.112052169999998</v>
      </c>
      <c r="AI1386">
        <v>244000</v>
      </c>
      <c r="AJ1386" t="s">
        <v>1505</v>
      </c>
      <c r="AK1386" t="s">
        <v>96</v>
      </c>
      <c r="AL1386">
        <v>0</v>
      </c>
      <c r="AM1386">
        <v>0.16</v>
      </c>
      <c r="AN1386">
        <v>0</v>
      </c>
      <c r="AO1386">
        <v>0</v>
      </c>
      <c r="AP1386">
        <v>0</v>
      </c>
      <c r="AQ1386">
        <v>0.59</v>
      </c>
      <c r="AR1386">
        <v>0</v>
      </c>
      <c r="AS1386">
        <v>0</v>
      </c>
      <c r="AT1386">
        <v>0.25</v>
      </c>
      <c r="AU1386">
        <v>0</v>
      </c>
      <c r="AV1386">
        <v>2.4259580984137399</v>
      </c>
      <c r="AW1386">
        <v>174.89365190000001</v>
      </c>
      <c r="AX1386">
        <v>-41.214027860000002</v>
      </c>
    </row>
    <row r="1387" spans="1:50" x14ac:dyDescent="0.55000000000000004">
      <c r="A1387">
        <v>242100</v>
      </c>
      <c r="B1387" t="s">
        <v>1487</v>
      </c>
      <c r="C1387" t="s">
        <v>96</v>
      </c>
      <c r="D1387">
        <v>0.12</v>
      </c>
      <c r="E1387">
        <v>0.02</v>
      </c>
      <c r="F1387">
        <v>0</v>
      </c>
      <c r="G1387">
        <v>0</v>
      </c>
      <c r="H1387">
        <v>0.80999999999999905</v>
      </c>
      <c r="I1387">
        <v>0.02</v>
      </c>
      <c r="J1387">
        <v>0</v>
      </c>
      <c r="K1387">
        <v>0.01</v>
      </c>
      <c r="L1387">
        <v>0.02</v>
      </c>
      <c r="M1387">
        <v>0.02</v>
      </c>
      <c r="N1387">
        <v>13.9891212654914</v>
      </c>
      <c r="O1387">
        <f t="shared" si="42"/>
        <v>175.08443159999999</v>
      </c>
      <c r="P1387">
        <f t="shared" si="43"/>
        <v>-41.109325599999998</v>
      </c>
      <c r="R1387">
        <v>241400</v>
      </c>
      <c r="S1387" t="s">
        <v>1480</v>
      </c>
      <c r="T1387" t="s">
        <v>96</v>
      </c>
      <c r="U1387">
        <v>0</v>
      </c>
      <c r="V1387">
        <v>0.02</v>
      </c>
      <c r="W1387">
        <v>0</v>
      </c>
      <c r="X1387">
        <v>0</v>
      </c>
      <c r="Y1387">
        <v>0.91</v>
      </c>
      <c r="Z1387">
        <v>0</v>
      </c>
      <c r="AA1387">
        <v>0</v>
      </c>
      <c r="AB1387">
        <v>0</v>
      </c>
      <c r="AC1387">
        <v>7.0000000000000007E-2</v>
      </c>
      <c r="AD1387">
        <v>0.02</v>
      </c>
      <c r="AE1387">
        <v>3.7633349893560299</v>
      </c>
      <c r="AF1387">
        <v>175.0190514</v>
      </c>
      <c r="AG1387">
        <v>-41.13877359</v>
      </c>
      <c r="AI1387">
        <v>244100</v>
      </c>
      <c r="AJ1387" t="s">
        <v>1506</v>
      </c>
      <c r="AK1387" t="s">
        <v>96</v>
      </c>
      <c r="AL1387">
        <v>0</v>
      </c>
      <c r="AM1387">
        <v>0</v>
      </c>
      <c r="AN1387">
        <v>0</v>
      </c>
      <c r="AO1387">
        <v>0</v>
      </c>
      <c r="AP1387">
        <v>0</v>
      </c>
      <c r="AQ1387">
        <v>0.65</v>
      </c>
      <c r="AR1387">
        <v>0</v>
      </c>
      <c r="AS1387">
        <v>0</v>
      </c>
      <c r="AT1387">
        <v>0.35</v>
      </c>
      <c r="AU1387">
        <v>0</v>
      </c>
      <c r="AV1387">
        <v>0.69180474748809795</v>
      </c>
      <c r="AW1387">
        <v>174.96462749999901</v>
      </c>
      <c r="AX1387">
        <v>-41.171263160000002</v>
      </c>
    </row>
    <row r="1388" spans="1:50" x14ac:dyDescent="0.55000000000000004">
      <c r="A1388">
        <v>242200</v>
      </c>
      <c r="B1388" t="s">
        <v>1488</v>
      </c>
      <c r="C1388" t="s">
        <v>96</v>
      </c>
      <c r="D1388">
        <v>0.32</v>
      </c>
      <c r="E1388">
        <v>0</v>
      </c>
      <c r="F1388">
        <v>0</v>
      </c>
      <c r="G1388">
        <v>0</v>
      </c>
      <c r="H1388">
        <v>0.38</v>
      </c>
      <c r="I1388">
        <v>0</v>
      </c>
      <c r="J1388">
        <v>0</v>
      </c>
      <c r="K1388">
        <v>0.1</v>
      </c>
      <c r="L1388">
        <v>0.2</v>
      </c>
      <c r="M1388">
        <v>0.02</v>
      </c>
      <c r="N1388">
        <v>8.2515746090363606</v>
      </c>
      <c r="O1388">
        <f t="shared" si="42"/>
        <v>175.04082560000001</v>
      </c>
      <c r="P1388">
        <f t="shared" si="43"/>
        <v>-41.14890544</v>
      </c>
      <c r="R1388">
        <v>241500</v>
      </c>
      <c r="S1388" t="s">
        <v>1481</v>
      </c>
      <c r="T1388" t="s">
        <v>96</v>
      </c>
      <c r="U1388">
        <v>0</v>
      </c>
      <c r="V1388">
        <v>0</v>
      </c>
      <c r="W1388">
        <v>0</v>
      </c>
      <c r="X1388">
        <v>0</v>
      </c>
      <c r="Y1388">
        <v>1</v>
      </c>
      <c r="Z1388">
        <v>0</v>
      </c>
      <c r="AA1388">
        <v>0</v>
      </c>
      <c r="AB1388">
        <v>0</v>
      </c>
      <c r="AC1388">
        <v>0</v>
      </c>
      <c r="AD1388">
        <v>0.02</v>
      </c>
      <c r="AE1388" t="s">
        <v>97</v>
      </c>
      <c r="AF1388">
        <v>175.11315289999999</v>
      </c>
      <c r="AG1388">
        <v>-41.085960129999997</v>
      </c>
      <c r="AI1388">
        <v>244200</v>
      </c>
      <c r="AJ1388" t="s">
        <v>1507</v>
      </c>
      <c r="AK1388" t="s">
        <v>96</v>
      </c>
      <c r="AL1388">
        <v>0</v>
      </c>
      <c r="AM1388">
        <v>0</v>
      </c>
      <c r="AN1388">
        <v>0</v>
      </c>
      <c r="AO1388">
        <v>0</v>
      </c>
      <c r="AP1388">
        <v>0</v>
      </c>
      <c r="AQ1388">
        <v>0.74</v>
      </c>
      <c r="AR1388">
        <v>0</v>
      </c>
      <c r="AS1388">
        <v>0.03</v>
      </c>
      <c r="AT1388">
        <v>0.23</v>
      </c>
      <c r="AU1388">
        <v>0</v>
      </c>
      <c r="AV1388">
        <v>1.50147920410478</v>
      </c>
      <c r="AW1388">
        <v>174.92439869999899</v>
      </c>
      <c r="AX1388">
        <v>-41.199370039999998</v>
      </c>
    </row>
    <row r="1389" spans="1:50" x14ac:dyDescent="0.55000000000000004">
      <c r="A1389">
        <v>242300</v>
      </c>
      <c r="B1389" t="s">
        <v>1489</v>
      </c>
      <c r="C1389" t="s">
        <v>96</v>
      </c>
      <c r="D1389">
        <v>0.17</v>
      </c>
      <c r="E1389">
        <v>0</v>
      </c>
      <c r="F1389">
        <v>0</v>
      </c>
      <c r="G1389">
        <v>0</v>
      </c>
      <c r="H1389">
        <v>0.83</v>
      </c>
      <c r="I1389">
        <v>0</v>
      </c>
      <c r="J1389">
        <v>0</v>
      </c>
      <c r="K1389">
        <v>0</v>
      </c>
      <c r="L1389">
        <v>0</v>
      </c>
      <c r="M1389">
        <v>0.02</v>
      </c>
      <c r="N1389">
        <v>15.5386318231789</v>
      </c>
      <c r="O1389">
        <f t="shared" si="42"/>
        <v>175.11790379999999</v>
      </c>
      <c r="P1389">
        <f t="shared" si="43"/>
        <v>-41.1566926</v>
      </c>
      <c r="R1389">
        <v>241600</v>
      </c>
      <c r="S1389" t="s">
        <v>1482</v>
      </c>
      <c r="T1389" t="s">
        <v>96</v>
      </c>
      <c r="U1389">
        <v>0</v>
      </c>
      <c r="V1389">
        <v>0</v>
      </c>
      <c r="W1389">
        <v>0</v>
      </c>
      <c r="X1389">
        <v>0</v>
      </c>
      <c r="Y1389">
        <v>0.93</v>
      </c>
      <c r="Z1389">
        <v>0</v>
      </c>
      <c r="AA1389">
        <v>0</v>
      </c>
      <c r="AB1389">
        <v>0</v>
      </c>
      <c r="AC1389">
        <v>7.0000000000000007E-2</v>
      </c>
      <c r="AD1389">
        <v>0.02</v>
      </c>
      <c r="AE1389">
        <v>3.9248477041790002</v>
      </c>
      <c r="AF1389">
        <v>175.04604599999999</v>
      </c>
      <c r="AG1389">
        <v>-41.12290419</v>
      </c>
      <c r="AI1389">
        <v>244300</v>
      </c>
      <c r="AJ1389" t="s">
        <v>1508</v>
      </c>
      <c r="AK1389" t="s">
        <v>96</v>
      </c>
      <c r="AL1389">
        <v>0</v>
      </c>
      <c r="AM1389">
        <v>0.12</v>
      </c>
      <c r="AN1389">
        <v>0</v>
      </c>
      <c r="AO1389">
        <v>0</v>
      </c>
      <c r="AP1389">
        <v>0</v>
      </c>
      <c r="AQ1389">
        <v>0.71</v>
      </c>
      <c r="AR1389">
        <v>0</v>
      </c>
      <c r="AS1389">
        <v>0</v>
      </c>
      <c r="AT1389">
        <v>0.17</v>
      </c>
      <c r="AU1389">
        <v>0</v>
      </c>
      <c r="AV1389">
        <v>3.1586362837644102</v>
      </c>
      <c r="AW1389">
        <v>174.90664870000001</v>
      </c>
      <c r="AX1389">
        <v>-41.208722360000003</v>
      </c>
    </row>
    <row r="1390" spans="1:50" x14ac:dyDescent="0.55000000000000004">
      <c r="A1390">
        <v>242400</v>
      </c>
      <c r="B1390" t="s">
        <v>1490</v>
      </c>
      <c r="C1390" t="s">
        <v>96</v>
      </c>
      <c r="D1390">
        <v>0.18</v>
      </c>
      <c r="E1390">
        <v>0</v>
      </c>
      <c r="F1390">
        <v>0</v>
      </c>
      <c r="G1390">
        <v>0</v>
      </c>
      <c r="H1390">
        <v>0.73</v>
      </c>
      <c r="I1390">
        <v>0.01</v>
      </c>
      <c r="J1390">
        <v>0</v>
      </c>
      <c r="K1390">
        <v>0</v>
      </c>
      <c r="L1390">
        <v>0.08</v>
      </c>
      <c r="M1390">
        <v>0.02</v>
      </c>
      <c r="N1390">
        <v>11.9847627136442</v>
      </c>
      <c r="O1390">
        <f t="shared" si="42"/>
        <v>175.0724405</v>
      </c>
      <c r="P1390">
        <f t="shared" si="43"/>
        <v>-41.118757189999997</v>
      </c>
      <c r="R1390">
        <v>241700</v>
      </c>
      <c r="S1390" t="s">
        <v>1483</v>
      </c>
      <c r="T1390" t="s">
        <v>96</v>
      </c>
      <c r="U1390">
        <v>0</v>
      </c>
      <c r="V1390">
        <v>0</v>
      </c>
      <c r="W1390">
        <v>0</v>
      </c>
      <c r="X1390">
        <v>0</v>
      </c>
      <c r="Y1390">
        <v>1</v>
      </c>
      <c r="Z1390">
        <v>0</v>
      </c>
      <c r="AA1390">
        <v>0</v>
      </c>
      <c r="AB1390">
        <v>0</v>
      </c>
      <c r="AC1390">
        <v>0</v>
      </c>
      <c r="AD1390">
        <v>0.02</v>
      </c>
      <c r="AE1390">
        <v>2.4634948310536502</v>
      </c>
      <c r="AF1390">
        <v>175.03679069999899</v>
      </c>
      <c r="AG1390">
        <v>-41.128909139999998</v>
      </c>
      <c r="AI1390">
        <v>244400</v>
      </c>
      <c r="AJ1390" t="s">
        <v>1509</v>
      </c>
      <c r="AK1390" t="s">
        <v>96</v>
      </c>
      <c r="AL1390">
        <v>0</v>
      </c>
      <c r="AM1390">
        <v>0.44</v>
      </c>
      <c r="AN1390">
        <v>0</v>
      </c>
      <c r="AO1390">
        <v>0</v>
      </c>
      <c r="AP1390">
        <v>0</v>
      </c>
      <c r="AQ1390">
        <v>0.28000000000000003</v>
      </c>
      <c r="AR1390">
        <v>0</v>
      </c>
      <c r="AS1390">
        <v>0</v>
      </c>
      <c r="AT1390">
        <v>0.28000000000000003</v>
      </c>
      <c r="AU1390">
        <v>0</v>
      </c>
      <c r="AV1390">
        <v>3.04870046554987</v>
      </c>
      <c r="AW1390">
        <v>174.94107219999901</v>
      </c>
      <c r="AX1390">
        <v>-41.190882989999999</v>
      </c>
    </row>
    <row r="1391" spans="1:50" x14ac:dyDescent="0.55000000000000004">
      <c r="A1391">
        <v>242500</v>
      </c>
      <c r="B1391" t="s">
        <v>1491</v>
      </c>
      <c r="C1391" t="s">
        <v>96</v>
      </c>
      <c r="D1391">
        <v>0.21</v>
      </c>
      <c r="E1391">
        <v>0</v>
      </c>
      <c r="F1391">
        <v>0</v>
      </c>
      <c r="G1391">
        <v>0</v>
      </c>
      <c r="H1391">
        <v>0.68</v>
      </c>
      <c r="I1391">
        <v>0.03</v>
      </c>
      <c r="J1391">
        <v>0</v>
      </c>
      <c r="K1391">
        <v>0</v>
      </c>
      <c r="L1391">
        <v>0.08</v>
      </c>
      <c r="M1391">
        <v>0.02</v>
      </c>
      <c r="N1391">
        <v>13.1370242589556</v>
      </c>
      <c r="O1391">
        <f t="shared" si="42"/>
        <v>175.06086830000001</v>
      </c>
      <c r="P1391">
        <f t="shared" si="43"/>
        <v>-41.128885279999999</v>
      </c>
      <c r="R1391">
        <v>241800</v>
      </c>
      <c r="S1391" t="s">
        <v>1484</v>
      </c>
      <c r="T1391" t="s">
        <v>96</v>
      </c>
      <c r="U1391">
        <v>0</v>
      </c>
      <c r="V1391">
        <v>0</v>
      </c>
      <c r="W1391">
        <v>0</v>
      </c>
      <c r="X1391">
        <v>0</v>
      </c>
      <c r="Y1391">
        <v>0.83</v>
      </c>
      <c r="Z1391">
        <v>0</v>
      </c>
      <c r="AA1391">
        <v>0</v>
      </c>
      <c r="AB1391">
        <v>0</v>
      </c>
      <c r="AC1391">
        <v>0.17</v>
      </c>
      <c r="AD1391">
        <v>0.02</v>
      </c>
      <c r="AE1391">
        <v>3.4559744045499698</v>
      </c>
      <c r="AF1391">
        <v>175.00900179999999</v>
      </c>
      <c r="AG1391">
        <v>-41.150662230000002</v>
      </c>
      <c r="AI1391">
        <v>244500</v>
      </c>
      <c r="AJ1391" t="s">
        <v>1510</v>
      </c>
      <c r="AK1391" t="s">
        <v>96</v>
      </c>
      <c r="AL1391">
        <v>0</v>
      </c>
      <c r="AM1391">
        <v>0</v>
      </c>
      <c r="AN1391">
        <v>0</v>
      </c>
      <c r="AO1391">
        <v>0</v>
      </c>
      <c r="AP1391">
        <v>0</v>
      </c>
      <c r="AQ1391">
        <v>0.92</v>
      </c>
      <c r="AR1391">
        <v>0</v>
      </c>
      <c r="AS1391">
        <v>0</v>
      </c>
      <c r="AT1391">
        <v>0.08</v>
      </c>
      <c r="AU1391">
        <v>0</v>
      </c>
      <c r="AV1391">
        <v>0.96209534226228699</v>
      </c>
      <c r="AW1391">
        <v>174.97736130000001</v>
      </c>
      <c r="AX1391">
        <v>-41.168916209999999</v>
      </c>
    </row>
    <row r="1392" spans="1:50" x14ac:dyDescent="0.55000000000000004">
      <c r="A1392">
        <v>242600</v>
      </c>
      <c r="B1392" t="s">
        <v>1492</v>
      </c>
      <c r="C1392" t="s">
        <v>96</v>
      </c>
      <c r="D1392">
        <v>0.16</v>
      </c>
      <c r="E1392">
        <v>0.03</v>
      </c>
      <c r="F1392">
        <v>0</v>
      </c>
      <c r="G1392">
        <v>0</v>
      </c>
      <c r="H1392">
        <v>0.78</v>
      </c>
      <c r="I1392">
        <v>0.03</v>
      </c>
      <c r="J1392">
        <v>0</v>
      </c>
      <c r="K1392">
        <v>0</v>
      </c>
      <c r="L1392">
        <v>0</v>
      </c>
      <c r="M1392">
        <v>0.02</v>
      </c>
      <c r="N1392">
        <v>15.666825257853001</v>
      </c>
      <c r="O1392">
        <f t="shared" si="42"/>
        <v>175.10879209999999</v>
      </c>
      <c r="P1392">
        <f t="shared" si="43"/>
        <v>-41.106265180000001</v>
      </c>
      <c r="R1392">
        <v>241900</v>
      </c>
      <c r="S1392" t="s">
        <v>1485</v>
      </c>
      <c r="T1392" t="s">
        <v>96</v>
      </c>
      <c r="U1392">
        <v>0</v>
      </c>
      <c r="V1392">
        <v>0</v>
      </c>
      <c r="W1392">
        <v>0</v>
      </c>
      <c r="X1392">
        <v>0</v>
      </c>
      <c r="Y1392">
        <v>0.91</v>
      </c>
      <c r="Z1392">
        <v>0</v>
      </c>
      <c r="AA1392">
        <v>0</v>
      </c>
      <c r="AB1392">
        <v>0</v>
      </c>
      <c r="AC1392">
        <v>0.09</v>
      </c>
      <c r="AD1392">
        <v>0.02</v>
      </c>
      <c r="AE1392">
        <v>2.33789088601976</v>
      </c>
      <c r="AF1392">
        <v>175.05787959999901</v>
      </c>
      <c r="AG1392">
        <v>-41.120199700000001</v>
      </c>
      <c r="AI1392">
        <v>244600</v>
      </c>
      <c r="AJ1392" t="s">
        <v>1511</v>
      </c>
      <c r="AK1392" t="s">
        <v>96</v>
      </c>
      <c r="AL1392">
        <v>0</v>
      </c>
      <c r="AM1392">
        <v>0.16</v>
      </c>
      <c r="AN1392">
        <v>0</v>
      </c>
      <c r="AO1392">
        <v>0</v>
      </c>
      <c r="AP1392">
        <v>0</v>
      </c>
      <c r="AQ1392">
        <v>0.49</v>
      </c>
      <c r="AR1392">
        <v>0</v>
      </c>
      <c r="AS1392">
        <v>0</v>
      </c>
      <c r="AT1392">
        <v>0.35</v>
      </c>
      <c r="AU1392">
        <v>0</v>
      </c>
      <c r="AV1392">
        <v>1.2414982627078499</v>
      </c>
      <c r="AW1392">
        <v>174.9603395</v>
      </c>
      <c r="AX1392">
        <v>-41.183161120000001</v>
      </c>
    </row>
    <row r="1393" spans="1:50" x14ac:dyDescent="0.55000000000000004">
      <c r="A1393">
        <v>242700</v>
      </c>
      <c r="B1393" t="s">
        <v>1493</v>
      </c>
      <c r="C1393" t="s">
        <v>96</v>
      </c>
      <c r="D1393">
        <v>0.14000000000000001</v>
      </c>
      <c r="E1393">
        <v>0</v>
      </c>
      <c r="F1393">
        <v>0</v>
      </c>
      <c r="G1393">
        <v>0</v>
      </c>
      <c r="H1393">
        <v>0.86</v>
      </c>
      <c r="I1393">
        <v>0</v>
      </c>
      <c r="J1393">
        <v>0</v>
      </c>
      <c r="K1393">
        <v>0</v>
      </c>
      <c r="L1393">
        <v>0</v>
      </c>
      <c r="M1393">
        <v>0.02</v>
      </c>
      <c r="N1393">
        <v>17.004449657860501</v>
      </c>
      <c r="O1393">
        <f t="shared" si="42"/>
        <v>175.14335149999999</v>
      </c>
      <c r="P1393">
        <f t="shared" si="43"/>
        <v>-41.088707059999997</v>
      </c>
      <c r="R1393">
        <v>242000</v>
      </c>
      <c r="S1393" t="s">
        <v>1486</v>
      </c>
      <c r="T1393" t="s">
        <v>96</v>
      </c>
      <c r="U1393">
        <v>0</v>
      </c>
      <c r="V1393">
        <v>0.03</v>
      </c>
      <c r="W1393">
        <v>0</v>
      </c>
      <c r="X1393">
        <v>0</v>
      </c>
      <c r="Y1393">
        <v>0.85</v>
      </c>
      <c r="Z1393">
        <v>0</v>
      </c>
      <c r="AA1393">
        <v>0</v>
      </c>
      <c r="AB1393">
        <v>0</v>
      </c>
      <c r="AC1393">
        <v>0.12</v>
      </c>
      <c r="AD1393">
        <v>0.02</v>
      </c>
      <c r="AE1393">
        <v>3.0768533135143898</v>
      </c>
      <c r="AF1393">
        <v>175.04564389999999</v>
      </c>
      <c r="AG1393">
        <v>-41.132825500000003</v>
      </c>
      <c r="AI1393">
        <v>244700</v>
      </c>
      <c r="AJ1393" t="s">
        <v>1512</v>
      </c>
      <c r="AK1393" t="s">
        <v>96</v>
      </c>
      <c r="AL1393">
        <v>0</v>
      </c>
      <c r="AM1393">
        <v>0.16</v>
      </c>
      <c r="AN1393">
        <v>0</v>
      </c>
      <c r="AO1393">
        <v>0</v>
      </c>
      <c r="AP1393">
        <v>0.4</v>
      </c>
      <c r="AQ1393">
        <v>0.23</v>
      </c>
      <c r="AR1393">
        <v>0</v>
      </c>
      <c r="AS1393">
        <v>0.02</v>
      </c>
      <c r="AT1393">
        <v>0.19</v>
      </c>
      <c r="AU1393">
        <v>0</v>
      </c>
      <c r="AV1393">
        <v>4.7683493326775297</v>
      </c>
      <c r="AW1393">
        <v>174.89062659999999</v>
      </c>
      <c r="AX1393">
        <v>-41.224818399999997</v>
      </c>
    </row>
    <row r="1394" spans="1:50" x14ac:dyDescent="0.55000000000000004">
      <c r="A1394">
        <v>242800</v>
      </c>
      <c r="B1394" t="s">
        <v>1494</v>
      </c>
      <c r="C1394" t="s">
        <v>96</v>
      </c>
      <c r="D1394">
        <v>0.31</v>
      </c>
      <c r="E1394">
        <v>0</v>
      </c>
      <c r="F1394">
        <v>0</v>
      </c>
      <c r="G1394">
        <v>0</v>
      </c>
      <c r="H1394">
        <v>0.68</v>
      </c>
      <c r="I1394">
        <v>0.01</v>
      </c>
      <c r="J1394">
        <v>0</v>
      </c>
      <c r="K1394">
        <v>0</v>
      </c>
      <c r="L1394">
        <v>0</v>
      </c>
      <c r="M1394">
        <v>0.02</v>
      </c>
      <c r="N1394">
        <v>15.0741932307553</v>
      </c>
      <c r="O1394">
        <f t="shared" si="42"/>
        <v>175.01768269999999</v>
      </c>
      <c r="P1394">
        <f t="shared" si="43"/>
        <v>-41.168448669999997</v>
      </c>
      <c r="R1394">
        <v>242100</v>
      </c>
      <c r="S1394" t="s">
        <v>1487</v>
      </c>
      <c r="T1394" t="s">
        <v>96</v>
      </c>
      <c r="U1394">
        <v>0</v>
      </c>
      <c r="V1394">
        <v>0</v>
      </c>
      <c r="W1394">
        <v>0</v>
      </c>
      <c r="X1394">
        <v>0</v>
      </c>
      <c r="Y1394">
        <v>0.69</v>
      </c>
      <c r="Z1394">
        <v>0</v>
      </c>
      <c r="AA1394">
        <v>0</v>
      </c>
      <c r="AB1394">
        <v>0</v>
      </c>
      <c r="AC1394">
        <v>0.31</v>
      </c>
      <c r="AD1394">
        <v>0.02</v>
      </c>
      <c r="AE1394">
        <v>1.14206011604682</v>
      </c>
      <c r="AF1394">
        <v>175.08443159999999</v>
      </c>
      <c r="AG1394">
        <v>-41.109325599999998</v>
      </c>
      <c r="AI1394">
        <v>244800</v>
      </c>
      <c r="AJ1394" t="s">
        <v>1513</v>
      </c>
      <c r="AK1394" t="s">
        <v>96</v>
      </c>
      <c r="AL1394">
        <v>0</v>
      </c>
      <c r="AM1394">
        <v>0.33</v>
      </c>
      <c r="AN1394">
        <v>0</v>
      </c>
      <c r="AO1394">
        <v>0</v>
      </c>
      <c r="AP1394">
        <v>0.01</v>
      </c>
      <c r="AQ1394">
        <v>0.39</v>
      </c>
      <c r="AR1394">
        <v>0</v>
      </c>
      <c r="AS1394">
        <v>0.02</v>
      </c>
      <c r="AT1394">
        <v>0.25</v>
      </c>
      <c r="AU1394">
        <v>0</v>
      </c>
      <c r="AV1394">
        <v>3.5669426624897098</v>
      </c>
      <c r="AW1394">
        <v>174.9093613</v>
      </c>
      <c r="AX1394">
        <v>-41.213491589999997</v>
      </c>
    </row>
    <row r="1395" spans="1:50" x14ac:dyDescent="0.55000000000000004">
      <c r="A1395">
        <v>242900</v>
      </c>
      <c r="B1395" t="s">
        <v>1495</v>
      </c>
      <c r="C1395" t="s">
        <v>96</v>
      </c>
      <c r="D1395">
        <v>0.19</v>
      </c>
      <c r="E1395">
        <v>0</v>
      </c>
      <c r="F1395">
        <v>0</v>
      </c>
      <c r="G1395">
        <v>0</v>
      </c>
      <c r="H1395">
        <v>0.74</v>
      </c>
      <c r="I1395">
        <v>0.04</v>
      </c>
      <c r="J1395">
        <v>0</v>
      </c>
      <c r="K1395">
        <v>0</v>
      </c>
      <c r="L1395">
        <v>0.03</v>
      </c>
      <c r="M1395">
        <v>0.02</v>
      </c>
      <c r="N1395">
        <v>13.3435135914514</v>
      </c>
      <c r="O1395">
        <f t="shared" si="42"/>
        <v>175.08712649999899</v>
      </c>
      <c r="P1395">
        <f t="shared" si="43"/>
        <v>-41.117396990000003</v>
      </c>
      <c r="R1395">
        <v>242200</v>
      </c>
      <c r="S1395" t="s">
        <v>1488</v>
      </c>
      <c r="T1395" t="s">
        <v>96</v>
      </c>
      <c r="U1395">
        <v>0.01</v>
      </c>
      <c r="V1395">
        <v>0</v>
      </c>
      <c r="W1395">
        <v>0</v>
      </c>
      <c r="X1395">
        <v>0</v>
      </c>
      <c r="Y1395">
        <v>0.94</v>
      </c>
      <c r="Z1395">
        <v>0</v>
      </c>
      <c r="AA1395">
        <v>0</v>
      </c>
      <c r="AB1395">
        <v>0.02</v>
      </c>
      <c r="AC1395">
        <v>0.03</v>
      </c>
      <c r="AD1395">
        <v>0.02</v>
      </c>
      <c r="AE1395">
        <v>6.4603761960174397</v>
      </c>
      <c r="AF1395">
        <v>175.04082560000001</v>
      </c>
      <c r="AG1395">
        <v>-41.14890544</v>
      </c>
      <c r="AI1395">
        <v>244900</v>
      </c>
      <c r="AJ1395" t="s">
        <v>1514</v>
      </c>
      <c r="AK1395" t="s">
        <v>96</v>
      </c>
      <c r="AL1395">
        <v>0</v>
      </c>
      <c r="AM1395">
        <v>0</v>
      </c>
      <c r="AN1395">
        <v>0</v>
      </c>
      <c r="AO1395">
        <v>0</v>
      </c>
      <c r="AP1395">
        <v>0</v>
      </c>
      <c r="AQ1395">
        <v>0.76</v>
      </c>
      <c r="AR1395">
        <v>0</v>
      </c>
      <c r="AS1395">
        <v>0</v>
      </c>
      <c r="AT1395">
        <v>0.24</v>
      </c>
      <c r="AU1395">
        <v>0</v>
      </c>
      <c r="AV1395">
        <v>1.0409827163271099</v>
      </c>
      <c r="AW1395">
        <v>174.99312140000001</v>
      </c>
      <c r="AX1395">
        <v>-41.166931699999999</v>
      </c>
    </row>
    <row r="1396" spans="1:50" x14ac:dyDescent="0.55000000000000004">
      <c r="A1396">
        <v>243000</v>
      </c>
      <c r="B1396" t="s">
        <v>1496</v>
      </c>
      <c r="C1396" t="s">
        <v>96</v>
      </c>
      <c r="D1396">
        <v>0.18</v>
      </c>
      <c r="E1396">
        <v>0</v>
      </c>
      <c r="F1396">
        <v>0</v>
      </c>
      <c r="G1396">
        <v>0</v>
      </c>
      <c r="H1396">
        <v>0.78</v>
      </c>
      <c r="I1396">
        <v>0.04</v>
      </c>
      <c r="J1396">
        <v>0</v>
      </c>
      <c r="K1396">
        <v>0</v>
      </c>
      <c r="L1396">
        <v>0</v>
      </c>
      <c r="M1396">
        <v>0.02</v>
      </c>
      <c r="N1396">
        <v>11.4980515122434</v>
      </c>
      <c r="O1396">
        <f t="shared" si="42"/>
        <v>175.07626489999899</v>
      </c>
      <c r="P1396">
        <f t="shared" si="43"/>
        <v>-41.127111720000002</v>
      </c>
      <c r="R1396">
        <v>242300</v>
      </c>
      <c r="S1396" t="s">
        <v>1489</v>
      </c>
      <c r="T1396" t="s">
        <v>96</v>
      </c>
      <c r="U1396">
        <v>0</v>
      </c>
      <c r="V1396">
        <v>0</v>
      </c>
      <c r="W1396">
        <v>0</v>
      </c>
      <c r="X1396">
        <v>0</v>
      </c>
      <c r="Y1396">
        <v>1</v>
      </c>
      <c r="Z1396">
        <v>0</v>
      </c>
      <c r="AA1396">
        <v>0</v>
      </c>
      <c r="AB1396">
        <v>0</v>
      </c>
      <c r="AC1396">
        <v>0</v>
      </c>
      <c r="AD1396">
        <v>0.02</v>
      </c>
      <c r="AE1396">
        <v>2.3696333611826201</v>
      </c>
      <c r="AF1396">
        <v>175.11790379999999</v>
      </c>
      <c r="AG1396">
        <v>-41.1566926</v>
      </c>
      <c r="AI1396">
        <v>245000</v>
      </c>
      <c r="AJ1396" t="s">
        <v>1515</v>
      </c>
      <c r="AK1396" t="s">
        <v>96</v>
      </c>
      <c r="AL1396">
        <v>0</v>
      </c>
      <c r="AM1396">
        <v>0</v>
      </c>
      <c r="AN1396">
        <v>0</v>
      </c>
      <c r="AO1396">
        <v>0</v>
      </c>
      <c r="AP1396">
        <v>0</v>
      </c>
      <c r="AQ1396">
        <v>0.8</v>
      </c>
      <c r="AR1396">
        <v>0</v>
      </c>
      <c r="AS1396">
        <v>0</v>
      </c>
      <c r="AT1396">
        <v>0.2</v>
      </c>
      <c r="AU1396">
        <v>0</v>
      </c>
      <c r="AV1396">
        <v>1.5072434932380201</v>
      </c>
      <c r="AW1396">
        <v>174.8888153</v>
      </c>
      <c r="AX1396">
        <v>-41.230735920000001</v>
      </c>
    </row>
    <row r="1397" spans="1:50" x14ac:dyDescent="0.55000000000000004">
      <c r="A1397">
        <v>243100</v>
      </c>
      <c r="B1397" t="s">
        <v>1497</v>
      </c>
      <c r="C1397" t="s">
        <v>96</v>
      </c>
      <c r="D1397">
        <v>0.3</v>
      </c>
      <c r="E1397">
        <v>0</v>
      </c>
      <c r="F1397">
        <v>0</v>
      </c>
      <c r="G1397">
        <v>0</v>
      </c>
      <c r="H1397">
        <v>0.7</v>
      </c>
      <c r="I1397">
        <v>0</v>
      </c>
      <c r="J1397">
        <v>0</v>
      </c>
      <c r="K1397">
        <v>0</v>
      </c>
      <c r="L1397">
        <v>0</v>
      </c>
      <c r="M1397">
        <v>0.02</v>
      </c>
      <c r="N1397">
        <v>12.2087742772224</v>
      </c>
      <c r="O1397">
        <f t="shared" si="42"/>
        <v>174.91554299999899</v>
      </c>
      <c r="P1397">
        <f t="shared" si="43"/>
        <v>-41.169314499999999</v>
      </c>
      <c r="R1397">
        <v>242400</v>
      </c>
      <c r="S1397" t="s">
        <v>1490</v>
      </c>
      <c r="T1397" t="s">
        <v>96</v>
      </c>
      <c r="U1397">
        <v>0</v>
      </c>
      <c r="V1397">
        <v>0</v>
      </c>
      <c r="W1397">
        <v>0</v>
      </c>
      <c r="X1397">
        <v>0</v>
      </c>
      <c r="Y1397">
        <v>1</v>
      </c>
      <c r="Z1397">
        <v>0</v>
      </c>
      <c r="AA1397">
        <v>0</v>
      </c>
      <c r="AB1397">
        <v>0</v>
      </c>
      <c r="AC1397">
        <v>0</v>
      </c>
      <c r="AD1397">
        <v>0.02</v>
      </c>
      <c r="AE1397">
        <v>1.9263309292050199</v>
      </c>
      <c r="AF1397">
        <v>175.0724405</v>
      </c>
      <c r="AG1397">
        <v>-41.118757189999997</v>
      </c>
      <c r="AI1397">
        <v>245100</v>
      </c>
      <c r="AJ1397" t="s">
        <v>1516</v>
      </c>
      <c r="AK1397" t="s">
        <v>96</v>
      </c>
      <c r="AL1397">
        <v>0</v>
      </c>
      <c r="AM1397">
        <v>0</v>
      </c>
      <c r="AN1397">
        <v>0</v>
      </c>
      <c r="AO1397">
        <v>0</v>
      </c>
      <c r="AP1397">
        <v>0</v>
      </c>
      <c r="AQ1397">
        <v>0.88</v>
      </c>
      <c r="AR1397">
        <v>0</v>
      </c>
      <c r="AS1397">
        <v>0</v>
      </c>
      <c r="AT1397">
        <v>0.12</v>
      </c>
      <c r="AU1397">
        <v>0</v>
      </c>
      <c r="AV1397">
        <v>2.0104428899359301</v>
      </c>
      <c r="AW1397">
        <v>174.9273207</v>
      </c>
      <c r="AX1397">
        <v>-41.20573675</v>
      </c>
    </row>
    <row r="1398" spans="1:50" x14ac:dyDescent="0.55000000000000004">
      <c r="A1398">
        <v>243200</v>
      </c>
      <c r="B1398" t="s">
        <v>1498</v>
      </c>
      <c r="C1398" t="s">
        <v>96</v>
      </c>
      <c r="D1398">
        <v>0.22</v>
      </c>
      <c r="E1398">
        <v>0.02</v>
      </c>
      <c r="F1398">
        <v>0</v>
      </c>
      <c r="G1398">
        <v>0</v>
      </c>
      <c r="H1398">
        <v>0.71</v>
      </c>
      <c r="I1398">
        <v>0.03</v>
      </c>
      <c r="J1398">
        <v>0</v>
      </c>
      <c r="K1398">
        <v>0.01</v>
      </c>
      <c r="L1398">
        <v>0.01</v>
      </c>
      <c r="M1398">
        <v>0.02</v>
      </c>
      <c r="N1398">
        <v>7.4152206802676401</v>
      </c>
      <c r="O1398">
        <f t="shared" si="42"/>
        <v>174.87990310000001</v>
      </c>
      <c r="P1398">
        <f t="shared" si="43"/>
        <v>-41.208409779999997</v>
      </c>
      <c r="R1398">
        <v>242500</v>
      </c>
      <c r="S1398" t="s">
        <v>1491</v>
      </c>
      <c r="T1398" t="s">
        <v>96</v>
      </c>
      <c r="U1398">
        <v>0</v>
      </c>
      <c r="V1398">
        <v>0</v>
      </c>
      <c r="W1398">
        <v>0</v>
      </c>
      <c r="X1398">
        <v>0</v>
      </c>
      <c r="Y1398">
        <v>0.8</v>
      </c>
      <c r="Z1398">
        <v>0</v>
      </c>
      <c r="AA1398">
        <v>0</v>
      </c>
      <c r="AB1398">
        <v>0</v>
      </c>
      <c r="AC1398">
        <v>0.2</v>
      </c>
      <c r="AD1398">
        <v>0.02</v>
      </c>
      <c r="AE1398">
        <v>2.7162089368462099</v>
      </c>
      <c r="AF1398">
        <v>175.06086830000001</v>
      </c>
      <c r="AG1398">
        <v>-41.128885279999999</v>
      </c>
      <c r="AI1398">
        <v>245200</v>
      </c>
      <c r="AJ1398" t="s">
        <v>1517</v>
      </c>
      <c r="AK1398" t="s">
        <v>96</v>
      </c>
      <c r="AL1398">
        <v>0</v>
      </c>
      <c r="AM1398">
        <v>0.12</v>
      </c>
      <c r="AN1398">
        <v>0</v>
      </c>
      <c r="AO1398">
        <v>0</v>
      </c>
      <c r="AP1398">
        <v>0</v>
      </c>
      <c r="AQ1398">
        <v>0.38</v>
      </c>
      <c r="AR1398">
        <v>0</v>
      </c>
      <c r="AS1398">
        <v>0.02</v>
      </c>
      <c r="AT1398">
        <v>0.48</v>
      </c>
      <c r="AU1398">
        <v>0</v>
      </c>
      <c r="AV1398">
        <v>1.6075856751475499</v>
      </c>
      <c r="AW1398">
        <v>174.94455459999901</v>
      </c>
      <c r="AX1398">
        <v>-41.195813469999997</v>
      </c>
    </row>
    <row r="1399" spans="1:50" x14ac:dyDescent="0.55000000000000004">
      <c r="A1399">
        <v>243300</v>
      </c>
      <c r="B1399" t="s">
        <v>1499</v>
      </c>
      <c r="C1399" t="s">
        <v>96</v>
      </c>
      <c r="D1399">
        <v>0.37</v>
      </c>
      <c r="E1399">
        <v>0</v>
      </c>
      <c r="F1399">
        <v>0</v>
      </c>
      <c r="G1399">
        <v>0</v>
      </c>
      <c r="H1399">
        <v>0.55000000000000004</v>
      </c>
      <c r="I1399">
        <v>0.02</v>
      </c>
      <c r="J1399">
        <v>0</v>
      </c>
      <c r="K1399">
        <v>0.04</v>
      </c>
      <c r="L1399">
        <v>0.02</v>
      </c>
      <c r="M1399">
        <v>0.02</v>
      </c>
      <c r="N1399">
        <v>7.4052203620356201</v>
      </c>
      <c r="O1399">
        <f t="shared" si="42"/>
        <v>174.86781399999899</v>
      </c>
      <c r="P1399">
        <f t="shared" si="43"/>
        <v>-41.215627509999997</v>
      </c>
      <c r="R1399">
        <v>242600</v>
      </c>
      <c r="S1399" t="s">
        <v>1492</v>
      </c>
      <c r="T1399" t="s">
        <v>96</v>
      </c>
      <c r="U1399">
        <v>0</v>
      </c>
      <c r="V1399">
        <v>0</v>
      </c>
      <c r="W1399">
        <v>0</v>
      </c>
      <c r="X1399">
        <v>0</v>
      </c>
      <c r="Y1399">
        <v>1</v>
      </c>
      <c r="Z1399">
        <v>0</v>
      </c>
      <c r="AA1399">
        <v>0</v>
      </c>
      <c r="AB1399">
        <v>0</v>
      </c>
      <c r="AC1399">
        <v>0</v>
      </c>
      <c r="AD1399">
        <v>0.02</v>
      </c>
      <c r="AE1399">
        <v>1.50670198960335</v>
      </c>
      <c r="AF1399">
        <v>175.10879209999999</v>
      </c>
      <c r="AG1399">
        <v>-41.106265180000001</v>
      </c>
      <c r="AI1399">
        <v>245300</v>
      </c>
      <c r="AJ1399" t="s">
        <v>1518</v>
      </c>
      <c r="AK1399" t="s">
        <v>96</v>
      </c>
      <c r="AL1399" t="s">
        <v>97</v>
      </c>
      <c r="AM1399" t="s">
        <v>97</v>
      </c>
      <c r="AN1399" t="s">
        <v>97</v>
      </c>
      <c r="AO1399">
        <v>0</v>
      </c>
      <c r="AP1399" t="s">
        <v>97</v>
      </c>
      <c r="AQ1399" t="s">
        <v>97</v>
      </c>
      <c r="AR1399">
        <v>0</v>
      </c>
      <c r="AS1399" t="s">
        <v>97</v>
      </c>
      <c r="AT1399" t="s">
        <v>97</v>
      </c>
      <c r="AU1399">
        <v>0</v>
      </c>
      <c r="AV1399" t="s">
        <v>97</v>
      </c>
      <c r="AW1399">
        <v>174.90766869999999</v>
      </c>
      <c r="AX1399">
        <v>-41.219920999999999</v>
      </c>
    </row>
    <row r="1400" spans="1:50" x14ac:dyDescent="0.55000000000000004">
      <c r="A1400">
        <v>243400</v>
      </c>
      <c r="B1400" t="s">
        <v>1500</v>
      </c>
      <c r="C1400" t="s">
        <v>96</v>
      </c>
      <c r="D1400">
        <v>0.19</v>
      </c>
      <c r="E1400">
        <v>0.01</v>
      </c>
      <c r="F1400">
        <v>0</v>
      </c>
      <c r="G1400">
        <v>0</v>
      </c>
      <c r="H1400">
        <v>0.77</v>
      </c>
      <c r="I1400">
        <v>0.02</v>
      </c>
      <c r="J1400">
        <v>0</v>
      </c>
      <c r="K1400">
        <v>0</v>
      </c>
      <c r="L1400">
        <v>0.01</v>
      </c>
      <c r="M1400">
        <v>0.02</v>
      </c>
      <c r="N1400">
        <v>11.2777706603665</v>
      </c>
      <c r="O1400">
        <f t="shared" si="42"/>
        <v>174.94294239999999</v>
      </c>
      <c r="P1400">
        <f t="shared" si="43"/>
        <v>-41.172711839999998</v>
      </c>
      <c r="R1400">
        <v>242700</v>
      </c>
      <c r="S1400" t="s">
        <v>1493</v>
      </c>
      <c r="T1400" t="s">
        <v>96</v>
      </c>
      <c r="U1400" t="s">
        <v>97</v>
      </c>
      <c r="V1400" t="s">
        <v>97</v>
      </c>
      <c r="W1400" t="s">
        <v>97</v>
      </c>
      <c r="X1400">
        <v>0</v>
      </c>
      <c r="Y1400" t="s">
        <v>97</v>
      </c>
      <c r="Z1400" t="s">
        <v>97</v>
      </c>
      <c r="AA1400">
        <v>0</v>
      </c>
      <c r="AB1400" t="s">
        <v>97</v>
      </c>
      <c r="AC1400" t="s">
        <v>97</v>
      </c>
      <c r="AD1400">
        <v>0.02</v>
      </c>
      <c r="AE1400" t="s">
        <v>97</v>
      </c>
      <c r="AF1400">
        <v>175.14335149999999</v>
      </c>
      <c r="AG1400">
        <v>-41.088707059999997</v>
      </c>
      <c r="AI1400">
        <v>245400</v>
      </c>
      <c r="AJ1400" t="s">
        <v>1519</v>
      </c>
      <c r="AK1400" t="s">
        <v>96</v>
      </c>
      <c r="AL1400">
        <v>0</v>
      </c>
      <c r="AM1400">
        <v>0</v>
      </c>
      <c r="AN1400">
        <v>0</v>
      </c>
      <c r="AO1400">
        <v>0</v>
      </c>
      <c r="AP1400">
        <v>0</v>
      </c>
      <c r="AQ1400">
        <v>0.62</v>
      </c>
      <c r="AR1400">
        <v>0</v>
      </c>
      <c r="AS1400">
        <v>0</v>
      </c>
      <c r="AT1400">
        <v>0.38</v>
      </c>
      <c r="AU1400">
        <v>0</v>
      </c>
      <c r="AV1400">
        <v>1.0328483575408101</v>
      </c>
      <c r="AW1400">
        <v>174.9495661</v>
      </c>
      <c r="AX1400">
        <v>-41.199739430000001</v>
      </c>
    </row>
    <row r="1401" spans="1:50" x14ac:dyDescent="0.55000000000000004">
      <c r="A1401">
        <v>243500</v>
      </c>
      <c r="B1401" t="s">
        <v>1501</v>
      </c>
      <c r="C1401" t="s">
        <v>96</v>
      </c>
      <c r="D1401">
        <v>0.24</v>
      </c>
      <c r="E1401">
        <v>0.02</v>
      </c>
      <c r="F1401">
        <v>0</v>
      </c>
      <c r="G1401">
        <v>0</v>
      </c>
      <c r="H1401">
        <v>0.71</v>
      </c>
      <c r="I1401">
        <v>0.01</v>
      </c>
      <c r="J1401">
        <v>0</v>
      </c>
      <c r="K1401">
        <v>0.01</v>
      </c>
      <c r="L1401">
        <v>0.01</v>
      </c>
      <c r="M1401">
        <v>0.02</v>
      </c>
      <c r="N1401">
        <v>7.5547616219430997</v>
      </c>
      <c r="O1401">
        <f t="shared" si="42"/>
        <v>174.89320849999999</v>
      </c>
      <c r="P1401">
        <f t="shared" si="43"/>
        <v>-41.203450089999997</v>
      </c>
      <c r="R1401">
        <v>242800</v>
      </c>
      <c r="S1401" t="s">
        <v>1494</v>
      </c>
      <c r="T1401" t="s">
        <v>96</v>
      </c>
      <c r="U1401">
        <v>0</v>
      </c>
      <c r="V1401">
        <v>0</v>
      </c>
      <c r="W1401">
        <v>0</v>
      </c>
      <c r="X1401">
        <v>0</v>
      </c>
      <c r="Y1401">
        <v>1</v>
      </c>
      <c r="Z1401">
        <v>0</v>
      </c>
      <c r="AA1401">
        <v>0</v>
      </c>
      <c r="AB1401">
        <v>0</v>
      </c>
      <c r="AC1401">
        <v>0</v>
      </c>
      <c r="AD1401">
        <v>0.02</v>
      </c>
      <c r="AE1401" t="s">
        <v>97</v>
      </c>
      <c r="AF1401">
        <v>175.01768269999999</v>
      </c>
      <c r="AG1401">
        <v>-41.168448669999997</v>
      </c>
      <c r="AI1401">
        <v>245500</v>
      </c>
      <c r="AJ1401" t="s">
        <v>1520</v>
      </c>
      <c r="AK1401" t="s">
        <v>96</v>
      </c>
      <c r="AL1401">
        <v>0</v>
      </c>
      <c r="AM1401">
        <v>0</v>
      </c>
      <c r="AN1401">
        <v>0</v>
      </c>
      <c r="AO1401">
        <v>0</v>
      </c>
      <c r="AP1401">
        <v>0</v>
      </c>
      <c r="AQ1401">
        <v>0.48</v>
      </c>
      <c r="AR1401">
        <v>0</v>
      </c>
      <c r="AS1401">
        <v>0.06</v>
      </c>
      <c r="AT1401">
        <v>0.46</v>
      </c>
      <c r="AU1401">
        <v>0</v>
      </c>
      <c r="AV1401">
        <v>0.80739213951275601</v>
      </c>
      <c r="AW1401">
        <v>174.92055259999901</v>
      </c>
      <c r="AX1401">
        <v>-41.214995930000001</v>
      </c>
    </row>
    <row r="1402" spans="1:50" x14ac:dyDescent="0.55000000000000004">
      <c r="A1402">
        <v>243600</v>
      </c>
      <c r="B1402" t="s">
        <v>1502</v>
      </c>
      <c r="C1402" t="s">
        <v>96</v>
      </c>
      <c r="D1402">
        <v>0.18</v>
      </c>
      <c r="E1402">
        <v>0</v>
      </c>
      <c r="F1402">
        <v>0</v>
      </c>
      <c r="G1402">
        <v>0</v>
      </c>
      <c r="H1402">
        <v>0.78</v>
      </c>
      <c r="I1402">
        <v>0.03</v>
      </c>
      <c r="J1402">
        <v>0</v>
      </c>
      <c r="K1402">
        <v>0.01</v>
      </c>
      <c r="L1402">
        <v>0</v>
      </c>
      <c r="M1402">
        <v>0.02</v>
      </c>
      <c r="N1402">
        <v>8.4881269909484391</v>
      </c>
      <c r="O1402">
        <f t="shared" si="42"/>
        <v>174.92123899999899</v>
      </c>
      <c r="P1402">
        <f t="shared" si="43"/>
        <v>-41.190068599999996</v>
      </c>
      <c r="R1402">
        <v>242900</v>
      </c>
      <c r="S1402" t="s">
        <v>1495</v>
      </c>
      <c r="T1402" t="s">
        <v>96</v>
      </c>
      <c r="U1402">
        <v>0</v>
      </c>
      <c r="V1402">
        <v>0</v>
      </c>
      <c r="W1402">
        <v>0</v>
      </c>
      <c r="X1402">
        <v>0</v>
      </c>
      <c r="Y1402">
        <v>0.98</v>
      </c>
      <c r="Z1402">
        <v>0</v>
      </c>
      <c r="AA1402">
        <v>0</v>
      </c>
      <c r="AB1402">
        <v>0</v>
      </c>
      <c r="AC1402">
        <v>0.02</v>
      </c>
      <c r="AD1402">
        <v>0.02</v>
      </c>
      <c r="AE1402">
        <v>2.8582605868959599</v>
      </c>
      <c r="AF1402">
        <v>175.08712649999899</v>
      </c>
      <c r="AG1402">
        <v>-41.117396990000003</v>
      </c>
      <c r="AI1402">
        <v>245600</v>
      </c>
      <c r="AJ1402" t="s">
        <v>1521</v>
      </c>
      <c r="AK1402" t="s">
        <v>96</v>
      </c>
      <c r="AL1402">
        <v>0</v>
      </c>
      <c r="AM1402">
        <v>0</v>
      </c>
      <c r="AN1402">
        <v>0</v>
      </c>
      <c r="AO1402">
        <v>0</v>
      </c>
      <c r="AP1402">
        <v>0</v>
      </c>
      <c r="AQ1402">
        <v>0.4</v>
      </c>
      <c r="AR1402">
        <v>0</v>
      </c>
      <c r="AS1402">
        <v>0</v>
      </c>
      <c r="AT1402">
        <v>0.6</v>
      </c>
      <c r="AU1402">
        <v>0</v>
      </c>
      <c r="AV1402" t="s">
        <v>97</v>
      </c>
      <c r="AW1402">
        <v>174.93484480000001</v>
      </c>
      <c r="AX1402">
        <v>-41.208913819999999</v>
      </c>
    </row>
    <row r="1403" spans="1:50" x14ac:dyDescent="0.55000000000000004">
      <c r="A1403">
        <v>243700</v>
      </c>
      <c r="B1403" t="s">
        <v>1503</v>
      </c>
      <c r="C1403" t="s">
        <v>96</v>
      </c>
      <c r="D1403">
        <v>0.32</v>
      </c>
      <c r="E1403">
        <v>0.06</v>
      </c>
      <c r="F1403">
        <v>0</v>
      </c>
      <c r="G1403">
        <v>0</v>
      </c>
      <c r="H1403">
        <v>0.47</v>
      </c>
      <c r="I1403">
        <v>0</v>
      </c>
      <c r="J1403">
        <v>0</v>
      </c>
      <c r="K1403">
        <v>0</v>
      </c>
      <c r="L1403">
        <v>0.15</v>
      </c>
      <c r="M1403">
        <v>0.02</v>
      </c>
      <c r="N1403">
        <v>5.6260309156588697</v>
      </c>
      <c r="O1403">
        <f t="shared" si="42"/>
        <v>174.87178059999999</v>
      </c>
      <c r="P1403">
        <f t="shared" si="43"/>
        <v>-41.222719169999998</v>
      </c>
      <c r="R1403">
        <v>243000</v>
      </c>
      <c r="S1403" t="s">
        <v>1496</v>
      </c>
      <c r="T1403" t="s">
        <v>96</v>
      </c>
      <c r="U1403">
        <v>0</v>
      </c>
      <c r="V1403">
        <v>0.03</v>
      </c>
      <c r="W1403">
        <v>0</v>
      </c>
      <c r="X1403">
        <v>0</v>
      </c>
      <c r="Y1403">
        <v>0.86</v>
      </c>
      <c r="Z1403">
        <v>0.06</v>
      </c>
      <c r="AA1403">
        <v>0</v>
      </c>
      <c r="AB1403">
        <v>0</v>
      </c>
      <c r="AC1403">
        <v>0.05</v>
      </c>
      <c r="AD1403">
        <v>0.02</v>
      </c>
      <c r="AE1403">
        <v>4.1887346226366704</v>
      </c>
      <c r="AF1403">
        <v>175.07626489999899</v>
      </c>
      <c r="AG1403">
        <v>-41.127111720000002</v>
      </c>
      <c r="AI1403">
        <v>245800</v>
      </c>
      <c r="AJ1403" t="s">
        <v>1522</v>
      </c>
      <c r="AK1403" t="s">
        <v>96</v>
      </c>
      <c r="AL1403">
        <v>0</v>
      </c>
      <c r="AM1403">
        <v>0</v>
      </c>
      <c r="AN1403">
        <v>0</v>
      </c>
      <c r="AO1403">
        <v>0</v>
      </c>
      <c r="AP1403">
        <v>0</v>
      </c>
      <c r="AQ1403">
        <v>0.4</v>
      </c>
      <c r="AR1403">
        <v>0</v>
      </c>
      <c r="AS1403">
        <v>0.1</v>
      </c>
      <c r="AT1403">
        <v>0.5</v>
      </c>
      <c r="AU1403">
        <v>0</v>
      </c>
      <c r="AV1403">
        <v>0.53378125183455905</v>
      </c>
      <c r="AW1403">
        <v>174.90362009999899</v>
      </c>
      <c r="AX1403">
        <v>-41.227944280000003</v>
      </c>
    </row>
    <row r="1404" spans="1:50" x14ac:dyDescent="0.55000000000000004">
      <c r="A1404">
        <v>243800</v>
      </c>
      <c r="B1404" t="s">
        <v>1504</v>
      </c>
      <c r="C1404" t="s">
        <v>96</v>
      </c>
      <c r="D1404">
        <v>0.26</v>
      </c>
      <c r="E1404">
        <v>0</v>
      </c>
      <c r="F1404">
        <v>0</v>
      </c>
      <c r="G1404">
        <v>0</v>
      </c>
      <c r="H1404">
        <v>0.68</v>
      </c>
      <c r="I1404">
        <v>0.02</v>
      </c>
      <c r="J1404">
        <v>0</v>
      </c>
      <c r="K1404">
        <v>0</v>
      </c>
      <c r="L1404">
        <v>0.04</v>
      </c>
      <c r="M1404">
        <v>0.02</v>
      </c>
      <c r="N1404">
        <v>8.1742346262012209</v>
      </c>
      <c r="O1404">
        <f t="shared" si="42"/>
        <v>174.9058497</v>
      </c>
      <c r="P1404">
        <f t="shared" si="43"/>
        <v>-41.198254509999998</v>
      </c>
      <c r="R1404">
        <v>243100</v>
      </c>
      <c r="S1404" t="s">
        <v>1497</v>
      </c>
      <c r="T1404" t="s">
        <v>96</v>
      </c>
      <c r="U1404" t="s">
        <v>97</v>
      </c>
      <c r="V1404" t="s">
        <v>97</v>
      </c>
      <c r="W1404" t="s">
        <v>97</v>
      </c>
      <c r="X1404">
        <v>0</v>
      </c>
      <c r="Y1404" t="s">
        <v>97</v>
      </c>
      <c r="Z1404" t="s">
        <v>97</v>
      </c>
      <c r="AA1404">
        <v>0</v>
      </c>
      <c r="AB1404" t="s">
        <v>97</v>
      </c>
      <c r="AC1404" t="s">
        <v>97</v>
      </c>
      <c r="AD1404">
        <v>0.02</v>
      </c>
      <c r="AE1404" t="s">
        <v>97</v>
      </c>
      <c r="AF1404">
        <v>174.91554299999899</v>
      </c>
      <c r="AG1404">
        <v>-41.169314499999999</v>
      </c>
      <c r="AI1404">
        <v>245900</v>
      </c>
      <c r="AJ1404" t="s">
        <v>1523</v>
      </c>
      <c r="AK1404" t="s">
        <v>96</v>
      </c>
      <c r="AL1404">
        <v>0</v>
      </c>
      <c r="AM1404">
        <v>0</v>
      </c>
      <c r="AN1404">
        <v>0</v>
      </c>
      <c r="AO1404">
        <v>0</v>
      </c>
      <c r="AP1404">
        <v>0</v>
      </c>
      <c r="AQ1404">
        <v>1</v>
      </c>
      <c r="AR1404">
        <v>0</v>
      </c>
      <c r="AS1404">
        <v>0</v>
      </c>
      <c r="AT1404">
        <v>0</v>
      </c>
      <c r="AU1404">
        <v>0</v>
      </c>
      <c r="AV1404">
        <v>1.9538115887808101</v>
      </c>
      <c r="AW1404">
        <v>174.9792453</v>
      </c>
      <c r="AX1404">
        <v>-41.1864706</v>
      </c>
    </row>
    <row r="1405" spans="1:50" x14ac:dyDescent="0.55000000000000004">
      <c r="A1405">
        <v>243900</v>
      </c>
      <c r="B1405" t="s">
        <v>1524</v>
      </c>
      <c r="C1405" t="s">
        <v>96</v>
      </c>
      <c r="D1405">
        <v>0.36</v>
      </c>
      <c r="E1405">
        <v>0</v>
      </c>
      <c r="F1405">
        <v>0</v>
      </c>
      <c r="G1405">
        <v>0</v>
      </c>
      <c r="H1405">
        <v>0.64</v>
      </c>
      <c r="I1405">
        <v>0</v>
      </c>
      <c r="J1405">
        <v>0</v>
      </c>
      <c r="K1405">
        <v>0</v>
      </c>
      <c r="L1405">
        <v>0</v>
      </c>
      <c r="M1405">
        <v>0.02</v>
      </c>
      <c r="N1405">
        <v>16.625296905674698</v>
      </c>
      <c r="O1405">
        <f t="shared" si="42"/>
        <v>174.97990009999901</v>
      </c>
      <c r="P1405">
        <f t="shared" si="43"/>
        <v>-41.155761699999999</v>
      </c>
      <c r="R1405">
        <v>243200</v>
      </c>
      <c r="S1405" t="s">
        <v>1498</v>
      </c>
      <c r="T1405" t="s">
        <v>96</v>
      </c>
      <c r="U1405">
        <v>0</v>
      </c>
      <c r="V1405">
        <v>0</v>
      </c>
      <c r="W1405">
        <v>0</v>
      </c>
      <c r="X1405">
        <v>0</v>
      </c>
      <c r="Y1405">
        <v>0.77</v>
      </c>
      <c r="Z1405">
        <v>0</v>
      </c>
      <c r="AA1405">
        <v>0</v>
      </c>
      <c r="AB1405">
        <v>0</v>
      </c>
      <c r="AC1405">
        <v>0.23</v>
      </c>
      <c r="AD1405">
        <v>0.02</v>
      </c>
      <c r="AE1405" t="s">
        <v>97</v>
      </c>
      <c r="AF1405">
        <v>174.87990310000001</v>
      </c>
      <c r="AG1405">
        <v>-41.208409779999997</v>
      </c>
      <c r="AI1405">
        <v>246000</v>
      </c>
      <c r="AJ1405" t="s">
        <v>1525</v>
      </c>
      <c r="AK1405" t="s">
        <v>96</v>
      </c>
      <c r="AL1405">
        <v>0</v>
      </c>
      <c r="AM1405">
        <v>0</v>
      </c>
      <c r="AN1405">
        <v>0</v>
      </c>
      <c r="AO1405">
        <v>0</v>
      </c>
      <c r="AP1405">
        <v>0</v>
      </c>
      <c r="AQ1405">
        <v>0.77</v>
      </c>
      <c r="AR1405">
        <v>0</v>
      </c>
      <c r="AS1405">
        <v>0.06</v>
      </c>
      <c r="AT1405">
        <v>0.17</v>
      </c>
      <c r="AU1405">
        <v>0</v>
      </c>
      <c r="AV1405">
        <v>2.40907235983819</v>
      </c>
      <c r="AW1405">
        <v>174.91742980000001</v>
      </c>
      <c r="AX1405">
        <v>-41.225525820000001</v>
      </c>
    </row>
    <row r="1406" spans="1:50" x14ac:dyDescent="0.55000000000000004">
      <c r="A1406">
        <v>244000</v>
      </c>
      <c r="B1406" t="s">
        <v>1505</v>
      </c>
      <c r="C1406" t="s">
        <v>96</v>
      </c>
      <c r="D1406">
        <v>0.3</v>
      </c>
      <c r="E1406">
        <v>0.05</v>
      </c>
      <c r="F1406">
        <v>0</v>
      </c>
      <c r="G1406">
        <v>0</v>
      </c>
      <c r="H1406">
        <v>0.54999999999999905</v>
      </c>
      <c r="I1406">
        <v>0.01</v>
      </c>
      <c r="J1406">
        <v>0</v>
      </c>
      <c r="K1406">
        <v>0.02</v>
      </c>
      <c r="L1406">
        <v>7.0000000000000007E-2</v>
      </c>
      <c r="M1406">
        <v>0.02</v>
      </c>
      <c r="N1406">
        <v>6.7232694505202204</v>
      </c>
      <c r="O1406">
        <f t="shared" si="42"/>
        <v>174.89365190000001</v>
      </c>
      <c r="P1406">
        <f t="shared" si="43"/>
        <v>-41.214027860000002</v>
      </c>
      <c r="R1406">
        <v>243300</v>
      </c>
      <c r="S1406" t="s">
        <v>1499</v>
      </c>
      <c r="T1406" t="s">
        <v>96</v>
      </c>
      <c r="U1406">
        <v>0</v>
      </c>
      <c r="V1406">
        <v>0</v>
      </c>
      <c r="W1406">
        <v>0</v>
      </c>
      <c r="X1406">
        <v>0</v>
      </c>
      <c r="Y1406">
        <v>1</v>
      </c>
      <c r="Z1406">
        <v>0</v>
      </c>
      <c r="AA1406">
        <v>0</v>
      </c>
      <c r="AB1406">
        <v>0</v>
      </c>
      <c r="AC1406">
        <v>0</v>
      </c>
      <c r="AD1406">
        <v>0.02</v>
      </c>
      <c r="AE1406" t="s">
        <v>97</v>
      </c>
      <c r="AF1406">
        <v>174.86781399999899</v>
      </c>
      <c r="AG1406">
        <v>-41.215627509999997</v>
      </c>
      <c r="AI1406">
        <v>246100</v>
      </c>
      <c r="AJ1406" t="s">
        <v>1526</v>
      </c>
      <c r="AK1406" t="s">
        <v>96</v>
      </c>
      <c r="AL1406" t="s">
        <v>97</v>
      </c>
      <c r="AM1406" t="s">
        <v>97</v>
      </c>
      <c r="AN1406" t="s">
        <v>97</v>
      </c>
      <c r="AO1406">
        <v>0</v>
      </c>
      <c r="AP1406" t="s">
        <v>97</v>
      </c>
      <c r="AQ1406" t="s">
        <v>97</v>
      </c>
      <c r="AR1406">
        <v>0</v>
      </c>
      <c r="AS1406" t="s">
        <v>97</v>
      </c>
      <c r="AT1406" t="s">
        <v>97</v>
      </c>
      <c r="AU1406">
        <v>0</v>
      </c>
      <c r="AV1406" t="s">
        <v>97</v>
      </c>
      <c r="AW1406">
        <v>174.92916890000001</v>
      </c>
      <c r="AX1406">
        <v>-41.217940089999999</v>
      </c>
    </row>
    <row r="1407" spans="1:50" x14ac:dyDescent="0.55000000000000004">
      <c r="A1407">
        <v>244100</v>
      </c>
      <c r="B1407" t="s">
        <v>1506</v>
      </c>
      <c r="C1407" t="s">
        <v>96</v>
      </c>
      <c r="D1407">
        <v>0.22</v>
      </c>
      <c r="E1407">
        <v>0.03</v>
      </c>
      <c r="F1407">
        <v>0</v>
      </c>
      <c r="G1407">
        <v>0</v>
      </c>
      <c r="H1407">
        <v>0.68</v>
      </c>
      <c r="I1407">
        <v>0.04</v>
      </c>
      <c r="J1407">
        <v>0</v>
      </c>
      <c r="K1407">
        <v>0</v>
      </c>
      <c r="L1407">
        <v>0.03</v>
      </c>
      <c r="M1407">
        <v>0.02</v>
      </c>
      <c r="N1407">
        <v>10.1227044927449</v>
      </c>
      <c r="O1407">
        <f t="shared" si="42"/>
        <v>174.96462749999901</v>
      </c>
      <c r="P1407">
        <f t="shared" si="43"/>
        <v>-41.171263160000002</v>
      </c>
      <c r="R1407">
        <v>243400</v>
      </c>
      <c r="S1407" t="s">
        <v>1500</v>
      </c>
      <c r="T1407" t="s">
        <v>96</v>
      </c>
      <c r="U1407">
        <v>0</v>
      </c>
      <c r="V1407">
        <v>0</v>
      </c>
      <c r="W1407">
        <v>0</v>
      </c>
      <c r="X1407">
        <v>0</v>
      </c>
      <c r="Y1407">
        <v>0.86</v>
      </c>
      <c r="Z1407">
        <v>0</v>
      </c>
      <c r="AA1407">
        <v>0</v>
      </c>
      <c r="AB1407">
        <v>0</v>
      </c>
      <c r="AC1407">
        <v>0.14000000000000001</v>
      </c>
      <c r="AD1407">
        <v>0.02</v>
      </c>
      <c r="AE1407">
        <v>0.89292830896987097</v>
      </c>
      <c r="AF1407">
        <v>174.94294239999999</v>
      </c>
      <c r="AG1407">
        <v>-41.172711839999998</v>
      </c>
      <c r="AI1407">
        <v>246200</v>
      </c>
      <c r="AJ1407" t="s">
        <v>1527</v>
      </c>
      <c r="AK1407" t="s">
        <v>96</v>
      </c>
      <c r="AL1407">
        <v>0</v>
      </c>
      <c r="AM1407">
        <v>0</v>
      </c>
      <c r="AN1407">
        <v>0</v>
      </c>
      <c r="AO1407">
        <v>0</v>
      </c>
      <c r="AP1407">
        <v>0</v>
      </c>
      <c r="AQ1407">
        <v>0.72</v>
      </c>
      <c r="AR1407">
        <v>0</v>
      </c>
      <c r="AS1407">
        <v>0.02</v>
      </c>
      <c r="AT1407">
        <v>0.26</v>
      </c>
      <c r="AU1407">
        <v>0</v>
      </c>
      <c r="AV1407">
        <v>2.9964199645336</v>
      </c>
      <c r="AW1407">
        <v>174.967624</v>
      </c>
      <c r="AX1407">
        <v>-41.197181550000003</v>
      </c>
    </row>
    <row r="1408" spans="1:50" x14ac:dyDescent="0.55000000000000004">
      <c r="A1408">
        <v>244200</v>
      </c>
      <c r="B1408" t="s">
        <v>1507</v>
      </c>
      <c r="C1408" t="s">
        <v>96</v>
      </c>
      <c r="D1408">
        <v>0.24</v>
      </c>
      <c r="E1408">
        <v>0.03</v>
      </c>
      <c r="F1408">
        <v>0</v>
      </c>
      <c r="G1408">
        <v>0</v>
      </c>
      <c r="H1408">
        <v>0.62</v>
      </c>
      <c r="I1408">
        <v>0.02</v>
      </c>
      <c r="J1408">
        <v>0</v>
      </c>
      <c r="K1408">
        <v>0.01</v>
      </c>
      <c r="L1408">
        <v>0.08</v>
      </c>
      <c r="M1408">
        <v>0.02</v>
      </c>
      <c r="N1408">
        <v>7.9378843444748597</v>
      </c>
      <c r="O1408">
        <f t="shared" si="42"/>
        <v>174.92439869999899</v>
      </c>
      <c r="P1408">
        <f t="shared" si="43"/>
        <v>-41.199370039999998</v>
      </c>
      <c r="R1408">
        <v>243500</v>
      </c>
      <c r="S1408" t="s">
        <v>1501</v>
      </c>
      <c r="T1408" t="s">
        <v>96</v>
      </c>
      <c r="U1408">
        <v>0</v>
      </c>
      <c r="V1408">
        <v>0</v>
      </c>
      <c r="W1408">
        <v>0</v>
      </c>
      <c r="X1408">
        <v>0</v>
      </c>
      <c r="Y1408">
        <v>1</v>
      </c>
      <c r="Z1408">
        <v>0</v>
      </c>
      <c r="AA1408">
        <v>0</v>
      </c>
      <c r="AB1408">
        <v>0</v>
      </c>
      <c r="AC1408">
        <v>0</v>
      </c>
      <c r="AD1408">
        <v>0.02</v>
      </c>
      <c r="AE1408" t="s">
        <v>97</v>
      </c>
      <c r="AF1408">
        <v>174.89320849999999</v>
      </c>
      <c r="AG1408">
        <v>-41.203450089999997</v>
      </c>
      <c r="AI1408">
        <v>246300</v>
      </c>
      <c r="AJ1408" t="s">
        <v>1528</v>
      </c>
      <c r="AK1408" t="s">
        <v>96</v>
      </c>
      <c r="AL1408">
        <v>0</v>
      </c>
      <c r="AM1408">
        <v>0</v>
      </c>
      <c r="AN1408">
        <v>0</v>
      </c>
      <c r="AO1408">
        <v>0</v>
      </c>
      <c r="AP1408">
        <v>0.01</v>
      </c>
      <c r="AQ1408">
        <v>0.52</v>
      </c>
      <c r="AR1408">
        <v>0</v>
      </c>
      <c r="AS1408">
        <v>0.04</v>
      </c>
      <c r="AT1408">
        <v>0.43</v>
      </c>
      <c r="AU1408">
        <v>0</v>
      </c>
      <c r="AV1408">
        <v>0.71827838450426396</v>
      </c>
      <c r="AW1408">
        <v>174.98698350000001</v>
      </c>
      <c r="AX1408">
        <v>-41.185029120000003</v>
      </c>
    </row>
    <row r="1409" spans="1:50" x14ac:dyDescent="0.55000000000000004">
      <c r="A1409">
        <v>244300</v>
      </c>
      <c r="B1409" t="s">
        <v>1508</v>
      </c>
      <c r="C1409" t="s">
        <v>96</v>
      </c>
      <c r="D1409">
        <v>0.28000000000000003</v>
      </c>
      <c r="E1409">
        <v>0.04</v>
      </c>
      <c r="F1409">
        <v>0</v>
      </c>
      <c r="G1409">
        <v>0</v>
      </c>
      <c r="H1409">
        <v>0.43</v>
      </c>
      <c r="I1409">
        <v>0.03</v>
      </c>
      <c r="J1409">
        <v>0</v>
      </c>
      <c r="K1409">
        <v>0</v>
      </c>
      <c r="L1409">
        <v>0.22</v>
      </c>
      <c r="M1409">
        <v>0.02</v>
      </c>
      <c r="N1409">
        <v>6.3029757307391296</v>
      </c>
      <c r="O1409">
        <f t="shared" si="42"/>
        <v>174.90664870000001</v>
      </c>
      <c r="P1409">
        <f t="shared" si="43"/>
        <v>-41.208722360000003</v>
      </c>
      <c r="R1409">
        <v>243600</v>
      </c>
      <c r="S1409" t="s">
        <v>1502</v>
      </c>
      <c r="T1409" t="s">
        <v>96</v>
      </c>
      <c r="U1409">
        <v>0</v>
      </c>
      <c r="V1409">
        <v>0</v>
      </c>
      <c r="W1409">
        <v>0</v>
      </c>
      <c r="X1409">
        <v>0</v>
      </c>
      <c r="Y1409">
        <v>1</v>
      </c>
      <c r="Z1409">
        <v>0</v>
      </c>
      <c r="AA1409">
        <v>0</v>
      </c>
      <c r="AB1409">
        <v>0</v>
      </c>
      <c r="AC1409">
        <v>0</v>
      </c>
      <c r="AD1409">
        <v>0.02</v>
      </c>
      <c r="AE1409" t="s">
        <v>97</v>
      </c>
      <c r="AF1409">
        <v>174.92123899999899</v>
      </c>
      <c r="AG1409">
        <v>-41.190068599999996</v>
      </c>
      <c r="AI1409">
        <v>246400</v>
      </c>
      <c r="AJ1409" t="s">
        <v>1529</v>
      </c>
      <c r="AK1409" t="s">
        <v>96</v>
      </c>
      <c r="AL1409" t="s">
        <v>97</v>
      </c>
      <c r="AM1409" t="s">
        <v>97</v>
      </c>
      <c r="AN1409" t="s">
        <v>97</v>
      </c>
      <c r="AO1409">
        <v>0</v>
      </c>
      <c r="AP1409" t="s">
        <v>97</v>
      </c>
      <c r="AQ1409" t="s">
        <v>97</v>
      </c>
      <c r="AR1409">
        <v>0</v>
      </c>
      <c r="AS1409" t="s">
        <v>97</v>
      </c>
      <c r="AT1409" t="s">
        <v>97</v>
      </c>
      <c r="AU1409">
        <v>0</v>
      </c>
      <c r="AV1409" t="s">
        <v>97</v>
      </c>
      <c r="AW1409">
        <v>174.95050319999899</v>
      </c>
      <c r="AX1409">
        <v>-41.209464859999997</v>
      </c>
    </row>
    <row r="1410" spans="1:50" x14ac:dyDescent="0.55000000000000004">
      <c r="A1410">
        <v>244400</v>
      </c>
      <c r="B1410" t="s">
        <v>1509</v>
      </c>
      <c r="C1410" t="s">
        <v>96</v>
      </c>
      <c r="D1410">
        <v>0.27</v>
      </c>
      <c r="E1410">
        <v>0.03</v>
      </c>
      <c r="F1410">
        <v>0</v>
      </c>
      <c r="G1410">
        <v>0</v>
      </c>
      <c r="H1410">
        <v>0.67</v>
      </c>
      <c r="I1410">
        <v>0.01</v>
      </c>
      <c r="J1410">
        <v>0</v>
      </c>
      <c r="K1410">
        <v>0</v>
      </c>
      <c r="L1410">
        <v>0.02</v>
      </c>
      <c r="M1410">
        <v>0.02</v>
      </c>
      <c r="N1410">
        <v>8.8066351502307807</v>
      </c>
      <c r="O1410">
        <f t="shared" si="42"/>
        <v>174.94107219999901</v>
      </c>
      <c r="P1410">
        <f t="shared" si="43"/>
        <v>-41.190882989999999</v>
      </c>
      <c r="R1410">
        <v>243700</v>
      </c>
      <c r="S1410" t="s">
        <v>1503</v>
      </c>
      <c r="T1410" t="s">
        <v>96</v>
      </c>
      <c r="U1410">
        <v>0.01</v>
      </c>
      <c r="V1410">
        <v>0.04</v>
      </c>
      <c r="W1410">
        <v>0</v>
      </c>
      <c r="X1410">
        <v>0</v>
      </c>
      <c r="Y1410">
        <v>0.89</v>
      </c>
      <c r="Z1410">
        <v>0.02</v>
      </c>
      <c r="AA1410">
        <v>0</v>
      </c>
      <c r="AB1410">
        <v>0</v>
      </c>
      <c r="AC1410">
        <v>0.04</v>
      </c>
      <c r="AD1410">
        <v>0.02</v>
      </c>
      <c r="AE1410">
        <v>8.2689833739254599</v>
      </c>
      <c r="AF1410">
        <v>174.87178059999999</v>
      </c>
      <c r="AG1410">
        <v>-41.222719169999998</v>
      </c>
      <c r="AI1410">
        <v>246600</v>
      </c>
      <c r="AJ1410" t="s">
        <v>1530</v>
      </c>
      <c r="AK1410" t="s">
        <v>96</v>
      </c>
      <c r="AL1410">
        <v>0</v>
      </c>
      <c r="AM1410">
        <v>0</v>
      </c>
      <c r="AN1410">
        <v>0</v>
      </c>
      <c r="AO1410">
        <v>0</v>
      </c>
      <c r="AP1410">
        <v>0</v>
      </c>
      <c r="AQ1410">
        <v>0.46</v>
      </c>
      <c r="AR1410">
        <v>0</v>
      </c>
      <c r="AS1410">
        <v>0</v>
      </c>
      <c r="AT1410">
        <v>0.54</v>
      </c>
      <c r="AU1410">
        <v>0</v>
      </c>
      <c r="AV1410">
        <v>0.36265449740664901</v>
      </c>
      <c r="AW1410">
        <v>174.9447964</v>
      </c>
      <c r="AX1410">
        <v>-41.238707949999998</v>
      </c>
    </row>
    <row r="1411" spans="1:50" x14ac:dyDescent="0.55000000000000004">
      <c r="A1411">
        <v>244500</v>
      </c>
      <c r="B1411" t="s">
        <v>1510</v>
      </c>
      <c r="C1411" t="s">
        <v>96</v>
      </c>
      <c r="D1411">
        <v>0.15</v>
      </c>
      <c r="E1411">
        <v>0.03</v>
      </c>
      <c r="F1411">
        <v>0</v>
      </c>
      <c r="G1411">
        <v>0</v>
      </c>
      <c r="H1411">
        <v>0.79999999999999905</v>
      </c>
      <c r="I1411">
        <v>0.02</v>
      </c>
      <c r="J1411">
        <v>0</v>
      </c>
      <c r="K1411">
        <v>0</v>
      </c>
      <c r="L1411">
        <v>0</v>
      </c>
      <c r="M1411">
        <v>0.02</v>
      </c>
      <c r="N1411">
        <v>11.0079648398854</v>
      </c>
      <c r="O1411">
        <f t="shared" si="42"/>
        <v>174.97736130000001</v>
      </c>
      <c r="P1411">
        <f t="shared" si="43"/>
        <v>-41.168916209999999</v>
      </c>
      <c r="R1411">
        <v>243800</v>
      </c>
      <c r="S1411" t="s">
        <v>1504</v>
      </c>
      <c r="T1411" t="s">
        <v>96</v>
      </c>
      <c r="U1411">
        <v>0</v>
      </c>
      <c r="V1411">
        <v>0</v>
      </c>
      <c r="W1411">
        <v>0</v>
      </c>
      <c r="X1411">
        <v>0</v>
      </c>
      <c r="Y1411">
        <v>0.67</v>
      </c>
      <c r="Z1411">
        <v>0</v>
      </c>
      <c r="AA1411">
        <v>0</v>
      </c>
      <c r="AB1411">
        <v>0</v>
      </c>
      <c r="AC1411">
        <v>0.33</v>
      </c>
      <c r="AD1411">
        <v>0.02</v>
      </c>
      <c r="AE1411">
        <v>0.52579484118470698</v>
      </c>
      <c r="AF1411">
        <v>174.9058497</v>
      </c>
      <c r="AG1411">
        <v>-41.198254509999998</v>
      </c>
      <c r="AI1411">
        <v>246700</v>
      </c>
      <c r="AJ1411" t="s">
        <v>1531</v>
      </c>
      <c r="AK1411" t="s">
        <v>96</v>
      </c>
      <c r="AL1411">
        <v>0</v>
      </c>
      <c r="AM1411">
        <v>0.85</v>
      </c>
      <c r="AN1411">
        <v>0</v>
      </c>
      <c r="AO1411">
        <v>0</v>
      </c>
      <c r="AP1411">
        <v>0</v>
      </c>
      <c r="AQ1411">
        <v>0.15</v>
      </c>
      <c r="AR1411">
        <v>0</v>
      </c>
      <c r="AS1411">
        <v>0</v>
      </c>
      <c r="AT1411">
        <v>0</v>
      </c>
      <c r="AU1411">
        <v>0</v>
      </c>
      <c r="AV1411">
        <v>11.0005598767838</v>
      </c>
      <c r="AW1411">
        <v>174.91049989999999</v>
      </c>
      <c r="AX1411">
        <v>-41.264480130000003</v>
      </c>
    </row>
    <row r="1412" spans="1:50" x14ac:dyDescent="0.55000000000000004">
      <c r="A1412">
        <v>244600</v>
      </c>
      <c r="B1412" t="s">
        <v>1511</v>
      </c>
      <c r="C1412" t="s">
        <v>96</v>
      </c>
      <c r="D1412">
        <v>0.2</v>
      </c>
      <c r="E1412">
        <v>0.05</v>
      </c>
      <c r="F1412">
        <v>0</v>
      </c>
      <c r="G1412">
        <v>0</v>
      </c>
      <c r="H1412">
        <v>0.69</v>
      </c>
      <c r="I1412">
        <v>0.02</v>
      </c>
      <c r="J1412">
        <v>0</v>
      </c>
      <c r="K1412">
        <v>0</v>
      </c>
      <c r="L1412">
        <v>0.04</v>
      </c>
      <c r="M1412">
        <v>0.02</v>
      </c>
      <c r="N1412">
        <v>8.9551728905057502</v>
      </c>
      <c r="O1412">
        <f t="shared" ref="O1412:O1475" si="44">VLOOKUP($A1412,$R$2:$AG$2152, 15)</f>
        <v>174.9603395</v>
      </c>
      <c r="P1412">
        <f t="shared" ref="P1412:P1475" si="45">VLOOKUP($A1412,$R$2:$AG$2152, 16)</f>
        <v>-41.183161120000001</v>
      </c>
      <c r="R1412">
        <v>243900</v>
      </c>
      <c r="S1412" t="s">
        <v>1524</v>
      </c>
      <c r="T1412" t="s">
        <v>96</v>
      </c>
      <c r="U1412">
        <v>0</v>
      </c>
      <c r="V1412">
        <v>0</v>
      </c>
      <c r="W1412">
        <v>0</v>
      </c>
      <c r="X1412">
        <v>0</v>
      </c>
      <c r="Y1412">
        <v>1</v>
      </c>
      <c r="Z1412">
        <v>0</v>
      </c>
      <c r="AA1412">
        <v>0</v>
      </c>
      <c r="AB1412">
        <v>0</v>
      </c>
      <c r="AC1412">
        <v>0</v>
      </c>
      <c r="AD1412">
        <v>0.02</v>
      </c>
      <c r="AE1412">
        <v>2.1467449825118998</v>
      </c>
      <c r="AF1412">
        <v>174.97990009999901</v>
      </c>
      <c r="AG1412">
        <v>-41.155761699999999</v>
      </c>
      <c r="AI1412">
        <v>246800</v>
      </c>
      <c r="AJ1412" t="s">
        <v>1532</v>
      </c>
      <c r="AK1412" t="s">
        <v>96</v>
      </c>
      <c r="AL1412" t="s">
        <v>97</v>
      </c>
      <c r="AM1412" t="s">
        <v>97</v>
      </c>
      <c r="AN1412" t="s">
        <v>97</v>
      </c>
      <c r="AO1412">
        <v>0</v>
      </c>
      <c r="AP1412" t="s">
        <v>97</v>
      </c>
      <c r="AQ1412" t="s">
        <v>97</v>
      </c>
      <c r="AR1412">
        <v>0</v>
      </c>
      <c r="AS1412" t="s">
        <v>97</v>
      </c>
      <c r="AT1412" t="s">
        <v>97</v>
      </c>
      <c r="AU1412">
        <v>0</v>
      </c>
      <c r="AV1412" t="s">
        <v>97</v>
      </c>
      <c r="AW1412">
        <v>174.96763429999999</v>
      </c>
      <c r="AX1412">
        <v>-41.310552950000002</v>
      </c>
    </row>
    <row r="1413" spans="1:50" x14ac:dyDescent="0.55000000000000004">
      <c r="A1413">
        <v>244700</v>
      </c>
      <c r="B1413" t="s">
        <v>1512</v>
      </c>
      <c r="C1413" t="s">
        <v>96</v>
      </c>
      <c r="D1413">
        <v>0.22</v>
      </c>
      <c r="E1413">
        <v>0.15</v>
      </c>
      <c r="F1413">
        <v>0</v>
      </c>
      <c r="G1413">
        <v>0</v>
      </c>
      <c r="H1413">
        <v>0.48</v>
      </c>
      <c r="I1413">
        <v>0.02</v>
      </c>
      <c r="J1413">
        <v>0</v>
      </c>
      <c r="K1413">
        <v>0.01</v>
      </c>
      <c r="L1413">
        <v>0.12</v>
      </c>
      <c r="M1413">
        <v>0.02</v>
      </c>
      <c r="N1413">
        <v>6.2566397535805596</v>
      </c>
      <c r="O1413">
        <f t="shared" si="44"/>
        <v>174.89062659999999</v>
      </c>
      <c r="P1413">
        <f t="shared" si="45"/>
        <v>-41.224818399999997</v>
      </c>
      <c r="R1413">
        <v>244000</v>
      </c>
      <c r="S1413" t="s">
        <v>1505</v>
      </c>
      <c r="T1413" t="s">
        <v>96</v>
      </c>
      <c r="U1413">
        <v>0</v>
      </c>
      <c r="V1413">
        <v>0</v>
      </c>
      <c r="W1413">
        <v>0</v>
      </c>
      <c r="X1413">
        <v>0</v>
      </c>
      <c r="Y1413">
        <v>0.98</v>
      </c>
      <c r="Z1413">
        <v>0.01</v>
      </c>
      <c r="AA1413">
        <v>0</v>
      </c>
      <c r="AB1413">
        <v>0</v>
      </c>
      <c r="AC1413">
        <v>0.01</v>
      </c>
      <c r="AD1413">
        <v>0.02</v>
      </c>
      <c r="AE1413">
        <v>6.6503739703842397</v>
      </c>
      <c r="AF1413">
        <v>174.89365190000001</v>
      </c>
      <c r="AG1413">
        <v>-41.214027860000002</v>
      </c>
      <c r="AI1413">
        <v>246900</v>
      </c>
      <c r="AJ1413" t="s">
        <v>1533</v>
      </c>
      <c r="AK1413" t="s">
        <v>96</v>
      </c>
      <c r="AL1413">
        <v>0</v>
      </c>
      <c r="AM1413">
        <v>0.13</v>
      </c>
      <c r="AN1413">
        <v>0</v>
      </c>
      <c r="AO1413">
        <v>0</v>
      </c>
      <c r="AP1413">
        <v>0</v>
      </c>
      <c r="AQ1413">
        <v>0.49</v>
      </c>
      <c r="AR1413">
        <v>0</v>
      </c>
      <c r="AS1413">
        <v>0.03</v>
      </c>
      <c r="AT1413">
        <v>0.35</v>
      </c>
      <c r="AU1413">
        <v>0</v>
      </c>
      <c r="AV1413">
        <v>1.6920047188613601</v>
      </c>
      <c r="AW1413">
        <v>174.93287709999899</v>
      </c>
      <c r="AX1413">
        <v>-41.251046410000001</v>
      </c>
    </row>
    <row r="1414" spans="1:50" x14ac:dyDescent="0.55000000000000004">
      <c r="A1414">
        <v>244800</v>
      </c>
      <c r="B1414" t="s">
        <v>1513</v>
      </c>
      <c r="C1414" t="s">
        <v>96</v>
      </c>
      <c r="D1414">
        <v>0.22</v>
      </c>
      <c r="E1414">
        <v>0.03</v>
      </c>
      <c r="F1414">
        <v>0</v>
      </c>
      <c r="G1414">
        <v>0</v>
      </c>
      <c r="H1414">
        <v>0.61</v>
      </c>
      <c r="I1414">
        <v>0.01</v>
      </c>
      <c r="J1414">
        <v>0</v>
      </c>
      <c r="K1414">
        <v>0.01</v>
      </c>
      <c r="L1414">
        <v>0.12</v>
      </c>
      <c r="M1414">
        <v>0.02</v>
      </c>
      <c r="N1414">
        <v>6.6127103235908997</v>
      </c>
      <c r="O1414">
        <f t="shared" si="44"/>
        <v>174.9093613</v>
      </c>
      <c r="P1414">
        <f t="shared" si="45"/>
        <v>-41.213491589999997</v>
      </c>
      <c r="R1414">
        <v>244100</v>
      </c>
      <c r="S1414" t="s">
        <v>1506</v>
      </c>
      <c r="T1414" t="s">
        <v>96</v>
      </c>
      <c r="U1414">
        <v>0</v>
      </c>
      <c r="V1414">
        <v>0</v>
      </c>
      <c r="W1414">
        <v>0</v>
      </c>
      <c r="X1414">
        <v>0</v>
      </c>
      <c r="Y1414">
        <v>0.56999999999999995</v>
      </c>
      <c r="Z1414">
        <v>0.14000000000000001</v>
      </c>
      <c r="AA1414">
        <v>0</v>
      </c>
      <c r="AB1414">
        <v>0</v>
      </c>
      <c r="AC1414">
        <v>0.28999999999999998</v>
      </c>
      <c r="AD1414">
        <v>0.02</v>
      </c>
      <c r="AE1414">
        <v>0.95202132338177103</v>
      </c>
      <c r="AF1414">
        <v>174.96462749999901</v>
      </c>
      <c r="AG1414">
        <v>-41.171263160000002</v>
      </c>
      <c r="AI1414">
        <v>247000</v>
      </c>
      <c r="AJ1414" t="s">
        <v>1534</v>
      </c>
      <c r="AK1414" t="s">
        <v>96</v>
      </c>
      <c r="AL1414">
        <v>0</v>
      </c>
      <c r="AM1414">
        <v>0</v>
      </c>
      <c r="AN1414">
        <v>0</v>
      </c>
      <c r="AO1414">
        <v>0</v>
      </c>
      <c r="AP1414">
        <v>0</v>
      </c>
      <c r="AQ1414">
        <v>0.56999999999999995</v>
      </c>
      <c r="AR1414">
        <v>0</v>
      </c>
      <c r="AS1414">
        <v>0</v>
      </c>
      <c r="AT1414">
        <v>0.43</v>
      </c>
      <c r="AU1414">
        <v>0</v>
      </c>
      <c r="AV1414">
        <v>0.93936174066948297</v>
      </c>
      <c r="AW1414">
        <v>174.95473939999999</v>
      </c>
      <c r="AX1414">
        <v>-41.242991600000003</v>
      </c>
    </row>
    <row r="1415" spans="1:50" x14ac:dyDescent="0.55000000000000004">
      <c r="A1415">
        <v>244900</v>
      </c>
      <c r="B1415" t="s">
        <v>1514</v>
      </c>
      <c r="C1415" t="s">
        <v>96</v>
      </c>
      <c r="D1415">
        <v>0.14000000000000001</v>
      </c>
      <c r="E1415">
        <v>0.04</v>
      </c>
      <c r="F1415">
        <v>0</v>
      </c>
      <c r="G1415">
        <v>0</v>
      </c>
      <c r="H1415">
        <v>0.77</v>
      </c>
      <c r="I1415">
        <v>0.02</v>
      </c>
      <c r="J1415">
        <v>0</v>
      </c>
      <c r="K1415">
        <v>0</v>
      </c>
      <c r="L1415">
        <v>0.03</v>
      </c>
      <c r="M1415">
        <v>0.02</v>
      </c>
      <c r="N1415">
        <v>11.480372290160499</v>
      </c>
      <c r="O1415">
        <f t="shared" si="44"/>
        <v>174.99312140000001</v>
      </c>
      <c r="P1415">
        <f t="shared" si="45"/>
        <v>-41.166931699999999</v>
      </c>
      <c r="R1415">
        <v>244200</v>
      </c>
      <c r="S1415" t="s">
        <v>1507</v>
      </c>
      <c r="T1415" t="s">
        <v>96</v>
      </c>
      <c r="U1415">
        <v>0</v>
      </c>
      <c r="V1415">
        <v>0</v>
      </c>
      <c r="W1415">
        <v>0</v>
      </c>
      <c r="X1415">
        <v>0</v>
      </c>
      <c r="Y1415">
        <v>0.97</v>
      </c>
      <c r="Z1415">
        <v>0</v>
      </c>
      <c r="AA1415">
        <v>0</v>
      </c>
      <c r="AB1415">
        <v>0</v>
      </c>
      <c r="AC1415">
        <v>0.03</v>
      </c>
      <c r="AD1415">
        <v>0.02</v>
      </c>
      <c r="AE1415">
        <v>5.1403135244844398</v>
      </c>
      <c r="AF1415">
        <v>174.92439869999899</v>
      </c>
      <c r="AG1415">
        <v>-41.199370039999998</v>
      </c>
      <c r="AI1415">
        <v>247100</v>
      </c>
      <c r="AJ1415" t="s">
        <v>1535</v>
      </c>
      <c r="AK1415" t="s">
        <v>96</v>
      </c>
      <c r="AL1415">
        <v>0</v>
      </c>
      <c r="AM1415">
        <v>0.02</v>
      </c>
      <c r="AN1415">
        <v>0</v>
      </c>
      <c r="AO1415">
        <v>0</v>
      </c>
      <c r="AP1415">
        <v>0</v>
      </c>
      <c r="AQ1415">
        <v>0.77</v>
      </c>
      <c r="AR1415">
        <v>0</v>
      </c>
      <c r="AS1415">
        <v>0</v>
      </c>
      <c r="AT1415">
        <v>0.21</v>
      </c>
      <c r="AU1415">
        <v>0</v>
      </c>
      <c r="AV1415">
        <v>1.6364809252296599</v>
      </c>
      <c r="AW1415">
        <v>174.94068069999901</v>
      </c>
      <c r="AX1415">
        <v>-41.26139998</v>
      </c>
    </row>
    <row r="1416" spans="1:50" x14ac:dyDescent="0.55000000000000004">
      <c r="A1416">
        <v>245000</v>
      </c>
      <c r="B1416" t="s">
        <v>1515</v>
      </c>
      <c r="C1416" t="s">
        <v>96</v>
      </c>
      <c r="D1416">
        <v>0.12</v>
      </c>
      <c r="E1416">
        <v>0.21</v>
      </c>
      <c r="F1416">
        <v>0</v>
      </c>
      <c r="G1416">
        <v>0</v>
      </c>
      <c r="H1416">
        <v>0.52</v>
      </c>
      <c r="I1416">
        <v>0.03</v>
      </c>
      <c r="J1416">
        <v>0</v>
      </c>
      <c r="K1416">
        <v>0</v>
      </c>
      <c r="L1416">
        <v>0.12</v>
      </c>
      <c r="M1416">
        <v>0.02</v>
      </c>
      <c r="N1416">
        <v>6.6494876462913801</v>
      </c>
      <c r="O1416">
        <f t="shared" si="44"/>
        <v>174.8888153</v>
      </c>
      <c r="P1416">
        <f t="shared" si="45"/>
        <v>-41.230735920000001</v>
      </c>
      <c r="R1416">
        <v>244300</v>
      </c>
      <c r="S1416" t="s">
        <v>1508</v>
      </c>
      <c r="T1416" t="s">
        <v>96</v>
      </c>
      <c r="U1416">
        <v>0</v>
      </c>
      <c r="V1416">
        <v>0.09</v>
      </c>
      <c r="W1416">
        <v>0</v>
      </c>
      <c r="X1416">
        <v>0</v>
      </c>
      <c r="Y1416">
        <v>0.8</v>
      </c>
      <c r="Z1416">
        <v>0.05</v>
      </c>
      <c r="AA1416">
        <v>0</v>
      </c>
      <c r="AB1416">
        <v>0</v>
      </c>
      <c r="AC1416">
        <v>0.06</v>
      </c>
      <c r="AD1416">
        <v>0.02</v>
      </c>
      <c r="AE1416">
        <v>6.1712764966132401</v>
      </c>
      <c r="AF1416">
        <v>174.90664870000001</v>
      </c>
      <c r="AG1416">
        <v>-41.208722360000003</v>
      </c>
      <c r="AI1416">
        <v>247200</v>
      </c>
      <c r="AJ1416" t="s">
        <v>1536</v>
      </c>
      <c r="AK1416" t="s">
        <v>96</v>
      </c>
      <c r="AL1416">
        <v>0</v>
      </c>
      <c r="AM1416">
        <v>0.06</v>
      </c>
      <c r="AN1416">
        <v>0</v>
      </c>
      <c r="AO1416">
        <v>0</v>
      </c>
      <c r="AP1416">
        <v>0</v>
      </c>
      <c r="AQ1416">
        <v>0.45</v>
      </c>
      <c r="AR1416">
        <v>0</v>
      </c>
      <c r="AS1416">
        <v>0.18</v>
      </c>
      <c r="AT1416">
        <v>0.31</v>
      </c>
      <c r="AU1416">
        <v>0</v>
      </c>
      <c r="AV1416">
        <v>1.20259938134612</v>
      </c>
      <c r="AW1416">
        <v>174.89432219999901</v>
      </c>
      <c r="AX1416">
        <v>-41.300315619999999</v>
      </c>
    </row>
    <row r="1417" spans="1:50" x14ac:dyDescent="0.55000000000000004">
      <c r="A1417">
        <v>245100</v>
      </c>
      <c r="B1417" t="s">
        <v>1516</v>
      </c>
      <c r="C1417" t="s">
        <v>96</v>
      </c>
      <c r="D1417">
        <v>0.27</v>
      </c>
      <c r="E1417">
        <v>0.02</v>
      </c>
      <c r="F1417">
        <v>0</v>
      </c>
      <c r="G1417">
        <v>0</v>
      </c>
      <c r="H1417">
        <v>0.6</v>
      </c>
      <c r="I1417">
        <v>0.02</v>
      </c>
      <c r="J1417">
        <v>0</v>
      </c>
      <c r="K1417">
        <v>0.01</v>
      </c>
      <c r="L1417">
        <v>0.08</v>
      </c>
      <c r="M1417">
        <v>0.02</v>
      </c>
      <c r="N1417">
        <v>7.8306750171936601</v>
      </c>
      <c r="O1417">
        <f t="shared" si="44"/>
        <v>174.9273207</v>
      </c>
      <c r="P1417">
        <f t="shared" si="45"/>
        <v>-41.20573675</v>
      </c>
      <c r="R1417">
        <v>244400</v>
      </c>
      <c r="S1417" t="s">
        <v>1509</v>
      </c>
      <c r="T1417" t="s">
        <v>96</v>
      </c>
      <c r="U1417">
        <v>0</v>
      </c>
      <c r="V1417">
        <v>0</v>
      </c>
      <c r="W1417">
        <v>0</v>
      </c>
      <c r="X1417">
        <v>0</v>
      </c>
      <c r="Y1417">
        <v>0.96</v>
      </c>
      <c r="Z1417">
        <v>0</v>
      </c>
      <c r="AA1417">
        <v>0</v>
      </c>
      <c r="AB1417">
        <v>0</v>
      </c>
      <c r="AC1417">
        <v>0.04</v>
      </c>
      <c r="AD1417">
        <v>0.02</v>
      </c>
      <c r="AE1417">
        <v>3.2619553755371999</v>
      </c>
      <c r="AF1417">
        <v>174.94107219999901</v>
      </c>
      <c r="AG1417">
        <v>-41.190882989999999</v>
      </c>
      <c r="AI1417">
        <v>247300</v>
      </c>
      <c r="AJ1417" t="s">
        <v>1537</v>
      </c>
      <c r="AK1417" t="s">
        <v>96</v>
      </c>
      <c r="AL1417">
        <v>0</v>
      </c>
      <c r="AM1417">
        <v>0</v>
      </c>
      <c r="AN1417">
        <v>0</v>
      </c>
      <c r="AO1417">
        <v>0</v>
      </c>
      <c r="AP1417">
        <v>0</v>
      </c>
      <c r="AQ1417">
        <v>0.81</v>
      </c>
      <c r="AR1417">
        <v>0</v>
      </c>
      <c r="AS1417">
        <v>0</v>
      </c>
      <c r="AT1417">
        <v>0.19</v>
      </c>
      <c r="AU1417">
        <v>0</v>
      </c>
      <c r="AV1417">
        <v>1.6900455634173099</v>
      </c>
      <c r="AW1417">
        <v>174.95843259999901</v>
      </c>
      <c r="AX1417">
        <v>-41.269130599999997</v>
      </c>
    </row>
    <row r="1418" spans="1:50" x14ac:dyDescent="0.55000000000000004">
      <c r="A1418">
        <v>245200</v>
      </c>
      <c r="B1418" t="s">
        <v>1517</v>
      </c>
      <c r="C1418" t="s">
        <v>96</v>
      </c>
      <c r="D1418">
        <v>0.25</v>
      </c>
      <c r="E1418">
        <v>0.04</v>
      </c>
      <c r="F1418">
        <v>0</v>
      </c>
      <c r="G1418">
        <v>0</v>
      </c>
      <c r="H1418">
        <v>0.65</v>
      </c>
      <c r="I1418">
        <v>0.04</v>
      </c>
      <c r="J1418">
        <v>0</v>
      </c>
      <c r="K1418">
        <v>0</v>
      </c>
      <c r="L1418">
        <v>0.02</v>
      </c>
      <c r="M1418">
        <v>0.02</v>
      </c>
      <c r="N1418">
        <v>7.9760623227037097</v>
      </c>
      <c r="O1418">
        <f t="shared" si="44"/>
        <v>174.94455459999901</v>
      </c>
      <c r="P1418">
        <f t="shared" si="45"/>
        <v>-41.195813469999997</v>
      </c>
      <c r="R1418">
        <v>244500</v>
      </c>
      <c r="S1418" t="s">
        <v>1510</v>
      </c>
      <c r="T1418" t="s">
        <v>96</v>
      </c>
      <c r="U1418">
        <v>0</v>
      </c>
      <c r="V1418">
        <v>0</v>
      </c>
      <c r="W1418">
        <v>0</v>
      </c>
      <c r="X1418">
        <v>0</v>
      </c>
      <c r="Y1418">
        <v>0.83</v>
      </c>
      <c r="Z1418">
        <v>0</v>
      </c>
      <c r="AA1418">
        <v>0</v>
      </c>
      <c r="AB1418">
        <v>0</v>
      </c>
      <c r="AC1418">
        <v>0.17</v>
      </c>
      <c r="AD1418">
        <v>0.02</v>
      </c>
      <c r="AE1418">
        <v>1.5616823928760799</v>
      </c>
      <c r="AF1418">
        <v>174.97736130000001</v>
      </c>
      <c r="AG1418">
        <v>-41.168916209999999</v>
      </c>
      <c r="AI1418">
        <v>247400</v>
      </c>
      <c r="AJ1418" t="s">
        <v>1538</v>
      </c>
      <c r="AK1418" t="s">
        <v>96</v>
      </c>
      <c r="AL1418">
        <v>0</v>
      </c>
      <c r="AM1418">
        <v>0</v>
      </c>
      <c r="AN1418">
        <v>0</v>
      </c>
      <c r="AO1418">
        <v>0</v>
      </c>
      <c r="AP1418">
        <v>0</v>
      </c>
      <c r="AQ1418">
        <v>1</v>
      </c>
      <c r="AR1418">
        <v>0</v>
      </c>
      <c r="AS1418">
        <v>0</v>
      </c>
      <c r="AT1418">
        <v>0</v>
      </c>
      <c r="AU1418">
        <v>0</v>
      </c>
      <c r="AV1418">
        <v>0.76159750623669298</v>
      </c>
      <c r="AW1418">
        <v>174.94976409999899</v>
      </c>
      <c r="AX1418">
        <v>-41.274102299999903</v>
      </c>
    </row>
    <row r="1419" spans="1:50" x14ac:dyDescent="0.55000000000000004">
      <c r="A1419">
        <v>245300</v>
      </c>
      <c r="B1419" t="s">
        <v>1518</v>
      </c>
      <c r="C1419" t="s">
        <v>96</v>
      </c>
      <c r="D1419">
        <v>0.39</v>
      </c>
      <c r="E1419">
        <v>0</v>
      </c>
      <c r="F1419">
        <v>0</v>
      </c>
      <c r="G1419">
        <v>0</v>
      </c>
      <c r="H1419">
        <v>0.55000000000000004</v>
      </c>
      <c r="I1419">
        <v>0.02</v>
      </c>
      <c r="J1419">
        <v>0</v>
      </c>
      <c r="K1419">
        <v>0</v>
      </c>
      <c r="L1419">
        <v>0.04</v>
      </c>
      <c r="M1419">
        <v>0.02</v>
      </c>
      <c r="N1419">
        <v>7.4371716435425501</v>
      </c>
      <c r="O1419">
        <f t="shared" si="44"/>
        <v>174.90766869999999</v>
      </c>
      <c r="P1419">
        <f t="shared" si="45"/>
        <v>-41.219920999999999</v>
      </c>
      <c r="R1419">
        <v>244600</v>
      </c>
      <c r="S1419" t="s">
        <v>1511</v>
      </c>
      <c r="T1419" t="s">
        <v>96</v>
      </c>
      <c r="U1419">
        <v>0</v>
      </c>
      <c r="V1419">
        <v>0</v>
      </c>
      <c r="W1419">
        <v>0</v>
      </c>
      <c r="X1419">
        <v>0</v>
      </c>
      <c r="Y1419">
        <v>0.96</v>
      </c>
      <c r="Z1419">
        <v>0.01</v>
      </c>
      <c r="AA1419">
        <v>0</v>
      </c>
      <c r="AB1419">
        <v>0</v>
      </c>
      <c r="AC1419">
        <v>0.03</v>
      </c>
      <c r="AD1419">
        <v>0.02</v>
      </c>
      <c r="AE1419">
        <v>4.8067214077131597</v>
      </c>
      <c r="AF1419">
        <v>174.9603395</v>
      </c>
      <c r="AG1419">
        <v>-41.183161120000001</v>
      </c>
      <c r="AI1419">
        <v>247500</v>
      </c>
      <c r="AJ1419" t="s">
        <v>1539</v>
      </c>
      <c r="AK1419" t="s">
        <v>96</v>
      </c>
      <c r="AL1419">
        <v>0</v>
      </c>
      <c r="AM1419">
        <v>0.2</v>
      </c>
      <c r="AN1419">
        <v>0</v>
      </c>
      <c r="AO1419">
        <v>0</v>
      </c>
      <c r="AP1419">
        <v>0</v>
      </c>
      <c r="AQ1419">
        <v>0.8</v>
      </c>
      <c r="AR1419">
        <v>0</v>
      </c>
      <c r="AS1419">
        <v>0</v>
      </c>
      <c r="AT1419">
        <v>0</v>
      </c>
      <c r="AU1419">
        <v>0</v>
      </c>
      <c r="AV1419">
        <v>1.3235731434040601</v>
      </c>
      <c r="AW1419">
        <v>174.71526249999999</v>
      </c>
      <c r="AX1419">
        <v>-41.259312370000004</v>
      </c>
    </row>
    <row r="1420" spans="1:50" x14ac:dyDescent="0.55000000000000004">
      <c r="A1420">
        <v>245400</v>
      </c>
      <c r="B1420" t="s">
        <v>1519</v>
      </c>
      <c r="C1420" t="s">
        <v>96</v>
      </c>
      <c r="D1420">
        <v>0.22</v>
      </c>
      <c r="E1420">
        <v>0.03</v>
      </c>
      <c r="F1420">
        <v>0</v>
      </c>
      <c r="G1420">
        <v>0</v>
      </c>
      <c r="H1420">
        <v>0.63</v>
      </c>
      <c r="I1420">
        <v>7.0000000000000007E-2</v>
      </c>
      <c r="J1420">
        <v>0</v>
      </c>
      <c r="K1420">
        <v>0</v>
      </c>
      <c r="L1420">
        <v>0.05</v>
      </c>
      <c r="M1420">
        <v>0.02</v>
      </c>
      <c r="N1420">
        <v>7.2453180445824197</v>
      </c>
      <c r="O1420">
        <f t="shared" si="44"/>
        <v>174.9495661</v>
      </c>
      <c r="P1420">
        <f t="shared" si="45"/>
        <v>-41.199739430000001</v>
      </c>
      <c r="R1420">
        <v>244700</v>
      </c>
      <c r="S1420" t="s">
        <v>1512</v>
      </c>
      <c r="T1420" t="s">
        <v>96</v>
      </c>
      <c r="U1420">
        <v>0</v>
      </c>
      <c r="V1420">
        <v>0</v>
      </c>
      <c r="W1420">
        <v>0</v>
      </c>
      <c r="X1420">
        <v>0</v>
      </c>
      <c r="Y1420">
        <v>0.89</v>
      </c>
      <c r="Z1420">
        <v>0</v>
      </c>
      <c r="AA1420">
        <v>0</v>
      </c>
      <c r="AB1420">
        <v>0</v>
      </c>
      <c r="AC1420">
        <v>0.11</v>
      </c>
      <c r="AD1420">
        <v>0.02</v>
      </c>
      <c r="AE1420">
        <v>5.1213386034491197</v>
      </c>
      <c r="AF1420">
        <v>174.89062659999999</v>
      </c>
      <c r="AG1420">
        <v>-41.224818399999997</v>
      </c>
      <c r="AI1420">
        <v>247600</v>
      </c>
      <c r="AJ1420" t="s">
        <v>1540</v>
      </c>
      <c r="AK1420" t="s">
        <v>96</v>
      </c>
      <c r="AL1420">
        <v>0</v>
      </c>
      <c r="AM1420">
        <v>0</v>
      </c>
      <c r="AN1420">
        <v>0</v>
      </c>
      <c r="AO1420">
        <v>0</v>
      </c>
      <c r="AP1420">
        <v>0</v>
      </c>
      <c r="AQ1420">
        <v>0.51</v>
      </c>
      <c r="AR1420">
        <v>0</v>
      </c>
      <c r="AS1420">
        <v>0</v>
      </c>
      <c r="AT1420">
        <v>0.49</v>
      </c>
      <c r="AU1420">
        <v>0</v>
      </c>
      <c r="AV1420">
        <v>0.32103944204923501</v>
      </c>
      <c r="AW1420">
        <v>174.82107209999899</v>
      </c>
      <c r="AX1420">
        <v>-41.164255480000001</v>
      </c>
    </row>
    <row r="1421" spans="1:50" x14ac:dyDescent="0.55000000000000004">
      <c r="A1421">
        <v>245500</v>
      </c>
      <c r="B1421" t="s">
        <v>1520</v>
      </c>
      <c r="C1421" t="s">
        <v>96</v>
      </c>
      <c r="D1421">
        <v>0.4</v>
      </c>
      <c r="E1421">
        <v>0.01</v>
      </c>
      <c r="F1421">
        <v>0</v>
      </c>
      <c r="G1421">
        <v>0</v>
      </c>
      <c r="H1421">
        <v>0.5</v>
      </c>
      <c r="I1421">
        <v>0.03</v>
      </c>
      <c r="J1421">
        <v>0</v>
      </c>
      <c r="K1421">
        <v>0</v>
      </c>
      <c r="L1421">
        <v>0.06</v>
      </c>
      <c r="M1421">
        <v>0.02</v>
      </c>
      <c r="N1421">
        <v>7.9453532107957301</v>
      </c>
      <c r="O1421">
        <f t="shared" si="44"/>
        <v>174.92055259999901</v>
      </c>
      <c r="P1421">
        <f t="shared" si="45"/>
        <v>-41.214995930000001</v>
      </c>
      <c r="R1421">
        <v>244800</v>
      </c>
      <c r="S1421" t="s">
        <v>1513</v>
      </c>
      <c r="T1421" t="s">
        <v>96</v>
      </c>
      <c r="U1421">
        <v>0</v>
      </c>
      <c r="V1421">
        <v>0</v>
      </c>
      <c r="W1421">
        <v>0</v>
      </c>
      <c r="X1421">
        <v>0</v>
      </c>
      <c r="Y1421">
        <v>0.98</v>
      </c>
      <c r="Z1421">
        <v>0</v>
      </c>
      <c r="AA1421">
        <v>0</v>
      </c>
      <c r="AB1421">
        <v>0</v>
      </c>
      <c r="AC1421">
        <v>0.02</v>
      </c>
      <c r="AD1421">
        <v>0.02</v>
      </c>
      <c r="AE1421">
        <v>3.07994251008336</v>
      </c>
      <c r="AF1421">
        <v>174.9093613</v>
      </c>
      <c r="AG1421">
        <v>-41.213491589999997</v>
      </c>
      <c r="AI1421">
        <v>247700</v>
      </c>
      <c r="AJ1421" t="s">
        <v>1541</v>
      </c>
      <c r="AK1421" t="s">
        <v>96</v>
      </c>
      <c r="AL1421">
        <v>0</v>
      </c>
      <c r="AM1421">
        <v>0</v>
      </c>
      <c r="AN1421">
        <v>0</v>
      </c>
      <c r="AO1421">
        <v>0</v>
      </c>
      <c r="AP1421">
        <v>0</v>
      </c>
      <c r="AQ1421">
        <v>0.48</v>
      </c>
      <c r="AR1421">
        <v>0</v>
      </c>
      <c r="AS1421">
        <v>0</v>
      </c>
      <c r="AT1421">
        <v>0.52</v>
      </c>
      <c r="AU1421">
        <v>0</v>
      </c>
      <c r="AV1421">
        <v>0.25902149233195199</v>
      </c>
      <c r="AW1421">
        <v>174.8338014</v>
      </c>
      <c r="AX1421">
        <v>-41.156664409999998</v>
      </c>
    </row>
    <row r="1422" spans="1:50" x14ac:dyDescent="0.55000000000000004">
      <c r="A1422">
        <v>245600</v>
      </c>
      <c r="B1422" t="s">
        <v>1521</v>
      </c>
      <c r="C1422" t="s">
        <v>96</v>
      </c>
      <c r="D1422">
        <v>0.27</v>
      </c>
      <c r="E1422">
        <v>0.02</v>
      </c>
      <c r="F1422">
        <v>0</v>
      </c>
      <c r="G1422">
        <v>0</v>
      </c>
      <c r="H1422">
        <v>0.64</v>
      </c>
      <c r="I1422">
        <v>0.02</v>
      </c>
      <c r="J1422">
        <v>0</v>
      </c>
      <c r="K1422">
        <v>0.02</v>
      </c>
      <c r="L1422">
        <v>0.03</v>
      </c>
      <c r="M1422">
        <v>0.02</v>
      </c>
      <c r="N1422">
        <v>8.1626006941886793</v>
      </c>
      <c r="O1422">
        <f t="shared" si="44"/>
        <v>174.93484480000001</v>
      </c>
      <c r="P1422">
        <f t="shared" si="45"/>
        <v>-41.208913819999999</v>
      </c>
      <c r="R1422">
        <v>244900</v>
      </c>
      <c r="S1422" t="s">
        <v>1514</v>
      </c>
      <c r="T1422" t="s">
        <v>96</v>
      </c>
      <c r="U1422">
        <v>0</v>
      </c>
      <c r="V1422">
        <v>0</v>
      </c>
      <c r="W1422">
        <v>0</v>
      </c>
      <c r="X1422">
        <v>0</v>
      </c>
      <c r="Y1422">
        <v>0.81</v>
      </c>
      <c r="Z1422">
        <v>0</v>
      </c>
      <c r="AA1422">
        <v>0</v>
      </c>
      <c r="AB1422">
        <v>0</v>
      </c>
      <c r="AC1422">
        <v>0.19</v>
      </c>
      <c r="AD1422">
        <v>0.02</v>
      </c>
      <c r="AE1422">
        <v>0.79013985840584</v>
      </c>
      <c r="AF1422">
        <v>174.99312140000001</v>
      </c>
      <c r="AG1422">
        <v>-41.166931699999999</v>
      </c>
      <c r="AI1422">
        <v>247800</v>
      </c>
      <c r="AJ1422" t="s">
        <v>1542</v>
      </c>
      <c r="AK1422" t="s">
        <v>96</v>
      </c>
      <c r="AL1422">
        <v>0</v>
      </c>
      <c r="AM1422">
        <v>0</v>
      </c>
      <c r="AN1422">
        <v>0</v>
      </c>
      <c r="AO1422">
        <v>0</v>
      </c>
      <c r="AP1422">
        <v>0</v>
      </c>
      <c r="AQ1422">
        <v>0.87</v>
      </c>
      <c r="AR1422">
        <v>0</v>
      </c>
      <c r="AS1422">
        <v>0</v>
      </c>
      <c r="AT1422">
        <v>0.13</v>
      </c>
      <c r="AU1422">
        <v>0</v>
      </c>
      <c r="AV1422">
        <v>1.5797439328563401</v>
      </c>
      <c r="AW1422">
        <v>174.81690069999999</v>
      </c>
      <c r="AX1422">
        <v>-41.181477530000002</v>
      </c>
    </row>
    <row r="1423" spans="1:50" x14ac:dyDescent="0.55000000000000004">
      <c r="A1423">
        <v>245700</v>
      </c>
      <c r="B1423" t="s">
        <v>1543</v>
      </c>
      <c r="C1423" t="s">
        <v>96</v>
      </c>
      <c r="D1423" t="s">
        <v>97</v>
      </c>
      <c r="E1423" t="s">
        <v>97</v>
      </c>
      <c r="F1423" t="s">
        <v>97</v>
      </c>
      <c r="G1423">
        <v>0</v>
      </c>
      <c r="H1423" t="s">
        <v>97</v>
      </c>
      <c r="I1423" t="s">
        <v>97</v>
      </c>
      <c r="J1423">
        <v>0</v>
      </c>
      <c r="K1423" t="s">
        <v>97</v>
      </c>
      <c r="L1423" t="s">
        <v>97</v>
      </c>
      <c r="M1423">
        <v>0.02</v>
      </c>
      <c r="N1423" t="s">
        <v>97</v>
      </c>
      <c r="O1423">
        <f t="shared" si="44"/>
        <v>174.90751799999899</v>
      </c>
      <c r="P1423">
        <f t="shared" si="45"/>
        <v>-41.241589019999999</v>
      </c>
      <c r="R1423">
        <v>245000</v>
      </c>
      <c r="S1423" t="s">
        <v>1515</v>
      </c>
      <c r="T1423" t="s">
        <v>96</v>
      </c>
      <c r="U1423">
        <v>0</v>
      </c>
      <c r="V1423">
        <v>0</v>
      </c>
      <c r="W1423">
        <v>0</v>
      </c>
      <c r="X1423">
        <v>0</v>
      </c>
      <c r="Y1423">
        <v>0.93</v>
      </c>
      <c r="Z1423">
        <v>0</v>
      </c>
      <c r="AA1423">
        <v>0</v>
      </c>
      <c r="AB1423">
        <v>0</v>
      </c>
      <c r="AC1423">
        <v>7.0000000000000007E-2</v>
      </c>
      <c r="AD1423">
        <v>0.02</v>
      </c>
      <c r="AE1423">
        <v>5.3362067034051597</v>
      </c>
      <c r="AF1423">
        <v>174.8888153</v>
      </c>
      <c r="AG1423">
        <v>-41.230735920000001</v>
      </c>
      <c r="AI1423">
        <v>247900</v>
      </c>
      <c r="AJ1423" t="s">
        <v>1544</v>
      </c>
      <c r="AK1423" t="s">
        <v>96</v>
      </c>
      <c r="AL1423">
        <v>0</v>
      </c>
      <c r="AM1423">
        <v>0.13</v>
      </c>
      <c r="AN1423">
        <v>0</v>
      </c>
      <c r="AO1423">
        <v>0</v>
      </c>
      <c r="AP1423">
        <v>0</v>
      </c>
      <c r="AQ1423">
        <v>0.45</v>
      </c>
      <c r="AR1423">
        <v>0</v>
      </c>
      <c r="AS1423">
        <v>0.02</v>
      </c>
      <c r="AT1423">
        <v>0.4</v>
      </c>
      <c r="AU1423">
        <v>0</v>
      </c>
      <c r="AV1423">
        <v>2.6173820372729102</v>
      </c>
      <c r="AW1423">
        <v>174.82717260000001</v>
      </c>
      <c r="AX1423">
        <v>-41.174023339999998</v>
      </c>
    </row>
    <row r="1424" spans="1:50" x14ac:dyDescent="0.55000000000000004">
      <c r="A1424">
        <v>245800</v>
      </c>
      <c r="B1424" t="s">
        <v>1522</v>
      </c>
      <c r="C1424" t="s">
        <v>96</v>
      </c>
      <c r="D1424">
        <v>0.18</v>
      </c>
      <c r="E1424">
        <v>0.19</v>
      </c>
      <c r="F1424">
        <v>0</v>
      </c>
      <c r="G1424">
        <v>0</v>
      </c>
      <c r="H1424">
        <v>0.59</v>
      </c>
      <c r="I1424">
        <v>0</v>
      </c>
      <c r="J1424">
        <v>0</v>
      </c>
      <c r="K1424">
        <v>0</v>
      </c>
      <c r="L1424">
        <v>0.04</v>
      </c>
      <c r="M1424">
        <v>0.02</v>
      </c>
      <c r="N1424">
        <v>5.8118005339021197</v>
      </c>
      <c r="O1424">
        <f t="shared" si="44"/>
        <v>174.90362009999899</v>
      </c>
      <c r="P1424">
        <f t="shared" si="45"/>
        <v>-41.227944280000003</v>
      </c>
      <c r="R1424">
        <v>245100</v>
      </c>
      <c r="S1424" t="s">
        <v>1516</v>
      </c>
      <c r="T1424" t="s">
        <v>96</v>
      </c>
      <c r="U1424">
        <v>0</v>
      </c>
      <c r="V1424">
        <v>0.01</v>
      </c>
      <c r="W1424">
        <v>0</v>
      </c>
      <c r="X1424">
        <v>0</v>
      </c>
      <c r="Y1424">
        <v>0.93</v>
      </c>
      <c r="Z1424">
        <v>0</v>
      </c>
      <c r="AA1424">
        <v>0</v>
      </c>
      <c r="AB1424">
        <v>0</v>
      </c>
      <c r="AC1424">
        <v>0.06</v>
      </c>
      <c r="AD1424">
        <v>0.02</v>
      </c>
      <c r="AE1424">
        <v>5.0217741184505398</v>
      </c>
      <c r="AF1424">
        <v>174.9273207</v>
      </c>
      <c r="AG1424">
        <v>-41.20573675</v>
      </c>
      <c r="AI1424">
        <v>248000</v>
      </c>
      <c r="AJ1424" t="s">
        <v>1545</v>
      </c>
      <c r="AK1424" t="s">
        <v>96</v>
      </c>
      <c r="AL1424">
        <v>0</v>
      </c>
      <c r="AM1424">
        <v>0</v>
      </c>
      <c r="AN1424">
        <v>0</v>
      </c>
      <c r="AO1424">
        <v>0</v>
      </c>
      <c r="AP1424">
        <v>0</v>
      </c>
      <c r="AQ1424">
        <v>0.73</v>
      </c>
      <c r="AR1424">
        <v>0</v>
      </c>
      <c r="AS1424">
        <v>0</v>
      </c>
      <c r="AT1424">
        <v>0.27</v>
      </c>
      <c r="AU1424">
        <v>0</v>
      </c>
      <c r="AV1424">
        <v>1.37481054726483</v>
      </c>
      <c r="AW1424">
        <v>174.83897039999999</v>
      </c>
      <c r="AX1424">
        <v>-41.17727395</v>
      </c>
    </row>
    <row r="1425" spans="1:50" x14ac:dyDescent="0.55000000000000004">
      <c r="A1425">
        <v>245900</v>
      </c>
      <c r="B1425" t="s">
        <v>1523</v>
      </c>
      <c r="C1425" t="s">
        <v>96</v>
      </c>
      <c r="D1425">
        <v>0.13</v>
      </c>
      <c r="E1425">
        <v>0.03</v>
      </c>
      <c r="F1425">
        <v>0</v>
      </c>
      <c r="G1425">
        <v>0</v>
      </c>
      <c r="H1425">
        <v>0.83</v>
      </c>
      <c r="I1425">
        <v>0</v>
      </c>
      <c r="J1425">
        <v>0</v>
      </c>
      <c r="K1425">
        <v>0</v>
      </c>
      <c r="L1425">
        <v>0.01</v>
      </c>
      <c r="M1425">
        <v>0.02</v>
      </c>
      <c r="N1425">
        <v>9.3334207632851598</v>
      </c>
      <c r="O1425">
        <f t="shared" si="44"/>
        <v>174.9792453</v>
      </c>
      <c r="P1425">
        <f t="shared" si="45"/>
        <v>-41.1864706</v>
      </c>
      <c r="R1425">
        <v>245200</v>
      </c>
      <c r="S1425" t="s">
        <v>1517</v>
      </c>
      <c r="T1425" t="s">
        <v>96</v>
      </c>
      <c r="U1425">
        <v>0</v>
      </c>
      <c r="V1425">
        <v>0</v>
      </c>
      <c r="W1425">
        <v>0</v>
      </c>
      <c r="X1425">
        <v>0</v>
      </c>
      <c r="Y1425">
        <v>0.92</v>
      </c>
      <c r="Z1425">
        <v>0</v>
      </c>
      <c r="AA1425">
        <v>0</v>
      </c>
      <c r="AB1425">
        <v>0</v>
      </c>
      <c r="AC1425">
        <v>0.08</v>
      </c>
      <c r="AD1425">
        <v>0.02</v>
      </c>
      <c r="AE1425">
        <v>2.5445965774789898</v>
      </c>
      <c r="AF1425">
        <v>174.94455459999901</v>
      </c>
      <c r="AG1425">
        <v>-41.195813469999997</v>
      </c>
      <c r="AI1425">
        <v>248100</v>
      </c>
      <c r="AJ1425" t="s">
        <v>1546</v>
      </c>
      <c r="AK1425" t="s">
        <v>96</v>
      </c>
      <c r="AL1425">
        <v>0</v>
      </c>
      <c r="AM1425">
        <v>0</v>
      </c>
      <c r="AN1425">
        <v>0</v>
      </c>
      <c r="AO1425">
        <v>0</v>
      </c>
      <c r="AP1425">
        <v>0</v>
      </c>
      <c r="AQ1425">
        <v>0.54</v>
      </c>
      <c r="AR1425">
        <v>0</v>
      </c>
      <c r="AS1425">
        <v>0.09</v>
      </c>
      <c r="AT1425">
        <v>0.37</v>
      </c>
      <c r="AU1425">
        <v>0</v>
      </c>
      <c r="AV1425">
        <v>0.224601773320417</v>
      </c>
      <c r="AW1425">
        <v>174.8122319</v>
      </c>
      <c r="AX1425">
        <v>-41.196432690000002</v>
      </c>
    </row>
    <row r="1426" spans="1:50" x14ac:dyDescent="0.55000000000000004">
      <c r="A1426">
        <v>246000</v>
      </c>
      <c r="B1426" t="s">
        <v>1525</v>
      </c>
      <c r="C1426" t="s">
        <v>96</v>
      </c>
      <c r="D1426">
        <v>0.27</v>
      </c>
      <c r="E1426">
        <v>0.01</v>
      </c>
      <c r="F1426">
        <v>0</v>
      </c>
      <c r="G1426">
        <v>0</v>
      </c>
      <c r="H1426">
        <v>0.61</v>
      </c>
      <c r="I1426">
        <v>0.03</v>
      </c>
      <c r="J1426">
        <v>0</v>
      </c>
      <c r="K1426">
        <v>0.03</v>
      </c>
      <c r="L1426">
        <v>0.05</v>
      </c>
      <c r="M1426">
        <v>0.02</v>
      </c>
      <c r="N1426">
        <v>6.6087417776970199</v>
      </c>
      <c r="O1426">
        <f t="shared" si="44"/>
        <v>174.91742980000001</v>
      </c>
      <c r="P1426">
        <f t="shared" si="45"/>
        <v>-41.225525820000001</v>
      </c>
      <c r="R1426">
        <v>245300</v>
      </c>
      <c r="S1426" t="s">
        <v>1518</v>
      </c>
      <c r="T1426" t="s">
        <v>96</v>
      </c>
      <c r="U1426" t="s">
        <v>97</v>
      </c>
      <c r="V1426" t="s">
        <v>97</v>
      </c>
      <c r="W1426" t="s">
        <v>97</v>
      </c>
      <c r="X1426">
        <v>0</v>
      </c>
      <c r="Y1426" t="s">
        <v>97</v>
      </c>
      <c r="Z1426" t="s">
        <v>97</v>
      </c>
      <c r="AA1426">
        <v>0</v>
      </c>
      <c r="AB1426" t="s">
        <v>97</v>
      </c>
      <c r="AC1426" t="s">
        <v>97</v>
      </c>
      <c r="AD1426">
        <v>0.02</v>
      </c>
      <c r="AE1426" t="s">
        <v>97</v>
      </c>
      <c r="AF1426">
        <v>174.90766869999999</v>
      </c>
      <c r="AG1426">
        <v>-41.219920999999999</v>
      </c>
      <c r="AI1426">
        <v>248200</v>
      </c>
      <c r="AJ1426" t="s">
        <v>1547</v>
      </c>
      <c r="AK1426" t="s">
        <v>96</v>
      </c>
      <c r="AL1426">
        <v>0</v>
      </c>
      <c r="AM1426">
        <v>0</v>
      </c>
      <c r="AN1426">
        <v>0</v>
      </c>
      <c r="AO1426">
        <v>0</v>
      </c>
      <c r="AP1426">
        <v>0</v>
      </c>
      <c r="AQ1426">
        <v>1</v>
      </c>
      <c r="AR1426">
        <v>0</v>
      </c>
      <c r="AS1426">
        <v>0</v>
      </c>
      <c r="AT1426">
        <v>0</v>
      </c>
      <c r="AU1426">
        <v>0</v>
      </c>
      <c r="AV1426">
        <v>5.4425226501621298</v>
      </c>
      <c r="AW1426">
        <v>174.85924790000001</v>
      </c>
      <c r="AX1426">
        <v>-41.185541649999998</v>
      </c>
    </row>
    <row r="1427" spans="1:50" x14ac:dyDescent="0.55000000000000004">
      <c r="A1427">
        <v>246100</v>
      </c>
      <c r="B1427" t="s">
        <v>1526</v>
      </c>
      <c r="C1427" t="s">
        <v>96</v>
      </c>
      <c r="D1427">
        <v>0.33</v>
      </c>
      <c r="E1427">
        <v>0.01</v>
      </c>
      <c r="F1427">
        <v>0</v>
      </c>
      <c r="G1427">
        <v>0</v>
      </c>
      <c r="H1427">
        <v>0.61</v>
      </c>
      <c r="I1427">
        <v>0.01</v>
      </c>
      <c r="J1427">
        <v>0</v>
      </c>
      <c r="K1427">
        <v>0.01</v>
      </c>
      <c r="L1427">
        <v>0.03</v>
      </c>
      <c r="M1427">
        <v>0.02</v>
      </c>
      <c r="N1427">
        <v>8.3085637700884103</v>
      </c>
      <c r="O1427">
        <f t="shared" si="44"/>
        <v>174.92916890000001</v>
      </c>
      <c r="P1427">
        <f t="shared" si="45"/>
        <v>-41.217940089999999</v>
      </c>
      <c r="R1427">
        <v>245400</v>
      </c>
      <c r="S1427" t="s">
        <v>1519</v>
      </c>
      <c r="T1427" t="s">
        <v>96</v>
      </c>
      <c r="U1427">
        <v>0.01</v>
      </c>
      <c r="V1427">
        <v>0</v>
      </c>
      <c r="W1427">
        <v>0</v>
      </c>
      <c r="X1427">
        <v>0</v>
      </c>
      <c r="Y1427">
        <v>0.92</v>
      </c>
      <c r="Z1427">
        <v>0</v>
      </c>
      <c r="AA1427">
        <v>0</v>
      </c>
      <c r="AB1427">
        <v>0</v>
      </c>
      <c r="AC1427">
        <v>7.0000000000000007E-2</v>
      </c>
      <c r="AD1427">
        <v>0.02</v>
      </c>
      <c r="AE1427">
        <v>4.4656174729540101</v>
      </c>
      <c r="AF1427">
        <v>174.9495661</v>
      </c>
      <c r="AG1427">
        <v>-41.199739430000001</v>
      </c>
      <c r="AI1427">
        <v>248300</v>
      </c>
      <c r="AJ1427" t="s">
        <v>1548</v>
      </c>
      <c r="AK1427" t="s">
        <v>96</v>
      </c>
      <c r="AL1427">
        <v>0</v>
      </c>
      <c r="AM1427">
        <v>0</v>
      </c>
      <c r="AN1427">
        <v>0</v>
      </c>
      <c r="AO1427">
        <v>0</v>
      </c>
      <c r="AP1427">
        <v>0</v>
      </c>
      <c r="AQ1427">
        <v>0.65</v>
      </c>
      <c r="AR1427">
        <v>0</v>
      </c>
      <c r="AS1427">
        <v>0</v>
      </c>
      <c r="AT1427">
        <v>0.35</v>
      </c>
      <c r="AU1427">
        <v>0</v>
      </c>
      <c r="AV1427">
        <v>0.57897973750440901</v>
      </c>
      <c r="AW1427">
        <v>174.80695309999999</v>
      </c>
      <c r="AX1427">
        <v>-41.21086631</v>
      </c>
    </row>
    <row r="1428" spans="1:50" x14ac:dyDescent="0.55000000000000004">
      <c r="A1428">
        <v>246200</v>
      </c>
      <c r="B1428" t="s">
        <v>1527</v>
      </c>
      <c r="C1428" t="s">
        <v>96</v>
      </c>
      <c r="D1428">
        <v>0.16</v>
      </c>
      <c r="E1428">
        <v>0.05</v>
      </c>
      <c r="F1428">
        <v>0</v>
      </c>
      <c r="G1428">
        <v>0</v>
      </c>
      <c r="H1428">
        <v>0.749999999999999</v>
      </c>
      <c r="I1428">
        <v>0.02</v>
      </c>
      <c r="J1428">
        <v>0</v>
      </c>
      <c r="K1428">
        <v>0</v>
      </c>
      <c r="L1428">
        <v>0.02</v>
      </c>
      <c r="M1428">
        <v>0.02</v>
      </c>
      <c r="N1428">
        <v>8.1766774615885804</v>
      </c>
      <c r="O1428">
        <f t="shared" si="44"/>
        <v>174.967624</v>
      </c>
      <c r="P1428">
        <f t="shared" si="45"/>
        <v>-41.197181550000003</v>
      </c>
      <c r="R1428">
        <v>245500</v>
      </c>
      <c r="S1428" t="s">
        <v>1520</v>
      </c>
      <c r="T1428" t="s">
        <v>96</v>
      </c>
      <c r="U1428">
        <v>0</v>
      </c>
      <c r="V1428">
        <v>0</v>
      </c>
      <c r="W1428">
        <v>0</v>
      </c>
      <c r="X1428">
        <v>0</v>
      </c>
      <c r="Y1428">
        <v>0.9</v>
      </c>
      <c r="Z1428">
        <v>0</v>
      </c>
      <c r="AA1428">
        <v>0</v>
      </c>
      <c r="AB1428">
        <v>0</v>
      </c>
      <c r="AC1428">
        <v>0.1</v>
      </c>
      <c r="AD1428">
        <v>0.02</v>
      </c>
      <c r="AE1428">
        <v>2.2540415377901999</v>
      </c>
      <c r="AF1428">
        <v>174.92055259999901</v>
      </c>
      <c r="AG1428">
        <v>-41.214995930000001</v>
      </c>
      <c r="AI1428">
        <v>248400</v>
      </c>
      <c r="AJ1428" t="s">
        <v>1549</v>
      </c>
      <c r="AK1428" t="s">
        <v>96</v>
      </c>
      <c r="AL1428">
        <v>0</v>
      </c>
      <c r="AM1428">
        <v>0</v>
      </c>
      <c r="AN1428">
        <v>0</v>
      </c>
      <c r="AO1428">
        <v>0</v>
      </c>
      <c r="AP1428">
        <v>0</v>
      </c>
      <c r="AQ1428">
        <v>0.62</v>
      </c>
      <c r="AR1428">
        <v>0</v>
      </c>
      <c r="AS1428">
        <v>0</v>
      </c>
      <c r="AT1428">
        <v>0.38</v>
      </c>
      <c r="AU1428">
        <v>0</v>
      </c>
      <c r="AV1428">
        <v>0.68386516370853001</v>
      </c>
      <c r="AW1428">
        <v>174.79383530000001</v>
      </c>
      <c r="AX1428">
        <v>-41.223098620000002</v>
      </c>
    </row>
    <row r="1429" spans="1:50" x14ac:dyDescent="0.55000000000000004">
      <c r="A1429">
        <v>246300</v>
      </c>
      <c r="B1429" t="s">
        <v>1528</v>
      </c>
      <c r="C1429" t="s">
        <v>96</v>
      </c>
      <c r="D1429">
        <v>0.16</v>
      </c>
      <c r="E1429">
        <v>0.03</v>
      </c>
      <c r="F1429">
        <v>0</v>
      </c>
      <c r="G1429">
        <v>0</v>
      </c>
      <c r="H1429">
        <v>0.79</v>
      </c>
      <c r="I1429">
        <v>0.02</v>
      </c>
      <c r="J1429">
        <v>0</v>
      </c>
      <c r="K1429">
        <v>0</v>
      </c>
      <c r="L1429">
        <v>0</v>
      </c>
      <c r="M1429">
        <v>0.02</v>
      </c>
      <c r="N1429">
        <v>10.8772094343581</v>
      </c>
      <c r="O1429">
        <f t="shared" si="44"/>
        <v>174.98698350000001</v>
      </c>
      <c r="P1429">
        <f t="shared" si="45"/>
        <v>-41.185029120000003</v>
      </c>
      <c r="R1429">
        <v>245600</v>
      </c>
      <c r="S1429" t="s">
        <v>1521</v>
      </c>
      <c r="T1429" t="s">
        <v>96</v>
      </c>
      <c r="U1429">
        <v>0</v>
      </c>
      <c r="V1429">
        <v>0</v>
      </c>
      <c r="W1429">
        <v>0</v>
      </c>
      <c r="X1429">
        <v>0</v>
      </c>
      <c r="Y1429">
        <v>0.79</v>
      </c>
      <c r="Z1429">
        <v>0</v>
      </c>
      <c r="AA1429">
        <v>0</v>
      </c>
      <c r="AB1429">
        <v>0</v>
      </c>
      <c r="AC1429">
        <v>0.21</v>
      </c>
      <c r="AD1429">
        <v>0.02</v>
      </c>
      <c r="AE1429">
        <v>1.4379466342132701</v>
      </c>
      <c r="AF1429">
        <v>174.93484480000001</v>
      </c>
      <c r="AG1429">
        <v>-41.208913819999999</v>
      </c>
      <c r="AI1429">
        <v>248500</v>
      </c>
      <c r="AJ1429" t="s">
        <v>1550</v>
      </c>
      <c r="AK1429" t="s">
        <v>96</v>
      </c>
      <c r="AL1429">
        <v>0</v>
      </c>
      <c r="AM1429">
        <v>0</v>
      </c>
      <c r="AN1429">
        <v>0</v>
      </c>
      <c r="AO1429">
        <v>0</v>
      </c>
      <c r="AP1429">
        <v>0</v>
      </c>
      <c r="AQ1429">
        <v>1</v>
      </c>
      <c r="AR1429">
        <v>0</v>
      </c>
      <c r="AS1429">
        <v>0</v>
      </c>
      <c r="AT1429">
        <v>0</v>
      </c>
      <c r="AU1429">
        <v>0</v>
      </c>
      <c r="AV1429">
        <v>0.676170218530319</v>
      </c>
      <c r="AW1429">
        <v>174.825399</v>
      </c>
      <c r="AX1429">
        <v>-41.204670610000001</v>
      </c>
    </row>
    <row r="1430" spans="1:50" x14ac:dyDescent="0.55000000000000004">
      <c r="A1430">
        <v>246400</v>
      </c>
      <c r="B1430" t="s">
        <v>1529</v>
      </c>
      <c r="C1430" t="s">
        <v>96</v>
      </c>
      <c r="D1430">
        <v>0.16</v>
      </c>
      <c r="E1430">
        <v>0.02</v>
      </c>
      <c r="F1430">
        <v>0</v>
      </c>
      <c r="G1430">
        <v>0</v>
      </c>
      <c r="H1430">
        <v>0.78</v>
      </c>
      <c r="I1430">
        <v>0.04</v>
      </c>
      <c r="J1430">
        <v>0</v>
      </c>
      <c r="K1430">
        <v>0</v>
      </c>
      <c r="L1430">
        <v>0</v>
      </c>
      <c r="M1430">
        <v>0.02</v>
      </c>
      <c r="N1430">
        <v>7.6435799732866796</v>
      </c>
      <c r="O1430">
        <f t="shared" si="44"/>
        <v>174.95050319999899</v>
      </c>
      <c r="P1430">
        <f t="shared" si="45"/>
        <v>-41.209464859999997</v>
      </c>
      <c r="R1430">
        <v>245700</v>
      </c>
      <c r="S1430" t="s">
        <v>1543</v>
      </c>
      <c r="T1430" t="s">
        <v>96</v>
      </c>
      <c r="U1430">
        <v>0</v>
      </c>
      <c r="V1430">
        <v>0</v>
      </c>
      <c r="W1430">
        <v>0</v>
      </c>
      <c r="X1430">
        <v>0</v>
      </c>
      <c r="Y1430">
        <v>0.98</v>
      </c>
      <c r="Z1430">
        <v>0.01</v>
      </c>
      <c r="AA1430">
        <v>0</v>
      </c>
      <c r="AB1430">
        <v>0</v>
      </c>
      <c r="AC1430">
        <v>0.01</v>
      </c>
      <c r="AD1430">
        <v>0.02</v>
      </c>
      <c r="AE1430">
        <v>8.00719294892974</v>
      </c>
      <c r="AF1430">
        <v>174.90751799999899</v>
      </c>
      <c r="AG1430">
        <v>-41.241589019999999</v>
      </c>
      <c r="AI1430">
        <v>248600</v>
      </c>
      <c r="AJ1430" t="s">
        <v>1551</v>
      </c>
      <c r="AK1430" t="s">
        <v>96</v>
      </c>
      <c r="AL1430">
        <v>0</v>
      </c>
      <c r="AM1430">
        <v>0.04</v>
      </c>
      <c r="AN1430">
        <v>0</v>
      </c>
      <c r="AO1430">
        <v>0</v>
      </c>
      <c r="AP1430">
        <v>-0.01</v>
      </c>
      <c r="AQ1430">
        <v>0.56000000000000005</v>
      </c>
      <c r="AR1430">
        <v>0</v>
      </c>
      <c r="AS1430">
        <v>0</v>
      </c>
      <c r="AT1430">
        <v>0.41</v>
      </c>
      <c r="AU1430">
        <v>0</v>
      </c>
      <c r="AV1430">
        <v>0.863615712141799</v>
      </c>
      <c r="AW1430">
        <v>174.803096199999</v>
      </c>
      <c r="AX1430">
        <v>-41.218155029999998</v>
      </c>
    </row>
    <row r="1431" spans="1:50" x14ac:dyDescent="0.55000000000000004">
      <c r="A1431">
        <v>246600</v>
      </c>
      <c r="B1431" t="s">
        <v>1530</v>
      </c>
      <c r="C1431" t="s">
        <v>96</v>
      </c>
      <c r="D1431">
        <v>0.09</v>
      </c>
      <c r="E1431">
        <v>0.05</v>
      </c>
      <c r="F1431">
        <v>0</v>
      </c>
      <c r="G1431">
        <v>0</v>
      </c>
      <c r="H1431">
        <v>0.83</v>
      </c>
      <c r="I1431">
        <v>0.03</v>
      </c>
      <c r="J1431">
        <v>0</v>
      </c>
      <c r="K1431">
        <v>0</v>
      </c>
      <c r="L1431">
        <v>0</v>
      </c>
      <c r="M1431">
        <v>0.02</v>
      </c>
      <c r="N1431">
        <v>6.4685747549403603</v>
      </c>
      <c r="O1431">
        <f t="shared" si="44"/>
        <v>174.9447964</v>
      </c>
      <c r="P1431">
        <f t="shared" si="45"/>
        <v>-41.238707949999998</v>
      </c>
      <c r="R1431">
        <v>245800</v>
      </c>
      <c r="S1431" t="s">
        <v>1522</v>
      </c>
      <c r="T1431" t="s">
        <v>96</v>
      </c>
      <c r="U1431">
        <v>0</v>
      </c>
      <c r="V1431">
        <v>0</v>
      </c>
      <c r="W1431">
        <v>0</v>
      </c>
      <c r="X1431">
        <v>0</v>
      </c>
      <c r="Y1431">
        <v>0.91</v>
      </c>
      <c r="Z1431">
        <v>0</v>
      </c>
      <c r="AA1431">
        <v>0</v>
      </c>
      <c r="AB1431">
        <v>0</v>
      </c>
      <c r="AC1431">
        <v>0.09</v>
      </c>
      <c r="AD1431">
        <v>0.02</v>
      </c>
      <c r="AE1431">
        <v>4.1733456396034203</v>
      </c>
      <c r="AF1431">
        <v>174.90362009999899</v>
      </c>
      <c r="AG1431">
        <v>-41.227944280000003</v>
      </c>
      <c r="AI1431">
        <v>248700</v>
      </c>
      <c r="AJ1431" t="s">
        <v>1552</v>
      </c>
      <c r="AK1431" t="s">
        <v>96</v>
      </c>
      <c r="AL1431">
        <v>0</v>
      </c>
      <c r="AM1431">
        <v>0.18</v>
      </c>
      <c r="AN1431">
        <v>0</v>
      </c>
      <c r="AO1431">
        <v>0</v>
      </c>
      <c r="AP1431">
        <v>0</v>
      </c>
      <c r="AQ1431">
        <v>0.41</v>
      </c>
      <c r="AR1431">
        <v>0</v>
      </c>
      <c r="AS1431">
        <v>0</v>
      </c>
      <c r="AT1431">
        <v>0.41</v>
      </c>
      <c r="AU1431">
        <v>0</v>
      </c>
      <c r="AV1431">
        <v>1.26047540553611</v>
      </c>
      <c r="AW1431">
        <v>174.81983719999999</v>
      </c>
      <c r="AX1431">
        <v>-41.216743690000001</v>
      </c>
    </row>
    <row r="1432" spans="1:50" x14ac:dyDescent="0.55000000000000004">
      <c r="A1432">
        <v>246700</v>
      </c>
      <c r="B1432" t="s">
        <v>1531</v>
      </c>
      <c r="C1432" t="s">
        <v>96</v>
      </c>
      <c r="D1432">
        <v>0.02</v>
      </c>
      <c r="E1432">
        <v>0.12</v>
      </c>
      <c r="F1432">
        <v>0.12</v>
      </c>
      <c r="G1432">
        <v>0</v>
      </c>
      <c r="H1432">
        <v>0.67999999999999905</v>
      </c>
      <c r="I1432">
        <v>0.01</v>
      </c>
      <c r="J1432">
        <v>0</v>
      </c>
      <c r="K1432">
        <v>0.02</v>
      </c>
      <c r="L1432">
        <v>0.03</v>
      </c>
      <c r="M1432">
        <v>0.02</v>
      </c>
      <c r="N1432">
        <v>7.9798641093626799</v>
      </c>
      <c r="O1432">
        <f t="shared" si="44"/>
        <v>174.91049989999999</v>
      </c>
      <c r="P1432">
        <f t="shared" si="45"/>
        <v>-41.264480130000003</v>
      </c>
      <c r="R1432">
        <v>245900</v>
      </c>
      <c r="S1432" t="s">
        <v>1523</v>
      </c>
      <c r="T1432" t="s">
        <v>96</v>
      </c>
      <c r="U1432">
        <v>0</v>
      </c>
      <c r="V1432">
        <v>0</v>
      </c>
      <c r="W1432">
        <v>0</v>
      </c>
      <c r="X1432">
        <v>0</v>
      </c>
      <c r="Y1432">
        <v>1</v>
      </c>
      <c r="Z1432">
        <v>0</v>
      </c>
      <c r="AA1432">
        <v>0</v>
      </c>
      <c r="AB1432">
        <v>0</v>
      </c>
      <c r="AC1432">
        <v>0</v>
      </c>
      <c r="AD1432">
        <v>0.02</v>
      </c>
      <c r="AE1432" t="s">
        <v>97</v>
      </c>
      <c r="AF1432">
        <v>174.9792453</v>
      </c>
      <c r="AG1432">
        <v>-41.1864706</v>
      </c>
      <c r="AI1432">
        <v>248800</v>
      </c>
      <c r="AJ1432" t="s">
        <v>1553</v>
      </c>
      <c r="AK1432" t="s">
        <v>96</v>
      </c>
      <c r="AL1432" t="s">
        <v>97</v>
      </c>
      <c r="AM1432" t="s">
        <v>97</v>
      </c>
      <c r="AN1432" t="s">
        <v>97</v>
      </c>
      <c r="AO1432">
        <v>0</v>
      </c>
      <c r="AP1432" t="s">
        <v>97</v>
      </c>
      <c r="AQ1432" t="s">
        <v>97</v>
      </c>
      <c r="AR1432">
        <v>0</v>
      </c>
      <c r="AS1432" t="s">
        <v>97</v>
      </c>
      <c r="AT1432" t="s">
        <v>97</v>
      </c>
      <c r="AU1432">
        <v>0</v>
      </c>
      <c r="AV1432" t="s">
        <v>97</v>
      </c>
      <c r="AW1432">
        <v>174.7716312</v>
      </c>
      <c r="AX1432">
        <v>-41.246414590000001</v>
      </c>
    </row>
    <row r="1433" spans="1:50" x14ac:dyDescent="0.55000000000000004">
      <c r="A1433">
        <v>246800</v>
      </c>
      <c r="B1433" t="s">
        <v>1532</v>
      </c>
      <c r="C1433" t="s">
        <v>96</v>
      </c>
      <c r="D1433">
        <v>0.2</v>
      </c>
      <c r="E1433">
        <v>0</v>
      </c>
      <c r="F1433">
        <v>0</v>
      </c>
      <c r="G1433">
        <v>0</v>
      </c>
      <c r="H1433">
        <v>0.8</v>
      </c>
      <c r="I1433">
        <v>0</v>
      </c>
      <c r="J1433">
        <v>0</v>
      </c>
      <c r="K1433">
        <v>0</v>
      </c>
      <c r="L1433">
        <v>0</v>
      </c>
      <c r="M1433">
        <v>0.02</v>
      </c>
      <c r="N1433">
        <v>11.835857283844501</v>
      </c>
      <c r="O1433">
        <f t="shared" si="44"/>
        <v>174.96763429999999</v>
      </c>
      <c r="P1433">
        <f t="shared" si="45"/>
        <v>-41.310552950000002</v>
      </c>
      <c r="R1433">
        <v>246000</v>
      </c>
      <c r="S1433" t="s">
        <v>1525</v>
      </c>
      <c r="T1433" t="s">
        <v>96</v>
      </c>
      <c r="U1433">
        <v>0</v>
      </c>
      <c r="V1433">
        <v>0</v>
      </c>
      <c r="W1433">
        <v>0</v>
      </c>
      <c r="X1433">
        <v>0</v>
      </c>
      <c r="Y1433">
        <v>0.94</v>
      </c>
      <c r="Z1433">
        <v>0</v>
      </c>
      <c r="AA1433">
        <v>0</v>
      </c>
      <c r="AB1433">
        <v>0</v>
      </c>
      <c r="AC1433">
        <v>0.06</v>
      </c>
      <c r="AD1433">
        <v>0.02</v>
      </c>
      <c r="AE1433">
        <v>3.1389781873977598</v>
      </c>
      <c r="AF1433">
        <v>174.91742980000001</v>
      </c>
      <c r="AG1433">
        <v>-41.225525820000001</v>
      </c>
      <c r="AI1433">
        <v>248900</v>
      </c>
      <c r="AJ1433" t="s">
        <v>1554</v>
      </c>
      <c r="AK1433" t="s">
        <v>96</v>
      </c>
      <c r="AL1433">
        <v>0</v>
      </c>
      <c r="AM1433">
        <v>0</v>
      </c>
      <c r="AN1433">
        <v>0</v>
      </c>
      <c r="AO1433">
        <v>0</v>
      </c>
      <c r="AP1433">
        <v>0</v>
      </c>
      <c r="AQ1433">
        <v>0.76</v>
      </c>
      <c r="AR1433">
        <v>0</v>
      </c>
      <c r="AS1433">
        <v>0</v>
      </c>
      <c r="AT1433">
        <v>0.24</v>
      </c>
      <c r="AU1433">
        <v>0</v>
      </c>
      <c r="AV1433">
        <v>1.4524797232621101</v>
      </c>
      <c r="AW1433">
        <v>174.80761769999901</v>
      </c>
      <c r="AX1433">
        <v>-41.224603909999999</v>
      </c>
    </row>
    <row r="1434" spans="1:50" x14ac:dyDescent="0.55000000000000004">
      <c r="A1434">
        <v>246900</v>
      </c>
      <c r="B1434" t="s">
        <v>1533</v>
      </c>
      <c r="C1434" t="s">
        <v>96</v>
      </c>
      <c r="D1434">
        <v>0.09</v>
      </c>
      <c r="E1434">
        <v>7.0000000000000007E-2</v>
      </c>
      <c r="F1434">
        <v>0</v>
      </c>
      <c r="G1434">
        <v>0</v>
      </c>
      <c r="H1434">
        <v>0.77</v>
      </c>
      <c r="I1434">
        <v>0.05</v>
      </c>
      <c r="J1434">
        <v>0</v>
      </c>
      <c r="K1434">
        <v>0</v>
      </c>
      <c r="L1434">
        <v>0.02</v>
      </c>
      <c r="M1434">
        <v>0.02</v>
      </c>
      <c r="N1434">
        <v>6.3575335505020503</v>
      </c>
      <c r="O1434">
        <f t="shared" si="44"/>
        <v>174.93287709999899</v>
      </c>
      <c r="P1434">
        <f t="shared" si="45"/>
        <v>-41.251046410000001</v>
      </c>
      <c r="R1434">
        <v>246100</v>
      </c>
      <c r="S1434" t="s">
        <v>1526</v>
      </c>
      <c r="T1434" t="s">
        <v>96</v>
      </c>
      <c r="U1434">
        <v>0</v>
      </c>
      <c r="V1434">
        <v>0</v>
      </c>
      <c r="W1434">
        <v>0</v>
      </c>
      <c r="X1434">
        <v>0</v>
      </c>
      <c r="Y1434">
        <v>0.85</v>
      </c>
      <c r="Z1434">
        <v>0</v>
      </c>
      <c r="AA1434">
        <v>0</v>
      </c>
      <c r="AB1434">
        <v>0</v>
      </c>
      <c r="AC1434">
        <v>0.15</v>
      </c>
      <c r="AD1434">
        <v>0.02</v>
      </c>
      <c r="AE1434">
        <v>2.9233344405207999</v>
      </c>
      <c r="AF1434">
        <v>174.92916890000001</v>
      </c>
      <c r="AG1434">
        <v>-41.217940089999999</v>
      </c>
      <c r="AI1434">
        <v>249000</v>
      </c>
      <c r="AJ1434" t="s">
        <v>1555</v>
      </c>
      <c r="AK1434" t="s">
        <v>96</v>
      </c>
      <c r="AL1434" t="s">
        <v>97</v>
      </c>
      <c r="AM1434" t="s">
        <v>97</v>
      </c>
      <c r="AN1434" t="s">
        <v>97</v>
      </c>
      <c r="AO1434">
        <v>0</v>
      </c>
      <c r="AP1434" t="s">
        <v>97</v>
      </c>
      <c r="AQ1434" t="s">
        <v>97</v>
      </c>
      <c r="AR1434">
        <v>0</v>
      </c>
      <c r="AS1434" t="s">
        <v>97</v>
      </c>
      <c r="AT1434" t="s">
        <v>97</v>
      </c>
      <c r="AU1434">
        <v>0</v>
      </c>
      <c r="AV1434" t="s">
        <v>97</v>
      </c>
      <c r="AW1434">
        <v>174.7932611</v>
      </c>
      <c r="AX1434">
        <v>-41.235056720000003</v>
      </c>
    </row>
    <row r="1435" spans="1:50" x14ac:dyDescent="0.55000000000000004">
      <c r="A1435">
        <v>247000</v>
      </c>
      <c r="B1435" t="s">
        <v>1534</v>
      </c>
      <c r="C1435" t="s">
        <v>96</v>
      </c>
      <c r="D1435">
        <v>0.08</v>
      </c>
      <c r="E1435">
        <v>0.05</v>
      </c>
      <c r="F1435">
        <v>0</v>
      </c>
      <c r="G1435">
        <v>0</v>
      </c>
      <c r="H1435">
        <v>0.84</v>
      </c>
      <c r="I1435">
        <v>0.03</v>
      </c>
      <c r="J1435">
        <v>0</v>
      </c>
      <c r="K1435">
        <v>0</v>
      </c>
      <c r="L1435">
        <v>0</v>
      </c>
      <c r="M1435">
        <v>0.02</v>
      </c>
      <c r="N1435">
        <v>6.9770702147306798</v>
      </c>
      <c r="O1435">
        <f t="shared" si="44"/>
        <v>174.95473939999999</v>
      </c>
      <c r="P1435">
        <f t="shared" si="45"/>
        <v>-41.242991600000003</v>
      </c>
      <c r="R1435">
        <v>246200</v>
      </c>
      <c r="S1435" t="s">
        <v>1527</v>
      </c>
      <c r="T1435" t="s">
        <v>96</v>
      </c>
      <c r="U1435">
        <v>0</v>
      </c>
      <c r="V1435">
        <v>0</v>
      </c>
      <c r="W1435">
        <v>0</v>
      </c>
      <c r="X1435">
        <v>0</v>
      </c>
      <c r="Y1435">
        <v>0.7</v>
      </c>
      <c r="Z1435">
        <v>0</v>
      </c>
      <c r="AA1435">
        <v>0</v>
      </c>
      <c r="AB1435">
        <v>0</v>
      </c>
      <c r="AC1435">
        <v>0.3</v>
      </c>
      <c r="AD1435">
        <v>0.02</v>
      </c>
      <c r="AE1435">
        <v>1.0183161233304701</v>
      </c>
      <c r="AF1435">
        <v>174.967624</v>
      </c>
      <c r="AG1435">
        <v>-41.197181550000003</v>
      </c>
      <c r="AI1435">
        <v>249100</v>
      </c>
      <c r="AJ1435" t="s">
        <v>1556</v>
      </c>
      <c r="AK1435" t="s">
        <v>96</v>
      </c>
      <c r="AL1435">
        <v>0</v>
      </c>
      <c r="AM1435">
        <v>0</v>
      </c>
      <c r="AN1435">
        <v>0</v>
      </c>
      <c r="AO1435">
        <v>0</v>
      </c>
      <c r="AP1435">
        <v>0</v>
      </c>
      <c r="AQ1435">
        <v>0.62</v>
      </c>
      <c r="AR1435">
        <v>0</v>
      </c>
      <c r="AS1435">
        <v>0</v>
      </c>
      <c r="AT1435">
        <v>0.38</v>
      </c>
      <c r="AU1435">
        <v>0</v>
      </c>
      <c r="AV1435">
        <v>0.52101398907737995</v>
      </c>
      <c r="AW1435">
        <v>174.7618263</v>
      </c>
      <c r="AX1435">
        <v>-41.257545110000002</v>
      </c>
    </row>
    <row r="1436" spans="1:50" x14ac:dyDescent="0.55000000000000004">
      <c r="A1436">
        <v>247100</v>
      </c>
      <c r="B1436" t="s">
        <v>1535</v>
      </c>
      <c r="C1436" t="s">
        <v>96</v>
      </c>
      <c r="D1436">
        <v>0.12</v>
      </c>
      <c r="E1436">
        <v>0.03</v>
      </c>
      <c r="F1436">
        <v>0</v>
      </c>
      <c r="G1436">
        <v>0</v>
      </c>
      <c r="H1436">
        <v>0.78</v>
      </c>
      <c r="I1436">
        <v>0.04</v>
      </c>
      <c r="J1436">
        <v>0</v>
      </c>
      <c r="K1436">
        <v>0</v>
      </c>
      <c r="L1436">
        <v>0.03</v>
      </c>
      <c r="M1436">
        <v>0.02</v>
      </c>
      <c r="N1436">
        <v>6.3802026801069598</v>
      </c>
      <c r="O1436">
        <f t="shared" si="44"/>
        <v>174.94068069999901</v>
      </c>
      <c r="P1436">
        <f t="shared" si="45"/>
        <v>-41.26139998</v>
      </c>
      <c r="R1436">
        <v>246300</v>
      </c>
      <c r="S1436" t="s">
        <v>1528</v>
      </c>
      <c r="T1436" t="s">
        <v>96</v>
      </c>
      <c r="U1436">
        <v>0</v>
      </c>
      <c r="V1436">
        <v>0</v>
      </c>
      <c r="W1436">
        <v>0</v>
      </c>
      <c r="X1436">
        <v>0</v>
      </c>
      <c r="Y1436">
        <v>1</v>
      </c>
      <c r="Z1436">
        <v>0</v>
      </c>
      <c r="AA1436">
        <v>0</v>
      </c>
      <c r="AB1436">
        <v>0</v>
      </c>
      <c r="AC1436">
        <v>0</v>
      </c>
      <c r="AD1436">
        <v>0.02</v>
      </c>
      <c r="AE1436" t="s">
        <v>97</v>
      </c>
      <c r="AF1436">
        <v>174.98698350000001</v>
      </c>
      <c r="AG1436">
        <v>-41.185029120000003</v>
      </c>
      <c r="AI1436">
        <v>249200</v>
      </c>
      <c r="AJ1436" t="s">
        <v>1557</v>
      </c>
      <c r="AK1436" t="s">
        <v>96</v>
      </c>
      <c r="AL1436">
        <v>0</v>
      </c>
      <c r="AM1436">
        <v>0.28000000000000003</v>
      </c>
      <c r="AN1436">
        <v>0</v>
      </c>
      <c r="AO1436">
        <v>0</v>
      </c>
      <c r="AP1436">
        <v>0</v>
      </c>
      <c r="AQ1436">
        <v>0.23</v>
      </c>
      <c r="AR1436">
        <v>0</v>
      </c>
      <c r="AS1436">
        <v>0.01</v>
      </c>
      <c r="AT1436">
        <v>0.48</v>
      </c>
      <c r="AU1436">
        <v>0</v>
      </c>
      <c r="AV1436">
        <v>2.2464617725909801</v>
      </c>
      <c r="AW1436">
        <v>174.80210829999999</v>
      </c>
      <c r="AX1436">
        <v>-41.231021759999997</v>
      </c>
    </row>
    <row r="1437" spans="1:50" x14ac:dyDescent="0.55000000000000004">
      <c r="A1437">
        <v>247200</v>
      </c>
      <c r="B1437" t="s">
        <v>1536</v>
      </c>
      <c r="C1437" t="s">
        <v>96</v>
      </c>
      <c r="D1437">
        <v>0.01</v>
      </c>
      <c r="E1437">
        <v>0.11</v>
      </c>
      <c r="F1437">
        <v>0.19</v>
      </c>
      <c r="G1437">
        <v>0</v>
      </c>
      <c r="H1437">
        <v>0.59</v>
      </c>
      <c r="I1437">
        <v>0.02</v>
      </c>
      <c r="J1437">
        <v>0</v>
      </c>
      <c r="K1437">
        <v>0.02</v>
      </c>
      <c r="L1437">
        <v>0.06</v>
      </c>
      <c r="M1437">
        <v>0.02</v>
      </c>
      <c r="N1437">
        <v>8.0209405133796103</v>
      </c>
      <c r="O1437">
        <f t="shared" si="44"/>
        <v>174.89432219999901</v>
      </c>
      <c r="P1437">
        <f t="shared" si="45"/>
        <v>-41.300315619999999</v>
      </c>
      <c r="R1437">
        <v>246400</v>
      </c>
      <c r="S1437" t="s">
        <v>1529</v>
      </c>
      <c r="T1437" t="s">
        <v>96</v>
      </c>
      <c r="U1437" t="s">
        <v>97</v>
      </c>
      <c r="V1437" t="s">
        <v>97</v>
      </c>
      <c r="W1437" t="s">
        <v>97</v>
      </c>
      <c r="X1437">
        <v>0</v>
      </c>
      <c r="Y1437" t="s">
        <v>97</v>
      </c>
      <c r="Z1437" t="s">
        <v>97</v>
      </c>
      <c r="AA1437">
        <v>0</v>
      </c>
      <c r="AB1437" t="s">
        <v>97</v>
      </c>
      <c r="AC1437" t="s">
        <v>97</v>
      </c>
      <c r="AD1437">
        <v>0.02</v>
      </c>
      <c r="AE1437" t="s">
        <v>97</v>
      </c>
      <c r="AF1437">
        <v>174.95050319999899</v>
      </c>
      <c r="AG1437">
        <v>-41.209464859999997</v>
      </c>
      <c r="AI1437">
        <v>249300</v>
      </c>
      <c r="AJ1437" t="s">
        <v>1558</v>
      </c>
      <c r="AK1437" t="s">
        <v>96</v>
      </c>
      <c r="AL1437">
        <v>0</v>
      </c>
      <c r="AM1437">
        <v>0</v>
      </c>
      <c r="AN1437">
        <v>0</v>
      </c>
      <c r="AO1437">
        <v>0</v>
      </c>
      <c r="AP1437">
        <v>0</v>
      </c>
      <c r="AQ1437">
        <v>0.63</v>
      </c>
      <c r="AR1437">
        <v>0</v>
      </c>
      <c r="AS1437">
        <v>0</v>
      </c>
      <c r="AT1437">
        <v>0.37</v>
      </c>
      <c r="AU1437">
        <v>0</v>
      </c>
      <c r="AV1437">
        <v>1.0681283336357099</v>
      </c>
      <c r="AW1437">
        <v>174.78546519999901</v>
      </c>
      <c r="AX1437">
        <v>-41.243509799999998</v>
      </c>
    </row>
    <row r="1438" spans="1:50" x14ac:dyDescent="0.55000000000000004">
      <c r="A1438">
        <v>247300</v>
      </c>
      <c r="B1438" t="s">
        <v>1537</v>
      </c>
      <c r="C1438" t="s">
        <v>96</v>
      </c>
      <c r="D1438">
        <v>0.09</v>
      </c>
      <c r="E1438">
        <v>0.03</v>
      </c>
      <c r="F1438">
        <v>0</v>
      </c>
      <c r="G1438">
        <v>0</v>
      </c>
      <c r="H1438">
        <v>0.82</v>
      </c>
      <c r="I1438">
        <v>0.04</v>
      </c>
      <c r="J1438">
        <v>0</v>
      </c>
      <c r="K1438">
        <v>0</v>
      </c>
      <c r="L1438">
        <v>0.02</v>
      </c>
      <c r="M1438">
        <v>0.02</v>
      </c>
      <c r="N1438">
        <v>8.2737523723926891</v>
      </c>
      <c r="O1438">
        <f t="shared" si="44"/>
        <v>174.95843259999901</v>
      </c>
      <c r="P1438">
        <f t="shared" si="45"/>
        <v>-41.269130599999997</v>
      </c>
      <c r="R1438">
        <v>246600</v>
      </c>
      <c r="S1438" t="s">
        <v>1530</v>
      </c>
      <c r="T1438" t="s">
        <v>96</v>
      </c>
      <c r="U1438">
        <v>0</v>
      </c>
      <c r="V1438">
        <v>0</v>
      </c>
      <c r="W1438">
        <v>0</v>
      </c>
      <c r="X1438">
        <v>0</v>
      </c>
      <c r="Y1438">
        <v>1</v>
      </c>
      <c r="Z1438">
        <v>0</v>
      </c>
      <c r="AA1438">
        <v>0</v>
      </c>
      <c r="AB1438">
        <v>0</v>
      </c>
      <c r="AC1438">
        <v>0</v>
      </c>
      <c r="AD1438">
        <v>0.02</v>
      </c>
      <c r="AE1438">
        <v>0.79640362710397306</v>
      </c>
      <c r="AF1438">
        <v>174.9447964</v>
      </c>
      <c r="AG1438">
        <v>-41.238707949999998</v>
      </c>
      <c r="AI1438">
        <v>249400</v>
      </c>
      <c r="AJ1438" t="s">
        <v>1559</v>
      </c>
      <c r="AK1438" t="s">
        <v>96</v>
      </c>
      <c r="AL1438">
        <v>0</v>
      </c>
      <c r="AM1438">
        <v>0.01</v>
      </c>
      <c r="AN1438">
        <v>0</v>
      </c>
      <c r="AO1438">
        <v>0</v>
      </c>
      <c r="AP1438">
        <v>0</v>
      </c>
      <c r="AQ1438">
        <v>0.4</v>
      </c>
      <c r="AR1438">
        <v>0</v>
      </c>
      <c r="AS1438">
        <v>0.06</v>
      </c>
      <c r="AT1438">
        <v>0.53</v>
      </c>
      <c r="AU1438">
        <v>0</v>
      </c>
      <c r="AV1438">
        <v>0.41334974313589801</v>
      </c>
      <c r="AW1438">
        <v>174.7253393</v>
      </c>
      <c r="AX1438">
        <v>-41.283819430000001</v>
      </c>
    </row>
    <row r="1439" spans="1:50" x14ac:dyDescent="0.55000000000000004">
      <c r="A1439">
        <v>247400</v>
      </c>
      <c r="B1439" t="s">
        <v>1538</v>
      </c>
      <c r="C1439" t="s">
        <v>96</v>
      </c>
      <c r="D1439">
        <v>7.0000000000000007E-2</v>
      </c>
      <c r="E1439">
        <v>0.08</v>
      </c>
      <c r="F1439">
        <v>0</v>
      </c>
      <c r="G1439">
        <v>0</v>
      </c>
      <c r="H1439">
        <v>0.84</v>
      </c>
      <c r="I1439">
        <v>0</v>
      </c>
      <c r="J1439">
        <v>0</v>
      </c>
      <c r="K1439">
        <v>0</v>
      </c>
      <c r="L1439">
        <v>0.01</v>
      </c>
      <c r="M1439">
        <v>0.02</v>
      </c>
      <c r="N1439">
        <v>8.2103446979080292</v>
      </c>
      <c r="O1439">
        <f t="shared" si="44"/>
        <v>174.94976409999899</v>
      </c>
      <c r="P1439">
        <f t="shared" si="45"/>
        <v>-41.274102299999903</v>
      </c>
      <c r="R1439">
        <v>246700</v>
      </c>
      <c r="S1439" t="s">
        <v>1531</v>
      </c>
      <c r="T1439" t="s">
        <v>96</v>
      </c>
      <c r="U1439">
        <v>0</v>
      </c>
      <c r="V1439">
        <v>0</v>
      </c>
      <c r="W1439">
        <v>0</v>
      </c>
      <c r="X1439">
        <v>0</v>
      </c>
      <c r="Y1439">
        <v>0.82</v>
      </c>
      <c r="Z1439">
        <v>0</v>
      </c>
      <c r="AA1439">
        <v>0</v>
      </c>
      <c r="AB1439">
        <v>0</v>
      </c>
      <c r="AC1439">
        <v>0.18</v>
      </c>
      <c r="AD1439">
        <v>0.02</v>
      </c>
      <c r="AE1439">
        <v>1.4855639416628601</v>
      </c>
      <c r="AF1439">
        <v>174.91049989999999</v>
      </c>
      <c r="AG1439">
        <v>-41.264480130000003</v>
      </c>
      <c r="AI1439">
        <v>249500</v>
      </c>
      <c r="AJ1439" t="s">
        <v>1560</v>
      </c>
      <c r="AK1439" t="s">
        <v>96</v>
      </c>
      <c r="AL1439">
        <v>0</v>
      </c>
      <c r="AM1439">
        <v>0</v>
      </c>
      <c r="AN1439">
        <v>0</v>
      </c>
      <c r="AO1439">
        <v>0</v>
      </c>
      <c r="AP1439">
        <v>0</v>
      </c>
      <c r="AQ1439">
        <v>0.63</v>
      </c>
      <c r="AR1439">
        <v>0</v>
      </c>
      <c r="AS1439">
        <v>0</v>
      </c>
      <c r="AT1439">
        <v>0.37</v>
      </c>
      <c r="AU1439">
        <v>0</v>
      </c>
      <c r="AV1439">
        <v>0.75321398087003499</v>
      </c>
      <c r="AW1439">
        <v>174.82045189999999</v>
      </c>
      <c r="AX1439">
        <v>-41.224812819999997</v>
      </c>
    </row>
    <row r="1440" spans="1:50" x14ac:dyDescent="0.55000000000000004">
      <c r="A1440">
        <v>247500</v>
      </c>
      <c r="B1440" t="s">
        <v>1539</v>
      </c>
      <c r="C1440" t="s">
        <v>96</v>
      </c>
      <c r="D1440">
        <v>0</v>
      </c>
      <c r="E1440">
        <v>0.11</v>
      </c>
      <c r="F1440">
        <v>0</v>
      </c>
      <c r="G1440">
        <v>0</v>
      </c>
      <c r="H1440">
        <v>0.84</v>
      </c>
      <c r="I1440">
        <v>0.05</v>
      </c>
      <c r="J1440">
        <v>0</v>
      </c>
      <c r="K1440">
        <v>0</v>
      </c>
      <c r="L1440">
        <v>0</v>
      </c>
      <c r="M1440">
        <v>0.02</v>
      </c>
      <c r="N1440">
        <v>5.5495742704550901</v>
      </c>
      <c r="O1440">
        <f t="shared" si="44"/>
        <v>174.71526249999999</v>
      </c>
      <c r="P1440">
        <f t="shared" si="45"/>
        <v>-41.259312370000004</v>
      </c>
      <c r="R1440">
        <v>246800</v>
      </c>
      <c r="S1440" t="s">
        <v>1532</v>
      </c>
      <c r="T1440" t="s">
        <v>96</v>
      </c>
      <c r="U1440" t="s">
        <v>97</v>
      </c>
      <c r="V1440" t="s">
        <v>97</v>
      </c>
      <c r="W1440" t="s">
        <v>97</v>
      </c>
      <c r="X1440">
        <v>0</v>
      </c>
      <c r="Y1440" t="s">
        <v>97</v>
      </c>
      <c r="Z1440" t="s">
        <v>97</v>
      </c>
      <c r="AA1440">
        <v>0</v>
      </c>
      <c r="AB1440" t="s">
        <v>97</v>
      </c>
      <c r="AC1440" t="s">
        <v>97</v>
      </c>
      <c r="AD1440">
        <v>0.02</v>
      </c>
      <c r="AE1440" t="s">
        <v>97</v>
      </c>
      <c r="AF1440">
        <v>174.96763429999999</v>
      </c>
      <c r="AG1440">
        <v>-41.310552950000002</v>
      </c>
      <c r="AI1440">
        <v>249600</v>
      </c>
      <c r="AJ1440" t="s">
        <v>1561</v>
      </c>
      <c r="AK1440" t="s">
        <v>96</v>
      </c>
      <c r="AL1440">
        <v>0</v>
      </c>
      <c r="AM1440">
        <v>0</v>
      </c>
      <c r="AN1440">
        <v>0</v>
      </c>
      <c r="AO1440">
        <v>0</v>
      </c>
      <c r="AP1440">
        <v>0</v>
      </c>
      <c r="AQ1440">
        <v>0.45</v>
      </c>
      <c r="AR1440">
        <v>0</v>
      </c>
      <c r="AS1440">
        <v>0</v>
      </c>
      <c r="AT1440">
        <v>0.55000000000000004</v>
      </c>
      <c r="AU1440">
        <v>0</v>
      </c>
      <c r="AV1440">
        <v>0.55353344001391402</v>
      </c>
      <c r="AW1440">
        <v>174.77602580000001</v>
      </c>
      <c r="AX1440">
        <v>-41.253163200000003</v>
      </c>
    </row>
    <row r="1441" spans="1:50" x14ac:dyDescent="0.55000000000000004">
      <c r="A1441">
        <v>247600</v>
      </c>
      <c r="B1441" t="s">
        <v>1540</v>
      </c>
      <c r="C1441" t="s">
        <v>96</v>
      </c>
      <c r="D1441">
        <v>0.36</v>
      </c>
      <c r="E1441">
        <v>0</v>
      </c>
      <c r="F1441">
        <v>0</v>
      </c>
      <c r="G1441">
        <v>0</v>
      </c>
      <c r="H1441">
        <v>0.57999999999999996</v>
      </c>
      <c r="I1441">
        <v>0.04</v>
      </c>
      <c r="J1441">
        <v>0</v>
      </c>
      <c r="K1441">
        <v>0</v>
      </c>
      <c r="L1441">
        <v>0.02</v>
      </c>
      <c r="M1441">
        <v>0.02</v>
      </c>
      <c r="N1441">
        <v>9.9865227874260594</v>
      </c>
      <c r="O1441">
        <f t="shared" si="44"/>
        <v>174.82107209999899</v>
      </c>
      <c r="P1441">
        <f t="shared" si="45"/>
        <v>-41.164255480000001</v>
      </c>
      <c r="R1441">
        <v>246900</v>
      </c>
      <c r="S1441" t="s">
        <v>1533</v>
      </c>
      <c r="T1441" t="s">
        <v>96</v>
      </c>
      <c r="U1441">
        <v>0</v>
      </c>
      <c r="V1441">
        <v>0</v>
      </c>
      <c r="W1441">
        <v>0</v>
      </c>
      <c r="X1441">
        <v>0</v>
      </c>
      <c r="Y1441">
        <v>0.94</v>
      </c>
      <c r="Z1441">
        <v>0</v>
      </c>
      <c r="AA1441">
        <v>0</v>
      </c>
      <c r="AB1441">
        <v>0</v>
      </c>
      <c r="AC1441">
        <v>0.06</v>
      </c>
      <c r="AD1441">
        <v>0.02</v>
      </c>
      <c r="AE1441">
        <v>1.6409767497163801</v>
      </c>
      <c r="AF1441">
        <v>174.93287709999899</v>
      </c>
      <c r="AG1441">
        <v>-41.251046410000001</v>
      </c>
      <c r="AI1441">
        <v>249700</v>
      </c>
      <c r="AJ1441" t="s">
        <v>1562</v>
      </c>
      <c r="AK1441" t="s">
        <v>96</v>
      </c>
      <c r="AL1441" t="s">
        <v>97</v>
      </c>
      <c r="AM1441" t="s">
        <v>97</v>
      </c>
      <c r="AN1441" t="s">
        <v>97</v>
      </c>
      <c r="AO1441">
        <v>0</v>
      </c>
      <c r="AP1441" t="s">
        <v>97</v>
      </c>
      <c r="AQ1441" t="s">
        <v>97</v>
      </c>
      <c r="AR1441">
        <v>0</v>
      </c>
      <c r="AS1441" t="s">
        <v>97</v>
      </c>
      <c r="AT1441" t="s">
        <v>97</v>
      </c>
      <c r="AU1441">
        <v>0</v>
      </c>
      <c r="AV1441" t="s">
        <v>97</v>
      </c>
      <c r="AW1441">
        <v>174.82124819999899</v>
      </c>
      <c r="AX1441">
        <v>-41.234548590000003</v>
      </c>
    </row>
    <row r="1442" spans="1:50" x14ac:dyDescent="0.55000000000000004">
      <c r="A1442">
        <v>247700</v>
      </c>
      <c r="B1442" t="s">
        <v>1541</v>
      </c>
      <c r="C1442" t="s">
        <v>96</v>
      </c>
      <c r="D1442">
        <v>0.42</v>
      </c>
      <c r="E1442">
        <v>0</v>
      </c>
      <c r="F1442">
        <v>0</v>
      </c>
      <c r="G1442">
        <v>0</v>
      </c>
      <c r="H1442">
        <v>0.53</v>
      </c>
      <c r="I1442">
        <v>0.03</v>
      </c>
      <c r="J1442">
        <v>0</v>
      </c>
      <c r="K1442">
        <v>0</v>
      </c>
      <c r="L1442">
        <v>0.02</v>
      </c>
      <c r="M1442">
        <v>0.02</v>
      </c>
      <c r="N1442">
        <v>10.5861235405391</v>
      </c>
      <c r="O1442">
        <f t="shared" si="44"/>
        <v>174.8338014</v>
      </c>
      <c r="P1442">
        <f t="shared" si="45"/>
        <v>-41.156664409999998</v>
      </c>
      <c r="R1442">
        <v>247000</v>
      </c>
      <c r="S1442" t="s">
        <v>1534</v>
      </c>
      <c r="T1442" t="s">
        <v>96</v>
      </c>
      <c r="U1442">
        <v>0</v>
      </c>
      <c r="V1442">
        <v>0</v>
      </c>
      <c r="W1442">
        <v>0</v>
      </c>
      <c r="X1442">
        <v>0</v>
      </c>
      <c r="Y1442">
        <v>1</v>
      </c>
      <c r="Z1442">
        <v>0</v>
      </c>
      <c r="AA1442">
        <v>0</v>
      </c>
      <c r="AB1442">
        <v>0</v>
      </c>
      <c r="AC1442">
        <v>0</v>
      </c>
      <c r="AD1442">
        <v>0.02</v>
      </c>
      <c r="AE1442" t="s">
        <v>97</v>
      </c>
      <c r="AF1442">
        <v>174.95473939999999</v>
      </c>
      <c r="AG1442">
        <v>-41.242991600000003</v>
      </c>
      <c r="AI1442">
        <v>249800</v>
      </c>
      <c r="AJ1442" t="s">
        <v>1563</v>
      </c>
      <c r="AK1442" t="s">
        <v>96</v>
      </c>
      <c r="AL1442" t="s">
        <v>97</v>
      </c>
      <c r="AM1442" t="s">
        <v>97</v>
      </c>
      <c r="AN1442" t="s">
        <v>97</v>
      </c>
      <c r="AO1442">
        <v>0</v>
      </c>
      <c r="AP1442" t="s">
        <v>97</v>
      </c>
      <c r="AQ1442" t="s">
        <v>97</v>
      </c>
      <c r="AR1442">
        <v>0</v>
      </c>
      <c r="AS1442" t="s">
        <v>97</v>
      </c>
      <c r="AT1442" t="s">
        <v>97</v>
      </c>
      <c r="AU1442">
        <v>0</v>
      </c>
      <c r="AV1442" t="s">
        <v>97</v>
      </c>
      <c r="AW1442">
        <v>174.83461829999999</v>
      </c>
      <c r="AX1442">
        <v>-41.216232390000002</v>
      </c>
    </row>
    <row r="1443" spans="1:50" x14ac:dyDescent="0.55000000000000004">
      <c r="A1443">
        <v>247800</v>
      </c>
      <c r="B1443" t="s">
        <v>1542</v>
      </c>
      <c r="C1443" t="s">
        <v>96</v>
      </c>
      <c r="D1443">
        <v>0.4</v>
      </c>
      <c r="E1443">
        <v>0</v>
      </c>
      <c r="F1443">
        <v>0</v>
      </c>
      <c r="G1443">
        <v>0</v>
      </c>
      <c r="H1443">
        <v>0.53</v>
      </c>
      <c r="I1443">
        <v>0.02</v>
      </c>
      <c r="J1443">
        <v>0</v>
      </c>
      <c r="K1443">
        <v>0.01</v>
      </c>
      <c r="L1443">
        <v>0.04</v>
      </c>
      <c r="M1443">
        <v>0.02</v>
      </c>
      <c r="N1443">
        <v>9.1048846255412705</v>
      </c>
      <c r="O1443">
        <f t="shared" si="44"/>
        <v>174.81690069999999</v>
      </c>
      <c r="P1443">
        <f t="shared" si="45"/>
        <v>-41.181477530000002</v>
      </c>
      <c r="R1443">
        <v>247100</v>
      </c>
      <c r="S1443" t="s">
        <v>1535</v>
      </c>
      <c r="T1443" t="s">
        <v>96</v>
      </c>
      <c r="U1443">
        <v>0</v>
      </c>
      <c r="V1443">
        <v>0</v>
      </c>
      <c r="W1443">
        <v>0</v>
      </c>
      <c r="X1443">
        <v>0</v>
      </c>
      <c r="Y1443">
        <v>0.81</v>
      </c>
      <c r="Z1443">
        <v>0.09</v>
      </c>
      <c r="AA1443">
        <v>0</v>
      </c>
      <c r="AB1443">
        <v>0</v>
      </c>
      <c r="AC1443">
        <v>0.1</v>
      </c>
      <c r="AD1443">
        <v>0.02</v>
      </c>
      <c r="AE1443">
        <v>1.9951508216848</v>
      </c>
      <c r="AF1443">
        <v>174.94068069999901</v>
      </c>
      <c r="AG1443">
        <v>-41.26139998</v>
      </c>
      <c r="AI1443">
        <v>249900</v>
      </c>
      <c r="AJ1443" t="s">
        <v>1564</v>
      </c>
      <c r="AK1443" t="s">
        <v>96</v>
      </c>
      <c r="AL1443">
        <v>0</v>
      </c>
      <c r="AM1443">
        <v>0</v>
      </c>
      <c r="AN1443">
        <v>0</v>
      </c>
      <c r="AO1443">
        <v>0</v>
      </c>
      <c r="AP1443">
        <v>0</v>
      </c>
      <c r="AQ1443">
        <v>1</v>
      </c>
      <c r="AR1443">
        <v>0</v>
      </c>
      <c r="AS1443">
        <v>0</v>
      </c>
      <c r="AT1443">
        <v>0</v>
      </c>
      <c r="AU1443">
        <v>0</v>
      </c>
      <c r="AV1443">
        <v>1.73538545902575</v>
      </c>
      <c r="AW1443">
        <v>174.74437219999999</v>
      </c>
      <c r="AX1443">
        <v>-41.277587150000002</v>
      </c>
    </row>
    <row r="1444" spans="1:50" x14ac:dyDescent="0.55000000000000004">
      <c r="A1444">
        <v>247900</v>
      </c>
      <c r="B1444" t="s">
        <v>1544</v>
      </c>
      <c r="C1444" t="s">
        <v>96</v>
      </c>
      <c r="D1444">
        <v>0.47</v>
      </c>
      <c r="E1444">
        <v>0</v>
      </c>
      <c r="F1444">
        <v>0</v>
      </c>
      <c r="G1444">
        <v>0</v>
      </c>
      <c r="H1444">
        <v>0.45</v>
      </c>
      <c r="I1444">
        <v>0.03</v>
      </c>
      <c r="J1444">
        <v>0</v>
      </c>
      <c r="K1444">
        <v>0.01</v>
      </c>
      <c r="L1444">
        <v>0.04</v>
      </c>
      <c r="M1444">
        <v>0.02</v>
      </c>
      <c r="N1444">
        <v>9.4709075212947997</v>
      </c>
      <c r="O1444">
        <f t="shared" si="44"/>
        <v>174.82717260000001</v>
      </c>
      <c r="P1444">
        <f t="shared" si="45"/>
        <v>-41.174023339999998</v>
      </c>
      <c r="R1444">
        <v>247200</v>
      </c>
      <c r="S1444" t="s">
        <v>1536</v>
      </c>
      <c r="T1444" t="s">
        <v>96</v>
      </c>
      <c r="U1444">
        <v>0</v>
      </c>
      <c r="V1444">
        <v>0</v>
      </c>
      <c r="W1444">
        <v>0</v>
      </c>
      <c r="X1444">
        <v>0</v>
      </c>
      <c r="Y1444">
        <v>0.71</v>
      </c>
      <c r="Z1444">
        <v>0</v>
      </c>
      <c r="AA1444">
        <v>0</v>
      </c>
      <c r="AB1444">
        <v>0</v>
      </c>
      <c r="AC1444">
        <v>0.28999999999999998</v>
      </c>
      <c r="AD1444">
        <v>0.02</v>
      </c>
      <c r="AE1444">
        <v>1.6433193142332301</v>
      </c>
      <c r="AF1444">
        <v>174.89432219999901</v>
      </c>
      <c r="AG1444">
        <v>-41.300315619999999</v>
      </c>
      <c r="AI1444">
        <v>250000</v>
      </c>
      <c r="AJ1444" t="s">
        <v>1565</v>
      </c>
      <c r="AK1444" t="s">
        <v>96</v>
      </c>
      <c r="AL1444">
        <v>0</v>
      </c>
      <c r="AM1444">
        <v>0</v>
      </c>
      <c r="AN1444">
        <v>0</v>
      </c>
      <c r="AO1444">
        <v>0</v>
      </c>
      <c r="AP1444">
        <v>0</v>
      </c>
      <c r="AQ1444">
        <v>0.74</v>
      </c>
      <c r="AR1444">
        <v>0</v>
      </c>
      <c r="AS1444">
        <v>0</v>
      </c>
      <c r="AT1444">
        <v>0.26</v>
      </c>
      <c r="AU1444">
        <v>0</v>
      </c>
      <c r="AV1444">
        <v>0.74962137086519398</v>
      </c>
      <c r="AW1444">
        <v>174.79693069999999</v>
      </c>
      <c r="AX1444">
        <v>-41.244643809999999</v>
      </c>
    </row>
    <row r="1445" spans="1:50" x14ac:dyDescent="0.55000000000000004">
      <c r="A1445">
        <v>248000</v>
      </c>
      <c r="B1445" t="s">
        <v>1545</v>
      </c>
      <c r="C1445" t="s">
        <v>96</v>
      </c>
      <c r="D1445">
        <v>0.31</v>
      </c>
      <c r="E1445">
        <v>0</v>
      </c>
      <c r="F1445">
        <v>0</v>
      </c>
      <c r="G1445">
        <v>0</v>
      </c>
      <c r="H1445">
        <v>0.64</v>
      </c>
      <c r="I1445">
        <v>0.03</v>
      </c>
      <c r="J1445">
        <v>0</v>
      </c>
      <c r="K1445">
        <v>0.01</v>
      </c>
      <c r="L1445">
        <v>0.01</v>
      </c>
      <c r="M1445">
        <v>0.02</v>
      </c>
      <c r="N1445">
        <v>9.4761288199329492</v>
      </c>
      <c r="O1445">
        <f t="shared" si="44"/>
        <v>174.83897039999999</v>
      </c>
      <c r="P1445">
        <f t="shared" si="45"/>
        <v>-41.17727395</v>
      </c>
      <c r="R1445">
        <v>247300</v>
      </c>
      <c r="S1445" t="s">
        <v>1537</v>
      </c>
      <c r="T1445" t="s">
        <v>96</v>
      </c>
      <c r="U1445">
        <v>0</v>
      </c>
      <c r="V1445">
        <v>0</v>
      </c>
      <c r="W1445">
        <v>0</v>
      </c>
      <c r="X1445">
        <v>0</v>
      </c>
      <c r="Y1445">
        <v>0.9</v>
      </c>
      <c r="Z1445">
        <v>0</v>
      </c>
      <c r="AA1445">
        <v>0</v>
      </c>
      <c r="AB1445">
        <v>0</v>
      </c>
      <c r="AC1445">
        <v>0.1</v>
      </c>
      <c r="AD1445">
        <v>0.02</v>
      </c>
      <c r="AE1445">
        <v>1.4177688787874601</v>
      </c>
      <c r="AF1445">
        <v>174.95843259999901</v>
      </c>
      <c r="AG1445">
        <v>-41.269130599999997</v>
      </c>
      <c r="AI1445">
        <v>250100</v>
      </c>
      <c r="AJ1445" t="s">
        <v>1566</v>
      </c>
      <c r="AK1445" t="s">
        <v>96</v>
      </c>
      <c r="AL1445">
        <v>0</v>
      </c>
      <c r="AM1445">
        <v>0</v>
      </c>
      <c r="AN1445">
        <v>0</v>
      </c>
      <c r="AO1445">
        <v>0</v>
      </c>
      <c r="AP1445">
        <v>0</v>
      </c>
      <c r="AQ1445">
        <v>0.73</v>
      </c>
      <c r="AR1445">
        <v>0</v>
      </c>
      <c r="AS1445">
        <v>0</v>
      </c>
      <c r="AT1445">
        <v>0.27</v>
      </c>
      <c r="AU1445">
        <v>0</v>
      </c>
      <c r="AV1445">
        <v>1.27461171854935</v>
      </c>
      <c r="AW1445">
        <v>174.76016580000001</v>
      </c>
      <c r="AX1445">
        <v>-41.270149879999998</v>
      </c>
    </row>
    <row r="1446" spans="1:50" x14ac:dyDescent="0.55000000000000004">
      <c r="A1446">
        <v>248100</v>
      </c>
      <c r="B1446" t="s">
        <v>1546</v>
      </c>
      <c r="C1446" t="s">
        <v>96</v>
      </c>
      <c r="D1446">
        <v>0.03</v>
      </c>
      <c r="E1446">
        <v>0.19</v>
      </c>
      <c r="F1446">
        <v>0</v>
      </c>
      <c r="G1446">
        <v>0</v>
      </c>
      <c r="H1446">
        <v>0.69</v>
      </c>
      <c r="I1446">
        <v>0.06</v>
      </c>
      <c r="J1446">
        <v>0</v>
      </c>
      <c r="K1446">
        <v>0.01</v>
      </c>
      <c r="L1446">
        <v>0.02</v>
      </c>
      <c r="M1446">
        <v>0.02</v>
      </c>
      <c r="N1446">
        <v>8.6742193408466992</v>
      </c>
      <c r="O1446">
        <f t="shared" si="44"/>
        <v>174.8122319</v>
      </c>
      <c r="P1446">
        <f t="shared" si="45"/>
        <v>-41.196432690000002</v>
      </c>
      <c r="R1446">
        <v>247400</v>
      </c>
      <c r="S1446" t="s">
        <v>1538</v>
      </c>
      <c r="T1446" t="s">
        <v>96</v>
      </c>
      <c r="U1446">
        <v>0</v>
      </c>
      <c r="V1446">
        <v>0</v>
      </c>
      <c r="W1446">
        <v>0</v>
      </c>
      <c r="X1446">
        <v>0</v>
      </c>
      <c r="Y1446">
        <v>0.8</v>
      </c>
      <c r="Z1446">
        <v>0.2</v>
      </c>
      <c r="AA1446">
        <v>0</v>
      </c>
      <c r="AB1446">
        <v>0</v>
      </c>
      <c r="AC1446">
        <v>0</v>
      </c>
      <c r="AD1446">
        <v>0.02</v>
      </c>
      <c r="AE1446">
        <v>1.41023735929467</v>
      </c>
      <c r="AF1446">
        <v>174.94976409999899</v>
      </c>
      <c r="AG1446">
        <v>-41.274102299999903</v>
      </c>
      <c r="AI1446">
        <v>250200</v>
      </c>
      <c r="AJ1446" t="s">
        <v>1567</v>
      </c>
      <c r="AK1446" t="s">
        <v>96</v>
      </c>
      <c r="AL1446">
        <v>0</v>
      </c>
      <c r="AM1446">
        <v>0</v>
      </c>
      <c r="AN1446">
        <v>0</v>
      </c>
      <c r="AO1446">
        <v>0</v>
      </c>
      <c r="AP1446">
        <v>0</v>
      </c>
      <c r="AQ1446">
        <v>0.66</v>
      </c>
      <c r="AR1446">
        <v>0</v>
      </c>
      <c r="AS1446">
        <v>0</v>
      </c>
      <c r="AT1446">
        <v>0.34</v>
      </c>
      <c r="AU1446">
        <v>0</v>
      </c>
      <c r="AV1446">
        <v>1.5160549682953299</v>
      </c>
      <c r="AW1446">
        <v>174.78863329999999</v>
      </c>
      <c r="AX1446">
        <v>-41.252628170000001</v>
      </c>
    </row>
    <row r="1447" spans="1:50" x14ac:dyDescent="0.55000000000000004">
      <c r="A1447">
        <v>248200</v>
      </c>
      <c r="B1447" t="s">
        <v>1547</v>
      </c>
      <c r="C1447" t="s">
        <v>96</v>
      </c>
      <c r="D1447">
        <v>0</v>
      </c>
      <c r="E1447">
        <v>0</v>
      </c>
      <c r="F1447">
        <v>0</v>
      </c>
      <c r="G1447">
        <v>0</v>
      </c>
      <c r="H1447">
        <v>1</v>
      </c>
      <c r="I1447">
        <v>0</v>
      </c>
      <c r="J1447">
        <v>0</v>
      </c>
      <c r="K1447">
        <v>0</v>
      </c>
      <c r="L1447">
        <v>0</v>
      </c>
      <c r="M1447">
        <v>0.02</v>
      </c>
      <c r="N1447">
        <v>12.4842867579748</v>
      </c>
      <c r="O1447">
        <f t="shared" si="44"/>
        <v>174.85924790000001</v>
      </c>
      <c r="P1447">
        <f t="shared" si="45"/>
        <v>-41.185541649999998</v>
      </c>
      <c r="R1447">
        <v>247500</v>
      </c>
      <c r="S1447" t="s">
        <v>1539</v>
      </c>
      <c r="T1447" t="s">
        <v>96</v>
      </c>
      <c r="U1447">
        <v>0</v>
      </c>
      <c r="V1447">
        <v>0</v>
      </c>
      <c r="W1447">
        <v>0</v>
      </c>
      <c r="X1447">
        <v>0</v>
      </c>
      <c r="Y1447">
        <v>1</v>
      </c>
      <c r="Z1447">
        <v>0</v>
      </c>
      <c r="AA1447">
        <v>0</v>
      </c>
      <c r="AB1447">
        <v>0</v>
      </c>
      <c r="AC1447">
        <v>0</v>
      </c>
      <c r="AD1447">
        <v>0.02</v>
      </c>
      <c r="AE1447" t="s">
        <v>97</v>
      </c>
      <c r="AF1447">
        <v>174.71526249999999</v>
      </c>
      <c r="AG1447">
        <v>-41.259312370000004</v>
      </c>
      <c r="AI1447">
        <v>250300</v>
      </c>
      <c r="AJ1447" t="s">
        <v>1568</v>
      </c>
      <c r="AK1447" t="s">
        <v>96</v>
      </c>
      <c r="AL1447">
        <v>0</v>
      </c>
      <c r="AM1447">
        <v>0</v>
      </c>
      <c r="AN1447">
        <v>0</v>
      </c>
      <c r="AO1447">
        <v>0</v>
      </c>
      <c r="AP1447">
        <v>0</v>
      </c>
      <c r="AQ1447">
        <v>0.31</v>
      </c>
      <c r="AR1447">
        <v>0</v>
      </c>
      <c r="AS1447">
        <v>0</v>
      </c>
      <c r="AT1447">
        <v>0.69</v>
      </c>
      <c r="AU1447">
        <v>0</v>
      </c>
      <c r="AV1447">
        <v>0.19351091316367899</v>
      </c>
      <c r="AW1447">
        <v>174.77572709999899</v>
      </c>
      <c r="AX1447">
        <v>-41.262228829999998</v>
      </c>
    </row>
    <row r="1448" spans="1:50" x14ac:dyDescent="0.55000000000000004">
      <c r="A1448">
        <v>248300</v>
      </c>
      <c r="B1448" t="s">
        <v>1548</v>
      </c>
      <c r="C1448" t="s">
        <v>96</v>
      </c>
      <c r="D1448">
        <v>0.04</v>
      </c>
      <c r="E1448">
        <v>0.23</v>
      </c>
      <c r="F1448">
        <v>0</v>
      </c>
      <c r="G1448">
        <v>0</v>
      </c>
      <c r="H1448">
        <v>0.66</v>
      </c>
      <c r="I1448">
        <v>0.05</v>
      </c>
      <c r="J1448">
        <v>0</v>
      </c>
      <c r="K1448">
        <v>0.01</v>
      </c>
      <c r="L1448">
        <v>0.01</v>
      </c>
      <c r="M1448">
        <v>0.02</v>
      </c>
      <c r="N1448">
        <v>7.2862626161499602</v>
      </c>
      <c r="O1448">
        <f t="shared" si="44"/>
        <v>174.80695309999999</v>
      </c>
      <c r="P1448">
        <f t="shared" si="45"/>
        <v>-41.21086631</v>
      </c>
      <c r="R1448">
        <v>247600</v>
      </c>
      <c r="S1448" t="s">
        <v>1540</v>
      </c>
      <c r="T1448" t="s">
        <v>96</v>
      </c>
      <c r="U1448">
        <v>0</v>
      </c>
      <c r="V1448">
        <v>0</v>
      </c>
      <c r="W1448">
        <v>0</v>
      </c>
      <c r="X1448">
        <v>0</v>
      </c>
      <c r="Y1448">
        <v>1</v>
      </c>
      <c r="Z1448">
        <v>0</v>
      </c>
      <c r="AA1448">
        <v>0</v>
      </c>
      <c r="AB1448">
        <v>0</v>
      </c>
      <c r="AC1448">
        <v>0</v>
      </c>
      <c r="AD1448">
        <v>0.02</v>
      </c>
      <c r="AE1448">
        <v>0.55633811691218504</v>
      </c>
      <c r="AF1448">
        <v>174.82107209999899</v>
      </c>
      <c r="AG1448">
        <v>-41.164255480000001</v>
      </c>
      <c r="AI1448">
        <v>250400</v>
      </c>
      <c r="AJ1448" t="s">
        <v>1569</v>
      </c>
      <c r="AK1448" t="s">
        <v>96</v>
      </c>
      <c r="AL1448">
        <v>0</v>
      </c>
      <c r="AM1448">
        <v>0</v>
      </c>
      <c r="AN1448">
        <v>0</v>
      </c>
      <c r="AO1448">
        <v>0</v>
      </c>
      <c r="AP1448">
        <v>0</v>
      </c>
      <c r="AQ1448">
        <v>0.68</v>
      </c>
      <c r="AR1448">
        <v>0</v>
      </c>
      <c r="AS1448">
        <v>0</v>
      </c>
      <c r="AT1448">
        <v>0.32</v>
      </c>
      <c r="AU1448">
        <v>0</v>
      </c>
      <c r="AV1448">
        <v>0.66958546194466695</v>
      </c>
      <c r="AW1448">
        <v>174.73249899999999</v>
      </c>
      <c r="AX1448">
        <v>-41.290581850000002</v>
      </c>
    </row>
    <row r="1449" spans="1:50" x14ac:dyDescent="0.55000000000000004">
      <c r="A1449">
        <v>248400</v>
      </c>
      <c r="B1449" t="s">
        <v>1549</v>
      </c>
      <c r="C1449" t="s">
        <v>96</v>
      </c>
      <c r="D1449">
        <v>0.14000000000000001</v>
      </c>
      <c r="E1449">
        <v>0.2</v>
      </c>
      <c r="F1449">
        <v>0</v>
      </c>
      <c r="G1449">
        <v>0</v>
      </c>
      <c r="H1449">
        <v>0.57999999999999996</v>
      </c>
      <c r="I1449">
        <v>0.04</v>
      </c>
      <c r="J1449">
        <v>0</v>
      </c>
      <c r="K1449">
        <v>0.02</v>
      </c>
      <c r="L1449">
        <v>0.02</v>
      </c>
      <c r="M1449">
        <v>0.02</v>
      </c>
      <c r="N1449">
        <v>6.3716892528333702</v>
      </c>
      <c r="O1449">
        <f t="shared" si="44"/>
        <v>174.79383530000001</v>
      </c>
      <c r="P1449">
        <f t="shared" si="45"/>
        <v>-41.223098620000002</v>
      </c>
      <c r="R1449">
        <v>247700</v>
      </c>
      <c r="S1449" t="s">
        <v>1541</v>
      </c>
      <c r="T1449" t="s">
        <v>96</v>
      </c>
      <c r="U1449">
        <v>0</v>
      </c>
      <c r="V1449">
        <v>0</v>
      </c>
      <c r="W1449">
        <v>0</v>
      </c>
      <c r="X1449">
        <v>0</v>
      </c>
      <c r="Y1449">
        <v>1</v>
      </c>
      <c r="Z1449">
        <v>0</v>
      </c>
      <c r="AA1449">
        <v>0</v>
      </c>
      <c r="AB1449">
        <v>0</v>
      </c>
      <c r="AC1449">
        <v>0</v>
      </c>
      <c r="AD1449">
        <v>0.02</v>
      </c>
      <c r="AE1449">
        <v>2.28991457415529</v>
      </c>
      <c r="AF1449">
        <v>174.8338014</v>
      </c>
      <c r="AG1449">
        <v>-41.156664409999998</v>
      </c>
      <c r="AI1449">
        <v>250500</v>
      </c>
      <c r="AJ1449" t="s">
        <v>1570</v>
      </c>
      <c r="AK1449" t="s">
        <v>96</v>
      </c>
      <c r="AL1449">
        <v>0</v>
      </c>
      <c r="AM1449">
        <v>0</v>
      </c>
      <c r="AN1449">
        <v>0</v>
      </c>
      <c r="AO1449">
        <v>0</v>
      </c>
      <c r="AP1449">
        <v>0</v>
      </c>
      <c r="AQ1449">
        <v>0.4</v>
      </c>
      <c r="AR1449">
        <v>0</v>
      </c>
      <c r="AS1449">
        <v>0</v>
      </c>
      <c r="AT1449">
        <v>0.6</v>
      </c>
      <c r="AU1449">
        <v>0</v>
      </c>
      <c r="AV1449">
        <v>0.57629774928741095</v>
      </c>
      <c r="AW1449">
        <v>174.80282149999999</v>
      </c>
      <c r="AX1449">
        <v>-41.249521309999999</v>
      </c>
    </row>
    <row r="1450" spans="1:50" x14ac:dyDescent="0.55000000000000004">
      <c r="A1450">
        <v>248500</v>
      </c>
      <c r="B1450" t="s">
        <v>1550</v>
      </c>
      <c r="C1450" t="s">
        <v>96</v>
      </c>
      <c r="D1450">
        <v>0.02</v>
      </c>
      <c r="E1450">
        <v>0.23</v>
      </c>
      <c r="F1450">
        <v>0</v>
      </c>
      <c r="G1450">
        <v>0</v>
      </c>
      <c r="H1450">
        <v>0.69</v>
      </c>
      <c r="I1450">
        <v>0.06</v>
      </c>
      <c r="J1450">
        <v>0</v>
      </c>
      <c r="K1450">
        <v>0</v>
      </c>
      <c r="L1450">
        <v>0</v>
      </c>
      <c r="M1450">
        <v>0.02</v>
      </c>
      <c r="N1450">
        <v>8.3738037792914799</v>
      </c>
      <c r="O1450">
        <f t="shared" si="44"/>
        <v>174.825399</v>
      </c>
      <c r="P1450">
        <f t="shared" si="45"/>
        <v>-41.204670610000001</v>
      </c>
      <c r="R1450">
        <v>247800</v>
      </c>
      <c r="S1450" t="s">
        <v>1542</v>
      </c>
      <c r="T1450" t="s">
        <v>96</v>
      </c>
      <c r="U1450">
        <v>0</v>
      </c>
      <c r="V1450">
        <v>0</v>
      </c>
      <c r="W1450">
        <v>0</v>
      </c>
      <c r="X1450">
        <v>0</v>
      </c>
      <c r="Y1450">
        <v>0.81</v>
      </c>
      <c r="Z1450">
        <v>0</v>
      </c>
      <c r="AA1450">
        <v>0</v>
      </c>
      <c r="AB1450">
        <v>0</v>
      </c>
      <c r="AC1450">
        <v>0.19</v>
      </c>
      <c r="AD1450">
        <v>0.02</v>
      </c>
      <c r="AE1450">
        <v>0.96167219196407905</v>
      </c>
      <c r="AF1450">
        <v>174.81690069999999</v>
      </c>
      <c r="AG1450">
        <v>-41.181477530000002</v>
      </c>
      <c r="AI1450">
        <v>250600</v>
      </c>
      <c r="AJ1450" t="s">
        <v>1571</v>
      </c>
      <c r="AK1450" t="s">
        <v>96</v>
      </c>
      <c r="AL1450">
        <v>0</v>
      </c>
      <c r="AM1450">
        <v>0.1</v>
      </c>
      <c r="AN1450">
        <v>0</v>
      </c>
      <c r="AO1450">
        <v>0</v>
      </c>
      <c r="AP1450">
        <v>0</v>
      </c>
      <c r="AQ1450">
        <v>0.37</v>
      </c>
      <c r="AR1450">
        <v>0</v>
      </c>
      <c r="AS1450">
        <v>0.01</v>
      </c>
      <c r="AT1450">
        <v>0.52</v>
      </c>
      <c r="AU1450">
        <v>0</v>
      </c>
      <c r="AV1450">
        <v>1.4170167758126</v>
      </c>
      <c r="AW1450">
        <v>174.747422</v>
      </c>
      <c r="AX1450">
        <v>-41.287025870000001</v>
      </c>
    </row>
    <row r="1451" spans="1:50" x14ac:dyDescent="0.55000000000000004">
      <c r="A1451">
        <v>248600</v>
      </c>
      <c r="B1451" t="s">
        <v>1551</v>
      </c>
      <c r="C1451" t="s">
        <v>96</v>
      </c>
      <c r="D1451">
        <v>0.11</v>
      </c>
      <c r="E1451">
        <v>0.2</v>
      </c>
      <c r="F1451">
        <v>0</v>
      </c>
      <c r="G1451">
        <v>0</v>
      </c>
      <c r="H1451">
        <v>0.56999999999999995</v>
      </c>
      <c r="I1451">
        <v>7.0000000000000007E-2</v>
      </c>
      <c r="J1451">
        <v>0</v>
      </c>
      <c r="K1451">
        <v>0.01</v>
      </c>
      <c r="L1451">
        <v>0.04</v>
      </c>
      <c r="M1451">
        <v>0.02</v>
      </c>
      <c r="N1451">
        <v>6.6777451195025899</v>
      </c>
      <c r="O1451">
        <f t="shared" si="44"/>
        <v>174.803096199999</v>
      </c>
      <c r="P1451">
        <f t="shared" si="45"/>
        <v>-41.218155029999998</v>
      </c>
      <c r="R1451">
        <v>247900</v>
      </c>
      <c r="S1451" t="s">
        <v>1544</v>
      </c>
      <c r="T1451" t="s">
        <v>96</v>
      </c>
      <c r="U1451">
        <v>0</v>
      </c>
      <c r="V1451">
        <v>0</v>
      </c>
      <c r="W1451">
        <v>0</v>
      </c>
      <c r="X1451">
        <v>0</v>
      </c>
      <c r="Y1451">
        <v>0.8</v>
      </c>
      <c r="Z1451">
        <v>0.05</v>
      </c>
      <c r="AA1451">
        <v>0</v>
      </c>
      <c r="AB1451">
        <v>0</v>
      </c>
      <c r="AC1451">
        <v>0.15</v>
      </c>
      <c r="AD1451">
        <v>0.02</v>
      </c>
      <c r="AE1451">
        <v>3.2699909843259798</v>
      </c>
      <c r="AF1451">
        <v>174.82717260000001</v>
      </c>
      <c r="AG1451">
        <v>-41.174023339999998</v>
      </c>
      <c r="AI1451">
        <v>250700</v>
      </c>
      <c r="AJ1451" t="s">
        <v>1572</v>
      </c>
      <c r="AK1451" t="s">
        <v>96</v>
      </c>
      <c r="AL1451">
        <v>0</v>
      </c>
      <c r="AM1451">
        <v>0.35</v>
      </c>
      <c r="AN1451">
        <v>0</v>
      </c>
      <c r="AO1451">
        <v>0</v>
      </c>
      <c r="AP1451">
        <v>0.06</v>
      </c>
      <c r="AQ1451">
        <v>0.02</v>
      </c>
      <c r="AR1451">
        <v>0</v>
      </c>
      <c r="AS1451">
        <v>0.01</v>
      </c>
      <c r="AT1451">
        <v>0.56000000000000005</v>
      </c>
      <c r="AU1451">
        <v>0</v>
      </c>
      <c r="AV1451">
        <v>3.68400538188228</v>
      </c>
      <c r="AW1451">
        <v>174.786599</v>
      </c>
      <c r="AX1451">
        <v>-41.268842640000003</v>
      </c>
    </row>
    <row r="1452" spans="1:50" x14ac:dyDescent="0.55000000000000004">
      <c r="A1452">
        <v>248700</v>
      </c>
      <c r="B1452" t="s">
        <v>1552</v>
      </c>
      <c r="C1452" t="s">
        <v>96</v>
      </c>
      <c r="D1452">
        <v>0.01</v>
      </c>
      <c r="E1452">
        <v>0.32</v>
      </c>
      <c r="F1452">
        <v>0</v>
      </c>
      <c r="G1452">
        <v>0</v>
      </c>
      <c r="H1452">
        <v>0.59</v>
      </c>
      <c r="I1452">
        <v>0.04</v>
      </c>
      <c r="J1452">
        <v>0</v>
      </c>
      <c r="K1452">
        <v>0</v>
      </c>
      <c r="L1452">
        <v>0.04</v>
      </c>
      <c r="M1452">
        <v>0.02</v>
      </c>
      <c r="N1452">
        <v>7.0042607206982499</v>
      </c>
      <c r="O1452">
        <f t="shared" si="44"/>
        <v>174.81983719999999</v>
      </c>
      <c r="P1452">
        <f t="shared" si="45"/>
        <v>-41.216743690000001</v>
      </c>
      <c r="R1452">
        <v>248000</v>
      </c>
      <c r="S1452" t="s">
        <v>1545</v>
      </c>
      <c r="T1452" t="s">
        <v>96</v>
      </c>
      <c r="U1452">
        <v>0</v>
      </c>
      <c r="V1452">
        <v>0</v>
      </c>
      <c r="W1452">
        <v>0</v>
      </c>
      <c r="X1452">
        <v>0</v>
      </c>
      <c r="Y1452">
        <v>1</v>
      </c>
      <c r="Z1452">
        <v>0</v>
      </c>
      <c r="AA1452">
        <v>0</v>
      </c>
      <c r="AB1452">
        <v>0</v>
      </c>
      <c r="AC1452">
        <v>0</v>
      </c>
      <c r="AD1452">
        <v>0.02</v>
      </c>
      <c r="AE1452">
        <v>6.34198065978301</v>
      </c>
      <c r="AF1452">
        <v>174.83897039999999</v>
      </c>
      <c r="AG1452">
        <v>-41.17727395</v>
      </c>
      <c r="AI1452">
        <v>250800</v>
      </c>
      <c r="AJ1452" t="s">
        <v>1573</v>
      </c>
      <c r="AK1452" t="s">
        <v>96</v>
      </c>
      <c r="AL1452">
        <v>0</v>
      </c>
      <c r="AM1452">
        <v>0</v>
      </c>
      <c r="AN1452">
        <v>0</v>
      </c>
      <c r="AO1452">
        <v>0</v>
      </c>
      <c r="AP1452">
        <v>0</v>
      </c>
      <c r="AQ1452">
        <v>0.48</v>
      </c>
      <c r="AR1452">
        <v>0</v>
      </c>
      <c r="AS1452">
        <v>0</v>
      </c>
      <c r="AT1452">
        <v>0.52</v>
      </c>
      <c r="AU1452">
        <v>0</v>
      </c>
      <c r="AV1452">
        <v>0.57958227389217098</v>
      </c>
      <c r="AW1452">
        <v>174.76019209999899</v>
      </c>
      <c r="AX1452">
        <v>-41.279080620000002</v>
      </c>
    </row>
    <row r="1453" spans="1:50" x14ac:dyDescent="0.55000000000000004">
      <c r="A1453">
        <v>248800</v>
      </c>
      <c r="B1453" t="s">
        <v>1553</v>
      </c>
      <c r="C1453" t="s">
        <v>96</v>
      </c>
      <c r="D1453">
        <v>0.41</v>
      </c>
      <c r="E1453">
        <v>0.02</v>
      </c>
      <c r="F1453">
        <v>0</v>
      </c>
      <c r="G1453">
        <v>0</v>
      </c>
      <c r="H1453">
        <v>0.47</v>
      </c>
      <c r="I1453">
        <v>0.03</v>
      </c>
      <c r="J1453">
        <v>0</v>
      </c>
      <c r="K1453">
        <v>0.05</v>
      </c>
      <c r="L1453">
        <v>0.02</v>
      </c>
      <c r="M1453">
        <v>0.02</v>
      </c>
      <c r="N1453">
        <v>4.4101872482681204</v>
      </c>
      <c r="O1453">
        <f t="shared" si="44"/>
        <v>174.7716312</v>
      </c>
      <c r="P1453">
        <f t="shared" si="45"/>
        <v>-41.246414590000001</v>
      </c>
      <c r="R1453">
        <v>248100</v>
      </c>
      <c r="S1453" t="s">
        <v>1546</v>
      </c>
      <c r="T1453" t="s">
        <v>96</v>
      </c>
      <c r="U1453">
        <v>0</v>
      </c>
      <c r="V1453">
        <v>0</v>
      </c>
      <c r="W1453">
        <v>0</v>
      </c>
      <c r="X1453">
        <v>0</v>
      </c>
      <c r="Y1453">
        <v>0.7</v>
      </c>
      <c r="Z1453">
        <v>0</v>
      </c>
      <c r="AA1453">
        <v>0</v>
      </c>
      <c r="AB1453">
        <v>0</v>
      </c>
      <c r="AC1453">
        <v>0.3</v>
      </c>
      <c r="AD1453">
        <v>0.02</v>
      </c>
      <c r="AE1453">
        <v>0.60223566626789904</v>
      </c>
      <c r="AF1453">
        <v>174.8122319</v>
      </c>
      <c r="AG1453">
        <v>-41.196432690000002</v>
      </c>
      <c r="AI1453">
        <v>250900</v>
      </c>
      <c r="AJ1453" t="s">
        <v>1574</v>
      </c>
      <c r="AK1453" t="s">
        <v>96</v>
      </c>
      <c r="AL1453">
        <v>0</v>
      </c>
      <c r="AM1453">
        <v>0.43</v>
      </c>
      <c r="AN1453">
        <v>0</v>
      </c>
      <c r="AO1453">
        <v>0</v>
      </c>
      <c r="AP1453">
        <v>0</v>
      </c>
      <c r="AQ1453">
        <v>0.39</v>
      </c>
      <c r="AR1453">
        <v>0</v>
      </c>
      <c r="AS1453">
        <v>0</v>
      </c>
      <c r="AT1453">
        <v>0.18</v>
      </c>
      <c r="AU1453">
        <v>0</v>
      </c>
      <c r="AV1453">
        <v>3.8636653595437198</v>
      </c>
      <c r="AW1453">
        <v>174.77422730000001</v>
      </c>
      <c r="AX1453">
        <v>-41.272464450000001</v>
      </c>
    </row>
    <row r="1454" spans="1:50" x14ac:dyDescent="0.55000000000000004">
      <c r="A1454">
        <v>248900</v>
      </c>
      <c r="B1454" t="s">
        <v>1554</v>
      </c>
      <c r="C1454" t="s">
        <v>96</v>
      </c>
      <c r="D1454">
        <v>0.15</v>
      </c>
      <c r="E1454">
        <v>0.24</v>
      </c>
      <c r="F1454">
        <v>0</v>
      </c>
      <c r="G1454">
        <v>0</v>
      </c>
      <c r="H1454">
        <v>0.49</v>
      </c>
      <c r="I1454">
        <v>0.03</v>
      </c>
      <c r="J1454">
        <v>0</v>
      </c>
      <c r="K1454">
        <v>0.02</v>
      </c>
      <c r="L1454">
        <v>7.0000000000000007E-2</v>
      </c>
      <c r="M1454">
        <v>0.02</v>
      </c>
      <c r="N1454">
        <v>6.1513593493398702</v>
      </c>
      <c r="O1454">
        <f t="shared" si="44"/>
        <v>174.80761769999901</v>
      </c>
      <c r="P1454">
        <f t="shared" si="45"/>
        <v>-41.224603909999999</v>
      </c>
      <c r="R1454">
        <v>248200</v>
      </c>
      <c r="S1454" t="s">
        <v>1547</v>
      </c>
      <c r="T1454" t="s">
        <v>96</v>
      </c>
      <c r="U1454" t="s">
        <v>97</v>
      </c>
      <c r="V1454" t="s">
        <v>97</v>
      </c>
      <c r="W1454" t="s">
        <v>97</v>
      </c>
      <c r="X1454">
        <v>0</v>
      </c>
      <c r="Y1454" t="s">
        <v>97</v>
      </c>
      <c r="Z1454" t="s">
        <v>97</v>
      </c>
      <c r="AA1454">
        <v>0</v>
      </c>
      <c r="AB1454" t="s">
        <v>97</v>
      </c>
      <c r="AC1454" t="s">
        <v>97</v>
      </c>
      <c r="AD1454">
        <v>0.02</v>
      </c>
      <c r="AE1454" t="s">
        <v>97</v>
      </c>
      <c r="AF1454">
        <v>174.85924790000001</v>
      </c>
      <c r="AG1454">
        <v>-41.185541649999998</v>
      </c>
      <c r="AI1454">
        <v>251000</v>
      </c>
      <c r="AJ1454" t="s">
        <v>1575</v>
      </c>
      <c r="AK1454" t="s">
        <v>96</v>
      </c>
      <c r="AL1454">
        <v>0</v>
      </c>
      <c r="AM1454">
        <v>0</v>
      </c>
      <c r="AN1454">
        <v>0</v>
      </c>
      <c r="AO1454">
        <v>0</v>
      </c>
      <c r="AP1454">
        <v>0</v>
      </c>
      <c r="AQ1454">
        <v>0</v>
      </c>
      <c r="AR1454">
        <v>0</v>
      </c>
      <c r="AS1454">
        <v>0</v>
      </c>
      <c r="AT1454">
        <v>1</v>
      </c>
      <c r="AU1454">
        <v>0</v>
      </c>
      <c r="AV1454">
        <v>0.64344755308327695</v>
      </c>
      <c r="AW1454">
        <v>174.76874330000001</v>
      </c>
      <c r="AX1454">
        <v>-41.282498820000001</v>
      </c>
    </row>
    <row r="1455" spans="1:50" x14ac:dyDescent="0.55000000000000004">
      <c r="A1455">
        <v>249000</v>
      </c>
      <c r="B1455" t="s">
        <v>1555</v>
      </c>
      <c r="C1455" t="s">
        <v>96</v>
      </c>
      <c r="D1455">
        <v>0.11</v>
      </c>
      <c r="E1455">
        <v>0.23</v>
      </c>
      <c r="F1455">
        <v>0</v>
      </c>
      <c r="G1455">
        <v>0</v>
      </c>
      <c r="H1455">
        <v>0.6</v>
      </c>
      <c r="I1455">
        <v>0.05</v>
      </c>
      <c r="J1455">
        <v>0</v>
      </c>
      <c r="K1455">
        <v>0.01</v>
      </c>
      <c r="L1455">
        <v>0</v>
      </c>
      <c r="M1455">
        <v>0.02</v>
      </c>
      <c r="N1455">
        <v>5.5842177159006097</v>
      </c>
      <c r="O1455">
        <f t="shared" si="44"/>
        <v>174.7932611</v>
      </c>
      <c r="P1455">
        <f t="shared" si="45"/>
        <v>-41.235056720000003</v>
      </c>
      <c r="R1455">
        <v>248300</v>
      </c>
      <c r="S1455" t="s">
        <v>1548</v>
      </c>
      <c r="T1455" t="s">
        <v>96</v>
      </c>
      <c r="U1455">
        <v>0</v>
      </c>
      <c r="V1455">
        <v>0</v>
      </c>
      <c r="W1455">
        <v>0</v>
      </c>
      <c r="X1455">
        <v>0</v>
      </c>
      <c r="Y1455">
        <v>1</v>
      </c>
      <c r="Z1455">
        <v>0</v>
      </c>
      <c r="AA1455">
        <v>0</v>
      </c>
      <c r="AB1455">
        <v>0</v>
      </c>
      <c r="AC1455">
        <v>0</v>
      </c>
      <c r="AD1455">
        <v>0.02</v>
      </c>
      <c r="AE1455">
        <v>0.75898718002193399</v>
      </c>
      <c r="AF1455">
        <v>174.80695309999999</v>
      </c>
      <c r="AG1455">
        <v>-41.21086631</v>
      </c>
      <c r="AI1455">
        <v>251100</v>
      </c>
      <c r="AJ1455" t="s">
        <v>1576</v>
      </c>
      <c r="AK1455" t="s">
        <v>96</v>
      </c>
      <c r="AL1455">
        <v>0</v>
      </c>
      <c r="AM1455">
        <v>0</v>
      </c>
      <c r="AN1455">
        <v>0</v>
      </c>
      <c r="AO1455">
        <v>0</v>
      </c>
      <c r="AP1455">
        <v>0</v>
      </c>
      <c r="AQ1455">
        <v>0.31</v>
      </c>
      <c r="AR1455">
        <v>0</v>
      </c>
      <c r="AS1455">
        <v>0</v>
      </c>
      <c r="AT1455">
        <v>0.69</v>
      </c>
      <c r="AU1455">
        <v>0</v>
      </c>
      <c r="AV1455">
        <v>0.62334743694710404</v>
      </c>
      <c r="AW1455">
        <v>174.76045619999999</v>
      </c>
      <c r="AX1455">
        <v>-41.287981330000001</v>
      </c>
    </row>
    <row r="1456" spans="1:50" x14ac:dyDescent="0.55000000000000004">
      <c r="A1456">
        <v>249100</v>
      </c>
      <c r="B1456" t="s">
        <v>1556</v>
      </c>
      <c r="C1456" t="s">
        <v>96</v>
      </c>
      <c r="D1456">
        <v>0.33</v>
      </c>
      <c r="E1456">
        <v>0.02</v>
      </c>
      <c r="F1456">
        <v>0</v>
      </c>
      <c r="G1456">
        <v>0</v>
      </c>
      <c r="H1456">
        <v>0.51999999999999902</v>
      </c>
      <c r="I1456">
        <v>0.06</v>
      </c>
      <c r="J1456">
        <v>0</v>
      </c>
      <c r="K1456">
        <v>0.03</v>
      </c>
      <c r="L1456">
        <v>0.04</v>
      </c>
      <c r="M1456">
        <v>0.02</v>
      </c>
      <c r="N1456">
        <v>3.8098946738294299</v>
      </c>
      <c r="O1456">
        <f t="shared" si="44"/>
        <v>174.7618263</v>
      </c>
      <c r="P1456">
        <f t="shared" si="45"/>
        <v>-41.257545110000002</v>
      </c>
      <c r="R1456">
        <v>248400</v>
      </c>
      <c r="S1456" t="s">
        <v>1549</v>
      </c>
      <c r="T1456" t="s">
        <v>96</v>
      </c>
      <c r="U1456">
        <v>0</v>
      </c>
      <c r="V1456">
        <v>0</v>
      </c>
      <c r="W1456">
        <v>0</v>
      </c>
      <c r="X1456">
        <v>0</v>
      </c>
      <c r="Y1456">
        <v>1</v>
      </c>
      <c r="Z1456">
        <v>0</v>
      </c>
      <c r="AA1456">
        <v>0</v>
      </c>
      <c r="AB1456">
        <v>0</v>
      </c>
      <c r="AC1456">
        <v>0</v>
      </c>
      <c r="AD1456">
        <v>0.02</v>
      </c>
      <c r="AE1456">
        <v>0.27145743801620997</v>
      </c>
      <c r="AF1456">
        <v>174.79383530000001</v>
      </c>
      <c r="AG1456">
        <v>-41.223098620000002</v>
      </c>
      <c r="AI1456">
        <v>251200</v>
      </c>
      <c r="AJ1456" t="s">
        <v>1577</v>
      </c>
      <c r="AK1456" t="s">
        <v>96</v>
      </c>
      <c r="AL1456" t="s">
        <v>97</v>
      </c>
      <c r="AM1456" t="s">
        <v>97</v>
      </c>
      <c r="AN1456" t="s">
        <v>97</v>
      </c>
      <c r="AO1456">
        <v>0</v>
      </c>
      <c r="AP1456" t="s">
        <v>97</v>
      </c>
      <c r="AQ1456" t="s">
        <v>97</v>
      </c>
      <c r="AR1456">
        <v>0</v>
      </c>
      <c r="AS1456" t="s">
        <v>97</v>
      </c>
      <c r="AT1456" t="s">
        <v>97</v>
      </c>
      <c r="AU1456">
        <v>0</v>
      </c>
      <c r="AV1456" t="s">
        <v>97</v>
      </c>
      <c r="AW1456">
        <v>174.75986549999999</v>
      </c>
      <c r="AX1456">
        <v>-41.295746180000002</v>
      </c>
    </row>
    <row r="1457" spans="1:50" x14ac:dyDescent="0.55000000000000004">
      <c r="A1457">
        <v>249200</v>
      </c>
      <c r="B1457" t="s">
        <v>1557</v>
      </c>
      <c r="C1457" t="s">
        <v>96</v>
      </c>
      <c r="D1457">
        <v>0.28000000000000003</v>
      </c>
      <c r="E1457">
        <v>0.08</v>
      </c>
      <c r="F1457">
        <v>0</v>
      </c>
      <c r="G1457">
        <v>0</v>
      </c>
      <c r="H1457">
        <v>0.53</v>
      </c>
      <c r="I1457">
        <v>0.04</v>
      </c>
      <c r="J1457">
        <v>0</v>
      </c>
      <c r="K1457">
        <v>0.02</v>
      </c>
      <c r="L1457">
        <v>0.05</v>
      </c>
      <c r="M1457">
        <v>0.02</v>
      </c>
      <c r="N1457">
        <v>5.7524685135611104</v>
      </c>
      <c r="O1457">
        <f t="shared" si="44"/>
        <v>174.80210829999999</v>
      </c>
      <c r="P1457">
        <f t="shared" si="45"/>
        <v>-41.231021759999997</v>
      </c>
      <c r="R1457">
        <v>248500</v>
      </c>
      <c r="S1457" t="s">
        <v>1550</v>
      </c>
      <c r="T1457" t="s">
        <v>96</v>
      </c>
      <c r="U1457">
        <v>0</v>
      </c>
      <c r="V1457">
        <v>0</v>
      </c>
      <c r="W1457">
        <v>0</v>
      </c>
      <c r="X1457">
        <v>0</v>
      </c>
      <c r="Y1457">
        <v>1</v>
      </c>
      <c r="Z1457">
        <v>0</v>
      </c>
      <c r="AA1457">
        <v>0</v>
      </c>
      <c r="AB1457">
        <v>0</v>
      </c>
      <c r="AC1457">
        <v>0</v>
      </c>
      <c r="AD1457">
        <v>0.02</v>
      </c>
      <c r="AE1457" t="s">
        <v>97</v>
      </c>
      <c r="AF1457">
        <v>174.825399</v>
      </c>
      <c r="AG1457">
        <v>-41.204670610000001</v>
      </c>
      <c r="AI1457">
        <v>251300</v>
      </c>
      <c r="AJ1457" t="s">
        <v>1578</v>
      </c>
      <c r="AK1457" t="s">
        <v>96</v>
      </c>
      <c r="AL1457">
        <v>0</v>
      </c>
      <c r="AM1457">
        <v>0.31</v>
      </c>
      <c r="AN1457">
        <v>0</v>
      </c>
      <c r="AO1457">
        <v>0</v>
      </c>
      <c r="AP1457">
        <v>0.09</v>
      </c>
      <c r="AQ1457">
        <v>0.01</v>
      </c>
      <c r="AR1457">
        <v>0</v>
      </c>
      <c r="AS1457">
        <v>0.01</v>
      </c>
      <c r="AT1457">
        <v>0.57999999999999996</v>
      </c>
      <c r="AU1457">
        <v>0</v>
      </c>
      <c r="AV1457">
        <v>2.6498179361496099</v>
      </c>
      <c r="AW1457">
        <v>174.76762529999999</v>
      </c>
      <c r="AX1457">
        <v>-41.289084000000003</v>
      </c>
    </row>
    <row r="1458" spans="1:50" x14ac:dyDescent="0.55000000000000004">
      <c r="A1458">
        <v>249300</v>
      </c>
      <c r="B1458" t="s">
        <v>1558</v>
      </c>
      <c r="C1458" t="s">
        <v>96</v>
      </c>
      <c r="D1458">
        <v>0.3</v>
      </c>
      <c r="E1458">
        <v>0.06</v>
      </c>
      <c r="F1458">
        <v>0</v>
      </c>
      <c r="G1458">
        <v>0</v>
      </c>
      <c r="H1458">
        <v>0.54999999999999905</v>
      </c>
      <c r="I1458">
        <v>0.05</v>
      </c>
      <c r="J1458">
        <v>0</v>
      </c>
      <c r="K1458">
        <v>0.01</v>
      </c>
      <c r="L1458">
        <v>0.03</v>
      </c>
      <c r="M1458">
        <v>0.02</v>
      </c>
      <c r="N1458">
        <v>4.30573997732332</v>
      </c>
      <c r="O1458">
        <f t="shared" si="44"/>
        <v>174.78546519999901</v>
      </c>
      <c r="P1458">
        <f t="shared" si="45"/>
        <v>-41.243509799999998</v>
      </c>
      <c r="R1458">
        <v>248600</v>
      </c>
      <c r="S1458" t="s">
        <v>1551</v>
      </c>
      <c r="T1458" t="s">
        <v>96</v>
      </c>
      <c r="U1458">
        <v>0</v>
      </c>
      <c r="V1458">
        <v>0</v>
      </c>
      <c r="W1458">
        <v>0</v>
      </c>
      <c r="X1458">
        <v>0</v>
      </c>
      <c r="Y1458">
        <v>0.75</v>
      </c>
      <c r="Z1458">
        <v>0</v>
      </c>
      <c r="AA1458">
        <v>0</v>
      </c>
      <c r="AB1458">
        <v>0</v>
      </c>
      <c r="AC1458">
        <v>0.25</v>
      </c>
      <c r="AD1458">
        <v>0.02</v>
      </c>
      <c r="AE1458">
        <v>1.85978693474641</v>
      </c>
      <c r="AF1458">
        <v>174.803096199999</v>
      </c>
      <c r="AG1458">
        <v>-41.218155029999998</v>
      </c>
      <c r="AI1458">
        <v>251400</v>
      </c>
      <c r="AJ1458" t="s">
        <v>1579</v>
      </c>
      <c r="AK1458" t="s">
        <v>96</v>
      </c>
      <c r="AL1458">
        <v>0</v>
      </c>
      <c r="AM1458">
        <v>0.35</v>
      </c>
      <c r="AN1458">
        <v>0</v>
      </c>
      <c r="AO1458">
        <v>0</v>
      </c>
      <c r="AP1458">
        <v>0</v>
      </c>
      <c r="AQ1458">
        <v>0</v>
      </c>
      <c r="AR1458">
        <v>0</v>
      </c>
      <c r="AS1458">
        <v>0</v>
      </c>
      <c r="AT1458">
        <v>0.65</v>
      </c>
      <c r="AU1458">
        <v>0</v>
      </c>
      <c r="AV1458">
        <v>2.8553258296330499</v>
      </c>
      <c r="AW1458">
        <v>174.7757259</v>
      </c>
      <c r="AX1458">
        <v>-41.284934499999999</v>
      </c>
    </row>
    <row r="1459" spans="1:50" x14ac:dyDescent="0.55000000000000004">
      <c r="A1459">
        <v>249400</v>
      </c>
      <c r="B1459" t="s">
        <v>1559</v>
      </c>
      <c r="C1459" t="s">
        <v>96</v>
      </c>
      <c r="D1459">
        <v>0</v>
      </c>
      <c r="E1459">
        <v>0.39</v>
      </c>
      <c r="F1459">
        <v>0</v>
      </c>
      <c r="G1459">
        <v>0</v>
      </c>
      <c r="H1459">
        <v>0.46999999999999897</v>
      </c>
      <c r="I1459">
        <v>0.06</v>
      </c>
      <c r="J1459">
        <v>0</v>
      </c>
      <c r="K1459">
        <v>0.04</v>
      </c>
      <c r="L1459">
        <v>0.04</v>
      </c>
      <c r="M1459">
        <v>0.02</v>
      </c>
      <c r="N1459">
        <v>4.6194559587379898</v>
      </c>
      <c r="O1459">
        <f t="shared" si="44"/>
        <v>174.7253393</v>
      </c>
      <c r="P1459">
        <f t="shared" si="45"/>
        <v>-41.283819430000001</v>
      </c>
      <c r="R1459">
        <v>248700</v>
      </c>
      <c r="S1459" t="s">
        <v>1552</v>
      </c>
      <c r="T1459" t="s">
        <v>96</v>
      </c>
      <c r="U1459">
        <v>0</v>
      </c>
      <c r="V1459">
        <v>0</v>
      </c>
      <c r="W1459">
        <v>0</v>
      </c>
      <c r="X1459">
        <v>0</v>
      </c>
      <c r="Y1459">
        <v>0.89</v>
      </c>
      <c r="Z1459">
        <v>0</v>
      </c>
      <c r="AA1459">
        <v>0</v>
      </c>
      <c r="AB1459">
        <v>0</v>
      </c>
      <c r="AC1459">
        <v>0.11</v>
      </c>
      <c r="AD1459">
        <v>0.02</v>
      </c>
      <c r="AE1459">
        <v>1.27206990240072</v>
      </c>
      <c r="AF1459">
        <v>174.81983719999999</v>
      </c>
      <c r="AG1459">
        <v>-41.216743690000001</v>
      </c>
      <c r="AI1459">
        <v>251500</v>
      </c>
      <c r="AJ1459" t="s">
        <v>1580</v>
      </c>
      <c r="AK1459" t="s">
        <v>96</v>
      </c>
      <c r="AL1459" t="s">
        <v>97</v>
      </c>
      <c r="AM1459" t="s">
        <v>97</v>
      </c>
      <c r="AN1459" t="s">
        <v>97</v>
      </c>
      <c r="AO1459">
        <v>0</v>
      </c>
      <c r="AP1459" t="s">
        <v>97</v>
      </c>
      <c r="AQ1459" t="s">
        <v>97</v>
      </c>
      <c r="AR1459">
        <v>0</v>
      </c>
      <c r="AS1459" t="s">
        <v>97</v>
      </c>
      <c r="AT1459" t="s">
        <v>97</v>
      </c>
      <c r="AU1459">
        <v>0</v>
      </c>
      <c r="AV1459" t="s">
        <v>97</v>
      </c>
      <c r="AW1459">
        <v>174.75585669999899</v>
      </c>
      <c r="AX1459">
        <v>-41.304278830000001</v>
      </c>
    </row>
    <row r="1460" spans="1:50" x14ac:dyDescent="0.55000000000000004">
      <c r="A1460">
        <v>249500</v>
      </c>
      <c r="B1460" t="s">
        <v>1560</v>
      </c>
      <c r="C1460" t="s">
        <v>96</v>
      </c>
      <c r="D1460">
        <v>0.02</v>
      </c>
      <c r="E1460">
        <v>0.3</v>
      </c>
      <c r="F1460">
        <v>0</v>
      </c>
      <c r="G1460">
        <v>0</v>
      </c>
      <c r="H1460">
        <v>0.57999999999999996</v>
      </c>
      <c r="I1460">
        <v>0.06</v>
      </c>
      <c r="J1460">
        <v>0</v>
      </c>
      <c r="K1460">
        <v>0.01</v>
      </c>
      <c r="L1460">
        <v>0.03</v>
      </c>
      <c r="M1460">
        <v>0.02</v>
      </c>
      <c r="N1460">
        <v>6.4782261615492702</v>
      </c>
      <c r="O1460">
        <f t="shared" si="44"/>
        <v>174.82045189999999</v>
      </c>
      <c r="P1460">
        <f t="shared" si="45"/>
        <v>-41.224812819999997</v>
      </c>
      <c r="R1460">
        <v>248800</v>
      </c>
      <c r="S1460" t="s">
        <v>1553</v>
      </c>
      <c r="T1460" t="s">
        <v>96</v>
      </c>
      <c r="U1460" t="s">
        <v>97</v>
      </c>
      <c r="V1460" t="s">
        <v>97</v>
      </c>
      <c r="W1460" t="s">
        <v>97</v>
      </c>
      <c r="X1460">
        <v>0</v>
      </c>
      <c r="Y1460" t="s">
        <v>97</v>
      </c>
      <c r="Z1460" t="s">
        <v>97</v>
      </c>
      <c r="AA1460">
        <v>0</v>
      </c>
      <c r="AB1460" t="s">
        <v>97</v>
      </c>
      <c r="AC1460" t="s">
        <v>97</v>
      </c>
      <c r="AD1460">
        <v>0.02</v>
      </c>
      <c r="AE1460" t="s">
        <v>97</v>
      </c>
      <c r="AF1460">
        <v>174.7716312</v>
      </c>
      <c r="AG1460">
        <v>-41.246414590000001</v>
      </c>
      <c r="AI1460">
        <v>251600</v>
      </c>
      <c r="AJ1460" t="s">
        <v>1581</v>
      </c>
      <c r="AK1460" t="s">
        <v>96</v>
      </c>
      <c r="AL1460">
        <v>0</v>
      </c>
      <c r="AM1460">
        <v>0.11</v>
      </c>
      <c r="AN1460">
        <v>0</v>
      </c>
      <c r="AO1460">
        <v>0</v>
      </c>
      <c r="AP1460">
        <v>0.05</v>
      </c>
      <c r="AQ1460">
        <v>0</v>
      </c>
      <c r="AR1460">
        <v>0</v>
      </c>
      <c r="AS1460">
        <v>0</v>
      </c>
      <c r="AT1460">
        <v>0.84</v>
      </c>
      <c r="AU1460">
        <v>0</v>
      </c>
      <c r="AV1460">
        <v>1.25021713577565</v>
      </c>
      <c r="AW1460">
        <v>174.77469529999999</v>
      </c>
      <c r="AX1460">
        <v>-41.291019210000002</v>
      </c>
    </row>
    <row r="1461" spans="1:50" x14ac:dyDescent="0.55000000000000004">
      <c r="A1461">
        <v>249600</v>
      </c>
      <c r="B1461" t="s">
        <v>1561</v>
      </c>
      <c r="C1461" t="s">
        <v>96</v>
      </c>
      <c r="D1461">
        <v>0.13</v>
      </c>
      <c r="E1461">
        <v>0.26</v>
      </c>
      <c r="F1461">
        <v>0</v>
      </c>
      <c r="G1461">
        <v>0</v>
      </c>
      <c r="H1461">
        <v>0.47</v>
      </c>
      <c r="I1461">
        <v>0.03</v>
      </c>
      <c r="J1461">
        <v>0</v>
      </c>
      <c r="K1461">
        <v>0.08</v>
      </c>
      <c r="L1461">
        <v>0.03</v>
      </c>
      <c r="M1461">
        <v>0.02</v>
      </c>
      <c r="N1461">
        <v>3.7044895692380302</v>
      </c>
      <c r="O1461">
        <f t="shared" si="44"/>
        <v>174.77602580000001</v>
      </c>
      <c r="P1461">
        <f t="shared" si="45"/>
        <v>-41.253163200000003</v>
      </c>
      <c r="R1461">
        <v>248900</v>
      </c>
      <c r="S1461" t="s">
        <v>1554</v>
      </c>
      <c r="T1461" t="s">
        <v>96</v>
      </c>
      <c r="U1461">
        <v>0.01</v>
      </c>
      <c r="V1461">
        <v>0.04</v>
      </c>
      <c r="W1461">
        <v>0</v>
      </c>
      <c r="X1461">
        <v>0</v>
      </c>
      <c r="Y1461">
        <v>0.77999999999999903</v>
      </c>
      <c r="Z1461">
        <v>0.02</v>
      </c>
      <c r="AA1461">
        <v>0</v>
      </c>
      <c r="AB1461">
        <v>0</v>
      </c>
      <c r="AC1461">
        <v>0.15</v>
      </c>
      <c r="AD1461">
        <v>0.02</v>
      </c>
      <c r="AE1461">
        <v>3.99804778805898</v>
      </c>
      <c r="AF1461">
        <v>174.80761769999901</v>
      </c>
      <c r="AG1461">
        <v>-41.224603909999999</v>
      </c>
      <c r="AI1461">
        <v>251700</v>
      </c>
      <c r="AJ1461" t="s">
        <v>1582</v>
      </c>
      <c r="AK1461" t="s">
        <v>96</v>
      </c>
      <c r="AL1461">
        <v>0</v>
      </c>
      <c r="AM1461">
        <v>0.13</v>
      </c>
      <c r="AN1461">
        <v>0</v>
      </c>
      <c r="AO1461">
        <v>0</v>
      </c>
      <c r="AP1461">
        <v>-0.01</v>
      </c>
      <c r="AQ1461">
        <v>0.02</v>
      </c>
      <c r="AR1461">
        <v>0</v>
      </c>
      <c r="AS1461">
        <v>0.01</v>
      </c>
      <c r="AT1461">
        <v>0.85</v>
      </c>
      <c r="AU1461">
        <v>0</v>
      </c>
      <c r="AV1461">
        <v>1.2563243453566499</v>
      </c>
      <c r="AW1461">
        <v>174.77283969999999</v>
      </c>
      <c r="AX1461">
        <v>-41.294693100000003</v>
      </c>
    </row>
    <row r="1462" spans="1:50" x14ac:dyDescent="0.55000000000000004">
      <c r="A1462">
        <v>249700</v>
      </c>
      <c r="B1462" t="s">
        <v>1562</v>
      </c>
      <c r="C1462" t="s">
        <v>96</v>
      </c>
      <c r="D1462">
        <v>0.01</v>
      </c>
      <c r="E1462">
        <v>0.3</v>
      </c>
      <c r="F1462">
        <v>0</v>
      </c>
      <c r="G1462">
        <v>0</v>
      </c>
      <c r="H1462">
        <v>0.61</v>
      </c>
      <c r="I1462">
        <v>0.06</v>
      </c>
      <c r="J1462">
        <v>0</v>
      </c>
      <c r="K1462">
        <v>0.01</v>
      </c>
      <c r="L1462">
        <v>0.01</v>
      </c>
      <c r="M1462">
        <v>0.02</v>
      </c>
      <c r="N1462">
        <v>6.2234718233741999</v>
      </c>
      <c r="O1462">
        <f t="shared" si="44"/>
        <v>174.82124819999899</v>
      </c>
      <c r="P1462">
        <f t="shared" si="45"/>
        <v>-41.234548590000003</v>
      </c>
      <c r="R1462">
        <v>249000</v>
      </c>
      <c r="S1462" t="s">
        <v>1555</v>
      </c>
      <c r="T1462" t="s">
        <v>96</v>
      </c>
      <c r="U1462" t="s">
        <v>97</v>
      </c>
      <c r="V1462" t="s">
        <v>97</v>
      </c>
      <c r="W1462" t="s">
        <v>97</v>
      </c>
      <c r="X1462">
        <v>0</v>
      </c>
      <c r="Y1462" t="s">
        <v>97</v>
      </c>
      <c r="Z1462" t="s">
        <v>97</v>
      </c>
      <c r="AA1462">
        <v>0</v>
      </c>
      <c r="AB1462" t="s">
        <v>97</v>
      </c>
      <c r="AC1462" t="s">
        <v>97</v>
      </c>
      <c r="AD1462">
        <v>0.02</v>
      </c>
      <c r="AE1462" t="s">
        <v>97</v>
      </c>
      <c r="AF1462">
        <v>174.7932611</v>
      </c>
      <c r="AG1462">
        <v>-41.235056720000003</v>
      </c>
      <c r="AI1462">
        <v>251800</v>
      </c>
      <c r="AJ1462" t="s">
        <v>1583</v>
      </c>
      <c r="AK1462" t="s">
        <v>96</v>
      </c>
      <c r="AL1462" t="s">
        <v>97</v>
      </c>
      <c r="AM1462" t="s">
        <v>97</v>
      </c>
      <c r="AN1462" t="s">
        <v>97</v>
      </c>
      <c r="AO1462">
        <v>0</v>
      </c>
      <c r="AP1462" t="s">
        <v>97</v>
      </c>
      <c r="AQ1462" t="s">
        <v>97</v>
      </c>
      <c r="AR1462">
        <v>0</v>
      </c>
      <c r="AS1462" t="s">
        <v>97</v>
      </c>
      <c r="AT1462" t="s">
        <v>97</v>
      </c>
      <c r="AU1462">
        <v>0</v>
      </c>
      <c r="AV1462" t="s">
        <v>97</v>
      </c>
      <c r="AW1462">
        <v>174.78280369999999</v>
      </c>
      <c r="AX1462">
        <v>-41.292060339999999</v>
      </c>
    </row>
    <row r="1463" spans="1:50" x14ac:dyDescent="0.55000000000000004">
      <c r="A1463">
        <v>249800</v>
      </c>
      <c r="B1463" t="s">
        <v>1563</v>
      </c>
      <c r="C1463" t="s">
        <v>96</v>
      </c>
      <c r="D1463">
        <v>0</v>
      </c>
      <c r="E1463">
        <v>0.35</v>
      </c>
      <c r="F1463">
        <v>0</v>
      </c>
      <c r="G1463">
        <v>0</v>
      </c>
      <c r="H1463">
        <v>0.57999999999999996</v>
      </c>
      <c r="I1463">
        <v>7.0000000000000007E-2</v>
      </c>
      <c r="J1463">
        <v>0</v>
      </c>
      <c r="K1463">
        <v>0</v>
      </c>
      <c r="L1463">
        <v>0</v>
      </c>
      <c r="M1463">
        <v>0.02</v>
      </c>
      <c r="N1463">
        <v>7.9504725026456304</v>
      </c>
      <c r="O1463">
        <f t="shared" si="44"/>
        <v>174.83461829999999</v>
      </c>
      <c r="P1463">
        <f t="shared" si="45"/>
        <v>-41.216232390000002</v>
      </c>
      <c r="R1463">
        <v>249100</v>
      </c>
      <c r="S1463" t="s">
        <v>1556</v>
      </c>
      <c r="T1463" t="s">
        <v>96</v>
      </c>
      <c r="U1463">
        <v>0</v>
      </c>
      <c r="V1463">
        <v>0</v>
      </c>
      <c r="W1463">
        <v>0</v>
      </c>
      <c r="X1463">
        <v>0</v>
      </c>
      <c r="Y1463">
        <v>0.89</v>
      </c>
      <c r="Z1463">
        <v>0</v>
      </c>
      <c r="AA1463">
        <v>0</v>
      </c>
      <c r="AB1463">
        <v>0</v>
      </c>
      <c r="AC1463">
        <v>0.11</v>
      </c>
      <c r="AD1463">
        <v>0.02</v>
      </c>
      <c r="AE1463">
        <v>3.9575539923762801</v>
      </c>
      <c r="AF1463">
        <v>174.7618263</v>
      </c>
      <c r="AG1463">
        <v>-41.257545110000002</v>
      </c>
      <c r="AI1463">
        <v>251900</v>
      </c>
      <c r="AJ1463" t="s">
        <v>1584</v>
      </c>
      <c r="AK1463" t="s">
        <v>96</v>
      </c>
      <c r="AL1463">
        <v>0</v>
      </c>
      <c r="AM1463">
        <v>0.02</v>
      </c>
      <c r="AN1463">
        <v>0</v>
      </c>
      <c r="AO1463">
        <v>0</v>
      </c>
      <c r="AP1463">
        <v>0</v>
      </c>
      <c r="AQ1463">
        <v>0.46</v>
      </c>
      <c r="AR1463">
        <v>0</v>
      </c>
      <c r="AS1463">
        <v>0</v>
      </c>
      <c r="AT1463">
        <v>0.52</v>
      </c>
      <c r="AU1463">
        <v>0</v>
      </c>
      <c r="AV1463">
        <v>0.770409041883795</v>
      </c>
      <c r="AW1463">
        <v>174.76585399999999</v>
      </c>
      <c r="AX1463">
        <v>-41.307882679999999</v>
      </c>
    </row>
    <row r="1464" spans="1:50" x14ac:dyDescent="0.55000000000000004">
      <c r="A1464">
        <v>249900</v>
      </c>
      <c r="B1464" t="s">
        <v>1564</v>
      </c>
      <c r="C1464" t="s">
        <v>96</v>
      </c>
      <c r="D1464">
        <v>0</v>
      </c>
      <c r="E1464">
        <v>0.33</v>
      </c>
      <c r="F1464">
        <v>0</v>
      </c>
      <c r="G1464">
        <v>0</v>
      </c>
      <c r="H1464">
        <v>0.44999999999999901</v>
      </c>
      <c r="I1464">
        <v>0.05</v>
      </c>
      <c r="J1464">
        <v>0</v>
      </c>
      <c r="K1464">
        <v>0.06</v>
      </c>
      <c r="L1464">
        <v>0.11</v>
      </c>
      <c r="M1464">
        <v>0.02</v>
      </c>
      <c r="N1464">
        <v>3.1436644158023999</v>
      </c>
      <c r="O1464">
        <f t="shared" si="44"/>
        <v>174.74437219999999</v>
      </c>
      <c r="P1464">
        <f t="shared" si="45"/>
        <v>-41.277587150000002</v>
      </c>
      <c r="R1464">
        <v>249200</v>
      </c>
      <c r="S1464" t="s">
        <v>1557</v>
      </c>
      <c r="T1464" t="s">
        <v>96</v>
      </c>
      <c r="U1464">
        <v>0</v>
      </c>
      <c r="V1464">
        <v>0</v>
      </c>
      <c r="W1464">
        <v>0</v>
      </c>
      <c r="X1464">
        <v>0</v>
      </c>
      <c r="Y1464">
        <v>0.89</v>
      </c>
      <c r="Z1464">
        <v>0</v>
      </c>
      <c r="AA1464">
        <v>0</v>
      </c>
      <c r="AB1464">
        <v>0</v>
      </c>
      <c r="AC1464">
        <v>0.11</v>
      </c>
      <c r="AD1464">
        <v>0.02</v>
      </c>
      <c r="AE1464">
        <v>2.87233373040625</v>
      </c>
      <c r="AF1464">
        <v>174.80210829999999</v>
      </c>
      <c r="AG1464">
        <v>-41.231021759999997</v>
      </c>
      <c r="AI1464">
        <v>252000</v>
      </c>
      <c r="AJ1464" t="s">
        <v>1585</v>
      </c>
      <c r="AK1464" t="s">
        <v>96</v>
      </c>
      <c r="AL1464">
        <v>0</v>
      </c>
      <c r="AM1464">
        <v>0.5</v>
      </c>
      <c r="AN1464">
        <v>0</v>
      </c>
      <c r="AO1464">
        <v>0</v>
      </c>
      <c r="AP1464">
        <v>0</v>
      </c>
      <c r="AQ1464">
        <v>0</v>
      </c>
      <c r="AR1464">
        <v>0</v>
      </c>
      <c r="AS1464">
        <v>0</v>
      </c>
      <c r="AT1464">
        <v>0.5</v>
      </c>
      <c r="AU1464">
        <v>0</v>
      </c>
      <c r="AV1464">
        <v>3.2789778842563599</v>
      </c>
      <c r="AW1464">
        <v>174.77184249999999</v>
      </c>
      <c r="AX1464">
        <v>-41.303283329999999</v>
      </c>
    </row>
    <row r="1465" spans="1:50" x14ac:dyDescent="0.55000000000000004">
      <c r="A1465">
        <v>250000</v>
      </c>
      <c r="B1465" t="s">
        <v>1565</v>
      </c>
      <c r="C1465" t="s">
        <v>96</v>
      </c>
      <c r="D1465">
        <v>0.2</v>
      </c>
      <c r="E1465">
        <v>0.11</v>
      </c>
      <c r="F1465">
        <v>0</v>
      </c>
      <c r="G1465">
        <v>0</v>
      </c>
      <c r="H1465">
        <v>0.51999999999999902</v>
      </c>
      <c r="I1465">
        <v>0.06</v>
      </c>
      <c r="J1465">
        <v>0</v>
      </c>
      <c r="K1465">
        <v>0.06</v>
      </c>
      <c r="L1465">
        <v>0.05</v>
      </c>
      <c r="M1465">
        <v>0.02</v>
      </c>
      <c r="N1465">
        <v>4.7082312642595099</v>
      </c>
      <c r="O1465">
        <f t="shared" si="44"/>
        <v>174.79693069999999</v>
      </c>
      <c r="P1465">
        <f t="shared" si="45"/>
        <v>-41.244643809999999</v>
      </c>
      <c r="R1465">
        <v>249300</v>
      </c>
      <c r="S1465" t="s">
        <v>1558</v>
      </c>
      <c r="T1465" t="s">
        <v>96</v>
      </c>
      <c r="U1465">
        <v>0</v>
      </c>
      <c r="V1465">
        <v>0</v>
      </c>
      <c r="W1465">
        <v>0</v>
      </c>
      <c r="X1465">
        <v>0</v>
      </c>
      <c r="Y1465">
        <v>0.5</v>
      </c>
      <c r="Z1465">
        <v>0</v>
      </c>
      <c r="AA1465">
        <v>0</v>
      </c>
      <c r="AB1465">
        <v>0</v>
      </c>
      <c r="AC1465">
        <v>0.5</v>
      </c>
      <c r="AD1465">
        <v>0.02</v>
      </c>
      <c r="AE1465">
        <v>1.0556914736221601</v>
      </c>
      <c r="AF1465">
        <v>174.78546519999901</v>
      </c>
      <c r="AG1465">
        <v>-41.243509799999998</v>
      </c>
      <c r="AI1465">
        <v>252100</v>
      </c>
      <c r="AJ1465" t="s">
        <v>1586</v>
      </c>
      <c r="AK1465" t="s">
        <v>96</v>
      </c>
      <c r="AL1465">
        <v>0</v>
      </c>
      <c r="AM1465">
        <v>0</v>
      </c>
      <c r="AN1465">
        <v>0</v>
      </c>
      <c r="AO1465">
        <v>0</v>
      </c>
      <c r="AP1465">
        <v>0</v>
      </c>
      <c r="AQ1465">
        <v>0.14000000000000001</v>
      </c>
      <c r="AR1465">
        <v>0</v>
      </c>
      <c r="AS1465">
        <v>0</v>
      </c>
      <c r="AT1465">
        <v>0.86</v>
      </c>
      <c r="AU1465">
        <v>0</v>
      </c>
      <c r="AV1465">
        <v>0.96030304706109104</v>
      </c>
      <c r="AW1465">
        <v>174.78007239999999</v>
      </c>
      <c r="AX1465">
        <v>-41.296915239999997</v>
      </c>
    </row>
    <row r="1466" spans="1:50" x14ac:dyDescent="0.55000000000000004">
      <c r="A1466">
        <v>250100</v>
      </c>
      <c r="B1466" t="s">
        <v>1566</v>
      </c>
      <c r="C1466" t="s">
        <v>96</v>
      </c>
      <c r="D1466">
        <v>0</v>
      </c>
      <c r="E1466">
        <v>0.4</v>
      </c>
      <c r="F1466">
        <v>0</v>
      </c>
      <c r="G1466">
        <v>0</v>
      </c>
      <c r="H1466">
        <v>0.37999999999999901</v>
      </c>
      <c r="I1466">
        <v>0.05</v>
      </c>
      <c r="J1466">
        <v>0</v>
      </c>
      <c r="K1466">
        <v>7.0000000000000007E-2</v>
      </c>
      <c r="L1466">
        <v>0.1</v>
      </c>
      <c r="M1466">
        <v>0.02</v>
      </c>
      <c r="N1466">
        <v>2.5223937654614201</v>
      </c>
      <c r="O1466">
        <f t="shared" si="44"/>
        <v>174.76016580000001</v>
      </c>
      <c r="P1466">
        <f t="shared" si="45"/>
        <v>-41.270149879999998</v>
      </c>
      <c r="R1466">
        <v>249400</v>
      </c>
      <c r="S1466" t="s">
        <v>1559</v>
      </c>
      <c r="T1466" t="s">
        <v>96</v>
      </c>
      <c r="U1466">
        <v>0</v>
      </c>
      <c r="V1466">
        <v>0</v>
      </c>
      <c r="W1466">
        <v>0</v>
      </c>
      <c r="X1466">
        <v>0</v>
      </c>
      <c r="Y1466">
        <v>0.78</v>
      </c>
      <c r="Z1466">
        <v>0</v>
      </c>
      <c r="AA1466">
        <v>0</v>
      </c>
      <c r="AB1466">
        <v>0</v>
      </c>
      <c r="AC1466">
        <v>0.22</v>
      </c>
      <c r="AD1466">
        <v>0.02</v>
      </c>
      <c r="AE1466">
        <v>0.56538678517679897</v>
      </c>
      <c r="AF1466">
        <v>174.7253393</v>
      </c>
      <c r="AG1466">
        <v>-41.283819430000001</v>
      </c>
      <c r="AI1466">
        <v>252200</v>
      </c>
      <c r="AJ1466" t="s">
        <v>1587</v>
      </c>
      <c r="AK1466" t="s">
        <v>96</v>
      </c>
      <c r="AL1466" t="s">
        <v>97</v>
      </c>
      <c r="AM1466" t="s">
        <v>97</v>
      </c>
      <c r="AN1466" t="s">
        <v>97</v>
      </c>
      <c r="AO1466">
        <v>0</v>
      </c>
      <c r="AP1466" t="s">
        <v>97</v>
      </c>
      <c r="AQ1466" t="s">
        <v>97</v>
      </c>
      <c r="AR1466">
        <v>0</v>
      </c>
      <c r="AS1466" t="s">
        <v>97</v>
      </c>
      <c r="AT1466" t="s">
        <v>97</v>
      </c>
      <c r="AU1466">
        <v>0</v>
      </c>
      <c r="AV1466" t="s">
        <v>97</v>
      </c>
      <c r="AW1466">
        <v>174.7565094</v>
      </c>
      <c r="AX1466">
        <v>-41.316851079999999</v>
      </c>
    </row>
    <row r="1467" spans="1:50" x14ac:dyDescent="0.55000000000000004">
      <c r="A1467">
        <v>250200</v>
      </c>
      <c r="B1467" t="s">
        <v>1567</v>
      </c>
      <c r="C1467" t="s">
        <v>96</v>
      </c>
      <c r="D1467">
        <v>0.05</v>
      </c>
      <c r="E1467">
        <v>0.24</v>
      </c>
      <c r="F1467">
        <v>0</v>
      </c>
      <c r="G1467">
        <v>0</v>
      </c>
      <c r="H1467">
        <v>0.54999999999999905</v>
      </c>
      <c r="I1467">
        <v>7.0000000000000007E-2</v>
      </c>
      <c r="J1467">
        <v>0</v>
      </c>
      <c r="K1467">
        <v>0.05</v>
      </c>
      <c r="L1467">
        <v>0.04</v>
      </c>
      <c r="M1467">
        <v>0.02</v>
      </c>
      <c r="N1467">
        <v>3.85409944765299</v>
      </c>
      <c r="O1467">
        <f t="shared" si="44"/>
        <v>174.78863329999999</v>
      </c>
      <c r="P1467">
        <f t="shared" si="45"/>
        <v>-41.252628170000001</v>
      </c>
      <c r="R1467">
        <v>249500</v>
      </c>
      <c r="S1467" t="s">
        <v>1560</v>
      </c>
      <c r="T1467" t="s">
        <v>96</v>
      </c>
      <c r="U1467">
        <v>0</v>
      </c>
      <c r="V1467">
        <v>0</v>
      </c>
      <c r="W1467">
        <v>0</v>
      </c>
      <c r="X1467">
        <v>0</v>
      </c>
      <c r="Y1467">
        <v>0.71</v>
      </c>
      <c r="Z1467">
        <v>0</v>
      </c>
      <c r="AA1467">
        <v>0</v>
      </c>
      <c r="AB1467">
        <v>0</v>
      </c>
      <c r="AC1467">
        <v>0.28999999999999998</v>
      </c>
      <c r="AD1467">
        <v>0.02</v>
      </c>
      <c r="AE1467">
        <v>1.4041264561343101</v>
      </c>
      <c r="AF1467">
        <v>174.82045189999999</v>
      </c>
      <c r="AG1467">
        <v>-41.224812819999997</v>
      </c>
      <c r="AI1467">
        <v>252300</v>
      </c>
      <c r="AJ1467" t="s">
        <v>1588</v>
      </c>
      <c r="AK1467" t="s">
        <v>96</v>
      </c>
      <c r="AL1467" t="s">
        <v>97</v>
      </c>
      <c r="AM1467" t="s">
        <v>97</v>
      </c>
      <c r="AN1467" t="s">
        <v>97</v>
      </c>
      <c r="AO1467">
        <v>0</v>
      </c>
      <c r="AP1467" t="s">
        <v>97</v>
      </c>
      <c r="AQ1467" t="s">
        <v>97</v>
      </c>
      <c r="AR1467">
        <v>0</v>
      </c>
      <c r="AS1467" t="s">
        <v>97</v>
      </c>
      <c r="AT1467" t="s">
        <v>97</v>
      </c>
      <c r="AU1467">
        <v>0</v>
      </c>
      <c r="AV1467" t="s">
        <v>97</v>
      </c>
      <c r="AW1467">
        <v>174.79287239999999</v>
      </c>
      <c r="AX1467">
        <v>-41.29186473</v>
      </c>
    </row>
    <row r="1468" spans="1:50" x14ac:dyDescent="0.55000000000000004">
      <c r="A1468">
        <v>250300</v>
      </c>
      <c r="B1468" t="s">
        <v>1568</v>
      </c>
      <c r="C1468" t="s">
        <v>96</v>
      </c>
      <c r="D1468">
        <v>0</v>
      </c>
      <c r="E1468">
        <v>0.25</v>
      </c>
      <c r="F1468">
        <v>0</v>
      </c>
      <c r="G1468">
        <v>0</v>
      </c>
      <c r="H1468">
        <v>0.37</v>
      </c>
      <c r="I1468">
        <v>0.04</v>
      </c>
      <c r="J1468">
        <v>0</v>
      </c>
      <c r="K1468">
        <v>0.05</v>
      </c>
      <c r="L1468">
        <v>0.28999999999999998</v>
      </c>
      <c r="M1468">
        <v>0.02</v>
      </c>
      <c r="N1468">
        <v>2.8884387401902298</v>
      </c>
      <c r="O1468">
        <f t="shared" si="44"/>
        <v>174.77572709999899</v>
      </c>
      <c r="P1468">
        <f t="shared" si="45"/>
        <v>-41.262228829999998</v>
      </c>
      <c r="R1468">
        <v>249600</v>
      </c>
      <c r="S1468" t="s">
        <v>1561</v>
      </c>
      <c r="T1468" t="s">
        <v>96</v>
      </c>
      <c r="U1468">
        <v>0</v>
      </c>
      <c r="V1468">
        <v>0</v>
      </c>
      <c r="W1468">
        <v>0</v>
      </c>
      <c r="X1468">
        <v>0</v>
      </c>
      <c r="Y1468">
        <v>0.62</v>
      </c>
      <c r="Z1468">
        <v>0</v>
      </c>
      <c r="AA1468">
        <v>0</v>
      </c>
      <c r="AB1468">
        <v>0</v>
      </c>
      <c r="AC1468">
        <v>0.38</v>
      </c>
      <c r="AD1468">
        <v>0.02</v>
      </c>
      <c r="AE1468">
        <v>0.65656934778384302</v>
      </c>
      <c r="AF1468">
        <v>174.77602580000001</v>
      </c>
      <c r="AG1468">
        <v>-41.253163200000003</v>
      </c>
      <c r="AI1468">
        <v>252400</v>
      </c>
      <c r="AJ1468" t="s">
        <v>1589</v>
      </c>
      <c r="AK1468" t="s">
        <v>96</v>
      </c>
      <c r="AL1468">
        <v>0</v>
      </c>
      <c r="AM1468">
        <v>0.3</v>
      </c>
      <c r="AN1468">
        <v>0</v>
      </c>
      <c r="AO1468">
        <v>0</v>
      </c>
      <c r="AP1468">
        <v>0.1</v>
      </c>
      <c r="AQ1468">
        <v>0.04</v>
      </c>
      <c r="AR1468">
        <v>0</v>
      </c>
      <c r="AS1468">
        <v>0</v>
      </c>
      <c r="AT1468">
        <v>0.56000000000000005</v>
      </c>
      <c r="AU1468">
        <v>0</v>
      </c>
      <c r="AV1468">
        <v>2.2311211066551802</v>
      </c>
      <c r="AW1468">
        <v>174.77750140000001</v>
      </c>
      <c r="AX1468">
        <v>-41.302514809999998</v>
      </c>
    </row>
    <row r="1469" spans="1:50" x14ac:dyDescent="0.55000000000000004">
      <c r="A1469">
        <v>250400</v>
      </c>
      <c r="B1469" t="s">
        <v>1569</v>
      </c>
      <c r="C1469" t="s">
        <v>96</v>
      </c>
      <c r="D1469">
        <v>0</v>
      </c>
      <c r="E1469">
        <v>0.38</v>
      </c>
      <c r="F1469">
        <v>0</v>
      </c>
      <c r="G1469">
        <v>0</v>
      </c>
      <c r="H1469">
        <v>0.48</v>
      </c>
      <c r="I1469">
        <v>0.04</v>
      </c>
      <c r="J1469">
        <v>0</v>
      </c>
      <c r="K1469">
        <v>0.04</v>
      </c>
      <c r="L1469">
        <v>0.06</v>
      </c>
      <c r="M1469">
        <v>0.02</v>
      </c>
      <c r="N1469">
        <v>4.1587463422065003</v>
      </c>
      <c r="O1469">
        <f t="shared" si="44"/>
        <v>174.73249899999999</v>
      </c>
      <c r="P1469">
        <f t="shared" si="45"/>
        <v>-41.290581850000002</v>
      </c>
      <c r="R1469">
        <v>249700</v>
      </c>
      <c r="S1469" t="s">
        <v>1562</v>
      </c>
      <c r="T1469" t="s">
        <v>96</v>
      </c>
      <c r="U1469">
        <v>0</v>
      </c>
      <c r="V1469">
        <v>0.02</v>
      </c>
      <c r="W1469">
        <v>0</v>
      </c>
      <c r="X1469">
        <v>0</v>
      </c>
      <c r="Y1469">
        <v>0.94</v>
      </c>
      <c r="Z1469">
        <v>0.04</v>
      </c>
      <c r="AA1469">
        <v>0</v>
      </c>
      <c r="AB1469">
        <v>0</v>
      </c>
      <c r="AC1469">
        <v>0</v>
      </c>
      <c r="AD1469">
        <v>0.02</v>
      </c>
      <c r="AE1469">
        <v>9.7173801968493905</v>
      </c>
      <c r="AF1469">
        <v>174.82124819999899</v>
      </c>
      <c r="AG1469">
        <v>-41.234548590000003</v>
      </c>
      <c r="AI1469">
        <v>252500</v>
      </c>
      <c r="AJ1469" t="s">
        <v>1590</v>
      </c>
      <c r="AK1469" t="s">
        <v>96</v>
      </c>
      <c r="AL1469">
        <v>0</v>
      </c>
      <c r="AM1469">
        <v>0.6</v>
      </c>
      <c r="AN1469">
        <v>0</v>
      </c>
      <c r="AO1469">
        <v>0</v>
      </c>
      <c r="AP1469">
        <v>0.01</v>
      </c>
      <c r="AQ1469">
        <v>0.14000000000000001</v>
      </c>
      <c r="AR1469">
        <v>0</v>
      </c>
      <c r="AS1469">
        <v>0</v>
      </c>
      <c r="AT1469">
        <v>0.25</v>
      </c>
      <c r="AU1469">
        <v>0</v>
      </c>
      <c r="AV1469">
        <v>3.11689851447096</v>
      </c>
      <c r="AW1469">
        <v>174.7876383</v>
      </c>
      <c r="AX1469">
        <v>-41.298828780000001</v>
      </c>
    </row>
    <row r="1470" spans="1:50" x14ac:dyDescent="0.55000000000000004">
      <c r="A1470">
        <v>250500</v>
      </c>
      <c r="B1470" t="s">
        <v>1570</v>
      </c>
      <c r="C1470" t="s">
        <v>96</v>
      </c>
      <c r="D1470">
        <v>0.01</v>
      </c>
      <c r="E1470">
        <v>0.31</v>
      </c>
      <c r="F1470">
        <v>0</v>
      </c>
      <c r="G1470">
        <v>0</v>
      </c>
      <c r="H1470">
        <v>0.57999999999999996</v>
      </c>
      <c r="I1470">
        <v>0.05</v>
      </c>
      <c r="J1470">
        <v>0</v>
      </c>
      <c r="K1470">
        <v>0.03</v>
      </c>
      <c r="L1470">
        <v>0.02</v>
      </c>
      <c r="M1470">
        <v>0.02</v>
      </c>
      <c r="N1470">
        <v>4.5051639103013104</v>
      </c>
      <c r="O1470">
        <f t="shared" si="44"/>
        <v>174.80282149999999</v>
      </c>
      <c r="P1470">
        <f t="shared" si="45"/>
        <v>-41.249521309999999</v>
      </c>
      <c r="R1470">
        <v>249800</v>
      </c>
      <c r="S1470" t="s">
        <v>1563</v>
      </c>
      <c r="T1470" t="s">
        <v>96</v>
      </c>
      <c r="U1470" t="s">
        <v>97</v>
      </c>
      <c r="V1470" t="s">
        <v>97</v>
      </c>
      <c r="W1470" t="s">
        <v>97</v>
      </c>
      <c r="X1470">
        <v>0</v>
      </c>
      <c r="Y1470" t="s">
        <v>97</v>
      </c>
      <c r="Z1470" t="s">
        <v>97</v>
      </c>
      <c r="AA1470">
        <v>0</v>
      </c>
      <c r="AB1470" t="s">
        <v>97</v>
      </c>
      <c r="AC1470" t="s">
        <v>97</v>
      </c>
      <c r="AD1470">
        <v>0.02</v>
      </c>
      <c r="AE1470" t="s">
        <v>97</v>
      </c>
      <c r="AF1470">
        <v>174.83461829999999</v>
      </c>
      <c r="AG1470">
        <v>-41.216232390000002</v>
      </c>
      <c r="AI1470">
        <v>252600</v>
      </c>
      <c r="AJ1470" t="s">
        <v>1591</v>
      </c>
      <c r="AK1470" t="s">
        <v>96</v>
      </c>
      <c r="AL1470">
        <v>0</v>
      </c>
      <c r="AM1470">
        <v>0</v>
      </c>
      <c r="AN1470">
        <v>0</v>
      </c>
      <c r="AO1470">
        <v>0</v>
      </c>
      <c r="AP1470">
        <v>0</v>
      </c>
      <c r="AQ1470">
        <v>0.41</v>
      </c>
      <c r="AR1470">
        <v>0</v>
      </c>
      <c r="AS1470">
        <v>0</v>
      </c>
      <c r="AT1470">
        <v>0.59</v>
      </c>
      <c r="AU1470">
        <v>0</v>
      </c>
      <c r="AV1470">
        <v>0.19486736200310001</v>
      </c>
      <c r="AW1470">
        <v>174.8007988</v>
      </c>
      <c r="AX1470">
        <v>-41.292291259999999</v>
      </c>
    </row>
    <row r="1471" spans="1:50" x14ac:dyDescent="0.55000000000000004">
      <c r="A1471">
        <v>250600</v>
      </c>
      <c r="B1471" t="s">
        <v>1571</v>
      </c>
      <c r="C1471" t="s">
        <v>96</v>
      </c>
      <c r="D1471">
        <v>0</v>
      </c>
      <c r="E1471">
        <v>0.3</v>
      </c>
      <c r="F1471">
        <v>0</v>
      </c>
      <c r="G1471">
        <v>0</v>
      </c>
      <c r="H1471">
        <v>0.47999999999999898</v>
      </c>
      <c r="I1471">
        <v>0.04</v>
      </c>
      <c r="J1471">
        <v>0</v>
      </c>
      <c r="K1471">
        <v>0.05</v>
      </c>
      <c r="L1471">
        <v>0.13</v>
      </c>
      <c r="M1471">
        <v>0.02</v>
      </c>
      <c r="N1471">
        <v>2.8687812700586801</v>
      </c>
      <c r="O1471">
        <f t="shared" si="44"/>
        <v>174.747422</v>
      </c>
      <c r="P1471">
        <f t="shared" si="45"/>
        <v>-41.287025870000001</v>
      </c>
      <c r="R1471">
        <v>249900</v>
      </c>
      <c r="S1471" t="s">
        <v>1564</v>
      </c>
      <c r="T1471" t="s">
        <v>96</v>
      </c>
      <c r="U1471">
        <v>0</v>
      </c>
      <c r="V1471">
        <v>0.06</v>
      </c>
      <c r="W1471">
        <v>0</v>
      </c>
      <c r="X1471">
        <v>0</v>
      </c>
      <c r="Y1471">
        <v>0.54999999999999905</v>
      </c>
      <c r="Z1471">
        <v>0</v>
      </c>
      <c r="AA1471">
        <v>0</v>
      </c>
      <c r="AB1471">
        <v>0</v>
      </c>
      <c r="AC1471">
        <v>0.39</v>
      </c>
      <c r="AD1471">
        <v>0.02</v>
      </c>
      <c r="AE1471">
        <v>1.5726355456104799</v>
      </c>
      <c r="AF1471">
        <v>174.74437219999999</v>
      </c>
      <c r="AG1471">
        <v>-41.277587150000002</v>
      </c>
      <c r="AI1471">
        <v>252700</v>
      </c>
      <c r="AJ1471" t="s">
        <v>1592</v>
      </c>
      <c r="AK1471" t="s">
        <v>96</v>
      </c>
      <c r="AL1471">
        <v>0</v>
      </c>
      <c r="AM1471">
        <v>0</v>
      </c>
      <c r="AN1471">
        <v>0</v>
      </c>
      <c r="AO1471">
        <v>0</v>
      </c>
      <c r="AP1471">
        <v>0</v>
      </c>
      <c r="AQ1471">
        <v>0.54</v>
      </c>
      <c r="AR1471">
        <v>0</v>
      </c>
      <c r="AS1471">
        <v>0.11</v>
      </c>
      <c r="AT1471">
        <v>0.35</v>
      </c>
      <c r="AU1471">
        <v>0</v>
      </c>
      <c r="AV1471">
        <v>0.301233407770365</v>
      </c>
      <c r="AW1471">
        <v>174.75396909999901</v>
      </c>
      <c r="AX1471">
        <v>-41.332740989999998</v>
      </c>
    </row>
    <row r="1472" spans="1:50" x14ac:dyDescent="0.55000000000000004">
      <c r="A1472">
        <v>250700</v>
      </c>
      <c r="B1472" t="s">
        <v>1572</v>
      </c>
      <c r="C1472" t="s">
        <v>96</v>
      </c>
      <c r="D1472">
        <v>0</v>
      </c>
      <c r="E1472">
        <v>0.13</v>
      </c>
      <c r="F1472">
        <v>0</v>
      </c>
      <c r="G1472">
        <v>0</v>
      </c>
      <c r="H1472">
        <v>0.17</v>
      </c>
      <c r="I1472">
        <v>0</v>
      </c>
      <c r="J1472">
        <v>0</v>
      </c>
      <c r="K1472">
        <v>0.02</v>
      </c>
      <c r="L1472">
        <v>0.68</v>
      </c>
      <c r="M1472">
        <v>0.02</v>
      </c>
      <c r="N1472">
        <v>1.6738271372087099</v>
      </c>
      <c r="O1472">
        <f t="shared" si="44"/>
        <v>174.786599</v>
      </c>
      <c r="P1472">
        <f t="shared" si="45"/>
        <v>-41.268842640000003</v>
      </c>
      <c r="R1472">
        <v>250000</v>
      </c>
      <c r="S1472" t="s">
        <v>1565</v>
      </c>
      <c r="T1472" t="s">
        <v>96</v>
      </c>
      <c r="U1472">
        <v>0</v>
      </c>
      <c r="V1472">
        <v>0</v>
      </c>
      <c r="W1472">
        <v>0</v>
      </c>
      <c r="X1472">
        <v>0</v>
      </c>
      <c r="Y1472">
        <v>0.6</v>
      </c>
      <c r="Z1472">
        <v>0</v>
      </c>
      <c r="AA1472">
        <v>0</v>
      </c>
      <c r="AB1472">
        <v>0</v>
      </c>
      <c r="AC1472">
        <v>0.4</v>
      </c>
      <c r="AD1472">
        <v>0.02</v>
      </c>
      <c r="AE1472">
        <v>1.6137272836318299</v>
      </c>
      <c r="AF1472">
        <v>174.79693069999999</v>
      </c>
      <c r="AG1472">
        <v>-41.244643809999999</v>
      </c>
      <c r="AI1472">
        <v>252800</v>
      </c>
      <c r="AJ1472" t="s">
        <v>1593</v>
      </c>
      <c r="AK1472" t="s">
        <v>96</v>
      </c>
      <c r="AL1472">
        <v>0</v>
      </c>
      <c r="AM1472">
        <v>0</v>
      </c>
      <c r="AN1472">
        <v>0</v>
      </c>
      <c r="AO1472">
        <v>0</v>
      </c>
      <c r="AP1472">
        <v>0</v>
      </c>
      <c r="AQ1472">
        <v>0.54</v>
      </c>
      <c r="AR1472">
        <v>0</v>
      </c>
      <c r="AS1472">
        <v>0</v>
      </c>
      <c r="AT1472">
        <v>0.46</v>
      </c>
      <c r="AU1472">
        <v>0</v>
      </c>
      <c r="AV1472">
        <v>0.61652533097761497</v>
      </c>
      <c r="AW1472">
        <v>174.76580190000001</v>
      </c>
      <c r="AX1472">
        <v>-41.31951669</v>
      </c>
    </row>
    <row r="1473" spans="1:50" x14ac:dyDescent="0.55000000000000004">
      <c r="A1473">
        <v>250800</v>
      </c>
      <c r="B1473" t="s">
        <v>1573</v>
      </c>
      <c r="C1473" t="s">
        <v>96</v>
      </c>
      <c r="D1473">
        <v>0</v>
      </c>
      <c r="E1473">
        <v>0.28000000000000003</v>
      </c>
      <c r="F1473">
        <v>0</v>
      </c>
      <c r="G1473">
        <v>0</v>
      </c>
      <c r="H1473">
        <v>0.31</v>
      </c>
      <c r="I1473">
        <v>0.02</v>
      </c>
      <c r="J1473">
        <v>0</v>
      </c>
      <c r="K1473">
        <v>0.04</v>
      </c>
      <c r="L1473">
        <v>0.35</v>
      </c>
      <c r="M1473">
        <v>0.02</v>
      </c>
      <c r="N1473">
        <v>2.2094778747961401</v>
      </c>
      <c r="O1473">
        <f t="shared" si="44"/>
        <v>174.76019209999899</v>
      </c>
      <c r="P1473">
        <f t="shared" si="45"/>
        <v>-41.279080620000002</v>
      </c>
      <c r="R1473">
        <v>250100</v>
      </c>
      <c r="S1473" t="s">
        <v>1566</v>
      </c>
      <c r="T1473" t="s">
        <v>96</v>
      </c>
      <c r="U1473" t="s">
        <v>97</v>
      </c>
      <c r="V1473" t="s">
        <v>97</v>
      </c>
      <c r="W1473" t="s">
        <v>97</v>
      </c>
      <c r="X1473">
        <v>0</v>
      </c>
      <c r="Y1473" t="s">
        <v>97</v>
      </c>
      <c r="Z1473" t="s">
        <v>97</v>
      </c>
      <c r="AA1473">
        <v>0</v>
      </c>
      <c r="AB1473" t="s">
        <v>97</v>
      </c>
      <c r="AC1473" t="s">
        <v>97</v>
      </c>
      <c r="AD1473">
        <v>0.02</v>
      </c>
      <c r="AE1473" t="s">
        <v>97</v>
      </c>
      <c r="AF1473">
        <v>174.76016580000001</v>
      </c>
      <c r="AG1473">
        <v>-41.270149879999998</v>
      </c>
      <c r="AI1473">
        <v>252900</v>
      </c>
      <c r="AJ1473" t="s">
        <v>1594</v>
      </c>
      <c r="AK1473" t="s">
        <v>96</v>
      </c>
      <c r="AL1473">
        <v>0</v>
      </c>
      <c r="AM1473">
        <v>0</v>
      </c>
      <c r="AN1473">
        <v>0</v>
      </c>
      <c r="AO1473">
        <v>0</v>
      </c>
      <c r="AP1473">
        <v>0.02</v>
      </c>
      <c r="AQ1473">
        <v>0.2</v>
      </c>
      <c r="AR1473">
        <v>0</v>
      </c>
      <c r="AS1473">
        <v>0.03</v>
      </c>
      <c r="AT1473">
        <v>0.75</v>
      </c>
      <c r="AU1473">
        <v>0</v>
      </c>
      <c r="AV1473">
        <v>1.1114896294541801</v>
      </c>
      <c r="AW1473">
        <v>174.78319440000001</v>
      </c>
      <c r="AX1473">
        <v>-41.309000810000001</v>
      </c>
    </row>
    <row r="1474" spans="1:50" x14ac:dyDescent="0.55000000000000004">
      <c r="A1474">
        <v>250900</v>
      </c>
      <c r="B1474" t="s">
        <v>1574</v>
      </c>
      <c r="C1474" t="s">
        <v>96</v>
      </c>
      <c r="D1474">
        <v>0.01</v>
      </c>
      <c r="E1474">
        <v>0.09</v>
      </c>
      <c r="F1474">
        <v>0</v>
      </c>
      <c r="G1474">
        <v>0</v>
      </c>
      <c r="H1474">
        <v>0.11</v>
      </c>
      <c r="I1474">
        <v>0</v>
      </c>
      <c r="J1474">
        <v>0</v>
      </c>
      <c r="K1474">
        <v>0.01</v>
      </c>
      <c r="L1474">
        <v>0.78</v>
      </c>
      <c r="M1474">
        <v>0.02</v>
      </c>
      <c r="N1474">
        <v>1.61799794440954</v>
      </c>
      <c r="O1474">
        <f t="shared" si="44"/>
        <v>174.77422730000001</v>
      </c>
      <c r="P1474">
        <f t="shared" si="45"/>
        <v>-41.272464450000001</v>
      </c>
      <c r="R1474">
        <v>250200</v>
      </c>
      <c r="S1474" t="s">
        <v>1567</v>
      </c>
      <c r="T1474" t="s">
        <v>96</v>
      </c>
      <c r="U1474">
        <v>0</v>
      </c>
      <c r="V1474">
        <v>0</v>
      </c>
      <c r="W1474">
        <v>0</v>
      </c>
      <c r="X1474">
        <v>0</v>
      </c>
      <c r="Y1474">
        <v>1</v>
      </c>
      <c r="Z1474">
        <v>0</v>
      </c>
      <c r="AA1474">
        <v>0</v>
      </c>
      <c r="AB1474">
        <v>0</v>
      </c>
      <c r="AC1474">
        <v>0</v>
      </c>
      <c r="AD1474">
        <v>0.02</v>
      </c>
      <c r="AE1474">
        <v>1.1270398795199299</v>
      </c>
      <c r="AF1474">
        <v>174.78863329999999</v>
      </c>
      <c r="AG1474">
        <v>-41.252628170000001</v>
      </c>
      <c r="AI1474">
        <v>253000</v>
      </c>
      <c r="AJ1474" t="s">
        <v>1595</v>
      </c>
      <c r="AK1474" t="s">
        <v>96</v>
      </c>
      <c r="AL1474">
        <v>0</v>
      </c>
      <c r="AM1474">
        <v>0.04</v>
      </c>
      <c r="AN1474">
        <v>0</v>
      </c>
      <c r="AO1474">
        <v>0</v>
      </c>
      <c r="AP1474">
        <v>0</v>
      </c>
      <c r="AQ1474">
        <v>0.11</v>
      </c>
      <c r="AR1474">
        <v>0</v>
      </c>
      <c r="AS1474">
        <v>0.03</v>
      </c>
      <c r="AT1474">
        <v>0.82</v>
      </c>
      <c r="AU1474">
        <v>0</v>
      </c>
      <c r="AV1474">
        <v>1.4360104815122301</v>
      </c>
      <c r="AW1474">
        <v>174.77608240000001</v>
      </c>
      <c r="AX1474">
        <v>-41.312893150000001</v>
      </c>
    </row>
    <row r="1475" spans="1:50" x14ac:dyDescent="0.55000000000000004">
      <c r="A1475">
        <v>251000</v>
      </c>
      <c r="B1475" t="s">
        <v>1575</v>
      </c>
      <c r="C1475" t="s">
        <v>96</v>
      </c>
      <c r="D1475">
        <v>0</v>
      </c>
      <c r="E1475">
        <v>0</v>
      </c>
      <c r="F1475">
        <v>0</v>
      </c>
      <c r="G1475">
        <v>0</v>
      </c>
      <c r="H1475">
        <v>0.04</v>
      </c>
      <c r="I1475">
        <v>0</v>
      </c>
      <c r="J1475">
        <v>0</v>
      </c>
      <c r="K1475">
        <v>0</v>
      </c>
      <c r="L1475">
        <v>0.96</v>
      </c>
      <c r="M1475">
        <v>0.02</v>
      </c>
      <c r="N1475">
        <v>0.92660255207378694</v>
      </c>
      <c r="O1475">
        <f t="shared" si="44"/>
        <v>174.76874330000001</v>
      </c>
      <c r="P1475">
        <f t="shared" si="45"/>
        <v>-41.282498820000001</v>
      </c>
      <c r="R1475">
        <v>250300</v>
      </c>
      <c r="S1475" t="s">
        <v>1568</v>
      </c>
      <c r="T1475" t="s">
        <v>96</v>
      </c>
      <c r="U1475">
        <v>0</v>
      </c>
      <c r="V1475">
        <v>0</v>
      </c>
      <c r="W1475">
        <v>0</v>
      </c>
      <c r="X1475">
        <v>0</v>
      </c>
      <c r="Y1475">
        <v>0.33</v>
      </c>
      <c r="Z1475">
        <v>0</v>
      </c>
      <c r="AA1475">
        <v>0</v>
      </c>
      <c r="AB1475">
        <v>0</v>
      </c>
      <c r="AC1475">
        <v>0.67</v>
      </c>
      <c r="AD1475">
        <v>0.02</v>
      </c>
      <c r="AE1475" t="s">
        <v>97</v>
      </c>
      <c r="AF1475">
        <v>174.77572709999899</v>
      </c>
      <c r="AG1475">
        <v>-41.262228829999998</v>
      </c>
      <c r="AI1475">
        <v>253100</v>
      </c>
      <c r="AJ1475" t="s">
        <v>1596</v>
      </c>
      <c r="AK1475" t="s">
        <v>96</v>
      </c>
      <c r="AL1475">
        <v>0</v>
      </c>
      <c r="AM1475">
        <v>0</v>
      </c>
      <c r="AN1475">
        <v>0</v>
      </c>
      <c r="AO1475">
        <v>0</v>
      </c>
      <c r="AP1475">
        <v>-0.01</v>
      </c>
      <c r="AQ1475">
        <v>0.34</v>
      </c>
      <c r="AR1475">
        <v>0</v>
      </c>
      <c r="AS1475">
        <v>0.03</v>
      </c>
      <c r="AT1475">
        <v>0.64</v>
      </c>
      <c r="AU1475">
        <v>0</v>
      </c>
      <c r="AV1475">
        <v>0.251696320005526</v>
      </c>
      <c r="AW1475">
        <v>174.7962981</v>
      </c>
      <c r="AX1475">
        <v>-41.301625289999997</v>
      </c>
    </row>
    <row r="1476" spans="1:50" x14ac:dyDescent="0.55000000000000004">
      <c r="A1476">
        <v>251100</v>
      </c>
      <c r="B1476" t="s">
        <v>1576</v>
      </c>
      <c r="C1476" t="s">
        <v>96</v>
      </c>
      <c r="D1476">
        <v>0</v>
      </c>
      <c r="E1476">
        <v>0.15</v>
      </c>
      <c r="F1476">
        <v>0</v>
      </c>
      <c r="G1476">
        <v>0</v>
      </c>
      <c r="H1476">
        <v>0.17</v>
      </c>
      <c r="I1476">
        <v>0.01</v>
      </c>
      <c r="J1476">
        <v>0</v>
      </c>
      <c r="K1476">
        <v>0.02</v>
      </c>
      <c r="L1476">
        <v>0.65</v>
      </c>
      <c r="M1476">
        <v>0.02</v>
      </c>
      <c r="N1476">
        <v>1.6983861030077401</v>
      </c>
      <c r="O1476">
        <f t="shared" ref="O1476:O1539" si="46">VLOOKUP($A1476,$R$2:$AG$2152, 15)</f>
        <v>174.76045619999999</v>
      </c>
      <c r="P1476">
        <f t="shared" ref="P1476:P1539" si="47">VLOOKUP($A1476,$R$2:$AG$2152, 16)</f>
        <v>-41.287981330000001</v>
      </c>
      <c r="R1476">
        <v>250400</v>
      </c>
      <c r="S1476" t="s">
        <v>1569</v>
      </c>
      <c r="T1476" t="s">
        <v>96</v>
      </c>
      <c r="U1476">
        <v>0</v>
      </c>
      <c r="V1476">
        <v>0</v>
      </c>
      <c r="W1476">
        <v>0</v>
      </c>
      <c r="X1476">
        <v>0</v>
      </c>
      <c r="Y1476">
        <v>0.79</v>
      </c>
      <c r="Z1476">
        <v>0</v>
      </c>
      <c r="AA1476">
        <v>0</v>
      </c>
      <c r="AB1476">
        <v>0</v>
      </c>
      <c r="AC1476">
        <v>0.21</v>
      </c>
      <c r="AD1476">
        <v>0.02</v>
      </c>
      <c r="AE1476">
        <v>0.458368046587667</v>
      </c>
      <c r="AF1476">
        <v>174.73249899999999</v>
      </c>
      <c r="AG1476">
        <v>-41.290581850000002</v>
      </c>
      <c r="AI1476">
        <v>253200</v>
      </c>
      <c r="AJ1476" t="s">
        <v>1597</v>
      </c>
      <c r="AK1476" t="s">
        <v>96</v>
      </c>
      <c r="AL1476" t="s">
        <v>97</v>
      </c>
      <c r="AM1476" t="s">
        <v>97</v>
      </c>
      <c r="AN1476" t="s">
        <v>97</v>
      </c>
      <c r="AO1476">
        <v>0</v>
      </c>
      <c r="AP1476" t="s">
        <v>97</v>
      </c>
      <c r="AQ1476" t="s">
        <v>97</v>
      </c>
      <c r="AR1476">
        <v>0</v>
      </c>
      <c r="AS1476" t="s">
        <v>97</v>
      </c>
      <c r="AT1476" t="s">
        <v>97</v>
      </c>
      <c r="AU1476">
        <v>0</v>
      </c>
      <c r="AV1476" t="s">
        <v>97</v>
      </c>
      <c r="AW1476">
        <v>174.8004483</v>
      </c>
      <c r="AX1476">
        <v>-41.305872379999997</v>
      </c>
    </row>
    <row r="1477" spans="1:50" x14ac:dyDescent="0.55000000000000004">
      <c r="A1477">
        <v>251200</v>
      </c>
      <c r="B1477" t="s">
        <v>1577</v>
      </c>
      <c r="C1477" t="s">
        <v>96</v>
      </c>
      <c r="D1477">
        <v>0</v>
      </c>
      <c r="E1477">
        <v>0.15</v>
      </c>
      <c r="F1477">
        <v>0</v>
      </c>
      <c r="G1477">
        <v>0</v>
      </c>
      <c r="H1477">
        <v>0.14000000000000001</v>
      </c>
      <c r="I1477">
        <v>0.01</v>
      </c>
      <c r="J1477">
        <v>0</v>
      </c>
      <c r="K1477">
        <v>0.06</v>
      </c>
      <c r="L1477">
        <v>0.64</v>
      </c>
      <c r="M1477">
        <v>0.02</v>
      </c>
      <c r="N1477">
        <v>2.3179692427203</v>
      </c>
      <c r="O1477">
        <f t="shared" si="46"/>
        <v>174.75986549999999</v>
      </c>
      <c r="P1477">
        <f t="shared" si="47"/>
        <v>-41.295746180000002</v>
      </c>
      <c r="R1477">
        <v>250500</v>
      </c>
      <c r="S1477" t="s">
        <v>1570</v>
      </c>
      <c r="T1477" t="s">
        <v>96</v>
      </c>
      <c r="U1477">
        <v>0</v>
      </c>
      <c r="V1477">
        <v>0</v>
      </c>
      <c r="W1477">
        <v>0</v>
      </c>
      <c r="X1477">
        <v>0</v>
      </c>
      <c r="Y1477">
        <v>1</v>
      </c>
      <c r="Z1477">
        <v>0</v>
      </c>
      <c r="AA1477">
        <v>0</v>
      </c>
      <c r="AB1477">
        <v>0</v>
      </c>
      <c r="AC1477">
        <v>0</v>
      </c>
      <c r="AD1477">
        <v>0.02</v>
      </c>
      <c r="AE1477" t="s">
        <v>97</v>
      </c>
      <c r="AF1477">
        <v>174.80282149999999</v>
      </c>
      <c r="AG1477">
        <v>-41.249521309999999</v>
      </c>
      <c r="AI1477">
        <v>253300</v>
      </c>
      <c r="AJ1477" t="s">
        <v>1598</v>
      </c>
      <c r="AK1477" t="s">
        <v>96</v>
      </c>
      <c r="AL1477">
        <v>0</v>
      </c>
      <c r="AM1477">
        <v>0</v>
      </c>
      <c r="AN1477">
        <v>0</v>
      </c>
      <c r="AO1477">
        <v>0</v>
      </c>
      <c r="AP1477">
        <v>0</v>
      </c>
      <c r="AQ1477">
        <v>0.48</v>
      </c>
      <c r="AR1477">
        <v>0</v>
      </c>
      <c r="AS1477">
        <v>0</v>
      </c>
      <c r="AT1477">
        <v>0.52</v>
      </c>
      <c r="AU1477">
        <v>0</v>
      </c>
      <c r="AV1477">
        <v>0.60542608945174803</v>
      </c>
      <c r="AW1477">
        <v>174.7737803</v>
      </c>
      <c r="AX1477">
        <v>-41.323265299999903</v>
      </c>
    </row>
    <row r="1478" spans="1:50" x14ac:dyDescent="0.55000000000000004">
      <c r="A1478">
        <v>251300</v>
      </c>
      <c r="B1478" t="s">
        <v>1578</v>
      </c>
      <c r="C1478" t="s">
        <v>96</v>
      </c>
      <c r="D1478">
        <v>0</v>
      </c>
      <c r="E1478">
        <v>0.03</v>
      </c>
      <c r="F1478">
        <v>0</v>
      </c>
      <c r="G1478">
        <v>0</v>
      </c>
      <c r="H1478">
        <v>0.08</v>
      </c>
      <c r="I1478">
        <v>0</v>
      </c>
      <c r="J1478">
        <v>0</v>
      </c>
      <c r="K1478">
        <v>0</v>
      </c>
      <c r="L1478">
        <v>0.89</v>
      </c>
      <c r="M1478">
        <v>0.02</v>
      </c>
      <c r="N1478">
        <v>1.04274058327117</v>
      </c>
      <c r="O1478">
        <f t="shared" si="46"/>
        <v>174.76762529999999</v>
      </c>
      <c r="P1478">
        <f t="shared" si="47"/>
        <v>-41.289084000000003</v>
      </c>
      <c r="R1478">
        <v>250600</v>
      </c>
      <c r="S1478" t="s">
        <v>1571</v>
      </c>
      <c r="T1478" t="s">
        <v>96</v>
      </c>
      <c r="U1478">
        <v>0</v>
      </c>
      <c r="V1478">
        <v>7.0000000000000007E-2</v>
      </c>
      <c r="W1478">
        <v>0</v>
      </c>
      <c r="X1478">
        <v>0</v>
      </c>
      <c r="Y1478">
        <v>0.73</v>
      </c>
      <c r="Z1478">
        <v>0</v>
      </c>
      <c r="AA1478">
        <v>0</v>
      </c>
      <c r="AB1478">
        <v>0</v>
      </c>
      <c r="AC1478">
        <v>0.2</v>
      </c>
      <c r="AD1478">
        <v>0.02</v>
      </c>
      <c r="AE1478">
        <v>2.8221688340926701</v>
      </c>
      <c r="AF1478">
        <v>174.747422</v>
      </c>
      <c r="AG1478">
        <v>-41.287025870000001</v>
      </c>
      <c r="AI1478">
        <v>253400</v>
      </c>
      <c r="AJ1478" t="s">
        <v>1599</v>
      </c>
      <c r="AK1478" t="s">
        <v>96</v>
      </c>
      <c r="AL1478">
        <v>0</v>
      </c>
      <c r="AM1478">
        <v>0</v>
      </c>
      <c r="AN1478">
        <v>0</v>
      </c>
      <c r="AO1478">
        <v>0</v>
      </c>
      <c r="AP1478">
        <v>0</v>
      </c>
      <c r="AQ1478">
        <v>0.35</v>
      </c>
      <c r="AR1478">
        <v>0</v>
      </c>
      <c r="AS1478">
        <v>0</v>
      </c>
      <c r="AT1478">
        <v>0.65</v>
      </c>
      <c r="AU1478">
        <v>0</v>
      </c>
      <c r="AV1478">
        <v>0.50126676182358898</v>
      </c>
      <c r="AW1478">
        <v>174.79244609999901</v>
      </c>
      <c r="AX1478">
        <v>-41.309069489999999</v>
      </c>
    </row>
    <row r="1479" spans="1:50" x14ac:dyDescent="0.55000000000000004">
      <c r="A1479">
        <v>251400</v>
      </c>
      <c r="B1479" t="s">
        <v>1579</v>
      </c>
      <c r="C1479" t="s">
        <v>96</v>
      </c>
      <c r="D1479">
        <v>0</v>
      </c>
      <c r="E1479">
        <v>0.03</v>
      </c>
      <c r="F1479">
        <v>0</v>
      </c>
      <c r="G1479">
        <v>0</v>
      </c>
      <c r="H1479">
        <v>0.02</v>
      </c>
      <c r="I1479">
        <v>0</v>
      </c>
      <c r="J1479">
        <v>0</v>
      </c>
      <c r="K1479">
        <v>0</v>
      </c>
      <c r="L1479">
        <v>0.95</v>
      </c>
      <c r="M1479">
        <v>0.02</v>
      </c>
      <c r="N1479">
        <v>0.49567751989661801</v>
      </c>
      <c r="O1479">
        <f t="shared" si="46"/>
        <v>174.7757259</v>
      </c>
      <c r="P1479">
        <f t="shared" si="47"/>
        <v>-41.284934499999999</v>
      </c>
      <c r="R1479">
        <v>250700</v>
      </c>
      <c r="S1479" t="s">
        <v>1572</v>
      </c>
      <c r="T1479" t="s">
        <v>96</v>
      </c>
      <c r="U1479">
        <v>0.23</v>
      </c>
      <c r="V1479">
        <v>0.18</v>
      </c>
      <c r="W1479">
        <v>0</v>
      </c>
      <c r="X1479">
        <v>0</v>
      </c>
      <c r="Y1479">
        <v>0.39999999999999902</v>
      </c>
      <c r="Z1479">
        <v>0.02</v>
      </c>
      <c r="AA1479">
        <v>0</v>
      </c>
      <c r="AB1479">
        <v>0.03</v>
      </c>
      <c r="AC1479">
        <v>0.14000000000000001</v>
      </c>
      <c r="AD1479">
        <v>0.02</v>
      </c>
      <c r="AE1479">
        <v>10.688436446148</v>
      </c>
      <c r="AF1479">
        <v>174.786599</v>
      </c>
      <c r="AG1479">
        <v>-41.268842640000003</v>
      </c>
      <c r="AI1479">
        <v>253500</v>
      </c>
      <c r="AJ1479" t="s">
        <v>1600</v>
      </c>
      <c r="AK1479" t="s">
        <v>96</v>
      </c>
      <c r="AL1479" t="s">
        <v>97</v>
      </c>
      <c r="AM1479" t="s">
        <v>97</v>
      </c>
      <c r="AN1479" t="s">
        <v>97</v>
      </c>
      <c r="AO1479">
        <v>0</v>
      </c>
      <c r="AP1479" t="s">
        <v>97</v>
      </c>
      <c r="AQ1479" t="s">
        <v>97</v>
      </c>
      <c r="AR1479">
        <v>0</v>
      </c>
      <c r="AS1479" t="s">
        <v>97</v>
      </c>
      <c r="AT1479" t="s">
        <v>97</v>
      </c>
      <c r="AU1479">
        <v>0</v>
      </c>
      <c r="AV1479" t="s">
        <v>97</v>
      </c>
      <c r="AW1479">
        <v>174.82454509999999</v>
      </c>
      <c r="AX1479">
        <v>-41.297145999999998</v>
      </c>
    </row>
    <row r="1480" spans="1:50" x14ac:dyDescent="0.55000000000000004">
      <c r="A1480">
        <v>251500</v>
      </c>
      <c r="B1480" t="s">
        <v>1580</v>
      </c>
      <c r="C1480" t="s">
        <v>96</v>
      </c>
      <c r="D1480">
        <v>0</v>
      </c>
      <c r="E1480">
        <v>0.25</v>
      </c>
      <c r="F1480">
        <v>0</v>
      </c>
      <c r="G1480">
        <v>0</v>
      </c>
      <c r="H1480">
        <v>0.4</v>
      </c>
      <c r="I1480">
        <v>0.02</v>
      </c>
      <c r="J1480">
        <v>0</v>
      </c>
      <c r="K1480">
        <v>0.05</v>
      </c>
      <c r="L1480">
        <v>0.28000000000000003</v>
      </c>
      <c r="M1480">
        <v>0.02</v>
      </c>
      <c r="N1480">
        <v>3.2311586533794499</v>
      </c>
      <c r="O1480">
        <f t="shared" si="46"/>
        <v>174.75585669999899</v>
      </c>
      <c r="P1480">
        <f t="shared" si="47"/>
        <v>-41.304278830000001</v>
      </c>
      <c r="R1480">
        <v>250800</v>
      </c>
      <c r="S1480" t="s">
        <v>1573</v>
      </c>
      <c r="T1480" t="s">
        <v>96</v>
      </c>
      <c r="U1480">
        <v>0</v>
      </c>
      <c r="V1480">
        <v>0</v>
      </c>
      <c r="W1480">
        <v>0</v>
      </c>
      <c r="X1480">
        <v>0</v>
      </c>
      <c r="Y1480">
        <v>0.59</v>
      </c>
      <c r="Z1480">
        <v>0</v>
      </c>
      <c r="AA1480">
        <v>0</v>
      </c>
      <c r="AB1480">
        <v>0</v>
      </c>
      <c r="AC1480">
        <v>0.41</v>
      </c>
      <c r="AD1480">
        <v>0.02</v>
      </c>
      <c r="AE1480">
        <v>0.77960912410040295</v>
      </c>
      <c r="AF1480">
        <v>174.76019209999899</v>
      </c>
      <c r="AG1480">
        <v>-41.279080620000002</v>
      </c>
      <c r="AI1480">
        <v>253600</v>
      </c>
      <c r="AJ1480" t="s">
        <v>1601</v>
      </c>
      <c r="AK1480" t="s">
        <v>96</v>
      </c>
      <c r="AL1480">
        <v>0</v>
      </c>
      <c r="AM1480">
        <v>0</v>
      </c>
      <c r="AN1480">
        <v>0</v>
      </c>
      <c r="AO1480">
        <v>0</v>
      </c>
      <c r="AP1480">
        <v>0</v>
      </c>
      <c r="AQ1480">
        <v>0.28999999999999998</v>
      </c>
      <c r="AR1480">
        <v>0</v>
      </c>
      <c r="AS1480">
        <v>0</v>
      </c>
      <c r="AT1480">
        <v>0.71</v>
      </c>
      <c r="AU1480">
        <v>0</v>
      </c>
      <c r="AV1480">
        <v>0.31238016752436898</v>
      </c>
      <c r="AW1480">
        <v>174.7843986</v>
      </c>
      <c r="AX1480">
        <v>-41.32048296</v>
      </c>
    </row>
    <row r="1481" spans="1:50" x14ac:dyDescent="0.55000000000000004">
      <c r="A1481">
        <v>251600</v>
      </c>
      <c r="B1481" t="s">
        <v>1581</v>
      </c>
      <c r="C1481" t="s">
        <v>96</v>
      </c>
      <c r="D1481">
        <v>0.01</v>
      </c>
      <c r="E1481">
        <v>0.09</v>
      </c>
      <c r="F1481">
        <v>0</v>
      </c>
      <c r="G1481">
        <v>0</v>
      </c>
      <c r="H1481">
        <v>2.9999999999999898E-2</v>
      </c>
      <c r="I1481">
        <v>0</v>
      </c>
      <c r="J1481">
        <v>0</v>
      </c>
      <c r="K1481">
        <v>0</v>
      </c>
      <c r="L1481">
        <v>0.87</v>
      </c>
      <c r="M1481">
        <v>0.02</v>
      </c>
      <c r="N1481">
        <v>1.22148674503058</v>
      </c>
      <c r="O1481">
        <f t="shared" si="46"/>
        <v>174.77469529999999</v>
      </c>
      <c r="P1481">
        <f t="shared" si="47"/>
        <v>-41.291019210000002</v>
      </c>
      <c r="R1481">
        <v>250900</v>
      </c>
      <c r="S1481" t="s">
        <v>1574</v>
      </c>
      <c r="T1481" t="s">
        <v>96</v>
      </c>
      <c r="U1481">
        <v>0.28000000000000003</v>
      </c>
      <c r="V1481">
        <v>0.22</v>
      </c>
      <c r="W1481">
        <v>0</v>
      </c>
      <c r="X1481">
        <v>0</v>
      </c>
      <c r="Y1481">
        <v>0.28999999999999998</v>
      </c>
      <c r="Z1481">
        <v>0.03</v>
      </c>
      <c r="AA1481">
        <v>0</v>
      </c>
      <c r="AB1481">
        <v>0.03</v>
      </c>
      <c r="AC1481">
        <v>0.15</v>
      </c>
      <c r="AD1481">
        <v>0.02</v>
      </c>
      <c r="AE1481">
        <v>10.5157165049119</v>
      </c>
      <c r="AF1481">
        <v>174.77422730000001</v>
      </c>
      <c r="AG1481">
        <v>-41.272464450000001</v>
      </c>
      <c r="AI1481">
        <v>253700</v>
      </c>
      <c r="AJ1481" t="s">
        <v>1602</v>
      </c>
      <c r="AK1481" t="s">
        <v>96</v>
      </c>
      <c r="AL1481">
        <v>0</v>
      </c>
      <c r="AM1481">
        <v>0.48</v>
      </c>
      <c r="AN1481">
        <v>0</v>
      </c>
      <c r="AO1481">
        <v>0</v>
      </c>
      <c r="AP1481">
        <v>0</v>
      </c>
      <c r="AQ1481">
        <v>0.25</v>
      </c>
      <c r="AR1481">
        <v>0</v>
      </c>
      <c r="AS1481">
        <v>0.02</v>
      </c>
      <c r="AT1481">
        <v>0.25</v>
      </c>
      <c r="AU1481">
        <v>0</v>
      </c>
      <c r="AV1481">
        <v>3.0487557760343602</v>
      </c>
      <c r="AW1481">
        <v>174.79562759999999</v>
      </c>
      <c r="AX1481">
        <v>-41.317313689999999</v>
      </c>
    </row>
    <row r="1482" spans="1:50" x14ac:dyDescent="0.55000000000000004">
      <c r="A1482">
        <v>251700</v>
      </c>
      <c r="B1482" t="s">
        <v>1582</v>
      </c>
      <c r="C1482" t="s">
        <v>96</v>
      </c>
      <c r="D1482">
        <v>0</v>
      </c>
      <c r="E1482">
        <v>7.0000000000000007E-2</v>
      </c>
      <c r="F1482">
        <v>0</v>
      </c>
      <c r="G1482">
        <v>0</v>
      </c>
      <c r="H1482">
        <v>0.05</v>
      </c>
      <c r="I1482">
        <v>0</v>
      </c>
      <c r="J1482">
        <v>0</v>
      </c>
      <c r="K1482">
        <v>0.01</v>
      </c>
      <c r="L1482">
        <v>0.87</v>
      </c>
      <c r="M1482">
        <v>0.02</v>
      </c>
      <c r="N1482">
        <v>1.3641412757122799</v>
      </c>
      <c r="O1482">
        <f t="shared" si="46"/>
        <v>174.77283969999999</v>
      </c>
      <c r="P1482">
        <f t="shared" si="47"/>
        <v>-41.294693100000003</v>
      </c>
      <c r="R1482">
        <v>251000</v>
      </c>
      <c r="S1482" t="s">
        <v>1575</v>
      </c>
      <c r="T1482" t="s">
        <v>96</v>
      </c>
      <c r="U1482">
        <v>0</v>
      </c>
      <c r="V1482">
        <v>0.24</v>
      </c>
      <c r="W1482">
        <v>0</v>
      </c>
      <c r="X1482">
        <v>0</v>
      </c>
      <c r="Y1482">
        <v>0.22999999999999901</v>
      </c>
      <c r="Z1482">
        <v>0</v>
      </c>
      <c r="AA1482">
        <v>0</v>
      </c>
      <c r="AB1482">
        <v>0</v>
      </c>
      <c r="AC1482">
        <v>0.53</v>
      </c>
      <c r="AD1482">
        <v>0.02</v>
      </c>
      <c r="AE1482">
        <v>2.16301368175814</v>
      </c>
      <c r="AF1482">
        <v>174.76874330000001</v>
      </c>
      <c r="AG1482">
        <v>-41.282498820000001</v>
      </c>
      <c r="AI1482">
        <v>253800</v>
      </c>
      <c r="AJ1482" t="s">
        <v>1603</v>
      </c>
      <c r="AK1482" t="s">
        <v>96</v>
      </c>
      <c r="AL1482">
        <v>0</v>
      </c>
      <c r="AM1482">
        <v>0</v>
      </c>
      <c r="AN1482">
        <v>0</v>
      </c>
      <c r="AO1482">
        <v>0</v>
      </c>
      <c r="AP1482">
        <v>0</v>
      </c>
      <c r="AQ1482">
        <v>0.62</v>
      </c>
      <c r="AR1482">
        <v>0</v>
      </c>
      <c r="AS1482">
        <v>0</v>
      </c>
      <c r="AT1482">
        <v>0.38</v>
      </c>
      <c r="AU1482">
        <v>0</v>
      </c>
      <c r="AV1482">
        <v>0.50420815316498901</v>
      </c>
      <c r="AW1482">
        <v>174.7690714</v>
      </c>
      <c r="AX1482">
        <v>-41.337479969999997</v>
      </c>
    </row>
    <row r="1483" spans="1:50" x14ac:dyDescent="0.55000000000000004">
      <c r="A1483">
        <v>251800</v>
      </c>
      <c r="B1483" t="s">
        <v>1583</v>
      </c>
      <c r="C1483" t="s">
        <v>96</v>
      </c>
      <c r="D1483">
        <v>0</v>
      </c>
      <c r="E1483">
        <v>7.0000000000000007E-2</v>
      </c>
      <c r="F1483">
        <v>0</v>
      </c>
      <c r="G1483">
        <v>0</v>
      </c>
      <c r="H1483">
        <v>0.05</v>
      </c>
      <c r="I1483">
        <v>0</v>
      </c>
      <c r="J1483">
        <v>0</v>
      </c>
      <c r="K1483">
        <v>0.01</v>
      </c>
      <c r="L1483">
        <v>0.87</v>
      </c>
      <c r="M1483">
        <v>0.02</v>
      </c>
      <c r="N1483">
        <v>1.1180592677199399</v>
      </c>
      <c r="O1483">
        <f t="shared" si="46"/>
        <v>174.78280369999999</v>
      </c>
      <c r="P1483">
        <f t="shared" si="47"/>
        <v>-41.292060339999999</v>
      </c>
      <c r="R1483">
        <v>251100</v>
      </c>
      <c r="S1483" t="s">
        <v>1576</v>
      </c>
      <c r="T1483" t="s">
        <v>96</v>
      </c>
      <c r="U1483">
        <v>0</v>
      </c>
      <c r="V1483">
        <v>0</v>
      </c>
      <c r="W1483">
        <v>0</v>
      </c>
      <c r="X1483">
        <v>0</v>
      </c>
      <c r="Y1483">
        <v>0.33</v>
      </c>
      <c r="Z1483">
        <v>0</v>
      </c>
      <c r="AA1483">
        <v>0</v>
      </c>
      <c r="AB1483">
        <v>0</v>
      </c>
      <c r="AC1483">
        <v>0.67</v>
      </c>
      <c r="AD1483">
        <v>0.02</v>
      </c>
      <c r="AE1483">
        <v>1.13607129649053</v>
      </c>
      <c r="AF1483">
        <v>174.76045619999999</v>
      </c>
      <c r="AG1483">
        <v>-41.287981330000001</v>
      </c>
      <c r="AI1483">
        <v>253900</v>
      </c>
      <c r="AJ1483" t="s">
        <v>1604</v>
      </c>
      <c r="AK1483" t="s">
        <v>96</v>
      </c>
      <c r="AL1483" t="s">
        <v>97</v>
      </c>
      <c r="AM1483" t="s">
        <v>97</v>
      </c>
      <c r="AN1483" t="s">
        <v>97</v>
      </c>
      <c r="AO1483">
        <v>0</v>
      </c>
      <c r="AP1483" t="s">
        <v>97</v>
      </c>
      <c r="AQ1483" t="s">
        <v>97</v>
      </c>
      <c r="AR1483">
        <v>0</v>
      </c>
      <c r="AS1483" t="s">
        <v>97</v>
      </c>
      <c r="AT1483" t="s">
        <v>97</v>
      </c>
      <c r="AU1483">
        <v>0</v>
      </c>
      <c r="AV1483" t="s">
        <v>97</v>
      </c>
      <c r="AW1483">
        <v>174.78913069999999</v>
      </c>
      <c r="AX1483">
        <v>-41.324287470000002</v>
      </c>
    </row>
    <row r="1484" spans="1:50" x14ac:dyDescent="0.55000000000000004">
      <c r="A1484">
        <v>251900</v>
      </c>
      <c r="B1484" t="s">
        <v>1584</v>
      </c>
      <c r="C1484" t="s">
        <v>96</v>
      </c>
      <c r="D1484">
        <v>0</v>
      </c>
      <c r="E1484">
        <v>0.32</v>
      </c>
      <c r="F1484">
        <v>0</v>
      </c>
      <c r="G1484">
        <v>0</v>
      </c>
      <c r="H1484">
        <v>0.31</v>
      </c>
      <c r="I1484">
        <v>0.02</v>
      </c>
      <c r="J1484">
        <v>0</v>
      </c>
      <c r="K1484">
        <v>0.06</v>
      </c>
      <c r="L1484">
        <v>0.28999999999999998</v>
      </c>
      <c r="M1484">
        <v>0.02</v>
      </c>
      <c r="N1484">
        <v>3.10789815049207</v>
      </c>
      <c r="O1484">
        <f t="shared" si="46"/>
        <v>174.76585399999999</v>
      </c>
      <c r="P1484">
        <f t="shared" si="47"/>
        <v>-41.307882679999999</v>
      </c>
      <c r="R1484">
        <v>251200</v>
      </c>
      <c r="S1484" t="s">
        <v>1577</v>
      </c>
      <c r="T1484" t="s">
        <v>96</v>
      </c>
      <c r="U1484">
        <v>0</v>
      </c>
      <c r="V1484">
        <v>0</v>
      </c>
      <c r="W1484">
        <v>0</v>
      </c>
      <c r="X1484">
        <v>0</v>
      </c>
      <c r="Y1484">
        <v>0.17</v>
      </c>
      <c r="Z1484">
        <v>0</v>
      </c>
      <c r="AA1484">
        <v>0</v>
      </c>
      <c r="AB1484">
        <v>0</v>
      </c>
      <c r="AC1484">
        <v>0.83</v>
      </c>
      <c r="AD1484">
        <v>0.02</v>
      </c>
      <c r="AE1484">
        <v>0.53143124945882203</v>
      </c>
      <c r="AF1484">
        <v>174.75986549999999</v>
      </c>
      <c r="AG1484">
        <v>-41.295746180000002</v>
      </c>
      <c r="AI1484">
        <v>254000</v>
      </c>
      <c r="AJ1484" t="s">
        <v>1605</v>
      </c>
      <c r="AK1484" t="s">
        <v>96</v>
      </c>
      <c r="AL1484">
        <v>0</v>
      </c>
      <c r="AM1484">
        <v>0</v>
      </c>
      <c r="AN1484">
        <v>0</v>
      </c>
      <c r="AO1484">
        <v>0</v>
      </c>
      <c r="AP1484">
        <v>0</v>
      </c>
      <c r="AQ1484">
        <v>0.42</v>
      </c>
      <c r="AR1484">
        <v>0</v>
      </c>
      <c r="AS1484">
        <v>0.12</v>
      </c>
      <c r="AT1484">
        <v>0.46</v>
      </c>
      <c r="AU1484">
        <v>0</v>
      </c>
      <c r="AV1484">
        <v>0.48887132070255102</v>
      </c>
      <c r="AW1484">
        <v>174.7759235</v>
      </c>
      <c r="AX1484">
        <v>-41.336666049999998</v>
      </c>
    </row>
    <row r="1485" spans="1:50" x14ac:dyDescent="0.55000000000000004">
      <c r="A1485">
        <v>252000</v>
      </c>
      <c r="B1485" t="s">
        <v>1585</v>
      </c>
      <c r="C1485" t="s">
        <v>96</v>
      </c>
      <c r="D1485">
        <v>0</v>
      </c>
      <c r="E1485">
        <v>0.12</v>
      </c>
      <c r="F1485">
        <v>0</v>
      </c>
      <c r="G1485">
        <v>0</v>
      </c>
      <c r="H1485">
        <v>0.15</v>
      </c>
      <c r="I1485">
        <v>0.01</v>
      </c>
      <c r="J1485">
        <v>0</v>
      </c>
      <c r="K1485">
        <v>0.03</v>
      </c>
      <c r="L1485">
        <v>0.69</v>
      </c>
      <c r="M1485">
        <v>0.02</v>
      </c>
      <c r="N1485">
        <v>2.25558608256082</v>
      </c>
      <c r="O1485">
        <f t="shared" si="46"/>
        <v>174.77184249999999</v>
      </c>
      <c r="P1485">
        <f t="shared" si="47"/>
        <v>-41.303283329999999</v>
      </c>
      <c r="R1485">
        <v>251300</v>
      </c>
      <c r="S1485" t="s">
        <v>1578</v>
      </c>
      <c r="T1485" t="s">
        <v>96</v>
      </c>
      <c r="U1485">
        <v>0</v>
      </c>
      <c r="V1485">
        <v>0.26</v>
      </c>
      <c r="W1485">
        <v>0</v>
      </c>
      <c r="X1485">
        <v>0</v>
      </c>
      <c r="Y1485">
        <v>0.19</v>
      </c>
      <c r="Z1485">
        <v>0</v>
      </c>
      <c r="AA1485">
        <v>0</v>
      </c>
      <c r="AB1485">
        <v>0</v>
      </c>
      <c r="AC1485">
        <v>0.55000000000000004</v>
      </c>
      <c r="AD1485">
        <v>0.02</v>
      </c>
      <c r="AE1485">
        <v>1.85942286213501</v>
      </c>
      <c r="AF1485">
        <v>174.76762529999999</v>
      </c>
      <c r="AG1485">
        <v>-41.289084000000003</v>
      </c>
      <c r="AI1485">
        <v>254100</v>
      </c>
      <c r="AJ1485" t="s">
        <v>1606</v>
      </c>
      <c r="AK1485" t="s">
        <v>96</v>
      </c>
      <c r="AL1485">
        <v>0</v>
      </c>
      <c r="AM1485">
        <v>0</v>
      </c>
      <c r="AN1485">
        <v>0</v>
      </c>
      <c r="AO1485">
        <v>0</v>
      </c>
      <c r="AP1485">
        <v>0</v>
      </c>
      <c r="AQ1485">
        <v>0.63</v>
      </c>
      <c r="AR1485">
        <v>0</v>
      </c>
      <c r="AS1485">
        <v>0.06</v>
      </c>
      <c r="AT1485">
        <v>0.31</v>
      </c>
      <c r="AU1485">
        <v>0</v>
      </c>
      <c r="AV1485">
        <v>0.88539772708593401</v>
      </c>
      <c r="AW1485">
        <v>174.82326309999999</v>
      </c>
      <c r="AX1485">
        <v>-41.305985370000002</v>
      </c>
    </row>
    <row r="1486" spans="1:50" x14ac:dyDescent="0.55000000000000004">
      <c r="A1486">
        <v>252100</v>
      </c>
      <c r="B1486" t="s">
        <v>1586</v>
      </c>
      <c r="C1486" t="s">
        <v>96</v>
      </c>
      <c r="D1486">
        <v>0</v>
      </c>
      <c r="E1486">
        <v>0.13</v>
      </c>
      <c r="F1486">
        <v>0</v>
      </c>
      <c r="G1486">
        <v>0</v>
      </c>
      <c r="H1486">
        <v>6.9999999999999896E-2</v>
      </c>
      <c r="I1486">
        <v>0.01</v>
      </c>
      <c r="J1486">
        <v>0</v>
      </c>
      <c r="K1486">
        <v>0.03</v>
      </c>
      <c r="L1486">
        <v>0.76</v>
      </c>
      <c r="M1486">
        <v>0.02</v>
      </c>
      <c r="N1486">
        <v>1.5871449882504101</v>
      </c>
      <c r="O1486">
        <f t="shared" si="46"/>
        <v>174.78007239999999</v>
      </c>
      <c r="P1486">
        <f t="shared" si="47"/>
        <v>-41.296915239999997</v>
      </c>
      <c r="R1486">
        <v>251400</v>
      </c>
      <c r="S1486" t="s">
        <v>1579</v>
      </c>
      <c r="T1486" t="s">
        <v>96</v>
      </c>
      <c r="U1486">
        <v>0.24</v>
      </c>
      <c r="V1486">
        <v>0.23</v>
      </c>
      <c r="W1486">
        <v>0</v>
      </c>
      <c r="X1486">
        <v>0</v>
      </c>
      <c r="Y1486">
        <v>0.26</v>
      </c>
      <c r="Z1486">
        <v>0.04</v>
      </c>
      <c r="AA1486">
        <v>0</v>
      </c>
      <c r="AB1486">
        <v>0.04</v>
      </c>
      <c r="AC1486">
        <v>0.19</v>
      </c>
      <c r="AD1486">
        <v>0.02</v>
      </c>
      <c r="AE1486">
        <v>10.326810423203799</v>
      </c>
      <c r="AF1486">
        <v>174.7757259</v>
      </c>
      <c r="AG1486">
        <v>-41.284934499999999</v>
      </c>
      <c r="AI1486">
        <v>254200</v>
      </c>
      <c r="AJ1486" t="s">
        <v>1607</v>
      </c>
      <c r="AK1486" t="s">
        <v>96</v>
      </c>
      <c r="AL1486">
        <v>0</v>
      </c>
      <c r="AM1486">
        <v>0.38</v>
      </c>
      <c r="AN1486">
        <v>0</v>
      </c>
      <c r="AO1486">
        <v>0</v>
      </c>
      <c r="AP1486">
        <v>0</v>
      </c>
      <c r="AQ1486">
        <v>0.25</v>
      </c>
      <c r="AR1486">
        <v>0</v>
      </c>
      <c r="AS1486">
        <v>7.0000000000000007E-2</v>
      </c>
      <c r="AT1486">
        <v>0.3</v>
      </c>
      <c r="AU1486">
        <v>0</v>
      </c>
      <c r="AV1486">
        <v>1.85918852469102</v>
      </c>
      <c r="AW1486">
        <v>174.80136590000001</v>
      </c>
      <c r="AX1486">
        <v>-41.32095571</v>
      </c>
    </row>
    <row r="1487" spans="1:50" x14ac:dyDescent="0.55000000000000004">
      <c r="A1487">
        <v>252200</v>
      </c>
      <c r="B1487" t="s">
        <v>1587</v>
      </c>
      <c r="C1487" t="s">
        <v>96</v>
      </c>
      <c r="D1487">
        <v>0</v>
      </c>
      <c r="E1487">
        <v>0.32</v>
      </c>
      <c r="F1487">
        <v>0</v>
      </c>
      <c r="G1487">
        <v>0</v>
      </c>
      <c r="H1487">
        <v>0.43</v>
      </c>
      <c r="I1487">
        <v>0.02</v>
      </c>
      <c r="J1487">
        <v>0</v>
      </c>
      <c r="K1487">
        <v>0.02</v>
      </c>
      <c r="L1487">
        <v>0.21</v>
      </c>
      <c r="M1487">
        <v>0.02</v>
      </c>
      <c r="N1487">
        <v>4.3296367425615703</v>
      </c>
      <c r="O1487">
        <f t="shared" si="46"/>
        <v>174.7565094</v>
      </c>
      <c r="P1487">
        <f t="shared" si="47"/>
        <v>-41.316851079999999</v>
      </c>
      <c r="R1487">
        <v>251500</v>
      </c>
      <c r="S1487" t="s">
        <v>1580</v>
      </c>
      <c r="T1487" t="s">
        <v>96</v>
      </c>
      <c r="U1487" t="s">
        <v>97</v>
      </c>
      <c r="V1487" t="s">
        <v>97</v>
      </c>
      <c r="W1487" t="s">
        <v>97</v>
      </c>
      <c r="X1487">
        <v>0</v>
      </c>
      <c r="Y1487" t="s">
        <v>97</v>
      </c>
      <c r="Z1487" t="s">
        <v>97</v>
      </c>
      <c r="AA1487">
        <v>0</v>
      </c>
      <c r="AB1487" t="s">
        <v>97</v>
      </c>
      <c r="AC1487" t="s">
        <v>97</v>
      </c>
      <c r="AD1487">
        <v>0.02</v>
      </c>
      <c r="AE1487" t="s">
        <v>97</v>
      </c>
      <c r="AF1487">
        <v>174.75585669999899</v>
      </c>
      <c r="AG1487">
        <v>-41.304278830000001</v>
      </c>
      <c r="AI1487">
        <v>254300</v>
      </c>
      <c r="AJ1487" t="s">
        <v>1608</v>
      </c>
      <c r="AK1487" t="s">
        <v>96</v>
      </c>
      <c r="AL1487">
        <v>0</v>
      </c>
      <c r="AM1487">
        <v>0</v>
      </c>
      <c r="AN1487">
        <v>0</v>
      </c>
      <c r="AO1487">
        <v>0</v>
      </c>
      <c r="AP1487">
        <v>0</v>
      </c>
      <c r="AQ1487">
        <v>0.4</v>
      </c>
      <c r="AR1487">
        <v>0</v>
      </c>
      <c r="AS1487">
        <v>0.05</v>
      </c>
      <c r="AT1487">
        <v>0.55000000000000004</v>
      </c>
      <c r="AU1487">
        <v>0</v>
      </c>
      <c r="AV1487">
        <v>0.50365230192236599</v>
      </c>
      <c r="AW1487">
        <v>174.79417849999999</v>
      </c>
      <c r="AX1487">
        <v>-41.327103819999998</v>
      </c>
    </row>
    <row r="1488" spans="1:50" x14ac:dyDescent="0.55000000000000004">
      <c r="A1488">
        <v>252300</v>
      </c>
      <c r="B1488" t="s">
        <v>1588</v>
      </c>
      <c r="C1488" t="s">
        <v>96</v>
      </c>
      <c r="D1488">
        <v>0</v>
      </c>
      <c r="E1488">
        <v>0.1</v>
      </c>
      <c r="F1488">
        <v>0</v>
      </c>
      <c r="G1488">
        <v>0</v>
      </c>
      <c r="H1488">
        <v>0.18</v>
      </c>
      <c r="I1488">
        <v>0.01</v>
      </c>
      <c r="J1488">
        <v>0</v>
      </c>
      <c r="K1488">
        <v>7.0000000000000007E-2</v>
      </c>
      <c r="L1488">
        <v>0.64</v>
      </c>
      <c r="M1488">
        <v>0.02</v>
      </c>
      <c r="N1488">
        <v>1.9312993423553</v>
      </c>
      <c r="O1488">
        <f t="shared" si="46"/>
        <v>174.79287239999999</v>
      </c>
      <c r="P1488">
        <f t="shared" si="47"/>
        <v>-41.29186473</v>
      </c>
      <c r="R1488">
        <v>251600</v>
      </c>
      <c r="S1488" t="s">
        <v>1581</v>
      </c>
      <c r="T1488" t="s">
        <v>96</v>
      </c>
      <c r="U1488">
        <v>0.12</v>
      </c>
      <c r="V1488">
        <v>0.24</v>
      </c>
      <c r="W1488">
        <v>0</v>
      </c>
      <c r="X1488">
        <v>0</v>
      </c>
      <c r="Y1488">
        <v>0.28000000000000003</v>
      </c>
      <c r="Z1488">
        <v>0.01</v>
      </c>
      <c r="AA1488">
        <v>0</v>
      </c>
      <c r="AB1488">
        <v>0.04</v>
      </c>
      <c r="AC1488">
        <v>0.31</v>
      </c>
      <c r="AD1488">
        <v>0.02</v>
      </c>
      <c r="AE1488">
        <v>6.7280411281177299</v>
      </c>
      <c r="AF1488">
        <v>174.77469529999999</v>
      </c>
      <c r="AG1488">
        <v>-41.291019210000002</v>
      </c>
      <c r="AI1488">
        <v>254400</v>
      </c>
      <c r="AJ1488" t="s">
        <v>1609</v>
      </c>
      <c r="AK1488" t="s">
        <v>96</v>
      </c>
      <c r="AL1488">
        <v>0</v>
      </c>
      <c r="AM1488">
        <v>0</v>
      </c>
      <c r="AN1488">
        <v>0</v>
      </c>
      <c r="AO1488">
        <v>0</v>
      </c>
      <c r="AP1488">
        <v>0</v>
      </c>
      <c r="AQ1488">
        <v>0.76</v>
      </c>
      <c r="AR1488">
        <v>0</v>
      </c>
      <c r="AS1488">
        <v>0</v>
      </c>
      <c r="AT1488">
        <v>0.24</v>
      </c>
      <c r="AU1488">
        <v>0</v>
      </c>
      <c r="AV1488">
        <v>1.0567318334767</v>
      </c>
      <c r="AW1488">
        <v>174.81763580000001</v>
      </c>
      <c r="AX1488">
        <v>-41.312929429999997</v>
      </c>
    </row>
    <row r="1489" spans="1:50" x14ac:dyDescent="0.55000000000000004">
      <c r="A1489">
        <v>252400</v>
      </c>
      <c r="B1489" t="s">
        <v>1589</v>
      </c>
      <c r="C1489" t="s">
        <v>96</v>
      </c>
      <c r="D1489">
        <v>0</v>
      </c>
      <c r="E1489">
        <v>0.25</v>
      </c>
      <c r="F1489">
        <v>0</v>
      </c>
      <c r="G1489">
        <v>0</v>
      </c>
      <c r="H1489">
        <v>6.9999999999999896E-2</v>
      </c>
      <c r="I1489">
        <v>0.01</v>
      </c>
      <c r="J1489">
        <v>0</v>
      </c>
      <c r="K1489">
        <v>0.03</v>
      </c>
      <c r="L1489">
        <v>0.64</v>
      </c>
      <c r="M1489">
        <v>0.02</v>
      </c>
      <c r="N1489">
        <v>2.0102996163014701</v>
      </c>
      <c r="O1489">
        <f t="shared" si="46"/>
        <v>174.77750140000001</v>
      </c>
      <c r="P1489">
        <f t="shared" si="47"/>
        <v>-41.302514809999998</v>
      </c>
      <c r="R1489">
        <v>251700</v>
      </c>
      <c r="S1489" t="s">
        <v>1582</v>
      </c>
      <c r="T1489" t="s">
        <v>96</v>
      </c>
      <c r="U1489">
        <v>0.02</v>
      </c>
      <c r="V1489">
        <v>0.14000000000000001</v>
      </c>
      <c r="W1489">
        <v>0</v>
      </c>
      <c r="X1489">
        <v>0</v>
      </c>
      <c r="Y1489">
        <v>0.46</v>
      </c>
      <c r="Z1489">
        <v>0</v>
      </c>
      <c r="AA1489">
        <v>0</v>
      </c>
      <c r="AB1489">
        <v>0.03</v>
      </c>
      <c r="AC1489">
        <v>0.35</v>
      </c>
      <c r="AD1489">
        <v>0.02</v>
      </c>
      <c r="AE1489">
        <v>4.8535946781286601</v>
      </c>
      <c r="AF1489">
        <v>174.77283969999999</v>
      </c>
      <c r="AG1489">
        <v>-41.294693100000003</v>
      </c>
      <c r="AI1489">
        <v>254500</v>
      </c>
      <c r="AJ1489" t="s">
        <v>1610</v>
      </c>
      <c r="AK1489" t="s">
        <v>96</v>
      </c>
      <c r="AL1489" t="s">
        <v>97</v>
      </c>
      <c r="AM1489" t="s">
        <v>97</v>
      </c>
      <c r="AN1489" t="s">
        <v>97</v>
      </c>
      <c r="AO1489">
        <v>0</v>
      </c>
      <c r="AP1489" t="s">
        <v>97</v>
      </c>
      <c r="AQ1489" t="s">
        <v>97</v>
      </c>
      <c r="AR1489">
        <v>0</v>
      </c>
      <c r="AS1489" t="s">
        <v>97</v>
      </c>
      <c r="AT1489" t="s">
        <v>97</v>
      </c>
      <c r="AU1489">
        <v>0</v>
      </c>
      <c r="AV1489" t="s">
        <v>97</v>
      </c>
      <c r="AW1489">
        <v>174.78076580000001</v>
      </c>
      <c r="AX1489">
        <v>-41.337791320000001</v>
      </c>
    </row>
    <row r="1490" spans="1:50" x14ac:dyDescent="0.55000000000000004">
      <c r="A1490">
        <v>252500</v>
      </c>
      <c r="B1490" t="s">
        <v>1590</v>
      </c>
      <c r="C1490" t="s">
        <v>96</v>
      </c>
      <c r="D1490">
        <v>0</v>
      </c>
      <c r="E1490">
        <v>0.15</v>
      </c>
      <c r="F1490">
        <v>0</v>
      </c>
      <c r="G1490">
        <v>0</v>
      </c>
      <c r="H1490">
        <v>0.14000000000000001</v>
      </c>
      <c r="I1490">
        <v>0.01</v>
      </c>
      <c r="J1490">
        <v>0</v>
      </c>
      <c r="K1490">
        <v>0.06</v>
      </c>
      <c r="L1490">
        <v>0.64</v>
      </c>
      <c r="M1490">
        <v>0.02</v>
      </c>
      <c r="N1490">
        <v>2.01540738722501</v>
      </c>
      <c r="O1490">
        <f t="shared" si="46"/>
        <v>174.7876383</v>
      </c>
      <c r="P1490">
        <f t="shared" si="47"/>
        <v>-41.298828780000001</v>
      </c>
      <c r="R1490">
        <v>251800</v>
      </c>
      <c r="S1490" t="s">
        <v>1583</v>
      </c>
      <c r="T1490" t="s">
        <v>96</v>
      </c>
      <c r="U1490">
        <v>0.06</v>
      </c>
      <c r="V1490">
        <v>0.21</v>
      </c>
      <c r="W1490">
        <v>0</v>
      </c>
      <c r="X1490">
        <v>0</v>
      </c>
      <c r="Y1490">
        <v>0.37</v>
      </c>
      <c r="Z1490">
        <v>0</v>
      </c>
      <c r="AA1490">
        <v>0</v>
      </c>
      <c r="AB1490">
        <v>0.02</v>
      </c>
      <c r="AC1490">
        <v>0.34</v>
      </c>
      <c r="AD1490">
        <v>0.02</v>
      </c>
      <c r="AE1490">
        <v>6.0516470773061899</v>
      </c>
      <c r="AF1490">
        <v>174.78280369999999</v>
      </c>
      <c r="AG1490">
        <v>-41.292060339999999</v>
      </c>
      <c r="AI1490">
        <v>254600</v>
      </c>
      <c r="AJ1490" t="s">
        <v>1611</v>
      </c>
      <c r="AK1490" t="s">
        <v>96</v>
      </c>
      <c r="AL1490">
        <v>0</v>
      </c>
      <c r="AM1490">
        <v>0</v>
      </c>
      <c r="AN1490">
        <v>0</v>
      </c>
      <c r="AO1490">
        <v>0</v>
      </c>
      <c r="AP1490">
        <v>0</v>
      </c>
      <c r="AQ1490">
        <v>0.62</v>
      </c>
      <c r="AR1490">
        <v>0</v>
      </c>
      <c r="AS1490">
        <v>0</v>
      </c>
      <c r="AT1490">
        <v>0.38</v>
      </c>
      <c r="AU1490">
        <v>0</v>
      </c>
      <c r="AV1490">
        <v>0.83000708060657502</v>
      </c>
      <c r="AW1490">
        <v>174.82870990000001</v>
      </c>
      <c r="AX1490">
        <v>-41.30971401</v>
      </c>
    </row>
    <row r="1491" spans="1:50" x14ac:dyDescent="0.55000000000000004">
      <c r="A1491">
        <v>252600</v>
      </c>
      <c r="B1491" t="s">
        <v>1591</v>
      </c>
      <c r="C1491" t="s">
        <v>96</v>
      </c>
      <c r="D1491">
        <v>0</v>
      </c>
      <c r="E1491">
        <v>0.28999999999999998</v>
      </c>
      <c r="F1491">
        <v>0</v>
      </c>
      <c r="G1491">
        <v>0</v>
      </c>
      <c r="H1491">
        <v>0.33</v>
      </c>
      <c r="I1491">
        <v>0.03</v>
      </c>
      <c r="J1491">
        <v>0</v>
      </c>
      <c r="K1491">
        <v>0.1</v>
      </c>
      <c r="L1491">
        <v>0.25</v>
      </c>
      <c r="M1491">
        <v>0.02</v>
      </c>
      <c r="N1491">
        <v>2.6299532072487102</v>
      </c>
      <c r="O1491">
        <f t="shared" si="46"/>
        <v>174.8007988</v>
      </c>
      <c r="P1491">
        <f t="shared" si="47"/>
        <v>-41.292291259999999</v>
      </c>
      <c r="R1491">
        <v>251900</v>
      </c>
      <c r="S1491" t="s">
        <v>1584</v>
      </c>
      <c r="T1491" t="s">
        <v>96</v>
      </c>
      <c r="U1491">
        <v>0</v>
      </c>
      <c r="V1491">
        <v>0</v>
      </c>
      <c r="W1491">
        <v>0</v>
      </c>
      <c r="X1491">
        <v>0</v>
      </c>
      <c r="Y1491">
        <v>0.62</v>
      </c>
      <c r="Z1491">
        <v>0</v>
      </c>
      <c r="AA1491">
        <v>0</v>
      </c>
      <c r="AB1491">
        <v>0</v>
      </c>
      <c r="AC1491">
        <v>0.38</v>
      </c>
      <c r="AD1491">
        <v>0.02</v>
      </c>
      <c r="AE1491">
        <v>1.0635731676050599</v>
      </c>
      <c r="AF1491">
        <v>174.76585399999999</v>
      </c>
      <c r="AG1491">
        <v>-41.307882679999999</v>
      </c>
      <c r="AI1491">
        <v>254700</v>
      </c>
      <c r="AJ1491" t="s">
        <v>1612</v>
      </c>
      <c r="AK1491" t="s">
        <v>96</v>
      </c>
      <c r="AL1491">
        <v>0</v>
      </c>
      <c r="AM1491">
        <v>0.04</v>
      </c>
      <c r="AN1491">
        <v>0</v>
      </c>
      <c r="AO1491">
        <v>0</v>
      </c>
      <c r="AP1491">
        <v>0</v>
      </c>
      <c r="AQ1491">
        <v>0.57999999999999996</v>
      </c>
      <c r="AR1491">
        <v>0</v>
      </c>
      <c r="AS1491">
        <v>0</v>
      </c>
      <c r="AT1491">
        <v>0.38</v>
      </c>
      <c r="AU1491">
        <v>0</v>
      </c>
      <c r="AV1491">
        <v>0.42063598128669399</v>
      </c>
      <c r="AW1491">
        <v>174.78739189999999</v>
      </c>
      <c r="AX1491">
        <v>-41.337766309999999</v>
      </c>
    </row>
    <row r="1492" spans="1:50" x14ac:dyDescent="0.55000000000000004">
      <c r="A1492">
        <v>252700</v>
      </c>
      <c r="B1492" t="s">
        <v>1592</v>
      </c>
      <c r="C1492" t="s">
        <v>96</v>
      </c>
      <c r="D1492">
        <v>0</v>
      </c>
      <c r="E1492">
        <v>0.19</v>
      </c>
      <c r="F1492">
        <v>0</v>
      </c>
      <c r="G1492">
        <v>0</v>
      </c>
      <c r="H1492">
        <v>0.71</v>
      </c>
      <c r="I1492">
        <v>0.04</v>
      </c>
      <c r="J1492">
        <v>0</v>
      </c>
      <c r="K1492">
        <v>0.04</v>
      </c>
      <c r="L1492">
        <v>0.02</v>
      </c>
      <c r="M1492">
        <v>0.02</v>
      </c>
      <c r="N1492">
        <v>4.8462017065985803</v>
      </c>
      <c r="O1492">
        <f t="shared" si="46"/>
        <v>174.75396909999901</v>
      </c>
      <c r="P1492">
        <f t="shared" si="47"/>
        <v>-41.332740989999998</v>
      </c>
      <c r="R1492">
        <v>252000</v>
      </c>
      <c r="S1492" t="s">
        <v>1585</v>
      </c>
      <c r="T1492" t="s">
        <v>96</v>
      </c>
      <c r="U1492">
        <v>0</v>
      </c>
      <c r="V1492">
        <v>0.06</v>
      </c>
      <c r="W1492">
        <v>0</v>
      </c>
      <c r="X1492">
        <v>0</v>
      </c>
      <c r="Y1492">
        <v>0.35</v>
      </c>
      <c r="Z1492">
        <v>0</v>
      </c>
      <c r="AA1492">
        <v>0</v>
      </c>
      <c r="AB1492">
        <v>0</v>
      </c>
      <c r="AC1492">
        <v>0.59</v>
      </c>
      <c r="AD1492">
        <v>0.02</v>
      </c>
      <c r="AE1492">
        <v>1.5478637800936601</v>
      </c>
      <c r="AF1492">
        <v>174.77184249999999</v>
      </c>
      <c r="AG1492">
        <v>-41.303283329999999</v>
      </c>
      <c r="AI1492">
        <v>254800</v>
      </c>
      <c r="AJ1492" t="s">
        <v>1613</v>
      </c>
      <c r="AK1492" t="s">
        <v>96</v>
      </c>
      <c r="AL1492">
        <v>0</v>
      </c>
      <c r="AM1492">
        <v>0</v>
      </c>
      <c r="AN1492">
        <v>0</v>
      </c>
      <c r="AO1492">
        <v>0</v>
      </c>
      <c r="AP1492">
        <v>0</v>
      </c>
      <c r="AQ1492">
        <v>0.67</v>
      </c>
      <c r="AR1492">
        <v>0</v>
      </c>
      <c r="AS1492">
        <v>0</v>
      </c>
      <c r="AT1492">
        <v>0.33</v>
      </c>
      <c r="AU1492">
        <v>0</v>
      </c>
      <c r="AV1492">
        <v>1.04429379943629</v>
      </c>
      <c r="AW1492">
        <v>174.82441259999999</v>
      </c>
      <c r="AX1492">
        <v>-41.314568989999998</v>
      </c>
    </row>
    <row r="1493" spans="1:50" x14ac:dyDescent="0.55000000000000004">
      <c r="A1493">
        <v>252800</v>
      </c>
      <c r="B1493" t="s">
        <v>1593</v>
      </c>
      <c r="C1493" t="s">
        <v>96</v>
      </c>
      <c r="D1493">
        <v>0</v>
      </c>
      <c r="E1493">
        <v>0.35</v>
      </c>
      <c r="F1493">
        <v>0</v>
      </c>
      <c r="G1493">
        <v>0</v>
      </c>
      <c r="H1493">
        <v>0.47</v>
      </c>
      <c r="I1493">
        <v>0.03</v>
      </c>
      <c r="J1493">
        <v>0</v>
      </c>
      <c r="K1493">
        <v>0.05</v>
      </c>
      <c r="L1493">
        <v>0.1</v>
      </c>
      <c r="M1493">
        <v>0.02</v>
      </c>
      <c r="N1493">
        <v>4.1059438273561097</v>
      </c>
      <c r="O1493">
        <f t="shared" si="46"/>
        <v>174.76580190000001</v>
      </c>
      <c r="P1493">
        <f t="shared" si="47"/>
        <v>-41.31951669</v>
      </c>
      <c r="R1493">
        <v>252100</v>
      </c>
      <c r="S1493" t="s">
        <v>1586</v>
      </c>
      <c r="T1493" t="s">
        <v>96</v>
      </c>
      <c r="U1493">
        <v>0.01</v>
      </c>
      <c r="V1493">
        <v>0.12</v>
      </c>
      <c r="W1493">
        <v>0</v>
      </c>
      <c r="X1493">
        <v>0</v>
      </c>
      <c r="Y1493">
        <v>0.52</v>
      </c>
      <c r="Z1493">
        <v>0</v>
      </c>
      <c r="AA1493">
        <v>0</v>
      </c>
      <c r="AB1493">
        <v>0.01</v>
      </c>
      <c r="AC1493">
        <v>0.34</v>
      </c>
      <c r="AD1493">
        <v>0.02</v>
      </c>
      <c r="AE1493">
        <v>5.3754013962232801</v>
      </c>
      <c r="AF1493">
        <v>174.78007239999999</v>
      </c>
      <c r="AG1493">
        <v>-41.296915239999997</v>
      </c>
      <c r="AI1493">
        <v>254900</v>
      </c>
      <c r="AJ1493" t="s">
        <v>1614</v>
      </c>
      <c r="AK1493" t="s">
        <v>96</v>
      </c>
      <c r="AL1493" t="s">
        <v>97</v>
      </c>
      <c r="AM1493" t="s">
        <v>97</v>
      </c>
      <c r="AN1493" t="s">
        <v>97</v>
      </c>
      <c r="AO1493">
        <v>0</v>
      </c>
      <c r="AP1493" t="s">
        <v>97</v>
      </c>
      <c r="AQ1493" t="s">
        <v>97</v>
      </c>
      <c r="AR1493">
        <v>0</v>
      </c>
      <c r="AS1493" t="s">
        <v>97</v>
      </c>
      <c r="AT1493" t="s">
        <v>97</v>
      </c>
      <c r="AU1493">
        <v>0</v>
      </c>
      <c r="AV1493" t="s">
        <v>97</v>
      </c>
      <c r="AW1493">
        <v>174.81420549999899</v>
      </c>
      <c r="AX1493">
        <v>-41.320726039999997</v>
      </c>
    </row>
    <row r="1494" spans="1:50" x14ac:dyDescent="0.55000000000000004">
      <c r="A1494">
        <v>252900</v>
      </c>
      <c r="B1494" t="s">
        <v>1594</v>
      </c>
      <c r="C1494" t="s">
        <v>96</v>
      </c>
      <c r="D1494">
        <v>0</v>
      </c>
      <c r="E1494">
        <v>0.39</v>
      </c>
      <c r="F1494">
        <v>0</v>
      </c>
      <c r="G1494">
        <v>0</v>
      </c>
      <c r="H1494">
        <v>0.19</v>
      </c>
      <c r="I1494">
        <v>0</v>
      </c>
      <c r="J1494">
        <v>0</v>
      </c>
      <c r="K1494">
        <v>0.08</v>
      </c>
      <c r="L1494">
        <v>0.34</v>
      </c>
      <c r="M1494">
        <v>0.02</v>
      </c>
      <c r="N1494">
        <v>2.56600762880421</v>
      </c>
      <c r="O1494">
        <f t="shared" si="46"/>
        <v>174.78319440000001</v>
      </c>
      <c r="P1494">
        <f t="shared" si="47"/>
        <v>-41.309000810000001</v>
      </c>
      <c r="R1494">
        <v>252200</v>
      </c>
      <c r="S1494" t="s">
        <v>1587</v>
      </c>
      <c r="T1494" t="s">
        <v>96</v>
      </c>
      <c r="U1494" t="s">
        <v>97</v>
      </c>
      <c r="V1494" t="s">
        <v>97</v>
      </c>
      <c r="W1494" t="s">
        <v>97</v>
      </c>
      <c r="X1494">
        <v>0</v>
      </c>
      <c r="Y1494" t="s">
        <v>97</v>
      </c>
      <c r="Z1494" t="s">
        <v>97</v>
      </c>
      <c r="AA1494">
        <v>0</v>
      </c>
      <c r="AB1494" t="s">
        <v>97</v>
      </c>
      <c r="AC1494" t="s">
        <v>97</v>
      </c>
      <c r="AD1494">
        <v>0.02</v>
      </c>
      <c r="AE1494" t="s">
        <v>97</v>
      </c>
      <c r="AF1494">
        <v>174.7565094</v>
      </c>
      <c r="AG1494">
        <v>-41.316851079999999</v>
      </c>
      <c r="AI1494">
        <v>255100</v>
      </c>
      <c r="AJ1494" t="s">
        <v>1615</v>
      </c>
      <c r="AK1494" t="s">
        <v>96</v>
      </c>
      <c r="AL1494">
        <v>0</v>
      </c>
      <c r="AM1494">
        <v>0.33</v>
      </c>
      <c r="AN1494">
        <v>0</v>
      </c>
      <c r="AO1494">
        <v>0</v>
      </c>
      <c r="AP1494">
        <v>0.01</v>
      </c>
      <c r="AQ1494">
        <v>0.39</v>
      </c>
      <c r="AR1494">
        <v>0</v>
      </c>
      <c r="AS1494">
        <v>0.03</v>
      </c>
      <c r="AT1494">
        <v>0.24</v>
      </c>
      <c r="AU1494">
        <v>0</v>
      </c>
      <c r="AV1494">
        <v>3.5906839403264601</v>
      </c>
      <c r="AW1494">
        <v>174.82054499999899</v>
      </c>
      <c r="AX1494">
        <v>-41.331641040000001</v>
      </c>
    </row>
    <row r="1495" spans="1:50" x14ac:dyDescent="0.55000000000000004">
      <c r="A1495">
        <v>253000</v>
      </c>
      <c r="B1495" t="s">
        <v>1595</v>
      </c>
      <c r="C1495" t="s">
        <v>96</v>
      </c>
      <c r="D1495">
        <v>0</v>
      </c>
      <c r="E1495">
        <v>0.41</v>
      </c>
      <c r="F1495">
        <v>0</v>
      </c>
      <c r="G1495">
        <v>0</v>
      </c>
      <c r="H1495">
        <v>0.21</v>
      </c>
      <c r="I1495">
        <v>0.01</v>
      </c>
      <c r="J1495">
        <v>0</v>
      </c>
      <c r="K1495">
        <v>7.0000000000000007E-2</v>
      </c>
      <c r="L1495">
        <v>0.3</v>
      </c>
      <c r="M1495">
        <v>0.02</v>
      </c>
      <c r="N1495">
        <v>2.9741834730745502</v>
      </c>
      <c r="O1495">
        <f t="shared" si="46"/>
        <v>174.77608240000001</v>
      </c>
      <c r="P1495">
        <f t="shared" si="47"/>
        <v>-41.312893150000001</v>
      </c>
      <c r="R1495">
        <v>252300</v>
      </c>
      <c r="S1495" t="s">
        <v>1588</v>
      </c>
      <c r="T1495" t="s">
        <v>96</v>
      </c>
      <c r="U1495">
        <v>0</v>
      </c>
      <c r="V1495">
        <v>0</v>
      </c>
      <c r="W1495">
        <v>0</v>
      </c>
      <c r="X1495">
        <v>0</v>
      </c>
      <c r="Y1495">
        <v>0.12</v>
      </c>
      <c r="Z1495">
        <v>0</v>
      </c>
      <c r="AA1495">
        <v>0</v>
      </c>
      <c r="AB1495">
        <v>0</v>
      </c>
      <c r="AC1495">
        <v>0.88</v>
      </c>
      <c r="AD1495">
        <v>0.02</v>
      </c>
      <c r="AE1495">
        <v>1.8380748263583699</v>
      </c>
      <c r="AF1495">
        <v>174.79287239999999</v>
      </c>
      <c r="AG1495">
        <v>-41.29186473</v>
      </c>
      <c r="AI1495">
        <v>255200</v>
      </c>
      <c r="AJ1495" t="s">
        <v>1616</v>
      </c>
      <c r="AK1495" t="s">
        <v>96</v>
      </c>
      <c r="AL1495">
        <v>0</v>
      </c>
      <c r="AM1495">
        <v>0</v>
      </c>
      <c r="AN1495">
        <v>0</v>
      </c>
      <c r="AO1495">
        <v>0</v>
      </c>
      <c r="AP1495">
        <v>0</v>
      </c>
      <c r="AQ1495">
        <v>0.6</v>
      </c>
      <c r="AR1495">
        <v>0</v>
      </c>
      <c r="AS1495">
        <v>0.09</v>
      </c>
      <c r="AT1495">
        <v>0.31</v>
      </c>
      <c r="AU1495">
        <v>0</v>
      </c>
      <c r="AV1495">
        <v>0.81611215645538204</v>
      </c>
      <c r="AW1495">
        <v>174.82971019999999</v>
      </c>
      <c r="AX1495">
        <v>-41.328999539999998</v>
      </c>
    </row>
    <row r="1496" spans="1:50" x14ac:dyDescent="0.55000000000000004">
      <c r="A1496">
        <v>253100</v>
      </c>
      <c r="B1496" t="s">
        <v>1596</v>
      </c>
      <c r="C1496" t="s">
        <v>96</v>
      </c>
      <c r="D1496">
        <v>0</v>
      </c>
      <c r="E1496">
        <v>0.37</v>
      </c>
      <c r="F1496">
        <v>0</v>
      </c>
      <c r="G1496">
        <v>0</v>
      </c>
      <c r="H1496">
        <v>0.37</v>
      </c>
      <c r="I1496">
        <v>0.02</v>
      </c>
      <c r="J1496">
        <v>0</v>
      </c>
      <c r="K1496">
        <v>0.08</v>
      </c>
      <c r="L1496">
        <v>0.16</v>
      </c>
      <c r="M1496">
        <v>0.02</v>
      </c>
      <c r="N1496">
        <v>2.7438635823464299</v>
      </c>
      <c r="O1496">
        <f t="shared" si="46"/>
        <v>174.7962981</v>
      </c>
      <c r="P1496">
        <f t="shared" si="47"/>
        <v>-41.301625289999997</v>
      </c>
      <c r="R1496">
        <v>252400</v>
      </c>
      <c r="S1496" t="s">
        <v>1589</v>
      </c>
      <c r="T1496" t="s">
        <v>96</v>
      </c>
      <c r="U1496">
        <v>0</v>
      </c>
      <c r="V1496">
        <v>0.03</v>
      </c>
      <c r="W1496">
        <v>0</v>
      </c>
      <c r="X1496">
        <v>0</v>
      </c>
      <c r="Y1496">
        <v>0.73</v>
      </c>
      <c r="Z1496">
        <v>0</v>
      </c>
      <c r="AA1496">
        <v>0</v>
      </c>
      <c r="AB1496">
        <v>0</v>
      </c>
      <c r="AC1496">
        <v>0.24</v>
      </c>
      <c r="AD1496">
        <v>0.02</v>
      </c>
      <c r="AE1496">
        <v>4.3122894439791803</v>
      </c>
      <c r="AF1496">
        <v>174.77750140000001</v>
      </c>
      <c r="AG1496">
        <v>-41.302514809999998</v>
      </c>
      <c r="AI1496">
        <v>255300</v>
      </c>
      <c r="AJ1496" t="s">
        <v>1617</v>
      </c>
      <c r="AK1496" t="s">
        <v>96</v>
      </c>
      <c r="AL1496" t="s">
        <v>97</v>
      </c>
      <c r="AM1496" t="s">
        <v>97</v>
      </c>
      <c r="AN1496" t="s">
        <v>97</v>
      </c>
      <c r="AO1496">
        <v>0</v>
      </c>
      <c r="AP1496" t="s">
        <v>97</v>
      </c>
      <c r="AQ1496" t="s">
        <v>97</v>
      </c>
      <c r="AR1496">
        <v>0</v>
      </c>
      <c r="AS1496" t="s">
        <v>97</v>
      </c>
      <c r="AT1496" t="s">
        <v>97</v>
      </c>
      <c r="AU1496">
        <v>0</v>
      </c>
      <c r="AV1496" t="s">
        <v>97</v>
      </c>
      <c r="AW1496">
        <v>175.63791119999999</v>
      </c>
      <c r="AX1496">
        <v>-40.798233439999997</v>
      </c>
    </row>
    <row r="1497" spans="1:50" x14ac:dyDescent="0.55000000000000004">
      <c r="A1497">
        <v>253200</v>
      </c>
      <c r="B1497" t="s">
        <v>1597</v>
      </c>
      <c r="C1497" t="s">
        <v>96</v>
      </c>
      <c r="D1497">
        <v>0</v>
      </c>
      <c r="E1497">
        <v>0.37</v>
      </c>
      <c r="F1497">
        <v>0</v>
      </c>
      <c r="G1497">
        <v>0</v>
      </c>
      <c r="H1497">
        <v>0.48</v>
      </c>
      <c r="I1497">
        <v>0.04</v>
      </c>
      <c r="J1497">
        <v>0</v>
      </c>
      <c r="K1497">
        <v>0.06</v>
      </c>
      <c r="L1497">
        <v>0.05</v>
      </c>
      <c r="M1497">
        <v>0.02</v>
      </c>
      <c r="N1497">
        <v>3.0612207662637099</v>
      </c>
      <c r="O1497">
        <f t="shared" si="46"/>
        <v>174.8004483</v>
      </c>
      <c r="P1497">
        <f t="shared" si="47"/>
        <v>-41.305872379999997</v>
      </c>
      <c r="R1497">
        <v>252500</v>
      </c>
      <c r="S1497" t="s">
        <v>1590</v>
      </c>
      <c r="T1497" t="s">
        <v>96</v>
      </c>
      <c r="U1497">
        <v>0</v>
      </c>
      <c r="V1497">
        <v>0</v>
      </c>
      <c r="W1497">
        <v>0</v>
      </c>
      <c r="X1497">
        <v>0</v>
      </c>
      <c r="Y1497">
        <v>0.78</v>
      </c>
      <c r="Z1497">
        <v>0</v>
      </c>
      <c r="AA1497">
        <v>0</v>
      </c>
      <c r="AB1497">
        <v>0</v>
      </c>
      <c r="AC1497">
        <v>0.22</v>
      </c>
      <c r="AD1497">
        <v>0.02</v>
      </c>
      <c r="AE1497">
        <v>3.5976646477781098</v>
      </c>
      <c r="AF1497">
        <v>174.7876383</v>
      </c>
      <c r="AG1497">
        <v>-41.298828780000001</v>
      </c>
      <c r="AI1497">
        <v>255400</v>
      </c>
      <c r="AJ1497" t="s">
        <v>1618</v>
      </c>
      <c r="AK1497" t="s">
        <v>96</v>
      </c>
      <c r="AL1497">
        <v>0</v>
      </c>
      <c r="AM1497">
        <v>0.14000000000000001</v>
      </c>
      <c r="AN1497">
        <v>0</v>
      </c>
      <c r="AO1497">
        <v>0</v>
      </c>
      <c r="AP1497">
        <v>0</v>
      </c>
      <c r="AQ1497">
        <v>0.86</v>
      </c>
      <c r="AR1497">
        <v>0</v>
      </c>
      <c r="AS1497">
        <v>0</v>
      </c>
      <c r="AT1497">
        <v>0</v>
      </c>
      <c r="AU1497">
        <v>0</v>
      </c>
      <c r="AV1497">
        <v>4.8068016650325101</v>
      </c>
      <c r="AW1497">
        <v>175.57935649999999</v>
      </c>
      <c r="AX1497">
        <v>-40.895118150000002</v>
      </c>
    </row>
    <row r="1498" spans="1:50" x14ac:dyDescent="0.55000000000000004">
      <c r="A1498">
        <v>253300</v>
      </c>
      <c r="B1498" t="s">
        <v>1598</v>
      </c>
      <c r="C1498" t="s">
        <v>96</v>
      </c>
      <c r="D1498">
        <v>0</v>
      </c>
      <c r="E1498">
        <v>0.39</v>
      </c>
      <c r="F1498">
        <v>0</v>
      </c>
      <c r="G1498">
        <v>0</v>
      </c>
      <c r="H1498">
        <v>0.36</v>
      </c>
      <c r="I1498">
        <v>0.01</v>
      </c>
      <c r="J1498">
        <v>0</v>
      </c>
      <c r="K1498">
        <v>0.09</v>
      </c>
      <c r="L1498">
        <v>0.15</v>
      </c>
      <c r="M1498">
        <v>0.02</v>
      </c>
      <c r="N1498">
        <v>4.0669217870572796</v>
      </c>
      <c r="O1498">
        <f t="shared" si="46"/>
        <v>174.7737803</v>
      </c>
      <c r="P1498">
        <f t="shared" si="47"/>
        <v>-41.323265299999903</v>
      </c>
      <c r="R1498">
        <v>252600</v>
      </c>
      <c r="S1498" t="s">
        <v>1591</v>
      </c>
      <c r="T1498" t="s">
        <v>96</v>
      </c>
      <c r="U1498">
        <v>0</v>
      </c>
      <c r="V1498">
        <v>0</v>
      </c>
      <c r="W1498">
        <v>0</v>
      </c>
      <c r="X1498">
        <v>0</v>
      </c>
      <c r="Y1498">
        <v>0</v>
      </c>
      <c r="Z1498">
        <v>0</v>
      </c>
      <c r="AA1498">
        <v>0</v>
      </c>
      <c r="AB1498">
        <v>0</v>
      </c>
      <c r="AC1498">
        <v>1</v>
      </c>
      <c r="AD1498">
        <v>0.02</v>
      </c>
      <c r="AE1498" t="s">
        <v>97</v>
      </c>
      <c r="AF1498">
        <v>174.8007988</v>
      </c>
      <c r="AG1498">
        <v>-41.292291259999999</v>
      </c>
      <c r="AI1498">
        <v>255500</v>
      </c>
      <c r="AJ1498" t="s">
        <v>1619</v>
      </c>
      <c r="AK1498" t="s">
        <v>96</v>
      </c>
      <c r="AL1498">
        <v>0</v>
      </c>
      <c r="AM1498">
        <v>0.43</v>
      </c>
      <c r="AN1498">
        <v>0</v>
      </c>
      <c r="AO1498">
        <v>0</v>
      </c>
      <c r="AP1498">
        <v>0</v>
      </c>
      <c r="AQ1498">
        <v>0.52</v>
      </c>
      <c r="AR1498">
        <v>0</v>
      </c>
      <c r="AS1498">
        <v>0</v>
      </c>
      <c r="AT1498">
        <v>0.05</v>
      </c>
      <c r="AU1498">
        <v>0</v>
      </c>
      <c r="AV1498">
        <v>5.7964629909103298</v>
      </c>
      <c r="AW1498">
        <v>175.65959230000001</v>
      </c>
      <c r="AX1498">
        <v>-40.902235490000002</v>
      </c>
    </row>
    <row r="1499" spans="1:50" x14ac:dyDescent="0.55000000000000004">
      <c r="A1499">
        <v>253400</v>
      </c>
      <c r="B1499" t="s">
        <v>1599</v>
      </c>
      <c r="C1499" t="s">
        <v>96</v>
      </c>
      <c r="D1499">
        <v>0</v>
      </c>
      <c r="E1499">
        <v>0.5</v>
      </c>
      <c r="F1499">
        <v>0</v>
      </c>
      <c r="G1499">
        <v>0</v>
      </c>
      <c r="H1499">
        <v>0.27</v>
      </c>
      <c r="I1499">
        <v>0.02</v>
      </c>
      <c r="J1499">
        <v>0</v>
      </c>
      <c r="K1499">
        <v>0.06</v>
      </c>
      <c r="L1499">
        <v>0.15</v>
      </c>
      <c r="M1499">
        <v>0.02</v>
      </c>
      <c r="N1499">
        <v>2.8793024004785401</v>
      </c>
      <c r="O1499">
        <f t="shared" si="46"/>
        <v>174.79244609999901</v>
      </c>
      <c r="P1499">
        <f t="shared" si="47"/>
        <v>-41.309069489999999</v>
      </c>
      <c r="R1499">
        <v>252700</v>
      </c>
      <c r="S1499" t="s">
        <v>1592</v>
      </c>
      <c r="T1499" t="s">
        <v>96</v>
      </c>
      <c r="U1499">
        <v>0</v>
      </c>
      <c r="V1499">
        <v>0</v>
      </c>
      <c r="W1499">
        <v>0</v>
      </c>
      <c r="X1499">
        <v>0</v>
      </c>
      <c r="Y1499">
        <v>0.84</v>
      </c>
      <c r="Z1499">
        <v>0</v>
      </c>
      <c r="AA1499">
        <v>0</v>
      </c>
      <c r="AB1499">
        <v>0</v>
      </c>
      <c r="AC1499">
        <v>0.16</v>
      </c>
      <c r="AD1499">
        <v>0.02</v>
      </c>
      <c r="AE1499">
        <v>0.62565700089648602</v>
      </c>
      <c r="AF1499">
        <v>174.75396909999901</v>
      </c>
      <c r="AG1499">
        <v>-41.332740989999998</v>
      </c>
      <c r="AI1499">
        <v>255600</v>
      </c>
      <c r="AJ1499" t="s">
        <v>1620</v>
      </c>
      <c r="AK1499" t="s">
        <v>96</v>
      </c>
      <c r="AL1499" t="s">
        <v>97</v>
      </c>
      <c r="AM1499" t="s">
        <v>97</v>
      </c>
      <c r="AN1499" t="s">
        <v>97</v>
      </c>
      <c r="AO1499">
        <v>0</v>
      </c>
      <c r="AP1499" t="s">
        <v>97</v>
      </c>
      <c r="AQ1499" t="s">
        <v>97</v>
      </c>
      <c r="AR1499">
        <v>0</v>
      </c>
      <c r="AS1499" t="s">
        <v>97</v>
      </c>
      <c r="AT1499" t="s">
        <v>97</v>
      </c>
      <c r="AU1499">
        <v>0</v>
      </c>
      <c r="AV1499" t="s">
        <v>97</v>
      </c>
      <c r="AW1499">
        <v>175.636236</v>
      </c>
      <c r="AX1499">
        <v>-40.941172590000001</v>
      </c>
    </row>
    <row r="1500" spans="1:50" x14ac:dyDescent="0.55000000000000004">
      <c r="A1500">
        <v>253500</v>
      </c>
      <c r="B1500" t="s">
        <v>1600</v>
      </c>
      <c r="C1500" t="s">
        <v>96</v>
      </c>
      <c r="D1500">
        <v>0</v>
      </c>
      <c r="E1500">
        <v>0.34</v>
      </c>
      <c r="F1500">
        <v>0</v>
      </c>
      <c r="G1500">
        <v>0</v>
      </c>
      <c r="H1500">
        <v>0.53999999999999904</v>
      </c>
      <c r="I1500">
        <v>0.04</v>
      </c>
      <c r="J1500">
        <v>0</v>
      </c>
      <c r="K1500">
        <v>0.03</v>
      </c>
      <c r="L1500">
        <v>0.05</v>
      </c>
      <c r="M1500">
        <v>0.02</v>
      </c>
      <c r="N1500">
        <v>3.7133781716757799</v>
      </c>
      <c r="O1500">
        <f t="shared" si="46"/>
        <v>174.82454509999999</v>
      </c>
      <c r="P1500">
        <f t="shared" si="47"/>
        <v>-41.297145999999998</v>
      </c>
      <c r="R1500">
        <v>252800</v>
      </c>
      <c r="S1500" t="s">
        <v>1593</v>
      </c>
      <c r="T1500" t="s">
        <v>96</v>
      </c>
      <c r="U1500">
        <v>0</v>
      </c>
      <c r="V1500">
        <v>0</v>
      </c>
      <c r="W1500">
        <v>0</v>
      </c>
      <c r="X1500">
        <v>0</v>
      </c>
      <c r="Y1500">
        <v>1</v>
      </c>
      <c r="Z1500">
        <v>0</v>
      </c>
      <c r="AA1500">
        <v>0</v>
      </c>
      <c r="AB1500">
        <v>0</v>
      </c>
      <c r="AC1500">
        <v>0</v>
      </c>
      <c r="AD1500">
        <v>0.02</v>
      </c>
      <c r="AE1500" t="s">
        <v>97</v>
      </c>
      <c r="AF1500">
        <v>174.76580190000001</v>
      </c>
      <c r="AG1500">
        <v>-41.31951669</v>
      </c>
      <c r="AI1500">
        <v>255700</v>
      </c>
      <c r="AJ1500" t="s">
        <v>1621</v>
      </c>
      <c r="AK1500" t="s">
        <v>96</v>
      </c>
      <c r="AL1500">
        <v>0</v>
      </c>
      <c r="AM1500">
        <v>0.2</v>
      </c>
      <c r="AN1500">
        <v>0</v>
      </c>
      <c r="AO1500">
        <v>0</v>
      </c>
      <c r="AP1500">
        <v>9.9999999999998892E-3</v>
      </c>
      <c r="AQ1500">
        <v>0.63</v>
      </c>
      <c r="AR1500">
        <v>0</v>
      </c>
      <c r="AS1500">
        <v>0.05</v>
      </c>
      <c r="AT1500">
        <v>0.11</v>
      </c>
      <c r="AU1500">
        <v>0</v>
      </c>
      <c r="AV1500">
        <v>8.8732146183484701</v>
      </c>
      <c r="AW1500">
        <v>175.63029839999999</v>
      </c>
      <c r="AX1500">
        <v>-40.957456200000003</v>
      </c>
    </row>
    <row r="1501" spans="1:50" x14ac:dyDescent="0.55000000000000004">
      <c r="A1501">
        <v>253600</v>
      </c>
      <c r="B1501" t="s">
        <v>1601</v>
      </c>
      <c r="C1501" t="s">
        <v>96</v>
      </c>
      <c r="D1501">
        <v>0</v>
      </c>
      <c r="E1501">
        <v>0.41</v>
      </c>
      <c r="F1501">
        <v>0</v>
      </c>
      <c r="G1501">
        <v>0</v>
      </c>
      <c r="H1501">
        <v>0.28999999999999998</v>
      </c>
      <c r="I1501">
        <v>0.01</v>
      </c>
      <c r="J1501">
        <v>0</v>
      </c>
      <c r="K1501">
        <v>0.09</v>
      </c>
      <c r="L1501">
        <v>0.2</v>
      </c>
      <c r="M1501">
        <v>0.02</v>
      </c>
      <c r="N1501">
        <v>3.81332359043309</v>
      </c>
      <c r="O1501">
        <f t="shared" si="46"/>
        <v>174.7843986</v>
      </c>
      <c r="P1501">
        <f t="shared" si="47"/>
        <v>-41.32048296</v>
      </c>
      <c r="R1501">
        <v>252900</v>
      </c>
      <c r="S1501" t="s">
        <v>1594</v>
      </c>
      <c r="T1501" t="s">
        <v>96</v>
      </c>
      <c r="U1501">
        <v>0</v>
      </c>
      <c r="V1501">
        <v>0.05</v>
      </c>
      <c r="W1501">
        <v>0</v>
      </c>
      <c r="X1501">
        <v>0</v>
      </c>
      <c r="Y1501">
        <v>0.68</v>
      </c>
      <c r="Z1501">
        <v>0</v>
      </c>
      <c r="AA1501">
        <v>0</v>
      </c>
      <c r="AB1501">
        <v>0.01</v>
      </c>
      <c r="AC1501">
        <v>0.26</v>
      </c>
      <c r="AD1501">
        <v>0.02</v>
      </c>
      <c r="AE1501">
        <v>5.2417656717262702</v>
      </c>
      <c r="AF1501">
        <v>174.78319440000001</v>
      </c>
      <c r="AG1501">
        <v>-41.309000810000001</v>
      </c>
      <c r="AI1501">
        <v>255800</v>
      </c>
      <c r="AJ1501" t="s">
        <v>1622</v>
      </c>
      <c r="AK1501" t="s">
        <v>96</v>
      </c>
      <c r="AL1501" t="s">
        <v>97</v>
      </c>
      <c r="AM1501" t="s">
        <v>97</v>
      </c>
      <c r="AN1501" t="s">
        <v>97</v>
      </c>
      <c r="AO1501">
        <v>0</v>
      </c>
      <c r="AP1501" t="s">
        <v>97</v>
      </c>
      <c r="AQ1501" t="s">
        <v>97</v>
      </c>
      <c r="AR1501">
        <v>0</v>
      </c>
      <c r="AS1501" t="s">
        <v>97</v>
      </c>
      <c r="AT1501" t="s">
        <v>97</v>
      </c>
      <c r="AU1501">
        <v>0</v>
      </c>
      <c r="AV1501" t="s">
        <v>97</v>
      </c>
      <c r="AW1501">
        <v>175.66518809999999</v>
      </c>
      <c r="AX1501">
        <v>-40.936512839999999</v>
      </c>
    </row>
    <row r="1502" spans="1:50" x14ac:dyDescent="0.55000000000000004">
      <c r="A1502">
        <v>253700</v>
      </c>
      <c r="B1502" t="s">
        <v>1602</v>
      </c>
      <c r="C1502" t="s">
        <v>96</v>
      </c>
      <c r="D1502">
        <v>0</v>
      </c>
      <c r="E1502">
        <v>0.44</v>
      </c>
      <c r="F1502">
        <v>0</v>
      </c>
      <c r="G1502">
        <v>0</v>
      </c>
      <c r="H1502">
        <v>0.33999999999999903</v>
      </c>
      <c r="I1502">
        <v>0.01</v>
      </c>
      <c r="J1502">
        <v>0</v>
      </c>
      <c r="K1502">
        <v>7.0000000000000007E-2</v>
      </c>
      <c r="L1502">
        <v>0.14000000000000001</v>
      </c>
      <c r="M1502">
        <v>0.02</v>
      </c>
      <c r="N1502">
        <v>3.30902609795374</v>
      </c>
      <c r="O1502">
        <f t="shared" si="46"/>
        <v>174.79562759999999</v>
      </c>
      <c r="P1502">
        <f t="shared" si="47"/>
        <v>-41.317313689999999</v>
      </c>
      <c r="R1502">
        <v>253000</v>
      </c>
      <c r="S1502" t="s">
        <v>1595</v>
      </c>
      <c r="T1502" t="s">
        <v>96</v>
      </c>
      <c r="U1502">
        <v>0</v>
      </c>
      <c r="V1502">
        <v>0.02</v>
      </c>
      <c r="W1502">
        <v>0</v>
      </c>
      <c r="X1502">
        <v>0</v>
      </c>
      <c r="Y1502">
        <v>0.7</v>
      </c>
      <c r="Z1502">
        <v>0</v>
      </c>
      <c r="AA1502">
        <v>0</v>
      </c>
      <c r="AB1502">
        <v>0</v>
      </c>
      <c r="AC1502">
        <v>0.28000000000000003</v>
      </c>
      <c r="AD1502">
        <v>0.02</v>
      </c>
      <c r="AE1502">
        <v>3.60068891475844</v>
      </c>
      <c r="AF1502">
        <v>174.77608240000001</v>
      </c>
      <c r="AG1502">
        <v>-41.312893150000001</v>
      </c>
      <c r="AI1502">
        <v>255900</v>
      </c>
      <c r="AJ1502" t="s">
        <v>1623</v>
      </c>
      <c r="AK1502" t="s">
        <v>96</v>
      </c>
      <c r="AL1502">
        <v>0</v>
      </c>
      <c r="AM1502">
        <v>0</v>
      </c>
      <c r="AN1502">
        <v>0</v>
      </c>
      <c r="AO1502">
        <v>0</v>
      </c>
      <c r="AP1502">
        <v>0.69</v>
      </c>
      <c r="AQ1502">
        <v>0.24</v>
      </c>
      <c r="AR1502">
        <v>0</v>
      </c>
      <c r="AS1502">
        <v>0</v>
      </c>
      <c r="AT1502">
        <v>7.0000000000000007E-2</v>
      </c>
      <c r="AU1502">
        <v>0</v>
      </c>
      <c r="AV1502">
        <v>6.48581812486717</v>
      </c>
      <c r="AW1502">
        <v>175.65574219999999</v>
      </c>
      <c r="AX1502">
        <v>-40.945633180000002</v>
      </c>
    </row>
    <row r="1503" spans="1:50" x14ac:dyDescent="0.55000000000000004">
      <c r="A1503">
        <v>253800</v>
      </c>
      <c r="B1503" t="s">
        <v>1603</v>
      </c>
      <c r="C1503" t="s">
        <v>96</v>
      </c>
      <c r="D1503">
        <v>0</v>
      </c>
      <c r="E1503">
        <v>0.32</v>
      </c>
      <c r="F1503">
        <v>0</v>
      </c>
      <c r="G1503">
        <v>0</v>
      </c>
      <c r="H1503">
        <v>0.52</v>
      </c>
      <c r="I1503">
        <v>0.04</v>
      </c>
      <c r="J1503">
        <v>0</v>
      </c>
      <c r="K1503">
        <v>0.08</v>
      </c>
      <c r="L1503">
        <v>0.04</v>
      </c>
      <c r="M1503">
        <v>0.02</v>
      </c>
      <c r="N1503">
        <v>5.3614231748123604</v>
      </c>
      <c r="O1503">
        <f t="shared" si="46"/>
        <v>174.7690714</v>
      </c>
      <c r="P1503">
        <f t="shared" si="47"/>
        <v>-41.337479969999997</v>
      </c>
      <c r="R1503">
        <v>253100</v>
      </c>
      <c r="S1503" t="s">
        <v>1596</v>
      </c>
      <c r="T1503" t="s">
        <v>96</v>
      </c>
      <c r="U1503">
        <v>0</v>
      </c>
      <c r="V1503">
        <v>0</v>
      </c>
      <c r="W1503">
        <v>0</v>
      </c>
      <c r="X1503">
        <v>0</v>
      </c>
      <c r="Y1503">
        <v>0.41</v>
      </c>
      <c r="Z1503">
        <v>0</v>
      </c>
      <c r="AA1503">
        <v>0</v>
      </c>
      <c r="AB1503">
        <v>0</v>
      </c>
      <c r="AC1503">
        <v>0.59</v>
      </c>
      <c r="AD1503">
        <v>0.02</v>
      </c>
      <c r="AE1503">
        <v>0.490830345874746</v>
      </c>
      <c r="AF1503">
        <v>174.7962981</v>
      </c>
      <c r="AG1503">
        <v>-41.301625289999997</v>
      </c>
      <c r="AI1503">
        <v>256000</v>
      </c>
      <c r="AJ1503" t="s">
        <v>1624</v>
      </c>
      <c r="AK1503" t="s">
        <v>96</v>
      </c>
      <c r="AL1503">
        <v>0</v>
      </c>
      <c r="AM1503">
        <v>0.25</v>
      </c>
      <c r="AN1503">
        <v>0</v>
      </c>
      <c r="AO1503">
        <v>0</v>
      </c>
      <c r="AP1503">
        <v>0.03</v>
      </c>
      <c r="AQ1503">
        <v>0.47</v>
      </c>
      <c r="AR1503">
        <v>0</v>
      </c>
      <c r="AS1503">
        <v>0.02</v>
      </c>
      <c r="AT1503">
        <v>0.23</v>
      </c>
      <c r="AU1503">
        <v>0</v>
      </c>
      <c r="AV1503">
        <v>7.1495932295031102</v>
      </c>
      <c r="AW1503">
        <v>175.6432634</v>
      </c>
      <c r="AX1503">
        <v>-40.951675790000003</v>
      </c>
    </row>
    <row r="1504" spans="1:50" x14ac:dyDescent="0.55000000000000004">
      <c r="A1504">
        <v>253900</v>
      </c>
      <c r="B1504" t="s">
        <v>1604</v>
      </c>
      <c r="C1504" t="s">
        <v>96</v>
      </c>
      <c r="D1504">
        <v>0</v>
      </c>
      <c r="E1504">
        <v>0.33</v>
      </c>
      <c r="F1504">
        <v>0</v>
      </c>
      <c r="G1504">
        <v>0</v>
      </c>
      <c r="H1504">
        <v>0.54</v>
      </c>
      <c r="I1504">
        <v>0.02</v>
      </c>
      <c r="J1504">
        <v>0</v>
      </c>
      <c r="K1504">
        <v>0.1</v>
      </c>
      <c r="L1504">
        <v>0.01</v>
      </c>
      <c r="M1504">
        <v>0.02</v>
      </c>
      <c r="N1504">
        <v>4.0270449997423396</v>
      </c>
      <c r="O1504">
        <f t="shared" si="46"/>
        <v>174.78913069999999</v>
      </c>
      <c r="P1504">
        <f t="shared" si="47"/>
        <v>-41.324287470000002</v>
      </c>
      <c r="R1504">
        <v>253200</v>
      </c>
      <c r="S1504" t="s">
        <v>1597</v>
      </c>
      <c r="T1504" t="s">
        <v>96</v>
      </c>
      <c r="U1504">
        <v>0</v>
      </c>
      <c r="V1504">
        <v>0</v>
      </c>
      <c r="W1504">
        <v>0</v>
      </c>
      <c r="X1504">
        <v>0</v>
      </c>
      <c r="Y1504">
        <v>0.83</v>
      </c>
      <c r="Z1504">
        <v>0</v>
      </c>
      <c r="AA1504">
        <v>0</v>
      </c>
      <c r="AB1504">
        <v>0</v>
      </c>
      <c r="AC1504">
        <v>0.17</v>
      </c>
      <c r="AD1504">
        <v>0.02</v>
      </c>
      <c r="AE1504">
        <v>2.78372596615031</v>
      </c>
      <c r="AF1504">
        <v>174.8004483</v>
      </c>
      <c r="AG1504">
        <v>-41.305872379999997</v>
      </c>
      <c r="AI1504">
        <v>256100</v>
      </c>
      <c r="AJ1504" t="s">
        <v>1625</v>
      </c>
      <c r="AK1504" t="s">
        <v>96</v>
      </c>
      <c r="AL1504">
        <v>0</v>
      </c>
      <c r="AM1504">
        <v>0.06</v>
      </c>
      <c r="AN1504">
        <v>0</v>
      </c>
      <c r="AO1504">
        <v>0</v>
      </c>
      <c r="AP1504">
        <v>0</v>
      </c>
      <c r="AQ1504">
        <v>0.76</v>
      </c>
      <c r="AR1504">
        <v>0</v>
      </c>
      <c r="AS1504">
        <v>0.03</v>
      </c>
      <c r="AT1504">
        <v>0.15</v>
      </c>
      <c r="AU1504">
        <v>0</v>
      </c>
      <c r="AV1504">
        <v>4.7368784803122397</v>
      </c>
      <c r="AW1504">
        <v>175.65254350000001</v>
      </c>
      <c r="AX1504">
        <v>-40.946267659999997</v>
      </c>
    </row>
    <row r="1505" spans="1:50" x14ac:dyDescent="0.55000000000000004">
      <c r="A1505">
        <v>254000</v>
      </c>
      <c r="B1505" t="s">
        <v>1605</v>
      </c>
      <c r="C1505" t="s">
        <v>96</v>
      </c>
      <c r="D1505">
        <v>0</v>
      </c>
      <c r="E1505">
        <v>0.28999999999999998</v>
      </c>
      <c r="F1505">
        <v>0</v>
      </c>
      <c r="G1505">
        <v>0</v>
      </c>
      <c r="H1505">
        <v>0.56999999999999895</v>
      </c>
      <c r="I1505">
        <v>0.02</v>
      </c>
      <c r="J1505">
        <v>0</v>
      </c>
      <c r="K1505">
        <v>7.0000000000000007E-2</v>
      </c>
      <c r="L1505">
        <v>0.05</v>
      </c>
      <c r="M1505">
        <v>0.02</v>
      </c>
      <c r="N1505">
        <v>5.0504118197719299</v>
      </c>
      <c r="O1505">
        <f t="shared" si="46"/>
        <v>174.7759235</v>
      </c>
      <c r="P1505">
        <f t="shared" si="47"/>
        <v>-41.336666049999998</v>
      </c>
      <c r="R1505">
        <v>253300</v>
      </c>
      <c r="S1505" t="s">
        <v>1598</v>
      </c>
      <c r="T1505" t="s">
        <v>96</v>
      </c>
      <c r="U1505">
        <v>0</v>
      </c>
      <c r="V1505">
        <v>0</v>
      </c>
      <c r="W1505">
        <v>0</v>
      </c>
      <c r="X1505">
        <v>0</v>
      </c>
      <c r="Y1505">
        <v>0.65</v>
      </c>
      <c r="Z1505">
        <v>0</v>
      </c>
      <c r="AA1505">
        <v>0</v>
      </c>
      <c r="AB1505">
        <v>0</v>
      </c>
      <c r="AC1505">
        <v>0.35</v>
      </c>
      <c r="AD1505">
        <v>0.02</v>
      </c>
      <c r="AE1505">
        <v>0.91953012475860696</v>
      </c>
      <c r="AF1505">
        <v>174.7737803</v>
      </c>
      <c r="AG1505">
        <v>-41.323265299999903</v>
      </c>
      <c r="AI1505">
        <v>256200</v>
      </c>
      <c r="AJ1505" t="s">
        <v>1626</v>
      </c>
      <c r="AK1505" t="s">
        <v>96</v>
      </c>
      <c r="AL1505">
        <v>0</v>
      </c>
      <c r="AM1505">
        <v>0.09</v>
      </c>
      <c r="AN1505">
        <v>0</v>
      </c>
      <c r="AO1505">
        <v>0</v>
      </c>
      <c r="AP1505">
        <v>-0.01</v>
      </c>
      <c r="AQ1505">
        <v>0.79</v>
      </c>
      <c r="AR1505">
        <v>0</v>
      </c>
      <c r="AS1505">
        <v>0.04</v>
      </c>
      <c r="AT1505">
        <v>0.09</v>
      </c>
      <c r="AU1505">
        <v>0</v>
      </c>
      <c r="AV1505">
        <v>3.64041479112112</v>
      </c>
      <c r="AW1505">
        <v>175.6340357</v>
      </c>
      <c r="AX1505">
        <v>-40.969105550000002</v>
      </c>
    </row>
    <row r="1506" spans="1:50" x14ac:dyDescent="0.55000000000000004">
      <c r="A1506">
        <v>254100</v>
      </c>
      <c r="B1506" t="s">
        <v>1606</v>
      </c>
      <c r="C1506" t="s">
        <v>96</v>
      </c>
      <c r="D1506">
        <v>0</v>
      </c>
      <c r="E1506">
        <v>0.31</v>
      </c>
      <c r="F1506">
        <v>0</v>
      </c>
      <c r="G1506">
        <v>0</v>
      </c>
      <c r="H1506">
        <v>0.55999999999999905</v>
      </c>
      <c r="I1506">
        <v>0.02</v>
      </c>
      <c r="J1506">
        <v>0</v>
      </c>
      <c r="K1506">
        <v>0</v>
      </c>
      <c r="L1506">
        <v>0.11</v>
      </c>
      <c r="M1506">
        <v>0.02</v>
      </c>
      <c r="N1506">
        <v>3.4404284258771698</v>
      </c>
      <c r="O1506">
        <f t="shared" si="46"/>
        <v>174.82326309999999</v>
      </c>
      <c r="P1506">
        <f t="shared" si="47"/>
        <v>-41.305985370000002</v>
      </c>
      <c r="R1506">
        <v>253400</v>
      </c>
      <c r="S1506" t="s">
        <v>1599</v>
      </c>
      <c r="T1506" t="s">
        <v>96</v>
      </c>
      <c r="U1506">
        <v>0</v>
      </c>
      <c r="V1506">
        <v>0</v>
      </c>
      <c r="W1506">
        <v>0</v>
      </c>
      <c r="X1506">
        <v>0</v>
      </c>
      <c r="Y1506">
        <v>1</v>
      </c>
      <c r="Z1506">
        <v>0</v>
      </c>
      <c r="AA1506">
        <v>0</v>
      </c>
      <c r="AB1506">
        <v>0</v>
      </c>
      <c r="AC1506">
        <v>0</v>
      </c>
      <c r="AD1506">
        <v>0.02</v>
      </c>
      <c r="AE1506">
        <v>0.88837214788062402</v>
      </c>
      <c r="AF1506">
        <v>174.79244609999901</v>
      </c>
      <c r="AG1506">
        <v>-41.309069489999999</v>
      </c>
      <c r="AI1506">
        <v>256300</v>
      </c>
      <c r="AJ1506" t="s">
        <v>1627</v>
      </c>
      <c r="AK1506" t="s">
        <v>96</v>
      </c>
      <c r="AL1506">
        <v>0</v>
      </c>
      <c r="AM1506">
        <v>0</v>
      </c>
      <c r="AN1506">
        <v>0</v>
      </c>
      <c r="AO1506">
        <v>0</v>
      </c>
      <c r="AP1506">
        <v>1.11022302462515E-16</v>
      </c>
      <c r="AQ1506">
        <v>0.85</v>
      </c>
      <c r="AR1506">
        <v>0</v>
      </c>
      <c r="AS1506">
        <v>0.06</v>
      </c>
      <c r="AT1506">
        <v>0.09</v>
      </c>
      <c r="AU1506">
        <v>0</v>
      </c>
      <c r="AV1506">
        <v>3.4355389901048401</v>
      </c>
      <c r="AW1506">
        <v>175.67967819999899</v>
      </c>
      <c r="AX1506">
        <v>-40.941715549999998</v>
      </c>
    </row>
    <row r="1507" spans="1:50" x14ac:dyDescent="0.55000000000000004">
      <c r="A1507">
        <v>254200</v>
      </c>
      <c r="B1507" t="s">
        <v>1607</v>
      </c>
      <c r="C1507" t="s">
        <v>96</v>
      </c>
      <c r="D1507">
        <v>0</v>
      </c>
      <c r="E1507">
        <v>0.39</v>
      </c>
      <c r="F1507">
        <v>0</v>
      </c>
      <c r="G1507">
        <v>0</v>
      </c>
      <c r="H1507">
        <v>0.41</v>
      </c>
      <c r="I1507">
        <v>0.03</v>
      </c>
      <c r="J1507">
        <v>0</v>
      </c>
      <c r="K1507">
        <v>0.05</v>
      </c>
      <c r="L1507">
        <v>0.12</v>
      </c>
      <c r="M1507">
        <v>0.02</v>
      </c>
      <c r="N1507">
        <v>3.5010419409016</v>
      </c>
      <c r="O1507">
        <f t="shared" si="46"/>
        <v>174.80136590000001</v>
      </c>
      <c r="P1507">
        <f t="shared" si="47"/>
        <v>-41.32095571</v>
      </c>
      <c r="R1507">
        <v>253500</v>
      </c>
      <c r="S1507" t="s">
        <v>1600</v>
      </c>
      <c r="T1507" t="s">
        <v>96</v>
      </c>
      <c r="U1507" t="s">
        <v>97</v>
      </c>
      <c r="V1507" t="s">
        <v>97</v>
      </c>
      <c r="W1507" t="s">
        <v>97</v>
      </c>
      <c r="X1507">
        <v>0</v>
      </c>
      <c r="Y1507" t="s">
        <v>97</v>
      </c>
      <c r="Z1507" t="s">
        <v>97</v>
      </c>
      <c r="AA1507">
        <v>0</v>
      </c>
      <c r="AB1507" t="s">
        <v>97</v>
      </c>
      <c r="AC1507" t="s">
        <v>97</v>
      </c>
      <c r="AD1507">
        <v>0.02</v>
      </c>
      <c r="AE1507" t="s">
        <v>97</v>
      </c>
      <c r="AF1507">
        <v>174.82454509999999</v>
      </c>
      <c r="AG1507">
        <v>-41.297145999999998</v>
      </c>
      <c r="AI1507">
        <v>256400</v>
      </c>
      <c r="AJ1507" t="s">
        <v>1628</v>
      </c>
      <c r="AK1507" t="s">
        <v>96</v>
      </c>
      <c r="AL1507">
        <v>0</v>
      </c>
      <c r="AM1507">
        <v>0.06</v>
      </c>
      <c r="AN1507">
        <v>0</v>
      </c>
      <c r="AO1507">
        <v>0</v>
      </c>
      <c r="AP1507">
        <v>0</v>
      </c>
      <c r="AQ1507">
        <v>0.74</v>
      </c>
      <c r="AR1507">
        <v>0</v>
      </c>
      <c r="AS1507">
        <v>0</v>
      </c>
      <c r="AT1507">
        <v>0.2</v>
      </c>
      <c r="AU1507">
        <v>0</v>
      </c>
      <c r="AV1507">
        <v>2.7548881164700898</v>
      </c>
      <c r="AW1507">
        <v>175.66210480000001</v>
      </c>
      <c r="AX1507">
        <v>-40.9556811</v>
      </c>
    </row>
    <row r="1508" spans="1:50" x14ac:dyDescent="0.55000000000000004">
      <c r="A1508">
        <v>254300</v>
      </c>
      <c r="B1508" t="s">
        <v>1608</v>
      </c>
      <c r="C1508" t="s">
        <v>96</v>
      </c>
      <c r="D1508">
        <v>0</v>
      </c>
      <c r="E1508">
        <v>0.32</v>
      </c>
      <c r="F1508">
        <v>0</v>
      </c>
      <c r="G1508">
        <v>0</v>
      </c>
      <c r="H1508">
        <v>0.53999999999999904</v>
      </c>
      <c r="I1508">
        <v>0.02</v>
      </c>
      <c r="J1508">
        <v>0</v>
      </c>
      <c r="K1508">
        <v>0.05</v>
      </c>
      <c r="L1508">
        <v>7.0000000000000007E-2</v>
      </c>
      <c r="M1508">
        <v>0.02</v>
      </c>
      <c r="N1508">
        <v>4.40364436340165</v>
      </c>
      <c r="O1508">
        <f t="shared" si="46"/>
        <v>174.79417849999999</v>
      </c>
      <c r="P1508">
        <f t="shared" si="47"/>
        <v>-41.327103819999998</v>
      </c>
      <c r="R1508">
        <v>253600</v>
      </c>
      <c r="S1508" t="s">
        <v>1601</v>
      </c>
      <c r="T1508" t="s">
        <v>96</v>
      </c>
      <c r="U1508">
        <v>0</v>
      </c>
      <c r="V1508">
        <v>0</v>
      </c>
      <c r="W1508">
        <v>0</v>
      </c>
      <c r="X1508">
        <v>0</v>
      </c>
      <c r="Y1508">
        <v>0.65</v>
      </c>
      <c r="Z1508">
        <v>0</v>
      </c>
      <c r="AA1508">
        <v>0</v>
      </c>
      <c r="AB1508">
        <v>0</v>
      </c>
      <c r="AC1508">
        <v>0.35</v>
      </c>
      <c r="AD1508">
        <v>0.02</v>
      </c>
      <c r="AE1508">
        <v>2.33603327023049</v>
      </c>
      <c r="AF1508">
        <v>174.7843986</v>
      </c>
      <c r="AG1508">
        <v>-41.32048296</v>
      </c>
      <c r="AI1508">
        <v>256500</v>
      </c>
      <c r="AJ1508" t="s">
        <v>1629</v>
      </c>
      <c r="AK1508" t="s">
        <v>96</v>
      </c>
      <c r="AL1508">
        <v>0</v>
      </c>
      <c r="AM1508">
        <v>0.91</v>
      </c>
      <c r="AN1508">
        <v>0</v>
      </c>
      <c r="AO1508">
        <v>0</v>
      </c>
      <c r="AP1508">
        <v>0</v>
      </c>
      <c r="AQ1508">
        <v>0.09</v>
      </c>
      <c r="AR1508">
        <v>0</v>
      </c>
      <c r="AS1508">
        <v>0</v>
      </c>
      <c r="AT1508">
        <v>0</v>
      </c>
      <c r="AU1508">
        <v>0</v>
      </c>
      <c r="AV1508">
        <v>8.5622140345785507</v>
      </c>
      <c r="AW1508">
        <v>175.9899475</v>
      </c>
      <c r="AX1508">
        <v>-40.919016939999999</v>
      </c>
    </row>
    <row r="1509" spans="1:50" x14ac:dyDescent="0.55000000000000004">
      <c r="A1509">
        <v>254400</v>
      </c>
      <c r="B1509" t="s">
        <v>1609</v>
      </c>
      <c r="C1509" t="s">
        <v>96</v>
      </c>
      <c r="D1509">
        <v>0</v>
      </c>
      <c r="E1509">
        <v>0.31</v>
      </c>
      <c r="F1509">
        <v>0</v>
      </c>
      <c r="G1509">
        <v>0</v>
      </c>
      <c r="H1509">
        <v>0.52</v>
      </c>
      <c r="I1509">
        <v>0.03</v>
      </c>
      <c r="J1509">
        <v>0</v>
      </c>
      <c r="K1509">
        <v>0.02</v>
      </c>
      <c r="L1509">
        <v>0.12</v>
      </c>
      <c r="M1509">
        <v>0.02</v>
      </c>
      <c r="N1509">
        <v>3.2847496479879998</v>
      </c>
      <c r="O1509">
        <f t="shared" si="46"/>
        <v>174.81763580000001</v>
      </c>
      <c r="P1509">
        <f t="shared" si="47"/>
        <v>-41.312929429999997</v>
      </c>
      <c r="R1509">
        <v>253700</v>
      </c>
      <c r="S1509" t="s">
        <v>1602</v>
      </c>
      <c r="T1509" t="s">
        <v>96</v>
      </c>
      <c r="U1509">
        <v>0</v>
      </c>
      <c r="V1509">
        <v>0.08</v>
      </c>
      <c r="W1509">
        <v>0</v>
      </c>
      <c r="X1509">
        <v>0</v>
      </c>
      <c r="Y1509">
        <v>0.73</v>
      </c>
      <c r="Z1509">
        <v>0.01</v>
      </c>
      <c r="AA1509">
        <v>0</v>
      </c>
      <c r="AB1509">
        <v>0.01</v>
      </c>
      <c r="AC1509">
        <v>0.17</v>
      </c>
      <c r="AD1509">
        <v>0.02</v>
      </c>
      <c r="AE1509">
        <v>3.4047961949240602</v>
      </c>
      <c r="AF1509">
        <v>174.79562759999999</v>
      </c>
      <c r="AG1509">
        <v>-41.317313689999999</v>
      </c>
      <c r="AI1509">
        <v>256600</v>
      </c>
      <c r="AJ1509" t="s">
        <v>1630</v>
      </c>
      <c r="AK1509" t="s">
        <v>96</v>
      </c>
      <c r="AL1509" t="s">
        <v>97</v>
      </c>
      <c r="AM1509" t="s">
        <v>97</v>
      </c>
      <c r="AN1509" t="s">
        <v>97</v>
      </c>
      <c r="AO1509">
        <v>0</v>
      </c>
      <c r="AP1509" t="s">
        <v>97</v>
      </c>
      <c r="AQ1509" t="s">
        <v>97</v>
      </c>
      <c r="AR1509">
        <v>0</v>
      </c>
      <c r="AS1509" t="s">
        <v>97</v>
      </c>
      <c r="AT1509" t="s">
        <v>97</v>
      </c>
      <c r="AU1509">
        <v>0</v>
      </c>
      <c r="AV1509" t="s">
        <v>97</v>
      </c>
      <c r="AW1509">
        <v>175.71227859999999</v>
      </c>
      <c r="AX1509">
        <v>-40.981541929999999</v>
      </c>
    </row>
    <row r="1510" spans="1:50" x14ac:dyDescent="0.55000000000000004">
      <c r="A1510">
        <v>254500</v>
      </c>
      <c r="B1510" t="s">
        <v>1610</v>
      </c>
      <c r="C1510" t="s">
        <v>96</v>
      </c>
      <c r="D1510">
        <v>0</v>
      </c>
      <c r="E1510">
        <v>0.26</v>
      </c>
      <c r="F1510">
        <v>0</v>
      </c>
      <c r="G1510">
        <v>0</v>
      </c>
      <c r="H1510">
        <v>0.66999999999999904</v>
      </c>
      <c r="I1510">
        <v>0.04</v>
      </c>
      <c r="J1510">
        <v>0</v>
      </c>
      <c r="K1510">
        <v>0.03</v>
      </c>
      <c r="L1510">
        <v>0</v>
      </c>
      <c r="M1510">
        <v>0.02</v>
      </c>
      <c r="N1510">
        <v>5.2643821677415596</v>
      </c>
      <c r="O1510">
        <f t="shared" si="46"/>
        <v>174.78076580000001</v>
      </c>
      <c r="P1510">
        <f t="shared" si="47"/>
        <v>-41.337791320000001</v>
      </c>
      <c r="R1510">
        <v>253800</v>
      </c>
      <c r="S1510" t="s">
        <v>1603</v>
      </c>
      <c r="T1510" t="s">
        <v>96</v>
      </c>
      <c r="U1510">
        <v>0</v>
      </c>
      <c r="V1510">
        <v>0</v>
      </c>
      <c r="W1510">
        <v>0</v>
      </c>
      <c r="X1510">
        <v>0</v>
      </c>
      <c r="Y1510">
        <v>0.62</v>
      </c>
      <c r="Z1510">
        <v>0</v>
      </c>
      <c r="AA1510">
        <v>0</v>
      </c>
      <c r="AB1510">
        <v>0</v>
      </c>
      <c r="AC1510">
        <v>0.38</v>
      </c>
      <c r="AD1510">
        <v>0.02</v>
      </c>
      <c r="AE1510">
        <v>0.57508575269956697</v>
      </c>
      <c r="AF1510">
        <v>174.7690714</v>
      </c>
      <c r="AG1510">
        <v>-41.337479969999997</v>
      </c>
      <c r="AI1510">
        <v>256700</v>
      </c>
      <c r="AJ1510" t="s">
        <v>1631</v>
      </c>
      <c r="AK1510" t="s">
        <v>96</v>
      </c>
      <c r="AL1510">
        <v>0</v>
      </c>
      <c r="AM1510">
        <v>0</v>
      </c>
      <c r="AN1510">
        <v>0</v>
      </c>
      <c r="AO1510">
        <v>0</v>
      </c>
      <c r="AP1510">
        <v>0</v>
      </c>
      <c r="AQ1510">
        <v>0.63</v>
      </c>
      <c r="AR1510">
        <v>0</v>
      </c>
      <c r="AS1510">
        <v>0</v>
      </c>
      <c r="AT1510">
        <v>0.37</v>
      </c>
      <c r="AU1510">
        <v>0</v>
      </c>
      <c r="AV1510">
        <v>1.55143216233949</v>
      </c>
      <c r="AW1510">
        <v>175.66745800000001</v>
      </c>
      <c r="AX1510">
        <v>-40.960179050000001</v>
      </c>
    </row>
    <row r="1511" spans="1:50" x14ac:dyDescent="0.55000000000000004">
      <c r="A1511">
        <v>254600</v>
      </c>
      <c r="B1511" t="s">
        <v>1611</v>
      </c>
      <c r="C1511" t="s">
        <v>96</v>
      </c>
      <c r="D1511">
        <v>0</v>
      </c>
      <c r="E1511">
        <v>0.16</v>
      </c>
      <c r="F1511">
        <v>0</v>
      </c>
      <c r="G1511">
        <v>0</v>
      </c>
      <c r="H1511">
        <v>0.76</v>
      </c>
      <c r="I1511">
        <v>0.03</v>
      </c>
      <c r="J1511">
        <v>0</v>
      </c>
      <c r="K1511">
        <v>0.04</v>
      </c>
      <c r="L1511">
        <v>0.01</v>
      </c>
      <c r="M1511">
        <v>0.02</v>
      </c>
      <c r="N1511">
        <v>4.0133136631133803</v>
      </c>
      <c r="O1511">
        <f t="shared" si="46"/>
        <v>174.82870990000001</v>
      </c>
      <c r="P1511">
        <f t="shared" si="47"/>
        <v>-41.30971401</v>
      </c>
      <c r="R1511">
        <v>253900</v>
      </c>
      <c r="S1511" t="s">
        <v>1604</v>
      </c>
      <c r="T1511" t="s">
        <v>96</v>
      </c>
      <c r="U1511">
        <v>0</v>
      </c>
      <c r="V1511">
        <v>0</v>
      </c>
      <c r="W1511">
        <v>0</v>
      </c>
      <c r="X1511">
        <v>0</v>
      </c>
      <c r="Y1511">
        <v>1</v>
      </c>
      <c r="Z1511">
        <v>0</v>
      </c>
      <c r="AA1511">
        <v>0</v>
      </c>
      <c r="AB1511">
        <v>0</v>
      </c>
      <c r="AC1511">
        <v>0</v>
      </c>
      <c r="AD1511">
        <v>0.02</v>
      </c>
      <c r="AE1511">
        <v>492.01889583432097</v>
      </c>
      <c r="AF1511">
        <v>174.78913069999999</v>
      </c>
      <c r="AG1511">
        <v>-41.324287470000002</v>
      </c>
      <c r="AI1511">
        <v>256800</v>
      </c>
      <c r="AJ1511" t="s">
        <v>1632</v>
      </c>
      <c r="AK1511" t="s">
        <v>96</v>
      </c>
      <c r="AL1511">
        <v>0</v>
      </c>
      <c r="AM1511">
        <v>0</v>
      </c>
      <c r="AN1511">
        <v>0</v>
      </c>
      <c r="AO1511">
        <v>0</v>
      </c>
      <c r="AP1511">
        <v>0</v>
      </c>
      <c r="AQ1511">
        <v>1</v>
      </c>
      <c r="AR1511">
        <v>0</v>
      </c>
      <c r="AS1511">
        <v>0</v>
      </c>
      <c r="AT1511">
        <v>0</v>
      </c>
      <c r="AU1511">
        <v>0</v>
      </c>
      <c r="AV1511">
        <v>9.7357486646695399</v>
      </c>
      <c r="AW1511">
        <v>175.45136450000001</v>
      </c>
      <c r="AX1511">
        <v>-40.917096630000003</v>
      </c>
    </row>
    <row r="1512" spans="1:50" x14ac:dyDescent="0.55000000000000004">
      <c r="A1512">
        <v>254700</v>
      </c>
      <c r="B1512" t="s">
        <v>1612</v>
      </c>
      <c r="C1512" t="s">
        <v>96</v>
      </c>
      <c r="D1512">
        <v>0</v>
      </c>
      <c r="E1512">
        <v>0.28999999999999998</v>
      </c>
      <c r="F1512">
        <v>0</v>
      </c>
      <c r="G1512">
        <v>0</v>
      </c>
      <c r="H1512">
        <v>0.56999999999999995</v>
      </c>
      <c r="I1512">
        <v>0.01</v>
      </c>
      <c r="J1512">
        <v>0</v>
      </c>
      <c r="K1512">
        <v>0.12</v>
      </c>
      <c r="L1512">
        <v>0.01</v>
      </c>
      <c r="M1512">
        <v>0.02</v>
      </c>
      <c r="N1512">
        <v>5.0471728984357602</v>
      </c>
      <c r="O1512">
        <f t="shared" si="46"/>
        <v>174.78739189999999</v>
      </c>
      <c r="P1512">
        <f t="shared" si="47"/>
        <v>-41.337766309999999</v>
      </c>
      <c r="R1512">
        <v>254000</v>
      </c>
      <c r="S1512" t="s">
        <v>1605</v>
      </c>
      <c r="T1512" t="s">
        <v>96</v>
      </c>
      <c r="U1512">
        <v>0</v>
      </c>
      <c r="V1512">
        <v>0</v>
      </c>
      <c r="W1512">
        <v>0</v>
      </c>
      <c r="X1512">
        <v>0</v>
      </c>
      <c r="Y1512">
        <v>0.76</v>
      </c>
      <c r="Z1512">
        <v>0</v>
      </c>
      <c r="AA1512">
        <v>0</v>
      </c>
      <c r="AB1512">
        <v>0</v>
      </c>
      <c r="AC1512">
        <v>0.24</v>
      </c>
      <c r="AD1512">
        <v>0.02</v>
      </c>
      <c r="AE1512">
        <v>0.88563625008935798</v>
      </c>
      <c r="AF1512">
        <v>174.7759235</v>
      </c>
      <c r="AG1512">
        <v>-41.336666049999998</v>
      </c>
      <c r="AI1512">
        <v>256900</v>
      </c>
      <c r="AJ1512" t="s">
        <v>1633</v>
      </c>
      <c r="AK1512" t="s">
        <v>96</v>
      </c>
      <c r="AL1512">
        <v>0</v>
      </c>
      <c r="AM1512">
        <v>0.05</v>
      </c>
      <c r="AN1512">
        <v>0</v>
      </c>
      <c r="AO1512">
        <v>0</v>
      </c>
      <c r="AP1512">
        <v>0</v>
      </c>
      <c r="AQ1512">
        <v>0.67</v>
      </c>
      <c r="AR1512">
        <v>0</v>
      </c>
      <c r="AS1512">
        <v>0.1</v>
      </c>
      <c r="AT1512">
        <v>0.18</v>
      </c>
      <c r="AU1512">
        <v>0</v>
      </c>
      <c r="AV1512">
        <v>3.0429122705639502</v>
      </c>
      <c r="AW1512">
        <v>175.5268394</v>
      </c>
      <c r="AX1512">
        <v>-41.019434459999999</v>
      </c>
    </row>
    <row r="1513" spans="1:50" x14ac:dyDescent="0.55000000000000004">
      <c r="A1513">
        <v>254800</v>
      </c>
      <c r="B1513" t="s">
        <v>1613</v>
      </c>
      <c r="C1513" t="s">
        <v>96</v>
      </c>
      <c r="D1513">
        <v>0</v>
      </c>
      <c r="E1513">
        <v>0.24</v>
      </c>
      <c r="F1513">
        <v>0</v>
      </c>
      <c r="G1513">
        <v>0</v>
      </c>
      <c r="H1513">
        <v>0.6</v>
      </c>
      <c r="I1513">
        <v>0.02</v>
      </c>
      <c r="J1513">
        <v>0</v>
      </c>
      <c r="K1513">
        <v>0.09</v>
      </c>
      <c r="L1513">
        <v>0.05</v>
      </c>
      <c r="M1513">
        <v>0.02</v>
      </c>
      <c r="N1513">
        <v>4.1419770889717498</v>
      </c>
      <c r="O1513">
        <f t="shared" si="46"/>
        <v>174.82441259999999</v>
      </c>
      <c r="P1513">
        <f t="shared" si="47"/>
        <v>-41.314568989999998</v>
      </c>
      <c r="R1513">
        <v>254100</v>
      </c>
      <c r="S1513" t="s">
        <v>1606</v>
      </c>
      <c r="T1513" t="s">
        <v>96</v>
      </c>
      <c r="U1513">
        <v>0</v>
      </c>
      <c r="V1513">
        <v>0.03</v>
      </c>
      <c r="W1513">
        <v>0</v>
      </c>
      <c r="X1513">
        <v>0</v>
      </c>
      <c r="Y1513">
        <v>0.82</v>
      </c>
      <c r="Z1513">
        <v>0</v>
      </c>
      <c r="AA1513">
        <v>0</v>
      </c>
      <c r="AB1513">
        <v>0.02</v>
      </c>
      <c r="AC1513">
        <v>0.13</v>
      </c>
      <c r="AD1513">
        <v>0.02</v>
      </c>
      <c r="AE1513">
        <v>2.8493873983164901</v>
      </c>
      <c r="AF1513">
        <v>174.82326309999999</v>
      </c>
      <c r="AG1513">
        <v>-41.305985370000002</v>
      </c>
      <c r="AI1513">
        <v>257000</v>
      </c>
      <c r="AJ1513" t="s">
        <v>1634</v>
      </c>
      <c r="AK1513" t="s">
        <v>96</v>
      </c>
      <c r="AL1513">
        <v>0</v>
      </c>
      <c r="AM1513">
        <v>0</v>
      </c>
      <c r="AN1513">
        <v>0</v>
      </c>
      <c r="AO1513">
        <v>0</v>
      </c>
      <c r="AP1513">
        <v>1</v>
      </c>
      <c r="AQ1513">
        <v>0</v>
      </c>
      <c r="AR1513">
        <v>0</v>
      </c>
      <c r="AS1513">
        <v>0</v>
      </c>
      <c r="AT1513">
        <v>0</v>
      </c>
      <c r="AU1513">
        <v>0</v>
      </c>
      <c r="AV1513" t="s">
        <v>97</v>
      </c>
      <c r="AW1513">
        <v>175.581454699999</v>
      </c>
      <c r="AX1513">
        <v>-41.038144899999999</v>
      </c>
    </row>
    <row r="1514" spans="1:50" x14ac:dyDescent="0.55000000000000004">
      <c r="A1514">
        <v>254900</v>
      </c>
      <c r="B1514" t="s">
        <v>1614</v>
      </c>
      <c r="C1514" t="s">
        <v>96</v>
      </c>
      <c r="D1514">
        <v>0</v>
      </c>
      <c r="E1514">
        <v>0.28000000000000003</v>
      </c>
      <c r="F1514">
        <v>0</v>
      </c>
      <c r="G1514">
        <v>0</v>
      </c>
      <c r="H1514">
        <v>0.54999999999999905</v>
      </c>
      <c r="I1514">
        <v>0.03</v>
      </c>
      <c r="J1514">
        <v>0</v>
      </c>
      <c r="K1514">
        <v>0.03</v>
      </c>
      <c r="L1514">
        <v>0.11</v>
      </c>
      <c r="M1514">
        <v>0.02</v>
      </c>
      <c r="N1514">
        <v>3.7743858697427002</v>
      </c>
      <c r="O1514">
        <f t="shared" si="46"/>
        <v>174.81420549999899</v>
      </c>
      <c r="P1514">
        <f t="shared" si="47"/>
        <v>-41.320726039999997</v>
      </c>
      <c r="R1514">
        <v>254200</v>
      </c>
      <c r="S1514" t="s">
        <v>1607</v>
      </c>
      <c r="T1514" t="s">
        <v>96</v>
      </c>
      <c r="U1514">
        <v>0</v>
      </c>
      <c r="V1514">
        <v>0</v>
      </c>
      <c r="W1514">
        <v>0</v>
      </c>
      <c r="X1514">
        <v>0</v>
      </c>
      <c r="Y1514">
        <v>0.85</v>
      </c>
      <c r="Z1514">
        <v>0</v>
      </c>
      <c r="AA1514">
        <v>0</v>
      </c>
      <c r="AB1514">
        <v>0</v>
      </c>
      <c r="AC1514">
        <v>0.15</v>
      </c>
      <c r="AD1514">
        <v>0.02</v>
      </c>
      <c r="AE1514">
        <v>1.1664169921563701</v>
      </c>
      <c r="AF1514">
        <v>174.80136590000001</v>
      </c>
      <c r="AG1514">
        <v>-41.32095571</v>
      </c>
      <c r="AI1514">
        <v>257100</v>
      </c>
      <c r="AJ1514" t="s">
        <v>1635</v>
      </c>
      <c r="AK1514" t="s">
        <v>96</v>
      </c>
      <c r="AL1514">
        <v>0</v>
      </c>
      <c r="AM1514">
        <v>0.14000000000000001</v>
      </c>
      <c r="AN1514">
        <v>0</v>
      </c>
      <c r="AO1514">
        <v>0</v>
      </c>
      <c r="AP1514">
        <v>0</v>
      </c>
      <c r="AQ1514">
        <v>0.65</v>
      </c>
      <c r="AR1514">
        <v>0</v>
      </c>
      <c r="AS1514">
        <v>0.08</v>
      </c>
      <c r="AT1514">
        <v>0.13</v>
      </c>
      <c r="AU1514">
        <v>0</v>
      </c>
      <c r="AV1514">
        <v>4.9663985781811499</v>
      </c>
      <c r="AW1514">
        <v>175.51425209999999</v>
      </c>
      <c r="AX1514">
        <v>-41.034272420000001</v>
      </c>
    </row>
    <row r="1515" spans="1:50" x14ac:dyDescent="0.55000000000000004">
      <c r="A1515">
        <v>255100</v>
      </c>
      <c r="B1515" t="s">
        <v>1615</v>
      </c>
      <c r="C1515" t="s">
        <v>96</v>
      </c>
      <c r="D1515">
        <v>0</v>
      </c>
      <c r="E1515">
        <v>0.23</v>
      </c>
      <c r="F1515">
        <v>0</v>
      </c>
      <c r="G1515">
        <v>0</v>
      </c>
      <c r="H1515">
        <v>0.65</v>
      </c>
      <c r="I1515">
        <v>0.04</v>
      </c>
      <c r="J1515">
        <v>0</v>
      </c>
      <c r="K1515">
        <v>0.04</v>
      </c>
      <c r="L1515">
        <v>0.04</v>
      </c>
      <c r="M1515">
        <v>0.02</v>
      </c>
      <c r="N1515">
        <v>4.8451076944346996</v>
      </c>
      <c r="O1515">
        <f t="shared" si="46"/>
        <v>174.82054499999899</v>
      </c>
      <c r="P1515">
        <f t="shared" si="47"/>
        <v>-41.331641040000001</v>
      </c>
      <c r="R1515">
        <v>254300</v>
      </c>
      <c r="S1515" t="s">
        <v>1608</v>
      </c>
      <c r="T1515" t="s">
        <v>96</v>
      </c>
      <c r="U1515">
        <v>0</v>
      </c>
      <c r="V1515">
        <v>0</v>
      </c>
      <c r="W1515">
        <v>0</v>
      </c>
      <c r="X1515">
        <v>0</v>
      </c>
      <c r="Y1515">
        <v>0.72</v>
      </c>
      <c r="Z1515">
        <v>0</v>
      </c>
      <c r="AA1515">
        <v>0</v>
      </c>
      <c r="AB1515">
        <v>0</v>
      </c>
      <c r="AC1515">
        <v>0.28000000000000003</v>
      </c>
      <c r="AD1515">
        <v>0.02</v>
      </c>
      <c r="AE1515">
        <v>0.49820470989876797</v>
      </c>
      <c r="AF1515">
        <v>174.79417849999999</v>
      </c>
      <c r="AG1515">
        <v>-41.327103819999998</v>
      </c>
      <c r="AI1515">
        <v>257200</v>
      </c>
      <c r="AJ1515" t="s">
        <v>1636</v>
      </c>
      <c r="AK1515" t="s">
        <v>96</v>
      </c>
      <c r="AL1515">
        <v>0</v>
      </c>
      <c r="AM1515">
        <v>0.62</v>
      </c>
      <c r="AN1515">
        <v>0</v>
      </c>
      <c r="AO1515">
        <v>0</v>
      </c>
      <c r="AP1515">
        <v>0</v>
      </c>
      <c r="AQ1515">
        <v>0.38</v>
      </c>
      <c r="AR1515">
        <v>0</v>
      </c>
      <c r="AS1515">
        <v>0</v>
      </c>
      <c r="AT1515">
        <v>0</v>
      </c>
      <c r="AU1515">
        <v>0</v>
      </c>
      <c r="AV1515">
        <v>8.5695853456504096</v>
      </c>
      <c r="AW1515">
        <v>175.74582599999999</v>
      </c>
      <c r="AX1515">
        <v>-41.173262639999997</v>
      </c>
    </row>
    <row r="1516" spans="1:50" x14ac:dyDescent="0.55000000000000004">
      <c r="A1516">
        <v>255200</v>
      </c>
      <c r="B1516" t="s">
        <v>1616</v>
      </c>
      <c r="C1516" t="s">
        <v>96</v>
      </c>
      <c r="D1516">
        <v>0</v>
      </c>
      <c r="E1516">
        <v>0.24</v>
      </c>
      <c r="F1516">
        <v>0</v>
      </c>
      <c r="G1516">
        <v>0</v>
      </c>
      <c r="H1516">
        <v>0.67</v>
      </c>
      <c r="I1516">
        <v>0.02</v>
      </c>
      <c r="J1516">
        <v>0</v>
      </c>
      <c r="K1516">
        <v>0.06</v>
      </c>
      <c r="L1516">
        <v>0.01</v>
      </c>
      <c r="M1516">
        <v>0.02</v>
      </c>
      <c r="N1516">
        <v>5.6158164231347598</v>
      </c>
      <c r="O1516">
        <f t="shared" si="46"/>
        <v>174.82971019999999</v>
      </c>
      <c r="P1516">
        <f t="shared" si="47"/>
        <v>-41.328999539999998</v>
      </c>
      <c r="R1516">
        <v>254400</v>
      </c>
      <c r="S1516" t="s">
        <v>1609</v>
      </c>
      <c r="T1516" t="s">
        <v>96</v>
      </c>
      <c r="U1516">
        <v>0</v>
      </c>
      <c r="V1516">
        <v>0</v>
      </c>
      <c r="W1516">
        <v>0</v>
      </c>
      <c r="X1516">
        <v>0</v>
      </c>
      <c r="Y1516">
        <v>0.77</v>
      </c>
      <c r="Z1516">
        <v>0</v>
      </c>
      <c r="AA1516">
        <v>0</v>
      </c>
      <c r="AB1516">
        <v>0</v>
      </c>
      <c r="AC1516">
        <v>0.23</v>
      </c>
      <c r="AD1516">
        <v>0.02</v>
      </c>
      <c r="AE1516">
        <v>1.3193552339672201</v>
      </c>
      <c r="AF1516">
        <v>174.81763580000001</v>
      </c>
      <c r="AG1516">
        <v>-41.312929429999997</v>
      </c>
      <c r="AI1516">
        <v>257300</v>
      </c>
      <c r="AJ1516" t="s">
        <v>1637</v>
      </c>
      <c r="AK1516" t="s">
        <v>96</v>
      </c>
      <c r="AL1516" t="s">
        <v>97</v>
      </c>
      <c r="AM1516" t="s">
        <v>97</v>
      </c>
      <c r="AN1516" t="s">
        <v>97</v>
      </c>
      <c r="AO1516">
        <v>0</v>
      </c>
      <c r="AP1516" t="s">
        <v>97</v>
      </c>
      <c r="AQ1516" t="s">
        <v>97</v>
      </c>
      <c r="AR1516">
        <v>0</v>
      </c>
      <c r="AS1516" t="s">
        <v>97</v>
      </c>
      <c r="AT1516" t="s">
        <v>97</v>
      </c>
      <c r="AU1516">
        <v>0</v>
      </c>
      <c r="AV1516" t="s">
        <v>97</v>
      </c>
      <c r="AW1516">
        <v>175.36779569999999</v>
      </c>
      <c r="AX1516">
        <v>-41.063621750000003</v>
      </c>
    </row>
    <row r="1517" spans="1:50" x14ac:dyDescent="0.55000000000000004">
      <c r="A1517">
        <v>255300</v>
      </c>
      <c r="B1517" t="s">
        <v>1617</v>
      </c>
      <c r="C1517" t="s">
        <v>96</v>
      </c>
      <c r="D1517">
        <v>0</v>
      </c>
      <c r="E1517">
        <v>0</v>
      </c>
      <c r="F1517">
        <v>0</v>
      </c>
      <c r="G1517">
        <v>0</v>
      </c>
      <c r="H1517">
        <v>1</v>
      </c>
      <c r="I1517">
        <v>0</v>
      </c>
      <c r="J1517">
        <v>0</v>
      </c>
      <c r="K1517">
        <v>0</v>
      </c>
      <c r="L1517">
        <v>0</v>
      </c>
      <c r="M1517">
        <v>0.02</v>
      </c>
      <c r="N1517">
        <v>15.158872043436901</v>
      </c>
      <c r="O1517">
        <f t="shared" si="46"/>
        <v>175.63791119999999</v>
      </c>
      <c r="P1517">
        <f t="shared" si="47"/>
        <v>-40.798233439999997</v>
      </c>
      <c r="R1517">
        <v>254500</v>
      </c>
      <c r="S1517" t="s">
        <v>1610</v>
      </c>
      <c r="T1517" t="s">
        <v>96</v>
      </c>
      <c r="U1517" t="s">
        <v>97</v>
      </c>
      <c r="V1517" t="s">
        <v>97</v>
      </c>
      <c r="W1517" t="s">
        <v>97</v>
      </c>
      <c r="X1517">
        <v>0</v>
      </c>
      <c r="Y1517" t="s">
        <v>97</v>
      </c>
      <c r="Z1517" t="s">
        <v>97</v>
      </c>
      <c r="AA1517">
        <v>0</v>
      </c>
      <c r="AB1517" t="s">
        <v>97</v>
      </c>
      <c r="AC1517" t="s">
        <v>97</v>
      </c>
      <c r="AD1517">
        <v>0.02</v>
      </c>
      <c r="AE1517" t="s">
        <v>97</v>
      </c>
      <c r="AF1517">
        <v>174.78076580000001</v>
      </c>
      <c r="AG1517">
        <v>-41.337791320000001</v>
      </c>
      <c r="AI1517">
        <v>257400</v>
      </c>
      <c r="AJ1517" t="s">
        <v>1638</v>
      </c>
      <c r="AK1517" t="s">
        <v>96</v>
      </c>
      <c r="AL1517">
        <v>0</v>
      </c>
      <c r="AM1517">
        <v>0.6</v>
      </c>
      <c r="AN1517">
        <v>0</v>
      </c>
      <c r="AO1517">
        <v>0</v>
      </c>
      <c r="AP1517">
        <v>0</v>
      </c>
      <c r="AQ1517">
        <v>0.4</v>
      </c>
      <c r="AR1517">
        <v>0</v>
      </c>
      <c r="AS1517">
        <v>0</v>
      </c>
      <c r="AT1517">
        <v>0</v>
      </c>
      <c r="AU1517">
        <v>0</v>
      </c>
      <c r="AV1517">
        <v>6.86743293777152</v>
      </c>
      <c r="AW1517">
        <v>175.208361</v>
      </c>
      <c r="AX1517">
        <v>-41.248544940000002</v>
      </c>
    </row>
    <row r="1518" spans="1:50" x14ac:dyDescent="0.55000000000000004">
      <c r="A1518">
        <v>255400</v>
      </c>
      <c r="B1518" t="s">
        <v>1618</v>
      </c>
      <c r="C1518" t="s">
        <v>96</v>
      </c>
      <c r="D1518">
        <v>0.02</v>
      </c>
      <c r="E1518">
        <v>0</v>
      </c>
      <c r="F1518">
        <v>0</v>
      </c>
      <c r="G1518">
        <v>0</v>
      </c>
      <c r="H1518">
        <v>0.98</v>
      </c>
      <c r="I1518">
        <v>0</v>
      </c>
      <c r="J1518">
        <v>0</v>
      </c>
      <c r="K1518">
        <v>0</v>
      </c>
      <c r="L1518">
        <v>0</v>
      </c>
      <c r="M1518">
        <v>0.02</v>
      </c>
      <c r="N1518">
        <v>9.6696760317920898</v>
      </c>
      <c r="O1518">
        <f t="shared" si="46"/>
        <v>175.57935649999999</v>
      </c>
      <c r="P1518">
        <f t="shared" si="47"/>
        <v>-40.895118150000002</v>
      </c>
      <c r="R1518">
        <v>254600</v>
      </c>
      <c r="S1518" t="s">
        <v>1611</v>
      </c>
      <c r="T1518" t="s">
        <v>96</v>
      </c>
      <c r="U1518">
        <v>0</v>
      </c>
      <c r="V1518">
        <v>0</v>
      </c>
      <c r="W1518">
        <v>0</v>
      </c>
      <c r="X1518">
        <v>0</v>
      </c>
      <c r="Y1518">
        <v>1</v>
      </c>
      <c r="Z1518">
        <v>0</v>
      </c>
      <c r="AA1518">
        <v>0</v>
      </c>
      <c r="AB1518">
        <v>0</v>
      </c>
      <c r="AC1518">
        <v>0</v>
      </c>
      <c r="AD1518">
        <v>0.02</v>
      </c>
      <c r="AE1518" t="s">
        <v>97</v>
      </c>
      <c r="AF1518">
        <v>174.82870990000001</v>
      </c>
      <c r="AG1518">
        <v>-41.30971401</v>
      </c>
      <c r="AI1518">
        <v>257500</v>
      </c>
      <c r="AJ1518" t="s">
        <v>1639</v>
      </c>
      <c r="AK1518" t="s">
        <v>96</v>
      </c>
      <c r="AL1518">
        <v>0</v>
      </c>
      <c r="AM1518">
        <v>0.04</v>
      </c>
      <c r="AN1518">
        <v>0</v>
      </c>
      <c r="AO1518">
        <v>0</v>
      </c>
      <c r="AP1518">
        <v>0</v>
      </c>
      <c r="AQ1518">
        <v>0.51</v>
      </c>
      <c r="AR1518">
        <v>0</v>
      </c>
      <c r="AS1518">
        <v>0.1</v>
      </c>
      <c r="AT1518">
        <v>0.35</v>
      </c>
      <c r="AU1518">
        <v>0</v>
      </c>
      <c r="AV1518">
        <v>1.27665634356582</v>
      </c>
      <c r="AW1518">
        <v>175.32688519999999</v>
      </c>
      <c r="AX1518">
        <v>-41.115861010000003</v>
      </c>
    </row>
    <row r="1519" spans="1:50" x14ac:dyDescent="0.55000000000000004">
      <c r="A1519">
        <v>255500</v>
      </c>
      <c r="B1519" t="s">
        <v>1619</v>
      </c>
      <c r="C1519" t="s">
        <v>96</v>
      </c>
      <c r="D1519">
        <v>0.02</v>
      </c>
      <c r="E1519">
        <v>0</v>
      </c>
      <c r="F1519">
        <v>0</v>
      </c>
      <c r="G1519">
        <v>0</v>
      </c>
      <c r="H1519">
        <v>0.93</v>
      </c>
      <c r="I1519">
        <v>0.03</v>
      </c>
      <c r="J1519">
        <v>0</v>
      </c>
      <c r="K1519">
        <v>0</v>
      </c>
      <c r="L1519">
        <v>0.02</v>
      </c>
      <c r="M1519">
        <v>0.02</v>
      </c>
      <c r="N1519">
        <v>6.6815093683019198</v>
      </c>
      <c r="O1519">
        <f t="shared" si="46"/>
        <v>175.65959230000001</v>
      </c>
      <c r="P1519">
        <f t="shared" si="47"/>
        <v>-40.902235490000002</v>
      </c>
      <c r="R1519">
        <v>254700</v>
      </c>
      <c r="S1519" t="s">
        <v>1612</v>
      </c>
      <c r="T1519" t="s">
        <v>96</v>
      </c>
      <c r="U1519">
        <v>0</v>
      </c>
      <c r="V1519">
        <v>0</v>
      </c>
      <c r="W1519">
        <v>0</v>
      </c>
      <c r="X1519">
        <v>0</v>
      </c>
      <c r="Y1519">
        <v>0.71</v>
      </c>
      <c r="Z1519">
        <v>0</v>
      </c>
      <c r="AA1519">
        <v>0</v>
      </c>
      <c r="AB1519">
        <v>0</v>
      </c>
      <c r="AC1519">
        <v>0.28999999999999998</v>
      </c>
      <c r="AD1519">
        <v>0.02</v>
      </c>
      <c r="AE1519" t="s">
        <v>97</v>
      </c>
      <c r="AF1519">
        <v>174.78739189999999</v>
      </c>
      <c r="AG1519">
        <v>-41.337766309999999</v>
      </c>
      <c r="AI1519">
        <v>257700</v>
      </c>
      <c r="AJ1519" t="s">
        <v>1640</v>
      </c>
      <c r="AK1519" t="s">
        <v>96</v>
      </c>
      <c r="AL1519">
        <v>0</v>
      </c>
      <c r="AM1519">
        <v>0.38</v>
      </c>
      <c r="AN1519">
        <v>0</v>
      </c>
      <c r="AO1519">
        <v>0</v>
      </c>
      <c r="AP1519">
        <v>0.01</v>
      </c>
      <c r="AQ1519">
        <v>0.38</v>
      </c>
      <c r="AR1519">
        <v>0</v>
      </c>
      <c r="AS1519">
        <v>0.1</v>
      </c>
      <c r="AT1519">
        <v>0.13</v>
      </c>
      <c r="AU1519">
        <v>0</v>
      </c>
      <c r="AV1519">
        <v>7.2537704908643104</v>
      </c>
      <c r="AW1519">
        <v>175.45428380000001</v>
      </c>
      <c r="AX1519">
        <v>-41.082429410000003</v>
      </c>
    </row>
    <row r="1520" spans="1:50" x14ac:dyDescent="0.55000000000000004">
      <c r="A1520">
        <v>255600</v>
      </c>
      <c r="B1520" t="s">
        <v>1620</v>
      </c>
      <c r="C1520" t="s">
        <v>96</v>
      </c>
      <c r="D1520">
        <v>0.02</v>
      </c>
      <c r="E1520">
        <v>0</v>
      </c>
      <c r="F1520">
        <v>0</v>
      </c>
      <c r="G1520">
        <v>0</v>
      </c>
      <c r="H1520">
        <v>0.91</v>
      </c>
      <c r="I1520">
        <v>0</v>
      </c>
      <c r="J1520">
        <v>0</v>
      </c>
      <c r="K1520">
        <v>0.03</v>
      </c>
      <c r="L1520">
        <v>0.04</v>
      </c>
      <c r="M1520">
        <v>0.02</v>
      </c>
      <c r="N1520">
        <v>4.1263592374375904</v>
      </c>
      <c r="O1520">
        <f t="shared" si="46"/>
        <v>175.636236</v>
      </c>
      <c r="P1520">
        <f t="shared" si="47"/>
        <v>-40.941172590000001</v>
      </c>
      <c r="R1520">
        <v>254800</v>
      </c>
      <c r="S1520" t="s">
        <v>1613</v>
      </c>
      <c r="T1520" t="s">
        <v>96</v>
      </c>
      <c r="U1520">
        <v>0</v>
      </c>
      <c r="V1520">
        <v>0</v>
      </c>
      <c r="W1520">
        <v>0</v>
      </c>
      <c r="X1520">
        <v>0</v>
      </c>
      <c r="Y1520">
        <v>1</v>
      </c>
      <c r="Z1520">
        <v>0</v>
      </c>
      <c r="AA1520">
        <v>0</v>
      </c>
      <c r="AB1520">
        <v>0</v>
      </c>
      <c r="AC1520">
        <v>0</v>
      </c>
      <c r="AD1520">
        <v>0.02</v>
      </c>
      <c r="AE1520" t="s">
        <v>97</v>
      </c>
      <c r="AF1520">
        <v>174.82441259999999</v>
      </c>
      <c r="AG1520">
        <v>-41.314568989999998</v>
      </c>
      <c r="AI1520">
        <v>257800</v>
      </c>
      <c r="AJ1520" t="s">
        <v>1641</v>
      </c>
      <c r="AK1520" t="s">
        <v>96</v>
      </c>
      <c r="AL1520">
        <v>0</v>
      </c>
      <c r="AM1520">
        <v>0.5</v>
      </c>
      <c r="AN1520">
        <v>0</v>
      </c>
      <c r="AO1520">
        <v>0</v>
      </c>
      <c r="AP1520">
        <v>0</v>
      </c>
      <c r="AQ1520">
        <v>0.5</v>
      </c>
      <c r="AR1520">
        <v>0</v>
      </c>
      <c r="AS1520">
        <v>0</v>
      </c>
      <c r="AT1520">
        <v>0</v>
      </c>
      <c r="AU1520">
        <v>0</v>
      </c>
      <c r="AV1520" t="s">
        <v>97</v>
      </c>
      <c r="AW1520">
        <v>175.4579354</v>
      </c>
      <c r="AX1520">
        <v>-41.375344920000003</v>
      </c>
    </row>
    <row r="1521" spans="1:50" x14ac:dyDescent="0.55000000000000004">
      <c r="A1521">
        <v>255700</v>
      </c>
      <c r="B1521" t="s">
        <v>1621</v>
      </c>
      <c r="C1521" t="s">
        <v>96</v>
      </c>
      <c r="D1521">
        <v>0.01</v>
      </c>
      <c r="E1521">
        <v>0</v>
      </c>
      <c r="F1521">
        <v>0</v>
      </c>
      <c r="G1521">
        <v>0</v>
      </c>
      <c r="H1521">
        <v>0.91999999999999904</v>
      </c>
      <c r="I1521">
        <v>0.03</v>
      </c>
      <c r="J1521">
        <v>0</v>
      </c>
      <c r="K1521">
        <v>0.01</v>
      </c>
      <c r="L1521">
        <v>0.03</v>
      </c>
      <c r="M1521">
        <v>0.02</v>
      </c>
      <c r="N1521">
        <v>5.1768144812834702</v>
      </c>
      <c r="O1521">
        <f t="shared" si="46"/>
        <v>175.63029839999999</v>
      </c>
      <c r="P1521">
        <f t="shared" si="47"/>
        <v>-40.957456200000003</v>
      </c>
      <c r="R1521">
        <v>254900</v>
      </c>
      <c r="S1521" t="s">
        <v>1614</v>
      </c>
      <c r="T1521" t="s">
        <v>96</v>
      </c>
      <c r="U1521">
        <v>0</v>
      </c>
      <c r="V1521">
        <v>0.04</v>
      </c>
      <c r="W1521">
        <v>0</v>
      </c>
      <c r="X1521">
        <v>0</v>
      </c>
      <c r="Y1521">
        <v>0.82</v>
      </c>
      <c r="Z1521">
        <v>0</v>
      </c>
      <c r="AA1521">
        <v>0</v>
      </c>
      <c r="AB1521">
        <v>0.01</v>
      </c>
      <c r="AC1521">
        <v>0.13</v>
      </c>
      <c r="AD1521">
        <v>0.02</v>
      </c>
      <c r="AE1521">
        <v>2.0547433544519098</v>
      </c>
      <c r="AF1521">
        <v>174.81420549999899</v>
      </c>
      <c r="AG1521">
        <v>-41.320726039999997</v>
      </c>
      <c r="AI1521">
        <v>257900</v>
      </c>
      <c r="AJ1521" t="s">
        <v>1642</v>
      </c>
      <c r="AK1521" t="s">
        <v>96</v>
      </c>
      <c r="AL1521">
        <v>0</v>
      </c>
      <c r="AM1521">
        <v>0.11</v>
      </c>
      <c r="AN1521">
        <v>0</v>
      </c>
      <c r="AO1521">
        <v>0</v>
      </c>
      <c r="AP1521">
        <v>1.11022302462515E-16</v>
      </c>
      <c r="AQ1521">
        <v>0.57999999999999996</v>
      </c>
      <c r="AR1521">
        <v>0</v>
      </c>
      <c r="AS1521">
        <v>0.08</v>
      </c>
      <c r="AT1521">
        <v>0.23</v>
      </c>
      <c r="AU1521">
        <v>0</v>
      </c>
      <c r="AV1521">
        <v>8.1993060918057594</v>
      </c>
      <c r="AW1521">
        <v>175.45862539999999</v>
      </c>
      <c r="AX1521">
        <v>-41.219819710000003</v>
      </c>
    </row>
    <row r="1522" spans="1:50" x14ac:dyDescent="0.55000000000000004">
      <c r="A1522">
        <v>255800</v>
      </c>
      <c r="B1522" t="s">
        <v>1622</v>
      </c>
      <c r="C1522" t="s">
        <v>96</v>
      </c>
      <c r="D1522">
        <v>0</v>
      </c>
      <c r="E1522">
        <v>0</v>
      </c>
      <c r="F1522">
        <v>0</v>
      </c>
      <c r="G1522">
        <v>0</v>
      </c>
      <c r="H1522">
        <v>0.9</v>
      </c>
      <c r="I1522">
        <v>0.02</v>
      </c>
      <c r="J1522">
        <v>0</v>
      </c>
      <c r="K1522">
        <v>0.02</v>
      </c>
      <c r="L1522">
        <v>0.06</v>
      </c>
      <c r="M1522">
        <v>0.02</v>
      </c>
      <c r="N1522">
        <v>2.6185032349158002</v>
      </c>
      <c r="O1522">
        <f t="shared" si="46"/>
        <v>175.66518809999999</v>
      </c>
      <c r="P1522">
        <f t="shared" si="47"/>
        <v>-40.936512839999999</v>
      </c>
      <c r="R1522">
        <v>255000</v>
      </c>
      <c r="S1522" t="s">
        <v>1643</v>
      </c>
      <c r="T1522" t="s">
        <v>96</v>
      </c>
      <c r="U1522">
        <v>0</v>
      </c>
      <c r="V1522">
        <v>0.01</v>
      </c>
      <c r="W1522">
        <v>0</v>
      </c>
      <c r="X1522">
        <v>0</v>
      </c>
      <c r="Y1522">
        <v>0.88</v>
      </c>
      <c r="Z1522">
        <v>0.01</v>
      </c>
      <c r="AA1522">
        <v>0</v>
      </c>
      <c r="AB1522">
        <v>0.01</v>
      </c>
      <c r="AC1522">
        <v>0.09</v>
      </c>
      <c r="AD1522">
        <v>0.02</v>
      </c>
      <c r="AE1522">
        <v>6.6820695887578001</v>
      </c>
      <c r="AF1522">
        <v>174.80968820000001</v>
      </c>
      <c r="AG1522">
        <v>-41.330752560000001</v>
      </c>
      <c r="AI1522">
        <v>300300</v>
      </c>
      <c r="AJ1522" t="s">
        <v>1644</v>
      </c>
      <c r="AK1522" t="s">
        <v>96</v>
      </c>
      <c r="AL1522">
        <v>0</v>
      </c>
      <c r="AM1522">
        <v>0.68</v>
      </c>
      <c r="AN1522">
        <v>0</v>
      </c>
      <c r="AO1522">
        <v>0</v>
      </c>
      <c r="AP1522">
        <v>-0.01</v>
      </c>
      <c r="AQ1522">
        <v>0.18</v>
      </c>
      <c r="AR1522">
        <v>0</v>
      </c>
      <c r="AS1522">
        <v>0</v>
      </c>
      <c r="AT1522">
        <v>0.15</v>
      </c>
      <c r="AU1522">
        <v>0</v>
      </c>
      <c r="AV1522" t="s">
        <v>97</v>
      </c>
      <c r="AW1522">
        <v>172.57200549999999</v>
      </c>
      <c r="AX1522">
        <v>-40.869272619999997</v>
      </c>
    </row>
    <row r="1523" spans="1:50" x14ac:dyDescent="0.55000000000000004">
      <c r="A1523">
        <v>255900</v>
      </c>
      <c r="B1523" t="s">
        <v>1623</v>
      </c>
      <c r="C1523" t="s">
        <v>96</v>
      </c>
      <c r="D1523">
        <v>0</v>
      </c>
      <c r="E1523">
        <v>0</v>
      </c>
      <c r="F1523">
        <v>0</v>
      </c>
      <c r="G1523">
        <v>0</v>
      </c>
      <c r="H1523">
        <v>0.74</v>
      </c>
      <c r="I1523">
        <v>0</v>
      </c>
      <c r="J1523">
        <v>0</v>
      </c>
      <c r="K1523">
        <v>0</v>
      </c>
      <c r="L1523">
        <v>0.26</v>
      </c>
      <c r="M1523">
        <v>0.02</v>
      </c>
      <c r="N1523">
        <v>0.51464244345238497</v>
      </c>
      <c r="O1523">
        <f t="shared" si="46"/>
        <v>175.65574219999999</v>
      </c>
      <c r="P1523">
        <f t="shared" si="47"/>
        <v>-40.945633180000002</v>
      </c>
      <c r="R1523">
        <v>255100</v>
      </c>
      <c r="S1523" t="s">
        <v>1615</v>
      </c>
      <c r="T1523" t="s">
        <v>96</v>
      </c>
      <c r="U1523">
        <v>0</v>
      </c>
      <c r="V1523">
        <v>0</v>
      </c>
      <c r="W1523">
        <v>0</v>
      </c>
      <c r="X1523">
        <v>0</v>
      </c>
      <c r="Y1523">
        <v>0.76</v>
      </c>
      <c r="Z1523">
        <v>0</v>
      </c>
      <c r="AA1523">
        <v>0</v>
      </c>
      <c r="AB1523">
        <v>0</v>
      </c>
      <c r="AC1523">
        <v>0.24</v>
      </c>
      <c r="AD1523">
        <v>0.02</v>
      </c>
      <c r="AE1523">
        <v>0.82549932050499297</v>
      </c>
      <c r="AF1523">
        <v>174.82054499999899</v>
      </c>
      <c r="AG1523">
        <v>-41.331641040000001</v>
      </c>
      <c r="AI1523">
        <v>300500</v>
      </c>
      <c r="AJ1523" t="s">
        <v>1645</v>
      </c>
      <c r="AK1523" t="s">
        <v>96</v>
      </c>
      <c r="AL1523">
        <v>0</v>
      </c>
      <c r="AM1523">
        <v>0.39</v>
      </c>
      <c r="AN1523">
        <v>0</v>
      </c>
      <c r="AO1523">
        <v>0</v>
      </c>
      <c r="AP1523">
        <v>0.02</v>
      </c>
      <c r="AQ1523">
        <v>0.35</v>
      </c>
      <c r="AR1523">
        <v>0</v>
      </c>
      <c r="AS1523">
        <v>0.14000000000000001</v>
      </c>
      <c r="AT1523">
        <v>0.1</v>
      </c>
      <c r="AU1523">
        <v>0</v>
      </c>
      <c r="AV1523">
        <v>11.041881216455</v>
      </c>
      <c r="AW1523">
        <v>172.81878699999999</v>
      </c>
      <c r="AX1523">
        <v>-40.86055176</v>
      </c>
    </row>
    <row r="1524" spans="1:50" x14ac:dyDescent="0.55000000000000004">
      <c r="A1524">
        <v>256000</v>
      </c>
      <c r="B1524" t="s">
        <v>1624</v>
      </c>
      <c r="C1524" t="s">
        <v>96</v>
      </c>
      <c r="D1524">
        <v>0</v>
      </c>
      <c r="E1524">
        <v>0</v>
      </c>
      <c r="F1524">
        <v>0</v>
      </c>
      <c r="G1524">
        <v>0</v>
      </c>
      <c r="H1524">
        <v>0.86</v>
      </c>
      <c r="I1524">
        <v>0.03</v>
      </c>
      <c r="J1524">
        <v>0</v>
      </c>
      <c r="K1524">
        <v>0.03</v>
      </c>
      <c r="L1524">
        <v>0.08</v>
      </c>
      <c r="M1524">
        <v>0.02</v>
      </c>
      <c r="N1524">
        <v>2.3308623719590802</v>
      </c>
      <c r="O1524">
        <f t="shared" si="46"/>
        <v>175.6432634</v>
      </c>
      <c r="P1524">
        <f t="shared" si="47"/>
        <v>-40.951675790000003</v>
      </c>
      <c r="R1524">
        <v>255200</v>
      </c>
      <c r="S1524" t="s">
        <v>1616</v>
      </c>
      <c r="T1524" t="s">
        <v>96</v>
      </c>
      <c r="U1524">
        <v>0</v>
      </c>
      <c r="V1524">
        <v>0</v>
      </c>
      <c r="W1524">
        <v>0</v>
      </c>
      <c r="X1524">
        <v>0</v>
      </c>
      <c r="Y1524">
        <v>0.84</v>
      </c>
      <c r="Z1524">
        <v>0</v>
      </c>
      <c r="AA1524">
        <v>0</v>
      </c>
      <c r="AB1524">
        <v>0</v>
      </c>
      <c r="AC1524">
        <v>0.16</v>
      </c>
      <c r="AD1524">
        <v>0.02</v>
      </c>
      <c r="AE1524">
        <v>1.1895143246775299</v>
      </c>
      <c r="AF1524">
        <v>174.82971019999999</v>
      </c>
      <c r="AG1524">
        <v>-41.328999539999998</v>
      </c>
      <c r="AI1524">
        <v>300600</v>
      </c>
      <c r="AJ1524" t="s">
        <v>1646</v>
      </c>
      <c r="AK1524" t="s">
        <v>96</v>
      </c>
      <c r="AL1524">
        <v>0</v>
      </c>
      <c r="AM1524">
        <v>0.36</v>
      </c>
      <c r="AN1524">
        <v>0</v>
      </c>
      <c r="AO1524">
        <v>0</v>
      </c>
      <c r="AP1524">
        <v>0</v>
      </c>
      <c r="AQ1524">
        <v>0.64</v>
      </c>
      <c r="AR1524">
        <v>0</v>
      </c>
      <c r="AS1524">
        <v>0</v>
      </c>
      <c r="AT1524">
        <v>0</v>
      </c>
      <c r="AU1524">
        <v>0</v>
      </c>
      <c r="AV1524">
        <v>7.0147183828204804</v>
      </c>
      <c r="AW1524">
        <v>172.92325319999901</v>
      </c>
      <c r="AX1524">
        <v>-40.897499590000002</v>
      </c>
    </row>
    <row r="1525" spans="1:50" x14ac:dyDescent="0.55000000000000004">
      <c r="A1525">
        <v>256100</v>
      </c>
      <c r="B1525" t="s">
        <v>1625</v>
      </c>
      <c r="C1525" t="s">
        <v>96</v>
      </c>
      <c r="D1525">
        <v>0.03</v>
      </c>
      <c r="E1525">
        <v>0</v>
      </c>
      <c r="F1525">
        <v>0</v>
      </c>
      <c r="G1525">
        <v>0</v>
      </c>
      <c r="H1525">
        <v>0.79999999999999905</v>
      </c>
      <c r="I1525">
        <v>0.03</v>
      </c>
      <c r="J1525">
        <v>0</v>
      </c>
      <c r="K1525">
        <v>0.03</v>
      </c>
      <c r="L1525">
        <v>0.11</v>
      </c>
      <c r="M1525">
        <v>0.02</v>
      </c>
      <c r="N1525">
        <v>3.3638682427281301</v>
      </c>
      <c r="O1525">
        <f t="shared" si="46"/>
        <v>175.65254350000001</v>
      </c>
      <c r="P1525">
        <f t="shared" si="47"/>
        <v>-40.946267659999997</v>
      </c>
      <c r="R1525">
        <v>255300</v>
      </c>
      <c r="S1525" t="s">
        <v>1617</v>
      </c>
      <c r="T1525" t="s">
        <v>96</v>
      </c>
      <c r="U1525">
        <v>0</v>
      </c>
      <c r="V1525">
        <v>0</v>
      </c>
      <c r="W1525">
        <v>0</v>
      </c>
      <c r="X1525">
        <v>0</v>
      </c>
      <c r="Y1525">
        <v>1</v>
      </c>
      <c r="Z1525">
        <v>0</v>
      </c>
      <c r="AA1525">
        <v>0</v>
      </c>
      <c r="AB1525">
        <v>0</v>
      </c>
      <c r="AC1525">
        <v>0</v>
      </c>
      <c r="AD1525">
        <v>0.02</v>
      </c>
      <c r="AE1525" t="s">
        <v>97</v>
      </c>
      <c r="AF1525">
        <v>175.63791119999999</v>
      </c>
      <c r="AG1525">
        <v>-40.798233439999997</v>
      </c>
      <c r="AI1525">
        <v>300700</v>
      </c>
      <c r="AJ1525" t="s">
        <v>1647</v>
      </c>
      <c r="AK1525" t="s">
        <v>96</v>
      </c>
      <c r="AL1525">
        <v>0</v>
      </c>
      <c r="AM1525">
        <v>0.38</v>
      </c>
      <c r="AN1525">
        <v>0</v>
      </c>
      <c r="AO1525">
        <v>0</v>
      </c>
      <c r="AP1525">
        <v>0</v>
      </c>
      <c r="AQ1525">
        <v>0.62</v>
      </c>
      <c r="AR1525">
        <v>0</v>
      </c>
      <c r="AS1525">
        <v>0</v>
      </c>
      <c r="AT1525">
        <v>0</v>
      </c>
      <c r="AU1525">
        <v>0</v>
      </c>
      <c r="AV1525" t="s">
        <v>97</v>
      </c>
      <c r="AW1525">
        <v>172.92458379999999</v>
      </c>
      <c r="AX1525">
        <v>-41.050220070000002</v>
      </c>
    </row>
    <row r="1526" spans="1:50" x14ac:dyDescent="0.55000000000000004">
      <c r="A1526">
        <v>256200</v>
      </c>
      <c r="B1526" t="s">
        <v>1626</v>
      </c>
      <c r="C1526" t="s">
        <v>96</v>
      </c>
      <c r="D1526">
        <v>0.02</v>
      </c>
      <c r="E1526">
        <v>0</v>
      </c>
      <c r="F1526">
        <v>0</v>
      </c>
      <c r="G1526">
        <v>0</v>
      </c>
      <c r="H1526">
        <v>0.9</v>
      </c>
      <c r="I1526">
        <v>0.03</v>
      </c>
      <c r="J1526">
        <v>0</v>
      </c>
      <c r="K1526">
        <v>0.02</v>
      </c>
      <c r="L1526">
        <v>0.03</v>
      </c>
      <c r="M1526">
        <v>0.02</v>
      </c>
      <c r="N1526">
        <v>5.5488589115523199</v>
      </c>
      <c r="O1526">
        <f t="shared" si="46"/>
        <v>175.6340357</v>
      </c>
      <c r="P1526">
        <f t="shared" si="47"/>
        <v>-40.969105550000002</v>
      </c>
      <c r="R1526">
        <v>255400</v>
      </c>
      <c r="S1526" t="s">
        <v>1618</v>
      </c>
      <c r="T1526" t="s">
        <v>96</v>
      </c>
      <c r="U1526">
        <v>0</v>
      </c>
      <c r="V1526">
        <v>0</v>
      </c>
      <c r="W1526">
        <v>0</v>
      </c>
      <c r="X1526">
        <v>0</v>
      </c>
      <c r="Y1526">
        <v>1</v>
      </c>
      <c r="Z1526">
        <v>0</v>
      </c>
      <c r="AA1526">
        <v>0</v>
      </c>
      <c r="AB1526">
        <v>0</v>
      </c>
      <c r="AC1526">
        <v>0</v>
      </c>
      <c r="AD1526">
        <v>0.02</v>
      </c>
      <c r="AE1526">
        <v>8.5259292451738702</v>
      </c>
      <c r="AF1526">
        <v>175.57935649999999</v>
      </c>
      <c r="AG1526">
        <v>-40.895118150000002</v>
      </c>
      <c r="AI1526">
        <v>300800</v>
      </c>
      <c r="AJ1526" t="s">
        <v>1648</v>
      </c>
      <c r="AK1526" t="s">
        <v>96</v>
      </c>
      <c r="AL1526">
        <v>0</v>
      </c>
      <c r="AM1526">
        <v>0.11</v>
      </c>
      <c r="AN1526">
        <v>0</v>
      </c>
      <c r="AO1526">
        <v>0</v>
      </c>
      <c r="AP1526">
        <v>0.01</v>
      </c>
      <c r="AQ1526">
        <v>0.6</v>
      </c>
      <c r="AR1526">
        <v>0</v>
      </c>
      <c r="AS1526">
        <v>0.17</v>
      </c>
      <c r="AT1526">
        <v>0.11</v>
      </c>
      <c r="AU1526">
        <v>0</v>
      </c>
      <c r="AV1526">
        <v>2.20739362519021</v>
      </c>
      <c r="AW1526">
        <v>173.00141880000001</v>
      </c>
      <c r="AX1526">
        <v>-41.05464156</v>
      </c>
    </row>
    <row r="1527" spans="1:50" x14ac:dyDescent="0.55000000000000004">
      <c r="A1527">
        <v>256300</v>
      </c>
      <c r="B1527" t="s">
        <v>1627</v>
      </c>
      <c r="C1527" t="s">
        <v>96</v>
      </c>
      <c r="D1527">
        <v>0</v>
      </c>
      <c r="E1527">
        <v>0</v>
      </c>
      <c r="F1527">
        <v>0</v>
      </c>
      <c r="G1527">
        <v>0</v>
      </c>
      <c r="H1527">
        <v>0.92999999999999905</v>
      </c>
      <c r="I1527">
        <v>0.02</v>
      </c>
      <c r="J1527">
        <v>0</v>
      </c>
      <c r="K1527">
        <v>0.02</v>
      </c>
      <c r="L1527">
        <v>0.03</v>
      </c>
      <c r="M1527">
        <v>0.02</v>
      </c>
      <c r="N1527">
        <v>3.58255108784715</v>
      </c>
      <c r="O1527">
        <f t="shared" si="46"/>
        <v>175.67967819999899</v>
      </c>
      <c r="P1527">
        <f t="shared" si="47"/>
        <v>-40.941715549999998</v>
      </c>
      <c r="R1527">
        <v>255500</v>
      </c>
      <c r="S1527" t="s">
        <v>1619</v>
      </c>
      <c r="T1527" t="s">
        <v>96</v>
      </c>
      <c r="U1527">
        <v>0</v>
      </c>
      <c r="V1527">
        <v>0</v>
      </c>
      <c r="W1527">
        <v>0</v>
      </c>
      <c r="X1527">
        <v>0</v>
      </c>
      <c r="Y1527">
        <v>0.94</v>
      </c>
      <c r="Z1527">
        <v>0</v>
      </c>
      <c r="AA1527">
        <v>0</v>
      </c>
      <c r="AB1527">
        <v>0</v>
      </c>
      <c r="AC1527">
        <v>0.06</v>
      </c>
      <c r="AD1527">
        <v>0.02</v>
      </c>
      <c r="AE1527">
        <v>3.5398649859337401</v>
      </c>
      <c r="AF1527">
        <v>175.65959230000001</v>
      </c>
      <c r="AG1527">
        <v>-40.902235490000002</v>
      </c>
      <c r="AI1527">
        <v>300900</v>
      </c>
      <c r="AJ1527" t="s">
        <v>1649</v>
      </c>
      <c r="AK1527" t="s">
        <v>96</v>
      </c>
      <c r="AL1527">
        <v>0</v>
      </c>
      <c r="AM1527">
        <v>0.83</v>
      </c>
      <c r="AN1527">
        <v>0</v>
      </c>
      <c r="AO1527">
        <v>0</v>
      </c>
      <c r="AP1527">
        <v>0</v>
      </c>
      <c r="AQ1527">
        <v>0.17</v>
      </c>
      <c r="AR1527">
        <v>0</v>
      </c>
      <c r="AS1527">
        <v>0</v>
      </c>
      <c r="AT1527">
        <v>0</v>
      </c>
      <c r="AU1527">
        <v>0</v>
      </c>
      <c r="AV1527" t="s">
        <v>97</v>
      </c>
      <c r="AW1527">
        <v>172.85150899999999</v>
      </c>
      <c r="AX1527">
        <v>-41.249351689999997</v>
      </c>
    </row>
    <row r="1528" spans="1:50" x14ac:dyDescent="0.55000000000000004">
      <c r="A1528">
        <v>256400</v>
      </c>
      <c r="B1528" t="s">
        <v>1628</v>
      </c>
      <c r="C1528" t="s">
        <v>96</v>
      </c>
      <c r="D1528">
        <v>0</v>
      </c>
      <c r="E1528">
        <v>0</v>
      </c>
      <c r="F1528">
        <v>0</v>
      </c>
      <c r="G1528">
        <v>0</v>
      </c>
      <c r="H1528">
        <v>0.86</v>
      </c>
      <c r="I1528">
        <v>0.02</v>
      </c>
      <c r="J1528">
        <v>0</v>
      </c>
      <c r="K1528">
        <v>0.02</v>
      </c>
      <c r="L1528">
        <v>0.1</v>
      </c>
      <c r="M1528">
        <v>0.02</v>
      </c>
      <c r="N1528">
        <v>2.62576254974676</v>
      </c>
      <c r="O1528">
        <f t="shared" si="46"/>
        <v>175.66210480000001</v>
      </c>
      <c r="P1528">
        <f t="shared" si="47"/>
        <v>-40.9556811</v>
      </c>
      <c r="R1528">
        <v>255600</v>
      </c>
      <c r="S1528" t="s">
        <v>1620</v>
      </c>
      <c r="T1528" t="s">
        <v>96</v>
      </c>
      <c r="U1528">
        <v>0</v>
      </c>
      <c r="V1528">
        <v>0</v>
      </c>
      <c r="W1528">
        <v>0</v>
      </c>
      <c r="X1528">
        <v>0</v>
      </c>
      <c r="Y1528">
        <v>1</v>
      </c>
      <c r="Z1528">
        <v>0</v>
      </c>
      <c r="AA1528">
        <v>0</v>
      </c>
      <c r="AB1528">
        <v>0</v>
      </c>
      <c r="AC1528">
        <v>0</v>
      </c>
      <c r="AD1528">
        <v>0.02</v>
      </c>
      <c r="AE1528">
        <v>2.5100484261029101</v>
      </c>
      <c r="AF1528">
        <v>175.636236</v>
      </c>
      <c r="AG1528">
        <v>-40.941172590000001</v>
      </c>
      <c r="AI1528">
        <v>301000</v>
      </c>
      <c r="AJ1528" t="s">
        <v>1650</v>
      </c>
      <c r="AK1528" t="s">
        <v>96</v>
      </c>
      <c r="AL1528">
        <v>0</v>
      </c>
      <c r="AM1528">
        <v>0.48</v>
      </c>
      <c r="AN1528">
        <v>0</v>
      </c>
      <c r="AO1528">
        <v>0</v>
      </c>
      <c r="AP1528">
        <v>0</v>
      </c>
      <c r="AQ1528">
        <v>0.52</v>
      </c>
      <c r="AR1528">
        <v>0</v>
      </c>
      <c r="AS1528">
        <v>0</v>
      </c>
      <c r="AT1528">
        <v>0</v>
      </c>
      <c r="AU1528">
        <v>0</v>
      </c>
      <c r="AV1528">
        <v>3.1037120243524901</v>
      </c>
      <c r="AW1528">
        <v>172.98103469999899</v>
      </c>
      <c r="AX1528">
        <v>-41.160316180000002</v>
      </c>
    </row>
    <row r="1529" spans="1:50" x14ac:dyDescent="0.55000000000000004">
      <c r="A1529">
        <v>256500</v>
      </c>
      <c r="B1529" t="s">
        <v>1629</v>
      </c>
      <c r="C1529" t="s">
        <v>96</v>
      </c>
      <c r="D1529">
        <v>0</v>
      </c>
      <c r="E1529">
        <v>0</v>
      </c>
      <c r="F1529">
        <v>0</v>
      </c>
      <c r="G1529">
        <v>0</v>
      </c>
      <c r="H1529">
        <v>0.94</v>
      </c>
      <c r="I1529">
        <v>0</v>
      </c>
      <c r="J1529">
        <v>0</v>
      </c>
      <c r="K1529">
        <v>0</v>
      </c>
      <c r="L1529">
        <v>0.06</v>
      </c>
      <c r="M1529">
        <v>0.02</v>
      </c>
      <c r="N1529">
        <v>16.204556771016701</v>
      </c>
      <c r="O1529">
        <f t="shared" si="46"/>
        <v>175.9899475</v>
      </c>
      <c r="P1529">
        <f t="shared" si="47"/>
        <v>-40.919016939999999</v>
      </c>
      <c r="R1529">
        <v>255700</v>
      </c>
      <c r="S1529" t="s">
        <v>1621</v>
      </c>
      <c r="T1529" t="s">
        <v>96</v>
      </c>
      <c r="U1529">
        <v>0</v>
      </c>
      <c r="V1529">
        <v>0</v>
      </c>
      <c r="W1529">
        <v>0</v>
      </c>
      <c r="X1529">
        <v>0</v>
      </c>
      <c r="Y1529">
        <v>0.95</v>
      </c>
      <c r="Z1529">
        <v>0</v>
      </c>
      <c r="AA1529">
        <v>0</v>
      </c>
      <c r="AB1529">
        <v>0.02</v>
      </c>
      <c r="AC1529">
        <v>0.03</v>
      </c>
      <c r="AD1529">
        <v>0.02</v>
      </c>
      <c r="AE1529">
        <v>3.4838453158996598</v>
      </c>
      <c r="AF1529">
        <v>175.63029839999999</v>
      </c>
      <c r="AG1529">
        <v>-40.957456200000003</v>
      </c>
      <c r="AI1529">
        <v>301100</v>
      </c>
      <c r="AJ1529" t="s">
        <v>1651</v>
      </c>
      <c r="AK1529" t="s">
        <v>96</v>
      </c>
      <c r="AL1529">
        <v>0</v>
      </c>
      <c r="AM1529">
        <v>0</v>
      </c>
      <c r="AN1529">
        <v>0</v>
      </c>
      <c r="AO1529">
        <v>0</v>
      </c>
      <c r="AP1529">
        <v>0</v>
      </c>
      <c r="AQ1529">
        <v>1</v>
      </c>
      <c r="AR1529">
        <v>0</v>
      </c>
      <c r="AS1529">
        <v>0</v>
      </c>
      <c r="AT1529">
        <v>0</v>
      </c>
      <c r="AU1529">
        <v>0</v>
      </c>
      <c r="AV1529">
        <v>2.3108866394640701</v>
      </c>
      <c r="AW1529">
        <v>173.01318860000001</v>
      </c>
      <c r="AX1529">
        <v>-41.105891899999897</v>
      </c>
    </row>
    <row r="1530" spans="1:50" x14ac:dyDescent="0.55000000000000004">
      <c r="A1530">
        <v>256600</v>
      </c>
      <c r="B1530" t="s">
        <v>1630</v>
      </c>
      <c r="C1530" t="s">
        <v>96</v>
      </c>
      <c r="D1530">
        <v>0.02</v>
      </c>
      <c r="E1530">
        <v>0</v>
      </c>
      <c r="F1530">
        <v>0</v>
      </c>
      <c r="G1530">
        <v>0</v>
      </c>
      <c r="H1530">
        <v>0.98</v>
      </c>
      <c r="I1530">
        <v>0</v>
      </c>
      <c r="J1530">
        <v>0</v>
      </c>
      <c r="K1530">
        <v>0</v>
      </c>
      <c r="L1530">
        <v>0</v>
      </c>
      <c r="M1530">
        <v>0.02</v>
      </c>
      <c r="N1530">
        <v>8.45977825097318</v>
      </c>
      <c r="O1530">
        <f t="shared" si="46"/>
        <v>175.71227859999999</v>
      </c>
      <c r="P1530">
        <f t="shared" si="47"/>
        <v>-40.981541929999999</v>
      </c>
      <c r="R1530">
        <v>255800</v>
      </c>
      <c r="S1530" t="s">
        <v>1622</v>
      </c>
      <c r="T1530" t="s">
        <v>96</v>
      </c>
      <c r="U1530">
        <v>0</v>
      </c>
      <c r="V1530">
        <v>0</v>
      </c>
      <c r="W1530">
        <v>0</v>
      </c>
      <c r="X1530">
        <v>0</v>
      </c>
      <c r="Y1530">
        <v>1</v>
      </c>
      <c r="Z1530">
        <v>0</v>
      </c>
      <c r="AA1530">
        <v>0</v>
      </c>
      <c r="AB1530">
        <v>0</v>
      </c>
      <c r="AC1530">
        <v>0</v>
      </c>
      <c r="AD1530">
        <v>0.02</v>
      </c>
      <c r="AE1530">
        <v>2.8698268179799298</v>
      </c>
      <c r="AF1530">
        <v>175.66518809999999</v>
      </c>
      <c r="AG1530">
        <v>-40.936512839999999</v>
      </c>
      <c r="AI1530">
        <v>301200</v>
      </c>
      <c r="AJ1530" t="s">
        <v>1652</v>
      </c>
      <c r="AK1530" t="s">
        <v>96</v>
      </c>
      <c r="AL1530">
        <v>0</v>
      </c>
      <c r="AM1530">
        <v>0.25</v>
      </c>
      <c r="AN1530">
        <v>0</v>
      </c>
      <c r="AO1530">
        <v>0</v>
      </c>
      <c r="AP1530">
        <v>4.0000000000000098E-2</v>
      </c>
      <c r="AQ1530">
        <v>0.35</v>
      </c>
      <c r="AR1530">
        <v>0</v>
      </c>
      <c r="AS1530">
        <v>0.14000000000000001</v>
      </c>
      <c r="AT1530">
        <v>0.22</v>
      </c>
      <c r="AU1530">
        <v>0</v>
      </c>
      <c r="AV1530">
        <v>4.9651141093340403</v>
      </c>
      <c r="AW1530">
        <v>172.99560959999999</v>
      </c>
      <c r="AX1530">
        <v>-41.12544913</v>
      </c>
    </row>
    <row r="1531" spans="1:50" x14ac:dyDescent="0.55000000000000004">
      <c r="A1531">
        <v>256700</v>
      </c>
      <c r="B1531" t="s">
        <v>1631</v>
      </c>
      <c r="C1531" t="s">
        <v>96</v>
      </c>
      <c r="D1531">
        <v>0</v>
      </c>
      <c r="E1531">
        <v>0</v>
      </c>
      <c r="F1531">
        <v>0</v>
      </c>
      <c r="G1531">
        <v>0</v>
      </c>
      <c r="H1531">
        <v>0.95</v>
      </c>
      <c r="I1531">
        <v>0.05</v>
      </c>
      <c r="J1531">
        <v>0</v>
      </c>
      <c r="K1531">
        <v>0</v>
      </c>
      <c r="L1531">
        <v>0</v>
      </c>
      <c r="M1531">
        <v>0.02</v>
      </c>
      <c r="N1531">
        <v>3.8425680266788902</v>
      </c>
      <c r="O1531">
        <f t="shared" si="46"/>
        <v>175.66745800000001</v>
      </c>
      <c r="P1531">
        <f t="shared" si="47"/>
        <v>-40.960179050000001</v>
      </c>
      <c r="R1531">
        <v>255900</v>
      </c>
      <c r="S1531" t="s">
        <v>1623</v>
      </c>
      <c r="T1531" t="s">
        <v>96</v>
      </c>
      <c r="U1531">
        <v>0</v>
      </c>
      <c r="V1531">
        <v>0</v>
      </c>
      <c r="W1531">
        <v>0</v>
      </c>
      <c r="X1531">
        <v>0</v>
      </c>
      <c r="Y1531">
        <v>0.89</v>
      </c>
      <c r="Z1531">
        <v>0.03</v>
      </c>
      <c r="AA1531">
        <v>0</v>
      </c>
      <c r="AB1531">
        <v>0.02</v>
      </c>
      <c r="AC1531">
        <v>0.06</v>
      </c>
      <c r="AD1531">
        <v>0.02</v>
      </c>
      <c r="AE1531">
        <v>5.7591307896599302</v>
      </c>
      <c r="AF1531">
        <v>175.65574219999999</v>
      </c>
      <c r="AG1531">
        <v>-40.945633180000002</v>
      </c>
      <c r="AI1531">
        <v>301300</v>
      </c>
      <c r="AJ1531" t="s">
        <v>1653</v>
      </c>
      <c r="AK1531" t="s">
        <v>96</v>
      </c>
      <c r="AL1531">
        <v>0</v>
      </c>
      <c r="AM1531">
        <v>0</v>
      </c>
      <c r="AN1531">
        <v>0</v>
      </c>
      <c r="AO1531">
        <v>0</v>
      </c>
      <c r="AP1531">
        <v>0</v>
      </c>
      <c r="AQ1531">
        <v>0.78</v>
      </c>
      <c r="AR1531">
        <v>0</v>
      </c>
      <c r="AS1531">
        <v>0.22</v>
      </c>
      <c r="AT1531">
        <v>0</v>
      </c>
      <c r="AU1531">
        <v>0</v>
      </c>
      <c r="AV1531">
        <v>2.5296116099732702</v>
      </c>
      <c r="AW1531">
        <v>173.01922239999999</v>
      </c>
      <c r="AX1531">
        <v>-41.120005910000003</v>
      </c>
    </row>
    <row r="1532" spans="1:50" x14ac:dyDescent="0.55000000000000004">
      <c r="A1532">
        <v>256800</v>
      </c>
      <c r="B1532" t="s">
        <v>1632</v>
      </c>
      <c r="C1532" t="s">
        <v>96</v>
      </c>
      <c r="D1532">
        <v>0.08</v>
      </c>
      <c r="E1532">
        <v>0</v>
      </c>
      <c r="F1532">
        <v>0</v>
      </c>
      <c r="G1532">
        <v>0</v>
      </c>
      <c r="H1532">
        <v>0.89</v>
      </c>
      <c r="I1532">
        <v>0</v>
      </c>
      <c r="J1532">
        <v>0</v>
      </c>
      <c r="K1532">
        <v>0</v>
      </c>
      <c r="L1532">
        <v>0.03</v>
      </c>
      <c r="M1532">
        <v>0.02</v>
      </c>
      <c r="N1532">
        <v>17.700593255066298</v>
      </c>
      <c r="O1532">
        <f t="shared" si="46"/>
        <v>175.45136450000001</v>
      </c>
      <c r="P1532">
        <f t="shared" si="47"/>
        <v>-40.917096630000003</v>
      </c>
      <c r="R1532">
        <v>256000</v>
      </c>
      <c r="S1532" t="s">
        <v>1624</v>
      </c>
      <c r="T1532" t="s">
        <v>96</v>
      </c>
      <c r="U1532">
        <v>0</v>
      </c>
      <c r="V1532">
        <v>0</v>
      </c>
      <c r="W1532">
        <v>0</v>
      </c>
      <c r="X1532">
        <v>0</v>
      </c>
      <c r="Y1532">
        <v>0.97</v>
      </c>
      <c r="Z1532">
        <v>0</v>
      </c>
      <c r="AA1532">
        <v>0</v>
      </c>
      <c r="AB1532">
        <v>0</v>
      </c>
      <c r="AC1532">
        <v>0.03</v>
      </c>
      <c r="AD1532">
        <v>0.02</v>
      </c>
      <c r="AE1532">
        <v>5.7636410507653997</v>
      </c>
      <c r="AF1532">
        <v>175.6432634</v>
      </c>
      <c r="AG1532">
        <v>-40.951675790000003</v>
      </c>
      <c r="AI1532">
        <v>301500</v>
      </c>
      <c r="AJ1532" t="s">
        <v>1654</v>
      </c>
      <c r="AK1532" t="s">
        <v>96</v>
      </c>
      <c r="AL1532">
        <v>0</v>
      </c>
      <c r="AM1532">
        <v>0.6</v>
      </c>
      <c r="AN1532">
        <v>0</v>
      </c>
      <c r="AO1532">
        <v>0</v>
      </c>
      <c r="AP1532">
        <v>0.01</v>
      </c>
      <c r="AQ1532">
        <v>0.1</v>
      </c>
      <c r="AR1532">
        <v>0</v>
      </c>
      <c r="AS1532">
        <v>0.1</v>
      </c>
      <c r="AT1532">
        <v>0.19</v>
      </c>
      <c r="AU1532">
        <v>0</v>
      </c>
      <c r="AV1532" t="s">
        <v>97</v>
      </c>
      <c r="AW1532">
        <v>172.78826530000001</v>
      </c>
      <c r="AX1532">
        <v>-41.50890922</v>
      </c>
    </row>
    <row r="1533" spans="1:50" x14ac:dyDescent="0.55000000000000004">
      <c r="A1533">
        <v>256900</v>
      </c>
      <c r="B1533" t="s">
        <v>1633</v>
      </c>
      <c r="C1533" t="s">
        <v>96</v>
      </c>
      <c r="D1533">
        <v>0.1</v>
      </c>
      <c r="E1533">
        <v>0</v>
      </c>
      <c r="F1533">
        <v>0</v>
      </c>
      <c r="G1533">
        <v>0</v>
      </c>
      <c r="H1533">
        <v>0.8</v>
      </c>
      <c r="I1533">
        <v>0</v>
      </c>
      <c r="J1533">
        <v>0</v>
      </c>
      <c r="K1533">
        <v>0</v>
      </c>
      <c r="L1533">
        <v>0.1</v>
      </c>
      <c r="M1533">
        <v>0.02</v>
      </c>
      <c r="N1533">
        <v>12.775041214848599</v>
      </c>
      <c r="O1533">
        <f t="shared" si="46"/>
        <v>175.5268394</v>
      </c>
      <c r="P1533">
        <f t="shared" si="47"/>
        <v>-41.019434459999999</v>
      </c>
      <c r="R1533">
        <v>256100</v>
      </c>
      <c r="S1533" t="s">
        <v>1625</v>
      </c>
      <c r="T1533" t="s">
        <v>96</v>
      </c>
      <c r="U1533">
        <v>0</v>
      </c>
      <c r="V1533">
        <v>0</v>
      </c>
      <c r="W1533">
        <v>0</v>
      </c>
      <c r="X1533">
        <v>0</v>
      </c>
      <c r="Y1533">
        <v>0.97</v>
      </c>
      <c r="Z1533">
        <v>0</v>
      </c>
      <c r="AA1533">
        <v>0</v>
      </c>
      <c r="AB1533">
        <v>0</v>
      </c>
      <c r="AC1533">
        <v>0.03</v>
      </c>
      <c r="AD1533">
        <v>0.02</v>
      </c>
      <c r="AE1533">
        <v>4.5562290863900596</v>
      </c>
      <c r="AF1533">
        <v>175.65254350000001</v>
      </c>
      <c r="AG1533">
        <v>-40.946267659999997</v>
      </c>
      <c r="AI1533">
        <v>301600</v>
      </c>
      <c r="AJ1533" t="s">
        <v>1655</v>
      </c>
      <c r="AK1533" t="s">
        <v>96</v>
      </c>
      <c r="AL1533">
        <v>0</v>
      </c>
      <c r="AM1533">
        <v>0.21</v>
      </c>
      <c r="AN1533">
        <v>0</v>
      </c>
      <c r="AO1533">
        <v>0</v>
      </c>
      <c r="AP1533">
        <v>1.11022302462515E-16</v>
      </c>
      <c r="AQ1533">
        <v>0.62</v>
      </c>
      <c r="AR1533">
        <v>0</v>
      </c>
      <c r="AS1533">
        <v>7.0000000000000007E-2</v>
      </c>
      <c r="AT1533">
        <v>0.1</v>
      </c>
      <c r="AU1533">
        <v>0</v>
      </c>
      <c r="AV1533">
        <v>5.6851629152235796</v>
      </c>
      <c r="AW1533">
        <v>173.03360739999999</v>
      </c>
      <c r="AX1533">
        <v>-41.264130880000003</v>
      </c>
    </row>
    <row r="1534" spans="1:50" x14ac:dyDescent="0.55000000000000004">
      <c r="A1534">
        <v>257000</v>
      </c>
      <c r="B1534" t="s">
        <v>1634</v>
      </c>
      <c r="C1534" t="s">
        <v>96</v>
      </c>
      <c r="D1534">
        <v>0.04</v>
      </c>
      <c r="E1534">
        <v>0</v>
      </c>
      <c r="F1534">
        <v>0</v>
      </c>
      <c r="G1534">
        <v>0</v>
      </c>
      <c r="H1534">
        <v>0.92</v>
      </c>
      <c r="I1534">
        <v>0</v>
      </c>
      <c r="J1534">
        <v>0</v>
      </c>
      <c r="K1534">
        <v>0</v>
      </c>
      <c r="L1534">
        <v>0.04</v>
      </c>
      <c r="M1534">
        <v>0.02</v>
      </c>
      <c r="N1534">
        <v>10.710777372820599</v>
      </c>
      <c r="O1534">
        <f t="shared" si="46"/>
        <v>175.581454699999</v>
      </c>
      <c r="P1534">
        <f t="shared" si="47"/>
        <v>-41.038144899999999</v>
      </c>
      <c r="R1534">
        <v>256200</v>
      </c>
      <c r="S1534" t="s">
        <v>1626</v>
      </c>
      <c r="T1534" t="s">
        <v>96</v>
      </c>
      <c r="U1534">
        <v>0</v>
      </c>
      <c r="V1534">
        <v>0</v>
      </c>
      <c r="W1534">
        <v>0</v>
      </c>
      <c r="X1534">
        <v>0</v>
      </c>
      <c r="Y1534">
        <v>0.96</v>
      </c>
      <c r="Z1534">
        <v>0.01</v>
      </c>
      <c r="AA1534">
        <v>0</v>
      </c>
      <c r="AB1534">
        <v>0</v>
      </c>
      <c r="AC1534">
        <v>0.03</v>
      </c>
      <c r="AD1534">
        <v>0.02</v>
      </c>
      <c r="AE1534">
        <v>4.7624435373173499</v>
      </c>
      <c r="AF1534">
        <v>175.6340357</v>
      </c>
      <c r="AG1534">
        <v>-40.969105550000002</v>
      </c>
      <c r="AI1534">
        <v>301700</v>
      </c>
      <c r="AJ1534" t="s">
        <v>1656</v>
      </c>
      <c r="AK1534" t="s">
        <v>96</v>
      </c>
      <c r="AL1534">
        <v>0</v>
      </c>
      <c r="AM1534">
        <v>0</v>
      </c>
      <c r="AN1534">
        <v>0</v>
      </c>
      <c r="AO1534">
        <v>0</v>
      </c>
      <c r="AP1534">
        <v>0</v>
      </c>
      <c r="AQ1534">
        <v>0.53</v>
      </c>
      <c r="AR1534">
        <v>0</v>
      </c>
      <c r="AS1534">
        <v>0.28000000000000003</v>
      </c>
      <c r="AT1534">
        <v>0.19</v>
      </c>
      <c r="AU1534">
        <v>0</v>
      </c>
      <c r="AV1534">
        <v>0.70314011600945303</v>
      </c>
      <c r="AW1534">
        <v>173.08049030000001</v>
      </c>
      <c r="AX1534">
        <v>-41.241625259999999</v>
      </c>
    </row>
    <row r="1535" spans="1:50" x14ac:dyDescent="0.55000000000000004">
      <c r="A1535">
        <v>257100</v>
      </c>
      <c r="B1535" t="s">
        <v>1635</v>
      </c>
      <c r="C1535" t="s">
        <v>96</v>
      </c>
      <c r="D1535">
        <v>0.06</v>
      </c>
      <c r="E1535">
        <v>0</v>
      </c>
      <c r="F1535">
        <v>0</v>
      </c>
      <c r="G1535">
        <v>0</v>
      </c>
      <c r="H1535">
        <v>0.86</v>
      </c>
      <c r="I1535">
        <v>0.01</v>
      </c>
      <c r="J1535">
        <v>0</v>
      </c>
      <c r="K1535">
        <v>0.02</v>
      </c>
      <c r="L1535">
        <v>0.05</v>
      </c>
      <c r="M1535">
        <v>0.02</v>
      </c>
      <c r="N1535">
        <v>12.3846767645492</v>
      </c>
      <c r="O1535">
        <f t="shared" si="46"/>
        <v>175.51425209999999</v>
      </c>
      <c r="P1535">
        <f t="shared" si="47"/>
        <v>-41.034272420000001</v>
      </c>
      <c r="R1535">
        <v>256300</v>
      </c>
      <c r="S1535" t="s">
        <v>1627</v>
      </c>
      <c r="T1535" t="s">
        <v>96</v>
      </c>
      <c r="U1535">
        <v>0</v>
      </c>
      <c r="V1535">
        <v>0</v>
      </c>
      <c r="W1535">
        <v>0</v>
      </c>
      <c r="X1535">
        <v>0</v>
      </c>
      <c r="Y1535">
        <v>0.95</v>
      </c>
      <c r="Z1535">
        <v>0.02</v>
      </c>
      <c r="AA1535">
        <v>0</v>
      </c>
      <c r="AB1535">
        <v>0</v>
      </c>
      <c r="AC1535">
        <v>0.03</v>
      </c>
      <c r="AD1535">
        <v>0.02</v>
      </c>
      <c r="AE1535">
        <v>6.1150148601800902</v>
      </c>
      <c r="AF1535">
        <v>175.67967819999899</v>
      </c>
      <c r="AG1535">
        <v>-40.941715549999998</v>
      </c>
      <c r="AI1535">
        <v>301800</v>
      </c>
      <c r="AJ1535" t="s">
        <v>1657</v>
      </c>
      <c r="AK1535" t="s">
        <v>96</v>
      </c>
      <c r="AL1535">
        <v>0</v>
      </c>
      <c r="AM1535">
        <v>0.39</v>
      </c>
      <c r="AN1535">
        <v>0</v>
      </c>
      <c r="AO1535">
        <v>0</v>
      </c>
      <c r="AP1535">
        <v>0</v>
      </c>
      <c r="AQ1535">
        <v>0.22</v>
      </c>
      <c r="AR1535">
        <v>0</v>
      </c>
      <c r="AS1535">
        <v>0.11</v>
      </c>
      <c r="AT1535">
        <v>0.28000000000000003</v>
      </c>
      <c r="AU1535">
        <v>0</v>
      </c>
      <c r="AV1535">
        <v>5.7861387294167601</v>
      </c>
      <c r="AW1535">
        <v>172.46503490000001</v>
      </c>
      <c r="AX1535">
        <v>-41.884599530000003</v>
      </c>
    </row>
    <row r="1536" spans="1:50" x14ac:dyDescent="0.55000000000000004">
      <c r="A1536">
        <v>257200</v>
      </c>
      <c r="B1536" t="s">
        <v>1636</v>
      </c>
      <c r="C1536" t="s">
        <v>96</v>
      </c>
      <c r="D1536">
        <v>0.1</v>
      </c>
      <c r="E1536">
        <v>0</v>
      </c>
      <c r="F1536">
        <v>0</v>
      </c>
      <c r="G1536">
        <v>0</v>
      </c>
      <c r="H1536">
        <v>0.9</v>
      </c>
      <c r="I1536">
        <v>0</v>
      </c>
      <c r="J1536">
        <v>0</v>
      </c>
      <c r="K1536">
        <v>0</v>
      </c>
      <c r="L1536">
        <v>0</v>
      </c>
      <c r="M1536">
        <v>0.02</v>
      </c>
      <c r="N1536">
        <v>25.78117137201</v>
      </c>
      <c r="O1536">
        <f t="shared" si="46"/>
        <v>175.74582599999999</v>
      </c>
      <c r="P1536">
        <f t="shared" si="47"/>
        <v>-41.173262639999997</v>
      </c>
      <c r="R1536">
        <v>256400</v>
      </c>
      <c r="S1536" t="s">
        <v>1628</v>
      </c>
      <c r="T1536" t="s">
        <v>96</v>
      </c>
      <c r="U1536">
        <v>0</v>
      </c>
      <c r="V1536">
        <v>0</v>
      </c>
      <c r="W1536">
        <v>0</v>
      </c>
      <c r="X1536">
        <v>0</v>
      </c>
      <c r="Y1536">
        <v>1</v>
      </c>
      <c r="Z1536">
        <v>0</v>
      </c>
      <c r="AA1536">
        <v>0</v>
      </c>
      <c r="AB1536">
        <v>0</v>
      </c>
      <c r="AC1536">
        <v>0</v>
      </c>
      <c r="AD1536">
        <v>0.02</v>
      </c>
      <c r="AE1536">
        <v>1.86985201756191</v>
      </c>
      <c r="AF1536">
        <v>175.66210480000001</v>
      </c>
      <c r="AG1536">
        <v>-40.9556811</v>
      </c>
      <c r="AI1536">
        <v>302100</v>
      </c>
      <c r="AJ1536" t="s">
        <v>1658</v>
      </c>
      <c r="AK1536" t="s">
        <v>96</v>
      </c>
      <c r="AL1536">
        <v>0</v>
      </c>
      <c r="AM1536">
        <v>0.42</v>
      </c>
      <c r="AN1536">
        <v>0</v>
      </c>
      <c r="AO1536">
        <v>0</v>
      </c>
      <c r="AP1536">
        <v>0</v>
      </c>
      <c r="AQ1536">
        <v>0.57999999999999996</v>
      </c>
      <c r="AR1536">
        <v>0</v>
      </c>
      <c r="AS1536">
        <v>0</v>
      </c>
      <c r="AT1536">
        <v>0</v>
      </c>
      <c r="AU1536">
        <v>0</v>
      </c>
      <c r="AV1536">
        <v>4.1576635014076002</v>
      </c>
      <c r="AW1536">
        <v>173.08124809999899</v>
      </c>
      <c r="AX1536">
        <v>-41.329763730000003</v>
      </c>
    </row>
    <row r="1537" spans="1:50" x14ac:dyDescent="0.55000000000000004">
      <c r="A1537">
        <v>257300</v>
      </c>
      <c r="B1537" t="s">
        <v>1637</v>
      </c>
      <c r="C1537" t="s">
        <v>96</v>
      </c>
      <c r="D1537">
        <v>0.2</v>
      </c>
      <c r="E1537">
        <v>0</v>
      </c>
      <c r="F1537">
        <v>0</v>
      </c>
      <c r="G1537">
        <v>0</v>
      </c>
      <c r="H1537">
        <v>0.78</v>
      </c>
      <c r="I1537">
        <v>0.02</v>
      </c>
      <c r="J1537">
        <v>0</v>
      </c>
      <c r="K1537">
        <v>0</v>
      </c>
      <c r="L1537">
        <v>0</v>
      </c>
      <c r="M1537">
        <v>0.02</v>
      </c>
      <c r="N1537">
        <v>23.4645665150436</v>
      </c>
      <c r="O1537">
        <f t="shared" si="46"/>
        <v>175.36779569999999</v>
      </c>
      <c r="P1537">
        <f t="shared" si="47"/>
        <v>-41.063621750000003</v>
      </c>
      <c r="R1537">
        <v>256500</v>
      </c>
      <c r="S1537" t="s">
        <v>1629</v>
      </c>
      <c r="T1537" t="s">
        <v>96</v>
      </c>
      <c r="U1537">
        <v>0</v>
      </c>
      <c r="V1537">
        <v>0</v>
      </c>
      <c r="W1537">
        <v>0</v>
      </c>
      <c r="X1537">
        <v>0</v>
      </c>
      <c r="Y1537">
        <v>0.88</v>
      </c>
      <c r="Z1537">
        <v>0</v>
      </c>
      <c r="AA1537">
        <v>0</v>
      </c>
      <c r="AB1537">
        <v>0</v>
      </c>
      <c r="AC1537">
        <v>0.12</v>
      </c>
      <c r="AD1537">
        <v>0.02</v>
      </c>
      <c r="AE1537">
        <v>4.0288350266027599</v>
      </c>
      <c r="AF1537">
        <v>175.9899475</v>
      </c>
      <c r="AG1537">
        <v>-40.919016939999999</v>
      </c>
      <c r="AI1537">
        <v>302200</v>
      </c>
      <c r="AJ1537" t="s">
        <v>1659</v>
      </c>
      <c r="AK1537" t="s">
        <v>96</v>
      </c>
      <c r="AL1537" t="s">
        <v>97</v>
      </c>
      <c r="AM1537" t="s">
        <v>97</v>
      </c>
      <c r="AN1537" t="s">
        <v>97</v>
      </c>
      <c r="AO1537">
        <v>0</v>
      </c>
      <c r="AP1537" t="s">
        <v>97</v>
      </c>
      <c r="AQ1537" t="s">
        <v>97</v>
      </c>
      <c r="AR1537">
        <v>0</v>
      </c>
      <c r="AS1537" t="s">
        <v>97</v>
      </c>
      <c r="AT1537" t="s">
        <v>97</v>
      </c>
      <c r="AU1537">
        <v>0</v>
      </c>
      <c r="AV1537" t="s">
        <v>97</v>
      </c>
      <c r="AW1537">
        <v>173.13744639999999</v>
      </c>
      <c r="AX1537">
        <v>-41.33424814</v>
      </c>
    </row>
    <row r="1538" spans="1:50" x14ac:dyDescent="0.55000000000000004">
      <c r="A1538">
        <v>257400</v>
      </c>
      <c r="B1538" t="s">
        <v>1638</v>
      </c>
      <c r="C1538" t="s">
        <v>96</v>
      </c>
      <c r="D1538">
        <v>0.16</v>
      </c>
      <c r="E1538">
        <v>0</v>
      </c>
      <c r="F1538">
        <v>0</v>
      </c>
      <c r="G1538">
        <v>0</v>
      </c>
      <c r="H1538">
        <v>0.84</v>
      </c>
      <c r="I1538">
        <v>0</v>
      </c>
      <c r="J1538">
        <v>0</v>
      </c>
      <c r="K1538">
        <v>0</v>
      </c>
      <c r="L1538">
        <v>0</v>
      </c>
      <c r="M1538">
        <v>0.02</v>
      </c>
      <c r="N1538">
        <v>16.118441149955</v>
      </c>
      <c r="O1538">
        <f t="shared" si="46"/>
        <v>175.208361</v>
      </c>
      <c r="P1538">
        <f t="shared" si="47"/>
        <v>-41.248544940000002</v>
      </c>
      <c r="R1538">
        <v>256600</v>
      </c>
      <c r="S1538" t="s">
        <v>1630</v>
      </c>
      <c r="T1538" t="s">
        <v>96</v>
      </c>
      <c r="U1538">
        <v>0</v>
      </c>
      <c r="V1538">
        <v>0</v>
      </c>
      <c r="W1538">
        <v>0</v>
      </c>
      <c r="X1538">
        <v>0</v>
      </c>
      <c r="Y1538">
        <v>1</v>
      </c>
      <c r="Z1538">
        <v>0</v>
      </c>
      <c r="AA1538">
        <v>0</v>
      </c>
      <c r="AB1538">
        <v>0</v>
      </c>
      <c r="AC1538">
        <v>0</v>
      </c>
      <c r="AD1538">
        <v>0.02</v>
      </c>
      <c r="AE1538">
        <v>8.21922147933698</v>
      </c>
      <c r="AF1538">
        <v>175.71227859999999</v>
      </c>
      <c r="AG1538">
        <v>-40.981541929999999</v>
      </c>
      <c r="AI1538">
        <v>302300</v>
      </c>
      <c r="AJ1538" t="s">
        <v>1660</v>
      </c>
      <c r="AK1538" t="s">
        <v>96</v>
      </c>
      <c r="AL1538">
        <v>0</v>
      </c>
      <c r="AM1538">
        <v>0.12</v>
      </c>
      <c r="AN1538">
        <v>0</v>
      </c>
      <c r="AO1538">
        <v>0</v>
      </c>
      <c r="AP1538">
        <v>0</v>
      </c>
      <c r="AQ1538">
        <v>0.5</v>
      </c>
      <c r="AR1538">
        <v>0</v>
      </c>
      <c r="AS1538">
        <v>0.13</v>
      </c>
      <c r="AT1538">
        <v>0.25</v>
      </c>
      <c r="AU1538">
        <v>0</v>
      </c>
      <c r="AV1538">
        <v>4.0550838514474004</v>
      </c>
      <c r="AW1538">
        <v>173.0442463</v>
      </c>
      <c r="AX1538">
        <v>-41.410614389999999</v>
      </c>
    </row>
    <row r="1539" spans="1:50" x14ac:dyDescent="0.55000000000000004">
      <c r="A1539">
        <v>257500</v>
      </c>
      <c r="B1539" t="s">
        <v>1639</v>
      </c>
      <c r="C1539" t="s">
        <v>96</v>
      </c>
      <c r="D1539">
        <v>0.26</v>
      </c>
      <c r="E1539">
        <v>0</v>
      </c>
      <c r="F1539">
        <v>0</v>
      </c>
      <c r="G1539">
        <v>0</v>
      </c>
      <c r="H1539">
        <v>0.66</v>
      </c>
      <c r="I1539">
        <v>0</v>
      </c>
      <c r="J1539">
        <v>0</v>
      </c>
      <c r="K1539">
        <v>0</v>
      </c>
      <c r="L1539">
        <v>0.08</v>
      </c>
      <c r="M1539">
        <v>0.02</v>
      </c>
      <c r="N1539">
        <v>23.804814061633401</v>
      </c>
      <c r="O1539">
        <f t="shared" si="46"/>
        <v>175.32688519999999</v>
      </c>
      <c r="P1539">
        <f t="shared" si="47"/>
        <v>-41.115861010000003</v>
      </c>
      <c r="R1539">
        <v>256700</v>
      </c>
      <c r="S1539" t="s">
        <v>1631</v>
      </c>
      <c r="T1539" t="s">
        <v>96</v>
      </c>
      <c r="U1539">
        <v>0</v>
      </c>
      <c r="V1539">
        <v>0</v>
      </c>
      <c r="W1539">
        <v>0</v>
      </c>
      <c r="X1539">
        <v>0</v>
      </c>
      <c r="Y1539">
        <v>1</v>
      </c>
      <c r="Z1539">
        <v>0</v>
      </c>
      <c r="AA1539">
        <v>0</v>
      </c>
      <c r="AB1539">
        <v>0</v>
      </c>
      <c r="AC1539">
        <v>0</v>
      </c>
      <c r="AD1539">
        <v>0.02</v>
      </c>
      <c r="AE1539">
        <v>2.0748429706395299</v>
      </c>
      <c r="AF1539">
        <v>175.66745800000001</v>
      </c>
      <c r="AG1539">
        <v>-40.960179050000001</v>
      </c>
      <c r="AI1539">
        <v>302400</v>
      </c>
      <c r="AJ1539" t="s">
        <v>1661</v>
      </c>
      <c r="AK1539" t="s">
        <v>96</v>
      </c>
      <c r="AL1539">
        <v>0</v>
      </c>
      <c r="AM1539">
        <v>0</v>
      </c>
      <c r="AN1539">
        <v>0</v>
      </c>
      <c r="AO1539">
        <v>0</v>
      </c>
      <c r="AP1539">
        <v>0</v>
      </c>
      <c r="AQ1539">
        <v>1</v>
      </c>
      <c r="AR1539">
        <v>0</v>
      </c>
      <c r="AS1539">
        <v>0</v>
      </c>
      <c r="AT1539">
        <v>0</v>
      </c>
      <c r="AU1539">
        <v>0</v>
      </c>
      <c r="AV1539">
        <v>15.783300773732201</v>
      </c>
      <c r="AW1539">
        <v>173.1695053</v>
      </c>
      <c r="AX1539">
        <v>-41.330206859999997</v>
      </c>
    </row>
    <row r="1540" spans="1:50" x14ac:dyDescent="0.55000000000000004">
      <c r="A1540">
        <v>257700</v>
      </c>
      <c r="B1540" t="s">
        <v>1640</v>
      </c>
      <c r="C1540" t="s">
        <v>96</v>
      </c>
      <c r="D1540">
        <v>0.16</v>
      </c>
      <c r="E1540">
        <v>0</v>
      </c>
      <c r="F1540">
        <v>0</v>
      </c>
      <c r="G1540">
        <v>0</v>
      </c>
      <c r="H1540">
        <v>0.69</v>
      </c>
      <c r="I1540">
        <v>0.02</v>
      </c>
      <c r="J1540">
        <v>0</v>
      </c>
      <c r="K1540">
        <v>0.02</v>
      </c>
      <c r="L1540">
        <v>0.11</v>
      </c>
      <c r="M1540">
        <v>0.02</v>
      </c>
      <c r="N1540">
        <v>17.592895415136901</v>
      </c>
      <c r="O1540">
        <f t="shared" ref="O1540:O1603" si="48">VLOOKUP($A1540,$R$2:$AG$2152, 15)</f>
        <v>175.45428380000001</v>
      </c>
      <c r="P1540">
        <f t="shared" ref="P1540:P1603" si="49">VLOOKUP($A1540,$R$2:$AG$2152, 16)</f>
        <v>-41.082429410000003</v>
      </c>
      <c r="R1540">
        <v>256800</v>
      </c>
      <c r="S1540" t="s">
        <v>1632</v>
      </c>
      <c r="T1540" t="s">
        <v>96</v>
      </c>
      <c r="U1540">
        <v>0</v>
      </c>
      <c r="V1540">
        <v>0</v>
      </c>
      <c r="W1540">
        <v>0</v>
      </c>
      <c r="X1540">
        <v>0</v>
      </c>
      <c r="Y1540">
        <v>0.96</v>
      </c>
      <c r="Z1540">
        <v>0</v>
      </c>
      <c r="AA1540">
        <v>0</v>
      </c>
      <c r="AB1540">
        <v>0</v>
      </c>
      <c r="AC1540">
        <v>0.04</v>
      </c>
      <c r="AD1540">
        <v>0.02</v>
      </c>
      <c r="AE1540">
        <v>12.336343322746</v>
      </c>
      <c r="AF1540">
        <v>175.45136450000001</v>
      </c>
      <c r="AG1540">
        <v>-40.917096630000003</v>
      </c>
      <c r="AI1540">
        <v>302500</v>
      </c>
      <c r="AJ1540" t="s">
        <v>1662</v>
      </c>
      <c r="AK1540" t="s">
        <v>96</v>
      </c>
      <c r="AL1540" t="s">
        <v>97</v>
      </c>
      <c r="AM1540" t="s">
        <v>97</v>
      </c>
      <c r="AN1540" t="s">
        <v>97</v>
      </c>
      <c r="AO1540">
        <v>0</v>
      </c>
      <c r="AP1540" t="s">
        <v>97</v>
      </c>
      <c r="AQ1540" t="s">
        <v>97</v>
      </c>
      <c r="AR1540">
        <v>0</v>
      </c>
      <c r="AS1540" t="s">
        <v>97</v>
      </c>
      <c r="AT1540" t="s">
        <v>97</v>
      </c>
      <c r="AU1540">
        <v>0</v>
      </c>
      <c r="AV1540" t="s">
        <v>97</v>
      </c>
      <c r="AW1540">
        <v>173.12538869999901</v>
      </c>
      <c r="AX1540">
        <v>-41.457651040000002</v>
      </c>
    </row>
    <row r="1541" spans="1:50" x14ac:dyDescent="0.55000000000000004">
      <c r="A1541">
        <v>257800</v>
      </c>
      <c r="B1541" t="s">
        <v>1641</v>
      </c>
      <c r="C1541" t="s">
        <v>96</v>
      </c>
      <c r="D1541">
        <v>0.1</v>
      </c>
      <c r="E1541">
        <v>0</v>
      </c>
      <c r="F1541">
        <v>0</v>
      </c>
      <c r="G1541">
        <v>0</v>
      </c>
      <c r="H1541">
        <v>0.82</v>
      </c>
      <c r="I1541">
        <v>0.04</v>
      </c>
      <c r="J1541">
        <v>0</v>
      </c>
      <c r="K1541">
        <v>0</v>
      </c>
      <c r="L1541">
        <v>0.04</v>
      </c>
      <c r="M1541">
        <v>0.02</v>
      </c>
      <c r="N1541">
        <v>18.045940271998798</v>
      </c>
      <c r="O1541">
        <f t="shared" si="48"/>
        <v>175.4579354</v>
      </c>
      <c r="P1541">
        <f t="shared" si="49"/>
        <v>-41.375344920000003</v>
      </c>
      <c r="R1541">
        <v>256900</v>
      </c>
      <c r="S1541" t="s">
        <v>1633</v>
      </c>
      <c r="T1541" t="s">
        <v>96</v>
      </c>
      <c r="U1541">
        <v>0</v>
      </c>
      <c r="V1541">
        <v>0</v>
      </c>
      <c r="W1541">
        <v>0</v>
      </c>
      <c r="X1541">
        <v>0</v>
      </c>
      <c r="Y1541">
        <v>0.84</v>
      </c>
      <c r="Z1541">
        <v>0.01</v>
      </c>
      <c r="AA1541">
        <v>0</v>
      </c>
      <c r="AB1541">
        <v>0.02</v>
      </c>
      <c r="AC1541">
        <v>0.13</v>
      </c>
      <c r="AD1541">
        <v>0.02</v>
      </c>
      <c r="AE1541">
        <v>5.2128225490965097</v>
      </c>
      <c r="AF1541">
        <v>175.5268394</v>
      </c>
      <c r="AG1541">
        <v>-41.019434459999999</v>
      </c>
      <c r="AI1541">
        <v>302600</v>
      </c>
      <c r="AJ1541" t="s">
        <v>1663</v>
      </c>
      <c r="AK1541" t="s">
        <v>96</v>
      </c>
      <c r="AL1541">
        <v>0</v>
      </c>
      <c r="AM1541">
        <v>0.09</v>
      </c>
      <c r="AN1541">
        <v>0</v>
      </c>
      <c r="AO1541">
        <v>0</v>
      </c>
      <c r="AP1541">
        <v>1.11022302462515E-16</v>
      </c>
      <c r="AQ1541">
        <v>0.56999999999999995</v>
      </c>
      <c r="AR1541">
        <v>0</v>
      </c>
      <c r="AS1541">
        <v>0.18</v>
      </c>
      <c r="AT1541">
        <v>0.16</v>
      </c>
      <c r="AU1541">
        <v>0</v>
      </c>
      <c r="AV1541">
        <v>2.6424782273689802</v>
      </c>
      <c r="AW1541">
        <v>173.10810839999999</v>
      </c>
      <c r="AX1541">
        <v>-41.377007040000002</v>
      </c>
    </row>
    <row r="1542" spans="1:50" x14ac:dyDescent="0.55000000000000004">
      <c r="A1542">
        <v>257900</v>
      </c>
      <c r="B1542" t="s">
        <v>1642</v>
      </c>
      <c r="C1542" t="s">
        <v>96</v>
      </c>
      <c r="D1542">
        <v>0.12</v>
      </c>
      <c r="E1542">
        <v>0</v>
      </c>
      <c r="F1542">
        <v>0</v>
      </c>
      <c r="G1542">
        <v>0</v>
      </c>
      <c r="H1542">
        <v>0.69</v>
      </c>
      <c r="I1542">
        <v>0.01</v>
      </c>
      <c r="J1542">
        <v>0</v>
      </c>
      <c r="K1542">
        <v>0.04</v>
      </c>
      <c r="L1542">
        <v>0.14000000000000001</v>
      </c>
      <c r="M1542">
        <v>0.02</v>
      </c>
      <c r="N1542">
        <v>13.3247539158429</v>
      </c>
      <c r="O1542">
        <f t="shared" si="48"/>
        <v>175.45862539999999</v>
      </c>
      <c r="P1542">
        <f t="shared" si="49"/>
        <v>-41.219819710000003</v>
      </c>
      <c r="R1542">
        <v>257000</v>
      </c>
      <c r="S1542" t="s">
        <v>1634</v>
      </c>
      <c r="T1542" t="s">
        <v>96</v>
      </c>
      <c r="U1542">
        <v>0</v>
      </c>
      <c r="V1542">
        <v>0</v>
      </c>
      <c r="W1542">
        <v>0</v>
      </c>
      <c r="X1542">
        <v>0</v>
      </c>
      <c r="Y1542">
        <v>0.96</v>
      </c>
      <c r="Z1542">
        <v>0</v>
      </c>
      <c r="AA1542">
        <v>0</v>
      </c>
      <c r="AB1542">
        <v>0</v>
      </c>
      <c r="AC1542">
        <v>0.04</v>
      </c>
      <c r="AD1542">
        <v>0.02</v>
      </c>
      <c r="AE1542">
        <v>7.20712922540178</v>
      </c>
      <c r="AF1542">
        <v>175.581454699999</v>
      </c>
      <c r="AG1542">
        <v>-41.038144899999999</v>
      </c>
      <c r="AI1542">
        <v>302700</v>
      </c>
      <c r="AJ1542" t="s">
        <v>1664</v>
      </c>
      <c r="AK1542" t="s">
        <v>96</v>
      </c>
      <c r="AL1542">
        <v>0</v>
      </c>
      <c r="AM1542">
        <v>0.06</v>
      </c>
      <c r="AN1542">
        <v>0</v>
      </c>
      <c r="AO1542">
        <v>0</v>
      </c>
      <c r="AP1542">
        <v>0</v>
      </c>
      <c r="AQ1542">
        <v>0.94</v>
      </c>
      <c r="AR1542">
        <v>0</v>
      </c>
      <c r="AS1542">
        <v>0</v>
      </c>
      <c r="AT1542">
        <v>0</v>
      </c>
      <c r="AU1542">
        <v>0</v>
      </c>
      <c r="AV1542">
        <v>3.8104328069998599</v>
      </c>
      <c r="AW1542">
        <v>173.14308840000001</v>
      </c>
      <c r="AX1542">
        <v>-41.366882709999999</v>
      </c>
    </row>
    <row r="1543" spans="1:50" x14ac:dyDescent="0.55000000000000004">
      <c r="A1543">
        <v>258900</v>
      </c>
      <c r="B1543" t="s">
        <v>1665</v>
      </c>
      <c r="C1543" t="s">
        <v>96</v>
      </c>
      <c r="D1543" t="s">
        <v>97</v>
      </c>
      <c r="E1543" t="s">
        <v>97</v>
      </c>
      <c r="F1543" t="s">
        <v>97</v>
      </c>
      <c r="G1543">
        <v>0</v>
      </c>
      <c r="H1543" t="s">
        <v>97</v>
      </c>
      <c r="I1543" t="s">
        <v>97</v>
      </c>
      <c r="J1543">
        <v>0</v>
      </c>
      <c r="K1543" t="s">
        <v>97</v>
      </c>
      <c r="L1543" t="s">
        <v>97</v>
      </c>
      <c r="M1543">
        <v>0.02</v>
      </c>
      <c r="N1543" t="s">
        <v>97</v>
      </c>
      <c r="O1543">
        <f t="shared" si="48"/>
        <v>176.46963769999999</v>
      </c>
      <c r="P1543">
        <f t="shared" si="49"/>
        <v>-37.450912840000001</v>
      </c>
      <c r="R1543">
        <v>257100</v>
      </c>
      <c r="S1543" t="s">
        <v>1635</v>
      </c>
      <c r="T1543" t="s">
        <v>96</v>
      </c>
      <c r="U1543">
        <v>0</v>
      </c>
      <c r="V1543">
        <v>0</v>
      </c>
      <c r="W1543">
        <v>0</v>
      </c>
      <c r="X1543">
        <v>0</v>
      </c>
      <c r="Y1543">
        <v>0.93</v>
      </c>
      <c r="Z1543">
        <v>0</v>
      </c>
      <c r="AA1543">
        <v>0</v>
      </c>
      <c r="AB1543">
        <v>0</v>
      </c>
      <c r="AC1543">
        <v>7.0000000000000007E-2</v>
      </c>
      <c r="AD1543">
        <v>0.02</v>
      </c>
      <c r="AE1543">
        <v>11.5019524046117</v>
      </c>
      <c r="AF1543">
        <v>175.51425209999999</v>
      </c>
      <c r="AG1543">
        <v>-41.034272420000001</v>
      </c>
      <c r="AI1543">
        <v>302800</v>
      </c>
      <c r="AJ1543" t="s">
        <v>1666</v>
      </c>
      <c r="AK1543" t="s">
        <v>96</v>
      </c>
      <c r="AL1543">
        <v>0</v>
      </c>
      <c r="AM1543">
        <v>0</v>
      </c>
      <c r="AN1543">
        <v>0</v>
      </c>
      <c r="AO1543">
        <v>0</v>
      </c>
      <c r="AP1543">
        <v>9.9999999999998892E-3</v>
      </c>
      <c r="AQ1543">
        <v>0.68</v>
      </c>
      <c r="AR1543">
        <v>0</v>
      </c>
      <c r="AS1543">
        <v>0.05</v>
      </c>
      <c r="AT1543">
        <v>0.26</v>
      </c>
      <c r="AU1543">
        <v>0</v>
      </c>
      <c r="AV1543">
        <v>2.3685150093904901</v>
      </c>
      <c r="AW1543">
        <v>173.18938639999999</v>
      </c>
      <c r="AX1543">
        <v>-41.337503650000002</v>
      </c>
    </row>
    <row r="1544" spans="1:50" x14ac:dyDescent="0.55000000000000004">
      <c r="A1544">
        <v>300300</v>
      </c>
      <c r="B1544" t="s">
        <v>1644</v>
      </c>
      <c r="C1544" t="s">
        <v>96</v>
      </c>
      <c r="D1544">
        <v>0</v>
      </c>
      <c r="E1544">
        <v>0</v>
      </c>
      <c r="F1544">
        <v>0</v>
      </c>
      <c r="G1544">
        <v>0</v>
      </c>
      <c r="H1544">
        <v>0.86</v>
      </c>
      <c r="I1544">
        <v>0.04</v>
      </c>
      <c r="J1544">
        <v>0</v>
      </c>
      <c r="K1544">
        <v>0.03</v>
      </c>
      <c r="L1544">
        <v>7.0000000000000007E-2</v>
      </c>
      <c r="M1544">
        <v>0.02</v>
      </c>
      <c r="N1544">
        <v>10.0040216824569</v>
      </c>
      <c r="O1544">
        <f t="shared" si="48"/>
        <v>172.57200549999999</v>
      </c>
      <c r="P1544">
        <f t="shared" si="49"/>
        <v>-40.869272619999997</v>
      </c>
      <c r="R1544">
        <v>257200</v>
      </c>
      <c r="S1544" t="s">
        <v>1636</v>
      </c>
      <c r="T1544" t="s">
        <v>96</v>
      </c>
      <c r="U1544">
        <v>0</v>
      </c>
      <c r="V1544">
        <v>0</v>
      </c>
      <c r="W1544">
        <v>0</v>
      </c>
      <c r="X1544">
        <v>0</v>
      </c>
      <c r="Y1544">
        <v>1</v>
      </c>
      <c r="Z1544">
        <v>0</v>
      </c>
      <c r="AA1544">
        <v>0</v>
      </c>
      <c r="AB1544">
        <v>0</v>
      </c>
      <c r="AC1544">
        <v>0</v>
      </c>
      <c r="AD1544">
        <v>0.02</v>
      </c>
      <c r="AE1544">
        <v>8.3646809456726494</v>
      </c>
      <c r="AF1544">
        <v>175.74582599999999</v>
      </c>
      <c r="AG1544">
        <v>-41.173262639999997</v>
      </c>
      <c r="AI1544">
        <v>302900</v>
      </c>
      <c r="AJ1544" t="s">
        <v>1667</v>
      </c>
      <c r="AK1544" t="s">
        <v>96</v>
      </c>
      <c r="AL1544" t="s">
        <v>97</v>
      </c>
      <c r="AM1544" t="s">
        <v>97</v>
      </c>
      <c r="AN1544" t="s">
        <v>97</v>
      </c>
      <c r="AO1544">
        <v>0</v>
      </c>
      <c r="AP1544" t="s">
        <v>97</v>
      </c>
      <c r="AQ1544" t="s">
        <v>97</v>
      </c>
      <c r="AR1544">
        <v>0</v>
      </c>
      <c r="AS1544" t="s">
        <v>97</v>
      </c>
      <c r="AT1544" t="s">
        <v>97</v>
      </c>
      <c r="AU1544">
        <v>0</v>
      </c>
      <c r="AV1544" t="s">
        <v>97</v>
      </c>
      <c r="AW1544">
        <v>173.17589229999999</v>
      </c>
      <c r="AX1544">
        <v>-41.34508297</v>
      </c>
    </row>
    <row r="1545" spans="1:50" x14ac:dyDescent="0.55000000000000004">
      <c r="A1545">
        <v>300500</v>
      </c>
      <c r="B1545" t="s">
        <v>1645</v>
      </c>
      <c r="C1545" t="s">
        <v>96</v>
      </c>
      <c r="D1545">
        <v>0</v>
      </c>
      <c r="E1545">
        <v>0</v>
      </c>
      <c r="F1545">
        <v>0</v>
      </c>
      <c r="G1545">
        <v>0</v>
      </c>
      <c r="H1545">
        <v>0.75</v>
      </c>
      <c r="I1545">
        <v>0.02</v>
      </c>
      <c r="J1545">
        <v>0</v>
      </c>
      <c r="K1545">
        <v>0.1</v>
      </c>
      <c r="L1545">
        <v>0.13</v>
      </c>
      <c r="M1545">
        <v>0.02</v>
      </c>
      <c r="N1545">
        <v>2.6509518184968699</v>
      </c>
      <c r="O1545">
        <f t="shared" si="48"/>
        <v>172.81878699999999</v>
      </c>
      <c r="P1545">
        <f t="shared" si="49"/>
        <v>-40.86055176</v>
      </c>
      <c r="R1545">
        <v>257300</v>
      </c>
      <c r="S1545" t="s">
        <v>1637</v>
      </c>
      <c r="T1545" t="s">
        <v>96</v>
      </c>
      <c r="U1545">
        <v>0</v>
      </c>
      <c r="V1545">
        <v>0</v>
      </c>
      <c r="W1545">
        <v>0</v>
      </c>
      <c r="X1545">
        <v>0</v>
      </c>
      <c r="Y1545">
        <v>1</v>
      </c>
      <c r="Z1545">
        <v>0</v>
      </c>
      <c r="AA1545">
        <v>0</v>
      </c>
      <c r="AB1545">
        <v>0</v>
      </c>
      <c r="AC1545">
        <v>0</v>
      </c>
      <c r="AD1545">
        <v>0.02</v>
      </c>
      <c r="AE1545">
        <v>6.6149166021657502</v>
      </c>
      <c r="AF1545">
        <v>175.36779569999999</v>
      </c>
      <c r="AG1545">
        <v>-41.063621750000003</v>
      </c>
      <c r="AI1545">
        <v>303000</v>
      </c>
      <c r="AJ1545" t="s">
        <v>1668</v>
      </c>
      <c r="AK1545" t="s">
        <v>96</v>
      </c>
      <c r="AL1545" t="s">
        <v>97</v>
      </c>
      <c r="AM1545" t="s">
        <v>97</v>
      </c>
      <c r="AN1545" t="s">
        <v>97</v>
      </c>
      <c r="AO1545">
        <v>0</v>
      </c>
      <c r="AP1545" t="s">
        <v>97</v>
      </c>
      <c r="AQ1545" t="s">
        <v>97</v>
      </c>
      <c r="AR1545">
        <v>0</v>
      </c>
      <c r="AS1545" t="s">
        <v>97</v>
      </c>
      <c r="AT1545" t="s">
        <v>97</v>
      </c>
      <c r="AU1545">
        <v>0</v>
      </c>
      <c r="AV1545" t="s">
        <v>97</v>
      </c>
      <c r="AW1545">
        <v>173.17156809999901</v>
      </c>
      <c r="AX1545">
        <v>-41.356921290000003</v>
      </c>
    </row>
    <row r="1546" spans="1:50" x14ac:dyDescent="0.55000000000000004">
      <c r="A1546">
        <v>300600</v>
      </c>
      <c r="B1546" t="s">
        <v>1646</v>
      </c>
      <c r="C1546" t="s">
        <v>96</v>
      </c>
      <c r="D1546">
        <v>0</v>
      </c>
      <c r="E1546">
        <v>0</v>
      </c>
      <c r="F1546">
        <v>0</v>
      </c>
      <c r="G1546">
        <v>0</v>
      </c>
      <c r="H1546">
        <v>0.83</v>
      </c>
      <c r="I1546">
        <v>0.03</v>
      </c>
      <c r="J1546">
        <v>0</v>
      </c>
      <c r="K1546">
        <v>7.0000000000000007E-2</v>
      </c>
      <c r="L1546">
        <v>7.0000000000000007E-2</v>
      </c>
      <c r="M1546">
        <v>0.02</v>
      </c>
      <c r="N1546">
        <v>9.9283289922738192</v>
      </c>
      <c r="O1546">
        <f t="shared" si="48"/>
        <v>172.92325319999901</v>
      </c>
      <c r="P1546">
        <f t="shared" si="49"/>
        <v>-40.897499590000002</v>
      </c>
      <c r="R1546">
        <v>257400</v>
      </c>
      <c r="S1546" t="s">
        <v>1638</v>
      </c>
      <c r="T1546" t="s">
        <v>96</v>
      </c>
      <c r="U1546">
        <v>0</v>
      </c>
      <c r="V1546">
        <v>0</v>
      </c>
      <c r="W1546">
        <v>0</v>
      </c>
      <c r="X1546">
        <v>0</v>
      </c>
      <c r="Y1546">
        <v>1</v>
      </c>
      <c r="Z1546">
        <v>0</v>
      </c>
      <c r="AA1546">
        <v>0</v>
      </c>
      <c r="AB1546">
        <v>0</v>
      </c>
      <c r="AC1546">
        <v>0</v>
      </c>
      <c r="AD1546">
        <v>0.02</v>
      </c>
      <c r="AE1546">
        <v>10.791287900906701</v>
      </c>
      <c r="AF1546">
        <v>175.208361</v>
      </c>
      <c r="AG1546">
        <v>-41.248544940000002</v>
      </c>
      <c r="AI1546">
        <v>303100</v>
      </c>
      <c r="AJ1546" t="s">
        <v>1669</v>
      </c>
      <c r="AK1546" t="s">
        <v>96</v>
      </c>
      <c r="AL1546" t="s">
        <v>97</v>
      </c>
      <c r="AM1546" t="s">
        <v>97</v>
      </c>
      <c r="AN1546" t="s">
        <v>97</v>
      </c>
      <c r="AO1546">
        <v>0</v>
      </c>
      <c r="AP1546" t="s">
        <v>97</v>
      </c>
      <c r="AQ1546" t="s">
        <v>97</v>
      </c>
      <c r="AR1546">
        <v>0</v>
      </c>
      <c r="AS1546" t="s">
        <v>97</v>
      </c>
      <c r="AT1546" t="s">
        <v>97</v>
      </c>
      <c r="AU1546">
        <v>0</v>
      </c>
      <c r="AV1546" t="s">
        <v>97</v>
      </c>
      <c r="AW1546">
        <v>173.1866824</v>
      </c>
      <c r="AX1546">
        <v>-41.347531859999997</v>
      </c>
    </row>
    <row r="1547" spans="1:50" x14ac:dyDescent="0.55000000000000004">
      <c r="A1547">
        <v>300700</v>
      </c>
      <c r="B1547" t="s">
        <v>1647</v>
      </c>
      <c r="C1547" t="s">
        <v>96</v>
      </c>
      <c r="D1547">
        <v>0</v>
      </c>
      <c r="E1547">
        <v>0</v>
      </c>
      <c r="F1547">
        <v>0</v>
      </c>
      <c r="G1547">
        <v>0</v>
      </c>
      <c r="H1547">
        <v>0.94</v>
      </c>
      <c r="I1547">
        <v>0</v>
      </c>
      <c r="J1547">
        <v>0</v>
      </c>
      <c r="K1547">
        <v>0.02</v>
      </c>
      <c r="L1547">
        <v>0.04</v>
      </c>
      <c r="M1547">
        <v>0.02</v>
      </c>
      <c r="N1547">
        <v>7.3870331800905999</v>
      </c>
      <c r="O1547">
        <f t="shared" si="48"/>
        <v>172.92458379999999</v>
      </c>
      <c r="P1547">
        <f t="shared" si="49"/>
        <v>-41.050220070000002</v>
      </c>
      <c r="R1547">
        <v>257500</v>
      </c>
      <c r="S1547" t="s">
        <v>1639</v>
      </c>
      <c r="T1547" t="s">
        <v>96</v>
      </c>
      <c r="U1547">
        <v>0</v>
      </c>
      <c r="V1547">
        <v>0</v>
      </c>
      <c r="W1547">
        <v>0</v>
      </c>
      <c r="X1547">
        <v>0</v>
      </c>
      <c r="Y1547">
        <v>0.76</v>
      </c>
      <c r="Z1547">
        <v>0</v>
      </c>
      <c r="AA1547">
        <v>0</v>
      </c>
      <c r="AB1547">
        <v>0</v>
      </c>
      <c r="AC1547">
        <v>0.24</v>
      </c>
      <c r="AD1547">
        <v>0.02</v>
      </c>
      <c r="AE1547">
        <v>4.8870635113279999</v>
      </c>
      <c r="AF1547">
        <v>175.32688519999999</v>
      </c>
      <c r="AG1547">
        <v>-41.115861010000003</v>
      </c>
      <c r="AI1547">
        <v>303200</v>
      </c>
      <c r="AJ1547" t="s">
        <v>1670</v>
      </c>
      <c r="AK1547" t="s">
        <v>96</v>
      </c>
      <c r="AL1547">
        <v>0</v>
      </c>
      <c r="AM1547">
        <v>0.28000000000000003</v>
      </c>
      <c r="AN1547">
        <v>0</v>
      </c>
      <c r="AO1547">
        <v>0</v>
      </c>
      <c r="AP1547">
        <v>0.02</v>
      </c>
      <c r="AQ1547">
        <v>0.26</v>
      </c>
      <c r="AR1547">
        <v>0</v>
      </c>
      <c r="AS1547">
        <v>7.0000000000000007E-2</v>
      </c>
      <c r="AT1547">
        <v>0.37</v>
      </c>
      <c r="AU1547">
        <v>0</v>
      </c>
      <c r="AV1547">
        <v>5.5191040783239202</v>
      </c>
      <c r="AW1547">
        <v>173.2041874</v>
      </c>
      <c r="AX1547">
        <v>-41.341522480000002</v>
      </c>
    </row>
    <row r="1548" spans="1:50" x14ac:dyDescent="0.55000000000000004">
      <c r="A1548">
        <v>300800</v>
      </c>
      <c r="B1548" t="s">
        <v>1648</v>
      </c>
      <c r="C1548" t="s">
        <v>96</v>
      </c>
      <c r="D1548">
        <v>0</v>
      </c>
      <c r="E1548">
        <v>0</v>
      </c>
      <c r="F1548">
        <v>0</v>
      </c>
      <c r="G1548">
        <v>0</v>
      </c>
      <c r="H1548">
        <v>0.84</v>
      </c>
      <c r="I1548">
        <v>0.03</v>
      </c>
      <c r="J1548">
        <v>0</v>
      </c>
      <c r="K1548">
        <v>0.05</v>
      </c>
      <c r="L1548">
        <v>0.08</v>
      </c>
      <c r="M1548">
        <v>0.02</v>
      </c>
      <c r="N1548">
        <v>5.2710160831862103</v>
      </c>
      <c r="O1548">
        <f t="shared" si="48"/>
        <v>173.00141880000001</v>
      </c>
      <c r="P1548">
        <f t="shared" si="49"/>
        <v>-41.05464156</v>
      </c>
      <c r="R1548">
        <v>257700</v>
      </c>
      <c r="S1548" t="s">
        <v>1640</v>
      </c>
      <c r="T1548" t="s">
        <v>96</v>
      </c>
      <c r="U1548">
        <v>0</v>
      </c>
      <c r="V1548">
        <v>0</v>
      </c>
      <c r="W1548">
        <v>0</v>
      </c>
      <c r="X1548">
        <v>0</v>
      </c>
      <c r="Y1548">
        <v>0.84</v>
      </c>
      <c r="Z1548">
        <v>0.03</v>
      </c>
      <c r="AA1548">
        <v>0</v>
      </c>
      <c r="AB1548">
        <v>0.02</v>
      </c>
      <c r="AC1548">
        <v>0.11</v>
      </c>
      <c r="AD1548">
        <v>0.02</v>
      </c>
      <c r="AE1548">
        <v>6.9708427486799804</v>
      </c>
      <c r="AF1548">
        <v>175.45428380000001</v>
      </c>
      <c r="AG1548">
        <v>-41.082429410000003</v>
      </c>
      <c r="AI1548">
        <v>303300</v>
      </c>
      <c r="AJ1548" t="s">
        <v>1671</v>
      </c>
      <c r="AK1548" t="s">
        <v>96</v>
      </c>
      <c r="AL1548">
        <v>0</v>
      </c>
      <c r="AM1548">
        <v>0</v>
      </c>
      <c r="AN1548">
        <v>0</v>
      </c>
      <c r="AO1548">
        <v>0</v>
      </c>
      <c r="AP1548">
        <v>0</v>
      </c>
      <c r="AQ1548">
        <v>0.69</v>
      </c>
      <c r="AR1548">
        <v>0</v>
      </c>
      <c r="AS1548">
        <v>0</v>
      </c>
      <c r="AT1548">
        <v>0.31</v>
      </c>
      <c r="AU1548">
        <v>0</v>
      </c>
      <c r="AV1548">
        <v>1.6761714176906599</v>
      </c>
      <c r="AW1548">
        <v>173.1983645</v>
      </c>
      <c r="AX1548">
        <v>-41.346732709999998</v>
      </c>
    </row>
    <row r="1549" spans="1:50" x14ac:dyDescent="0.55000000000000004">
      <c r="A1549">
        <v>300900</v>
      </c>
      <c r="B1549" t="s">
        <v>1649</v>
      </c>
      <c r="C1549" t="s">
        <v>96</v>
      </c>
      <c r="D1549">
        <v>0</v>
      </c>
      <c r="E1549">
        <v>0</v>
      </c>
      <c r="F1549">
        <v>0</v>
      </c>
      <c r="G1549">
        <v>0</v>
      </c>
      <c r="H1549">
        <v>0.98</v>
      </c>
      <c r="I1549">
        <v>0</v>
      </c>
      <c r="J1549">
        <v>0</v>
      </c>
      <c r="K1549">
        <v>0.02</v>
      </c>
      <c r="L1549">
        <v>0</v>
      </c>
      <c r="M1549">
        <v>0.02</v>
      </c>
      <c r="N1549">
        <v>19.8696652935005</v>
      </c>
      <c r="O1549">
        <f t="shared" si="48"/>
        <v>172.85150899999999</v>
      </c>
      <c r="P1549">
        <f t="shared" si="49"/>
        <v>-41.249351689999997</v>
      </c>
      <c r="R1549">
        <v>257800</v>
      </c>
      <c r="S1549" t="s">
        <v>1641</v>
      </c>
      <c r="T1549" t="s">
        <v>96</v>
      </c>
      <c r="U1549">
        <v>0</v>
      </c>
      <c r="V1549">
        <v>0</v>
      </c>
      <c r="W1549">
        <v>0</v>
      </c>
      <c r="X1549">
        <v>0</v>
      </c>
      <c r="Y1549">
        <v>0.96</v>
      </c>
      <c r="Z1549">
        <v>0</v>
      </c>
      <c r="AA1549">
        <v>0</v>
      </c>
      <c r="AB1549">
        <v>0</v>
      </c>
      <c r="AC1549">
        <v>0.04</v>
      </c>
      <c r="AD1549">
        <v>0.02</v>
      </c>
      <c r="AE1549">
        <v>13.3094967993592</v>
      </c>
      <c r="AF1549">
        <v>175.4579354</v>
      </c>
      <c r="AG1549">
        <v>-41.375344920000003</v>
      </c>
      <c r="AI1549">
        <v>303400</v>
      </c>
      <c r="AJ1549" t="s">
        <v>1672</v>
      </c>
      <c r="AK1549" t="s">
        <v>96</v>
      </c>
      <c r="AL1549" t="s">
        <v>97</v>
      </c>
      <c r="AM1549" t="s">
        <v>97</v>
      </c>
      <c r="AN1549" t="s">
        <v>97</v>
      </c>
      <c r="AO1549">
        <v>0</v>
      </c>
      <c r="AP1549" t="s">
        <v>97</v>
      </c>
      <c r="AQ1549" t="s">
        <v>97</v>
      </c>
      <c r="AR1549">
        <v>0</v>
      </c>
      <c r="AS1549" t="s">
        <v>97</v>
      </c>
      <c r="AT1549" t="s">
        <v>97</v>
      </c>
      <c r="AU1549">
        <v>0</v>
      </c>
      <c r="AV1549" t="s">
        <v>97</v>
      </c>
      <c r="AW1549">
        <v>173.18736419999999</v>
      </c>
      <c r="AX1549">
        <v>-41.353700459999999</v>
      </c>
    </row>
    <row r="1550" spans="1:50" x14ac:dyDescent="0.55000000000000004">
      <c r="A1550">
        <v>301000</v>
      </c>
      <c r="B1550" t="s">
        <v>1650</v>
      </c>
      <c r="C1550" t="s">
        <v>96</v>
      </c>
      <c r="D1550">
        <v>0</v>
      </c>
      <c r="E1550">
        <v>0</v>
      </c>
      <c r="F1550">
        <v>0</v>
      </c>
      <c r="G1550">
        <v>0</v>
      </c>
      <c r="H1550">
        <v>0.9</v>
      </c>
      <c r="I1550">
        <v>0.04</v>
      </c>
      <c r="J1550">
        <v>0</v>
      </c>
      <c r="K1550">
        <v>0</v>
      </c>
      <c r="L1550">
        <v>0.06</v>
      </c>
      <c r="M1550">
        <v>0.02</v>
      </c>
      <c r="N1550">
        <v>6.8778826017507502</v>
      </c>
      <c r="O1550">
        <f t="shared" si="48"/>
        <v>172.98103469999899</v>
      </c>
      <c r="P1550">
        <f t="shared" si="49"/>
        <v>-41.160316180000002</v>
      </c>
      <c r="R1550">
        <v>257900</v>
      </c>
      <c r="S1550" t="s">
        <v>1642</v>
      </c>
      <c r="T1550" t="s">
        <v>96</v>
      </c>
      <c r="U1550">
        <v>0</v>
      </c>
      <c r="V1550">
        <v>0</v>
      </c>
      <c r="W1550">
        <v>0</v>
      </c>
      <c r="X1550">
        <v>0</v>
      </c>
      <c r="Y1550">
        <v>0.81</v>
      </c>
      <c r="Z1550">
        <v>0.03</v>
      </c>
      <c r="AA1550">
        <v>0</v>
      </c>
      <c r="AB1550">
        <v>0.04</v>
      </c>
      <c r="AC1550">
        <v>0.12</v>
      </c>
      <c r="AD1550">
        <v>0.02</v>
      </c>
      <c r="AE1550">
        <v>8.7492228050694898</v>
      </c>
      <c r="AF1550">
        <v>175.45862539999999</v>
      </c>
      <c r="AG1550">
        <v>-41.219819710000003</v>
      </c>
      <c r="AI1550">
        <v>303500</v>
      </c>
      <c r="AJ1550" t="s">
        <v>1673</v>
      </c>
      <c r="AK1550" t="s">
        <v>96</v>
      </c>
      <c r="AL1550" t="s">
        <v>97</v>
      </c>
      <c r="AM1550" t="s">
        <v>97</v>
      </c>
      <c r="AN1550" t="s">
        <v>97</v>
      </c>
      <c r="AO1550">
        <v>0</v>
      </c>
      <c r="AP1550" t="s">
        <v>97</v>
      </c>
      <c r="AQ1550" t="s">
        <v>97</v>
      </c>
      <c r="AR1550">
        <v>0</v>
      </c>
      <c r="AS1550" t="s">
        <v>97</v>
      </c>
      <c r="AT1550" t="s">
        <v>97</v>
      </c>
      <c r="AU1550">
        <v>0</v>
      </c>
      <c r="AV1550" t="s">
        <v>97</v>
      </c>
      <c r="AW1550">
        <v>173.2089168</v>
      </c>
      <c r="AX1550">
        <v>-41.386390390000003</v>
      </c>
    </row>
    <row r="1551" spans="1:50" x14ac:dyDescent="0.55000000000000004">
      <c r="A1551">
        <v>301100</v>
      </c>
      <c r="B1551" t="s">
        <v>1651</v>
      </c>
      <c r="C1551" t="s">
        <v>96</v>
      </c>
      <c r="D1551">
        <v>0</v>
      </c>
      <c r="E1551">
        <v>0</v>
      </c>
      <c r="F1551">
        <v>0</v>
      </c>
      <c r="G1551">
        <v>0</v>
      </c>
      <c r="H1551">
        <v>0.77999999999999903</v>
      </c>
      <c r="I1551">
        <v>0.06</v>
      </c>
      <c r="J1551">
        <v>0</v>
      </c>
      <c r="K1551">
        <v>0.05</v>
      </c>
      <c r="L1551">
        <v>0.11</v>
      </c>
      <c r="M1551">
        <v>0.02</v>
      </c>
      <c r="N1551">
        <v>5.3740278300182496</v>
      </c>
      <c r="O1551">
        <f t="shared" si="48"/>
        <v>173.01318860000001</v>
      </c>
      <c r="P1551">
        <f t="shared" si="49"/>
        <v>-41.105891899999897</v>
      </c>
      <c r="R1551">
        <v>258900</v>
      </c>
      <c r="S1551" t="s">
        <v>1665</v>
      </c>
      <c r="T1551" t="s">
        <v>96</v>
      </c>
      <c r="U1551" t="s">
        <v>97</v>
      </c>
      <c r="V1551" t="s">
        <v>97</v>
      </c>
      <c r="W1551" t="s">
        <v>97</v>
      </c>
      <c r="X1551">
        <v>0</v>
      </c>
      <c r="Y1551" t="s">
        <v>97</v>
      </c>
      <c r="Z1551" t="s">
        <v>97</v>
      </c>
      <c r="AA1551">
        <v>0</v>
      </c>
      <c r="AB1551" t="s">
        <v>97</v>
      </c>
      <c r="AC1551" t="s">
        <v>97</v>
      </c>
      <c r="AD1551">
        <v>0.02</v>
      </c>
      <c r="AE1551" t="s">
        <v>97</v>
      </c>
      <c r="AF1551">
        <v>176.46963769999999</v>
      </c>
      <c r="AG1551">
        <v>-37.450912840000001</v>
      </c>
      <c r="AI1551">
        <v>303600</v>
      </c>
      <c r="AJ1551" t="s">
        <v>1674</v>
      </c>
      <c r="AK1551" t="s">
        <v>96</v>
      </c>
      <c r="AL1551">
        <v>0</v>
      </c>
      <c r="AM1551">
        <v>0.45</v>
      </c>
      <c r="AN1551">
        <v>0</v>
      </c>
      <c r="AO1551">
        <v>0</v>
      </c>
      <c r="AP1551">
        <v>0</v>
      </c>
      <c r="AQ1551">
        <v>0.55000000000000004</v>
      </c>
      <c r="AR1551">
        <v>0</v>
      </c>
      <c r="AS1551">
        <v>0</v>
      </c>
      <c r="AT1551">
        <v>0</v>
      </c>
      <c r="AU1551">
        <v>0</v>
      </c>
      <c r="AV1551">
        <v>0.74068798931026003</v>
      </c>
      <c r="AW1551">
        <v>173.4127283</v>
      </c>
      <c r="AX1551">
        <v>-41.238379709999997</v>
      </c>
    </row>
    <row r="1552" spans="1:50" x14ac:dyDescent="0.55000000000000004">
      <c r="A1552">
        <v>301200</v>
      </c>
      <c r="B1552" t="s">
        <v>1652</v>
      </c>
      <c r="C1552" t="s">
        <v>96</v>
      </c>
      <c r="D1552">
        <v>0</v>
      </c>
      <c r="E1552">
        <v>0</v>
      </c>
      <c r="F1552">
        <v>0</v>
      </c>
      <c r="G1552">
        <v>0</v>
      </c>
      <c r="H1552">
        <v>0.75</v>
      </c>
      <c r="I1552">
        <v>0.08</v>
      </c>
      <c r="J1552">
        <v>0</v>
      </c>
      <c r="K1552">
        <v>0.08</v>
      </c>
      <c r="L1552">
        <v>0.09</v>
      </c>
      <c r="M1552">
        <v>0.02</v>
      </c>
      <c r="N1552">
        <v>4.4812528063136696</v>
      </c>
      <c r="O1552">
        <f t="shared" si="48"/>
        <v>172.99560959999999</v>
      </c>
      <c r="P1552">
        <f t="shared" si="49"/>
        <v>-41.12544913</v>
      </c>
      <c r="R1552">
        <v>300300</v>
      </c>
      <c r="S1552" t="s">
        <v>1644</v>
      </c>
      <c r="T1552" t="s">
        <v>96</v>
      </c>
      <c r="U1552">
        <v>0</v>
      </c>
      <c r="V1552">
        <v>0</v>
      </c>
      <c r="W1552">
        <v>0</v>
      </c>
      <c r="X1552">
        <v>0</v>
      </c>
      <c r="Y1552">
        <v>0.83</v>
      </c>
      <c r="Z1552">
        <v>0.04</v>
      </c>
      <c r="AA1552">
        <v>0</v>
      </c>
      <c r="AB1552">
        <v>0.02</v>
      </c>
      <c r="AC1552">
        <v>0.11</v>
      </c>
      <c r="AD1552">
        <v>0.02</v>
      </c>
      <c r="AE1552">
        <v>4.5535084646881296</v>
      </c>
      <c r="AF1552">
        <v>172.57200549999999</v>
      </c>
      <c r="AG1552">
        <v>-40.869272619999997</v>
      </c>
      <c r="AI1552">
        <v>303800</v>
      </c>
      <c r="AJ1552" t="s">
        <v>1675</v>
      </c>
      <c r="AK1552" t="s">
        <v>96</v>
      </c>
      <c r="AL1552">
        <v>0</v>
      </c>
      <c r="AM1552">
        <v>0.22</v>
      </c>
      <c r="AN1552">
        <v>0</v>
      </c>
      <c r="AO1552">
        <v>0</v>
      </c>
      <c r="AP1552">
        <v>0</v>
      </c>
      <c r="AQ1552">
        <v>0.54</v>
      </c>
      <c r="AR1552">
        <v>0</v>
      </c>
      <c r="AS1552">
        <v>0.14000000000000001</v>
      </c>
      <c r="AT1552">
        <v>0.1</v>
      </c>
      <c r="AU1552">
        <v>0</v>
      </c>
      <c r="AV1552">
        <v>2.92933544882254</v>
      </c>
      <c r="AW1552">
        <v>173.32487029999999</v>
      </c>
      <c r="AX1552">
        <v>-41.230076560000001</v>
      </c>
    </row>
    <row r="1553" spans="1:50" x14ac:dyDescent="0.55000000000000004">
      <c r="A1553">
        <v>301300</v>
      </c>
      <c r="B1553" t="s">
        <v>1653</v>
      </c>
      <c r="C1553" t="s">
        <v>96</v>
      </c>
      <c r="D1553">
        <v>0</v>
      </c>
      <c r="E1553">
        <v>0</v>
      </c>
      <c r="F1553">
        <v>0</v>
      </c>
      <c r="G1553">
        <v>0</v>
      </c>
      <c r="H1553">
        <v>0.83</v>
      </c>
      <c r="I1553">
        <v>0.03</v>
      </c>
      <c r="J1553">
        <v>0</v>
      </c>
      <c r="K1553">
        <v>0.06</v>
      </c>
      <c r="L1553">
        <v>0.08</v>
      </c>
      <c r="M1553">
        <v>0.02</v>
      </c>
      <c r="N1553">
        <v>4.8847231434216898</v>
      </c>
      <c r="O1553">
        <f t="shared" si="48"/>
        <v>173.01922239999999</v>
      </c>
      <c r="P1553">
        <f t="shared" si="49"/>
        <v>-41.120005910000003</v>
      </c>
      <c r="R1553">
        <v>300500</v>
      </c>
      <c r="S1553" t="s">
        <v>1645</v>
      </c>
      <c r="T1553" t="s">
        <v>96</v>
      </c>
      <c r="U1553">
        <v>0</v>
      </c>
      <c r="V1553">
        <v>0</v>
      </c>
      <c r="W1553">
        <v>0</v>
      </c>
      <c r="X1553">
        <v>0</v>
      </c>
      <c r="Y1553">
        <v>0.83</v>
      </c>
      <c r="Z1553">
        <v>0.03</v>
      </c>
      <c r="AA1553">
        <v>0</v>
      </c>
      <c r="AB1553">
        <v>0.08</v>
      </c>
      <c r="AC1553">
        <v>0.06</v>
      </c>
      <c r="AD1553">
        <v>0.02</v>
      </c>
      <c r="AE1553">
        <v>9.1590136985921493</v>
      </c>
      <c r="AF1553">
        <v>172.81878699999999</v>
      </c>
      <c r="AG1553">
        <v>-40.86055176</v>
      </c>
      <c r="AI1553">
        <v>303900</v>
      </c>
      <c r="AJ1553" t="s">
        <v>1676</v>
      </c>
      <c r="AK1553" t="s">
        <v>96</v>
      </c>
      <c r="AL1553">
        <v>0</v>
      </c>
      <c r="AM1553">
        <v>0</v>
      </c>
      <c r="AN1553">
        <v>0</v>
      </c>
      <c r="AO1553">
        <v>0</v>
      </c>
      <c r="AP1553">
        <v>0</v>
      </c>
      <c r="AQ1553">
        <v>0.76</v>
      </c>
      <c r="AR1553">
        <v>0</v>
      </c>
      <c r="AS1553">
        <v>0</v>
      </c>
      <c r="AT1553">
        <v>0.24</v>
      </c>
      <c r="AU1553">
        <v>0</v>
      </c>
      <c r="AV1553">
        <v>1.77273842509225</v>
      </c>
      <c r="AW1553">
        <v>173.2779615</v>
      </c>
      <c r="AX1553">
        <v>-41.261522110000001</v>
      </c>
    </row>
    <row r="1554" spans="1:50" x14ac:dyDescent="0.55000000000000004">
      <c r="A1554">
        <v>301500</v>
      </c>
      <c r="B1554" t="s">
        <v>1654</v>
      </c>
      <c r="C1554" t="s">
        <v>96</v>
      </c>
      <c r="D1554">
        <v>0</v>
      </c>
      <c r="E1554">
        <v>0</v>
      </c>
      <c r="F1554">
        <v>0</v>
      </c>
      <c r="G1554">
        <v>0</v>
      </c>
      <c r="H1554">
        <v>0.93</v>
      </c>
      <c r="I1554">
        <v>0.04</v>
      </c>
      <c r="J1554">
        <v>0</v>
      </c>
      <c r="K1554">
        <v>0</v>
      </c>
      <c r="L1554">
        <v>0.03</v>
      </c>
      <c r="M1554">
        <v>0.02</v>
      </c>
      <c r="N1554">
        <v>18.3092876097543</v>
      </c>
      <c r="O1554">
        <f t="shared" si="48"/>
        <v>172.78826530000001</v>
      </c>
      <c r="P1554">
        <f t="shared" si="49"/>
        <v>-41.50890922</v>
      </c>
      <c r="R1554">
        <v>300600</v>
      </c>
      <c r="S1554" t="s">
        <v>1646</v>
      </c>
      <c r="T1554" t="s">
        <v>96</v>
      </c>
      <c r="U1554">
        <v>0</v>
      </c>
      <c r="V1554">
        <v>0</v>
      </c>
      <c r="W1554">
        <v>0</v>
      </c>
      <c r="X1554">
        <v>0</v>
      </c>
      <c r="Y1554">
        <v>0.71</v>
      </c>
      <c r="Z1554">
        <v>0</v>
      </c>
      <c r="AA1554">
        <v>0</v>
      </c>
      <c r="AB1554">
        <v>0.1</v>
      </c>
      <c r="AC1554">
        <v>0.19</v>
      </c>
      <c r="AD1554">
        <v>0.02</v>
      </c>
      <c r="AE1554">
        <v>6.3219101267023499</v>
      </c>
      <c r="AF1554">
        <v>172.92325319999901</v>
      </c>
      <c r="AG1554">
        <v>-40.897499590000002</v>
      </c>
      <c r="AI1554">
        <v>304100</v>
      </c>
      <c r="AJ1554" t="s">
        <v>1677</v>
      </c>
      <c r="AK1554" t="s">
        <v>96</v>
      </c>
      <c r="AL1554">
        <v>0</v>
      </c>
      <c r="AM1554">
        <v>0</v>
      </c>
      <c r="AN1554">
        <v>0</v>
      </c>
      <c r="AO1554">
        <v>0</v>
      </c>
      <c r="AP1554">
        <v>0</v>
      </c>
      <c r="AQ1554">
        <v>0.53</v>
      </c>
      <c r="AR1554">
        <v>0</v>
      </c>
      <c r="AS1554">
        <v>0.06</v>
      </c>
      <c r="AT1554">
        <v>0.41</v>
      </c>
      <c r="AU1554">
        <v>0</v>
      </c>
      <c r="AV1554">
        <v>1.0604396712137401</v>
      </c>
      <c r="AW1554">
        <v>173.24112109999999</v>
      </c>
      <c r="AX1554">
        <v>-41.284488899999999</v>
      </c>
    </row>
    <row r="1555" spans="1:50" x14ac:dyDescent="0.55000000000000004">
      <c r="A1555">
        <v>301600</v>
      </c>
      <c r="B1555" t="s">
        <v>1655</v>
      </c>
      <c r="C1555" t="s">
        <v>96</v>
      </c>
      <c r="D1555">
        <v>0</v>
      </c>
      <c r="E1555">
        <v>0</v>
      </c>
      <c r="F1555">
        <v>0</v>
      </c>
      <c r="G1555">
        <v>0</v>
      </c>
      <c r="H1555">
        <v>0.96</v>
      </c>
      <c r="I1555">
        <v>0.01</v>
      </c>
      <c r="J1555">
        <v>0</v>
      </c>
      <c r="K1555">
        <v>0.01</v>
      </c>
      <c r="L1555">
        <v>0.02</v>
      </c>
      <c r="M1555">
        <v>0.02</v>
      </c>
      <c r="N1555">
        <v>12.614215121990201</v>
      </c>
      <c r="O1555">
        <f t="shared" si="48"/>
        <v>173.03360739999999</v>
      </c>
      <c r="P1555">
        <f t="shared" si="49"/>
        <v>-41.264130880000003</v>
      </c>
      <c r="R1555">
        <v>300700</v>
      </c>
      <c r="S1555" t="s">
        <v>1647</v>
      </c>
      <c r="T1555" t="s">
        <v>96</v>
      </c>
      <c r="U1555">
        <v>0</v>
      </c>
      <c r="V1555">
        <v>0</v>
      </c>
      <c r="W1555">
        <v>0</v>
      </c>
      <c r="X1555">
        <v>0</v>
      </c>
      <c r="Y1555">
        <v>0.90999999999999903</v>
      </c>
      <c r="Z1555">
        <v>0.02</v>
      </c>
      <c r="AA1555">
        <v>0</v>
      </c>
      <c r="AB1555">
        <v>0.02</v>
      </c>
      <c r="AC1555">
        <v>0.05</v>
      </c>
      <c r="AD1555">
        <v>0.02</v>
      </c>
      <c r="AE1555">
        <v>7.2577158127763903</v>
      </c>
      <c r="AF1555">
        <v>172.92458379999999</v>
      </c>
      <c r="AG1555">
        <v>-41.050220070000002</v>
      </c>
      <c r="AI1555">
        <v>304200</v>
      </c>
      <c r="AJ1555" t="s">
        <v>1678</v>
      </c>
      <c r="AK1555" t="s">
        <v>96</v>
      </c>
      <c r="AL1555" t="s">
        <v>97</v>
      </c>
      <c r="AM1555" t="s">
        <v>97</v>
      </c>
      <c r="AN1555" t="s">
        <v>97</v>
      </c>
      <c r="AO1555">
        <v>0</v>
      </c>
      <c r="AP1555" t="s">
        <v>97</v>
      </c>
      <c r="AQ1555" t="s">
        <v>97</v>
      </c>
      <c r="AR1555">
        <v>0</v>
      </c>
      <c r="AS1555" t="s">
        <v>97</v>
      </c>
      <c r="AT1555" t="s">
        <v>97</v>
      </c>
      <c r="AU1555">
        <v>0</v>
      </c>
      <c r="AV1555" t="s">
        <v>97</v>
      </c>
      <c r="AW1555">
        <v>173.2695032</v>
      </c>
      <c r="AX1555">
        <v>-41.268385600000002</v>
      </c>
    </row>
    <row r="1556" spans="1:50" x14ac:dyDescent="0.55000000000000004">
      <c r="A1556">
        <v>301700</v>
      </c>
      <c r="B1556" t="s">
        <v>1656</v>
      </c>
      <c r="C1556" t="s">
        <v>96</v>
      </c>
      <c r="D1556">
        <v>0</v>
      </c>
      <c r="E1556">
        <v>0</v>
      </c>
      <c r="F1556">
        <v>0</v>
      </c>
      <c r="G1556">
        <v>0</v>
      </c>
      <c r="H1556">
        <v>0.9</v>
      </c>
      <c r="I1556">
        <v>0.01</v>
      </c>
      <c r="J1556">
        <v>0</v>
      </c>
      <c r="K1556">
        <v>0.03</v>
      </c>
      <c r="L1556">
        <v>0.06</v>
      </c>
      <c r="M1556">
        <v>0.02</v>
      </c>
      <c r="N1556">
        <v>10.4489169511524</v>
      </c>
      <c r="O1556">
        <f t="shared" si="48"/>
        <v>173.08049030000001</v>
      </c>
      <c r="P1556">
        <f t="shared" si="49"/>
        <v>-41.241625259999999</v>
      </c>
      <c r="R1556">
        <v>300800</v>
      </c>
      <c r="S1556" t="s">
        <v>1648</v>
      </c>
      <c r="T1556" t="s">
        <v>96</v>
      </c>
      <c r="U1556">
        <v>0</v>
      </c>
      <c r="V1556">
        <v>0</v>
      </c>
      <c r="W1556">
        <v>0</v>
      </c>
      <c r="X1556">
        <v>0</v>
      </c>
      <c r="Y1556">
        <v>0.79999999999999905</v>
      </c>
      <c r="Z1556">
        <v>0.05</v>
      </c>
      <c r="AA1556">
        <v>0</v>
      </c>
      <c r="AB1556">
        <v>0.05</v>
      </c>
      <c r="AC1556">
        <v>0.1</v>
      </c>
      <c r="AD1556">
        <v>0.02</v>
      </c>
      <c r="AE1556">
        <v>5.1158616489419</v>
      </c>
      <c r="AF1556">
        <v>173.00141880000001</v>
      </c>
      <c r="AG1556">
        <v>-41.05464156</v>
      </c>
      <c r="AI1556">
        <v>304300</v>
      </c>
      <c r="AJ1556" t="s">
        <v>1679</v>
      </c>
      <c r="AK1556" t="s">
        <v>96</v>
      </c>
      <c r="AL1556">
        <v>0</v>
      </c>
      <c r="AM1556">
        <v>0</v>
      </c>
      <c r="AN1556">
        <v>0</v>
      </c>
      <c r="AO1556">
        <v>0</v>
      </c>
      <c r="AP1556">
        <v>0</v>
      </c>
      <c r="AQ1556">
        <v>1</v>
      </c>
      <c r="AR1556">
        <v>0</v>
      </c>
      <c r="AS1556">
        <v>0</v>
      </c>
      <c r="AT1556">
        <v>0</v>
      </c>
      <c r="AU1556">
        <v>0</v>
      </c>
      <c r="AV1556">
        <v>3.4484639031684798</v>
      </c>
      <c r="AW1556">
        <v>173.3197667</v>
      </c>
      <c r="AX1556">
        <v>-41.247868519999997</v>
      </c>
    </row>
    <row r="1557" spans="1:50" x14ac:dyDescent="0.55000000000000004">
      <c r="A1557">
        <v>301800</v>
      </c>
      <c r="B1557" t="s">
        <v>1657</v>
      </c>
      <c r="C1557" t="s">
        <v>96</v>
      </c>
      <c r="D1557">
        <v>0</v>
      </c>
      <c r="E1557">
        <v>0</v>
      </c>
      <c r="F1557">
        <v>0</v>
      </c>
      <c r="G1557">
        <v>0</v>
      </c>
      <c r="H1557">
        <v>0.64</v>
      </c>
      <c r="I1557">
        <v>0.04</v>
      </c>
      <c r="J1557">
        <v>0</v>
      </c>
      <c r="K1557">
        <v>0.06</v>
      </c>
      <c r="L1557">
        <v>0.26</v>
      </c>
      <c r="M1557">
        <v>0.02</v>
      </c>
      <c r="N1557" t="s">
        <v>97</v>
      </c>
      <c r="O1557">
        <f t="shared" si="48"/>
        <v>172.46503490000001</v>
      </c>
      <c r="P1557">
        <f t="shared" si="49"/>
        <v>-41.884599530000003</v>
      </c>
      <c r="R1557">
        <v>300900</v>
      </c>
      <c r="S1557" t="s">
        <v>1649</v>
      </c>
      <c r="T1557" t="s">
        <v>96</v>
      </c>
      <c r="U1557">
        <v>0</v>
      </c>
      <c r="V1557">
        <v>0</v>
      </c>
      <c r="W1557">
        <v>0</v>
      </c>
      <c r="X1557">
        <v>0</v>
      </c>
      <c r="Y1557">
        <v>0.94</v>
      </c>
      <c r="Z1557">
        <v>0</v>
      </c>
      <c r="AA1557">
        <v>0</v>
      </c>
      <c r="AB1557">
        <v>0.06</v>
      </c>
      <c r="AC1557">
        <v>0</v>
      </c>
      <c r="AD1557">
        <v>0.02</v>
      </c>
      <c r="AE1557">
        <v>9.7264790218375001</v>
      </c>
      <c r="AF1557">
        <v>172.85150899999999</v>
      </c>
      <c r="AG1557">
        <v>-41.249351689999997</v>
      </c>
      <c r="AI1557">
        <v>304400</v>
      </c>
      <c r="AJ1557" t="s">
        <v>1680</v>
      </c>
      <c r="AK1557" t="s">
        <v>96</v>
      </c>
      <c r="AL1557">
        <v>0</v>
      </c>
      <c r="AM1557">
        <v>0</v>
      </c>
      <c r="AN1557">
        <v>0</v>
      </c>
      <c r="AO1557">
        <v>0</v>
      </c>
      <c r="AP1557">
        <v>0</v>
      </c>
      <c r="AQ1557">
        <v>0.55000000000000004</v>
      </c>
      <c r="AR1557">
        <v>0</v>
      </c>
      <c r="AS1557">
        <v>0.17</v>
      </c>
      <c r="AT1557">
        <v>0.28000000000000003</v>
      </c>
      <c r="AU1557">
        <v>0</v>
      </c>
      <c r="AV1557">
        <v>1.3353054190085401</v>
      </c>
      <c r="AW1557">
        <v>173.22023159999901</v>
      </c>
      <c r="AX1557">
        <v>-41.30641413</v>
      </c>
    </row>
    <row r="1558" spans="1:50" x14ac:dyDescent="0.55000000000000004">
      <c r="A1558">
        <v>302000</v>
      </c>
      <c r="B1558" t="s">
        <v>1681</v>
      </c>
      <c r="C1558" t="s">
        <v>96</v>
      </c>
      <c r="D1558" t="s">
        <v>97</v>
      </c>
      <c r="E1558" t="s">
        <v>97</v>
      </c>
      <c r="F1558" t="s">
        <v>97</v>
      </c>
      <c r="G1558">
        <v>0</v>
      </c>
      <c r="H1558" t="s">
        <v>97</v>
      </c>
      <c r="I1558" t="s">
        <v>97</v>
      </c>
      <c r="J1558">
        <v>0</v>
      </c>
      <c r="K1558" t="s">
        <v>97</v>
      </c>
      <c r="L1558" t="s">
        <v>97</v>
      </c>
      <c r="M1558">
        <v>0.02</v>
      </c>
      <c r="N1558" t="s">
        <v>97</v>
      </c>
      <c r="O1558">
        <f t="shared" si="48"/>
        <v>173.14845659999901</v>
      </c>
      <c r="P1558">
        <f t="shared" si="49"/>
        <v>-41.275023849999997</v>
      </c>
      <c r="R1558">
        <v>301000</v>
      </c>
      <c r="S1558" t="s">
        <v>1650</v>
      </c>
      <c r="T1558" t="s">
        <v>96</v>
      </c>
      <c r="U1558">
        <v>0</v>
      </c>
      <c r="V1558">
        <v>0</v>
      </c>
      <c r="W1558">
        <v>0</v>
      </c>
      <c r="X1558">
        <v>0</v>
      </c>
      <c r="Y1558">
        <v>0.85</v>
      </c>
      <c r="Z1558">
        <v>0.08</v>
      </c>
      <c r="AA1558">
        <v>0</v>
      </c>
      <c r="AB1558">
        <v>0.01</v>
      </c>
      <c r="AC1558">
        <v>0.06</v>
      </c>
      <c r="AD1558">
        <v>0.02</v>
      </c>
      <c r="AE1558">
        <v>5.5977073127297601</v>
      </c>
      <c r="AF1558">
        <v>172.98103469999899</v>
      </c>
      <c r="AG1558">
        <v>-41.160316180000002</v>
      </c>
      <c r="AI1558">
        <v>304500</v>
      </c>
      <c r="AJ1558" t="s">
        <v>1682</v>
      </c>
      <c r="AK1558" t="s">
        <v>96</v>
      </c>
      <c r="AL1558">
        <v>0</v>
      </c>
      <c r="AM1558">
        <v>0</v>
      </c>
      <c r="AN1558">
        <v>0</v>
      </c>
      <c r="AO1558">
        <v>0</v>
      </c>
      <c r="AP1558">
        <v>0</v>
      </c>
      <c r="AQ1558">
        <v>0.4</v>
      </c>
      <c r="AR1558">
        <v>0</v>
      </c>
      <c r="AS1558">
        <v>0</v>
      </c>
      <c r="AT1558">
        <v>0.6</v>
      </c>
      <c r="AU1558">
        <v>0</v>
      </c>
      <c r="AV1558">
        <v>0.725863176435669</v>
      </c>
      <c r="AW1558">
        <v>173.2665447</v>
      </c>
      <c r="AX1558">
        <v>-41.275218819999999</v>
      </c>
    </row>
    <row r="1559" spans="1:50" x14ac:dyDescent="0.55000000000000004">
      <c r="A1559">
        <v>302100</v>
      </c>
      <c r="B1559" t="s">
        <v>1658</v>
      </c>
      <c r="C1559" t="s">
        <v>96</v>
      </c>
      <c r="D1559">
        <v>0</v>
      </c>
      <c r="E1559">
        <v>0</v>
      </c>
      <c r="F1559">
        <v>0</v>
      </c>
      <c r="G1559">
        <v>0</v>
      </c>
      <c r="H1559">
        <v>0.95</v>
      </c>
      <c r="I1559">
        <v>0</v>
      </c>
      <c r="J1559">
        <v>0</v>
      </c>
      <c r="K1559">
        <v>0</v>
      </c>
      <c r="L1559">
        <v>0.05</v>
      </c>
      <c r="M1559">
        <v>0.02</v>
      </c>
      <c r="N1559">
        <v>7.7415233105950998</v>
      </c>
      <c r="O1559">
        <f t="shared" si="48"/>
        <v>173.08124809999899</v>
      </c>
      <c r="P1559">
        <f t="shared" si="49"/>
        <v>-41.329763730000003</v>
      </c>
      <c r="R1559">
        <v>301100</v>
      </c>
      <c r="S1559" t="s">
        <v>1651</v>
      </c>
      <c r="T1559" t="s">
        <v>96</v>
      </c>
      <c r="U1559">
        <v>0</v>
      </c>
      <c r="V1559">
        <v>0</v>
      </c>
      <c r="W1559">
        <v>0</v>
      </c>
      <c r="X1559">
        <v>0</v>
      </c>
      <c r="Y1559">
        <v>0.8</v>
      </c>
      <c r="Z1559">
        <v>0</v>
      </c>
      <c r="AA1559">
        <v>0</v>
      </c>
      <c r="AB1559">
        <v>0.04</v>
      </c>
      <c r="AC1559">
        <v>0.16</v>
      </c>
      <c r="AD1559">
        <v>0.02</v>
      </c>
      <c r="AE1559">
        <v>4.4257495898787598</v>
      </c>
      <c r="AF1559">
        <v>173.01318860000001</v>
      </c>
      <c r="AG1559">
        <v>-41.105891899999897</v>
      </c>
      <c r="AI1559">
        <v>304600</v>
      </c>
      <c r="AJ1559" t="s">
        <v>1683</v>
      </c>
      <c r="AK1559" t="s">
        <v>96</v>
      </c>
      <c r="AL1559" t="s">
        <v>97</v>
      </c>
      <c r="AM1559" t="s">
        <v>97</v>
      </c>
      <c r="AN1559" t="s">
        <v>97</v>
      </c>
      <c r="AO1559">
        <v>0</v>
      </c>
      <c r="AP1559" t="s">
        <v>97</v>
      </c>
      <c r="AQ1559" t="s">
        <v>97</v>
      </c>
      <c r="AR1559">
        <v>0</v>
      </c>
      <c r="AS1559" t="s">
        <v>97</v>
      </c>
      <c r="AT1559" t="s">
        <v>97</v>
      </c>
      <c r="AU1559">
        <v>0</v>
      </c>
      <c r="AV1559" t="s">
        <v>97</v>
      </c>
      <c r="AW1559">
        <v>173.25332259999999</v>
      </c>
      <c r="AX1559">
        <v>-41.29106093</v>
      </c>
    </row>
    <row r="1560" spans="1:50" x14ac:dyDescent="0.55000000000000004">
      <c r="A1560">
        <v>302200</v>
      </c>
      <c r="B1560" t="s">
        <v>1659</v>
      </c>
      <c r="C1560" t="s">
        <v>96</v>
      </c>
      <c r="D1560">
        <v>0</v>
      </c>
      <c r="E1560">
        <v>0</v>
      </c>
      <c r="F1560">
        <v>0</v>
      </c>
      <c r="G1560">
        <v>0</v>
      </c>
      <c r="H1560">
        <v>0.92</v>
      </c>
      <c r="I1560">
        <v>0</v>
      </c>
      <c r="J1560">
        <v>0</v>
      </c>
      <c r="K1560">
        <v>0</v>
      </c>
      <c r="L1560">
        <v>0.08</v>
      </c>
      <c r="M1560">
        <v>0.02</v>
      </c>
      <c r="N1560">
        <v>5.9743613976705099</v>
      </c>
      <c r="O1560">
        <f t="shared" si="48"/>
        <v>173.13744639999999</v>
      </c>
      <c r="P1560">
        <f t="shared" si="49"/>
        <v>-41.33424814</v>
      </c>
      <c r="R1560">
        <v>301200</v>
      </c>
      <c r="S1560" t="s">
        <v>1652</v>
      </c>
      <c r="T1560" t="s">
        <v>96</v>
      </c>
      <c r="U1560">
        <v>0</v>
      </c>
      <c r="V1560">
        <v>0</v>
      </c>
      <c r="W1560">
        <v>0</v>
      </c>
      <c r="X1560">
        <v>0</v>
      </c>
      <c r="Y1560">
        <v>0.82</v>
      </c>
      <c r="Z1560">
        <v>0.04</v>
      </c>
      <c r="AA1560">
        <v>0</v>
      </c>
      <c r="AB1560">
        <v>0.06</v>
      </c>
      <c r="AC1560">
        <v>0.08</v>
      </c>
      <c r="AD1560">
        <v>0.02</v>
      </c>
      <c r="AE1560">
        <v>5.0883761735898503</v>
      </c>
      <c r="AF1560">
        <v>172.99560959999999</v>
      </c>
      <c r="AG1560">
        <v>-41.12544913</v>
      </c>
      <c r="AI1560">
        <v>304700</v>
      </c>
      <c r="AJ1560" t="s">
        <v>1684</v>
      </c>
      <c r="AK1560" t="s">
        <v>96</v>
      </c>
      <c r="AL1560">
        <v>0</v>
      </c>
      <c r="AM1560">
        <v>0.02</v>
      </c>
      <c r="AN1560">
        <v>0</v>
      </c>
      <c r="AO1560">
        <v>0</v>
      </c>
      <c r="AP1560">
        <v>0.66999999999999904</v>
      </c>
      <c r="AQ1560">
        <v>0.05</v>
      </c>
      <c r="AR1560">
        <v>0</v>
      </c>
      <c r="AS1560">
        <v>0.05</v>
      </c>
      <c r="AT1560">
        <v>0.21</v>
      </c>
      <c r="AU1560">
        <v>0</v>
      </c>
      <c r="AV1560">
        <v>12.951601141987499</v>
      </c>
      <c r="AW1560">
        <v>173.2821088</v>
      </c>
      <c r="AX1560">
        <v>-41.272738629999999</v>
      </c>
    </row>
    <row r="1561" spans="1:50" x14ac:dyDescent="0.55000000000000004">
      <c r="A1561">
        <v>302300</v>
      </c>
      <c r="B1561" t="s">
        <v>1660</v>
      </c>
      <c r="C1561" t="s">
        <v>96</v>
      </c>
      <c r="D1561">
        <v>0</v>
      </c>
      <c r="E1561">
        <v>0</v>
      </c>
      <c r="F1561">
        <v>0</v>
      </c>
      <c r="G1561">
        <v>0</v>
      </c>
      <c r="H1561">
        <v>0.97</v>
      </c>
      <c r="I1561">
        <v>0.01</v>
      </c>
      <c r="J1561">
        <v>0</v>
      </c>
      <c r="K1561">
        <v>0</v>
      </c>
      <c r="L1561">
        <v>0.02</v>
      </c>
      <c r="M1561">
        <v>0.02</v>
      </c>
      <c r="N1561">
        <v>14.488112680059899</v>
      </c>
      <c r="O1561">
        <f t="shared" si="48"/>
        <v>173.0442463</v>
      </c>
      <c r="P1561">
        <f t="shared" si="49"/>
        <v>-41.410614389999999</v>
      </c>
      <c r="R1561">
        <v>301300</v>
      </c>
      <c r="S1561" t="s">
        <v>1653</v>
      </c>
      <c r="T1561" t="s">
        <v>96</v>
      </c>
      <c r="U1561">
        <v>0</v>
      </c>
      <c r="V1561">
        <v>0</v>
      </c>
      <c r="W1561">
        <v>0</v>
      </c>
      <c r="X1561">
        <v>0</v>
      </c>
      <c r="Y1561">
        <v>0.82</v>
      </c>
      <c r="Z1561">
        <v>0.05</v>
      </c>
      <c r="AA1561">
        <v>0</v>
      </c>
      <c r="AB1561">
        <v>0.06</v>
      </c>
      <c r="AC1561">
        <v>7.0000000000000007E-2</v>
      </c>
      <c r="AD1561">
        <v>0.02</v>
      </c>
      <c r="AE1561">
        <v>4.99771763327497</v>
      </c>
      <c r="AF1561">
        <v>173.01922239999999</v>
      </c>
      <c r="AG1561">
        <v>-41.120005910000003</v>
      </c>
      <c r="AI1561">
        <v>304800</v>
      </c>
      <c r="AJ1561" t="s">
        <v>1685</v>
      </c>
      <c r="AK1561" t="s">
        <v>96</v>
      </c>
      <c r="AL1561">
        <v>0</v>
      </c>
      <c r="AM1561">
        <v>0</v>
      </c>
      <c r="AN1561">
        <v>0</v>
      </c>
      <c r="AO1561">
        <v>0</v>
      </c>
      <c r="AP1561">
        <v>0</v>
      </c>
      <c r="AQ1561">
        <v>0.75</v>
      </c>
      <c r="AR1561">
        <v>0</v>
      </c>
      <c r="AS1561">
        <v>0</v>
      </c>
      <c r="AT1561">
        <v>0.25</v>
      </c>
      <c r="AU1561">
        <v>0</v>
      </c>
      <c r="AV1561">
        <v>1.1029255807928899</v>
      </c>
      <c r="AW1561">
        <v>173.29239870000001</v>
      </c>
      <c r="AX1561">
        <v>-41.267092939999998</v>
      </c>
    </row>
    <row r="1562" spans="1:50" x14ac:dyDescent="0.55000000000000004">
      <c r="A1562">
        <v>302400</v>
      </c>
      <c r="B1562" t="s">
        <v>1661</v>
      </c>
      <c r="C1562" t="s">
        <v>96</v>
      </c>
      <c r="D1562">
        <v>0</v>
      </c>
      <c r="E1562">
        <v>0</v>
      </c>
      <c r="F1562">
        <v>0</v>
      </c>
      <c r="G1562">
        <v>0</v>
      </c>
      <c r="H1562">
        <v>0.82</v>
      </c>
      <c r="I1562">
        <v>0</v>
      </c>
      <c r="J1562">
        <v>0</v>
      </c>
      <c r="K1562">
        <v>0</v>
      </c>
      <c r="L1562">
        <v>0.18</v>
      </c>
      <c r="M1562">
        <v>0.02</v>
      </c>
      <c r="N1562">
        <v>3.0866040626447799</v>
      </c>
      <c r="O1562">
        <f t="shared" si="48"/>
        <v>173.1695053</v>
      </c>
      <c r="P1562">
        <f t="shared" si="49"/>
        <v>-41.330206859999997</v>
      </c>
      <c r="R1562">
        <v>301500</v>
      </c>
      <c r="S1562" t="s">
        <v>1654</v>
      </c>
      <c r="T1562" t="s">
        <v>96</v>
      </c>
      <c r="U1562">
        <v>0</v>
      </c>
      <c r="V1562">
        <v>0</v>
      </c>
      <c r="W1562">
        <v>0</v>
      </c>
      <c r="X1562">
        <v>0</v>
      </c>
      <c r="Y1562">
        <v>0.89</v>
      </c>
      <c r="Z1562">
        <v>0.06</v>
      </c>
      <c r="AA1562">
        <v>0</v>
      </c>
      <c r="AB1562">
        <v>0</v>
      </c>
      <c r="AC1562">
        <v>0.05</v>
      </c>
      <c r="AD1562">
        <v>0.02</v>
      </c>
      <c r="AE1562">
        <v>5.7539412285949503</v>
      </c>
      <c r="AF1562">
        <v>172.78826530000001</v>
      </c>
      <c r="AG1562">
        <v>-41.50890922</v>
      </c>
      <c r="AI1562">
        <v>304900</v>
      </c>
      <c r="AJ1562" t="s">
        <v>1686</v>
      </c>
      <c r="AK1562" t="s">
        <v>96</v>
      </c>
      <c r="AL1562" t="s">
        <v>97</v>
      </c>
      <c r="AM1562" t="s">
        <v>97</v>
      </c>
      <c r="AN1562" t="s">
        <v>97</v>
      </c>
      <c r="AO1562">
        <v>0</v>
      </c>
      <c r="AP1562" t="s">
        <v>97</v>
      </c>
      <c r="AQ1562" t="s">
        <v>97</v>
      </c>
      <c r="AR1562">
        <v>0</v>
      </c>
      <c r="AS1562" t="s">
        <v>97</v>
      </c>
      <c r="AT1562" t="s">
        <v>97</v>
      </c>
      <c r="AU1562">
        <v>0</v>
      </c>
      <c r="AV1562" t="s">
        <v>97</v>
      </c>
      <c r="AW1562">
        <v>173.26170070000001</v>
      </c>
      <c r="AX1562">
        <v>-41.285406510000001</v>
      </c>
    </row>
    <row r="1563" spans="1:50" x14ac:dyDescent="0.55000000000000004">
      <c r="A1563">
        <v>302500</v>
      </c>
      <c r="B1563" t="s">
        <v>1662</v>
      </c>
      <c r="C1563" t="s">
        <v>96</v>
      </c>
      <c r="D1563">
        <v>0</v>
      </c>
      <c r="E1563">
        <v>0</v>
      </c>
      <c r="F1563">
        <v>0</v>
      </c>
      <c r="G1563">
        <v>0</v>
      </c>
      <c r="H1563">
        <v>0.97</v>
      </c>
      <c r="I1563">
        <v>0</v>
      </c>
      <c r="J1563">
        <v>0</v>
      </c>
      <c r="K1563">
        <v>0</v>
      </c>
      <c r="L1563">
        <v>0.03</v>
      </c>
      <c r="M1563">
        <v>0.02</v>
      </c>
      <c r="N1563">
        <v>13.531392521349501</v>
      </c>
      <c r="O1563">
        <f t="shared" si="48"/>
        <v>173.12538869999901</v>
      </c>
      <c r="P1563">
        <f t="shared" si="49"/>
        <v>-41.457651040000002</v>
      </c>
      <c r="R1563">
        <v>301600</v>
      </c>
      <c r="S1563" t="s">
        <v>1655</v>
      </c>
      <c r="T1563" t="s">
        <v>96</v>
      </c>
      <c r="U1563">
        <v>0</v>
      </c>
      <c r="V1563">
        <v>0</v>
      </c>
      <c r="W1563">
        <v>0</v>
      </c>
      <c r="X1563">
        <v>0</v>
      </c>
      <c r="Y1563">
        <v>0.89</v>
      </c>
      <c r="Z1563">
        <v>0.02</v>
      </c>
      <c r="AA1563">
        <v>0</v>
      </c>
      <c r="AB1563">
        <v>0.03</v>
      </c>
      <c r="AC1563">
        <v>0.06</v>
      </c>
      <c r="AD1563">
        <v>0.02</v>
      </c>
      <c r="AE1563">
        <v>7.4937026917808698</v>
      </c>
      <c r="AF1563">
        <v>173.03360739999999</v>
      </c>
      <c r="AG1563">
        <v>-41.264130880000003</v>
      </c>
      <c r="AI1563">
        <v>305000</v>
      </c>
      <c r="AJ1563" t="s">
        <v>1687</v>
      </c>
      <c r="AK1563" t="s">
        <v>96</v>
      </c>
      <c r="AL1563">
        <v>0</v>
      </c>
      <c r="AM1563">
        <v>0.04</v>
      </c>
      <c r="AN1563">
        <v>0</v>
      </c>
      <c r="AO1563">
        <v>0</v>
      </c>
      <c r="AP1563">
        <v>0.02</v>
      </c>
      <c r="AQ1563">
        <v>0.23</v>
      </c>
      <c r="AR1563">
        <v>0</v>
      </c>
      <c r="AS1563">
        <v>0.25</v>
      </c>
      <c r="AT1563">
        <v>0.46</v>
      </c>
      <c r="AU1563">
        <v>0</v>
      </c>
      <c r="AV1563">
        <v>2.0902651394181402</v>
      </c>
      <c r="AW1563">
        <v>173.2364862</v>
      </c>
      <c r="AX1563">
        <v>-41.304328169999998</v>
      </c>
    </row>
    <row r="1564" spans="1:50" x14ac:dyDescent="0.55000000000000004">
      <c r="A1564">
        <v>302600</v>
      </c>
      <c r="B1564" t="s">
        <v>1663</v>
      </c>
      <c r="C1564" t="s">
        <v>96</v>
      </c>
      <c r="D1564">
        <v>0</v>
      </c>
      <c r="E1564">
        <v>0</v>
      </c>
      <c r="F1564">
        <v>0</v>
      </c>
      <c r="G1564">
        <v>0</v>
      </c>
      <c r="H1564">
        <v>0.95</v>
      </c>
      <c r="I1564">
        <v>0</v>
      </c>
      <c r="J1564">
        <v>0</v>
      </c>
      <c r="K1564">
        <v>0.01</v>
      </c>
      <c r="L1564">
        <v>0.04</v>
      </c>
      <c r="M1564">
        <v>0.02</v>
      </c>
      <c r="N1564">
        <v>8.9676785380627901</v>
      </c>
      <c r="O1564">
        <f t="shared" si="48"/>
        <v>173.10810839999999</v>
      </c>
      <c r="P1564">
        <f t="shared" si="49"/>
        <v>-41.377007040000002</v>
      </c>
      <c r="R1564">
        <v>301700</v>
      </c>
      <c r="S1564" t="s">
        <v>1656</v>
      </c>
      <c r="T1564" t="s">
        <v>96</v>
      </c>
      <c r="U1564">
        <v>0</v>
      </c>
      <c r="V1564">
        <v>0</v>
      </c>
      <c r="W1564">
        <v>0</v>
      </c>
      <c r="X1564">
        <v>0</v>
      </c>
      <c r="Y1564">
        <v>0.76</v>
      </c>
      <c r="Z1564">
        <v>0.03</v>
      </c>
      <c r="AA1564">
        <v>0</v>
      </c>
      <c r="AB1564">
        <v>7.0000000000000007E-2</v>
      </c>
      <c r="AC1564">
        <v>0.14000000000000001</v>
      </c>
      <c r="AD1564">
        <v>0.02</v>
      </c>
      <c r="AE1564">
        <v>3.4873288064410399</v>
      </c>
      <c r="AF1564">
        <v>173.08049030000001</v>
      </c>
      <c r="AG1564">
        <v>-41.241625259999999</v>
      </c>
      <c r="AI1564">
        <v>305100</v>
      </c>
      <c r="AJ1564" t="s">
        <v>1688</v>
      </c>
      <c r="AK1564" t="s">
        <v>96</v>
      </c>
      <c r="AL1564" t="s">
        <v>97</v>
      </c>
      <c r="AM1564" t="s">
        <v>97</v>
      </c>
      <c r="AN1564" t="s">
        <v>97</v>
      </c>
      <c r="AO1564">
        <v>0</v>
      </c>
      <c r="AP1564" t="s">
        <v>97</v>
      </c>
      <c r="AQ1564" t="s">
        <v>97</v>
      </c>
      <c r="AR1564">
        <v>0</v>
      </c>
      <c r="AS1564" t="s">
        <v>97</v>
      </c>
      <c r="AT1564" t="s">
        <v>97</v>
      </c>
      <c r="AU1564">
        <v>0</v>
      </c>
      <c r="AV1564" t="s">
        <v>97</v>
      </c>
      <c r="AW1564">
        <v>173.2215774</v>
      </c>
      <c r="AX1564">
        <v>-41.313880169999997</v>
      </c>
    </row>
    <row r="1565" spans="1:50" x14ac:dyDescent="0.55000000000000004">
      <c r="A1565">
        <v>302700</v>
      </c>
      <c r="B1565" t="s">
        <v>1664</v>
      </c>
      <c r="C1565" t="s">
        <v>96</v>
      </c>
      <c r="D1565">
        <v>0</v>
      </c>
      <c r="E1565">
        <v>0</v>
      </c>
      <c r="F1565">
        <v>0</v>
      </c>
      <c r="G1565">
        <v>0</v>
      </c>
      <c r="H1565">
        <v>1</v>
      </c>
      <c r="I1565">
        <v>0</v>
      </c>
      <c r="J1565">
        <v>0</v>
      </c>
      <c r="K1565">
        <v>0</v>
      </c>
      <c r="L1565">
        <v>0</v>
      </c>
      <c r="M1565">
        <v>0.02</v>
      </c>
      <c r="N1565">
        <v>5.9744549856617803</v>
      </c>
      <c r="O1565">
        <f t="shared" si="48"/>
        <v>173.14308840000001</v>
      </c>
      <c r="P1565">
        <f t="shared" si="49"/>
        <v>-41.366882709999999</v>
      </c>
      <c r="R1565">
        <v>301800</v>
      </c>
      <c r="S1565" t="s">
        <v>1657</v>
      </c>
      <c r="T1565" t="s">
        <v>96</v>
      </c>
      <c r="U1565">
        <v>0</v>
      </c>
      <c r="V1565">
        <v>0</v>
      </c>
      <c r="W1565">
        <v>0</v>
      </c>
      <c r="X1565">
        <v>0</v>
      </c>
      <c r="Y1565">
        <v>0.64</v>
      </c>
      <c r="Z1565">
        <v>0.04</v>
      </c>
      <c r="AA1565">
        <v>0</v>
      </c>
      <c r="AB1565">
        <v>0.06</v>
      </c>
      <c r="AC1565">
        <v>0.26</v>
      </c>
      <c r="AD1565">
        <v>0.02</v>
      </c>
      <c r="AE1565" t="s">
        <v>97</v>
      </c>
      <c r="AF1565">
        <v>172.46503490000001</v>
      </c>
      <c r="AG1565">
        <v>-41.884599530000003</v>
      </c>
      <c r="AI1565">
        <v>305200</v>
      </c>
      <c r="AJ1565" t="s">
        <v>1689</v>
      </c>
      <c r="AK1565" t="s">
        <v>96</v>
      </c>
      <c r="AL1565">
        <v>0</v>
      </c>
      <c r="AM1565">
        <v>0.14000000000000001</v>
      </c>
      <c r="AN1565">
        <v>0</v>
      </c>
      <c r="AO1565">
        <v>0</v>
      </c>
      <c r="AP1565">
        <v>0</v>
      </c>
      <c r="AQ1565">
        <v>0.39</v>
      </c>
      <c r="AR1565">
        <v>0</v>
      </c>
      <c r="AS1565">
        <v>0.1</v>
      </c>
      <c r="AT1565">
        <v>0.37</v>
      </c>
      <c r="AU1565">
        <v>0</v>
      </c>
      <c r="AV1565">
        <v>2.1126191002936401</v>
      </c>
      <c r="AW1565">
        <v>173.2698858</v>
      </c>
      <c r="AX1565">
        <v>-41.285801370000001</v>
      </c>
    </row>
    <row r="1566" spans="1:50" x14ac:dyDescent="0.55000000000000004">
      <c r="A1566">
        <v>302800</v>
      </c>
      <c r="B1566" t="s">
        <v>1666</v>
      </c>
      <c r="C1566" t="s">
        <v>96</v>
      </c>
      <c r="D1566">
        <v>0</v>
      </c>
      <c r="E1566">
        <v>0</v>
      </c>
      <c r="F1566">
        <v>0</v>
      </c>
      <c r="G1566">
        <v>0</v>
      </c>
      <c r="H1566">
        <v>0.75</v>
      </c>
      <c r="I1566">
        <v>0</v>
      </c>
      <c r="J1566">
        <v>0</v>
      </c>
      <c r="K1566">
        <v>0.04</v>
      </c>
      <c r="L1566">
        <v>0.21</v>
      </c>
      <c r="M1566">
        <v>0.02</v>
      </c>
      <c r="N1566">
        <v>16.709590982700298</v>
      </c>
      <c r="O1566">
        <f t="shared" si="48"/>
        <v>173.18938639999999</v>
      </c>
      <c r="P1566">
        <f t="shared" si="49"/>
        <v>-41.337503650000002</v>
      </c>
      <c r="R1566">
        <v>302000</v>
      </c>
      <c r="S1566" t="s">
        <v>1681</v>
      </c>
      <c r="T1566" t="s">
        <v>96</v>
      </c>
      <c r="U1566" t="s">
        <v>97</v>
      </c>
      <c r="V1566" t="s">
        <v>97</v>
      </c>
      <c r="W1566" t="s">
        <v>97</v>
      </c>
      <c r="X1566">
        <v>0</v>
      </c>
      <c r="Y1566" t="s">
        <v>97</v>
      </c>
      <c r="Z1566" t="s">
        <v>97</v>
      </c>
      <c r="AA1566">
        <v>0</v>
      </c>
      <c r="AB1566" t="s">
        <v>97</v>
      </c>
      <c r="AC1566" t="s">
        <v>97</v>
      </c>
      <c r="AD1566">
        <v>0.02</v>
      </c>
      <c r="AE1566" t="s">
        <v>97</v>
      </c>
      <c r="AF1566">
        <v>173.14845659999901</v>
      </c>
      <c r="AG1566">
        <v>-41.275023849999997</v>
      </c>
      <c r="AI1566">
        <v>305300</v>
      </c>
      <c r="AJ1566" t="s">
        <v>1690</v>
      </c>
      <c r="AK1566" t="s">
        <v>96</v>
      </c>
      <c r="AL1566">
        <v>0</v>
      </c>
      <c r="AM1566">
        <v>0.12</v>
      </c>
      <c r="AN1566">
        <v>0</v>
      </c>
      <c r="AO1566">
        <v>0</v>
      </c>
      <c r="AP1566">
        <v>0</v>
      </c>
      <c r="AQ1566">
        <v>0.48</v>
      </c>
      <c r="AR1566">
        <v>0</v>
      </c>
      <c r="AS1566">
        <v>0.09</v>
      </c>
      <c r="AT1566">
        <v>0.31</v>
      </c>
      <c r="AU1566">
        <v>0</v>
      </c>
      <c r="AV1566">
        <v>3.7642371706174398</v>
      </c>
      <c r="AW1566">
        <v>173.2823076</v>
      </c>
      <c r="AX1566">
        <v>-41.280724409999998</v>
      </c>
    </row>
    <row r="1567" spans="1:50" x14ac:dyDescent="0.55000000000000004">
      <c r="A1567">
        <v>302900</v>
      </c>
      <c r="B1567" t="s">
        <v>1667</v>
      </c>
      <c r="C1567" t="s">
        <v>96</v>
      </c>
      <c r="D1567">
        <v>0</v>
      </c>
      <c r="E1567">
        <v>0</v>
      </c>
      <c r="F1567">
        <v>0</v>
      </c>
      <c r="G1567">
        <v>0</v>
      </c>
      <c r="H1567">
        <v>0.9</v>
      </c>
      <c r="I1567">
        <v>0.01</v>
      </c>
      <c r="J1567">
        <v>0</v>
      </c>
      <c r="K1567">
        <v>0.03</v>
      </c>
      <c r="L1567">
        <v>0.06</v>
      </c>
      <c r="M1567">
        <v>0.02</v>
      </c>
      <c r="N1567">
        <v>5.0324101577476501</v>
      </c>
      <c r="O1567">
        <f t="shared" si="48"/>
        <v>173.17589229999999</v>
      </c>
      <c r="P1567">
        <f t="shared" si="49"/>
        <v>-41.34508297</v>
      </c>
      <c r="R1567">
        <v>302100</v>
      </c>
      <c r="S1567" t="s">
        <v>1658</v>
      </c>
      <c r="T1567" t="s">
        <v>96</v>
      </c>
      <c r="U1567">
        <v>0</v>
      </c>
      <c r="V1567">
        <v>0</v>
      </c>
      <c r="W1567">
        <v>0</v>
      </c>
      <c r="X1567">
        <v>0</v>
      </c>
      <c r="Y1567">
        <v>0.95</v>
      </c>
      <c r="Z1567">
        <v>0</v>
      </c>
      <c r="AA1567">
        <v>0</v>
      </c>
      <c r="AB1567">
        <v>0</v>
      </c>
      <c r="AC1567">
        <v>0.05</v>
      </c>
      <c r="AD1567">
        <v>0.02</v>
      </c>
      <c r="AE1567">
        <v>9.01539110250474</v>
      </c>
      <c r="AF1567">
        <v>173.08124809999899</v>
      </c>
      <c r="AG1567">
        <v>-41.329763730000003</v>
      </c>
      <c r="AI1567">
        <v>305400</v>
      </c>
      <c r="AJ1567" t="s">
        <v>1691</v>
      </c>
      <c r="AK1567" t="s">
        <v>96</v>
      </c>
      <c r="AL1567" t="s">
        <v>97</v>
      </c>
      <c r="AM1567" t="s">
        <v>97</v>
      </c>
      <c r="AN1567" t="s">
        <v>97</v>
      </c>
      <c r="AO1567">
        <v>0</v>
      </c>
      <c r="AP1567" t="s">
        <v>97</v>
      </c>
      <c r="AQ1567" t="s">
        <v>97</v>
      </c>
      <c r="AR1567">
        <v>0</v>
      </c>
      <c r="AS1567" t="s">
        <v>97</v>
      </c>
      <c r="AT1567" t="s">
        <v>97</v>
      </c>
      <c r="AU1567">
        <v>0</v>
      </c>
      <c r="AV1567" t="s">
        <v>97</v>
      </c>
      <c r="AW1567">
        <v>173.24301869999999</v>
      </c>
      <c r="AX1567">
        <v>-41.308750189999998</v>
      </c>
    </row>
    <row r="1568" spans="1:50" x14ac:dyDescent="0.55000000000000004">
      <c r="A1568">
        <v>303000</v>
      </c>
      <c r="B1568" t="s">
        <v>1668</v>
      </c>
      <c r="C1568" t="s">
        <v>96</v>
      </c>
      <c r="D1568">
        <v>0</v>
      </c>
      <c r="E1568">
        <v>0</v>
      </c>
      <c r="F1568">
        <v>0</v>
      </c>
      <c r="G1568">
        <v>0</v>
      </c>
      <c r="H1568">
        <v>1</v>
      </c>
      <c r="I1568">
        <v>0</v>
      </c>
      <c r="J1568">
        <v>0</v>
      </c>
      <c r="K1568">
        <v>0</v>
      </c>
      <c r="L1568">
        <v>0</v>
      </c>
      <c r="M1568">
        <v>0.02</v>
      </c>
      <c r="N1568">
        <v>6.1355527778004797</v>
      </c>
      <c r="O1568">
        <f t="shared" si="48"/>
        <v>173.17156809999901</v>
      </c>
      <c r="P1568">
        <f t="shared" si="49"/>
        <v>-41.356921290000003</v>
      </c>
      <c r="R1568">
        <v>302200</v>
      </c>
      <c r="S1568" t="s">
        <v>1659</v>
      </c>
      <c r="T1568" t="s">
        <v>96</v>
      </c>
      <c r="U1568">
        <v>0</v>
      </c>
      <c r="V1568">
        <v>0</v>
      </c>
      <c r="W1568">
        <v>0</v>
      </c>
      <c r="X1568">
        <v>0</v>
      </c>
      <c r="Y1568">
        <v>0.96</v>
      </c>
      <c r="Z1568">
        <v>0</v>
      </c>
      <c r="AA1568">
        <v>0</v>
      </c>
      <c r="AB1568">
        <v>0</v>
      </c>
      <c r="AC1568">
        <v>0.04</v>
      </c>
      <c r="AD1568">
        <v>0.02</v>
      </c>
      <c r="AE1568">
        <v>6.6079881573218797</v>
      </c>
      <c r="AF1568">
        <v>173.13744639999999</v>
      </c>
      <c r="AG1568">
        <v>-41.33424814</v>
      </c>
      <c r="AI1568">
        <v>305500</v>
      </c>
      <c r="AJ1568" t="s">
        <v>1692</v>
      </c>
      <c r="AK1568" t="s">
        <v>96</v>
      </c>
      <c r="AL1568">
        <v>0</v>
      </c>
      <c r="AM1568">
        <v>0</v>
      </c>
      <c r="AN1568">
        <v>0</v>
      </c>
      <c r="AO1568">
        <v>0</v>
      </c>
      <c r="AP1568">
        <v>0</v>
      </c>
      <c r="AQ1568">
        <v>1</v>
      </c>
      <c r="AR1568">
        <v>0</v>
      </c>
      <c r="AS1568">
        <v>0</v>
      </c>
      <c r="AT1568">
        <v>0</v>
      </c>
      <c r="AU1568">
        <v>0</v>
      </c>
      <c r="AV1568">
        <v>2.8661511997199098</v>
      </c>
      <c r="AW1568">
        <v>173.2982542</v>
      </c>
      <c r="AX1568">
        <v>-41.27666765</v>
      </c>
    </row>
    <row r="1569" spans="1:50" x14ac:dyDescent="0.55000000000000004">
      <c r="A1569">
        <v>303100</v>
      </c>
      <c r="B1569" t="s">
        <v>1669</v>
      </c>
      <c r="C1569" t="s">
        <v>96</v>
      </c>
      <c r="D1569">
        <v>0</v>
      </c>
      <c r="E1569">
        <v>0</v>
      </c>
      <c r="F1569">
        <v>0</v>
      </c>
      <c r="G1569">
        <v>0</v>
      </c>
      <c r="H1569">
        <v>0.91</v>
      </c>
      <c r="I1569">
        <v>0</v>
      </c>
      <c r="J1569">
        <v>0</v>
      </c>
      <c r="K1569">
        <v>0.01</v>
      </c>
      <c r="L1569">
        <v>0.08</v>
      </c>
      <c r="M1569">
        <v>0.02</v>
      </c>
      <c r="N1569">
        <v>5.8978601928369603</v>
      </c>
      <c r="O1569">
        <f t="shared" si="48"/>
        <v>173.1866824</v>
      </c>
      <c r="P1569">
        <f t="shared" si="49"/>
        <v>-41.347531859999997</v>
      </c>
      <c r="R1569">
        <v>302300</v>
      </c>
      <c r="S1569" t="s">
        <v>1660</v>
      </c>
      <c r="T1569" t="s">
        <v>96</v>
      </c>
      <c r="U1569">
        <v>0</v>
      </c>
      <c r="V1569">
        <v>0</v>
      </c>
      <c r="W1569">
        <v>0</v>
      </c>
      <c r="X1569">
        <v>0</v>
      </c>
      <c r="Y1569">
        <v>0.84</v>
      </c>
      <c r="Z1569">
        <v>0</v>
      </c>
      <c r="AA1569">
        <v>0</v>
      </c>
      <c r="AB1569">
        <v>0</v>
      </c>
      <c r="AC1569">
        <v>0.16</v>
      </c>
      <c r="AD1569">
        <v>0.02</v>
      </c>
      <c r="AE1569">
        <v>4.6651446203184399</v>
      </c>
      <c r="AF1569">
        <v>173.0442463</v>
      </c>
      <c r="AG1569">
        <v>-41.410614389999999</v>
      </c>
      <c r="AI1569">
        <v>305600</v>
      </c>
      <c r="AJ1569" t="s">
        <v>1693</v>
      </c>
      <c r="AK1569" t="s">
        <v>96</v>
      </c>
      <c r="AL1569">
        <v>0</v>
      </c>
      <c r="AM1569">
        <v>0.11</v>
      </c>
      <c r="AN1569">
        <v>0</v>
      </c>
      <c r="AO1569">
        <v>0</v>
      </c>
      <c r="AP1569">
        <v>9.9999999999999898E-3</v>
      </c>
      <c r="AQ1569">
        <v>0.37</v>
      </c>
      <c r="AR1569">
        <v>0</v>
      </c>
      <c r="AS1569">
        <v>0.15</v>
      </c>
      <c r="AT1569">
        <v>0.36</v>
      </c>
      <c r="AU1569">
        <v>0</v>
      </c>
      <c r="AV1569">
        <v>3.5447230401636598</v>
      </c>
      <c r="AW1569">
        <v>173.273515</v>
      </c>
      <c r="AX1569">
        <v>-41.296600570000003</v>
      </c>
    </row>
    <row r="1570" spans="1:50" x14ac:dyDescent="0.55000000000000004">
      <c r="A1570">
        <v>303200</v>
      </c>
      <c r="B1570" t="s">
        <v>1670</v>
      </c>
      <c r="C1570" t="s">
        <v>96</v>
      </c>
      <c r="D1570">
        <v>0</v>
      </c>
      <c r="E1570">
        <v>0</v>
      </c>
      <c r="F1570">
        <v>0</v>
      </c>
      <c r="G1570">
        <v>0</v>
      </c>
      <c r="H1570">
        <v>0.92</v>
      </c>
      <c r="I1570">
        <v>0.02</v>
      </c>
      <c r="J1570">
        <v>0</v>
      </c>
      <c r="K1570">
        <v>0.03</v>
      </c>
      <c r="L1570">
        <v>0.03</v>
      </c>
      <c r="M1570">
        <v>0.02</v>
      </c>
      <c r="N1570">
        <v>10.813612186680199</v>
      </c>
      <c r="O1570">
        <f t="shared" si="48"/>
        <v>173.2041874</v>
      </c>
      <c r="P1570">
        <f t="shared" si="49"/>
        <v>-41.341522480000002</v>
      </c>
      <c r="R1570">
        <v>302400</v>
      </c>
      <c r="S1570" t="s">
        <v>1661</v>
      </c>
      <c r="T1570" t="s">
        <v>96</v>
      </c>
      <c r="U1570">
        <v>0</v>
      </c>
      <c r="V1570">
        <v>0</v>
      </c>
      <c r="W1570">
        <v>0</v>
      </c>
      <c r="X1570">
        <v>0</v>
      </c>
      <c r="Y1570">
        <v>0.99</v>
      </c>
      <c r="Z1570">
        <v>0</v>
      </c>
      <c r="AA1570">
        <v>0</v>
      </c>
      <c r="AB1570">
        <v>0</v>
      </c>
      <c r="AC1570">
        <v>0.01</v>
      </c>
      <c r="AD1570">
        <v>0.02</v>
      </c>
      <c r="AE1570">
        <v>8.2968501002209702</v>
      </c>
      <c r="AF1570">
        <v>173.1695053</v>
      </c>
      <c r="AG1570">
        <v>-41.330206859999997</v>
      </c>
      <c r="AI1570">
        <v>305800</v>
      </c>
      <c r="AJ1570" t="s">
        <v>1694</v>
      </c>
      <c r="AK1570" t="s">
        <v>96</v>
      </c>
      <c r="AL1570" t="s">
        <v>97</v>
      </c>
      <c r="AM1570" t="s">
        <v>97</v>
      </c>
      <c r="AN1570" t="s">
        <v>97</v>
      </c>
      <c r="AO1570">
        <v>0</v>
      </c>
      <c r="AP1570" t="s">
        <v>97</v>
      </c>
      <c r="AQ1570" t="s">
        <v>97</v>
      </c>
      <c r="AR1570">
        <v>0</v>
      </c>
      <c r="AS1570" t="s">
        <v>97</v>
      </c>
      <c r="AT1570" t="s">
        <v>97</v>
      </c>
      <c r="AU1570">
        <v>0</v>
      </c>
      <c r="AV1570" t="s">
        <v>97</v>
      </c>
      <c r="AW1570">
        <v>173.2272021</v>
      </c>
      <c r="AX1570">
        <v>-41.327753479999998</v>
      </c>
    </row>
    <row r="1571" spans="1:50" x14ac:dyDescent="0.55000000000000004">
      <c r="A1571">
        <v>303300</v>
      </c>
      <c r="B1571" t="s">
        <v>1671</v>
      </c>
      <c r="C1571" t="s">
        <v>96</v>
      </c>
      <c r="D1571">
        <v>0</v>
      </c>
      <c r="E1571">
        <v>0</v>
      </c>
      <c r="F1571">
        <v>0</v>
      </c>
      <c r="G1571">
        <v>0</v>
      </c>
      <c r="H1571">
        <v>0.91</v>
      </c>
      <c r="I1571">
        <v>0</v>
      </c>
      <c r="J1571">
        <v>0</v>
      </c>
      <c r="K1571">
        <v>0.01</v>
      </c>
      <c r="L1571">
        <v>0.08</v>
      </c>
      <c r="M1571">
        <v>0.02</v>
      </c>
      <c r="N1571">
        <v>5.6242648024448796</v>
      </c>
      <c r="O1571">
        <f t="shared" si="48"/>
        <v>173.1983645</v>
      </c>
      <c r="P1571">
        <f t="shared" si="49"/>
        <v>-41.346732709999998</v>
      </c>
      <c r="R1571">
        <v>302500</v>
      </c>
      <c r="S1571" t="s">
        <v>1662</v>
      </c>
      <c r="T1571" t="s">
        <v>96</v>
      </c>
      <c r="U1571">
        <v>0</v>
      </c>
      <c r="V1571">
        <v>0</v>
      </c>
      <c r="W1571">
        <v>0</v>
      </c>
      <c r="X1571">
        <v>0</v>
      </c>
      <c r="Y1571">
        <v>0.88</v>
      </c>
      <c r="Z1571">
        <v>0</v>
      </c>
      <c r="AA1571">
        <v>0</v>
      </c>
      <c r="AB1571">
        <v>0</v>
      </c>
      <c r="AC1571">
        <v>0.12</v>
      </c>
      <c r="AD1571">
        <v>0.02</v>
      </c>
      <c r="AE1571">
        <v>6.3090944277934904</v>
      </c>
      <c r="AF1571">
        <v>173.12538869999901</v>
      </c>
      <c r="AG1571">
        <v>-41.457651040000002</v>
      </c>
      <c r="AI1571">
        <v>305900</v>
      </c>
      <c r="AJ1571" t="s">
        <v>1695</v>
      </c>
      <c r="AK1571" t="s">
        <v>96</v>
      </c>
      <c r="AL1571">
        <v>0</v>
      </c>
      <c r="AM1571">
        <v>0.18</v>
      </c>
      <c r="AN1571">
        <v>0</v>
      </c>
      <c r="AO1571">
        <v>0</v>
      </c>
      <c r="AP1571">
        <v>0</v>
      </c>
      <c r="AQ1571">
        <v>0.57999999999999996</v>
      </c>
      <c r="AR1571">
        <v>0</v>
      </c>
      <c r="AS1571">
        <v>0.04</v>
      </c>
      <c r="AT1571">
        <v>0.2</v>
      </c>
      <c r="AU1571">
        <v>0</v>
      </c>
      <c r="AV1571">
        <v>2.07686401691682</v>
      </c>
      <c r="AW1571">
        <v>173.24438649999999</v>
      </c>
      <c r="AX1571">
        <v>-41.324597130000001</v>
      </c>
    </row>
    <row r="1572" spans="1:50" x14ac:dyDescent="0.55000000000000004">
      <c r="A1572">
        <v>303400</v>
      </c>
      <c r="B1572" t="s">
        <v>1672</v>
      </c>
      <c r="C1572" t="s">
        <v>96</v>
      </c>
      <c r="D1572">
        <v>0</v>
      </c>
      <c r="E1572">
        <v>0</v>
      </c>
      <c r="F1572">
        <v>0</v>
      </c>
      <c r="G1572">
        <v>0</v>
      </c>
      <c r="H1572">
        <v>0.96</v>
      </c>
      <c r="I1572">
        <v>0</v>
      </c>
      <c r="J1572">
        <v>0</v>
      </c>
      <c r="K1572">
        <v>0</v>
      </c>
      <c r="L1572">
        <v>0.04</v>
      </c>
      <c r="M1572">
        <v>0.02</v>
      </c>
      <c r="N1572">
        <v>5.4755644893480602</v>
      </c>
      <c r="O1572">
        <f t="shared" si="48"/>
        <v>173.18736419999999</v>
      </c>
      <c r="P1572">
        <f t="shared" si="49"/>
        <v>-41.353700459999999</v>
      </c>
      <c r="R1572">
        <v>302600</v>
      </c>
      <c r="S1572" t="s">
        <v>1663</v>
      </c>
      <c r="T1572" t="s">
        <v>96</v>
      </c>
      <c r="U1572">
        <v>0</v>
      </c>
      <c r="V1572">
        <v>0</v>
      </c>
      <c r="W1572">
        <v>0</v>
      </c>
      <c r="X1572">
        <v>0</v>
      </c>
      <c r="Y1572">
        <v>0.92</v>
      </c>
      <c r="Z1572">
        <v>0</v>
      </c>
      <c r="AA1572">
        <v>0</v>
      </c>
      <c r="AB1572">
        <v>0.02</v>
      </c>
      <c r="AC1572">
        <v>0.06</v>
      </c>
      <c r="AD1572">
        <v>0.02</v>
      </c>
      <c r="AE1572">
        <v>8.1289652500178704</v>
      </c>
      <c r="AF1572">
        <v>173.10810839999999</v>
      </c>
      <c r="AG1572">
        <v>-41.377007040000002</v>
      </c>
      <c r="AI1572">
        <v>306000</v>
      </c>
      <c r="AJ1572" t="s">
        <v>1696</v>
      </c>
      <c r="AK1572" t="s">
        <v>96</v>
      </c>
      <c r="AL1572">
        <v>0</v>
      </c>
      <c r="AM1572">
        <v>0</v>
      </c>
      <c r="AN1572">
        <v>0</v>
      </c>
      <c r="AO1572">
        <v>0</v>
      </c>
      <c r="AP1572">
        <v>0</v>
      </c>
      <c r="AQ1572">
        <v>0.68</v>
      </c>
      <c r="AR1572">
        <v>0</v>
      </c>
      <c r="AS1572">
        <v>0</v>
      </c>
      <c r="AT1572">
        <v>0.32</v>
      </c>
      <c r="AU1572">
        <v>0</v>
      </c>
      <c r="AV1572">
        <v>1.2406592743209599</v>
      </c>
      <c r="AW1572">
        <v>173.26437329999999</v>
      </c>
      <c r="AX1572">
        <v>-41.314954270000001</v>
      </c>
    </row>
    <row r="1573" spans="1:50" x14ac:dyDescent="0.55000000000000004">
      <c r="A1573">
        <v>303500</v>
      </c>
      <c r="B1573" t="s">
        <v>1673</v>
      </c>
      <c r="C1573" t="s">
        <v>96</v>
      </c>
      <c r="D1573">
        <v>0</v>
      </c>
      <c r="E1573">
        <v>0</v>
      </c>
      <c r="F1573">
        <v>0</v>
      </c>
      <c r="G1573">
        <v>0</v>
      </c>
      <c r="H1573">
        <v>1</v>
      </c>
      <c r="I1573">
        <v>0</v>
      </c>
      <c r="J1573">
        <v>0</v>
      </c>
      <c r="K1573">
        <v>0</v>
      </c>
      <c r="L1573">
        <v>0</v>
      </c>
      <c r="M1573">
        <v>0.02</v>
      </c>
      <c r="N1573">
        <v>8.9930057695396108</v>
      </c>
      <c r="O1573">
        <f t="shared" si="48"/>
        <v>173.2089168</v>
      </c>
      <c r="P1573">
        <f t="shared" si="49"/>
        <v>-41.386390390000003</v>
      </c>
      <c r="R1573">
        <v>302700</v>
      </c>
      <c r="S1573" t="s">
        <v>1664</v>
      </c>
      <c r="T1573" t="s">
        <v>96</v>
      </c>
      <c r="U1573">
        <v>0</v>
      </c>
      <c r="V1573">
        <v>0</v>
      </c>
      <c r="W1573">
        <v>0</v>
      </c>
      <c r="X1573">
        <v>0</v>
      </c>
      <c r="Y1573">
        <v>1</v>
      </c>
      <c r="Z1573">
        <v>0</v>
      </c>
      <c r="AA1573">
        <v>0</v>
      </c>
      <c r="AB1573">
        <v>0</v>
      </c>
      <c r="AC1573">
        <v>0</v>
      </c>
      <c r="AD1573">
        <v>0.02</v>
      </c>
      <c r="AE1573">
        <v>6.7008313009595399</v>
      </c>
      <c r="AF1573">
        <v>173.14308840000001</v>
      </c>
      <c r="AG1573">
        <v>-41.366882709999999</v>
      </c>
      <c r="AI1573">
        <v>306100</v>
      </c>
      <c r="AJ1573" t="s">
        <v>1697</v>
      </c>
      <c r="AK1573" t="s">
        <v>96</v>
      </c>
      <c r="AL1573">
        <v>0</v>
      </c>
      <c r="AM1573">
        <v>0.32</v>
      </c>
      <c r="AN1573">
        <v>0</v>
      </c>
      <c r="AO1573">
        <v>0</v>
      </c>
      <c r="AP1573">
        <v>0.01</v>
      </c>
      <c r="AQ1573">
        <v>0.25</v>
      </c>
      <c r="AR1573">
        <v>0</v>
      </c>
      <c r="AS1573">
        <v>0.1</v>
      </c>
      <c r="AT1573">
        <v>0.32</v>
      </c>
      <c r="AU1573">
        <v>0</v>
      </c>
      <c r="AV1573">
        <v>6.8143265059409099</v>
      </c>
      <c r="AW1573">
        <v>173.21394269999999</v>
      </c>
      <c r="AX1573">
        <v>-41.340274989999998</v>
      </c>
    </row>
    <row r="1574" spans="1:50" x14ac:dyDescent="0.55000000000000004">
      <c r="A1574">
        <v>303600</v>
      </c>
      <c r="B1574" t="s">
        <v>1674</v>
      </c>
      <c r="C1574" t="s">
        <v>96</v>
      </c>
      <c r="D1574">
        <v>0</v>
      </c>
      <c r="E1574">
        <v>0</v>
      </c>
      <c r="F1574">
        <v>0</v>
      </c>
      <c r="G1574">
        <v>0</v>
      </c>
      <c r="H1574">
        <v>0.94</v>
      </c>
      <c r="I1574">
        <v>0.02</v>
      </c>
      <c r="J1574">
        <v>0</v>
      </c>
      <c r="K1574">
        <v>0.03</v>
      </c>
      <c r="L1574">
        <v>0.01</v>
      </c>
      <c r="M1574">
        <v>0.02</v>
      </c>
      <c r="N1574">
        <v>11.9373798981864</v>
      </c>
      <c r="O1574">
        <f t="shared" si="48"/>
        <v>173.4127283</v>
      </c>
      <c r="P1574">
        <f t="shared" si="49"/>
        <v>-41.238379709999997</v>
      </c>
      <c r="R1574">
        <v>302800</v>
      </c>
      <c r="S1574" t="s">
        <v>1666</v>
      </c>
      <c r="T1574" t="s">
        <v>96</v>
      </c>
      <c r="U1574">
        <v>0</v>
      </c>
      <c r="V1574">
        <v>0</v>
      </c>
      <c r="W1574">
        <v>0</v>
      </c>
      <c r="X1574">
        <v>0</v>
      </c>
      <c r="Y1574">
        <v>0.86</v>
      </c>
      <c r="Z1574">
        <v>0.01</v>
      </c>
      <c r="AA1574">
        <v>0</v>
      </c>
      <c r="AB1574">
        <v>0.02</v>
      </c>
      <c r="AC1574">
        <v>0.11</v>
      </c>
      <c r="AD1574">
        <v>0.02</v>
      </c>
      <c r="AE1574">
        <v>7.5235806898034401</v>
      </c>
      <c r="AF1574">
        <v>173.18938639999999</v>
      </c>
      <c r="AG1574">
        <v>-41.337503650000002</v>
      </c>
      <c r="AI1574">
        <v>306200</v>
      </c>
      <c r="AJ1574" t="s">
        <v>1698</v>
      </c>
      <c r="AK1574" t="s">
        <v>96</v>
      </c>
      <c r="AL1574">
        <v>0</v>
      </c>
      <c r="AM1574">
        <v>0</v>
      </c>
      <c r="AN1574">
        <v>0</v>
      </c>
      <c r="AO1574">
        <v>0</v>
      </c>
      <c r="AP1574">
        <v>0</v>
      </c>
      <c r="AQ1574">
        <v>1</v>
      </c>
      <c r="AR1574">
        <v>0</v>
      </c>
      <c r="AS1574">
        <v>0</v>
      </c>
      <c r="AT1574">
        <v>0</v>
      </c>
      <c r="AU1574">
        <v>0</v>
      </c>
      <c r="AV1574" t="s">
        <v>97</v>
      </c>
      <c r="AW1574">
        <v>173.2914447</v>
      </c>
      <c r="AX1574">
        <v>-41.300616499999997</v>
      </c>
    </row>
    <row r="1575" spans="1:50" x14ac:dyDescent="0.55000000000000004">
      <c r="A1575">
        <v>303800</v>
      </c>
      <c r="B1575" t="s">
        <v>1675</v>
      </c>
      <c r="C1575" t="s">
        <v>96</v>
      </c>
      <c r="D1575">
        <v>0</v>
      </c>
      <c r="E1575">
        <v>0</v>
      </c>
      <c r="F1575">
        <v>0</v>
      </c>
      <c r="G1575">
        <v>0</v>
      </c>
      <c r="H1575">
        <v>0.92</v>
      </c>
      <c r="I1575">
        <v>0.04</v>
      </c>
      <c r="J1575">
        <v>0</v>
      </c>
      <c r="K1575">
        <v>0.04</v>
      </c>
      <c r="L1575">
        <v>0</v>
      </c>
      <c r="M1575">
        <v>0.02</v>
      </c>
      <c r="N1575">
        <v>7.1716144880715698</v>
      </c>
      <c r="O1575">
        <f t="shared" si="48"/>
        <v>173.32487029999999</v>
      </c>
      <c r="P1575">
        <f t="shared" si="49"/>
        <v>-41.230076560000001</v>
      </c>
      <c r="R1575">
        <v>302900</v>
      </c>
      <c r="S1575" t="s">
        <v>1667</v>
      </c>
      <c r="T1575" t="s">
        <v>96</v>
      </c>
      <c r="U1575">
        <v>0</v>
      </c>
      <c r="V1575">
        <v>0</v>
      </c>
      <c r="W1575">
        <v>0</v>
      </c>
      <c r="X1575">
        <v>0</v>
      </c>
      <c r="Y1575">
        <v>1</v>
      </c>
      <c r="Z1575">
        <v>0</v>
      </c>
      <c r="AA1575">
        <v>0</v>
      </c>
      <c r="AB1575">
        <v>0</v>
      </c>
      <c r="AC1575">
        <v>0</v>
      </c>
      <c r="AD1575">
        <v>0.02</v>
      </c>
      <c r="AE1575" t="s">
        <v>97</v>
      </c>
      <c r="AF1575">
        <v>173.17589229999999</v>
      </c>
      <c r="AG1575">
        <v>-41.34508297</v>
      </c>
      <c r="AI1575">
        <v>306300</v>
      </c>
      <c r="AJ1575" t="s">
        <v>1699</v>
      </c>
      <c r="AK1575" t="s">
        <v>96</v>
      </c>
      <c r="AL1575">
        <v>0</v>
      </c>
      <c r="AM1575">
        <v>0.31</v>
      </c>
      <c r="AN1575">
        <v>0</v>
      </c>
      <c r="AO1575">
        <v>0</v>
      </c>
      <c r="AP1575">
        <v>0.01</v>
      </c>
      <c r="AQ1575">
        <v>0.44</v>
      </c>
      <c r="AR1575">
        <v>0</v>
      </c>
      <c r="AS1575">
        <v>0.11</v>
      </c>
      <c r="AT1575">
        <v>0.13</v>
      </c>
      <c r="AU1575">
        <v>0</v>
      </c>
      <c r="AV1575" t="s">
        <v>97</v>
      </c>
      <c r="AW1575">
        <v>173.65276019999999</v>
      </c>
      <c r="AX1575">
        <v>-41.209094360000002</v>
      </c>
    </row>
    <row r="1576" spans="1:50" x14ac:dyDescent="0.55000000000000004">
      <c r="A1576">
        <v>303900</v>
      </c>
      <c r="B1576" t="s">
        <v>1676</v>
      </c>
      <c r="C1576" t="s">
        <v>96</v>
      </c>
      <c r="D1576" t="s">
        <v>97</v>
      </c>
      <c r="E1576" t="s">
        <v>97</v>
      </c>
      <c r="F1576" t="s">
        <v>97</v>
      </c>
      <c r="G1576">
        <v>0</v>
      </c>
      <c r="H1576" t="s">
        <v>97</v>
      </c>
      <c r="I1576" t="s">
        <v>97</v>
      </c>
      <c r="J1576">
        <v>0</v>
      </c>
      <c r="K1576" t="s">
        <v>97</v>
      </c>
      <c r="L1576" t="s">
        <v>97</v>
      </c>
      <c r="M1576">
        <v>0.02</v>
      </c>
      <c r="N1576" t="s">
        <v>97</v>
      </c>
      <c r="O1576">
        <f t="shared" si="48"/>
        <v>173.2779615</v>
      </c>
      <c r="P1576">
        <f t="shared" si="49"/>
        <v>-41.261522110000001</v>
      </c>
      <c r="R1576">
        <v>303000</v>
      </c>
      <c r="S1576" t="s">
        <v>1668</v>
      </c>
      <c r="T1576" t="s">
        <v>96</v>
      </c>
      <c r="U1576">
        <v>0</v>
      </c>
      <c r="V1576">
        <v>0</v>
      </c>
      <c r="W1576">
        <v>0</v>
      </c>
      <c r="X1576">
        <v>0</v>
      </c>
      <c r="Y1576">
        <v>1</v>
      </c>
      <c r="Z1576">
        <v>0</v>
      </c>
      <c r="AA1576">
        <v>0</v>
      </c>
      <c r="AB1576">
        <v>0</v>
      </c>
      <c r="AC1576">
        <v>0</v>
      </c>
      <c r="AD1576">
        <v>0.02</v>
      </c>
      <c r="AE1576">
        <v>1.8683098524864801</v>
      </c>
      <c r="AF1576">
        <v>173.17156809999901</v>
      </c>
      <c r="AG1576">
        <v>-41.356921290000003</v>
      </c>
      <c r="AI1576">
        <v>306500</v>
      </c>
      <c r="AJ1576" t="s">
        <v>1700</v>
      </c>
      <c r="AK1576" t="s">
        <v>96</v>
      </c>
      <c r="AL1576">
        <v>0</v>
      </c>
      <c r="AM1576">
        <v>0.44</v>
      </c>
      <c r="AN1576">
        <v>0</v>
      </c>
      <c r="AO1576">
        <v>0</v>
      </c>
      <c r="AP1576">
        <v>0</v>
      </c>
      <c r="AQ1576">
        <v>0.56000000000000005</v>
      </c>
      <c r="AR1576">
        <v>0</v>
      </c>
      <c r="AS1576">
        <v>0</v>
      </c>
      <c r="AT1576">
        <v>0</v>
      </c>
      <c r="AU1576">
        <v>0</v>
      </c>
      <c r="AV1576" t="s">
        <v>97</v>
      </c>
      <c r="AW1576">
        <v>174.04347569999999</v>
      </c>
      <c r="AX1576">
        <v>-41.209594520000003</v>
      </c>
    </row>
    <row r="1577" spans="1:50" x14ac:dyDescent="0.55000000000000004">
      <c r="A1577">
        <v>304000</v>
      </c>
      <c r="B1577" t="s">
        <v>1701</v>
      </c>
      <c r="C1577" t="s">
        <v>96</v>
      </c>
      <c r="D1577">
        <v>0</v>
      </c>
      <c r="E1577">
        <v>0</v>
      </c>
      <c r="F1577">
        <v>0</v>
      </c>
      <c r="G1577">
        <v>0</v>
      </c>
      <c r="H1577">
        <v>1</v>
      </c>
      <c r="I1577">
        <v>0</v>
      </c>
      <c r="J1577">
        <v>0</v>
      </c>
      <c r="K1577">
        <v>0</v>
      </c>
      <c r="L1577">
        <v>0</v>
      </c>
      <c r="M1577">
        <v>0.02</v>
      </c>
      <c r="N1577" t="s">
        <v>97</v>
      </c>
      <c r="O1577">
        <f t="shared" si="48"/>
        <v>173.2297509</v>
      </c>
      <c r="P1577">
        <f t="shared" si="49"/>
        <v>-41.2956675</v>
      </c>
      <c r="R1577">
        <v>303100</v>
      </c>
      <c r="S1577" t="s">
        <v>1669</v>
      </c>
      <c r="T1577" t="s">
        <v>96</v>
      </c>
      <c r="U1577">
        <v>0</v>
      </c>
      <c r="V1577">
        <v>0</v>
      </c>
      <c r="W1577">
        <v>0</v>
      </c>
      <c r="X1577">
        <v>0</v>
      </c>
      <c r="Y1577">
        <v>1</v>
      </c>
      <c r="Z1577">
        <v>0</v>
      </c>
      <c r="AA1577">
        <v>0</v>
      </c>
      <c r="AB1577">
        <v>0</v>
      </c>
      <c r="AC1577">
        <v>0</v>
      </c>
      <c r="AD1577">
        <v>0.02</v>
      </c>
      <c r="AE1577" t="s">
        <v>97</v>
      </c>
      <c r="AF1577">
        <v>173.1866824</v>
      </c>
      <c r="AG1577">
        <v>-41.347531859999997</v>
      </c>
      <c r="AI1577">
        <v>306600</v>
      </c>
      <c r="AJ1577" t="s">
        <v>1702</v>
      </c>
      <c r="AK1577" t="s">
        <v>96</v>
      </c>
      <c r="AL1577">
        <v>0</v>
      </c>
      <c r="AM1577">
        <v>0.5</v>
      </c>
      <c r="AN1577">
        <v>0</v>
      </c>
      <c r="AO1577">
        <v>0</v>
      </c>
      <c r="AP1577">
        <v>0</v>
      </c>
      <c r="AQ1577">
        <v>0</v>
      </c>
      <c r="AR1577">
        <v>0</v>
      </c>
      <c r="AS1577">
        <v>0</v>
      </c>
      <c r="AT1577">
        <v>0.5</v>
      </c>
      <c r="AU1577">
        <v>0</v>
      </c>
      <c r="AV1577" t="s">
        <v>97</v>
      </c>
      <c r="AW1577">
        <v>173.262369199999</v>
      </c>
      <c r="AX1577">
        <v>-41.813099960000002</v>
      </c>
    </row>
    <row r="1578" spans="1:50" x14ac:dyDescent="0.55000000000000004">
      <c r="A1578">
        <v>304100</v>
      </c>
      <c r="B1578" t="s">
        <v>1677</v>
      </c>
      <c r="C1578" t="s">
        <v>96</v>
      </c>
      <c r="D1578">
        <v>0</v>
      </c>
      <c r="E1578">
        <v>0</v>
      </c>
      <c r="F1578">
        <v>0</v>
      </c>
      <c r="G1578">
        <v>0</v>
      </c>
      <c r="H1578">
        <v>0.83</v>
      </c>
      <c r="I1578">
        <v>0.01</v>
      </c>
      <c r="J1578">
        <v>0</v>
      </c>
      <c r="K1578">
        <v>0.06</v>
      </c>
      <c r="L1578">
        <v>0.1</v>
      </c>
      <c r="M1578">
        <v>0.02</v>
      </c>
      <c r="N1578">
        <v>3.2289343451110999</v>
      </c>
      <c r="O1578">
        <f t="shared" si="48"/>
        <v>173.24112109999999</v>
      </c>
      <c r="P1578">
        <f t="shared" si="49"/>
        <v>-41.284488899999999</v>
      </c>
      <c r="R1578">
        <v>303200</v>
      </c>
      <c r="S1578" t="s">
        <v>1670</v>
      </c>
      <c r="T1578" t="s">
        <v>96</v>
      </c>
      <c r="U1578">
        <v>0</v>
      </c>
      <c r="V1578">
        <v>0</v>
      </c>
      <c r="W1578">
        <v>0</v>
      </c>
      <c r="X1578">
        <v>0</v>
      </c>
      <c r="Y1578">
        <v>0.91</v>
      </c>
      <c r="Z1578">
        <v>0</v>
      </c>
      <c r="AA1578">
        <v>0</v>
      </c>
      <c r="AB1578">
        <v>0</v>
      </c>
      <c r="AC1578">
        <v>0.09</v>
      </c>
      <c r="AD1578">
        <v>0.02</v>
      </c>
      <c r="AE1578">
        <v>5.9302848591363597</v>
      </c>
      <c r="AF1578">
        <v>173.2041874</v>
      </c>
      <c r="AG1578">
        <v>-41.341522480000002</v>
      </c>
      <c r="AI1578">
        <v>306700</v>
      </c>
      <c r="AJ1578" t="s">
        <v>1703</v>
      </c>
      <c r="AK1578" t="s">
        <v>96</v>
      </c>
      <c r="AL1578">
        <v>0</v>
      </c>
      <c r="AM1578">
        <v>0.12</v>
      </c>
      <c r="AN1578">
        <v>0</v>
      </c>
      <c r="AO1578">
        <v>0</v>
      </c>
      <c r="AP1578">
        <v>0.01</v>
      </c>
      <c r="AQ1578">
        <v>0.38</v>
      </c>
      <c r="AR1578">
        <v>0</v>
      </c>
      <c r="AS1578">
        <v>0.14000000000000001</v>
      </c>
      <c r="AT1578">
        <v>0.35</v>
      </c>
      <c r="AU1578">
        <v>0</v>
      </c>
      <c r="AV1578">
        <v>3.82881741363297</v>
      </c>
      <c r="AW1578">
        <v>174.0336733</v>
      </c>
      <c r="AX1578">
        <v>-41.26901239</v>
      </c>
    </row>
    <row r="1579" spans="1:50" x14ac:dyDescent="0.55000000000000004">
      <c r="A1579">
        <v>304200</v>
      </c>
      <c r="B1579" t="s">
        <v>1678</v>
      </c>
      <c r="C1579" t="s">
        <v>96</v>
      </c>
      <c r="D1579">
        <v>0</v>
      </c>
      <c r="E1579">
        <v>0</v>
      </c>
      <c r="F1579">
        <v>0</v>
      </c>
      <c r="G1579">
        <v>0</v>
      </c>
      <c r="H1579">
        <v>0.76</v>
      </c>
      <c r="I1579">
        <v>0.02</v>
      </c>
      <c r="J1579">
        <v>0</v>
      </c>
      <c r="K1579">
        <v>0.06</v>
      </c>
      <c r="L1579">
        <v>0.16</v>
      </c>
      <c r="M1579">
        <v>0.02</v>
      </c>
      <c r="N1579">
        <v>2.2604952762043502</v>
      </c>
      <c r="O1579">
        <f t="shared" si="48"/>
        <v>173.2695032</v>
      </c>
      <c r="P1579">
        <f t="shared" si="49"/>
        <v>-41.268385600000002</v>
      </c>
      <c r="R1579">
        <v>303300</v>
      </c>
      <c r="S1579" t="s">
        <v>1671</v>
      </c>
      <c r="T1579" t="s">
        <v>96</v>
      </c>
      <c r="U1579">
        <v>0</v>
      </c>
      <c r="V1579">
        <v>0</v>
      </c>
      <c r="W1579">
        <v>0</v>
      </c>
      <c r="X1579">
        <v>0</v>
      </c>
      <c r="Y1579">
        <v>1</v>
      </c>
      <c r="Z1579">
        <v>0</v>
      </c>
      <c r="AA1579">
        <v>0</v>
      </c>
      <c r="AB1579">
        <v>0</v>
      </c>
      <c r="AC1579">
        <v>0</v>
      </c>
      <c r="AD1579">
        <v>0.02</v>
      </c>
      <c r="AE1579">
        <v>12.142001361384599</v>
      </c>
      <c r="AF1579">
        <v>173.1983645</v>
      </c>
      <c r="AG1579">
        <v>-41.346732709999998</v>
      </c>
      <c r="AI1579">
        <v>306800</v>
      </c>
      <c r="AJ1579" t="s">
        <v>1704</v>
      </c>
      <c r="AK1579" t="s">
        <v>96</v>
      </c>
      <c r="AL1579">
        <v>0</v>
      </c>
      <c r="AM1579">
        <v>0.06</v>
      </c>
      <c r="AN1579">
        <v>0</v>
      </c>
      <c r="AO1579">
        <v>0</v>
      </c>
      <c r="AP1579">
        <v>-2.2204460492503101E-16</v>
      </c>
      <c r="AQ1579">
        <v>0.79</v>
      </c>
      <c r="AR1579">
        <v>0</v>
      </c>
      <c r="AS1579">
        <v>0.04</v>
      </c>
      <c r="AT1579">
        <v>0.11</v>
      </c>
      <c r="AU1579">
        <v>0</v>
      </c>
      <c r="AV1579">
        <v>1.41715814533049</v>
      </c>
      <c r="AW1579">
        <v>174.00623680000001</v>
      </c>
      <c r="AX1579">
        <v>-41.289620110000001</v>
      </c>
    </row>
    <row r="1580" spans="1:50" x14ac:dyDescent="0.55000000000000004">
      <c r="A1580">
        <v>304300</v>
      </c>
      <c r="B1580" t="s">
        <v>1679</v>
      </c>
      <c r="C1580" t="s">
        <v>96</v>
      </c>
      <c r="D1580">
        <v>0</v>
      </c>
      <c r="E1580">
        <v>0</v>
      </c>
      <c r="F1580">
        <v>0</v>
      </c>
      <c r="G1580">
        <v>0</v>
      </c>
      <c r="H1580">
        <v>0.89</v>
      </c>
      <c r="I1580">
        <v>0.02</v>
      </c>
      <c r="J1580">
        <v>0</v>
      </c>
      <c r="K1580">
        <v>0.08</v>
      </c>
      <c r="L1580">
        <v>0.01</v>
      </c>
      <c r="M1580">
        <v>0.02</v>
      </c>
      <c r="N1580">
        <v>5.7611035227173</v>
      </c>
      <c r="O1580">
        <f t="shared" si="48"/>
        <v>173.3197667</v>
      </c>
      <c r="P1580">
        <f t="shared" si="49"/>
        <v>-41.247868519999997</v>
      </c>
      <c r="R1580">
        <v>303400</v>
      </c>
      <c r="S1580" t="s">
        <v>1672</v>
      </c>
      <c r="T1580" t="s">
        <v>96</v>
      </c>
      <c r="U1580">
        <v>0</v>
      </c>
      <c r="V1580">
        <v>0</v>
      </c>
      <c r="W1580">
        <v>0</v>
      </c>
      <c r="X1580">
        <v>0</v>
      </c>
      <c r="Y1580">
        <v>1</v>
      </c>
      <c r="Z1580">
        <v>0</v>
      </c>
      <c r="AA1580">
        <v>0</v>
      </c>
      <c r="AB1580">
        <v>0</v>
      </c>
      <c r="AC1580">
        <v>0</v>
      </c>
      <c r="AD1580">
        <v>0.02</v>
      </c>
      <c r="AE1580" t="s">
        <v>97</v>
      </c>
      <c r="AF1580">
        <v>173.18736419999999</v>
      </c>
      <c r="AG1580">
        <v>-41.353700459999999</v>
      </c>
      <c r="AI1580">
        <v>306900</v>
      </c>
      <c r="AJ1580" t="s">
        <v>1705</v>
      </c>
      <c r="AK1580" t="s">
        <v>96</v>
      </c>
      <c r="AL1580">
        <v>0</v>
      </c>
      <c r="AM1580">
        <v>0.5</v>
      </c>
      <c r="AN1580">
        <v>0</v>
      </c>
      <c r="AO1580">
        <v>0</v>
      </c>
      <c r="AP1580">
        <v>0</v>
      </c>
      <c r="AQ1580">
        <v>0.5</v>
      </c>
      <c r="AR1580">
        <v>0</v>
      </c>
      <c r="AS1580">
        <v>0</v>
      </c>
      <c r="AT1580">
        <v>0</v>
      </c>
      <c r="AU1580">
        <v>0</v>
      </c>
      <c r="AV1580">
        <v>3.95922834975361</v>
      </c>
      <c r="AW1580">
        <v>173.9111466</v>
      </c>
      <c r="AX1580">
        <v>-41.418525420000002</v>
      </c>
    </row>
    <row r="1581" spans="1:50" x14ac:dyDescent="0.55000000000000004">
      <c r="A1581">
        <v>304400</v>
      </c>
      <c r="B1581" t="s">
        <v>1680</v>
      </c>
      <c r="C1581" t="s">
        <v>96</v>
      </c>
      <c r="D1581">
        <v>0</v>
      </c>
      <c r="E1581">
        <v>0.01</v>
      </c>
      <c r="F1581">
        <v>0</v>
      </c>
      <c r="G1581">
        <v>0</v>
      </c>
      <c r="H1581">
        <v>0.88999999999999901</v>
      </c>
      <c r="I1581">
        <v>0.01</v>
      </c>
      <c r="J1581">
        <v>0</v>
      </c>
      <c r="K1581">
        <v>0.05</v>
      </c>
      <c r="L1581">
        <v>0.04</v>
      </c>
      <c r="M1581">
        <v>0.02</v>
      </c>
      <c r="N1581">
        <v>3.9278395620757398</v>
      </c>
      <c r="O1581">
        <f t="shared" si="48"/>
        <v>173.22023159999901</v>
      </c>
      <c r="P1581">
        <f t="shared" si="49"/>
        <v>-41.30641413</v>
      </c>
      <c r="R1581">
        <v>303500</v>
      </c>
      <c r="S1581" t="s">
        <v>1673</v>
      </c>
      <c r="T1581" t="s">
        <v>96</v>
      </c>
      <c r="U1581" t="s">
        <v>97</v>
      </c>
      <c r="V1581" t="s">
        <v>97</v>
      </c>
      <c r="W1581" t="s">
        <v>97</v>
      </c>
      <c r="X1581">
        <v>0</v>
      </c>
      <c r="Y1581" t="s">
        <v>97</v>
      </c>
      <c r="Z1581" t="s">
        <v>97</v>
      </c>
      <c r="AA1581">
        <v>0</v>
      </c>
      <c r="AB1581" t="s">
        <v>97</v>
      </c>
      <c r="AC1581" t="s">
        <v>97</v>
      </c>
      <c r="AD1581">
        <v>0.02</v>
      </c>
      <c r="AE1581" t="s">
        <v>97</v>
      </c>
      <c r="AF1581">
        <v>173.2089168</v>
      </c>
      <c r="AG1581">
        <v>-41.386390390000003</v>
      </c>
      <c r="AI1581">
        <v>307000</v>
      </c>
      <c r="AJ1581" t="s">
        <v>1706</v>
      </c>
      <c r="AK1581" t="s">
        <v>96</v>
      </c>
      <c r="AL1581">
        <v>0</v>
      </c>
      <c r="AM1581">
        <v>0.53</v>
      </c>
      <c r="AN1581">
        <v>0</v>
      </c>
      <c r="AO1581">
        <v>0</v>
      </c>
      <c r="AP1581">
        <v>0.01</v>
      </c>
      <c r="AQ1581">
        <v>0.36</v>
      </c>
      <c r="AR1581">
        <v>0</v>
      </c>
      <c r="AS1581">
        <v>0.06</v>
      </c>
      <c r="AT1581">
        <v>0.04</v>
      </c>
      <c r="AU1581">
        <v>0</v>
      </c>
      <c r="AV1581">
        <v>2.31618146784899</v>
      </c>
      <c r="AW1581">
        <v>173.60577140000001</v>
      </c>
      <c r="AX1581">
        <v>-41.954091550000001</v>
      </c>
    </row>
    <row r="1582" spans="1:50" x14ac:dyDescent="0.55000000000000004">
      <c r="A1582">
        <v>304500</v>
      </c>
      <c r="B1582" t="s">
        <v>1682</v>
      </c>
      <c r="C1582" t="s">
        <v>96</v>
      </c>
      <c r="D1582">
        <v>0</v>
      </c>
      <c r="E1582">
        <v>0</v>
      </c>
      <c r="F1582">
        <v>0</v>
      </c>
      <c r="G1582">
        <v>0</v>
      </c>
      <c r="H1582">
        <v>0.83</v>
      </c>
      <c r="I1582">
        <v>0.04</v>
      </c>
      <c r="J1582">
        <v>0</v>
      </c>
      <c r="K1582">
        <v>0.04</v>
      </c>
      <c r="L1582">
        <v>0.09</v>
      </c>
      <c r="M1582">
        <v>0.02</v>
      </c>
      <c r="N1582">
        <v>2.8104528613358699</v>
      </c>
      <c r="O1582">
        <f t="shared" si="48"/>
        <v>173.2665447</v>
      </c>
      <c r="P1582">
        <f t="shared" si="49"/>
        <v>-41.275218819999999</v>
      </c>
      <c r="R1582">
        <v>303600</v>
      </c>
      <c r="S1582" t="s">
        <v>1674</v>
      </c>
      <c r="T1582" t="s">
        <v>96</v>
      </c>
      <c r="U1582">
        <v>0</v>
      </c>
      <c r="V1582">
        <v>0</v>
      </c>
      <c r="W1582">
        <v>0</v>
      </c>
      <c r="X1582">
        <v>0</v>
      </c>
      <c r="Y1582">
        <v>0.72</v>
      </c>
      <c r="Z1582">
        <v>0</v>
      </c>
      <c r="AA1582">
        <v>0</v>
      </c>
      <c r="AB1582">
        <v>0.14000000000000001</v>
      </c>
      <c r="AC1582">
        <v>0.14000000000000001</v>
      </c>
      <c r="AD1582">
        <v>0.02</v>
      </c>
      <c r="AE1582">
        <v>2.0798434853206902</v>
      </c>
      <c r="AF1582">
        <v>173.4127283</v>
      </c>
      <c r="AG1582">
        <v>-41.238379709999997</v>
      </c>
      <c r="AI1582">
        <v>307100</v>
      </c>
      <c r="AJ1582" t="s">
        <v>1707</v>
      </c>
      <c r="AK1582" t="s">
        <v>96</v>
      </c>
      <c r="AL1582">
        <v>0</v>
      </c>
      <c r="AM1582">
        <v>0.19</v>
      </c>
      <c r="AN1582">
        <v>0</v>
      </c>
      <c r="AO1582">
        <v>0</v>
      </c>
      <c r="AP1582">
        <v>1.11022302462515E-16</v>
      </c>
      <c r="AQ1582">
        <v>0.48</v>
      </c>
      <c r="AR1582">
        <v>0</v>
      </c>
      <c r="AS1582">
        <v>0.1</v>
      </c>
      <c r="AT1582">
        <v>0.23</v>
      </c>
      <c r="AU1582">
        <v>0</v>
      </c>
      <c r="AV1582">
        <v>16.367584296663502</v>
      </c>
      <c r="AW1582">
        <v>173.8259175</v>
      </c>
      <c r="AX1582">
        <v>-41.508138039999999</v>
      </c>
    </row>
    <row r="1583" spans="1:50" x14ac:dyDescent="0.55000000000000004">
      <c r="A1583">
        <v>304600</v>
      </c>
      <c r="B1583" t="s">
        <v>1683</v>
      </c>
      <c r="C1583" t="s">
        <v>96</v>
      </c>
      <c r="D1583">
        <v>0</v>
      </c>
      <c r="E1583">
        <v>0</v>
      </c>
      <c r="F1583">
        <v>0</v>
      </c>
      <c r="G1583">
        <v>0</v>
      </c>
      <c r="H1583">
        <v>0.89999999999999902</v>
      </c>
      <c r="I1583">
        <v>0.02</v>
      </c>
      <c r="J1583">
        <v>0</v>
      </c>
      <c r="K1583">
        <v>0.05</v>
      </c>
      <c r="L1583">
        <v>0.03</v>
      </c>
      <c r="M1583">
        <v>0.02</v>
      </c>
      <c r="N1583">
        <v>3.3518008333812901</v>
      </c>
      <c r="O1583">
        <f t="shared" si="48"/>
        <v>173.25332259999999</v>
      </c>
      <c r="P1583">
        <f t="shared" si="49"/>
        <v>-41.29106093</v>
      </c>
      <c r="R1583">
        <v>303800</v>
      </c>
      <c r="S1583" t="s">
        <v>1675</v>
      </c>
      <c r="T1583" t="s">
        <v>96</v>
      </c>
      <c r="U1583">
        <v>0</v>
      </c>
      <c r="V1583">
        <v>0</v>
      </c>
      <c r="W1583">
        <v>0</v>
      </c>
      <c r="X1583">
        <v>0</v>
      </c>
      <c r="Y1583">
        <v>1</v>
      </c>
      <c r="Z1583">
        <v>0</v>
      </c>
      <c r="AA1583">
        <v>0</v>
      </c>
      <c r="AB1583">
        <v>0</v>
      </c>
      <c r="AC1583">
        <v>0</v>
      </c>
      <c r="AD1583">
        <v>0.02</v>
      </c>
      <c r="AE1583">
        <v>1.0122557541503601</v>
      </c>
      <c r="AF1583">
        <v>173.32487029999999</v>
      </c>
      <c r="AG1583">
        <v>-41.230076560000001</v>
      </c>
      <c r="AI1583">
        <v>307200</v>
      </c>
      <c r="AJ1583" t="s">
        <v>1708</v>
      </c>
      <c r="AK1583" t="s">
        <v>96</v>
      </c>
      <c r="AL1583">
        <v>0</v>
      </c>
      <c r="AM1583">
        <v>0.14000000000000001</v>
      </c>
      <c r="AN1583">
        <v>0</v>
      </c>
      <c r="AO1583">
        <v>0</v>
      </c>
      <c r="AP1583">
        <v>0</v>
      </c>
      <c r="AQ1583">
        <v>0.86</v>
      </c>
      <c r="AR1583">
        <v>0</v>
      </c>
      <c r="AS1583">
        <v>0</v>
      </c>
      <c r="AT1583">
        <v>0</v>
      </c>
      <c r="AU1583">
        <v>0</v>
      </c>
      <c r="AV1583">
        <v>2.5133424739481902</v>
      </c>
      <c r="AW1583">
        <v>173.96297869999901</v>
      </c>
      <c r="AX1583">
        <v>-41.484260419999998</v>
      </c>
    </row>
    <row r="1584" spans="1:50" x14ac:dyDescent="0.55000000000000004">
      <c r="A1584">
        <v>304700</v>
      </c>
      <c r="B1584" t="s">
        <v>1684</v>
      </c>
      <c r="C1584" t="s">
        <v>96</v>
      </c>
      <c r="D1584">
        <v>0</v>
      </c>
      <c r="E1584">
        <v>0</v>
      </c>
      <c r="F1584">
        <v>0</v>
      </c>
      <c r="G1584">
        <v>0</v>
      </c>
      <c r="H1584">
        <v>0.45</v>
      </c>
      <c r="I1584">
        <v>0</v>
      </c>
      <c r="J1584">
        <v>0</v>
      </c>
      <c r="K1584">
        <v>0</v>
      </c>
      <c r="L1584">
        <v>0.55000000000000004</v>
      </c>
      <c r="M1584">
        <v>0.02</v>
      </c>
      <c r="N1584">
        <v>0.582945064863162</v>
      </c>
      <c r="O1584">
        <f t="shared" si="48"/>
        <v>173.2821088</v>
      </c>
      <c r="P1584">
        <f t="shared" si="49"/>
        <v>-41.272738629999999</v>
      </c>
      <c r="R1584">
        <v>303900</v>
      </c>
      <c r="S1584" t="s">
        <v>1676</v>
      </c>
      <c r="T1584" t="s">
        <v>96</v>
      </c>
      <c r="U1584">
        <v>0</v>
      </c>
      <c r="V1584">
        <v>0</v>
      </c>
      <c r="W1584">
        <v>0</v>
      </c>
      <c r="X1584">
        <v>0</v>
      </c>
      <c r="Y1584">
        <v>0.94</v>
      </c>
      <c r="Z1584">
        <v>0</v>
      </c>
      <c r="AA1584">
        <v>0</v>
      </c>
      <c r="AB1584">
        <v>0.04</v>
      </c>
      <c r="AC1584">
        <v>0.02</v>
      </c>
      <c r="AD1584">
        <v>0.02</v>
      </c>
      <c r="AE1584">
        <v>6.9239285558808001</v>
      </c>
      <c r="AF1584">
        <v>173.2779615</v>
      </c>
      <c r="AG1584">
        <v>-41.261522110000001</v>
      </c>
      <c r="AI1584">
        <v>307300</v>
      </c>
      <c r="AJ1584" t="s">
        <v>1709</v>
      </c>
      <c r="AK1584" t="s">
        <v>96</v>
      </c>
      <c r="AL1584">
        <v>0</v>
      </c>
      <c r="AM1584">
        <v>0.16</v>
      </c>
      <c r="AN1584">
        <v>0</v>
      </c>
      <c r="AO1584">
        <v>0</v>
      </c>
      <c r="AP1584">
        <v>-0.01</v>
      </c>
      <c r="AQ1584">
        <v>0.77</v>
      </c>
      <c r="AR1584">
        <v>0</v>
      </c>
      <c r="AS1584">
        <v>0</v>
      </c>
      <c r="AT1584">
        <v>0.08</v>
      </c>
      <c r="AU1584">
        <v>0</v>
      </c>
      <c r="AV1584">
        <v>11.96306548516</v>
      </c>
      <c r="AW1584">
        <v>173.90363790000001</v>
      </c>
      <c r="AX1584">
        <v>-41.5308031</v>
      </c>
    </row>
    <row r="1585" spans="1:50" x14ac:dyDescent="0.55000000000000004">
      <c r="A1585">
        <v>304800</v>
      </c>
      <c r="B1585" t="s">
        <v>1685</v>
      </c>
      <c r="C1585" t="s">
        <v>96</v>
      </c>
      <c r="D1585">
        <v>0</v>
      </c>
      <c r="E1585">
        <v>0</v>
      </c>
      <c r="F1585">
        <v>0</v>
      </c>
      <c r="G1585">
        <v>0</v>
      </c>
      <c r="H1585">
        <v>0.65</v>
      </c>
      <c r="I1585">
        <v>0.01</v>
      </c>
      <c r="J1585">
        <v>0</v>
      </c>
      <c r="K1585">
        <v>0.09</v>
      </c>
      <c r="L1585">
        <v>0.25</v>
      </c>
      <c r="M1585">
        <v>0.02</v>
      </c>
      <c r="N1585">
        <v>2.7389950669256802</v>
      </c>
      <c r="O1585">
        <f t="shared" si="48"/>
        <v>173.29239870000001</v>
      </c>
      <c r="P1585">
        <f t="shared" si="49"/>
        <v>-41.267092939999998</v>
      </c>
      <c r="R1585">
        <v>304000</v>
      </c>
      <c r="S1585" t="s">
        <v>1701</v>
      </c>
      <c r="T1585" t="s">
        <v>96</v>
      </c>
      <c r="U1585">
        <v>0</v>
      </c>
      <c r="V1585">
        <v>0</v>
      </c>
      <c r="W1585">
        <v>0</v>
      </c>
      <c r="X1585">
        <v>0</v>
      </c>
      <c r="Y1585">
        <v>0.94</v>
      </c>
      <c r="Z1585">
        <v>0</v>
      </c>
      <c r="AA1585">
        <v>0</v>
      </c>
      <c r="AB1585">
        <v>0.04</v>
      </c>
      <c r="AC1585">
        <v>0.02</v>
      </c>
      <c r="AD1585">
        <v>0.02</v>
      </c>
      <c r="AE1585">
        <v>5.7378330443212597</v>
      </c>
      <c r="AF1585">
        <v>173.2297509</v>
      </c>
      <c r="AG1585">
        <v>-41.2956675</v>
      </c>
      <c r="AI1585">
        <v>307400</v>
      </c>
      <c r="AJ1585" t="s">
        <v>1710</v>
      </c>
      <c r="AK1585" t="s">
        <v>96</v>
      </c>
      <c r="AL1585">
        <v>0</v>
      </c>
      <c r="AM1585">
        <v>0</v>
      </c>
      <c r="AN1585">
        <v>0</v>
      </c>
      <c r="AO1585">
        <v>0</v>
      </c>
      <c r="AP1585">
        <v>0</v>
      </c>
      <c r="AQ1585">
        <v>0.4</v>
      </c>
      <c r="AR1585">
        <v>0</v>
      </c>
      <c r="AS1585">
        <v>0.15</v>
      </c>
      <c r="AT1585">
        <v>0.45</v>
      </c>
      <c r="AU1585">
        <v>0</v>
      </c>
      <c r="AV1585">
        <v>0.70267026136556798</v>
      </c>
      <c r="AW1585">
        <v>173.96410180000001</v>
      </c>
      <c r="AX1585">
        <v>-41.474956730000002</v>
      </c>
    </row>
    <row r="1586" spans="1:50" x14ac:dyDescent="0.55000000000000004">
      <c r="A1586">
        <v>304900</v>
      </c>
      <c r="B1586" t="s">
        <v>1686</v>
      </c>
      <c r="C1586" t="s">
        <v>96</v>
      </c>
      <c r="D1586">
        <v>0</v>
      </c>
      <c r="E1586">
        <v>0</v>
      </c>
      <c r="F1586">
        <v>0</v>
      </c>
      <c r="G1586">
        <v>0</v>
      </c>
      <c r="H1586">
        <v>0.84</v>
      </c>
      <c r="I1586">
        <v>0.02</v>
      </c>
      <c r="J1586">
        <v>0</v>
      </c>
      <c r="K1586">
        <v>0.08</v>
      </c>
      <c r="L1586">
        <v>0.06</v>
      </c>
      <c r="M1586">
        <v>0.02</v>
      </c>
      <c r="N1586">
        <v>3.1377613622707798</v>
      </c>
      <c r="O1586">
        <f t="shared" si="48"/>
        <v>173.26170070000001</v>
      </c>
      <c r="P1586">
        <f t="shared" si="49"/>
        <v>-41.285406510000001</v>
      </c>
      <c r="R1586">
        <v>304100</v>
      </c>
      <c r="S1586" t="s">
        <v>1677</v>
      </c>
      <c r="T1586" t="s">
        <v>96</v>
      </c>
      <c r="U1586">
        <v>0</v>
      </c>
      <c r="V1586">
        <v>0</v>
      </c>
      <c r="W1586">
        <v>0</v>
      </c>
      <c r="X1586">
        <v>0</v>
      </c>
      <c r="Y1586">
        <v>0.87</v>
      </c>
      <c r="Z1586">
        <v>0</v>
      </c>
      <c r="AA1586">
        <v>0</v>
      </c>
      <c r="AB1586">
        <v>0</v>
      </c>
      <c r="AC1586">
        <v>0.13</v>
      </c>
      <c r="AD1586">
        <v>0.02</v>
      </c>
      <c r="AE1586">
        <v>3.3326783035851002</v>
      </c>
      <c r="AF1586">
        <v>173.24112109999999</v>
      </c>
      <c r="AG1586">
        <v>-41.284488899999999</v>
      </c>
      <c r="AI1586">
        <v>307500</v>
      </c>
      <c r="AJ1586" t="s">
        <v>1711</v>
      </c>
      <c r="AK1586" t="s">
        <v>96</v>
      </c>
      <c r="AL1586">
        <v>0</v>
      </c>
      <c r="AM1586">
        <v>0.23</v>
      </c>
      <c r="AN1586">
        <v>0</v>
      </c>
      <c r="AO1586">
        <v>0</v>
      </c>
      <c r="AP1586">
        <v>0.03</v>
      </c>
      <c r="AQ1586">
        <v>0.42</v>
      </c>
      <c r="AR1586">
        <v>0</v>
      </c>
      <c r="AS1586">
        <v>0.14000000000000001</v>
      </c>
      <c r="AT1586">
        <v>0.18</v>
      </c>
      <c r="AU1586">
        <v>0</v>
      </c>
      <c r="AV1586">
        <v>6.19906861530401</v>
      </c>
      <c r="AW1586">
        <v>173.93617829999999</v>
      </c>
      <c r="AX1586">
        <v>-41.504222919999997</v>
      </c>
    </row>
    <row r="1587" spans="1:50" x14ac:dyDescent="0.55000000000000004">
      <c r="A1587">
        <v>305000</v>
      </c>
      <c r="B1587" t="s">
        <v>1687</v>
      </c>
      <c r="C1587" t="s">
        <v>96</v>
      </c>
      <c r="D1587">
        <v>0</v>
      </c>
      <c r="E1587">
        <v>0.02</v>
      </c>
      <c r="F1587">
        <v>0</v>
      </c>
      <c r="G1587">
        <v>0</v>
      </c>
      <c r="H1587">
        <v>0.88</v>
      </c>
      <c r="I1587">
        <v>0</v>
      </c>
      <c r="J1587">
        <v>0</v>
      </c>
      <c r="K1587">
        <v>0.05</v>
      </c>
      <c r="L1587">
        <v>0.05</v>
      </c>
      <c r="M1587">
        <v>0.02</v>
      </c>
      <c r="N1587">
        <v>3.4332002181529599</v>
      </c>
      <c r="O1587">
        <f t="shared" si="48"/>
        <v>173.2364862</v>
      </c>
      <c r="P1587">
        <f t="shared" si="49"/>
        <v>-41.304328169999998</v>
      </c>
      <c r="R1587">
        <v>304200</v>
      </c>
      <c r="S1587" t="s">
        <v>1678</v>
      </c>
      <c r="T1587" t="s">
        <v>96</v>
      </c>
      <c r="U1587">
        <v>0</v>
      </c>
      <c r="V1587">
        <v>0</v>
      </c>
      <c r="W1587">
        <v>0</v>
      </c>
      <c r="X1587">
        <v>0</v>
      </c>
      <c r="Y1587">
        <v>0.82</v>
      </c>
      <c r="Z1587">
        <v>0</v>
      </c>
      <c r="AA1587">
        <v>0</v>
      </c>
      <c r="AB1587">
        <v>0</v>
      </c>
      <c r="AC1587">
        <v>0.18</v>
      </c>
      <c r="AD1587">
        <v>0.02</v>
      </c>
      <c r="AE1587">
        <v>2.6035383557277201</v>
      </c>
      <c r="AF1587">
        <v>173.2695032</v>
      </c>
      <c r="AG1587">
        <v>-41.268385600000002</v>
      </c>
      <c r="AI1587">
        <v>307600</v>
      </c>
      <c r="AJ1587" t="s">
        <v>1712</v>
      </c>
      <c r="AK1587" t="s">
        <v>96</v>
      </c>
      <c r="AL1587" t="s">
        <v>97</v>
      </c>
      <c r="AM1587" t="s">
        <v>97</v>
      </c>
      <c r="AN1587" t="s">
        <v>97</v>
      </c>
      <c r="AO1587">
        <v>0</v>
      </c>
      <c r="AP1587" t="s">
        <v>97</v>
      </c>
      <c r="AQ1587" t="s">
        <v>97</v>
      </c>
      <c r="AR1587">
        <v>0</v>
      </c>
      <c r="AS1587" t="s">
        <v>97</v>
      </c>
      <c r="AT1587" t="s">
        <v>97</v>
      </c>
      <c r="AU1587">
        <v>0</v>
      </c>
      <c r="AV1587" t="s">
        <v>97</v>
      </c>
      <c r="AW1587">
        <v>173.93427610000001</v>
      </c>
      <c r="AX1587">
        <v>-41.514191279999999</v>
      </c>
    </row>
    <row r="1588" spans="1:50" x14ac:dyDescent="0.55000000000000004">
      <c r="A1588">
        <v>305100</v>
      </c>
      <c r="B1588" t="s">
        <v>1688</v>
      </c>
      <c r="C1588" t="s">
        <v>96</v>
      </c>
      <c r="D1588">
        <v>0</v>
      </c>
      <c r="E1588">
        <v>0</v>
      </c>
      <c r="F1588">
        <v>0</v>
      </c>
      <c r="G1588">
        <v>0</v>
      </c>
      <c r="H1588">
        <v>0.92</v>
      </c>
      <c r="I1588">
        <v>0.01</v>
      </c>
      <c r="J1588">
        <v>0</v>
      </c>
      <c r="K1588">
        <v>0.02</v>
      </c>
      <c r="L1588">
        <v>0.05</v>
      </c>
      <c r="M1588">
        <v>0.02</v>
      </c>
      <c r="N1588">
        <v>4.4780575397438698</v>
      </c>
      <c r="O1588">
        <f t="shared" si="48"/>
        <v>173.2215774</v>
      </c>
      <c r="P1588">
        <f t="shared" si="49"/>
        <v>-41.313880169999997</v>
      </c>
      <c r="R1588">
        <v>304300</v>
      </c>
      <c r="S1588" t="s">
        <v>1679</v>
      </c>
      <c r="T1588" t="s">
        <v>96</v>
      </c>
      <c r="U1588">
        <v>0</v>
      </c>
      <c r="V1588">
        <v>0</v>
      </c>
      <c r="W1588">
        <v>0</v>
      </c>
      <c r="X1588">
        <v>0</v>
      </c>
      <c r="Y1588">
        <v>1</v>
      </c>
      <c r="Z1588">
        <v>0</v>
      </c>
      <c r="AA1588">
        <v>0</v>
      </c>
      <c r="AB1588">
        <v>0</v>
      </c>
      <c r="AC1588">
        <v>0</v>
      </c>
      <c r="AD1588">
        <v>0.02</v>
      </c>
      <c r="AE1588">
        <v>2.57406954717105</v>
      </c>
      <c r="AF1588">
        <v>173.3197667</v>
      </c>
      <c r="AG1588">
        <v>-41.247868519999997</v>
      </c>
      <c r="AI1588">
        <v>307700</v>
      </c>
      <c r="AJ1588" t="s">
        <v>1713</v>
      </c>
      <c r="AK1588" t="s">
        <v>96</v>
      </c>
      <c r="AL1588">
        <v>0</v>
      </c>
      <c r="AM1588">
        <v>0</v>
      </c>
      <c r="AN1588">
        <v>0</v>
      </c>
      <c r="AO1588">
        <v>0</v>
      </c>
      <c r="AP1588">
        <v>0</v>
      </c>
      <c r="AQ1588">
        <v>0.73</v>
      </c>
      <c r="AR1588">
        <v>0</v>
      </c>
      <c r="AS1588">
        <v>0</v>
      </c>
      <c r="AT1588">
        <v>0.27</v>
      </c>
      <c r="AU1588">
        <v>0</v>
      </c>
      <c r="AV1588">
        <v>0.745483786364316</v>
      </c>
      <c r="AW1588">
        <v>173.9522346</v>
      </c>
      <c r="AX1588">
        <v>-41.502546090000003</v>
      </c>
    </row>
    <row r="1589" spans="1:50" x14ac:dyDescent="0.55000000000000004">
      <c r="A1589">
        <v>305200</v>
      </c>
      <c r="B1589" t="s">
        <v>1689</v>
      </c>
      <c r="C1589" t="s">
        <v>96</v>
      </c>
      <c r="D1589">
        <v>0</v>
      </c>
      <c r="E1589">
        <v>0</v>
      </c>
      <c r="F1589">
        <v>0</v>
      </c>
      <c r="G1589">
        <v>0</v>
      </c>
      <c r="H1589">
        <v>0.77</v>
      </c>
      <c r="I1589">
        <v>0</v>
      </c>
      <c r="J1589">
        <v>0</v>
      </c>
      <c r="K1589">
        <v>7.0000000000000007E-2</v>
      </c>
      <c r="L1589">
        <v>0.16</v>
      </c>
      <c r="M1589">
        <v>0.02</v>
      </c>
      <c r="N1589">
        <v>2.7084213643744901</v>
      </c>
      <c r="O1589">
        <f t="shared" si="48"/>
        <v>173.2698858</v>
      </c>
      <c r="P1589">
        <f t="shared" si="49"/>
        <v>-41.285801370000001</v>
      </c>
      <c r="R1589">
        <v>304400</v>
      </c>
      <c r="S1589" t="s">
        <v>1680</v>
      </c>
      <c r="T1589" t="s">
        <v>96</v>
      </c>
      <c r="U1589">
        <v>0</v>
      </c>
      <c r="V1589">
        <v>0</v>
      </c>
      <c r="W1589">
        <v>0</v>
      </c>
      <c r="X1589">
        <v>0</v>
      </c>
      <c r="Y1589">
        <v>0.8</v>
      </c>
      <c r="Z1589">
        <v>0</v>
      </c>
      <c r="AA1589">
        <v>0</v>
      </c>
      <c r="AB1589">
        <v>0</v>
      </c>
      <c r="AC1589">
        <v>0.2</v>
      </c>
      <c r="AD1589">
        <v>0.02</v>
      </c>
      <c r="AE1589">
        <v>2.1465761900218898</v>
      </c>
      <c r="AF1589">
        <v>173.22023159999901</v>
      </c>
      <c r="AG1589">
        <v>-41.30641413</v>
      </c>
      <c r="AI1589">
        <v>307800</v>
      </c>
      <c r="AJ1589" t="s">
        <v>1714</v>
      </c>
      <c r="AK1589" t="s">
        <v>96</v>
      </c>
      <c r="AL1589">
        <v>0</v>
      </c>
      <c r="AM1589">
        <v>0</v>
      </c>
      <c r="AN1589">
        <v>0</v>
      </c>
      <c r="AO1589">
        <v>0</v>
      </c>
      <c r="AP1589">
        <v>0</v>
      </c>
      <c r="AQ1589">
        <v>0.74</v>
      </c>
      <c r="AR1589">
        <v>0</v>
      </c>
      <c r="AS1589">
        <v>0.04</v>
      </c>
      <c r="AT1589">
        <v>0.22</v>
      </c>
      <c r="AU1589">
        <v>0</v>
      </c>
      <c r="AV1589">
        <v>2.5842187950430402</v>
      </c>
      <c r="AW1589">
        <v>173.9421136</v>
      </c>
      <c r="AX1589">
        <v>-41.521981080000003</v>
      </c>
    </row>
    <row r="1590" spans="1:50" x14ac:dyDescent="0.55000000000000004">
      <c r="A1590">
        <v>305300</v>
      </c>
      <c r="B1590" t="s">
        <v>1690</v>
      </c>
      <c r="C1590" t="s">
        <v>96</v>
      </c>
      <c r="D1590">
        <v>0</v>
      </c>
      <c r="E1590">
        <v>0</v>
      </c>
      <c r="F1590">
        <v>0</v>
      </c>
      <c r="G1590">
        <v>0</v>
      </c>
      <c r="H1590">
        <v>0.56000000000000005</v>
      </c>
      <c r="I1590">
        <v>0.01</v>
      </c>
      <c r="J1590">
        <v>0</v>
      </c>
      <c r="K1590">
        <v>0.08</v>
      </c>
      <c r="L1590">
        <v>0.35</v>
      </c>
      <c r="M1590">
        <v>0.02</v>
      </c>
      <c r="N1590">
        <v>2.05261689751761</v>
      </c>
      <c r="O1590">
        <f t="shared" si="48"/>
        <v>173.2823076</v>
      </c>
      <c r="P1590">
        <f t="shared" si="49"/>
        <v>-41.280724409999998</v>
      </c>
      <c r="R1590">
        <v>304500</v>
      </c>
      <c r="S1590" t="s">
        <v>1682</v>
      </c>
      <c r="T1590" t="s">
        <v>96</v>
      </c>
      <c r="U1590" t="s">
        <v>97</v>
      </c>
      <c r="V1590" t="s">
        <v>97</v>
      </c>
      <c r="W1590" t="s">
        <v>97</v>
      </c>
      <c r="X1590">
        <v>0</v>
      </c>
      <c r="Y1590" t="s">
        <v>97</v>
      </c>
      <c r="Z1590" t="s">
        <v>97</v>
      </c>
      <c r="AA1590">
        <v>0</v>
      </c>
      <c r="AB1590" t="s">
        <v>97</v>
      </c>
      <c r="AC1590" t="s">
        <v>97</v>
      </c>
      <c r="AD1590">
        <v>0.02</v>
      </c>
      <c r="AE1590" t="s">
        <v>97</v>
      </c>
      <c r="AF1590">
        <v>173.2665447</v>
      </c>
      <c r="AG1590">
        <v>-41.275218819999999</v>
      </c>
      <c r="AI1590">
        <v>307900</v>
      </c>
      <c r="AJ1590" t="s">
        <v>1715</v>
      </c>
      <c r="AK1590" t="s">
        <v>96</v>
      </c>
      <c r="AL1590">
        <v>0</v>
      </c>
      <c r="AM1590">
        <v>0</v>
      </c>
      <c r="AN1590">
        <v>0</v>
      </c>
      <c r="AO1590">
        <v>0</v>
      </c>
      <c r="AP1590">
        <v>0.26</v>
      </c>
      <c r="AQ1590">
        <v>0.74</v>
      </c>
      <c r="AR1590">
        <v>0</v>
      </c>
      <c r="AS1590">
        <v>0</v>
      </c>
      <c r="AT1590">
        <v>0</v>
      </c>
      <c r="AU1590">
        <v>0</v>
      </c>
      <c r="AV1590">
        <v>5.9323249984924002</v>
      </c>
      <c r="AW1590">
        <v>173.96213779999999</v>
      </c>
      <c r="AX1590">
        <v>-41.512705490000002</v>
      </c>
    </row>
    <row r="1591" spans="1:50" x14ac:dyDescent="0.55000000000000004">
      <c r="A1591">
        <v>305400</v>
      </c>
      <c r="B1591" t="s">
        <v>1691</v>
      </c>
      <c r="C1591" t="s">
        <v>96</v>
      </c>
      <c r="D1591">
        <v>0</v>
      </c>
      <c r="E1591">
        <v>0</v>
      </c>
      <c r="F1591">
        <v>0</v>
      </c>
      <c r="G1591">
        <v>0</v>
      </c>
      <c r="H1591">
        <v>0.92</v>
      </c>
      <c r="I1591">
        <v>0.01</v>
      </c>
      <c r="J1591">
        <v>0</v>
      </c>
      <c r="K1591">
        <v>0.05</v>
      </c>
      <c r="L1591">
        <v>0.02</v>
      </c>
      <c r="M1591">
        <v>0.02</v>
      </c>
      <c r="N1591">
        <v>4.12004134108453</v>
      </c>
      <c r="O1591">
        <f t="shared" si="48"/>
        <v>173.24301869999999</v>
      </c>
      <c r="P1591">
        <f t="shared" si="49"/>
        <v>-41.308750189999998</v>
      </c>
      <c r="R1591">
        <v>304600</v>
      </c>
      <c r="S1591" t="s">
        <v>1683</v>
      </c>
      <c r="T1591" t="s">
        <v>96</v>
      </c>
      <c r="U1591">
        <v>0</v>
      </c>
      <c r="V1591">
        <v>0</v>
      </c>
      <c r="W1591">
        <v>0</v>
      </c>
      <c r="X1591">
        <v>0</v>
      </c>
      <c r="Y1591">
        <v>0.87</v>
      </c>
      <c r="Z1591">
        <v>0</v>
      </c>
      <c r="AA1591">
        <v>0</v>
      </c>
      <c r="AB1591">
        <v>0.03</v>
      </c>
      <c r="AC1591">
        <v>0.1</v>
      </c>
      <c r="AD1591">
        <v>0.02</v>
      </c>
      <c r="AE1591">
        <v>2.5000288240000401</v>
      </c>
      <c r="AF1591">
        <v>173.25332259999999</v>
      </c>
      <c r="AG1591">
        <v>-41.29106093</v>
      </c>
      <c r="AI1591">
        <v>308000</v>
      </c>
      <c r="AJ1591" t="s">
        <v>1716</v>
      </c>
      <c r="AK1591" t="s">
        <v>96</v>
      </c>
      <c r="AL1591">
        <v>0</v>
      </c>
      <c r="AM1591">
        <v>0</v>
      </c>
      <c r="AN1591">
        <v>0</v>
      </c>
      <c r="AO1591">
        <v>0</v>
      </c>
      <c r="AP1591">
        <v>0.8</v>
      </c>
      <c r="AQ1591">
        <v>0.06</v>
      </c>
      <c r="AR1591">
        <v>0</v>
      </c>
      <c r="AS1591">
        <v>0</v>
      </c>
      <c r="AT1591">
        <v>0.14000000000000001</v>
      </c>
      <c r="AU1591">
        <v>0</v>
      </c>
      <c r="AV1591">
        <v>3.8027347075774398</v>
      </c>
      <c r="AW1591">
        <v>173.9670844</v>
      </c>
      <c r="AX1591">
        <v>-41.506464029999997</v>
      </c>
    </row>
    <row r="1592" spans="1:50" x14ac:dyDescent="0.55000000000000004">
      <c r="A1592">
        <v>305500</v>
      </c>
      <c r="B1592" t="s">
        <v>1692</v>
      </c>
      <c r="C1592" t="s">
        <v>96</v>
      </c>
      <c r="D1592">
        <v>0</v>
      </c>
      <c r="E1592">
        <v>0</v>
      </c>
      <c r="F1592">
        <v>0</v>
      </c>
      <c r="G1592">
        <v>0</v>
      </c>
      <c r="H1592">
        <v>0.57999999999999996</v>
      </c>
      <c r="I1592">
        <v>0</v>
      </c>
      <c r="J1592">
        <v>0</v>
      </c>
      <c r="K1592">
        <v>0.18</v>
      </c>
      <c r="L1592">
        <v>0.24</v>
      </c>
      <c r="M1592">
        <v>0.02</v>
      </c>
      <c r="N1592">
        <v>2.5445004678187102</v>
      </c>
      <c r="O1592">
        <f t="shared" si="48"/>
        <v>173.2982542</v>
      </c>
      <c r="P1592">
        <f t="shared" si="49"/>
        <v>-41.27666765</v>
      </c>
      <c r="R1592">
        <v>304700</v>
      </c>
      <c r="S1592" t="s">
        <v>1684</v>
      </c>
      <c r="T1592" t="s">
        <v>96</v>
      </c>
      <c r="U1592">
        <v>0</v>
      </c>
      <c r="V1592">
        <v>0</v>
      </c>
      <c r="W1592">
        <v>0</v>
      </c>
      <c r="X1592">
        <v>0</v>
      </c>
      <c r="Y1592">
        <v>0.77</v>
      </c>
      <c r="Z1592">
        <v>0.03</v>
      </c>
      <c r="AA1592">
        <v>0</v>
      </c>
      <c r="AB1592">
        <v>0.08</v>
      </c>
      <c r="AC1592">
        <v>0.12</v>
      </c>
      <c r="AD1592">
        <v>0.02</v>
      </c>
      <c r="AE1592">
        <v>5.8627345957303598</v>
      </c>
      <c r="AF1592">
        <v>173.2821088</v>
      </c>
      <c r="AG1592">
        <v>-41.272738629999999</v>
      </c>
      <c r="AI1592">
        <v>308100</v>
      </c>
      <c r="AJ1592" t="s">
        <v>1717</v>
      </c>
      <c r="AK1592" t="s">
        <v>96</v>
      </c>
      <c r="AL1592">
        <v>0</v>
      </c>
      <c r="AM1592">
        <v>0.17</v>
      </c>
      <c r="AN1592">
        <v>0</v>
      </c>
      <c r="AO1592">
        <v>0</v>
      </c>
      <c r="AP1592">
        <v>0.04</v>
      </c>
      <c r="AQ1592">
        <v>0.35</v>
      </c>
      <c r="AR1592">
        <v>0</v>
      </c>
      <c r="AS1592">
        <v>0.26</v>
      </c>
      <c r="AT1592">
        <v>0.18</v>
      </c>
      <c r="AU1592">
        <v>0</v>
      </c>
      <c r="AV1592">
        <v>6.7015559028517497</v>
      </c>
      <c r="AW1592">
        <v>173.9589101</v>
      </c>
      <c r="AX1592">
        <v>-41.520598589999999</v>
      </c>
    </row>
    <row r="1593" spans="1:50" x14ac:dyDescent="0.55000000000000004">
      <c r="A1593">
        <v>305600</v>
      </c>
      <c r="B1593" t="s">
        <v>1693</v>
      </c>
      <c r="C1593" t="s">
        <v>96</v>
      </c>
      <c r="D1593">
        <v>0</v>
      </c>
      <c r="E1593">
        <v>0</v>
      </c>
      <c r="F1593">
        <v>0</v>
      </c>
      <c r="G1593">
        <v>0</v>
      </c>
      <c r="H1593">
        <v>0.86</v>
      </c>
      <c r="I1593">
        <v>0.02</v>
      </c>
      <c r="J1593">
        <v>0</v>
      </c>
      <c r="K1593">
        <v>0.04</v>
      </c>
      <c r="L1593">
        <v>0.08</v>
      </c>
      <c r="M1593">
        <v>0.02</v>
      </c>
      <c r="N1593">
        <v>3.3647468293748899</v>
      </c>
      <c r="O1593">
        <f t="shared" si="48"/>
        <v>173.273515</v>
      </c>
      <c r="P1593">
        <f t="shared" si="49"/>
        <v>-41.296600570000003</v>
      </c>
      <c r="R1593">
        <v>304800</v>
      </c>
      <c r="S1593" t="s">
        <v>1685</v>
      </c>
      <c r="T1593" t="s">
        <v>96</v>
      </c>
      <c r="U1593">
        <v>0</v>
      </c>
      <c r="V1593">
        <v>0</v>
      </c>
      <c r="W1593">
        <v>0</v>
      </c>
      <c r="X1593">
        <v>0</v>
      </c>
      <c r="Y1593">
        <v>0.83</v>
      </c>
      <c r="Z1593">
        <v>0</v>
      </c>
      <c r="AA1593">
        <v>0</v>
      </c>
      <c r="AB1593">
        <v>7.0000000000000007E-2</v>
      </c>
      <c r="AC1593">
        <v>0.1</v>
      </c>
      <c r="AD1593">
        <v>0.02</v>
      </c>
      <c r="AE1593">
        <v>4.1687869964370599</v>
      </c>
      <c r="AF1593">
        <v>173.29239870000001</v>
      </c>
      <c r="AG1593">
        <v>-41.267092939999998</v>
      </c>
      <c r="AI1593">
        <v>308200</v>
      </c>
      <c r="AJ1593" t="s">
        <v>1718</v>
      </c>
      <c r="AK1593" t="s">
        <v>96</v>
      </c>
      <c r="AL1593">
        <v>0</v>
      </c>
      <c r="AM1593">
        <v>0</v>
      </c>
      <c r="AN1593">
        <v>0</v>
      </c>
      <c r="AO1593">
        <v>0</v>
      </c>
      <c r="AP1593">
        <v>0</v>
      </c>
      <c r="AQ1593">
        <v>0.7</v>
      </c>
      <c r="AR1593">
        <v>0</v>
      </c>
      <c r="AS1593">
        <v>0</v>
      </c>
      <c r="AT1593">
        <v>0.3</v>
      </c>
      <c r="AU1593">
        <v>0</v>
      </c>
      <c r="AV1593">
        <v>1.0823147370050299</v>
      </c>
      <c r="AW1593">
        <v>173.9485809</v>
      </c>
      <c r="AX1593">
        <v>-41.529955600000001</v>
      </c>
    </row>
    <row r="1594" spans="1:50" x14ac:dyDescent="0.55000000000000004">
      <c r="A1594">
        <v>305700</v>
      </c>
      <c r="B1594" t="s">
        <v>1719</v>
      </c>
      <c r="C1594" t="s">
        <v>96</v>
      </c>
      <c r="D1594" t="s">
        <v>97</v>
      </c>
      <c r="E1594" t="s">
        <v>97</v>
      </c>
      <c r="F1594" t="s">
        <v>97</v>
      </c>
      <c r="G1594">
        <v>0</v>
      </c>
      <c r="H1594" t="s">
        <v>97</v>
      </c>
      <c r="I1594" t="s">
        <v>97</v>
      </c>
      <c r="J1594">
        <v>0</v>
      </c>
      <c r="K1594" t="s">
        <v>97</v>
      </c>
      <c r="L1594" t="s">
        <v>97</v>
      </c>
      <c r="M1594">
        <v>0.02</v>
      </c>
      <c r="N1594" t="s">
        <v>97</v>
      </c>
      <c r="O1594">
        <f t="shared" si="48"/>
        <v>173.2216325</v>
      </c>
      <c r="P1594">
        <f t="shared" si="49"/>
        <v>-41.333723640000002</v>
      </c>
      <c r="R1594">
        <v>304900</v>
      </c>
      <c r="S1594" t="s">
        <v>1686</v>
      </c>
      <c r="T1594" t="s">
        <v>96</v>
      </c>
      <c r="U1594" t="s">
        <v>97</v>
      </c>
      <c r="V1594" t="s">
        <v>97</v>
      </c>
      <c r="W1594" t="s">
        <v>97</v>
      </c>
      <c r="X1594">
        <v>0</v>
      </c>
      <c r="Y1594" t="s">
        <v>97</v>
      </c>
      <c r="Z1594" t="s">
        <v>97</v>
      </c>
      <c r="AA1594">
        <v>0</v>
      </c>
      <c r="AB1594" t="s">
        <v>97</v>
      </c>
      <c r="AC1594" t="s">
        <v>97</v>
      </c>
      <c r="AD1594">
        <v>0.02</v>
      </c>
      <c r="AE1594" t="s">
        <v>97</v>
      </c>
      <c r="AF1594">
        <v>173.26170070000001</v>
      </c>
      <c r="AG1594">
        <v>-41.285406510000001</v>
      </c>
      <c r="AI1594">
        <v>308300</v>
      </c>
      <c r="AJ1594" t="s">
        <v>1720</v>
      </c>
      <c r="AK1594" t="s">
        <v>96</v>
      </c>
      <c r="AL1594">
        <v>0</v>
      </c>
      <c r="AM1594">
        <v>0</v>
      </c>
      <c r="AN1594">
        <v>0</v>
      </c>
      <c r="AO1594">
        <v>0</v>
      </c>
      <c r="AP1594">
        <v>0</v>
      </c>
      <c r="AQ1594">
        <v>1</v>
      </c>
      <c r="AR1594">
        <v>0</v>
      </c>
      <c r="AS1594">
        <v>0</v>
      </c>
      <c r="AT1594">
        <v>0</v>
      </c>
      <c r="AU1594">
        <v>0</v>
      </c>
      <c r="AV1594">
        <v>1.6143130495664999</v>
      </c>
      <c r="AW1594">
        <v>173.93989759999999</v>
      </c>
      <c r="AX1594">
        <v>-41.542041900000001</v>
      </c>
    </row>
    <row r="1595" spans="1:50" x14ac:dyDescent="0.55000000000000004">
      <c r="A1595">
        <v>305800</v>
      </c>
      <c r="B1595" t="s">
        <v>1694</v>
      </c>
      <c r="C1595" t="s">
        <v>96</v>
      </c>
      <c r="D1595">
        <v>0</v>
      </c>
      <c r="E1595">
        <v>0</v>
      </c>
      <c r="F1595">
        <v>0</v>
      </c>
      <c r="G1595">
        <v>0</v>
      </c>
      <c r="H1595">
        <v>0.98</v>
      </c>
      <c r="I1595">
        <v>0</v>
      </c>
      <c r="J1595">
        <v>0</v>
      </c>
      <c r="K1595">
        <v>0</v>
      </c>
      <c r="L1595">
        <v>0.02</v>
      </c>
      <c r="M1595">
        <v>0.02</v>
      </c>
      <c r="N1595">
        <v>4.5000267275425099</v>
      </c>
      <c r="O1595">
        <f t="shared" si="48"/>
        <v>173.2272021</v>
      </c>
      <c r="P1595">
        <f t="shared" si="49"/>
        <v>-41.327753479999998</v>
      </c>
      <c r="R1595">
        <v>305000</v>
      </c>
      <c r="S1595" t="s">
        <v>1687</v>
      </c>
      <c r="T1595" t="s">
        <v>96</v>
      </c>
      <c r="U1595">
        <v>0</v>
      </c>
      <c r="V1595">
        <v>0</v>
      </c>
      <c r="W1595">
        <v>0</v>
      </c>
      <c r="X1595">
        <v>0</v>
      </c>
      <c r="Y1595">
        <v>0.96</v>
      </c>
      <c r="Z1595">
        <v>0</v>
      </c>
      <c r="AA1595">
        <v>0</v>
      </c>
      <c r="AB1595">
        <v>0</v>
      </c>
      <c r="AC1595">
        <v>0.04</v>
      </c>
      <c r="AD1595">
        <v>0.02</v>
      </c>
      <c r="AE1595">
        <v>3.9526851517431099</v>
      </c>
      <c r="AF1595">
        <v>173.2364862</v>
      </c>
      <c r="AG1595">
        <v>-41.304328169999998</v>
      </c>
      <c r="AI1595">
        <v>308400</v>
      </c>
      <c r="AJ1595" t="s">
        <v>1721</v>
      </c>
      <c r="AK1595" t="s">
        <v>96</v>
      </c>
      <c r="AL1595" t="s">
        <v>97</v>
      </c>
      <c r="AM1595" t="s">
        <v>97</v>
      </c>
      <c r="AN1595" t="s">
        <v>97</v>
      </c>
      <c r="AO1595">
        <v>0</v>
      </c>
      <c r="AP1595" t="s">
        <v>97</v>
      </c>
      <c r="AQ1595" t="s">
        <v>97</v>
      </c>
      <c r="AR1595">
        <v>0</v>
      </c>
      <c r="AS1595" t="s">
        <v>97</v>
      </c>
      <c r="AT1595" t="s">
        <v>97</v>
      </c>
      <c r="AU1595">
        <v>0</v>
      </c>
      <c r="AV1595" t="s">
        <v>97</v>
      </c>
      <c r="AW1595">
        <v>173.95981669999901</v>
      </c>
      <c r="AX1595">
        <v>-41.528017439999999</v>
      </c>
    </row>
    <row r="1596" spans="1:50" x14ac:dyDescent="0.55000000000000004">
      <c r="A1596">
        <v>305900</v>
      </c>
      <c r="B1596" t="s">
        <v>1695</v>
      </c>
      <c r="C1596" t="s">
        <v>96</v>
      </c>
      <c r="D1596">
        <v>0</v>
      </c>
      <c r="E1596">
        <v>0</v>
      </c>
      <c r="F1596">
        <v>0</v>
      </c>
      <c r="G1596">
        <v>0</v>
      </c>
      <c r="H1596">
        <v>0.95</v>
      </c>
      <c r="I1596">
        <v>0.01</v>
      </c>
      <c r="J1596">
        <v>0</v>
      </c>
      <c r="K1596">
        <v>0.02</v>
      </c>
      <c r="L1596">
        <v>0.02</v>
      </c>
      <c r="M1596">
        <v>0.02</v>
      </c>
      <c r="N1596">
        <v>4.6353616087545104</v>
      </c>
      <c r="O1596">
        <f t="shared" si="48"/>
        <v>173.24438649999999</v>
      </c>
      <c r="P1596">
        <f t="shared" si="49"/>
        <v>-41.324597130000001</v>
      </c>
      <c r="R1596">
        <v>305100</v>
      </c>
      <c r="S1596" t="s">
        <v>1688</v>
      </c>
      <c r="T1596" t="s">
        <v>96</v>
      </c>
      <c r="U1596">
        <v>0</v>
      </c>
      <c r="V1596">
        <v>0</v>
      </c>
      <c r="W1596">
        <v>0</v>
      </c>
      <c r="X1596">
        <v>0</v>
      </c>
      <c r="Y1596">
        <v>0.87</v>
      </c>
      <c r="Z1596">
        <v>0</v>
      </c>
      <c r="AA1596">
        <v>0</v>
      </c>
      <c r="AB1596">
        <v>0</v>
      </c>
      <c r="AC1596">
        <v>0.13</v>
      </c>
      <c r="AD1596">
        <v>0.02</v>
      </c>
      <c r="AE1596">
        <v>1.70020927428187</v>
      </c>
      <c r="AF1596">
        <v>173.2215774</v>
      </c>
      <c r="AG1596">
        <v>-41.313880169999997</v>
      </c>
      <c r="AI1596">
        <v>308500</v>
      </c>
      <c r="AJ1596" t="s">
        <v>1722</v>
      </c>
      <c r="AK1596" t="s">
        <v>96</v>
      </c>
      <c r="AL1596">
        <v>0</v>
      </c>
      <c r="AM1596">
        <v>0</v>
      </c>
      <c r="AN1596">
        <v>0</v>
      </c>
      <c r="AO1596">
        <v>0</v>
      </c>
      <c r="AP1596">
        <v>0</v>
      </c>
      <c r="AQ1596">
        <v>1</v>
      </c>
      <c r="AR1596">
        <v>0</v>
      </c>
      <c r="AS1596">
        <v>0</v>
      </c>
      <c r="AT1596">
        <v>0</v>
      </c>
      <c r="AU1596">
        <v>0</v>
      </c>
      <c r="AV1596">
        <v>2.87398872710247</v>
      </c>
      <c r="AW1596">
        <v>173.98894630000001</v>
      </c>
      <c r="AX1596">
        <v>-41.530080409999997</v>
      </c>
    </row>
    <row r="1597" spans="1:50" x14ac:dyDescent="0.55000000000000004">
      <c r="A1597">
        <v>306000</v>
      </c>
      <c r="B1597" t="s">
        <v>1696</v>
      </c>
      <c r="C1597" t="s">
        <v>96</v>
      </c>
      <c r="D1597">
        <v>0</v>
      </c>
      <c r="E1597">
        <v>0</v>
      </c>
      <c r="F1597">
        <v>0</v>
      </c>
      <c r="G1597">
        <v>0</v>
      </c>
      <c r="H1597">
        <v>0.94</v>
      </c>
      <c r="I1597">
        <v>0.02</v>
      </c>
      <c r="J1597">
        <v>0</v>
      </c>
      <c r="K1597">
        <v>0.04</v>
      </c>
      <c r="L1597">
        <v>0</v>
      </c>
      <c r="M1597">
        <v>0.02</v>
      </c>
      <c r="N1597">
        <v>4.43563760613086</v>
      </c>
      <c r="O1597">
        <f t="shared" si="48"/>
        <v>173.26437329999999</v>
      </c>
      <c r="P1597">
        <f t="shared" si="49"/>
        <v>-41.314954270000001</v>
      </c>
      <c r="R1597">
        <v>305200</v>
      </c>
      <c r="S1597" t="s">
        <v>1689</v>
      </c>
      <c r="T1597" t="s">
        <v>96</v>
      </c>
      <c r="U1597">
        <v>0</v>
      </c>
      <c r="V1597">
        <v>0</v>
      </c>
      <c r="W1597">
        <v>0</v>
      </c>
      <c r="X1597">
        <v>0</v>
      </c>
      <c r="Y1597">
        <v>0.91</v>
      </c>
      <c r="Z1597">
        <v>0</v>
      </c>
      <c r="AA1597">
        <v>0</v>
      </c>
      <c r="AB1597">
        <v>0</v>
      </c>
      <c r="AC1597">
        <v>0.09</v>
      </c>
      <c r="AD1597">
        <v>0.02</v>
      </c>
      <c r="AE1597">
        <v>5.9224467480719998</v>
      </c>
      <c r="AF1597">
        <v>173.2698858</v>
      </c>
      <c r="AG1597">
        <v>-41.285801370000001</v>
      </c>
      <c r="AI1597">
        <v>308600</v>
      </c>
      <c r="AJ1597" t="s">
        <v>1723</v>
      </c>
      <c r="AK1597" t="s">
        <v>96</v>
      </c>
      <c r="AL1597">
        <v>0</v>
      </c>
      <c r="AM1597">
        <v>0</v>
      </c>
      <c r="AN1597">
        <v>0</v>
      </c>
      <c r="AO1597">
        <v>0</v>
      </c>
      <c r="AP1597">
        <v>0</v>
      </c>
      <c r="AQ1597">
        <v>0.71</v>
      </c>
      <c r="AR1597">
        <v>0</v>
      </c>
      <c r="AS1597">
        <v>0.1</v>
      </c>
      <c r="AT1597">
        <v>0.19</v>
      </c>
      <c r="AU1597">
        <v>0</v>
      </c>
      <c r="AV1597">
        <v>2.5701850467662402</v>
      </c>
      <c r="AW1597">
        <v>173.95859479999999</v>
      </c>
      <c r="AX1597">
        <v>-41.538196820000003</v>
      </c>
    </row>
    <row r="1598" spans="1:50" x14ac:dyDescent="0.55000000000000004">
      <c r="A1598">
        <v>306100</v>
      </c>
      <c r="B1598" t="s">
        <v>1697</v>
      </c>
      <c r="C1598" t="s">
        <v>96</v>
      </c>
      <c r="D1598">
        <v>0</v>
      </c>
      <c r="E1598">
        <v>0</v>
      </c>
      <c r="F1598">
        <v>0</v>
      </c>
      <c r="G1598">
        <v>0</v>
      </c>
      <c r="H1598">
        <v>1</v>
      </c>
      <c r="I1598">
        <v>0</v>
      </c>
      <c r="J1598">
        <v>0</v>
      </c>
      <c r="K1598">
        <v>0</v>
      </c>
      <c r="L1598">
        <v>0</v>
      </c>
      <c r="M1598">
        <v>0.02</v>
      </c>
      <c r="N1598">
        <v>4.9468384215578203</v>
      </c>
      <c r="O1598">
        <f t="shared" si="48"/>
        <v>173.21394269999999</v>
      </c>
      <c r="P1598">
        <f t="shared" si="49"/>
        <v>-41.340274989999998</v>
      </c>
      <c r="R1598">
        <v>305300</v>
      </c>
      <c r="S1598" t="s">
        <v>1690</v>
      </c>
      <c r="T1598" t="s">
        <v>96</v>
      </c>
      <c r="U1598">
        <v>0</v>
      </c>
      <c r="V1598">
        <v>0</v>
      </c>
      <c r="W1598">
        <v>0</v>
      </c>
      <c r="X1598">
        <v>0</v>
      </c>
      <c r="Y1598">
        <v>0.87</v>
      </c>
      <c r="Z1598">
        <v>0</v>
      </c>
      <c r="AA1598">
        <v>0</v>
      </c>
      <c r="AB1598">
        <v>0.02</v>
      </c>
      <c r="AC1598">
        <v>0.11</v>
      </c>
      <c r="AD1598">
        <v>0.02</v>
      </c>
      <c r="AE1598">
        <v>4.3621175908117902</v>
      </c>
      <c r="AF1598">
        <v>173.2823076</v>
      </c>
      <c r="AG1598">
        <v>-41.280724409999998</v>
      </c>
      <c r="AI1598">
        <v>308800</v>
      </c>
      <c r="AJ1598" t="s">
        <v>1724</v>
      </c>
      <c r="AK1598" t="s">
        <v>96</v>
      </c>
      <c r="AL1598">
        <v>0</v>
      </c>
      <c r="AM1598">
        <v>0.28999999999999998</v>
      </c>
      <c r="AN1598">
        <v>0</v>
      </c>
      <c r="AO1598">
        <v>0</v>
      </c>
      <c r="AP1598">
        <v>0</v>
      </c>
      <c r="AQ1598">
        <v>0.71</v>
      </c>
      <c r="AR1598">
        <v>0</v>
      </c>
      <c r="AS1598">
        <v>0</v>
      </c>
      <c r="AT1598">
        <v>0</v>
      </c>
      <c r="AU1598">
        <v>0</v>
      </c>
      <c r="AV1598">
        <v>8.5173330072597793</v>
      </c>
      <c r="AW1598">
        <v>173.64408499999999</v>
      </c>
      <c r="AX1598">
        <v>-42.197107969999998</v>
      </c>
    </row>
    <row r="1599" spans="1:50" x14ac:dyDescent="0.55000000000000004">
      <c r="A1599">
        <v>306200</v>
      </c>
      <c r="B1599" t="s">
        <v>1698</v>
      </c>
      <c r="C1599" t="s">
        <v>96</v>
      </c>
      <c r="D1599">
        <v>0</v>
      </c>
      <c r="E1599">
        <v>0</v>
      </c>
      <c r="F1599">
        <v>0</v>
      </c>
      <c r="G1599">
        <v>0</v>
      </c>
      <c r="H1599">
        <v>0.79</v>
      </c>
      <c r="I1599">
        <v>0.02</v>
      </c>
      <c r="J1599">
        <v>0</v>
      </c>
      <c r="K1599">
        <v>0.09</v>
      </c>
      <c r="L1599">
        <v>0.1</v>
      </c>
      <c r="M1599">
        <v>0.02</v>
      </c>
      <c r="N1599">
        <v>3.9130093230269498</v>
      </c>
      <c r="O1599">
        <f t="shared" si="48"/>
        <v>173.2914447</v>
      </c>
      <c r="P1599">
        <f t="shared" si="49"/>
        <v>-41.300616499999997</v>
      </c>
      <c r="R1599">
        <v>305400</v>
      </c>
      <c r="S1599" t="s">
        <v>1691</v>
      </c>
      <c r="T1599" t="s">
        <v>96</v>
      </c>
      <c r="U1599" t="s">
        <v>97</v>
      </c>
      <c r="V1599" t="s">
        <v>97</v>
      </c>
      <c r="W1599" t="s">
        <v>97</v>
      </c>
      <c r="X1599">
        <v>0</v>
      </c>
      <c r="Y1599" t="s">
        <v>97</v>
      </c>
      <c r="Z1599" t="s">
        <v>97</v>
      </c>
      <c r="AA1599">
        <v>0</v>
      </c>
      <c r="AB1599" t="s">
        <v>97</v>
      </c>
      <c r="AC1599" t="s">
        <v>97</v>
      </c>
      <c r="AD1599">
        <v>0.02</v>
      </c>
      <c r="AE1599" t="s">
        <v>97</v>
      </c>
      <c r="AF1599">
        <v>173.24301869999999</v>
      </c>
      <c r="AG1599">
        <v>-41.308750189999998</v>
      </c>
      <c r="AI1599">
        <v>308900</v>
      </c>
      <c r="AJ1599" t="s">
        <v>1725</v>
      </c>
      <c r="AK1599" t="s">
        <v>96</v>
      </c>
      <c r="AL1599">
        <v>0</v>
      </c>
      <c r="AM1599">
        <v>0.28000000000000003</v>
      </c>
      <c r="AN1599">
        <v>0</v>
      </c>
      <c r="AO1599">
        <v>0</v>
      </c>
      <c r="AP1599">
        <v>9.9999999999998892E-3</v>
      </c>
      <c r="AQ1599">
        <v>0.49</v>
      </c>
      <c r="AR1599">
        <v>0</v>
      </c>
      <c r="AS1599">
        <v>7.0000000000000007E-2</v>
      </c>
      <c r="AT1599">
        <v>0.15</v>
      </c>
      <c r="AU1599">
        <v>0</v>
      </c>
      <c r="AV1599">
        <v>12.6980895487306</v>
      </c>
      <c r="AW1599">
        <v>173.67667950000001</v>
      </c>
      <c r="AX1599">
        <v>-42.412724799999999</v>
      </c>
    </row>
    <row r="1600" spans="1:50" x14ac:dyDescent="0.55000000000000004">
      <c r="A1600">
        <v>306300</v>
      </c>
      <c r="B1600" t="s">
        <v>1699</v>
      </c>
      <c r="C1600" t="s">
        <v>96</v>
      </c>
      <c r="D1600">
        <v>0</v>
      </c>
      <c r="E1600">
        <v>0</v>
      </c>
      <c r="F1600">
        <v>0</v>
      </c>
      <c r="G1600">
        <v>0</v>
      </c>
      <c r="H1600">
        <v>0.79</v>
      </c>
      <c r="I1600">
        <v>0.04</v>
      </c>
      <c r="J1600">
        <v>0</v>
      </c>
      <c r="K1600">
        <v>0</v>
      </c>
      <c r="L1600">
        <v>0.17</v>
      </c>
      <c r="M1600">
        <v>0.02</v>
      </c>
      <c r="N1600">
        <v>11.005429301529199</v>
      </c>
      <c r="O1600">
        <f t="shared" si="48"/>
        <v>173.65276019999999</v>
      </c>
      <c r="P1600">
        <f t="shared" si="49"/>
        <v>-41.209094360000002</v>
      </c>
      <c r="R1600">
        <v>305500</v>
      </c>
      <c r="S1600" t="s">
        <v>1692</v>
      </c>
      <c r="T1600" t="s">
        <v>96</v>
      </c>
      <c r="U1600">
        <v>0</v>
      </c>
      <c r="V1600">
        <v>0</v>
      </c>
      <c r="W1600">
        <v>0</v>
      </c>
      <c r="X1600">
        <v>0</v>
      </c>
      <c r="Y1600">
        <v>1</v>
      </c>
      <c r="Z1600">
        <v>0</v>
      </c>
      <c r="AA1600">
        <v>0</v>
      </c>
      <c r="AB1600">
        <v>0</v>
      </c>
      <c r="AC1600">
        <v>0</v>
      </c>
      <c r="AD1600">
        <v>0.02</v>
      </c>
      <c r="AE1600">
        <v>3.6737656500078701</v>
      </c>
      <c r="AF1600">
        <v>173.2982542</v>
      </c>
      <c r="AG1600">
        <v>-41.27666765</v>
      </c>
      <c r="AI1600">
        <v>309000</v>
      </c>
      <c r="AJ1600" t="s">
        <v>1726</v>
      </c>
      <c r="AK1600" t="s">
        <v>96</v>
      </c>
      <c r="AL1600">
        <v>0</v>
      </c>
      <c r="AM1600">
        <v>0.41</v>
      </c>
      <c r="AN1600">
        <v>0</v>
      </c>
      <c r="AO1600">
        <v>0</v>
      </c>
      <c r="AP1600">
        <v>0</v>
      </c>
      <c r="AQ1600">
        <v>0.41</v>
      </c>
      <c r="AR1600">
        <v>0</v>
      </c>
      <c r="AS1600">
        <v>0.18</v>
      </c>
      <c r="AT1600">
        <v>0</v>
      </c>
      <c r="AU1600">
        <v>0</v>
      </c>
      <c r="AV1600" t="s">
        <v>97</v>
      </c>
      <c r="AW1600">
        <v>172.26449119999899</v>
      </c>
      <c r="AX1600">
        <v>-41.292292070000002</v>
      </c>
    </row>
    <row r="1601" spans="1:50" x14ac:dyDescent="0.55000000000000004">
      <c r="A1601">
        <v>306500</v>
      </c>
      <c r="B1601" t="s">
        <v>1700</v>
      </c>
      <c r="C1601" t="s">
        <v>96</v>
      </c>
      <c r="D1601">
        <v>0</v>
      </c>
      <c r="E1601">
        <v>0</v>
      </c>
      <c r="F1601">
        <v>0</v>
      </c>
      <c r="G1601">
        <v>0</v>
      </c>
      <c r="H1601">
        <v>0.87</v>
      </c>
      <c r="I1601">
        <v>0</v>
      </c>
      <c r="J1601">
        <v>0</v>
      </c>
      <c r="K1601">
        <v>0.04</v>
      </c>
      <c r="L1601">
        <v>0.09</v>
      </c>
      <c r="M1601">
        <v>0.02</v>
      </c>
      <c r="N1601">
        <v>17.775516497369001</v>
      </c>
      <c r="O1601">
        <f t="shared" si="48"/>
        <v>174.04347569999999</v>
      </c>
      <c r="P1601">
        <f t="shared" si="49"/>
        <v>-41.209594520000003</v>
      </c>
      <c r="R1601">
        <v>305600</v>
      </c>
      <c r="S1601" t="s">
        <v>1693</v>
      </c>
      <c r="T1601" t="s">
        <v>96</v>
      </c>
      <c r="U1601">
        <v>0</v>
      </c>
      <c r="V1601">
        <v>0</v>
      </c>
      <c r="W1601">
        <v>0</v>
      </c>
      <c r="X1601">
        <v>0</v>
      </c>
      <c r="Y1601">
        <v>0.89</v>
      </c>
      <c r="Z1601">
        <v>0</v>
      </c>
      <c r="AA1601">
        <v>0</v>
      </c>
      <c r="AB1601">
        <v>0.02</v>
      </c>
      <c r="AC1601">
        <v>0.09</v>
      </c>
      <c r="AD1601">
        <v>0.02</v>
      </c>
      <c r="AE1601">
        <v>4.6365692912020098</v>
      </c>
      <c r="AF1601">
        <v>173.273515</v>
      </c>
      <c r="AG1601">
        <v>-41.296600570000003</v>
      </c>
      <c r="AI1601">
        <v>309200</v>
      </c>
      <c r="AJ1601" t="s">
        <v>1727</v>
      </c>
      <c r="AK1601" t="s">
        <v>96</v>
      </c>
      <c r="AL1601">
        <v>0</v>
      </c>
      <c r="AM1601">
        <v>0.19</v>
      </c>
      <c r="AN1601">
        <v>0</v>
      </c>
      <c r="AO1601">
        <v>0</v>
      </c>
      <c r="AP1601">
        <v>4.0000000000000098E-2</v>
      </c>
      <c r="AQ1601">
        <v>0.45</v>
      </c>
      <c r="AR1601">
        <v>0</v>
      </c>
      <c r="AS1601">
        <v>0.1</v>
      </c>
      <c r="AT1601">
        <v>0.22</v>
      </c>
      <c r="AU1601">
        <v>0</v>
      </c>
      <c r="AV1601">
        <v>4.63009573181027</v>
      </c>
      <c r="AW1601">
        <v>171.619226</v>
      </c>
      <c r="AX1601">
        <v>-41.742841759999997</v>
      </c>
    </row>
    <row r="1602" spans="1:50" x14ac:dyDescent="0.55000000000000004">
      <c r="A1602">
        <v>306600</v>
      </c>
      <c r="B1602" t="s">
        <v>1702</v>
      </c>
      <c r="C1602" t="s">
        <v>96</v>
      </c>
      <c r="D1602">
        <v>0</v>
      </c>
      <c r="E1602">
        <v>0</v>
      </c>
      <c r="F1602">
        <v>0</v>
      </c>
      <c r="G1602">
        <v>0</v>
      </c>
      <c r="H1602">
        <v>0.97</v>
      </c>
      <c r="I1602">
        <v>0</v>
      </c>
      <c r="J1602">
        <v>0</v>
      </c>
      <c r="K1602">
        <v>0</v>
      </c>
      <c r="L1602">
        <v>0.03</v>
      </c>
      <c r="M1602">
        <v>0.02</v>
      </c>
      <c r="N1602">
        <v>51.082735741281297</v>
      </c>
      <c r="O1602">
        <f t="shared" si="48"/>
        <v>173.262369199999</v>
      </c>
      <c r="P1602">
        <f t="shared" si="49"/>
        <v>-41.813099960000002</v>
      </c>
      <c r="R1602">
        <v>305700</v>
      </c>
      <c r="S1602" t="s">
        <v>1719</v>
      </c>
      <c r="T1602" t="s">
        <v>96</v>
      </c>
      <c r="U1602">
        <v>0</v>
      </c>
      <c r="V1602">
        <v>0</v>
      </c>
      <c r="W1602">
        <v>0</v>
      </c>
      <c r="X1602">
        <v>0</v>
      </c>
      <c r="Y1602">
        <v>0.98</v>
      </c>
      <c r="Z1602">
        <v>0</v>
      </c>
      <c r="AA1602">
        <v>0</v>
      </c>
      <c r="AB1602">
        <v>0.01</v>
      </c>
      <c r="AC1602">
        <v>0.01</v>
      </c>
      <c r="AD1602">
        <v>0.02</v>
      </c>
      <c r="AE1602">
        <v>5.7880794208008401</v>
      </c>
      <c r="AF1602">
        <v>173.2216325</v>
      </c>
      <c r="AG1602">
        <v>-41.333723640000002</v>
      </c>
      <c r="AI1602">
        <v>309300</v>
      </c>
      <c r="AJ1602" t="s">
        <v>1728</v>
      </c>
      <c r="AK1602" t="s">
        <v>96</v>
      </c>
      <c r="AL1602" t="s">
        <v>97</v>
      </c>
      <c r="AM1602" t="s">
        <v>97</v>
      </c>
      <c r="AN1602" t="s">
        <v>97</v>
      </c>
      <c r="AO1602">
        <v>0</v>
      </c>
      <c r="AP1602" t="s">
        <v>97</v>
      </c>
      <c r="AQ1602" t="s">
        <v>97</v>
      </c>
      <c r="AR1602">
        <v>0</v>
      </c>
      <c r="AS1602" t="s">
        <v>97</v>
      </c>
      <c r="AT1602" t="s">
        <v>97</v>
      </c>
      <c r="AU1602">
        <v>0</v>
      </c>
      <c r="AV1602" t="s">
        <v>97</v>
      </c>
      <c r="AW1602">
        <v>171.64675729999999</v>
      </c>
      <c r="AX1602">
        <v>-41.781725080000001</v>
      </c>
    </row>
    <row r="1603" spans="1:50" x14ac:dyDescent="0.55000000000000004">
      <c r="A1603">
        <v>306700</v>
      </c>
      <c r="B1603" t="s">
        <v>1703</v>
      </c>
      <c r="C1603" t="s">
        <v>96</v>
      </c>
      <c r="D1603">
        <v>0</v>
      </c>
      <c r="E1603">
        <v>0</v>
      </c>
      <c r="F1603">
        <v>0</v>
      </c>
      <c r="G1603">
        <v>0</v>
      </c>
      <c r="H1603">
        <v>0.89999999999999902</v>
      </c>
      <c r="I1603">
        <v>0.02</v>
      </c>
      <c r="J1603">
        <v>0</v>
      </c>
      <c r="K1603">
        <v>0.03</v>
      </c>
      <c r="L1603">
        <v>0.05</v>
      </c>
      <c r="M1603">
        <v>0.02</v>
      </c>
      <c r="N1603">
        <v>8.8851704259889104</v>
      </c>
      <c r="O1603">
        <f t="shared" si="48"/>
        <v>174.0336733</v>
      </c>
      <c r="P1603">
        <f t="shared" si="49"/>
        <v>-41.26901239</v>
      </c>
      <c r="R1603">
        <v>305800</v>
      </c>
      <c r="S1603" t="s">
        <v>1694</v>
      </c>
      <c r="T1603" t="s">
        <v>96</v>
      </c>
      <c r="U1603">
        <v>0</v>
      </c>
      <c r="V1603">
        <v>0</v>
      </c>
      <c r="W1603">
        <v>0</v>
      </c>
      <c r="X1603">
        <v>0</v>
      </c>
      <c r="Y1603">
        <v>0.9</v>
      </c>
      <c r="Z1603">
        <v>0</v>
      </c>
      <c r="AA1603">
        <v>0</v>
      </c>
      <c r="AB1603">
        <v>0.03</v>
      </c>
      <c r="AC1603">
        <v>7.0000000000000007E-2</v>
      </c>
      <c r="AD1603">
        <v>0.02</v>
      </c>
      <c r="AE1603">
        <v>3.0866471723106099</v>
      </c>
      <c r="AF1603">
        <v>173.2272021</v>
      </c>
      <c r="AG1603">
        <v>-41.327753479999998</v>
      </c>
      <c r="AI1603">
        <v>309400</v>
      </c>
      <c r="AJ1603" t="s">
        <v>1729</v>
      </c>
      <c r="AK1603" t="s">
        <v>96</v>
      </c>
      <c r="AL1603">
        <v>0</v>
      </c>
      <c r="AM1603">
        <v>0.18</v>
      </c>
      <c r="AN1603">
        <v>0</v>
      </c>
      <c r="AO1603">
        <v>0</v>
      </c>
      <c r="AP1603">
        <v>-2.2204460492503101E-16</v>
      </c>
      <c r="AQ1603">
        <v>0.67</v>
      </c>
      <c r="AR1603">
        <v>0</v>
      </c>
      <c r="AS1603">
        <v>0.05</v>
      </c>
      <c r="AT1603">
        <v>0.1</v>
      </c>
      <c r="AU1603">
        <v>0</v>
      </c>
      <c r="AV1603">
        <v>4.4673718699284501</v>
      </c>
      <c r="AW1603">
        <v>171.60950019999899</v>
      </c>
      <c r="AX1603">
        <v>-41.760733819999999</v>
      </c>
    </row>
    <row r="1604" spans="1:50" x14ac:dyDescent="0.55000000000000004">
      <c r="A1604">
        <v>306800</v>
      </c>
      <c r="B1604" t="s">
        <v>1704</v>
      </c>
      <c r="C1604" t="s">
        <v>96</v>
      </c>
      <c r="D1604">
        <v>0</v>
      </c>
      <c r="E1604">
        <v>0</v>
      </c>
      <c r="F1604">
        <v>0</v>
      </c>
      <c r="G1604">
        <v>0</v>
      </c>
      <c r="H1604">
        <v>0.77</v>
      </c>
      <c r="I1604">
        <v>0.03</v>
      </c>
      <c r="J1604">
        <v>0</v>
      </c>
      <c r="K1604">
        <v>0.03</v>
      </c>
      <c r="L1604">
        <v>0.17</v>
      </c>
      <c r="M1604">
        <v>0.02</v>
      </c>
      <c r="N1604">
        <v>7.1013961820865497</v>
      </c>
      <c r="O1604">
        <f t="shared" ref="O1604:O1667" si="50">VLOOKUP($A1604,$R$2:$AG$2152, 15)</f>
        <v>174.00623680000001</v>
      </c>
      <c r="P1604">
        <f t="shared" ref="P1604:P1667" si="51">VLOOKUP($A1604,$R$2:$AG$2152, 16)</f>
        <v>-41.289620110000001</v>
      </c>
      <c r="R1604">
        <v>305900</v>
      </c>
      <c r="S1604" t="s">
        <v>1695</v>
      </c>
      <c r="T1604" t="s">
        <v>96</v>
      </c>
      <c r="U1604">
        <v>0</v>
      </c>
      <c r="V1604">
        <v>0</v>
      </c>
      <c r="W1604">
        <v>0</v>
      </c>
      <c r="X1604">
        <v>0</v>
      </c>
      <c r="Y1604">
        <v>0.87</v>
      </c>
      <c r="Z1604">
        <v>0</v>
      </c>
      <c r="AA1604">
        <v>0</v>
      </c>
      <c r="AB1604">
        <v>0.01</v>
      </c>
      <c r="AC1604">
        <v>0.12</v>
      </c>
      <c r="AD1604">
        <v>0.02</v>
      </c>
      <c r="AE1604">
        <v>3.6514620171945902</v>
      </c>
      <c r="AF1604">
        <v>173.24438649999999</v>
      </c>
      <c r="AG1604">
        <v>-41.324597130000001</v>
      </c>
      <c r="AI1604">
        <v>309500</v>
      </c>
      <c r="AJ1604" t="s">
        <v>1730</v>
      </c>
      <c r="AK1604" t="s">
        <v>96</v>
      </c>
      <c r="AL1604">
        <v>0</v>
      </c>
      <c r="AM1604">
        <v>1</v>
      </c>
      <c r="AN1604">
        <v>0</v>
      </c>
      <c r="AO1604">
        <v>0</v>
      </c>
      <c r="AP1604">
        <v>0</v>
      </c>
      <c r="AQ1604">
        <v>0</v>
      </c>
      <c r="AR1604">
        <v>0</v>
      </c>
      <c r="AS1604">
        <v>0</v>
      </c>
      <c r="AT1604">
        <v>0</v>
      </c>
      <c r="AU1604">
        <v>0</v>
      </c>
      <c r="AV1604">
        <v>29.359708740044599</v>
      </c>
      <c r="AW1604">
        <v>171.86681609999999</v>
      </c>
      <c r="AX1604">
        <v>-41.728193500000003</v>
      </c>
    </row>
    <row r="1605" spans="1:50" x14ac:dyDescent="0.55000000000000004">
      <c r="A1605">
        <v>306900</v>
      </c>
      <c r="B1605" t="s">
        <v>1705</v>
      </c>
      <c r="C1605" t="s">
        <v>96</v>
      </c>
      <c r="D1605">
        <v>0</v>
      </c>
      <c r="E1605">
        <v>0</v>
      </c>
      <c r="F1605">
        <v>0</v>
      </c>
      <c r="G1605">
        <v>0</v>
      </c>
      <c r="H1605">
        <v>1</v>
      </c>
      <c r="I1605">
        <v>0</v>
      </c>
      <c r="J1605">
        <v>0</v>
      </c>
      <c r="K1605">
        <v>0</v>
      </c>
      <c r="L1605">
        <v>0</v>
      </c>
      <c r="M1605">
        <v>0.02</v>
      </c>
      <c r="N1605">
        <v>14.1590110403999</v>
      </c>
      <c r="O1605">
        <f t="shared" si="50"/>
        <v>173.9111466</v>
      </c>
      <c r="P1605">
        <f t="shared" si="51"/>
        <v>-41.418525420000002</v>
      </c>
      <c r="R1605">
        <v>306000</v>
      </c>
      <c r="S1605" t="s">
        <v>1696</v>
      </c>
      <c r="T1605" t="s">
        <v>96</v>
      </c>
      <c r="U1605">
        <v>0</v>
      </c>
      <c r="V1605">
        <v>0</v>
      </c>
      <c r="W1605">
        <v>0</v>
      </c>
      <c r="X1605">
        <v>0</v>
      </c>
      <c r="Y1605">
        <v>1</v>
      </c>
      <c r="Z1605">
        <v>0</v>
      </c>
      <c r="AA1605">
        <v>0</v>
      </c>
      <c r="AB1605">
        <v>0</v>
      </c>
      <c r="AC1605">
        <v>0</v>
      </c>
      <c r="AD1605">
        <v>0.02</v>
      </c>
      <c r="AE1605">
        <v>1.67845483585948</v>
      </c>
      <c r="AF1605">
        <v>173.26437329999999</v>
      </c>
      <c r="AG1605">
        <v>-41.314954270000001</v>
      </c>
      <c r="AI1605">
        <v>309600</v>
      </c>
      <c r="AJ1605" t="s">
        <v>1731</v>
      </c>
      <c r="AK1605" t="s">
        <v>96</v>
      </c>
      <c r="AL1605" t="s">
        <v>97</v>
      </c>
      <c r="AM1605" t="s">
        <v>97</v>
      </c>
      <c r="AN1605" t="s">
        <v>97</v>
      </c>
      <c r="AO1605">
        <v>0</v>
      </c>
      <c r="AP1605" t="s">
        <v>97</v>
      </c>
      <c r="AQ1605" t="s">
        <v>97</v>
      </c>
      <c r="AR1605">
        <v>0</v>
      </c>
      <c r="AS1605" t="s">
        <v>97</v>
      </c>
      <c r="AT1605" t="s">
        <v>97</v>
      </c>
      <c r="AU1605">
        <v>0</v>
      </c>
      <c r="AV1605" t="s">
        <v>97</v>
      </c>
      <c r="AW1605">
        <v>171.55643999999899</v>
      </c>
      <c r="AX1605">
        <v>-41.962751910000001</v>
      </c>
    </row>
    <row r="1606" spans="1:50" x14ac:dyDescent="0.55000000000000004">
      <c r="A1606">
        <v>307000</v>
      </c>
      <c r="B1606" t="s">
        <v>1706</v>
      </c>
      <c r="C1606" t="s">
        <v>96</v>
      </c>
      <c r="D1606">
        <v>0</v>
      </c>
      <c r="E1606">
        <v>0</v>
      </c>
      <c r="F1606">
        <v>0</v>
      </c>
      <c r="G1606">
        <v>0</v>
      </c>
      <c r="H1606">
        <v>0.92</v>
      </c>
      <c r="I1606">
        <v>0.05</v>
      </c>
      <c r="J1606">
        <v>0</v>
      </c>
      <c r="K1606">
        <v>0</v>
      </c>
      <c r="L1606">
        <v>0.03</v>
      </c>
      <c r="M1606">
        <v>0.02</v>
      </c>
      <c r="N1606">
        <v>25.558653416714801</v>
      </c>
      <c r="O1606">
        <f t="shared" si="50"/>
        <v>173.60577140000001</v>
      </c>
      <c r="P1606">
        <f t="shared" si="51"/>
        <v>-41.954091550000001</v>
      </c>
      <c r="R1606">
        <v>306100</v>
      </c>
      <c r="S1606" t="s">
        <v>1697</v>
      </c>
      <c r="T1606" t="s">
        <v>96</v>
      </c>
      <c r="U1606">
        <v>0</v>
      </c>
      <c r="V1606">
        <v>0</v>
      </c>
      <c r="W1606">
        <v>0</v>
      </c>
      <c r="X1606">
        <v>0</v>
      </c>
      <c r="Y1606">
        <v>1</v>
      </c>
      <c r="Z1606">
        <v>0</v>
      </c>
      <c r="AA1606">
        <v>0</v>
      </c>
      <c r="AB1606">
        <v>0</v>
      </c>
      <c r="AC1606">
        <v>0</v>
      </c>
      <c r="AD1606">
        <v>0.02</v>
      </c>
      <c r="AE1606">
        <v>3.5125054717784101</v>
      </c>
      <c r="AF1606">
        <v>173.21394269999999</v>
      </c>
      <c r="AG1606">
        <v>-41.340274989999998</v>
      </c>
      <c r="AI1606">
        <v>309700</v>
      </c>
      <c r="AJ1606" t="s">
        <v>1732</v>
      </c>
      <c r="AK1606" t="s">
        <v>96</v>
      </c>
      <c r="AL1606">
        <v>0</v>
      </c>
      <c r="AM1606">
        <v>0.6</v>
      </c>
      <c r="AN1606">
        <v>0</v>
      </c>
      <c r="AO1606">
        <v>0</v>
      </c>
      <c r="AP1606">
        <v>0</v>
      </c>
      <c r="AQ1606">
        <v>0.4</v>
      </c>
      <c r="AR1606">
        <v>0</v>
      </c>
      <c r="AS1606">
        <v>0</v>
      </c>
      <c r="AT1606">
        <v>0</v>
      </c>
      <c r="AU1606">
        <v>0</v>
      </c>
      <c r="AV1606" t="s">
        <v>97</v>
      </c>
      <c r="AW1606">
        <v>171.9957708</v>
      </c>
      <c r="AX1606">
        <v>-42.172013550000003</v>
      </c>
    </row>
    <row r="1607" spans="1:50" x14ac:dyDescent="0.55000000000000004">
      <c r="A1607">
        <v>307100</v>
      </c>
      <c r="B1607" t="s">
        <v>1707</v>
      </c>
      <c r="C1607" t="s">
        <v>96</v>
      </c>
      <c r="D1607">
        <v>0</v>
      </c>
      <c r="E1607">
        <v>0</v>
      </c>
      <c r="F1607">
        <v>0</v>
      </c>
      <c r="G1607">
        <v>0</v>
      </c>
      <c r="H1607">
        <v>0.96</v>
      </c>
      <c r="I1607">
        <v>0</v>
      </c>
      <c r="J1607">
        <v>0</v>
      </c>
      <c r="K1607">
        <v>0.01</v>
      </c>
      <c r="L1607">
        <v>0.03</v>
      </c>
      <c r="M1607">
        <v>0.02</v>
      </c>
      <c r="N1607">
        <v>13.939181760548299</v>
      </c>
      <c r="O1607">
        <f t="shared" si="50"/>
        <v>173.8259175</v>
      </c>
      <c r="P1607">
        <f t="shared" si="51"/>
        <v>-41.508138039999999</v>
      </c>
      <c r="R1607">
        <v>306200</v>
      </c>
      <c r="S1607" t="s">
        <v>1698</v>
      </c>
      <c r="T1607" t="s">
        <v>96</v>
      </c>
      <c r="U1607">
        <v>0</v>
      </c>
      <c r="V1607">
        <v>0</v>
      </c>
      <c r="W1607">
        <v>0</v>
      </c>
      <c r="X1607">
        <v>0</v>
      </c>
      <c r="Y1607">
        <v>1</v>
      </c>
      <c r="Z1607">
        <v>0</v>
      </c>
      <c r="AA1607">
        <v>0</v>
      </c>
      <c r="AB1607">
        <v>0</v>
      </c>
      <c r="AC1607">
        <v>0</v>
      </c>
      <c r="AD1607">
        <v>0.02</v>
      </c>
      <c r="AE1607">
        <v>2.7675847791975499</v>
      </c>
      <c r="AF1607">
        <v>173.2914447</v>
      </c>
      <c r="AG1607">
        <v>-41.300616499999997</v>
      </c>
      <c r="AI1607">
        <v>309800</v>
      </c>
      <c r="AJ1607" t="s">
        <v>1733</v>
      </c>
      <c r="AK1607" t="s">
        <v>96</v>
      </c>
      <c r="AL1607">
        <v>0</v>
      </c>
      <c r="AM1607">
        <v>0.35</v>
      </c>
      <c r="AN1607">
        <v>0</v>
      </c>
      <c r="AO1607">
        <v>0</v>
      </c>
      <c r="AP1607">
        <v>0</v>
      </c>
      <c r="AQ1607">
        <v>0.2</v>
      </c>
      <c r="AR1607">
        <v>0</v>
      </c>
      <c r="AS1607">
        <v>0.1</v>
      </c>
      <c r="AT1607">
        <v>0.35</v>
      </c>
      <c r="AU1607">
        <v>0</v>
      </c>
      <c r="AV1607">
        <v>5.8907596851111999</v>
      </c>
      <c r="AW1607">
        <v>171.8594488</v>
      </c>
      <c r="AX1607">
        <v>-42.112235579999997</v>
      </c>
    </row>
    <row r="1608" spans="1:50" x14ac:dyDescent="0.55000000000000004">
      <c r="A1608">
        <v>307200</v>
      </c>
      <c r="B1608" t="s">
        <v>1708</v>
      </c>
      <c r="C1608" t="s">
        <v>96</v>
      </c>
      <c r="D1608">
        <v>0</v>
      </c>
      <c r="E1608">
        <v>0</v>
      </c>
      <c r="F1608">
        <v>0</v>
      </c>
      <c r="G1608">
        <v>0</v>
      </c>
      <c r="H1608">
        <v>0.91</v>
      </c>
      <c r="I1608">
        <v>0</v>
      </c>
      <c r="J1608">
        <v>0</v>
      </c>
      <c r="K1608">
        <v>0</v>
      </c>
      <c r="L1608">
        <v>0.09</v>
      </c>
      <c r="M1608">
        <v>0.02</v>
      </c>
      <c r="N1608">
        <v>7.8146399578226298</v>
      </c>
      <c r="O1608">
        <f t="shared" si="50"/>
        <v>173.96297869999901</v>
      </c>
      <c r="P1608">
        <f t="shared" si="51"/>
        <v>-41.484260419999998</v>
      </c>
      <c r="R1608">
        <v>306300</v>
      </c>
      <c r="S1608" t="s">
        <v>1699</v>
      </c>
      <c r="T1608" t="s">
        <v>96</v>
      </c>
      <c r="U1608">
        <v>0</v>
      </c>
      <c r="V1608">
        <v>0</v>
      </c>
      <c r="W1608">
        <v>0</v>
      </c>
      <c r="X1608">
        <v>0</v>
      </c>
      <c r="Y1608">
        <v>0.76</v>
      </c>
      <c r="Z1608">
        <v>0.05</v>
      </c>
      <c r="AA1608">
        <v>0</v>
      </c>
      <c r="AB1608">
        <v>0</v>
      </c>
      <c r="AC1608">
        <v>0.19</v>
      </c>
      <c r="AD1608">
        <v>0.02</v>
      </c>
      <c r="AE1608">
        <v>5.9628381937900397</v>
      </c>
      <c r="AF1608">
        <v>173.65276019999999</v>
      </c>
      <c r="AG1608">
        <v>-41.209094360000002</v>
      </c>
      <c r="AI1608">
        <v>309900</v>
      </c>
      <c r="AJ1608" t="s">
        <v>1734</v>
      </c>
      <c r="AK1608" t="s">
        <v>96</v>
      </c>
      <c r="AL1608">
        <v>0</v>
      </c>
      <c r="AM1608">
        <v>0.67</v>
      </c>
      <c r="AN1608">
        <v>0</v>
      </c>
      <c r="AO1608">
        <v>0</v>
      </c>
      <c r="AP1608">
        <v>0</v>
      </c>
      <c r="AQ1608">
        <v>0.33</v>
      </c>
      <c r="AR1608">
        <v>0</v>
      </c>
      <c r="AS1608">
        <v>0</v>
      </c>
      <c r="AT1608">
        <v>0</v>
      </c>
      <c r="AU1608">
        <v>0</v>
      </c>
      <c r="AV1608" t="s">
        <v>97</v>
      </c>
      <c r="AW1608">
        <v>171.43669249999999</v>
      </c>
      <c r="AX1608">
        <v>-42.274023829999997</v>
      </c>
    </row>
    <row r="1609" spans="1:50" x14ac:dyDescent="0.55000000000000004">
      <c r="A1609">
        <v>307300</v>
      </c>
      <c r="B1609" t="s">
        <v>1709</v>
      </c>
      <c r="C1609" t="s">
        <v>96</v>
      </c>
      <c r="D1609">
        <v>0</v>
      </c>
      <c r="E1609">
        <v>0</v>
      </c>
      <c r="F1609">
        <v>0</v>
      </c>
      <c r="G1609">
        <v>0</v>
      </c>
      <c r="H1609">
        <v>0.78</v>
      </c>
      <c r="I1609">
        <v>0</v>
      </c>
      <c r="J1609">
        <v>0</v>
      </c>
      <c r="K1609">
        <v>0.02</v>
      </c>
      <c r="L1609">
        <v>0.2</v>
      </c>
      <c r="M1609">
        <v>0.02</v>
      </c>
      <c r="N1609">
        <v>5.7851075986357898</v>
      </c>
      <c r="O1609">
        <f t="shared" si="50"/>
        <v>173.90363790000001</v>
      </c>
      <c r="P1609">
        <f t="shared" si="51"/>
        <v>-41.5308031</v>
      </c>
      <c r="R1609">
        <v>306400</v>
      </c>
      <c r="S1609" t="s">
        <v>1735</v>
      </c>
      <c r="T1609" t="s">
        <v>96</v>
      </c>
      <c r="U1609" t="s">
        <v>97</v>
      </c>
      <c r="V1609" t="s">
        <v>97</v>
      </c>
      <c r="W1609" t="s">
        <v>97</v>
      </c>
      <c r="X1609">
        <v>0</v>
      </c>
      <c r="Y1609" t="s">
        <v>97</v>
      </c>
      <c r="Z1609" t="s">
        <v>97</v>
      </c>
      <c r="AA1609">
        <v>0</v>
      </c>
      <c r="AB1609" t="s">
        <v>97</v>
      </c>
      <c r="AC1609" t="s">
        <v>97</v>
      </c>
      <c r="AD1609">
        <v>0.02</v>
      </c>
      <c r="AE1609" t="s">
        <v>97</v>
      </c>
      <c r="AF1609">
        <v>174.0392296</v>
      </c>
      <c r="AG1609">
        <v>-40.997632920000001</v>
      </c>
      <c r="AI1609">
        <v>310000</v>
      </c>
      <c r="AJ1609" t="s">
        <v>1736</v>
      </c>
      <c r="AK1609" t="s">
        <v>96</v>
      </c>
      <c r="AL1609">
        <v>0</v>
      </c>
      <c r="AM1609">
        <v>0</v>
      </c>
      <c r="AN1609">
        <v>0</v>
      </c>
      <c r="AO1609">
        <v>0</v>
      </c>
      <c r="AP1609">
        <v>0</v>
      </c>
      <c r="AQ1609">
        <v>0.44</v>
      </c>
      <c r="AR1609">
        <v>0</v>
      </c>
      <c r="AS1609">
        <v>0</v>
      </c>
      <c r="AT1609">
        <v>0.56000000000000005</v>
      </c>
      <c r="AU1609">
        <v>0</v>
      </c>
      <c r="AV1609" t="s">
        <v>97</v>
      </c>
      <c r="AW1609">
        <v>171.2500417</v>
      </c>
      <c r="AX1609">
        <v>-42.393014620000002</v>
      </c>
    </row>
    <row r="1610" spans="1:50" x14ac:dyDescent="0.55000000000000004">
      <c r="A1610">
        <v>307400</v>
      </c>
      <c r="B1610" t="s">
        <v>1710</v>
      </c>
      <c r="C1610" t="s">
        <v>96</v>
      </c>
      <c r="D1610">
        <v>0</v>
      </c>
      <c r="E1610">
        <v>0</v>
      </c>
      <c r="F1610">
        <v>0</v>
      </c>
      <c r="G1610">
        <v>0</v>
      </c>
      <c r="H1610">
        <v>0.98</v>
      </c>
      <c r="I1610">
        <v>0</v>
      </c>
      <c r="J1610">
        <v>0</v>
      </c>
      <c r="K1610">
        <v>0</v>
      </c>
      <c r="L1610">
        <v>0.02</v>
      </c>
      <c r="M1610">
        <v>0.02</v>
      </c>
      <c r="N1610">
        <v>6.9615748394004102</v>
      </c>
      <c r="O1610">
        <f t="shared" si="50"/>
        <v>173.96410180000001</v>
      </c>
      <c r="P1610">
        <f t="shared" si="51"/>
        <v>-41.474956730000002</v>
      </c>
      <c r="R1610">
        <v>306500</v>
      </c>
      <c r="S1610" t="s">
        <v>1700</v>
      </c>
      <c r="T1610" t="s">
        <v>96</v>
      </c>
      <c r="U1610">
        <v>0</v>
      </c>
      <c r="V1610">
        <v>0</v>
      </c>
      <c r="W1610">
        <v>0</v>
      </c>
      <c r="X1610">
        <v>0</v>
      </c>
      <c r="Y1610">
        <v>0.68</v>
      </c>
      <c r="Z1610">
        <v>0</v>
      </c>
      <c r="AA1610">
        <v>0</v>
      </c>
      <c r="AB1610">
        <v>0.09</v>
      </c>
      <c r="AC1610">
        <v>0.23</v>
      </c>
      <c r="AD1610">
        <v>0.02</v>
      </c>
      <c r="AE1610">
        <v>4.5609077013895698</v>
      </c>
      <c r="AF1610">
        <v>174.04347569999999</v>
      </c>
      <c r="AG1610">
        <v>-41.209594520000003</v>
      </c>
      <c r="AI1610">
        <v>310100</v>
      </c>
      <c r="AJ1610" t="s">
        <v>1737</v>
      </c>
      <c r="AK1610" t="s">
        <v>96</v>
      </c>
      <c r="AL1610">
        <v>0</v>
      </c>
      <c r="AM1610">
        <v>0</v>
      </c>
      <c r="AN1610">
        <v>0</v>
      </c>
      <c r="AO1610">
        <v>0</v>
      </c>
      <c r="AP1610">
        <v>0</v>
      </c>
      <c r="AQ1610">
        <v>0.56000000000000005</v>
      </c>
      <c r="AR1610">
        <v>0</v>
      </c>
      <c r="AS1610">
        <v>0</v>
      </c>
      <c r="AT1610">
        <v>0.44</v>
      </c>
      <c r="AU1610">
        <v>0</v>
      </c>
      <c r="AV1610" t="s">
        <v>97</v>
      </c>
      <c r="AW1610">
        <v>171.20845459999899</v>
      </c>
      <c r="AX1610">
        <v>-42.436333490000003</v>
      </c>
    </row>
    <row r="1611" spans="1:50" x14ac:dyDescent="0.55000000000000004">
      <c r="A1611">
        <v>307500</v>
      </c>
      <c r="B1611" t="s">
        <v>1711</v>
      </c>
      <c r="C1611" t="s">
        <v>96</v>
      </c>
      <c r="D1611">
        <v>0</v>
      </c>
      <c r="E1611">
        <v>0</v>
      </c>
      <c r="F1611">
        <v>0</v>
      </c>
      <c r="G1611">
        <v>0</v>
      </c>
      <c r="H1611">
        <v>0.87</v>
      </c>
      <c r="I1611">
        <v>0.02</v>
      </c>
      <c r="J1611">
        <v>0</v>
      </c>
      <c r="K1611">
        <v>0.03</v>
      </c>
      <c r="L1611">
        <v>0.08</v>
      </c>
      <c r="M1611">
        <v>0.02</v>
      </c>
      <c r="N1611">
        <v>5.8867347030292896</v>
      </c>
      <c r="O1611">
        <f t="shared" si="50"/>
        <v>173.93617829999999</v>
      </c>
      <c r="P1611">
        <f t="shared" si="51"/>
        <v>-41.504222919999997</v>
      </c>
      <c r="R1611">
        <v>306600</v>
      </c>
      <c r="S1611" t="s">
        <v>1702</v>
      </c>
      <c r="T1611" t="s">
        <v>96</v>
      </c>
      <c r="U1611">
        <v>0</v>
      </c>
      <c r="V1611">
        <v>0</v>
      </c>
      <c r="W1611">
        <v>0</v>
      </c>
      <c r="X1611">
        <v>0</v>
      </c>
      <c r="Y1611">
        <v>0.97</v>
      </c>
      <c r="Z1611">
        <v>0</v>
      </c>
      <c r="AA1611">
        <v>0</v>
      </c>
      <c r="AB1611">
        <v>0</v>
      </c>
      <c r="AC1611">
        <v>0.03</v>
      </c>
      <c r="AD1611">
        <v>0.02</v>
      </c>
      <c r="AE1611">
        <v>49.955981978052598</v>
      </c>
      <c r="AF1611">
        <v>173.262369199999</v>
      </c>
      <c r="AG1611">
        <v>-41.813099960000002</v>
      </c>
      <c r="AI1611">
        <v>310200</v>
      </c>
      <c r="AJ1611" t="s">
        <v>1738</v>
      </c>
      <c r="AK1611" t="s">
        <v>96</v>
      </c>
      <c r="AL1611">
        <v>0</v>
      </c>
      <c r="AM1611">
        <v>0</v>
      </c>
      <c r="AN1611">
        <v>0</v>
      </c>
      <c r="AO1611">
        <v>0</v>
      </c>
      <c r="AP1611">
        <v>0</v>
      </c>
      <c r="AQ1611">
        <v>1</v>
      </c>
      <c r="AR1611">
        <v>0</v>
      </c>
      <c r="AS1611">
        <v>0</v>
      </c>
      <c r="AT1611">
        <v>0</v>
      </c>
      <c r="AU1611">
        <v>0</v>
      </c>
      <c r="AV1611" t="s">
        <v>97</v>
      </c>
      <c r="AW1611">
        <v>171.19453139999999</v>
      </c>
      <c r="AX1611">
        <v>-42.450060540000003</v>
      </c>
    </row>
    <row r="1612" spans="1:50" x14ac:dyDescent="0.55000000000000004">
      <c r="A1612">
        <v>307600</v>
      </c>
      <c r="B1612" t="s">
        <v>1712</v>
      </c>
      <c r="C1612" t="s">
        <v>96</v>
      </c>
      <c r="D1612">
        <v>0</v>
      </c>
      <c r="E1612">
        <v>0</v>
      </c>
      <c r="F1612">
        <v>0</v>
      </c>
      <c r="G1612">
        <v>0</v>
      </c>
      <c r="H1612">
        <v>0.88</v>
      </c>
      <c r="I1612">
        <v>0.02</v>
      </c>
      <c r="J1612">
        <v>0</v>
      </c>
      <c r="K1612">
        <v>0.02</v>
      </c>
      <c r="L1612">
        <v>0.08</v>
      </c>
      <c r="M1612">
        <v>0.02</v>
      </c>
      <c r="N1612">
        <v>6.4180846111454999</v>
      </c>
      <c r="O1612">
        <f t="shared" si="50"/>
        <v>173.93427610000001</v>
      </c>
      <c r="P1612">
        <f t="shared" si="51"/>
        <v>-41.514191279999999</v>
      </c>
      <c r="R1612">
        <v>306700</v>
      </c>
      <c r="S1612" t="s">
        <v>1703</v>
      </c>
      <c r="T1612" t="s">
        <v>96</v>
      </c>
      <c r="U1612">
        <v>0</v>
      </c>
      <c r="V1612">
        <v>0</v>
      </c>
      <c r="W1612">
        <v>0</v>
      </c>
      <c r="X1612">
        <v>0</v>
      </c>
      <c r="Y1612">
        <v>0.89</v>
      </c>
      <c r="Z1612">
        <v>0</v>
      </c>
      <c r="AA1612">
        <v>0</v>
      </c>
      <c r="AB1612">
        <v>0</v>
      </c>
      <c r="AC1612">
        <v>0.11</v>
      </c>
      <c r="AD1612">
        <v>0.02</v>
      </c>
      <c r="AE1612">
        <v>1.97636066844261</v>
      </c>
      <c r="AF1612">
        <v>174.0336733</v>
      </c>
      <c r="AG1612">
        <v>-41.26901239</v>
      </c>
      <c r="AI1612">
        <v>310300</v>
      </c>
      <c r="AJ1612" t="s">
        <v>1739</v>
      </c>
      <c r="AK1612" t="s">
        <v>96</v>
      </c>
      <c r="AL1612">
        <v>0</v>
      </c>
      <c r="AM1612">
        <v>0.31</v>
      </c>
      <c r="AN1612">
        <v>0</v>
      </c>
      <c r="AO1612">
        <v>0</v>
      </c>
      <c r="AP1612">
        <v>0.1</v>
      </c>
      <c r="AQ1612">
        <v>0.41</v>
      </c>
      <c r="AR1612">
        <v>0</v>
      </c>
      <c r="AS1612">
        <v>0.01</v>
      </c>
      <c r="AT1612">
        <v>0.17</v>
      </c>
      <c r="AU1612">
        <v>0</v>
      </c>
      <c r="AV1612">
        <v>8.5369922964811895</v>
      </c>
      <c r="AW1612">
        <v>171.19924990000001</v>
      </c>
      <c r="AX1612">
        <v>-42.457048309999998</v>
      </c>
    </row>
    <row r="1613" spans="1:50" x14ac:dyDescent="0.55000000000000004">
      <c r="A1613">
        <v>307700</v>
      </c>
      <c r="B1613" t="s">
        <v>1713</v>
      </c>
      <c r="C1613" t="s">
        <v>96</v>
      </c>
      <c r="D1613">
        <v>0</v>
      </c>
      <c r="E1613">
        <v>0</v>
      </c>
      <c r="F1613">
        <v>0</v>
      </c>
      <c r="G1613">
        <v>0</v>
      </c>
      <c r="H1613">
        <v>0.89</v>
      </c>
      <c r="I1613">
        <v>0.03</v>
      </c>
      <c r="J1613">
        <v>0</v>
      </c>
      <c r="K1613">
        <v>0.02</v>
      </c>
      <c r="L1613">
        <v>0.06</v>
      </c>
      <c r="M1613">
        <v>0.02</v>
      </c>
      <c r="N1613">
        <v>5.5402723281472399</v>
      </c>
      <c r="O1613">
        <f t="shared" si="50"/>
        <v>173.9522346</v>
      </c>
      <c r="P1613">
        <f t="shared" si="51"/>
        <v>-41.502546090000003</v>
      </c>
      <c r="R1613">
        <v>306800</v>
      </c>
      <c r="S1613" t="s">
        <v>1704</v>
      </c>
      <c r="T1613" t="s">
        <v>96</v>
      </c>
      <c r="U1613">
        <v>0</v>
      </c>
      <c r="V1613">
        <v>0</v>
      </c>
      <c r="W1613">
        <v>0</v>
      </c>
      <c r="X1613">
        <v>0</v>
      </c>
      <c r="Y1613">
        <v>0.79</v>
      </c>
      <c r="Z1613">
        <v>0.03</v>
      </c>
      <c r="AA1613">
        <v>0</v>
      </c>
      <c r="AB1613">
        <v>0.03</v>
      </c>
      <c r="AC1613">
        <v>0.15</v>
      </c>
      <c r="AD1613">
        <v>0.02</v>
      </c>
      <c r="AE1613">
        <v>4.8092304449328598</v>
      </c>
      <c r="AF1613">
        <v>174.00623680000001</v>
      </c>
      <c r="AG1613">
        <v>-41.289620110000001</v>
      </c>
      <c r="AI1613">
        <v>310400</v>
      </c>
      <c r="AJ1613" t="s">
        <v>1740</v>
      </c>
      <c r="AK1613" t="s">
        <v>96</v>
      </c>
      <c r="AL1613">
        <v>0</v>
      </c>
      <c r="AM1613">
        <v>0</v>
      </c>
      <c r="AN1613">
        <v>0</v>
      </c>
      <c r="AO1613">
        <v>0</v>
      </c>
      <c r="AP1613">
        <v>0</v>
      </c>
      <c r="AQ1613">
        <v>1</v>
      </c>
      <c r="AR1613">
        <v>0</v>
      </c>
      <c r="AS1613">
        <v>0</v>
      </c>
      <c r="AT1613">
        <v>0</v>
      </c>
      <c r="AU1613">
        <v>0</v>
      </c>
      <c r="AV1613">
        <v>27.647092648349599</v>
      </c>
      <c r="AW1613">
        <v>171.2093758</v>
      </c>
      <c r="AX1613">
        <v>-42.457251499999998</v>
      </c>
    </row>
    <row r="1614" spans="1:50" x14ac:dyDescent="0.55000000000000004">
      <c r="A1614">
        <v>307800</v>
      </c>
      <c r="B1614" t="s">
        <v>1714</v>
      </c>
      <c r="C1614" t="s">
        <v>96</v>
      </c>
      <c r="D1614">
        <v>0</v>
      </c>
      <c r="E1614">
        <v>0</v>
      </c>
      <c r="F1614">
        <v>0</v>
      </c>
      <c r="G1614">
        <v>0</v>
      </c>
      <c r="H1614">
        <v>0.86</v>
      </c>
      <c r="I1614">
        <v>0.02</v>
      </c>
      <c r="J1614">
        <v>0</v>
      </c>
      <c r="K1614">
        <v>0.03</v>
      </c>
      <c r="L1614">
        <v>0.09</v>
      </c>
      <c r="M1614">
        <v>0.02</v>
      </c>
      <c r="N1614">
        <v>5.6429358923732504</v>
      </c>
      <c r="O1614">
        <f t="shared" si="50"/>
        <v>173.9421136</v>
      </c>
      <c r="P1614">
        <f t="shared" si="51"/>
        <v>-41.521981080000003</v>
      </c>
      <c r="R1614">
        <v>306900</v>
      </c>
      <c r="S1614" t="s">
        <v>1705</v>
      </c>
      <c r="T1614" t="s">
        <v>96</v>
      </c>
      <c r="U1614">
        <v>0</v>
      </c>
      <c r="V1614">
        <v>0</v>
      </c>
      <c r="W1614">
        <v>0</v>
      </c>
      <c r="X1614">
        <v>0</v>
      </c>
      <c r="Y1614">
        <v>1</v>
      </c>
      <c r="Z1614">
        <v>0</v>
      </c>
      <c r="AA1614">
        <v>0</v>
      </c>
      <c r="AB1614">
        <v>0</v>
      </c>
      <c r="AC1614">
        <v>0</v>
      </c>
      <c r="AD1614">
        <v>0.02</v>
      </c>
      <c r="AE1614">
        <v>8.67483268537665</v>
      </c>
      <c r="AF1614">
        <v>173.9111466</v>
      </c>
      <c r="AG1614">
        <v>-41.418525420000002</v>
      </c>
      <c r="AI1614">
        <v>310500</v>
      </c>
      <c r="AJ1614" t="s">
        <v>1741</v>
      </c>
      <c r="AK1614" t="s">
        <v>96</v>
      </c>
      <c r="AL1614" t="s">
        <v>97</v>
      </c>
      <c r="AM1614" t="s">
        <v>97</v>
      </c>
      <c r="AN1614" t="s">
        <v>97</v>
      </c>
      <c r="AO1614">
        <v>0</v>
      </c>
      <c r="AP1614" t="s">
        <v>97</v>
      </c>
      <c r="AQ1614" t="s">
        <v>97</v>
      </c>
      <c r="AR1614">
        <v>0</v>
      </c>
      <c r="AS1614" t="s">
        <v>97</v>
      </c>
      <c r="AT1614" t="s">
        <v>97</v>
      </c>
      <c r="AU1614">
        <v>0</v>
      </c>
      <c r="AV1614" t="s">
        <v>97</v>
      </c>
      <c r="AW1614">
        <v>171.20484569999999</v>
      </c>
      <c r="AX1614">
        <v>-42.469668400000003</v>
      </c>
    </row>
    <row r="1615" spans="1:50" x14ac:dyDescent="0.55000000000000004">
      <c r="A1615">
        <v>307900</v>
      </c>
      <c r="B1615" t="s">
        <v>1715</v>
      </c>
      <c r="C1615" t="s">
        <v>96</v>
      </c>
      <c r="D1615">
        <v>0</v>
      </c>
      <c r="E1615">
        <v>0</v>
      </c>
      <c r="F1615">
        <v>0</v>
      </c>
      <c r="G1615">
        <v>0</v>
      </c>
      <c r="H1615">
        <v>0.82</v>
      </c>
      <c r="I1615">
        <v>0.02</v>
      </c>
      <c r="J1615">
        <v>0</v>
      </c>
      <c r="K1615">
        <v>0.03</v>
      </c>
      <c r="L1615">
        <v>0.13</v>
      </c>
      <c r="M1615">
        <v>0.02</v>
      </c>
      <c r="N1615">
        <v>2.7648232961371302</v>
      </c>
      <c r="O1615">
        <f t="shared" si="50"/>
        <v>173.96213779999999</v>
      </c>
      <c r="P1615">
        <f t="shared" si="51"/>
        <v>-41.512705490000002</v>
      </c>
      <c r="R1615">
        <v>307000</v>
      </c>
      <c r="S1615" t="s">
        <v>1706</v>
      </c>
      <c r="T1615" t="s">
        <v>96</v>
      </c>
      <c r="U1615">
        <v>0</v>
      </c>
      <c r="V1615">
        <v>0</v>
      </c>
      <c r="W1615">
        <v>0</v>
      </c>
      <c r="X1615">
        <v>0</v>
      </c>
      <c r="Y1615">
        <v>0.89</v>
      </c>
      <c r="Z1615">
        <v>0.08</v>
      </c>
      <c r="AA1615">
        <v>0</v>
      </c>
      <c r="AB1615">
        <v>0</v>
      </c>
      <c r="AC1615">
        <v>0.03</v>
      </c>
      <c r="AD1615">
        <v>0.02</v>
      </c>
      <c r="AE1615">
        <v>29.7752576880082</v>
      </c>
      <c r="AF1615">
        <v>173.60577140000001</v>
      </c>
      <c r="AG1615">
        <v>-41.954091550000001</v>
      </c>
      <c r="AI1615">
        <v>310600</v>
      </c>
      <c r="AJ1615" t="s">
        <v>1742</v>
      </c>
      <c r="AK1615" t="s">
        <v>96</v>
      </c>
      <c r="AL1615">
        <v>0</v>
      </c>
      <c r="AM1615">
        <v>0</v>
      </c>
      <c r="AN1615">
        <v>0</v>
      </c>
      <c r="AO1615">
        <v>0</v>
      </c>
      <c r="AP1615">
        <v>0</v>
      </c>
      <c r="AQ1615">
        <v>0.82</v>
      </c>
      <c r="AR1615">
        <v>0</v>
      </c>
      <c r="AS1615">
        <v>0</v>
      </c>
      <c r="AT1615">
        <v>0.18</v>
      </c>
      <c r="AU1615">
        <v>0</v>
      </c>
      <c r="AV1615">
        <v>2.6487855640474498</v>
      </c>
      <c r="AW1615">
        <v>171.19595849999999</v>
      </c>
      <c r="AX1615">
        <v>-42.482596549999997</v>
      </c>
    </row>
    <row r="1616" spans="1:50" x14ac:dyDescent="0.55000000000000004">
      <c r="A1616">
        <v>308000</v>
      </c>
      <c r="B1616" t="s">
        <v>1716</v>
      </c>
      <c r="C1616" t="s">
        <v>96</v>
      </c>
      <c r="D1616">
        <v>0</v>
      </c>
      <c r="E1616">
        <v>0</v>
      </c>
      <c r="F1616">
        <v>0</v>
      </c>
      <c r="G1616">
        <v>0</v>
      </c>
      <c r="H1616">
        <v>0.90999999999999903</v>
      </c>
      <c r="I1616">
        <v>0.02</v>
      </c>
      <c r="J1616">
        <v>0</v>
      </c>
      <c r="K1616">
        <v>0.02</v>
      </c>
      <c r="L1616">
        <v>0.05</v>
      </c>
      <c r="M1616">
        <v>0.02</v>
      </c>
      <c r="N1616">
        <v>7.31692141801941</v>
      </c>
      <c r="O1616">
        <f t="shared" si="50"/>
        <v>173.9670844</v>
      </c>
      <c r="P1616">
        <f t="shared" si="51"/>
        <v>-41.506464029999997</v>
      </c>
      <c r="R1616">
        <v>307100</v>
      </c>
      <c r="S1616" t="s">
        <v>1707</v>
      </c>
      <c r="T1616" t="s">
        <v>96</v>
      </c>
      <c r="U1616">
        <v>0</v>
      </c>
      <c r="V1616">
        <v>0</v>
      </c>
      <c r="W1616">
        <v>0</v>
      </c>
      <c r="X1616">
        <v>0</v>
      </c>
      <c r="Y1616">
        <v>0.89</v>
      </c>
      <c r="Z1616">
        <v>0</v>
      </c>
      <c r="AA1616">
        <v>0</v>
      </c>
      <c r="AB1616">
        <v>0.03</v>
      </c>
      <c r="AC1616">
        <v>0.08</v>
      </c>
      <c r="AD1616">
        <v>0.02</v>
      </c>
      <c r="AE1616">
        <v>10.230559648549001</v>
      </c>
      <c r="AF1616">
        <v>173.8259175</v>
      </c>
      <c r="AG1616">
        <v>-41.508138039999999</v>
      </c>
      <c r="AI1616">
        <v>310700</v>
      </c>
      <c r="AJ1616" t="s">
        <v>1743</v>
      </c>
      <c r="AK1616" t="s">
        <v>96</v>
      </c>
      <c r="AL1616">
        <v>0</v>
      </c>
      <c r="AM1616">
        <v>0.09</v>
      </c>
      <c r="AN1616">
        <v>0</v>
      </c>
      <c r="AO1616">
        <v>0</v>
      </c>
      <c r="AP1616">
        <v>0</v>
      </c>
      <c r="AQ1616">
        <v>0.79</v>
      </c>
      <c r="AR1616">
        <v>0</v>
      </c>
      <c r="AS1616">
        <v>0</v>
      </c>
      <c r="AT1616">
        <v>0.12</v>
      </c>
      <c r="AU1616">
        <v>0</v>
      </c>
      <c r="AV1616">
        <v>4.1156068061397697</v>
      </c>
      <c r="AW1616">
        <v>171.16476130000001</v>
      </c>
      <c r="AX1616">
        <v>-42.525921650000001</v>
      </c>
    </row>
    <row r="1617" spans="1:50" x14ac:dyDescent="0.55000000000000004">
      <c r="A1617">
        <v>308100</v>
      </c>
      <c r="B1617" t="s">
        <v>1717</v>
      </c>
      <c r="C1617" t="s">
        <v>96</v>
      </c>
      <c r="D1617">
        <v>0</v>
      </c>
      <c r="E1617">
        <v>0</v>
      </c>
      <c r="F1617">
        <v>0</v>
      </c>
      <c r="G1617">
        <v>0</v>
      </c>
      <c r="H1617">
        <v>0.85</v>
      </c>
      <c r="I1617">
        <v>0.04</v>
      </c>
      <c r="J1617">
        <v>0</v>
      </c>
      <c r="K1617">
        <v>0.02</v>
      </c>
      <c r="L1617">
        <v>0.09</v>
      </c>
      <c r="M1617">
        <v>0.02</v>
      </c>
      <c r="N1617">
        <v>6.3546221062450003</v>
      </c>
      <c r="O1617">
        <f t="shared" si="50"/>
        <v>173.9589101</v>
      </c>
      <c r="P1617">
        <f t="shared" si="51"/>
        <v>-41.520598589999999</v>
      </c>
      <c r="R1617">
        <v>307200</v>
      </c>
      <c r="S1617" t="s">
        <v>1708</v>
      </c>
      <c r="T1617" t="s">
        <v>96</v>
      </c>
      <c r="U1617">
        <v>0</v>
      </c>
      <c r="V1617">
        <v>0</v>
      </c>
      <c r="W1617">
        <v>0</v>
      </c>
      <c r="X1617">
        <v>0</v>
      </c>
      <c r="Y1617">
        <v>0.97</v>
      </c>
      <c r="Z1617">
        <v>0</v>
      </c>
      <c r="AA1617">
        <v>0</v>
      </c>
      <c r="AB1617">
        <v>0</v>
      </c>
      <c r="AC1617">
        <v>0.03</v>
      </c>
      <c r="AD1617">
        <v>0.02</v>
      </c>
      <c r="AE1617">
        <v>9.7815672472345607</v>
      </c>
      <c r="AF1617">
        <v>173.96297869999901</v>
      </c>
      <c r="AG1617">
        <v>-41.484260419999998</v>
      </c>
      <c r="AI1617">
        <v>310800</v>
      </c>
      <c r="AJ1617" t="s">
        <v>1744</v>
      </c>
      <c r="AK1617" t="s">
        <v>96</v>
      </c>
      <c r="AL1617">
        <v>0</v>
      </c>
      <c r="AM1617">
        <v>0</v>
      </c>
      <c r="AN1617">
        <v>0</v>
      </c>
      <c r="AO1617">
        <v>0</v>
      </c>
      <c r="AP1617">
        <v>0</v>
      </c>
      <c r="AQ1617">
        <v>1</v>
      </c>
      <c r="AR1617">
        <v>0</v>
      </c>
      <c r="AS1617">
        <v>0</v>
      </c>
      <c r="AT1617">
        <v>0</v>
      </c>
      <c r="AU1617">
        <v>0</v>
      </c>
      <c r="AV1617">
        <v>10.53980166729</v>
      </c>
      <c r="AW1617">
        <v>171.28646789999999</v>
      </c>
      <c r="AX1617">
        <v>-42.556544510000002</v>
      </c>
    </row>
    <row r="1618" spans="1:50" x14ac:dyDescent="0.55000000000000004">
      <c r="A1618">
        <v>308200</v>
      </c>
      <c r="B1618" t="s">
        <v>1718</v>
      </c>
      <c r="C1618" t="s">
        <v>96</v>
      </c>
      <c r="D1618">
        <v>0</v>
      </c>
      <c r="E1618">
        <v>0</v>
      </c>
      <c r="F1618">
        <v>0</v>
      </c>
      <c r="G1618">
        <v>0</v>
      </c>
      <c r="H1618">
        <v>0.88</v>
      </c>
      <c r="I1618">
        <v>0.06</v>
      </c>
      <c r="J1618">
        <v>0</v>
      </c>
      <c r="K1618">
        <v>0.02</v>
      </c>
      <c r="L1618">
        <v>0.04</v>
      </c>
      <c r="M1618">
        <v>0.02</v>
      </c>
      <c r="N1618">
        <v>6.45711916098512</v>
      </c>
      <c r="O1618">
        <f t="shared" si="50"/>
        <v>173.9485809</v>
      </c>
      <c r="P1618">
        <f t="shared" si="51"/>
        <v>-41.529955600000001</v>
      </c>
      <c r="R1618">
        <v>307300</v>
      </c>
      <c r="S1618" t="s">
        <v>1709</v>
      </c>
      <c r="T1618" t="s">
        <v>96</v>
      </c>
      <c r="U1618">
        <v>0</v>
      </c>
      <c r="V1618">
        <v>0</v>
      </c>
      <c r="W1618">
        <v>0</v>
      </c>
      <c r="X1618">
        <v>0</v>
      </c>
      <c r="Y1618">
        <v>0.86</v>
      </c>
      <c r="Z1618">
        <v>0.02</v>
      </c>
      <c r="AA1618">
        <v>0</v>
      </c>
      <c r="AB1618">
        <v>0.02</v>
      </c>
      <c r="AC1618">
        <v>0.1</v>
      </c>
      <c r="AD1618">
        <v>0.02</v>
      </c>
      <c r="AE1618">
        <v>8.7433277758660708</v>
      </c>
      <c r="AF1618">
        <v>173.90363790000001</v>
      </c>
      <c r="AG1618">
        <v>-41.5308031</v>
      </c>
      <c r="AI1618">
        <v>310900</v>
      </c>
      <c r="AJ1618" t="s">
        <v>1745</v>
      </c>
      <c r="AK1618" t="s">
        <v>96</v>
      </c>
      <c r="AL1618">
        <v>0</v>
      </c>
      <c r="AM1618">
        <v>0.56000000000000005</v>
      </c>
      <c r="AN1618">
        <v>0</v>
      </c>
      <c r="AO1618">
        <v>0</v>
      </c>
      <c r="AP1618">
        <v>-2.2204460492503101E-16</v>
      </c>
      <c r="AQ1618">
        <v>0.33</v>
      </c>
      <c r="AR1618">
        <v>0</v>
      </c>
      <c r="AS1618">
        <v>0</v>
      </c>
      <c r="AT1618">
        <v>0.11</v>
      </c>
      <c r="AU1618">
        <v>0</v>
      </c>
      <c r="AV1618">
        <v>13.273658967592199</v>
      </c>
      <c r="AW1618">
        <v>171.41007690000001</v>
      </c>
      <c r="AX1618">
        <v>-42.488404240000001</v>
      </c>
    </row>
    <row r="1619" spans="1:50" x14ac:dyDescent="0.55000000000000004">
      <c r="A1619">
        <v>308300</v>
      </c>
      <c r="B1619" t="s">
        <v>1720</v>
      </c>
      <c r="C1619" t="s">
        <v>96</v>
      </c>
      <c r="D1619">
        <v>0</v>
      </c>
      <c r="E1619">
        <v>0</v>
      </c>
      <c r="F1619">
        <v>0</v>
      </c>
      <c r="G1619">
        <v>0</v>
      </c>
      <c r="H1619">
        <v>0.95</v>
      </c>
      <c r="I1619">
        <v>0.01</v>
      </c>
      <c r="J1619">
        <v>0</v>
      </c>
      <c r="K1619">
        <v>0.04</v>
      </c>
      <c r="L1619">
        <v>0</v>
      </c>
      <c r="M1619">
        <v>0.02</v>
      </c>
      <c r="N1619">
        <v>6.2989312237643196</v>
      </c>
      <c r="O1619">
        <f t="shared" si="50"/>
        <v>173.93989759999999</v>
      </c>
      <c r="P1619">
        <f t="shared" si="51"/>
        <v>-41.542041900000001</v>
      </c>
      <c r="R1619">
        <v>307400</v>
      </c>
      <c r="S1619" t="s">
        <v>1710</v>
      </c>
      <c r="T1619" t="s">
        <v>96</v>
      </c>
      <c r="U1619">
        <v>0</v>
      </c>
      <c r="V1619">
        <v>0</v>
      </c>
      <c r="W1619">
        <v>0</v>
      </c>
      <c r="X1619">
        <v>0</v>
      </c>
      <c r="Y1619">
        <v>0.97</v>
      </c>
      <c r="Z1619">
        <v>0</v>
      </c>
      <c r="AA1619">
        <v>0</v>
      </c>
      <c r="AB1619">
        <v>0</v>
      </c>
      <c r="AC1619">
        <v>0.03</v>
      </c>
      <c r="AD1619">
        <v>0.02</v>
      </c>
      <c r="AE1619">
        <v>5.0864110882596103</v>
      </c>
      <c r="AF1619">
        <v>173.96410180000001</v>
      </c>
      <c r="AG1619">
        <v>-41.474956730000002</v>
      </c>
      <c r="AI1619">
        <v>311000</v>
      </c>
      <c r="AJ1619" t="s">
        <v>1746</v>
      </c>
      <c r="AK1619" t="s">
        <v>96</v>
      </c>
      <c r="AL1619">
        <v>0</v>
      </c>
      <c r="AM1619">
        <v>1</v>
      </c>
      <c r="AN1619">
        <v>0</v>
      </c>
      <c r="AO1619">
        <v>0</v>
      </c>
      <c r="AP1619">
        <v>0</v>
      </c>
      <c r="AQ1619">
        <v>0</v>
      </c>
      <c r="AR1619">
        <v>0</v>
      </c>
      <c r="AS1619">
        <v>0</v>
      </c>
      <c r="AT1619">
        <v>0</v>
      </c>
      <c r="AU1619">
        <v>0</v>
      </c>
      <c r="AV1619">
        <v>10.029118135101299</v>
      </c>
      <c r="AW1619">
        <v>171.68813979999999</v>
      </c>
      <c r="AX1619">
        <v>-42.431455470000003</v>
      </c>
    </row>
    <row r="1620" spans="1:50" x14ac:dyDescent="0.55000000000000004">
      <c r="A1620">
        <v>308400</v>
      </c>
      <c r="B1620" t="s">
        <v>1721</v>
      </c>
      <c r="C1620" t="s">
        <v>96</v>
      </c>
      <c r="D1620">
        <v>0</v>
      </c>
      <c r="E1620">
        <v>0</v>
      </c>
      <c r="F1620">
        <v>0</v>
      </c>
      <c r="G1620">
        <v>0</v>
      </c>
      <c r="H1620">
        <v>0.91</v>
      </c>
      <c r="I1620">
        <v>0.02</v>
      </c>
      <c r="J1620">
        <v>0</v>
      </c>
      <c r="K1620">
        <v>0.03</v>
      </c>
      <c r="L1620">
        <v>0.04</v>
      </c>
      <c r="M1620">
        <v>0.02</v>
      </c>
      <c r="N1620">
        <v>5.8300699731256502</v>
      </c>
      <c r="O1620">
        <f t="shared" si="50"/>
        <v>173.95981669999901</v>
      </c>
      <c r="P1620">
        <f t="shared" si="51"/>
        <v>-41.528017439999999</v>
      </c>
      <c r="R1620">
        <v>307500</v>
      </c>
      <c r="S1620" t="s">
        <v>1711</v>
      </c>
      <c r="T1620" t="s">
        <v>96</v>
      </c>
      <c r="U1620">
        <v>0</v>
      </c>
      <c r="V1620">
        <v>0</v>
      </c>
      <c r="W1620">
        <v>0</v>
      </c>
      <c r="X1620">
        <v>0</v>
      </c>
      <c r="Y1620">
        <v>0.9</v>
      </c>
      <c r="Z1620">
        <v>0</v>
      </c>
      <c r="AA1620">
        <v>0</v>
      </c>
      <c r="AB1620">
        <v>0</v>
      </c>
      <c r="AC1620">
        <v>0.1</v>
      </c>
      <c r="AD1620">
        <v>0.02</v>
      </c>
      <c r="AE1620">
        <v>4.8810601421679998</v>
      </c>
      <c r="AF1620">
        <v>173.93617829999999</v>
      </c>
      <c r="AG1620">
        <v>-41.504222919999997</v>
      </c>
      <c r="AI1620">
        <v>311100</v>
      </c>
      <c r="AJ1620" t="s">
        <v>1747</v>
      </c>
      <c r="AK1620" t="s">
        <v>96</v>
      </c>
      <c r="AL1620">
        <v>0</v>
      </c>
      <c r="AM1620">
        <v>0.1</v>
      </c>
      <c r="AN1620">
        <v>0</v>
      </c>
      <c r="AO1620">
        <v>0</v>
      </c>
      <c r="AP1620">
        <v>0</v>
      </c>
      <c r="AQ1620">
        <v>0.02</v>
      </c>
      <c r="AR1620">
        <v>0</v>
      </c>
      <c r="AS1620">
        <v>0</v>
      </c>
      <c r="AT1620">
        <v>0.88</v>
      </c>
      <c r="AU1620">
        <v>0</v>
      </c>
      <c r="AV1620">
        <v>0.94611389743889995</v>
      </c>
      <c r="AW1620">
        <v>171.69353240000001</v>
      </c>
      <c r="AX1620">
        <v>-42.635126479999997</v>
      </c>
    </row>
    <row r="1621" spans="1:50" x14ac:dyDescent="0.55000000000000004">
      <c r="A1621">
        <v>308500</v>
      </c>
      <c r="B1621" t="s">
        <v>1722</v>
      </c>
      <c r="C1621" t="s">
        <v>96</v>
      </c>
      <c r="D1621">
        <v>0</v>
      </c>
      <c r="E1621">
        <v>0</v>
      </c>
      <c r="F1621">
        <v>0</v>
      </c>
      <c r="G1621">
        <v>0</v>
      </c>
      <c r="H1621">
        <v>0.88</v>
      </c>
      <c r="I1621">
        <v>0.12</v>
      </c>
      <c r="J1621">
        <v>0</v>
      </c>
      <c r="K1621">
        <v>0</v>
      </c>
      <c r="L1621">
        <v>0</v>
      </c>
      <c r="M1621">
        <v>0.02</v>
      </c>
      <c r="N1621">
        <v>3.3164918711507698</v>
      </c>
      <c r="O1621">
        <f t="shared" si="50"/>
        <v>173.98894630000001</v>
      </c>
      <c r="P1621">
        <f t="shared" si="51"/>
        <v>-41.530080409999997</v>
      </c>
      <c r="R1621">
        <v>307600</v>
      </c>
      <c r="S1621" t="s">
        <v>1712</v>
      </c>
      <c r="T1621" t="s">
        <v>96</v>
      </c>
      <c r="U1621">
        <v>0</v>
      </c>
      <c r="V1621">
        <v>0</v>
      </c>
      <c r="W1621">
        <v>0</v>
      </c>
      <c r="X1621">
        <v>0</v>
      </c>
      <c r="Y1621">
        <v>0.92</v>
      </c>
      <c r="Z1621">
        <v>0</v>
      </c>
      <c r="AA1621">
        <v>0</v>
      </c>
      <c r="AB1621">
        <v>0</v>
      </c>
      <c r="AC1621">
        <v>0.08</v>
      </c>
      <c r="AD1621">
        <v>0.02</v>
      </c>
      <c r="AE1621">
        <v>6.8811749005969496</v>
      </c>
      <c r="AF1621">
        <v>173.93427610000001</v>
      </c>
      <c r="AG1621">
        <v>-41.514191279999999</v>
      </c>
      <c r="AI1621">
        <v>311200</v>
      </c>
      <c r="AJ1621" t="s">
        <v>1748</v>
      </c>
      <c r="AK1621" t="s">
        <v>96</v>
      </c>
      <c r="AL1621">
        <v>0</v>
      </c>
      <c r="AM1621">
        <v>1</v>
      </c>
      <c r="AN1621">
        <v>0</v>
      </c>
      <c r="AO1621">
        <v>0</v>
      </c>
      <c r="AP1621">
        <v>0</v>
      </c>
      <c r="AQ1621">
        <v>0</v>
      </c>
      <c r="AR1621">
        <v>0</v>
      </c>
      <c r="AS1621">
        <v>0</v>
      </c>
      <c r="AT1621">
        <v>0</v>
      </c>
      <c r="AU1621">
        <v>0</v>
      </c>
      <c r="AV1621" t="s">
        <v>97</v>
      </c>
      <c r="AW1621">
        <v>168.8420528</v>
      </c>
      <c r="AX1621">
        <v>-44.098900360000002</v>
      </c>
    </row>
    <row r="1622" spans="1:50" x14ac:dyDescent="0.55000000000000004">
      <c r="A1622">
        <v>308600</v>
      </c>
      <c r="B1622" t="s">
        <v>1723</v>
      </c>
      <c r="C1622" t="s">
        <v>96</v>
      </c>
      <c r="D1622">
        <v>0</v>
      </c>
      <c r="E1622">
        <v>0</v>
      </c>
      <c r="F1622">
        <v>0</v>
      </c>
      <c r="G1622">
        <v>0</v>
      </c>
      <c r="H1622">
        <v>0.93</v>
      </c>
      <c r="I1622">
        <v>0.03</v>
      </c>
      <c r="J1622">
        <v>0</v>
      </c>
      <c r="K1622">
        <v>0.02</v>
      </c>
      <c r="L1622">
        <v>0.02</v>
      </c>
      <c r="M1622">
        <v>0.02</v>
      </c>
      <c r="N1622">
        <v>7.2927277285422001</v>
      </c>
      <c r="O1622">
        <f t="shared" si="50"/>
        <v>173.95859479999999</v>
      </c>
      <c r="P1622">
        <f t="shared" si="51"/>
        <v>-41.538196820000003</v>
      </c>
      <c r="R1622">
        <v>307700</v>
      </c>
      <c r="S1622" t="s">
        <v>1713</v>
      </c>
      <c r="T1622" t="s">
        <v>96</v>
      </c>
      <c r="U1622">
        <v>0</v>
      </c>
      <c r="V1622">
        <v>0</v>
      </c>
      <c r="W1622">
        <v>0</v>
      </c>
      <c r="X1622">
        <v>0</v>
      </c>
      <c r="Y1622">
        <v>1</v>
      </c>
      <c r="Z1622">
        <v>0</v>
      </c>
      <c r="AA1622">
        <v>0</v>
      </c>
      <c r="AB1622">
        <v>0</v>
      </c>
      <c r="AC1622">
        <v>0</v>
      </c>
      <c r="AD1622">
        <v>0.02</v>
      </c>
      <c r="AE1622">
        <v>8.3334180997651792</v>
      </c>
      <c r="AF1622">
        <v>173.9522346</v>
      </c>
      <c r="AG1622">
        <v>-41.502546090000003</v>
      </c>
      <c r="AI1622">
        <v>311300</v>
      </c>
      <c r="AJ1622" t="s">
        <v>1749</v>
      </c>
      <c r="AK1622" t="s">
        <v>96</v>
      </c>
      <c r="AL1622">
        <v>0</v>
      </c>
      <c r="AM1622">
        <v>0.16</v>
      </c>
      <c r="AN1622">
        <v>0</v>
      </c>
      <c r="AO1622">
        <v>0</v>
      </c>
      <c r="AP1622">
        <v>0</v>
      </c>
      <c r="AQ1622">
        <v>0.68</v>
      </c>
      <c r="AR1622">
        <v>0</v>
      </c>
      <c r="AS1622">
        <v>0.16</v>
      </c>
      <c r="AT1622">
        <v>0</v>
      </c>
      <c r="AU1622">
        <v>0</v>
      </c>
      <c r="AV1622" t="s">
        <v>97</v>
      </c>
      <c r="AW1622">
        <v>169.84261380000001</v>
      </c>
      <c r="AX1622">
        <v>-43.613279060000004</v>
      </c>
    </row>
    <row r="1623" spans="1:50" x14ac:dyDescent="0.55000000000000004">
      <c r="A1623">
        <v>308800</v>
      </c>
      <c r="B1623" t="s">
        <v>1724</v>
      </c>
      <c r="C1623" t="s">
        <v>96</v>
      </c>
      <c r="D1623">
        <v>0</v>
      </c>
      <c r="E1623">
        <v>0</v>
      </c>
      <c r="F1623">
        <v>0</v>
      </c>
      <c r="G1623">
        <v>0</v>
      </c>
      <c r="H1623">
        <v>0.89</v>
      </c>
      <c r="I1623">
        <v>0.04</v>
      </c>
      <c r="J1623">
        <v>0</v>
      </c>
      <c r="K1623">
        <v>0.03</v>
      </c>
      <c r="L1623">
        <v>0.04</v>
      </c>
      <c r="M1623">
        <v>0.02</v>
      </c>
      <c r="N1623">
        <v>17.361470158683002</v>
      </c>
      <c r="O1623">
        <f t="shared" si="50"/>
        <v>173.64408499999999</v>
      </c>
      <c r="P1623">
        <f t="shared" si="51"/>
        <v>-42.197107969999998</v>
      </c>
      <c r="R1623">
        <v>307800</v>
      </c>
      <c r="S1623" t="s">
        <v>1714</v>
      </c>
      <c r="T1623" t="s">
        <v>96</v>
      </c>
      <c r="U1623">
        <v>0</v>
      </c>
      <c r="V1623">
        <v>0</v>
      </c>
      <c r="W1623">
        <v>0</v>
      </c>
      <c r="X1623">
        <v>0</v>
      </c>
      <c r="Y1623">
        <v>0.92</v>
      </c>
      <c r="Z1623">
        <v>0.04</v>
      </c>
      <c r="AA1623">
        <v>0</v>
      </c>
      <c r="AB1623">
        <v>0</v>
      </c>
      <c r="AC1623">
        <v>0.04</v>
      </c>
      <c r="AD1623">
        <v>0.02</v>
      </c>
      <c r="AE1623">
        <v>5.2416873441713197</v>
      </c>
      <c r="AF1623">
        <v>173.9421136</v>
      </c>
      <c r="AG1623">
        <v>-41.521981080000003</v>
      </c>
      <c r="AI1623">
        <v>311400</v>
      </c>
      <c r="AJ1623" t="s">
        <v>1750</v>
      </c>
      <c r="AK1623" t="s">
        <v>96</v>
      </c>
      <c r="AL1623">
        <v>0</v>
      </c>
      <c r="AM1623">
        <v>0.43</v>
      </c>
      <c r="AN1623">
        <v>0</v>
      </c>
      <c r="AO1623">
        <v>0</v>
      </c>
      <c r="AP1623">
        <v>0</v>
      </c>
      <c r="AQ1623">
        <v>0.56999999999999995</v>
      </c>
      <c r="AR1623">
        <v>0</v>
      </c>
      <c r="AS1623">
        <v>0</v>
      </c>
      <c r="AT1623">
        <v>0</v>
      </c>
      <c r="AU1623">
        <v>0</v>
      </c>
      <c r="AV1623">
        <v>19.579618351629499</v>
      </c>
      <c r="AW1623">
        <v>171.13822809999999</v>
      </c>
      <c r="AX1623">
        <v>-42.679005799999999</v>
      </c>
    </row>
    <row r="1624" spans="1:50" x14ac:dyDescent="0.55000000000000004">
      <c r="A1624">
        <v>308900</v>
      </c>
      <c r="B1624" t="s">
        <v>1725</v>
      </c>
      <c r="C1624" t="s">
        <v>96</v>
      </c>
      <c r="D1624">
        <v>0</v>
      </c>
      <c r="E1624">
        <v>0</v>
      </c>
      <c r="F1624">
        <v>0</v>
      </c>
      <c r="G1624">
        <v>0</v>
      </c>
      <c r="H1624">
        <v>0.77</v>
      </c>
      <c r="I1624">
        <v>0.03</v>
      </c>
      <c r="J1624">
        <v>0</v>
      </c>
      <c r="K1624">
        <v>0.08</v>
      </c>
      <c r="L1624">
        <v>0.12</v>
      </c>
      <c r="M1624">
        <v>0.02</v>
      </c>
      <c r="N1624">
        <v>2.2659571380816299</v>
      </c>
      <c r="O1624">
        <f t="shared" si="50"/>
        <v>173.67667950000001</v>
      </c>
      <c r="P1624">
        <f t="shared" si="51"/>
        <v>-42.412724799999999</v>
      </c>
      <c r="R1624">
        <v>307900</v>
      </c>
      <c r="S1624" t="s">
        <v>1715</v>
      </c>
      <c r="T1624" t="s">
        <v>96</v>
      </c>
      <c r="U1624">
        <v>0</v>
      </c>
      <c r="V1624">
        <v>0</v>
      </c>
      <c r="W1624">
        <v>0</v>
      </c>
      <c r="X1624">
        <v>0</v>
      </c>
      <c r="Y1624">
        <v>0.84</v>
      </c>
      <c r="Z1624">
        <v>0.04</v>
      </c>
      <c r="AA1624">
        <v>0</v>
      </c>
      <c r="AB1624">
        <v>0.04</v>
      </c>
      <c r="AC1624">
        <v>0.08</v>
      </c>
      <c r="AD1624">
        <v>0.02</v>
      </c>
      <c r="AE1624">
        <v>7.2387995887135697</v>
      </c>
      <c r="AF1624">
        <v>173.96213779999999</v>
      </c>
      <c r="AG1624">
        <v>-41.512705490000002</v>
      </c>
      <c r="AI1624">
        <v>311500</v>
      </c>
      <c r="AJ1624" t="s">
        <v>1751</v>
      </c>
      <c r="AK1624" t="s">
        <v>96</v>
      </c>
      <c r="AL1624">
        <v>0</v>
      </c>
      <c r="AM1624">
        <v>0.23</v>
      </c>
      <c r="AN1624">
        <v>0</v>
      </c>
      <c r="AO1624">
        <v>0</v>
      </c>
      <c r="AP1624">
        <v>0.02</v>
      </c>
      <c r="AQ1624">
        <v>0.47</v>
      </c>
      <c r="AR1624">
        <v>0</v>
      </c>
      <c r="AS1624">
        <v>0.02</v>
      </c>
      <c r="AT1624">
        <v>0.26</v>
      </c>
      <c r="AU1624">
        <v>0</v>
      </c>
      <c r="AV1624">
        <v>7.2504548377161004</v>
      </c>
      <c r="AW1624">
        <v>170.9718632</v>
      </c>
      <c r="AX1624">
        <v>-42.718678679999996</v>
      </c>
    </row>
    <row r="1625" spans="1:50" x14ac:dyDescent="0.55000000000000004">
      <c r="A1625">
        <v>309000</v>
      </c>
      <c r="B1625" t="s">
        <v>1726</v>
      </c>
      <c r="C1625" t="s">
        <v>96</v>
      </c>
      <c r="D1625">
        <v>0</v>
      </c>
      <c r="E1625">
        <v>0</v>
      </c>
      <c r="F1625">
        <v>0</v>
      </c>
      <c r="G1625">
        <v>0</v>
      </c>
      <c r="H1625">
        <v>0.87</v>
      </c>
      <c r="I1625">
        <v>0</v>
      </c>
      <c r="J1625">
        <v>0</v>
      </c>
      <c r="K1625">
        <v>0</v>
      </c>
      <c r="L1625">
        <v>0.13</v>
      </c>
      <c r="M1625">
        <v>0.02</v>
      </c>
      <c r="N1625">
        <v>11.262686329091499</v>
      </c>
      <c r="O1625">
        <f t="shared" si="50"/>
        <v>172.26449119999899</v>
      </c>
      <c r="P1625">
        <f t="shared" si="51"/>
        <v>-41.292292070000002</v>
      </c>
      <c r="R1625">
        <v>308000</v>
      </c>
      <c r="S1625" t="s">
        <v>1716</v>
      </c>
      <c r="T1625" t="s">
        <v>96</v>
      </c>
      <c r="U1625">
        <v>0</v>
      </c>
      <c r="V1625">
        <v>0</v>
      </c>
      <c r="W1625">
        <v>0</v>
      </c>
      <c r="X1625">
        <v>0</v>
      </c>
      <c r="Y1625">
        <v>1</v>
      </c>
      <c r="Z1625">
        <v>0</v>
      </c>
      <c r="AA1625">
        <v>0</v>
      </c>
      <c r="AB1625">
        <v>0</v>
      </c>
      <c r="AC1625">
        <v>0</v>
      </c>
      <c r="AD1625">
        <v>0.02</v>
      </c>
      <c r="AE1625">
        <v>1.77985752114902</v>
      </c>
      <c r="AF1625">
        <v>173.9670844</v>
      </c>
      <c r="AG1625">
        <v>-41.506464029999997</v>
      </c>
      <c r="AI1625">
        <v>311700</v>
      </c>
      <c r="AJ1625" t="s">
        <v>1752</v>
      </c>
      <c r="AK1625" t="s">
        <v>96</v>
      </c>
      <c r="AL1625">
        <v>0</v>
      </c>
      <c r="AM1625">
        <v>0.12</v>
      </c>
      <c r="AN1625">
        <v>0</v>
      </c>
      <c r="AO1625">
        <v>0</v>
      </c>
      <c r="AP1625">
        <v>0</v>
      </c>
      <c r="AQ1625">
        <v>0.88</v>
      </c>
      <c r="AR1625">
        <v>0</v>
      </c>
      <c r="AS1625">
        <v>0</v>
      </c>
      <c r="AT1625">
        <v>0</v>
      </c>
      <c r="AU1625">
        <v>0</v>
      </c>
      <c r="AV1625">
        <v>3.1758644262612998</v>
      </c>
      <c r="AW1625">
        <v>170.9608293</v>
      </c>
      <c r="AX1625">
        <v>-42.786936679999997</v>
      </c>
    </row>
    <row r="1626" spans="1:50" x14ac:dyDescent="0.55000000000000004">
      <c r="A1626">
        <v>309200</v>
      </c>
      <c r="B1626" t="s">
        <v>1727</v>
      </c>
      <c r="C1626" t="s">
        <v>96</v>
      </c>
      <c r="D1626">
        <v>0</v>
      </c>
      <c r="E1626">
        <v>0</v>
      </c>
      <c r="F1626">
        <v>0</v>
      </c>
      <c r="G1626">
        <v>0</v>
      </c>
      <c r="H1626">
        <v>0.74</v>
      </c>
      <c r="I1626">
        <v>0.05</v>
      </c>
      <c r="J1626">
        <v>0</v>
      </c>
      <c r="K1626">
        <v>0.04</v>
      </c>
      <c r="L1626">
        <v>0.17</v>
      </c>
      <c r="M1626">
        <v>0.02</v>
      </c>
      <c r="N1626">
        <v>1.9088141686245399</v>
      </c>
      <c r="O1626">
        <f t="shared" si="50"/>
        <v>171.619226</v>
      </c>
      <c r="P1626">
        <f t="shared" si="51"/>
        <v>-41.742841759999997</v>
      </c>
      <c r="R1626">
        <v>308100</v>
      </c>
      <c r="S1626" t="s">
        <v>1717</v>
      </c>
      <c r="T1626" t="s">
        <v>96</v>
      </c>
      <c r="U1626">
        <v>0</v>
      </c>
      <c r="V1626">
        <v>0</v>
      </c>
      <c r="W1626">
        <v>0</v>
      </c>
      <c r="X1626">
        <v>0</v>
      </c>
      <c r="Y1626">
        <v>0.95</v>
      </c>
      <c r="Z1626">
        <v>0</v>
      </c>
      <c r="AA1626">
        <v>0</v>
      </c>
      <c r="AB1626">
        <v>0.01</v>
      </c>
      <c r="AC1626">
        <v>0.04</v>
      </c>
      <c r="AD1626">
        <v>0.02</v>
      </c>
      <c r="AE1626">
        <v>8.5463018163226394</v>
      </c>
      <c r="AF1626">
        <v>173.9589101</v>
      </c>
      <c r="AG1626">
        <v>-41.520598589999999</v>
      </c>
      <c r="AI1626">
        <v>311800</v>
      </c>
      <c r="AJ1626" t="s">
        <v>1753</v>
      </c>
      <c r="AK1626" t="s">
        <v>96</v>
      </c>
      <c r="AL1626">
        <v>0</v>
      </c>
      <c r="AM1626">
        <v>0.28999999999999998</v>
      </c>
      <c r="AN1626">
        <v>0</v>
      </c>
      <c r="AO1626">
        <v>0</v>
      </c>
      <c r="AP1626">
        <v>-0.01</v>
      </c>
      <c r="AQ1626">
        <v>0.28999999999999998</v>
      </c>
      <c r="AR1626">
        <v>0</v>
      </c>
      <c r="AS1626">
        <v>0.43</v>
      </c>
      <c r="AT1626">
        <v>0</v>
      </c>
      <c r="AU1626">
        <v>0</v>
      </c>
      <c r="AV1626" t="s">
        <v>97</v>
      </c>
      <c r="AW1626">
        <v>170.78199709999899</v>
      </c>
      <c r="AX1626">
        <v>-43.09058185</v>
      </c>
    </row>
    <row r="1627" spans="1:50" x14ac:dyDescent="0.55000000000000004">
      <c r="A1627">
        <v>309300</v>
      </c>
      <c r="B1627" t="s">
        <v>1728</v>
      </c>
      <c r="C1627" t="s">
        <v>96</v>
      </c>
      <c r="D1627">
        <v>0</v>
      </c>
      <c r="E1627">
        <v>0</v>
      </c>
      <c r="F1627">
        <v>0</v>
      </c>
      <c r="G1627">
        <v>0</v>
      </c>
      <c r="H1627">
        <v>0.9</v>
      </c>
      <c r="I1627">
        <v>0.08</v>
      </c>
      <c r="J1627">
        <v>0</v>
      </c>
      <c r="K1627">
        <v>0.02</v>
      </c>
      <c r="L1627">
        <v>0</v>
      </c>
      <c r="M1627">
        <v>0.02</v>
      </c>
      <c r="N1627">
        <v>5.9160795618802897</v>
      </c>
      <c r="O1627">
        <f t="shared" si="50"/>
        <v>171.64675729999999</v>
      </c>
      <c r="P1627">
        <f t="shared" si="51"/>
        <v>-41.781725080000001</v>
      </c>
      <c r="R1627">
        <v>308200</v>
      </c>
      <c r="S1627" t="s">
        <v>1718</v>
      </c>
      <c r="T1627" t="s">
        <v>96</v>
      </c>
      <c r="U1627">
        <v>0</v>
      </c>
      <c r="V1627">
        <v>0</v>
      </c>
      <c r="W1627">
        <v>0</v>
      </c>
      <c r="X1627">
        <v>0</v>
      </c>
      <c r="Y1627">
        <v>0.92</v>
      </c>
      <c r="Z1627">
        <v>0</v>
      </c>
      <c r="AA1627">
        <v>0</v>
      </c>
      <c r="AB1627">
        <v>0</v>
      </c>
      <c r="AC1627">
        <v>0.08</v>
      </c>
      <c r="AD1627">
        <v>0.02</v>
      </c>
      <c r="AE1627">
        <v>2.24422002146007</v>
      </c>
      <c r="AF1627">
        <v>173.9485809</v>
      </c>
      <c r="AG1627">
        <v>-41.529955600000001</v>
      </c>
      <c r="AI1627">
        <v>311900</v>
      </c>
      <c r="AJ1627" t="s">
        <v>1754</v>
      </c>
      <c r="AK1627" t="s">
        <v>96</v>
      </c>
      <c r="AL1627">
        <v>0</v>
      </c>
      <c r="AM1627">
        <v>0.72</v>
      </c>
      <c r="AN1627">
        <v>0</v>
      </c>
      <c r="AO1627">
        <v>0</v>
      </c>
      <c r="AP1627">
        <v>0</v>
      </c>
      <c r="AQ1627">
        <v>0.22</v>
      </c>
      <c r="AR1627">
        <v>0</v>
      </c>
      <c r="AS1627">
        <v>0</v>
      </c>
      <c r="AT1627">
        <v>0.06</v>
      </c>
      <c r="AU1627">
        <v>0</v>
      </c>
      <c r="AV1627">
        <v>6.2936154285326804</v>
      </c>
      <c r="AW1627">
        <v>170.43893840000001</v>
      </c>
      <c r="AX1627">
        <v>-43.259327769999999</v>
      </c>
    </row>
    <row r="1628" spans="1:50" x14ac:dyDescent="0.55000000000000004">
      <c r="A1628">
        <v>309400</v>
      </c>
      <c r="B1628" t="s">
        <v>1729</v>
      </c>
      <c r="C1628" t="s">
        <v>96</v>
      </c>
      <c r="D1628">
        <v>0</v>
      </c>
      <c r="E1628">
        <v>0</v>
      </c>
      <c r="F1628">
        <v>0</v>
      </c>
      <c r="G1628">
        <v>0</v>
      </c>
      <c r="H1628">
        <v>0.78</v>
      </c>
      <c r="I1628">
        <v>0.08</v>
      </c>
      <c r="J1628">
        <v>0</v>
      </c>
      <c r="K1628">
        <v>0.04</v>
      </c>
      <c r="L1628">
        <v>0.1</v>
      </c>
      <c r="M1628">
        <v>0.02</v>
      </c>
      <c r="N1628">
        <v>4.29020782945548</v>
      </c>
      <c r="O1628">
        <f t="shared" si="50"/>
        <v>171.60950019999899</v>
      </c>
      <c r="P1628">
        <f t="shared" si="51"/>
        <v>-41.760733819999999</v>
      </c>
      <c r="R1628">
        <v>308300</v>
      </c>
      <c r="S1628" t="s">
        <v>1720</v>
      </c>
      <c r="T1628" t="s">
        <v>96</v>
      </c>
      <c r="U1628">
        <v>0</v>
      </c>
      <c r="V1628">
        <v>0</v>
      </c>
      <c r="W1628">
        <v>0</v>
      </c>
      <c r="X1628">
        <v>0</v>
      </c>
      <c r="Y1628">
        <v>1</v>
      </c>
      <c r="Z1628">
        <v>0</v>
      </c>
      <c r="AA1628">
        <v>0</v>
      </c>
      <c r="AB1628">
        <v>0</v>
      </c>
      <c r="AC1628">
        <v>0</v>
      </c>
      <c r="AD1628">
        <v>0.02</v>
      </c>
      <c r="AE1628">
        <v>9.5300464984239497</v>
      </c>
      <c r="AF1628">
        <v>173.93989759999999</v>
      </c>
      <c r="AG1628">
        <v>-41.542041900000001</v>
      </c>
      <c r="AI1628">
        <v>312000</v>
      </c>
      <c r="AJ1628" t="s">
        <v>1755</v>
      </c>
      <c r="AK1628" t="s">
        <v>96</v>
      </c>
      <c r="AL1628">
        <v>0</v>
      </c>
      <c r="AM1628">
        <v>1</v>
      </c>
      <c r="AN1628">
        <v>0</v>
      </c>
      <c r="AO1628">
        <v>0</v>
      </c>
      <c r="AP1628">
        <v>0</v>
      </c>
      <c r="AQ1628">
        <v>0</v>
      </c>
      <c r="AR1628">
        <v>0</v>
      </c>
      <c r="AS1628">
        <v>0</v>
      </c>
      <c r="AT1628">
        <v>0</v>
      </c>
      <c r="AU1628">
        <v>0</v>
      </c>
      <c r="AV1628" t="s">
        <v>97</v>
      </c>
      <c r="AW1628">
        <v>171.30442909999999</v>
      </c>
      <c r="AX1628">
        <v>-42.878117940000003</v>
      </c>
    </row>
    <row r="1629" spans="1:50" x14ac:dyDescent="0.55000000000000004">
      <c r="A1629">
        <v>309500</v>
      </c>
      <c r="B1629" t="s">
        <v>1730</v>
      </c>
      <c r="C1629" t="s">
        <v>96</v>
      </c>
      <c r="D1629">
        <v>0</v>
      </c>
      <c r="E1629">
        <v>0</v>
      </c>
      <c r="F1629">
        <v>0</v>
      </c>
      <c r="G1629">
        <v>0</v>
      </c>
      <c r="H1629">
        <v>0.84</v>
      </c>
      <c r="I1629">
        <v>0.16</v>
      </c>
      <c r="J1629">
        <v>0</v>
      </c>
      <c r="K1629">
        <v>0</v>
      </c>
      <c r="L1629">
        <v>0</v>
      </c>
      <c r="M1629">
        <v>0.02</v>
      </c>
      <c r="N1629">
        <v>14.0187220912575</v>
      </c>
      <c r="O1629">
        <f t="shared" si="50"/>
        <v>171.86681609999999</v>
      </c>
      <c r="P1629">
        <f t="shared" si="51"/>
        <v>-41.728193500000003</v>
      </c>
      <c r="R1629">
        <v>308400</v>
      </c>
      <c r="S1629" t="s">
        <v>1721</v>
      </c>
      <c r="T1629" t="s">
        <v>96</v>
      </c>
      <c r="U1629">
        <v>0</v>
      </c>
      <c r="V1629">
        <v>0</v>
      </c>
      <c r="W1629">
        <v>0</v>
      </c>
      <c r="X1629">
        <v>0</v>
      </c>
      <c r="Y1629">
        <v>0.93</v>
      </c>
      <c r="Z1629">
        <v>0</v>
      </c>
      <c r="AA1629">
        <v>0</v>
      </c>
      <c r="AB1629">
        <v>0</v>
      </c>
      <c r="AC1629">
        <v>7.0000000000000007E-2</v>
      </c>
      <c r="AD1629">
        <v>0.02</v>
      </c>
      <c r="AE1629">
        <v>6.7818585477199802</v>
      </c>
      <c r="AF1629">
        <v>173.95981669999901</v>
      </c>
      <c r="AG1629">
        <v>-41.528017439999999</v>
      </c>
      <c r="AI1629">
        <v>312200</v>
      </c>
      <c r="AJ1629" t="s">
        <v>1756</v>
      </c>
      <c r="AK1629" t="s">
        <v>96</v>
      </c>
      <c r="AL1629">
        <v>0</v>
      </c>
      <c r="AM1629">
        <v>0.52</v>
      </c>
      <c r="AN1629">
        <v>0</v>
      </c>
      <c r="AO1629">
        <v>0</v>
      </c>
      <c r="AP1629">
        <v>0.02</v>
      </c>
      <c r="AQ1629">
        <v>0.28000000000000003</v>
      </c>
      <c r="AR1629">
        <v>0</v>
      </c>
      <c r="AS1629">
        <v>0.02</v>
      </c>
      <c r="AT1629">
        <v>0.16</v>
      </c>
      <c r="AU1629">
        <v>0</v>
      </c>
      <c r="AV1629">
        <v>2.89801627057289</v>
      </c>
      <c r="AW1629">
        <v>172.95870740000001</v>
      </c>
      <c r="AX1629">
        <v>-42.644530660000001</v>
      </c>
    </row>
    <row r="1630" spans="1:50" x14ac:dyDescent="0.55000000000000004">
      <c r="A1630">
        <v>309600</v>
      </c>
      <c r="B1630" t="s">
        <v>1731</v>
      </c>
      <c r="C1630" t="s">
        <v>96</v>
      </c>
      <c r="D1630">
        <v>0</v>
      </c>
      <c r="E1630">
        <v>0</v>
      </c>
      <c r="F1630">
        <v>0</v>
      </c>
      <c r="G1630">
        <v>0</v>
      </c>
      <c r="H1630">
        <v>0.87</v>
      </c>
      <c r="I1630">
        <v>0</v>
      </c>
      <c r="J1630">
        <v>0</v>
      </c>
      <c r="K1630">
        <v>0</v>
      </c>
      <c r="L1630">
        <v>0.13</v>
      </c>
      <c r="M1630">
        <v>0.02</v>
      </c>
      <c r="N1630">
        <v>15.9296026028029</v>
      </c>
      <c r="O1630">
        <f t="shared" si="50"/>
        <v>171.55643999999899</v>
      </c>
      <c r="P1630">
        <f t="shared" si="51"/>
        <v>-41.962751910000001</v>
      </c>
      <c r="R1630">
        <v>308500</v>
      </c>
      <c r="S1630" t="s">
        <v>1722</v>
      </c>
      <c r="T1630" t="s">
        <v>96</v>
      </c>
      <c r="U1630">
        <v>0</v>
      </c>
      <c r="V1630">
        <v>0</v>
      </c>
      <c r="W1630">
        <v>0</v>
      </c>
      <c r="X1630">
        <v>0</v>
      </c>
      <c r="Y1630">
        <v>0.98</v>
      </c>
      <c r="Z1630">
        <v>0.02</v>
      </c>
      <c r="AA1630">
        <v>0</v>
      </c>
      <c r="AB1630">
        <v>0</v>
      </c>
      <c r="AC1630">
        <v>0</v>
      </c>
      <c r="AD1630">
        <v>0.02</v>
      </c>
      <c r="AE1630">
        <v>8.5683174045711006</v>
      </c>
      <c r="AF1630">
        <v>173.98894630000001</v>
      </c>
      <c r="AG1630">
        <v>-41.530080409999997</v>
      </c>
      <c r="AI1630">
        <v>312300</v>
      </c>
      <c r="AJ1630" t="s">
        <v>1757</v>
      </c>
      <c r="AK1630" t="s">
        <v>96</v>
      </c>
      <c r="AL1630">
        <v>0</v>
      </c>
      <c r="AM1630">
        <v>0</v>
      </c>
      <c r="AN1630">
        <v>0</v>
      </c>
      <c r="AO1630">
        <v>0</v>
      </c>
      <c r="AP1630">
        <v>0</v>
      </c>
      <c r="AQ1630">
        <v>0.59</v>
      </c>
      <c r="AR1630">
        <v>0</v>
      </c>
      <c r="AS1630">
        <v>0.22</v>
      </c>
      <c r="AT1630">
        <v>0.19</v>
      </c>
      <c r="AU1630">
        <v>0</v>
      </c>
      <c r="AV1630">
        <v>3.9600054323345399</v>
      </c>
      <c r="AW1630">
        <v>172.82303490000001</v>
      </c>
      <c r="AX1630">
        <v>-42.523002200000001</v>
      </c>
    </row>
    <row r="1631" spans="1:50" x14ac:dyDescent="0.55000000000000004">
      <c r="A1631">
        <v>309700</v>
      </c>
      <c r="B1631" t="s">
        <v>1732</v>
      </c>
      <c r="C1631" t="s">
        <v>96</v>
      </c>
      <c r="D1631">
        <v>0</v>
      </c>
      <c r="E1631">
        <v>0</v>
      </c>
      <c r="F1631">
        <v>0</v>
      </c>
      <c r="G1631">
        <v>0</v>
      </c>
      <c r="H1631">
        <v>0.88</v>
      </c>
      <c r="I1631">
        <v>0</v>
      </c>
      <c r="J1631">
        <v>0</v>
      </c>
      <c r="K1631">
        <v>0</v>
      </c>
      <c r="L1631">
        <v>0.12</v>
      </c>
      <c r="M1631">
        <v>0.02</v>
      </c>
      <c r="N1631">
        <v>10.9299578954127</v>
      </c>
      <c r="O1631">
        <f t="shared" si="50"/>
        <v>171.9957708</v>
      </c>
      <c r="P1631">
        <f t="shared" si="51"/>
        <v>-42.172013550000003</v>
      </c>
      <c r="R1631">
        <v>308600</v>
      </c>
      <c r="S1631" t="s">
        <v>1723</v>
      </c>
      <c r="T1631" t="s">
        <v>96</v>
      </c>
      <c r="U1631">
        <v>0</v>
      </c>
      <c r="V1631">
        <v>0</v>
      </c>
      <c r="W1631">
        <v>0</v>
      </c>
      <c r="X1631">
        <v>0</v>
      </c>
      <c r="Y1631">
        <v>1</v>
      </c>
      <c r="Z1631">
        <v>0</v>
      </c>
      <c r="AA1631">
        <v>0</v>
      </c>
      <c r="AB1631">
        <v>0</v>
      </c>
      <c r="AC1631">
        <v>0</v>
      </c>
      <c r="AD1631">
        <v>0.02</v>
      </c>
      <c r="AE1631">
        <v>1.6440810020333401</v>
      </c>
      <c r="AF1631">
        <v>173.95859479999999</v>
      </c>
      <c r="AG1631">
        <v>-41.538196820000003</v>
      </c>
      <c r="AI1631">
        <v>312400</v>
      </c>
      <c r="AJ1631" t="s">
        <v>1758</v>
      </c>
      <c r="AK1631" t="s">
        <v>96</v>
      </c>
      <c r="AL1631">
        <v>0</v>
      </c>
      <c r="AM1631">
        <v>0.65</v>
      </c>
      <c r="AN1631">
        <v>0</v>
      </c>
      <c r="AO1631">
        <v>0</v>
      </c>
      <c r="AP1631">
        <v>-0.01</v>
      </c>
      <c r="AQ1631">
        <v>0.24</v>
      </c>
      <c r="AR1631">
        <v>0</v>
      </c>
      <c r="AS1631">
        <v>0.06</v>
      </c>
      <c r="AT1631">
        <v>0.06</v>
      </c>
      <c r="AU1631">
        <v>0</v>
      </c>
      <c r="AV1631">
        <v>5.2689229017232098</v>
      </c>
      <c r="AW1631">
        <v>172.54733329999999</v>
      </c>
      <c r="AX1631">
        <v>-42.933879410000003</v>
      </c>
    </row>
    <row r="1632" spans="1:50" x14ac:dyDescent="0.55000000000000004">
      <c r="A1632">
        <v>309800</v>
      </c>
      <c r="B1632" t="s">
        <v>1733</v>
      </c>
      <c r="C1632" t="s">
        <v>96</v>
      </c>
      <c r="D1632">
        <v>0</v>
      </c>
      <c r="E1632">
        <v>0</v>
      </c>
      <c r="F1632">
        <v>0</v>
      </c>
      <c r="G1632">
        <v>0</v>
      </c>
      <c r="H1632">
        <v>0.68</v>
      </c>
      <c r="I1632">
        <v>0.13</v>
      </c>
      <c r="J1632">
        <v>0</v>
      </c>
      <c r="K1632">
        <v>0.04</v>
      </c>
      <c r="L1632">
        <v>0.15</v>
      </c>
      <c r="M1632">
        <v>0.02</v>
      </c>
      <c r="N1632">
        <v>3.4954967145577198</v>
      </c>
      <c r="O1632">
        <f t="shared" si="50"/>
        <v>171.8594488</v>
      </c>
      <c r="P1632">
        <f t="shared" si="51"/>
        <v>-42.112235579999997</v>
      </c>
      <c r="R1632">
        <v>308800</v>
      </c>
      <c r="S1632" t="s">
        <v>1724</v>
      </c>
      <c r="T1632" t="s">
        <v>96</v>
      </c>
      <c r="U1632">
        <v>0</v>
      </c>
      <c r="V1632">
        <v>0</v>
      </c>
      <c r="W1632">
        <v>0</v>
      </c>
      <c r="X1632">
        <v>0</v>
      </c>
      <c r="Y1632">
        <v>0.92</v>
      </c>
      <c r="Z1632">
        <v>0</v>
      </c>
      <c r="AA1632">
        <v>0</v>
      </c>
      <c r="AB1632">
        <v>0</v>
      </c>
      <c r="AC1632">
        <v>0.08</v>
      </c>
      <c r="AD1632">
        <v>0.02</v>
      </c>
      <c r="AE1632">
        <v>8.1804893290065692</v>
      </c>
      <c r="AF1632">
        <v>173.64408499999999</v>
      </c>
      <c r="AG1632">
        <v>-42.197107969999998</v>
      </c>
      <c r="AI1632">
        <v>312500</v>
      </c>
      <c r="AJ1632" t="s">
        <v>1759</v>
      </c>
      <c r="AK1632" t="s">
        <v>96</v>
      </c>
      <c r="AL1632">
        <v>0</v>
      </c>
      <c r="AM1632">
        <v>0.61</v>
      </c>
      <c r="AN1632">
        <v>0</v>
      </c>
      <c r="AO1632">
        <v>0</v>
      </c>
      <c r="AP1632">
        <v>-0.01</v>
      </c>
      <c r="AQ1632">
        <v>0.25</v>
      </c>
      <c r="AR1632">
        <v>0</v>
      </c>
      <c r="AS1632">
        <v>0.04</v>
      </c>
      <c r="AT1632">
        <v>0.11</v>
      </c>
      <c r="AU1632">
        <v>0</v>
      </c>
      <c r="AV1632" t="s">
        <v>97</v>
      </c>
      <c r="AW1632">
        <v>173.25106940000001</v>
      </c>
      <c r="AX1632">
        <v>-42.730971529999998</v>
      </c>
    </row>
    <row r="1633" spans="1:50" x14ac:dyDescent="0.55000000000000004">
      <c r="A1633">
        <v>309900</v>
      </c>
      <c r="B1633" t="s">
        <v>1734</v>
      </c>
      <c r="C1633" t="s">
        <v>96</v>
      </c>
      <c r="D1633">
        <v>0</v>
      </c>
      <c r="E1633">
        <v>0</v>
      </c>
      <c r="F1633">
        <v>0</v>
      </c>
      <c r="G1633">
        <v>0</v>
      </c>
      <c r="H1633">
        <v>0.91</v>
      </c>
      <c r="I1633">
        <v>0</v>
      </c>
      <c r="J1633">
        <v>0</v>
      </c>
      <c r="K1633">
        <v>0</v>
      </c>
      <c r="L1633">
        <v>0.09</v>
      </c>
      <c r="M1633">
        <v>0.02</v>
      </c>
      <c r="N1633">
        <v>21.336938917110999</v>
      </c>
      <c r="O1633">
        <f t="shared" si="50"/>
        <v>171.43669249999999</v>
      </c>
      <c r="P1633">
        <f t="shared" si="51"/>
        <v>-42.274023829999997</v>
      </c>
      <c r="R1633">
        <v>308900</v>
      </c>
      <c r="S1633" t="s">
        <v>1725</v>
      </c>
      <c r="T1633" t="s">
        <v>96</v>
      </c>
      <c r="U1633">
        <v>0</v>
      </c>
      <c r="V1633">
        <v>0</v>
      </c>
      <c r="W1633">
        <v>0</v>
      </c>
      <c r="X1633">
        <v>0</v>
      </c>
      <c r="Y1633">
        <v>0.79999999999999905</v>
      </c>
      <c r="Z1633">
        <v>0.04</v>
      </c>
      <c r="AA1633">
        <v>0</v>
      </c>
      <c r="AB1633">
        <v>7.0000000000000007E-2</v>
      </c>
      <c r="AC1633">
        <v>0.09</v>
      </c>
      <c r="AD1633">
        <v>0.02</v>
      </c>
      <c r="AE1633">
        <v>8.2363288466107107</v>
      </c>
      <c r="AF1633">
        <v>173.67667950000001</v>
      </c>
      <c r="AG1633">
        <v>-42.412724799999999</v>
      </c>
      <c r="AI1633">
        <v>312600</v>
      </c>
      <c r="AJ1633" t="s">
        <v>1760</v>
      </c>
      <c r="AK1633" t="s">
        <v>96</v>
      </c>
      <c r="AL1633">
        <v>0</v>
      </c>
      <c r="AM1633">
        <v>0.46</v>
      </c>
      <c r="AN1633">
        <v>0</v>
      </c>
      <c r="AO1633">
        <v>0</v>
      </c>
      <c r="AP1633">
        <v>0</v>
      </c>
      <c r="AQ1633">
        <v>0.54</v>
      </c>
      <c r="AR1633">
        <v>0</v>
      </c>
      <c r="AS1633">
        <v>0</v>
      </c>
      <c r="AT1633">
        <v>0</v>
      </c>
      <c r="AU1633">
        <v>0</v>
      </c>
      <c r="AV1633">
        <v>10.147543317917799</v>
      </c>
      <c r="AW1633">
        <v>172.56403399999999</v>
      </c>
      <c r="AX1633">
        <v>-43.124625870000003</v>
      </c>
    </row>
    <row r="1634" spans="1:50" x14ac:dyDescent="0.55000000000000004">
      <c r="A1634">
        <v>310000</v>
      </c>
      <c r="B1634" t="s">
        <v>1736</v>
      </c>
      <c r="C1634" t="s">
        <v>96</v>
      </c>
      <c r="D1634">
        <v>0</v>
      </c>
      <c r="E1634">
        <v>0</v>
      </c>
      <c r="F1634">
        <v>0</v>
      </c>
      <c r="G1634">
        <v>0</v>
      </c>
      <c r="H1634">
        <v>0.98</v>
      </c>
      <c r="I1634">
        <v>0.02</v>
      </c>
      <c r="J1634">
        <v>0</v>
      </c>
      <c r="K1634">
        <v>0</v>
      </c>
      <c r="L1634">
        <v>0</v>
      </c>
      <c r="M1634">
        <v>0.02</v>
      </c>
      <c r="N1634">
        <v>10.113786700127401</v>
      </c>
      <c r="O1634">
        <f t="shared" si="50"/>
        <v>171.2500417</v>
      </c>
      <c r="P1634">
        <f t="shared" si="51"/>
        <v>-42.393014620000002</v>
      </c>
      <c r="R1634">
        <v>309000</v>
      </c>
      <c r="S1634" t="s">
        <v>1726</v>
      </c>
      <c r="T1634" t="s">
        <v>96</v>
      </c>
      <c r="U1634">
        <v>0</v>
      </c>
      <c r="V1634">
        <v>0</v>
      </c>
      <c r="W1634">
        <v>0</v>
      </c>
      <c r="X1634">
        <v>0</v>
      </c>
      <c r="Y1634">
        <v>0.84</v>
      </c>
      <c r="Z1634">
        <v>0</v>
      </c>
      <c r="AA1634">
        <v>0</v>
      </c>
      <c r="AB1634">
        <v>0</v>
      </c>
      <c r="AC1634">
        <v>0.16</v>
      </c>
      <c r="AD1634">
        <v>0.02</v>
      </c>
      <c r="AE1634" t="s">
        <v>97</v>
      </c>
      <c r="AF1634">
        <v>172.26449119999899</v>
      </c>
      <c r="AG1634">
        <v>-41.292292070000002</v>
      </c>
      <c r="AI1634">
        <v>312700</v>
      </c>
      <c r="AJ1634" t="s">
        <v>1761</v>
      </c>
      <c r="AK1634" t="s">
        <v>96</v>
      </c>
      <c r="AL1634">
        <v>0</v>
      </c>
      <c r="AM1634">
        <v>0.48</v>
      </c>
      <c r="AN1634">
        <v>0</v>
      </c>
      <c r="AO1634">
        <v>0</v>
      </c>
      <c r="AP1634">
        <v>0</v>
      </c>
      <c r="AQ1634">
        <v>0.33</v>
      </c>
      <c r="AR1634">
        <v>0</v>
      </c>
      <c r="AS1634">
        <v>0</v>
      </c>
      <c r="AT1634">
        <v>0.19</v>
      </c>
      <c r="AU1634">
        <v>0</v>
      </c>
      <c r="AV1634">
        <v>2.30022813804471</v>
      </c>
      <c r="AW1634">
        <v>172.94683520000001</v>
      </c>
      <c r="AX1634">
        <v>-42.985634740000002</v>
      </c>
    </row>
    <row r="1635" spans="1:50" x14ac:dyDescent="0.55000000000000004">
      <c r="A1635">
        <v>310100</v>
      </c>
      <c r="B1635" t="s">
        <v>1737</v>
      </c>
      <c r="C1635" t="s">
        <v>96</v>
      </c>
      <c r="D1635">
        <v>0</v>
      </c>
      <c r="E1635">
        <v>0</v>
      </c>
      <c r="F1635">
        <v>0</v>
      </c>
      <c r="G1635">
        <v>0</v>
      </c>
      <c r="H1635">
        <v>0.88</v>
      </c>
      <c r="I1635">
        <v>0.06</v>
      </c>
      <c r="J1635">
        <v>0</v>
      </c>
      <c r="K1635">
        <v>0.02</v>
      </c>
      <c r="L1635">
        <v>0.04</v>
      </c>
      <c r="M1635">
        <v>0.02</v>
      </c>
      <c r="N1635">
        <v>4.34201921435029</v>
      </c>
      <c r="O1635">
        <f t="shared" si="50"/>
        <v>171.20845459999899</v>
      </c>
      <c r="P1635">
        <f t="shared" si="51"/>
        <v>-42.436333490000003</v>
      </c>
      <c r="R1635">
        <v>309200</v>
      </c>
      <c r="S1635" t="s">
        <v>1727</v>
      </c>
      <c r="T1635" t="s">
        <v>96</v>
      </c>
      <c r="U1635">
        <v>0</v>
      </c>
      <c r="V1635">
        <v>0</v>
      </c>
      <c r="W1635">
        <v>0</v>
      </c>
      <c r="X1635">
        <v>0</v>
      </c>
      <c r="Y1635">
        <v>0.80999999999999905</v>
      </c>
      <c r="Z1635">
        <v>0.05</v>
      </c>
      <c r="AA1635">
        <v>0</v>
      </c>
      <c r="AB1635">
        <v>0.04</v>
      </c>
      <c r="AC1635">
        <v>0.1</v>
      </c>
      <c r="AD1635">
        <v>0.02</v>
      </c>
      <c r="AE1635">
        <v>5.0043427655501302</v>
      </c>
      <c r="AF1635">
        <v>171.619226</v>
      </c>
      <c r="AG1635">
        <v>-41.742841759999997</v>
      </c>
      <c r="AI1635">
        <v>312800</v>
      </c>
      <c r="AJ1635" t="s">
        <v>1762</v>
      </c>
      <c r="AK1635" t="s">
        <v>96</v>
      </c>
      <c r="AL1635">
        <v>0</v>
      </c>
      <c r="AM1635">
        <v>0</v>
      </c>
      <c r="AN1635">
        <v>0</v>
      </c>
      <c r="AO1635">
        <v>0</v>
      </c>
      <c r="AP1635">
        <v>0</v>
      </c>
      <c r="AQ1635">
        <v>0.85</v>
      </c>
      <c r="AR1635">
        <v>0</v>
      </c>
      <c r="AS1635">
        <v>0</v>
      </c>
      <c r="AT1635">
        <v>0.15</v>
      </c>
      <c r="AU1635">
        <v>0</v>
      </c>
      <c r="AV1635">
        <v>0.18080352873377001</v>
      </c>
      <c r="AW1635">
        <v>172.74114879999999</v>
      </c>
      <c r="AX1635">
        <v>-43.142375790000003</v>
      </c>
    </row>
    <row r="1636" spans="1:50" x14ac:dyDescent="0.55000000000000004">
      <c r="A1636">
        <v>310200</v>
      </c>
      <c r="B1636" t="s">
        <v>1738</v>
      </c>
      <c r="C1636" t="s">
        <v>96</v>
      </c>
      <c r="D1636">
        <v>0</v>
      </c>
      <c r="E1636">
        <v>0</v>
      </c>
      <c r="F1636">
        <v>0</v>
      </c>
      <c r="G1636">
        <v>0</v>
      </c>
      <c r="H1636">
        <v>0.92</v>
      </c>
      <c r="I1636">
        <v>0.05</v>
      </c>
      <c r="J1636">
        <v>0</v>
      </c>
      <c r="K1636">
        <v>0</v>
      </c>
      <c r="L1636">
        <v>0.03</v>
      </c>
      <c r="M1636">
        <v>0.02</v>
      </c>
      <c r="N1636">
        <v>2.5085432103489902</v>
      </c>
      <c r="O1636">
        <f t="shared" si="50"/>
        <v>171.19453139999999</v>
      </c>
      <c r="P1636">
        <f t="shared" si="51"/>
        <v>-42.450060540000003</v>
      </c>
      <c r="R1636">
        <v>309300</v>
      </c>
      <c r="S1636" t="s">
        <v>1728</v>
      </c>
      <c r="T1636" t="s">
        <v>96</v>
      </c>
      <c r="U1636">
        <v>0</v>
      </c>
      <c r="V1636">
        <v>0</v>
      </c>
      <c r="W1636">
        <v>0</v>
      </c>
      <c r="X1636">
        <v>0</v>
      </c>
      <c r="Y1636">
        <v>1</v>
      </c>
      <c r="Z1636">
        <v>0</v>
      </c>
      <c r="AA1636">
        <v>0</v>
      </c>
      <c r="AB1636">
        <v>0</v>
      </c>
      <c r="AC1636">
        <v>0</v>
      </c>
      <c r="AD1636">
        <v>0.02</v>
      </c>
      <c r="AE1636">
        <v>4.7273031791937399</v>
      </c>
      <c r="AF1636">
        <v>171.64675729999999</v>
      </c>
      <c r="AG1636">
        <v>-41.781725080000001</v>
      </c>
      <c r="AI1636">
        <v>312900</v>
      </c>
      <c r="AJ1636" t="s">
        <v>1763</v>
      </c>
      <c r="AK1636" t="s">
        <v>96</v>
      </c>
      <c r="AL1636">
        <v>0</v>
      </c>
      <c r="AM1636">
        <v>7.0000000000000007E-2</v>
      </c>
      <c r="AN1636">
        <v>0</v>
      </c>
      <c r="AO1636">
        <v>0</v>
      </c>
      <c r="AP1636">
        <v>0</v>
      </c>
      <c r="AQ1636">
        <v>0.64</v>
      </c>
      <c r="AR1636">
        <v>0</v>
      </c>
      <c r="AS1636">
        <v>0.09</v>
      </c>
      <c r="AT1636">
        <v>0.2</v>
      </c>
      <c r="AU1636">
        <v>0</v>
      </c>
      <c r="AV1636">
        <v>3.5084425603572802</v>
      </c>
      <c r="AW1636">
        <v>172.73121689999999</v>
      </c>
      <c r="AX1636">
        <v>-43.155084629999998</v>
      </c>
    </row>
    <row r="1637" spans="1:50" x14ac:dyDescent="0.55000000000000004">
      <c r="A1637">
        <v>310300</v>
      </c>
      <c r="B1637" t="s">
        <v>1739</v>
      </c>
      <c r="C1637" t="s">
        <v>96</v>
      </c>
      <c r="D1637">
        <v>0</v>
      </c>
      <c r="E1637">
        <v>0</v>
      </c>
      <c r="F1637">
        <v>0</v>
      </c>
      <c r="G1637">
        <v>0</v>
      </c>
      <c r="H1637">
        <v>0.76</v>
      </c>
      <c r="I1637">
        <v>7.0000000000000007E-2</v>
      </c>
      <c r="J1637">
        <v>0</v>
      </c>
      <c r="K1637">
        <v>0.03</v>
      </c>
      <c r="L1637">
        <v>0.14000000000000001</v>
      </c>
      <c r="M1637">
        <v>0.02</v>
      </c>
      <c r="N1637">
        <v>1.1547644975499001</v>
      </c>
      <c r="O1637">
        <f t="shared" si="50"/>
        <v>171.19924990000001</v>
      </c>
      <c r="P1637">
        <f t="shared" si="51"/>
        <v>-42.457048309999998</v>
      </c>
      <c r="R1637">
        <v>309400</v>
      </c>
      <c r="S1637" t="s">
        <v>1729</v>
      </c>
      <c r="T1637" t="s">
        <v>96</v>
      </c>
      <c r="U1637">
        <v>0</v>
      </c>
      <c r="V1637">
        <v>0</v>
      </c>
      <c r="W1637">
        <v>0</v>
      </c>
      <c r="X1637">
        <v>0</v>
      </c>
      <c r="Y1637">
        <v>0.87</v>
      </c>
      <c r="Z1637">
        <v>0</v>
      </c>
      <c r="AA1637">
        <v>0</v>
      </c>
      <c r="AB1637">
        <v>0</v>
      </c>
      <c r="AC1637">
        <v>0.13</v>
      </c>
      <c r="AD1637">
        <v>0.02</v>
      </c>
      <c r="AE1637">
        <v>3.9179250010205098</v>
      </c>
      <c r="AF1637">
        <v>171.60950019999899</v>
      </c>
      <c r="AG1637">
        <v>-41.760733819999999</v>
      </c>
      <c r="AI1637">
        <v>313000</v>
      </c>
      <c r="AJ1637" t="s">
        <v>1764</v>
      </c>
      <c r="AK1637" t="s">
        <v>96</v>
      </c>
      <c r="AL1637" t="s">
        <v>97</v>
      </c>
      <c r="AM1637" t="s">
        <v>97</v>
      </c>
      <c r="AN1637" t="s">
        <v>97</v>
      </c>
      <c r="AO1637">
        <v>0</v>
      </c>
      <c r="AP1637" t="s">
        <v>97</v>
      </c>
      <c r="AQ1637" t="s">
        <v>97</v>
      </c>
      <c r="AR1637">
        <v>0</v>
      </c>
      <c r="AS1637" t="s">
        <v>97</v>
      </c>
      <c r="AT1637" t="s">
        <v>97</v>
      </c>
      <c r="AU1637">
        <v>0</v>
      </c>
      <c r="AV1637" t="s">
        <v>97</v>
      </c>
      <c r="AW1637">
        <v>172.24231</v>
      </c>
      <c r="AX1637">
        <v>-43.127637679999999</v>
      </c>
    </row>
    <row r="1638" spans="1:50" x14ac:dyDescent="0.55000000000000004">
      <c r="A1638">
        <v>310400</v>
      </c>
      <c r="B1638" t="s">
        <v>1740</v>
      </c>
      <c r="C1638" t="s">
        <v>96</v>
      </c>
      <c r="D1638">
        <v>0</v>
      </c>
      <c r="E1638">
        <v>0</v>
      </c>
      <c r="F1638">
        <v>0</v>
      </c>
      <c r="G1638">
        <v>0</v>
      </c>
      <c r="H1638">
        <v>0.76</v>
      </c>
      <c r="I1638">
        <v>0.03</v>
      </c>
      <c r="J1638">
        <v>0</v>
      </c>
      <c r="K1638">
        <v>0.05</v>
      </c>
      <c r="L1638">
        <v>0.16</v>
      </c>
      <c r="M1638">
        <v>0.02</v>
      </c>
      <c r="N1638">
        <v>2.9496746818319401</v>
      </c>
      <c r="O1638">
        <f t="shared" si="50"/>
        <v>171.2093758</v>
      </c>
      <c r="P1638">
        <f t="shared" si="51"/>
        <v>-42.457251499999998</v>
      </c>
      <c r="R1638">
        <v>309500</v>
      </c>
      <c r="S1638" t="s">
        <v>1730</v>
      </c>
      <c r="T1638" t="s">
        <v>96</v>
      </c>
      <c r="U1638">
        <v>0</v>
      </c>
      <c r="V1638">
        <v>0</v>
      </c>
      <c r="W1638">
        <v>0</v>
      </c>
      <c r="X1638">
        <v>0</v>
      </c>
      <c r="Y1638">
        <v>0.59</v>
      </c>
      <c r="Z1638">
        <v>0.41</v>
      </c>
      <c r="AA1638">
        <v>0</v>
      </c>
      <c r="AB1638">
        <v>0</v>
      </c>
      <c r="AC1638">
        <v>0</v>
      </c>
      <c r="AD1638">
        <v>0.02</v>
      </c>
      <c r="AE1638">
        <v>15.8294051424509</v>
      </c>
      <c r="AF1638">
        <v>171.86681609999999</v>
      </c>
      <c r="AG1638">
        <v>-41.728193500000003</v>
      </c>
      <c r="AI1638">
        <v>313100</v>
      </c>
      <c r="AJ1638" t="s">
        <v>1765</v>
      </c>
      <c r="AK1638" t="s">
        <v>96</v>
      </c>
      <c r="AL1638">
        <v>0</v>
      </c>
      <c r="AM1638">
        <v>0.57999999999999996</v>
      </c>
      <c r="AN1638">
        <v>0</v>
      </c>
      <c r="AO1638">
        <v>0</v>
      </c>
      <c r="AP1638">
        <v>0</v>
      </c>
      <c r="AQ1638">
        <v>0.42</v>
      </c>
      <c r="AR1638">
        <v>0</v>
      </c>
      <c r="AS1638">
        <v>0</v>
      </c>
      <c r="AT1638">
        <v>0</v>
      </c>
      <c r="AU1638">
        <v>0</v>
      </c>
      <c r="AV1638">
        <v>3.0871413272171799</v>
      </c>
      <c r="AW1638">
        <v>172.07365279999999</v>
      </c>
      <c r="AX1638">
        <v>-43.284114000000002</v>
      </c>
    </row>
    <row r="1639" spans="1:50" x14ac:dyDescent="0.55000000000000004">
      <c r="A1639">
        <v>310500</v>
      </c>
      <c r="B1639" t="s">
        <v>1741</v>
      </c>
      <c r="C1639" t="s">
        <v>96</v>
      </c>
      <c r="D1639">
        <v>0</v>
      </c>
      <c r="E1639">
        <v>0</v>
      </c>
      <c r="F1639">
        <v>0</v>
      </c>
      <c r="G1639">
        <v>0</v>
      </c>
      <c r="H1639">
        <v>0.86</v>
      </c>
      <c r="I1639">
        <v>0.04</v>
      </c>
      <c r="J1639">
        <v>0</v>
      </c>
      <c r="K1639">
        <v>0.03</v>
      </c>
      <c r="L1639">
        <v>7.0000000000000007E-2</v>
      </c>
      <c r="M1639">
        <v>0.02</v>
      </c>
      <c r="N1639">
        <v>2.52180850250936</v>
      </c>
      <c r="O1639">
        <f t="shared" si="50"/>
        <v>171.20484569999999</v>
      </c>
      <c r="P1639">
        <f t="shared" si="51"/>
        <v>-42.469668400000003</v>
      </c>
      <c r="R1639">
        <v>309600</v>
      </c>
      <c r="S1639" t="s">
        <v>1731</v>
      </c>
      <c r="T1639" t="s">
        <v>96</v>
      </c>
      <c r="U1639">
        <v>0</v>
      </c>
      <c r="V1639">
        <v>0</v>
      </c>
      <c r="W1639">
        <v>0</v>
      </c>
      <c r="X1639">
        <v>0</v>
      </c>
      <c r="Y1639">
        <v>0.78</v>
      </c>
      <c r="Z1639">
        <v>0</v>
      </c>
      <c r="AA1639">
        <v>0</v>
      </c>
      <c r="AB1639">
        <v>0</v>
      </c>
      <c r="AC1639">
        <v>0.22</v>
      </c>
      <c r="AD1639">
        <v>0.02</v>
      </c>
      <c r="AE1639">
        <v>8.9041175546449693</v>
      </c>
      <c r="AF1639">
        <v>171.55643999999899</v>
      </c>
      <c r="AG1639">
        <v>-41.962751910000001</v>
      </c>
      <c r="AI1639">
        <v>313200</v>
      </c>
      <c r="AJ1639" t="s">
        <v>1766</v>
      </c>
      <c r="AK1639" t="s">
        <v>96</v>
      </c>
      <c r="AL1639">
        <v>0</v>
      </c>
      <c r="AM1639">
        <v>0.26</v>
      </c>
      <c r="AN1639">
        <v>0</v>
      </c>
      <c r="AO1639">
        <v>0</v>
      </c>
      <c r="AP1639">
        <v>0.01</v>
      </c>
      <c r="AQ1639">
        <v>0.45</v>
      </c>
      <c r="AR1639">
        <v>0</v>
      </c>
      <c r="AS1639">
        <v>0.05</v>
      </c>
      <c r="AT1639">
        <v>0.23</v>
      </c>
      <c r="AU1639">
        <v>0</v>
      </c>
      <c r="AV1639">
        <v>5.6993941962653603</v>
      </c>
      <c r="AW1639">
        <v>172.18707140000001</v>
      </c>
      <c r="AX1639">
        <v>-43.29493901</v>
      </c>
    </row>
    <row r="1640" spans="1:50" x14ac:dyDescent="0.55000000000000004">
      <c r="A1640">
        <v>310600</v>
      </c>
      <c r="B1640" t="s">
        <v>1742</v>
      </c>
      <c r="C1640" t="s">
        <v>96</v>
      </c>
      <c r="D1640">
        <v>0</v>
      </c>
      <c r="E1640">
        <v>0</v>
      </c>
      <c r="F1640">
        <v>0</v>
      </c>
      <c r="G1640">
        <v>0</v>
      </c>
      <c r="H1640">
        <v>0.94</v>
      </c>
      <c r="I1640">
        <v>0.03</v>
      </c>
      <c r="J1640">
        <v>0</v>
      </c>
      <c r="K1640">
        <v>0.03</v>
      </c>
      <c r="L1640">
        <v>0</v>
      </c>
      <c r="M1640">
        <v>0.02</v>
      </c>
      <c r="N1640">
        <v>4.4847466524979902</v>
      </c>
      <c r="O1640">
        <f t="shared" si="50"/>
        <v>171.19595849999999</v>
      </c>
      <c r="P1640">
        <f t="shared" si="51"/>
        <v>-42.482596549999997</v>
      </c>
      <c r="R1640">
        <v>309700</v>
      </c>
      <c r="S1640" t="s">
        <v>1732</v>
      </c>
      <c r="T1640" t="s">
        <v>96</v>
      </c>
      <c r="U1640">
        <v>0</v>
      </c>
      <c r="V1640">
        <v>0</v>
      </c>
      <c r="W1640">
        <v>0</v>
      </c>
      <c r="X1640">
        <v>0</v>
      </c>
      <c r="Y1640">
        <v>0.76</v>
      </c>
      <c r="Z1640">
        <v>0.12</v>
      </c>
      <c r="AA1640">
        <v>0</v>
      </c>
      <c r="AB1640">
        <v>0</v>
      </c>
      <c r="AC1640">
        <v>0.12</v>
      </c>
      <c r="AD1640">
        <v>0.02</v>
      </c>
      <c r="AE1640">
        <v>5.0649034027264896</v>
      </c>
      <c r="AF1640">
        <v>171.9957708</v>
      </c>
      <c r="AG1640">
        <v>-42.172013550000003</v>
      </c>
      <c r="AI1640">
        <v>313300</v>
      </c>
      <c r="AJ1640" t="s">
        <v>1767</v>
      </c>
      <c r="AK1640" t="s">
        <v>96</v>
      </c>
      <c r="AL1640">
        <v>0</v>
      </c>
      <c r="AM1640">
        <v>0.2</v>
      </c>
      <c r="AN1640">
        <v>0</v>
      </c>
      <c r="AO1640">
        <v>0</v>
      </c>
      <c r="AP1640">
        <v>9.9999999999998892E-3</v>
      </c>
      <c r="AQ1640">
        <v>0.63</v>
      </c>
      <c r="AR1640">
        <v>0</v>
      </c>
      <c r="AS1640">
        <v>0.06</v>
      </c>
      <c r="AT1640">
        <v>0.1</v>
      </c>
      <c r="AU1640">
        <v>0</v>
      </c>
      <c r="AV1640">
        <v>1.9495379133403501</v>
      </c>
      <c r="AW1640">
        <v>172.3581939</v>
      </c>
      <c r="AX1640">
        <v>-43.285048570000001</v>
      </c>
    </row>
    <row r="1641" spans="1:50" x14ac:dyDescent="0.55000000000000004">
      <c r="A1641">
        <v>310700</v>
      </c>
      <c r="B1641" t="s">
        <v>1743</v>
      </c>
      <c r="C1641" t="s">
        <v>96</v>
      </c>
      <c r="D1641">
        <v>0</v>
      </c>
      <c r="E1641">
        <v>0</v>
      </c>
      <c r="F1641">
        <v>0</v>
      </c>
      <c r="G1641">
        <v>0</v>
      </c>
      <c r="H1641">
        <v>0.97</v>
      </c>
      <c r="I1641">
        <v>0.03</v>
      </c>
      <c r="J1641">
        <v>0</v>
      </c>
      <c r="K1641">
        <v>0</v>
      </c>
      <c r="L1641">
        <v>0</v>
      </c>
      <c r="M1641">
        <v>0.02</v>
      </c>
      <c r="N1641">
        <v>7.9929098943200403</v>
      </c>
      <c r="O1641">
        <f t="shared" si="50"/>
        <v>171.16476130000001</v>
      </c>
      <c r="P1641">
        <f t="shared" si="51"/>
        <v>-42.525921650000001</v>
      </c>
      <c r="R1641">
        <v>309800</v>
      </c>
      <c r="S1641" t="s">
        <v>1733</v>
      </c>
      <c r="T1641" t="s">
        <v>96</v>
      </c>
      <c r="U1641">
        <v>0</v>
      </c>
      <c r="V1641">
        <v>0</v>
      </c>
      <c r="W1641">
        <v>0</v>
      </c>
      <c r="X1641">
        <v>0</v>
      </c>
      <c r="Y1641">
        <v>0.73</v>
      </c>
      <c r="Z1641">
        <v>0.05</v>
      </c>
      <c r="AA1641">
        <v>0</v>
      </c>
      <c r="AB1641">
        <v>0.05</v>
      </c>
      <c r="AC1641">
        <v>0.17</v>
      </c>
      <c r="AD1641">
        <v>0.02</v>
      </c>
      <c r="AE1641">
        <v>2.4491473690815599</v>
      </c>
      <c r="AF1641">
        <v>171.8594488</v>
      </c>
      <c r="AG1641">
        <v>-42.112235579999997</v>
      </c>
      <c r="AI1641">
        <v>313400</v>
      </c>
      <c r="AJ1641" t="s">
        <v>1768</v>
      </c>
      <c r="AK1641" t="s">
        <v>96</v>
      </c>
      <c r="AL1641">
        <v>0</v>
      </c>
      <c r="AM1641">
        <v>0.38</v>
      </c>
      <c r="AN1641">
        <v>0</v>
      </c>
      <c r="AO1641">
        <v>0</v>
      </c>
      <c r="AP1641">
        <v>0</v>
      </c>
      <c r="AQ1641">
        <v>0.59</v>
      </c>
      <c r="AR1641">
        <v>0</v>
      </c>
      <c r="AS1641">
        <v>0.03</v>
      </c>
      <c r="AT1641">
        <v>0</v>
      </c>
      <c r="AU1641">
        <v>0</v>
      </c>
      <c r="AV1641">
        <v>7.4445216085359096</v>
      </c>
      <c r="AW1641">
        <v>172.516806</v>
      </c>
      <c r="AX1641">
        <v>-43.23066472</v>
      </c>
    </row>
    <row r="1642" spans="1:50" x14ac:dyDescent="0.55000000000000004">
      <c r="A1642">
        <v>310800</v>
      </c>
      <c r="B1642" t="s">
        <v>1744</v>
      </c>
      <c r="C1642" t="s">
        <v>96</v>
      </c>
      <c r="D1642">
        <v>0</v>
      </c>
      <c r="E1642">
        <v>0</v>
      </c>
      <c r="F1642">
        <v>0</v>
      </c>
      <c r="G1642">
        <v>0</v>
      </c>
      <c r="H1642">
        <v>1</v>
      </c>
      <c r="I1642">
        <v>0</v>
      </c>
      <c r="J1642">
        <v>0</v>
      </c>
      <c r="K1642">
        <v>0</v>
      </c>
      <c r="L1642">
        <v>0</v>
      </c>
      <c r="M1642">
        <v>0.02</v>
      </c>
      <c r="N1642">
        <v>11.6617789931963</v>
      </c>
      <c r="O1642">
        <f t="shared" si="50"/>
        <v>171.28646789999999</v>
      </c>
      <c r="P1642">
        <f t="shared" si="51"/>
        <v>-42.556544510000002</v>
      </c>
      <c r="R1642">
        <v>309900</v>
      </c>
      <c r="S1642" t="s">
        <v>1734</v>
      </c>
      <c r="T1642" t="s">
        <v>96</v>
      </c>
      <c r="U1642">
        <v>0</v>
      </c>
      <c r="V1642">
        <v>0</v>
      </c>
      <c r="W1642">
        <v>0</v>
      </c>
      <c r="X1642">
        <v>0</v>
      </c>
      <c r="Y1642">
        <v>0.67</v>
      </c>
      <c r="Z1642">
        <v>0</v>
      </c>
      <c r="AA1642">
        <v>0</v>
      </c>
      <c r="AB1642">
        <v>0</v>
      </c>
      <c r="AC1642">
        <v>0.33</v>
      </c>
      <c r="AD1642">
        <v>0.02</v>
      </c>
      <c r="AE1642" t="s">
        <v>97</v>
      </c>
      <c r="AF1642">
        <v>171.43669249999999</v>
      </c>
      <c r="AG1642">
        <v>-42.274023829999997</v>
      </c>
      <c r="AI1642">
        <v>313500</v>
      </c>
      <c r="AJ1642" t="s">
        <v>1769</v>
      </c>
      <c r="AK1642" t="s">
        <v>96</v>
      </c>
      <c r="AL1642" t="s">
        <v>97</v>
      </c>
      <c r="AM1642" t="s">
        <v>97</v>
      </c>
      <c r="AN1642" t="s">
        <v>97</v>
      </c>
      <c r="AO1642">
        <v>0</v>
      </c>
      <c r="AP1642" t="s">
        <v>97</v>
      </c>
      <c r="AQ1642" t="s">
        <v>97</v>
      </c>
      <c r="AR1642">
        <v>0</v>
      </c>
      <c r="AS1642" t="s">
        <v>97</v>
      </c>
      <c r="AT1642" t="s">
        <v>97</v>
      </c>
      <c r="AU1642">
        <v>0</v>
      </c>
      <c r="AV1642" t="s">
        <v>97</v>
      </c>
      <c r="AW1642">
        <v>172.28813679999999</v>
      </c>
      <c r="AX1642">
        <v>-43.398535459999998</v>
      </c>
    </row>
    <row r="1643" spans="1:50" x14ac:dyDescent="0.55000000000000004">
      <c r="A1643">
        <v>310900</v>
      </c>
      <c r="B1643" t="s">
        <v>1745</v>
      </c>
      <c r="C1643" t="s">
        <v>96</v>
      </c>
      <c r="D1643">
        <v>0</v>
      </c>
      <c r="E1643">
        <v>0</v>
      </c>
      <c r="F1643">
        <v>0</v>
      </c>
      <c r="G1643">
        <v>0</v>
      </c>
      <c r="H1643">
        <v>0.97</v>
      </c>
      <c r="I1643">
        <v>0.03</v>
      </c>
      <c r="J1643">
        <v>0</v>
      </c>
      <c r="K1643">
        <v>0</v>
      </c>
      <c r="L1643">
        <v>0</v>
      </c>
      <c r="M1643">
        <v>0.02</v>
      </c>
      <c r="N1643">
        <v>13.7859302049412</v>
      </c>
      <c r="O1643">
        <f t="shared" si="50"/>
        <v>171.41007690000001</v>
      </c>
      <c r="P1643">
        <f t="shared" si="51"/>
        <v>-42.488404240000001</v>
      </c>
      <c r="R1643">
        <v>310000</v>
      </c>
      <c r="S1643" t="s">
        <v>1736</v>
      </c>
      <c r="T1643" t="s">
        <v>96</v>
      </c>
      <c r="U1643">
        <v>0</v>
      </c>
      <c r="V1643">
        <v>0</v>
      </c>
      <c r="W1643">
        <v>0</v>
      </c>
      <c r="X1643">
        <v>0</v>
      </c>
      <c r="Y1643">
        <v>1</v>
      </c>
      <c r="Z1643">
        <v>0</v>
      </c>
      <c r="AA1643">
        <v>0</v>
      </c>
      <c r="AB1643">
        <v>0</v>
      </c>
      <c r="AC1643">
        <v>0</v>
      </c>
      <c r="AD1643">
        <v>0.02</v>
      </c>
      <c r="AE1643" t="s">
        <v>97</v>
      </c>
      <c r="AF1643">
        <v>171.2500417</v>
      </c>
      <c r="AG1643">
        <v>-42.393014620000002</v>
      </c>
      <c r="AI1643">
        <v>313600</v>
      </c>
      <c r="AJ1643" t="s">
        <v>1770</v>
      </c>
      <c r="AK1643" t="s">
        <v>96</v>
      </c>
      <c r="AL1643">
        <v>0</v>
      </c>
      <c r="AM1643">
        <v>0.5</v>
      </c>
      <c r="AN1643">
        <v>0</v>
      </c>
      <c r="AO1643">
        <v>0</v>
      </c>
      <c r="AP1643">
        <v>0</v>
      </c>
      <c r="AQ1643">
        <v>0.5</v>
      </c>
      <c r="AR1643">
        <v>0</v>
      </c>
      <c r="AS1643">
        <v>0</v>
      </c>
      <c r="AT1643">
        <v>0</v>
      </c>
      <c r="AU1643">
        <v>0</v>
      </c>
      <c r="AV1643">
        <v>8.3232695341967595</v>
      </c>
      <c r="AW1643">
        <v>172.3796979</v>
      </c>
      <c r="AX1643">
        <v>-43.343184999999998</v>
      </c>
    </row>
    <row r="1644" spans="1:50" x14ac:dyDescent="0.55000000000000004">
      <c r="A1644">
        <v>311000</v>
      </c>
      <c r="B1644" t="s">
        <v>1746</v>
      </c>
      <c r="C1644" t="s">
        <v>96</v>
      </c>
      <c r="D1644">
        <v>0</v>
      </c>
      <c r="E1644">
        <v>0</v>
      </c>
      <c r="F1644">
        <v>0</v>
      </c>
      <c r="G1644">
        <v>0</v>
      </c>
      <c r="H1644">
        <v>0.9</v>
      </c>
      <c r="I1644">
        <v>0</v>
      </c>
      <c r="J1644">
        <v>0</v>
      </c>
      <c r="K1644">
        <v>0</v>
      </c>
      <c r="L1644">
        <v>0.1</v>
      </c>
      <c r="M1644">
        <v>0.02</v>
      </c>
      <c r="N1644">
        <v>22.1570449992325</v>
      </c>
      <c r="O1644">
        <f t="shared" si="50"/>
        <v>171.68813979999999</v>
      </c>
      <c r="P1644">
        <f t="shared" si="51"/>
        <v>-42.431455470000003</v>
      </c>
      <c r="R1644">
        <v>310100</v>
      </c>
      <c r="S1644" t="s">
        <v>1737</v>
      </c>
      <c r="T1644" t="s">
        <v>96</v>
      </c>
      <c r="U1644">
        <v>0</v>
      </c>
      <c r="V1644">
        <v>0</v>
      </c>
      <c r="W1644">
        <v>0</v>
      </c>
      <c r="X1644">
        <v>0</v>
      </c>
      <c r="Y1644">
        <v>0.8</v>
      </c>
      <c r="Z1644">
        <v>0</v>
      </c>
      <c r="AA1644">
        <v>0</v>
      </c>
      <c r="AB1644">
        <v>0</v>
      </c>
      <c r="AC1644">
        <v>0.2</v>
      </c>
      <c r="AD1644">
        <v>0.02</v>
      </c>
      <c r="AE1644">
        <v>0.46558699008183801</v>
      </c>
      <c r="AF1644">
        <v>171.20845459999899</v>
      </c>
      <c r="AG1644">
        <v>-42.436333490000003</v>
      </c>
      <c r="AI1644">
        <v>313700</v>
      </c>
      <c r="AJ1644" t="s">
        <v>1771</v>
      </c>
      <c r="AK1644" t="s">
        <v>96</v>
      </c>
      <c r="AL1644">
        <v>0</v>
      </c>
      <c r="AM1644">
        <v>0.18</v>
      </c>
      <c r="AN1644">
        <v>0</v>
      </c>
      <c r="AO1644">
        <v>0</v>
      </c>
      <c r="AP1644">
        <v>-0.01</v>
      </c>
      <c r="AQ1644">
        <v>0.64</v>
      </c>
      <c r="AR1644">
        <v>0</v>
      </c>
      <c r="AS1644">
        <v>0.08</v>
      </c>
      <c r="AT1644">
        <v>0.11</v>
      </c>
      <c r="AU1644">
        <v>0</v>
      </c>
      <c r="AV1644">
        <v>2.91552542376958</v>
      </c>
      <c r="AW1644">
        <v>172.6535825</v>
      </c>
      <c r="AX1644">
        <v>-43.245495740000003</v>
      </c>
    </row>
    <row r="1645" spans="1:50" x14ac:dyDescent="0.55000000000000004">
      <c r="A1645">
        <v>311100</v>
      </c>
      <c r="B1645" t="s">
        <v>1747</v>
      </c>
      <c r="C1645" t="s">
        <v>96</v>
      </c>
      <c r="D1645">
        <v>0</v>
      </c>
      <c r="E1645">
        <v>0</v>
      </c>
      <c r="F1645">
        <v>0</v>
      </c>
      <c r="G1645">
        <v>0</v>
      </c>
      <c r="H1645">
        <v>0.92</v>
      </c>
      <c r="I1645">
        <v>0</v>
      </c>
      <c r="J1645">
        <v>0</v>
      </c>
      <c r="K1645">
        <v>0</v>
      </c>
      <c r="L1645">
        <v>0.08</v>
      </c>
      <c r="M1645">
        <v>0.02</v>
      </c>
      <c r="N1645">
        <v>13.150819067900199</v>
      </c>
      <c r="O1645">
        <f t="shared" si="50"/>
        <v>171.69353240000001</v>
      </c>
      <c r="P1645">
        <f t="shared" si="51"/>
        <v>-42.635126479999997</v>
      </c>
      <c r="R1645">
        <v>310200</v>
      </c>
      <c r="S1645" t="s">
        <v>1738</v>
      </c>
      <c r="T1645" t="s">
        <v>96</v>
      </c>
      <c r="U1645">
        <v>0</v>
      </c>
      <c r="V1645">
        <v>0</v>
      </c>
      <c r="W1645">
        <v>0</v>
      </c>
      <c r="X1645">
        <v>0</v>
      </c>
      <c r="Y1645">
        <v>1</v>
      </c>
      <c r="Z1645">
        <v>0</v>
      </c>
      <c r="AA1645">
        <v>0</v>
      </c>
      <c r="AB1645">
        <v>0</v>
      </c>
      <c r="AC1645">
        <v>0</v>
      </c>
      <c r="AD1645">
        <v>0.02</v>
      </c>
      <c r="AE1645">
        <v>1.90719077761073</v>
      </c>
      <c r="AF1645">
        <v>171.19453139999999</v>
      </c>
      <c r="AG1645">
        <v>-42.450060540000003</v>
      </c>
      <c r="AI1645">
        <v>313800</v>
      </c>
      <c r="AJ1645" t="s">
        <v>1772</v>
      </c>
      <c r="AK1645" t="s">
        <v>96</v>
      </c>
      <c r="AL1645">
        <v>0</v>
      </c>
      <c r="AM1645">
        <v>0.18</v>
      </c>
      <c r="AN1645">
        <v>0</v>
      </c>
      <c r="AO1645">
        <v>0</v>
      </c>
      <c r="AP1645">
        <v>0</v>
      </c>
      <c r="AQ1645">
        <v>0.82</v>
      </c>
      <c r="AR1645">
        <v>0</v>
      </c>
      <c r="AS1645">
        <v>0</v>
      </c>
      <c r="AT1645">
        <v>0</v>
      </c>
      <c r="AU1645">
        <v>0</v>
      </c>
      <c r="AV1645">
        <v>7.5827066139284902</v>
      </c>
      <c r="AW1645">
        <v>172.5645026</v>
      </c>
      <c r="AX1645">
        <v>-43.323958640000001</v>
      </c>
    </row>
    <row r="1646" spans="1:50" x14ac:dyDescent="0.55000000000000004">
      <c r="A1646">
        <v>311200</v>
      </c>
      <c r="B1646" t="s">
        <v>1748</v>
      </c>
      <c r="C1646" t="s">
        <v>96</v>
      </c>
      <c r="D1646">
        <v>0</v>
      </c>
      <c r="E1646">
        <v>0</v>
      </c>
      <c r="F1646">
        <v>0</v>
      </c>
      <c r="G1646">
        <v>0</v>
      </c>
      <c r="H1646">
        <v>0.69</v>
      </c>
      <c r="I1646">
        <v>0</v>
      </c>
      <c r="J1646">
        <v>0</v>
      </c>
      <c r="K1646">
        <v>0</v>
      </c>
      <c r="L1646">
        <v>0.31</v>
      </c>
      <c r="M1646">
        <v>0.02</v>
      </c>
      <c r="N1646" t="s">
        <v>97</v>
      </c>
      <c r="O1646">
        <f t="shared" si="50"/>
        <v>168.8420528</v>
      </c>
      <c r="P1646">
        <f t="shared" si="51"/>
        <v>-44.098900360000002</v>
      </c>
      <c r="R1646">
        <v>310300</v>
      </c>
      <c r="S1646" t="s">
        <v>1739</v>
      </c>
      <c r="T1646" t="s">
        <v>96</v>
      </c>
      <c r="U1646">
        <v>0</v>
      </c>
      <c r="V1646">
        <v>0</v>
      </c>
      <c r="W1646">
        <v>0</v>
      </c>
      <c r="X1646">
        <v>0</v>
      </c>
      <c r="Y1646">
        <v>0.89</v>
      </c>
      <c r="Z1646">
        <v>0.04</v>
      </c>
      <c r="AA1646">
        <v>0</v>
      </c>
      <c r="AB1646">
        <v>0.02</v>
      </c>
      <c r="AC1646">
        <v>0.05</v>
      </c>
      <c r="AD1646">
        <v>0.02</v>
      </c>
      <c r="AE1646">
        <v>8.6987758547638503</v>
      </c>
      <c r="AF1646">
        <v>171.19924990000001</v>
      </c>
      <c r="AG1646">
        <v>-42.457048309999998</v>
      </c>
      <c r="AI1646">
        <v>313900</v>
      </c>
      <c r="AJ1646" t="s">
        <v>1773</v>
      </c>
      <c r="AK1646" t="s">
        <v>96</v>
      </c>
      <c r="AL1646" t="s">
        <v>97</v>
      </c>
      <c r="AM1646" t="s">
        <v>97</v>
      </c>
      <c r="AN1646" t="s">
        <v>97</v>
      </c>
      <c r="AO1646">
        <v>0</v>
      </c>
      <c r="AP1646" t="s">
        <v>97</v>
      </c>
      <c r="AQ1646" t="s">
        <v>97</v>
      </c>
      <c r="AR1646">
        <v>0</v>
      </c>
      <c r="AS1646" t="s">
        <v>97</v>
      </c>
      <c r="AT1646" t="s">
        <v>97</v>
      </c>
      <c r="AU1646">
        <v>0</v>
      </c>
      <c r="AV1646" t="s">
        <v>97</v>
      </c>
      <c r="AW1646">
        <v>172.5693819</v>
      </c>
      <c r="AX1646">
        <v>-43.29751332</v>
      </c>
    </row>
    <row r="1647" spans="1:50" x14ac:dyDescent="0.55000000000000004">
      <c r="A1647">
        <v>311300</v>
      </c>
      <c r="B1647" t="s">
        <v>1749</v>
      </c>
      <c r="C1647" t="s">
        <v>96</v>
      </c>
      <c r="D1647">
        <v>0</v>
      </c>
      <c r="E1647">
        <v>0</v>
      </c>
      <c r="F1647">
        <v>0</v>
      </c>
      <c r="G1647">
        <v>0</v>
      </c>
      <c r="H1647">
        <v>0.41</v>
      </c>
      <c r="I1647">
        <v>0.01</v>
      </c>
      <c r="J1647">
        <v>0</v>
      </c>
      <c r="K1647">
        <v>0.08</v>
      </c>
      <c r="L1647">
        <v>0.5</v>
      </c>
      <c r="M1647">
        <v>0.02</v>
      </c>
      <c r="N1647">
        <v>1.5819282088943201</v>
      </c>
      <c r="O1647">
        <f t="shared" si="50"/>
        <v>169.84261380000001</v>
      </c>
      <c r="P1647">
        <f t="shared" si="51"/>
        <v>-43.613279060000004</v>
      </c>
      <c r="R1647">
        <v>310400</v>
      </c>
      <c r="S1647" t="s">
        <v>1740</v>
      </c>
      <c r="T1647" t="s">
        <v>96</v>
      </c>
      <c r="U1647">
        <v>0</v>
      </c>
      <c r="V1647">
        <v>0</v>
      </c>
      <c r="W1647">
        <v>0</v>
      </c>
      <c r="X1647">
        <v>0</v>
      </c>
      <c r="Y1647">
        <v>1</v>
      </c>
      <c r="Z1647">
        <v>0</v>
      </c>
      <c r="AA1647">
        <v>0</v>
      </c>
      <c r="AB1647">
        <v>0</v>
      </c>
      <c r="AC1647">
        <v>0</v>
      </c>
      <c r="AD1647">
        <v>0.02</v>
      </c>
      <c r="AE1647">
        <v>1.18986072253915</v>
      </c>
      <c r="AF1647">
        <v>171.2093758</v>
      </c>
      <c r="AG1647">
        <v>-42.457251499999998</v>
      </c>
      <c r="AI1647">
        <v>314000</v>
      </c>
      <c r="AJ1647" t="s">
        <v>1774</v>
      </c>
      <c r="AK1647" t="s">
        <v>96</v>
      </c>
      <c r="AL1647" t="s">
        <v>97</v>
      </c>
      <c r="AM1647" t="s">
        <v>97</v>
      </c>
      <c r="AN1647" t="s">
        <v>97</v>
      </c>
      <c r="AO1647">
        <v>0</v>
      </c>
      <c r="AP1647" t="s">
        <v>97</v>
      </c>
      <c r="AQ1647" t="s">
        <v>97</v>
      </c>
      <c r="AR1647">
        <v>0</v>
      </c>
      <c r="AS1647" t="s">
        <v>97</v>
      </c>
      <c r="AT1647" t="s">
        <v>97</v>
      </c>
      <c r="AU1647">
        <v>0</v>
      </c>
      <c r="AV1647" t="s">
        <v>97</v>
      </c>
      <c r="AW1647">
        <v>172.58837749999901</v>
      </c>
      <c r="AX1647">
        <v>-43.290026089999998</v>
      </c>
    </row>
    <row r="1648" spans="1:50" x14ac:dyDescent="0.55000000000000004">
      <c r="A1648">
        <v>311400</v>
      </c>
      <c r="B1648" t="s">
        <v>1750</v>
      </c>
      <c r="C1648" t="s">
        <v>96</v>
      </c>
      <c r="D1648">
        <v>0</v>
      </c>
      <c r="E1648">
        <v>0</v>
      </c>
      <c r="F1648">
        <v>0</v>
      </c>
      <c r="G1648">
        <v>0</v>
      </c>
      <c r="H1648">
        <v>0.95</v>
      </c>
      <c r="I1648">
        <v>0.03</v>
      </c>
      <c r="J1648">
        <v>0</v>
      </c>
      <c r="K1648">
        <v>0</v>
      </c>
      <c r="L1648">
        <v>0.02</v>
      </c>
      <c r="M1648">
        <v>0.02</v>
      </c>
      <c r="N1648">
        <v>15.0320580686813</v>
      </c>
      <c r="O1648">
        <f t="shared" si="50"/>
        <v>171.13822809999999</v>
      </c>
      <c r="P1648">
        <f t="shared" si="51"/>
        <v>-42.679005799999999</v>
      </c>
      <c r="R1648">
        <v>310500</v>
      </c>
      <c r="S1648" t="s">
        <v>1741</v>
      </c>
      <c r="T1648" t="s">
        <v>96</v>
      </c>
      <c r="U1648">
        <v>0</v>
      </c>
      <c r="V1648">
        <v>0</v>
      </c>
      <c r="W1648">
        <v>0</v>
      </c>
      <c r="X1648">
        <v>0</v>
      </c>
      <c r="Y1648">
        <v>1</v>
      </c>
      <c r="Z1648">
        <v>0</v>
      </c>
      <c r="AA1648">
        <v>0</v>
      </c>
      <c r="AB1648">
        <v>0</v>
      </c>
      <c r="AC1648">
        <v>0</v>
      </c>
      <c r="AD1648">
        <v>0.02</v>
      </c>
      <c r="AE1648" t="s">
        <v>97</v>
      </c>
      <c r="AF1648">
        <v>171.20484569999999</v>
      </c>
      <c r="AG1648">
        <v>-42.469668400000003</v>
      </c>
      <c r="AI1648">
        <v>314100</v>
      </c>
      <c r="AJ1648" t="s">
        <v>1775</v>
      </c>
      <c r="AK1648" t="s">
        <v>96</v>
      </c>
      <c r="AL1648">
        <v>0</v>
      </c>
      <c r="AM1648">
        <v>0</v>
      </c>
      <c r="AN1648">
        <v>0</v>
      </c>
      <c r="AO1648">
        <v>0</v>
      </c>
      <c r="AP1648">
        <v>0</v>
      </c>
      <c r="AQ1648">
        <v>0.55000000000000004</v>
      </c>
      <c r="AR1648">
        <v>0</v>
      </c>
      <c r="AS1648">
        <v>0.05</v>
      </c>
      <c r="AT1648">
        <v>0.4</v>
      </c>
      <c r="AU1648">
        <v>0</v>
      </c>
      <c r="AV1648">
        <v>1.04318732111645</v>
      </c>
      <c r="AW1648">
        <v>172.5814134</v>
      </c>
      <c r="AX1648">
        <v>-43.301644920000001</v>
      </c>
    </row>
    <row r="1649" spans="1:50" x14ac:dyDescent="0.55000000000000004">
      <c r="A1649">
        <v>311500</v>
      </c>
      <c r="B1649" t="s">
        <v>1751</v>
      </c>
      <c r="C1649" t="s">
        <v>96</v>
      </c>
      <c r="D1649">
        <v>0</v>
      </c>
      <c r="E1649">
        <v>0</v>
      </c>
      <c r="F1649">
        <v>0</v>
      </c>
      <c r="G1649">
        <v>0</v>
      </c>
      <c r="H1649">
        <v>0.72</v>
      </c>
      <c r="I1649">
        <v>0.06</v>
      </c>
      <c r="J1649">
        <v>0</v>
      </c>
      <c r="K1649">
        <v>0.05</v>
      </c>
      <c r="L1649">
        <v>0.17</v>
      </c>
      <c r="M1649">
        <v>0.02</v>
      </c>
      <c r="N1649">
        <v>3.2889254923270999</v>
      </c>
      <c r="O1649">
        <f t="shared" si="50"/>
        <v>170.9718632</v>
      </c>
      <c r="P1649">
        <f t="shared" si="51"/>
        <v>-42.718678679999996</v>
      </c>
      <c r="R1649">
        <v>310600</v>
      </c>
      <c r="S1649" t="s">
        <v>1742</v>
      </c>
      <c r="T1649" t="s">
        <v>96</v>
      </c>
      <c r="U1649">
        <v>0</v>
      </c>
      <c r="V1649">
        <v>0</v>
      </c>
      <c r="W1649">
        <v>0</v>
      </c>
      <c r="X1649">
        <v>0</v>
      </c>
      <c r="Y1649">
        <v>1</v>
      </c>
      <c r="Z1649">
        <v>0</v>
      </c>
      <c r="AA1649">
        <v>0</v>
      </c>
      <c r="AB1649">
        <v>0</v>
      </c>
      <c r="AC1649">
        <v>0</v>
      </c>
      <c r="AD1649">
        <v>0.02</v>
      </c>
      <c r="AE1649">
        <v>6.0756125964036798</v>
      </c>
      <c r="AF1649">
        <v>171.19595849999999</v>
      </c>
      <c r="AG1649">
        <v>-42.482596549999997</v>
      </c>
      <c r="AI1649">
        <v>314200</v>
      </c>
      <c r="AJ1649" t="s">
        <v>1776</v>
      </c>
      <c r="AK1649" t="s">
        <v>96</v>
      </c>
      <c r="AL1649">
        <v>0</v>
      </c>
      <c r="AM1649">
        <v>0.43</v>
      </c>
      <c r="AN1649">
        <v>0</v>
      </c>
      <c r="AO1649">
        <v>0</v>
      </c>
      <c r="AP1649">
        <v>1.99999999999999E-2</v>
      </c>
      <c r="AQ1649">
        <v>0.23</v>
      </c>
      <c r="AR1649">
        <v>0</v>
      </c>
      <c r="AS1649">
        <v>0.03</v>
      </c>
      <c r="AT1649">
        <v>0.28999999999999998</v>
      </c>
      <c r="AU1649">
        <v>0</v>
      </c>
      <c r="AV1649">
        <v>8.1760476516239002</v>
      </c>
      <c r="AW1649">
        <v>172.6008995</v>
      </c>
      <c r="AX1649">
        <v>-43.29742452</v>
      </c>
    </row>
    <row r="1650" spans="1:50" x14ac:dyDescent="0.55000000000000004">
      <c r="A1650">
        <v>311700</v>
      </c>
      <c r="B1650" t="s">
        <v>1752</v>
      </c>
      <c r="C1650" t="s">
        <v>96</v>
      </c>
      <c r="D1650">
        <v>0</v>
      </c>
      <c r="E1650">
        <v>0</v>
      </c>
      <c r="F1650">
        <v>0</v>
      </c>
      <c r="G1650">
        <v>0</v>
      </c>
      <c r="H1650">
        <v>0.9</v>
      </c>
      <c r="I1650">
        <v>0.03</v>
      </c>
      <c r="J1650">
        <v>0</v>
      </c>
      <c r="K1650">
        <v>0.02</v>
      </c>
      <c r="L1650">
        <v>0.05</v>
      </c>
      <c r="M1650">
        <v>0.02</v>
      </c>
      <c r="N1650">
        <v>7.5293231233765496</v>
      </c>
      <c r="O1650">
        <f t="shared" si="50"/>
        <v>170.9608293</v>
      </c>
      <c r="P1650">
        <f t="shared" si="51"/>
        <v>-42.786936679999997</v>
      </c>
      <c r="R1650">
        <v>310700</v>
      </c>
      <c r="S1650" t="s">
        <v>1743</v>
      </c>
      <c r="T1650" t="s">
        <v>96</v>
      </c>
      <c r="U1650">
        <v>0</v>
      </c>
      <c r="V1650">
        <v>0</v>
      </c>
      <c r="W1650">
        <v>0</v>
      </c>
      <c r="X1650">
        <v>0</v>
      </c>
      <c r="Y1650">
        <v>1</v>
      </c>
      <c r="Z1650">
        <v>0</v>
      </c>
      <c r="AA1650">
        <v>0</v>
      </c>
      <c r="AB1650">
        <v>0</v>
      </c>
      <c r="AC1650">
        <v>0</v>
      </c>
      <c r="AD1650">
        <v>0.02</v>
      </c>
      <c r="AE1650">
        <v>8.8093068873188294</v>
      </c>
      <c r="AF1650">
        <v>171.16476130000001</v>
      </c>
      <c r="AG1650">
        <v>-42.525921650000001</v>
      </c>
      <c r="AI1650">
        <v>314300</v>
      </c>
      <c r="AJ1650" t="s">
        <v>1777</v>
      </c>
      <c r="AK1650" t="s">
        <v>96</v>
      </c>
      <c r="AL1650" t="s">
        <v>97</v>
      </c>
      <c r="AM1650" t="s">
        <v>97</v>
      </c>
      <c r="AN1650" t="s">
        <v>97</v>
      </c>
      <c r="AO1650">
        <v>0</v>
      </c>
      <c r="AP1650" t="s">
        <v>97</v>
      </c>
      <c r="AQ1650" t="s">
        <v>97</v>
      </c>
      <c r="AR1650">
        <v>0</v>
      </c>
      <c r="AS1650" t="s">
        <v>97</v>
      </c>
      <c r="AT1650" t="s">
        <v>97</v>
      </c>
      <c r="AU1650">
        <v>0</v>
      </c>
      <c r="AV1650" t="s">
        <v>97</v>
      </c>
      <c r="AW1650">
        <v>172.57660329999999</v>
      </c>
      <c r="AX1650">
        <v>-43.30960469</v>
      </c>
    </row>
    <row r="1651" spans="1:50" x14ac:dyDescent="0.55000000000000004">
      <c r="A1651">
        <v>311800</v>
      </c>
      <c r="B1651" t="s">
        <v>1753</v>
      </c>
      <c r="C1651" t="s">
        <v>96</v>
      </c>
      <c r="D1651">
        <v>0</v>
      </c>
      <c r="E1651">
        <v>0</v>
      </c>
      <c r="F1651">
        <v>0</v>
      </c>
      <c r="G1651">
        <v>0</v>
      </c>
      <c r="H1651">
        <v>0.94</v>
      </c>
      <c r="I1651">
        <v>0.06</v>
      </c>
      <c r="J1651">
        <v>0</v>
      </c>
      <c r="K1651">
        <v>0</v>
      </c>
      <c r="L1651">
        <v>0</v>
      </c>
      <c r="M1651">
        <v>0.02</v>
      </c>
      <c r="N1651">
        <v>18.761106654698601</v>
      </c>
      <c r="O1651">
        <f t="shared" si="50"/>
        <v>170.78199709999899</v>
      </c>
      <c r="P1651">
        <f t="shared" si="51"/>
        <v>-43.09058185</v>
      </c>
      <c r="R1651">
        <v>310800</v>
      </c>
      <c r="S1651" t="s">
        <v>1744</v>
      </c>
      <c r="T1651" t="s">
        <v>96</v>
      </c>
      <c r="U1651">
        <v>0</v>
      </c>
      <c r="V1651">
        <v>0</v>
      </c>
      <c r="W1651">
        <v>0</v>
      </c>
      <c r="X1651">
        <v>0</v>
      </c>
      <c r="Y1651">
        <v>1</v>
      </c>
      <c r="Z1651">
        <v>0</v>
      </c>
      <c r="AA1651">
        <v>0</v>
      </c>
      <c r="AB1651">
        <v>0</v>
      </c>
      <c r="AC1651">
        <v>0</v>
      </c>
      <c r="AD1651">
        <v>0.02</v>
      </c>
      <c r="AE1651">
        <v>13.709528671801801</v>
      </c>
      <c r="AF1651">
        <v>171.28646789999999</v>
      </c>
      <c r="AG1651">
        <v>-42.556544510000002</v>
      </c>
      <c r="AI1651">
        <v>314400</v>
      </c>
      <c r="AJ1651" t="s">
        <v>1778</v>
      </c>
      <c r="AK1651" t="s">
        <v>96</v>
      </c>
      <c r="AL1651">
        <v>0</v>
      </c>
      <c r="AM1651">
        <v>0</v>
      </c>
      <c r="AN1651">
        <v>0</v>
      </c>
      <c r="AO1651">
        <v>0</v>
      </c>
      <c r="AP1651">
        <v>1</v>
      </c>
      <c r="AQ1651">
        <v>0</v>
      </c>
      <c r="AR1651">
        <v>0</v>
      </c>
      <c r="AS1651">
        <v>0</v>
      </c>
      <c r="AT1651">
        <v>0</v>
      </c>
      <c r="AU1651">
        <v>0</v>
      </c>
      <c r="AV1651">
        <v>10.2574749066089</v>
      </c>
      <c r="AW1651">
        <v>172.59569590000001</v>
      </c>
      <c r="AX1651">
        <v>-43.30280578</v>
      </c>
    </row>
    <row r="1652" spans="1:50" x14ac:dyDescent="0.55000000000000004">
      <c r="A1652">
        <v>311900</v>
      </c>
      <c r="B1652" t="s">
        <v>1754</v>
      </c>
      <c r="C1652" t="s">
        <v>96</v>
      </c>
      <c r="D1652">
        <v>0</v>
      </c>
      <c r="E1652">
        <v>0</v>
      </c>
      <c r="F1652">
        <v>0</v>
      </c>
      <c r="G1652">
        <v>0</v>
      </c>
      <c r="H1652">
        <v>0.87</v>
      </c>
      <c r="I1652">
        <v>0</v>
      </c>
      <c r="J1652">
        <v>0</v>
      </c>
      <c r="K1652">
        <v>0</v>
      </c>
      <c r="L1652">
        <v>0.13</v>
      </c>
      <c r="M1652">
        <v>0.02</v>
      </c>
      <c r="N1652">
        <v>8.1851628524522795</v>
      </c>
      <c r="O1652">
        <f t="shared" si="50"/>
        <v>170.43893840000001</v>
      </c>
      <c r="P1652">
        <f t="shared" si="51"/>
        <v>-43.259327769999999</v>
      </c>
      <c r="R1652">
        <v>310900</v>
      </c>
      <c r="S1652" t="s">
        <v>1745</v>
      </c>
      <c r="T1652" t="s">
        <v>96</v>
      </c>
      <c r="U1652">
        <v>0</v>
      </c>
      <c r="V1652">
        <v>0</v>
      </c>
      <c r="W1652">
        <v>0</v>
      </c>
      <c r="X1652">
        <v>0</v>
      </c>
      <c r="Y1652">
        <v>0.97</v>
      </c>
      <c r="Z1652">
        <v>0.03</v>
      </c>
      <c r="AA1652">
        <v>0</v>
      </c>
      <c r="AB1652">
        <v>0</v>
      </c>
      <c r="AC1652">
        <v>0</v>
      </c>
      <c r="AD1652">
        <v>0.02</v>
      </c>
      <c r="AE1652">
        <v>14.409901626119</v>
      </c>
      <c r="AF1652">
        <v>171.41007690000001</v>
      </c>
      <c r="AG1652">
        <v>-42.488404240000001</v>
      </c>
      <c r="AI1652">
        <v>314500</v>
      </c>
      <c r="AJ1652" t="s">
        <v>1779</v>
      </c>
      <c r="AK1652" t="s">
        <v>96</v>
      </c>
      <c r="AL1652">
        <v>0</v>
      </c>
      <c r="AM1652">
        <v>0</v>
      </c>
      <c r="AN1652">
        <v>0</v>
      </c>
      <c r="AO1652">
        <v>0</v>
      </c>
      <c r="AP1652">
        <v>0</v>
      </c>
      <c r="AQ1652">
        <v>1</v>
      </c>
      <c r="AR1652">
        <v>0</v>
      </c>
      <c r="AS1652">
        <v>0</v>
      </c>
      <c r="AT1652">
        <v>0</v>
      </c>
      <c r="AU1652">
        <v>0</v>
      </c>
      <c r="AV1652">
        <v>1.16821597286263</v>
      </c>
      <c r="AW1652">
        <v>172.58545509999999</v>
      </c>
      <c r="AX1652">
        <v>-43.311925500000001</v>
      </c>
    </row>
    <row r="1653" spans="1:50" x14ac:dyDescent="0.55000000000000004">
      <c r="A1653">
        <v>312000</v>
      </c>
      <c r="B1653" t="s">
        <v>1755</v>
      </c>
      <c r="C1653" t="s">
        <v>96</v>
      </c>
      <c r="D1653">
        <v>0</v>
      </c>
      <c r="E1653">
        <v>0</v>
      </c>
      <c r="F1653">
        <v>0</v>
      </c>
      <c r="G1653">
        <v>0</v>
      </c>
      <c r="H1653">
        <v>0.94</v>
      </c>
      <c r="I1653">
        <v>0</v>
      </c>
      <c r="J1653">
        <v>0</v>
      </c>
      <c r="K1653">
        <v>0</v>
      </c>
      <c r="L1653">
        <v>0.06</v>
      </c>
      <c r="M1653">
        <v>0.02</v>
      </c>
      <c r="N1653">
        <v>23.6522395058096</v>
      </c>
      <c r="O1653">
        <f t="shared" si="50"/>
        <v>171.30442909999999</v>
      </c>
      <c r="P1653">
        <f t="shared" si="51"/>
        <v>-42.878117940000003</v>
      </c>
      <c r="R1653">
        <v>311000</v>
      </c>
      <c r="S1653" t="s">
        <v>1746</v>
      </c>
      <c r="T1653" t="s">
        <v>96</v>
      </c>
      <c r="U1653">
        <v>0</v>
      </c>
      <c r="V1653">
        <v>0</v>
      </c>
      <c r="W1653">
        <v>0</v>
      </c>
      <c r="X1653">
        <v>0</v>
      </c>
      <c r="Y1653">
        <v>0.74</v>
      </c>
      <c r="Z1653">
        <v>0.09</v>
      </c>
      <c r="AA1653">
        <v>0</v>
      </c>
      <c r="AB1653">
        <v>0</v>
      </c>
      <c r="AC1653">
        <v>0.17</v>
      </c>
      <c r="AD1653">
        <v>0.02</v>
      </c>
      <c r="AE1653">
        <v>7.4560235331343101</v>
      </c>
      <c r="AF1653">
        <v>171.68813979999999</v>
      </c>
      <c r="AG1653">
        <v>-42.431455470000003</v>
      </c>
      <c r="AI1653">
        <v>314600</v>
      </c>
      <c r="AJ1653" t="s">
        <v>1780</v>
      </c>
      <c r="AK1653" t="s">
        <v>96</v>
      </c>
      <c r="AL1653">
        <v>0</v>
      </c>
      <c r="AM1653">
        <v>0</v>
      </c>
      <c r="AN1653">
        <v>0</v>
      </c>
      <c r="AO1653">
        <v>0</v>
      </c>
      <c r="AP1653">
        <v>0</v>
      </c>
      <c r="AQ1653">
        <v>0.75</v>
      </c>
      <c r="AR1653">
        <v>0</v>
      </c>
      <c r="AS1653">
        <v>0</v>
      </c>
      <c r="AT1653">
        <v>0.25</v>
      </c>
      <c r="AU1653">
        <v>0</v>
      </c>
      <c r="AV1653">
        <v>1.9541768640853601</v>
      </c>
      <c r="AW1653">
        <v>172.59368430000001</v>
      </c>
      <c r="AX1653">
        <v>-43.310920430000003</v>
      </c>
    </row>
    <row r="1654" spans="1:50" x14ac:dyDescent="0.55000000000000004">
      <c r="A1654">
        <v>312100</v>
      </c>
      <c r="B1654" t="s">
        <v>1781</v>
      </c>
      <c r="C1654" t="s">
        <v>96</v>
      </c>
      <c r="D1654">
        <v>0</v>
      </c>
      <c r="E1654">
        <v>0</v>
      </c>
      <c r="F1654">
        <v>0</v>
      </c>
      <c r="G1654">
        <v>0</v>
      </c>
      <c r="H1654">
        <v>1</v>
      </c>
      <c r="I1654">
        <v>0</v>
      </c>
      <c r="J1654">
        <v>0</v>
      </c>
      <c r="K1654">
        <v>0</v>
      </c>
      <c r="L1654">
        <v>0</v>
      </c>
      <c r="M1654">
        <v>0.02</v>
      </c>
      <c r="N1654">
        <v>25.773682898095299</v>
      </c>
      <c r="O1654">
        <f t="shared" si="50"/>
        <v>172.4972333</v>
      </c>
      <c r="P1654">
        <f t="shared" si="51"/>
        <v>-42.533177270000003</v>
      </c>
      <c r="R1654">
        <v>311100</v>
      </c>
      <c r="S1654" t="s">
        <v>1747</v>
      </c>
      <c r="T1654" t="s">
        <v>96</v>
      </c>
      <c r="U1654">
        <v>0</v>
      </c>
      <c r="V1654">
        <v>0</v>
      </c>
      <c r="W1654">
        <v>0</v>
      </c>
      <c r="X1654">
        <v>0</v>
      </c>
      <c r="Y1654">
        <v>0.88</v>
      </c>
      <c r="Z1654">
        <v>0</v>
      </c>
      <c r="AA1654">
        <v>0</v>
      </c>
      <c r="AB1654">
        <v>0</v>
      </c>
      <c r="AC1654">
        <v>0.12</v>
      </c>
      <c r="AD1654">
        <v>0.02</v>
      </c>
      <c r="AE1654" t="s">
        <v>97</v>
      </c>
      <c r="AF1654">
        <v>171.69353240000001</v>
      </c>
      <c r="AG1654">
        <v>-42.635126479999997</v>
      </c>
      <c r="AI1654">
        <v>314700</v>
      </c>
      <c r="AJ1654" t="s">
        <v>1782</v>
      </c>
      <c r="AK1654" t="s">
        <v>96</v>
      </c>
      <c r="AL1654" t="s">
        <v>97</v>
      </c>
      <c r="AM1654" t="s">
        <v>97</v>
      </c>
      <c r="AN1654" t="s">
        <v>97</v>
      </c>
      <c r="AO1654">
        <v>0</v>
      </c>
      <c r="AP1654" t="s">
        <v>97</v>
      </c>
      <c r="AQ1654" t="s">
        <v>97</v>
      </c>
      <c r="AR1654">
        <v>0</v>
      </c>
      <c r="AS1654" t="s">
        <v>97</v>
      </c>
      <c r="AT1654" t="s">
        <v>97</v>
      </c>
      <c r="AU1654">
        <v>0</v>
      </c>
      <c r="AV1654" t="s">
        <v>97</v>
      </c>
      <c r="AW1654">
        <v>172.66440940000001</v>
      </c>
      <c r="AX1654">
        <v>-43.292703750000001</v>
      </c>
    </row>
    <row r="1655" spans="1:50" x14ac:dyDescent="0.55000000000000004">
      <c r="A1655">
        <v>312200</v>
      </c>
      <c r="B1655" t="s">
        <v>1756</v>
      </c>
      <c r="C1655" t="s">
        <v>96</v>
      </c>
      <c r="D1655">
        <v>0</v>
      </c>
      <c r="E1655">
        <v>0</v>
      </c>
      <c r="F1655">
        <v>0</v>
      </c>
      <c r="G1655">
        <v>0</v>
      </c>
      <c r="H1655">
        <v>0.81</v>
      </c>
      <c r="I1655">
        <v>0.02</v>
      </c>
      <c r="J1655">
        <v>0</v>
      </c>
      <c r="K1655">
        <v>0.02</v>
      </c>
      <c r="L1655">
        <v>0.15</v>
      </c>
      <c r="M1655">
        <v>0.02</v>
      </c>
      <c r="N1655">
        <v>5.4145931038819803</v>
      </c>
      <c r="O1655">
        <f t="shared" si="50"/>
        <v>172.95870740000001</v>
      </c>
      <c r="P1655">
        <f t="shared" si="51"/>
        <v>-42.644530660000001</v>
      </c>
      <c r="R1655">
        <v>311200</v>
      </c>
      <c r="S1655" t="s">
        <v>1748</v>
      </c>
      <c r="T1655" t="s">
        <v>96</v>
      </c>
      <c r="U1655">
        <v>0</v>
      </c>
      <c r="V1655">
        <v>0</v>
      </c>
      <c r="W1655">
        <v>0</v>
      </c>
      <c r="X1655">
        <v>0</v>
      </c>
      <c r="Y1655">
        <v>0.69</v>
      </c>
      <c r="Z1655">
        <v>0</v>
      </c>
      <c r="AA1655">
        <v>0</v>
      </c>
      <c r="AB1655">
        <v>0</v>
      </c>
      <c r="AC1655">
        <v>0.31</v>
      </c>
      <c r="AD1655">
        <v>0.02</v>
      </c>
      <c r="AE1655" t="s">
        <v>97</v>
      </c>
      <c r="AF1655">
        <v>168.8420528</v>
      </c>
      <c r="AG1655">
        <v>-44.098900360000002</v>
      </c>
      <c r="AI1655">
        <v>314800</v>
      </c>
      <c r="AJ1655" t="s">
        <v>1783</v>
      </c>
      <c r="AK1655" t="s">
        <v>96</v>
      </c>
      <c r="AL1655">
        <v>0</v>
      </c>
      <c r="AM1655">
        <v>0.38</v>
      </c>
      <c r="AN1655">
        <v>0</v>
      </c>
      <c r="AO1655">
        <v>0</v>
      </c>
      <c r="AP1655">
        <v>0</v>
      </c>
      <c r="AQ1655">
        <v>0.55000000000000004</v>
      </c>
      <c r="AR1655">
        <v>0</v>
      </c>
      <c r="AS1655">
        <v>7.0000000000000007E-2</v>
      </c>
      <c r="AT1655">
        <v>0</v>
      </c>
      <c r="AU1655">
        <v>0</v>
      </c>
      <c r="AV1655">
        <v>0.75244129734815601</v>
      </c>
      <c r="AW1655">
        <v>172.54447060000001</v>
      </c>
      <c r="AX1655">
        <v>-43.366865820000001</v>
      </c>
    </row>
    <row r="1656" spans="1:50" x14ac:dyDescent="0.55000000000000004">
      <c r="A1656">
        <v>312300</v>
      </c>
      <c r="B1656" t="s">
        <v>1757</v>
      </c>
      <c r="C1656" t="s">
        <v>96</v>
      </c>
      <c r="D1656">
        <v>0</v>
      </c>
      <c r="E1656">
        <v>0</v>
      </c>
      <c r="F1656">
        <v>0</v>
      </c>
      <c r="G1656">
        <v>0</v>
      </c>
      <c r="H1656">
        <v>0.64</v>
      </c>
      <c r="I1656">
        <v>0</v>
      </c>
      <c r="J1656">
        <v>0</v>
      </c>
      <c r="K1656">
        <v>0.04</v>
      </c>
      <c r="L1656">
        <v>0.32</v>
      </c>
      <c r="M1656">
        <v>0.02</v>
      </c>
      <c r="N1656">
        <v>2.6526425575730901</v>
      </c>
      <c r="O1656">
        <f t="shared" si="50"/>
        <v>172.82303490000001</v>
      </c>
      <c r="P1656">
        <f t="shared" si="51"/>
        <v>-42.523002200000001</v>
      </c>
      <c r="R1656">
        <v>311300</v>
      </c>
      <c r="S1656" t="s">
        <v>1749</v>
      </c>
      <c r="T1656" t="s">
        <v>96</v>
      </c>
      <c r="U1656">
        <v>0</v>
      </c>
      <c r="V1656">
        <v>0</v>
      </c>
      <c r="W1656">
        <v>0</v>
      </c>
      <c r="X1656">
        <v>0</v>
      </c>
      <c r="Y1656">
        <v>0.43</v>
      </c>
      <c r="Z1656">
        <v>0.01</v>
      </c>
      <c r="AA1656">
        <v>0</v>
      </c>
      <c r="AB1656">
        <v>7.0000000000000007E-2</v>
      </c>
      <c r="AC1656">
        <v>0.49</v>
      </c>
      <c r="AD1656">
        <v>0.02</v>
      </c>
      <c r="AE1656">
        <v>1.78756430111026</v>
      </c>
      <c r="AF1656">
        <v>169.84261380000001</v>
      </c>
      <c r="AG1656">
        <v>-43.613279060000004</v>
      </c>
      <c r="AI1656">
        <v>314900</v>
      </c>
      <c r="AJ1656" t="s">
        <v>1784</v>
      </c>
      <c r="AK1656" t="s">
        <v>96</v>
      </c>
      <c r="AL1656">
        <v>0</v>
      </c>
      <c r="AM1656">
        <v>0</v>
      </c>
      <c r="AN1656">
        <v>0</v>
      </c>
      <c r="AO1656">
        <v>0</v>
      </c>
      <c r="AP1656">
        <v>0</v>
      </c>
      <c r="AQ1656">
        <v>1</v>
      </c>
      <c r="AR1656">
        <v>0</v>
      </c>
      <c r="AS1656">
        <v>0</v>
      </c>
      <c r="AT1656">
        <v>0</v>
      </c>
      <c r="AU1656">
        <v>0</v>
      </c>
      <c r="AV1656">
        <v>3.5719609218161499</v>
      </c>
      <c r="AW1656">
        <v>172.6103358</v>
      </c>
      <c r="AX1656">
        <v>-43.308899050000001</v>
      </c>
    </row>
    <row r="1657" spans="1:50" x14ac:dyDescent="0.55000000000000004">
      <c r="A1657">
        <v>312400</v>
      </c>
      <c r="B1657" t="s">
        <v>1758</v>
      </c>
      <c r="C1657" t="s">
        <v>96</v>
      </c>
      <c r="D1657">
        <v>0</v>
      </c>
      <c r="E1657">
        <v>0</v>
      </c>
      <c r="F1657">
        <v>0</v>
      </c>
      <c r="G1657">
        <v>0</v>
      </c>
      <c r="H1657">
        <v>0.91</v>
      </c>
      <c r="I1657">
        <v>0.03</v>
      </c>
      <c r="J1657">
        <v>0</v>
      </c>
      <c r="K1657">
        <v>0</v>
      </c>
      <c r="L1657">
        <v>0.06</v>
      </c>
      <c r="M1657">
        <v>0.02</v>
      </c>
      <c r="N1657">
        <v>14.3500529014122</v>
      </c>
      <c r="O1657">
        <f t="shared" si="50"/>
        <v>172.54733329999999</v>
      </c>
      <c r="P1657">
        <f t="shared" si="51"/>
        <v>-42.933879410000003</v>
      </c>
      <c r="R1657">
        <v>311400</v>
      </c>
      <c r="S1657" t="s">
        <v>1750</v>
      </c>
      <c r="T1657" t="s">
        <v>96</v>
      </c>
      <c r="U1657">
        <v>0</v>
      </c>
      <c r="V1657">
        <v>0</v>
      </c>
      <c r="W1657">
        <v>0</v>
      </c>
      <c r="X1657">
        <v>0</v>
      </c>
      <c r="Y1657">
        <v>0.9</v>
      </c>
      <c r="Z1657">
        <v>0</v>
      </c>
      <c r="AA1657">
        <v>0</v>
      </c>
      <c r="AB1657">
        <v>0</v>
      </c>
      <c r="AC1657">
        <v>0.1</v>
      </c>
      <c r="AD1657">
        <v>0.02</v>
      </c>
      <c r="AE1657">
        <v>4.9676379798956001</v>
      </c>
      <c r="AF1657">
        <v>171.13822809999999</v>
      </c>
      <c r="AG1657">
        <v>-42.679005799999999</v>
      </c>
      <c r="AI1657">
        <v>315000</v>
      </c>
      <c r="AJ1657" t="s">
        <v>1785</v>
      </c>
      <c r="AK1657" t="s">
        <v>96</v>
      </c>
      <c r="AL1657">
        <v>0</v>
      </c>
      <c r="AM1657">
        <v>0.17</v>
      </c>
      <c r="AN1657">
        <v>0</v>
      </c>
      <c r="AO1657">
        <v>0</v>
      </c>
      <c r="AP1657">
        <v>0</v>
      </c>
      <c r="AQ1657">
        <v>0.62</v>
      </c>
      <c r="AR1657">
        <v>0</v>
      </c>
      <c r="AS1657">
        <v>0.06</v>
      </c>
      <c r="AT1657">
        <v>0.15</v>
      </c>
      <c r="AU1657">
        <v>0</v>
      </c>
      <c r="AV1657">
        <v>5.1068448306374101</v>
      </c>
      <c r="AW1657">
        <v>172.6005773</v>
      </c>
      <c r="AX1657">
        <v>-43.329819360000002</v>
      </c>
    </row>
    <row r="1658" spans="1:50" x14ac:dyDescent="0.55000000000000004">
      <c r="A1658">
        <v>312500</v>
      </c>
      <c r="B1658" t="s">
        <v>1759</v>
      </c>
      <c r="C1658" t="s">
        <v>96</v>
      </c>
      <c r="D1658">
        <v>0</v>
      </c>
      <c r="E1658">
        <v>0</v>
      </c>
      <c r="F1658">
        <v>0</v>
      </c>
      <c r="G1658">
        <v>0</v>
      </c>
      <c r="H1658">
        <v>0.82</v>
      </c>
      <c r="I1658">
        <v>0.06</v>
      </c>
      <c r="J1658">
        <v>0</v>
      </c>
      <c r="K1658">
        <v>0</v>
      </c>
      <c r="L1658">
        <v>0.12</v>
      </c>
      <c r="M1658">
        <v>0.02</v>
      </c>
      <c r="N1658" t="s">
        <v>97</v>
      </c>
      <c r="O1658">
        <f t="shared" si="50"/>
        <v>173.25106940000001</v>
      </c>
      <c r="P1658">
        <f t="shared" si="51"/>
        <v>-42.730971529999998</v>
      </c>
      <c r="R1658">
        <v>311500</v>
      </c>
      <c r="S1658" t="s">
        <v>1751</v>
      </c>
      <c r="T1658" t="s">
        <v>96</v>
      </c>
      <c r="U1658">
        <v>0</v>
      </c>
      <c r="V1658">
        <v>0</v>
      </c>
      <c r="W1658">
        <v>0</v>
      </c>
      <c r="X1658">
        <v>0</v>
      </c>
      <c r="Y1658">
        <v>0.77999999999999903</v>
      </c>
      <c r="Z1658">
        <v>0.05</v>
      </c>
      <c r="AA1658">
        <v>0</v>
      </c>
      <c r="AB1658">
        <v>0.04</v>
      </c>
      <c r="AC1658">
        <v>0.13</v>
      </c>
      <c r="AD1658">
        <v>0.02</v>
      </c>
      <c r="AE1658">
        <v>7.2059567808350202</v>
      </c>
      <c r="AF1658">
        <v>170.9718632</v>
      </c>
      <c r="AG1658">
        <v>-42.718678679999996</v>
      </c>
      <c r="AI1658">
        <v>315100</v>
      </c>
      <c r="AJ1658" t="s">
        <v>1786</v>
      </c>
      <c r="AK1658" t="s">
        <v>96</v>
      </c>
      <c r="AL1658">
        <v>0</v>
      </c>
      <c r="AM1658">
        <v>0.24</v>
      </c>
      <c r="AN1658">
        <v>0</v>
      </c>
      <c r="AO1658">
        <v>0</v>
      </c>
      <c r="AP1658">
        <v>0</v>
      </c>
      <c r="AQ1658">
        <v>0.72</v>
      </c>
      <c r="AR1658">
        <v>0</v>
      </c>
      <c r="AS1658">
        <v>0.04</v>
      </c>
      <c r="AT1658">
        <v>0</v>
      </c>
      <c r="AU1658">
        <v>0</v>
      </c>
      <c r="AV1658">
        <v>7.2768185270329404</v>
      </c>
      <c r="AW1658">
        <v>172.51062009999899</v>
      </c>
      <c r="AX1658">
        <v>-43.415137790000003</v>
      </c>
    </row>
    <row r="1659" spans="1:50" x14ac:dyDescent="0.55000000000000004">
      <c r="A1659">
        <v>312600</v>
      </c>
      <c r="B1659" t="s">
        <v>1760</v>
      </c>
      <c r="C1659" t="s">
        <v>96</v>
      </c>
      <c r="D1659">
        <v>0</v>
      </c>
      <c r="E1659">
        <v>0</v>
      </c>
      <c r="F1659">
        <v>0</v>
      </c>
      <c r="G1659">
        <v>0</v>
      </c>
      <c r="H1659">
        <v>1</v>
      </c>
      <c r="I1659">
        <v>0</v>
      </c>
      <c r="J1659">
        <v>0</v>
      </c>
      <c r="K1659">
        <v>0</v>
      </c>
      <c r="L1659">
        <v>0</v>
      </c>
      <c r="M1659">
        <v>0.02</v>
      </c>
      <c r="N1659">
        <v>13.8902438509969</v>
      </c>
      <c r="O1659">
        <f t="shared" si="50"/>
        <v>172.56403399999999</v>
      </c>
      <c r="P1659">
        <f t="shared" si="51"/>
        <v>-43.124625870000003</v>
      </c>
      <c r="R1659">
        <v>311700</v>
      </c>
      <c r="S1659" t="s">
        <v>1752</v>
      </c>
      <c r="T1659" t="s">
        <v>96</v>
      </c>
      <c r="U1659">
        <v>0</v>
      </c>
      <c r="V1659">
        <v>0</v>
      </c>
      <c r="W1659">
        <v>0</v>
      </c>
      <c r="X1659">
        <v>0</v>
      </c>
      <c r="Y1659">
        <v>0.89</v>
      </c>
      <c r="Z1659">
        <v>7.0000000000000007E-2</v>
      </c>
      <c r="AA1659">
        <v>0</v>
      </c>
      <c r="AB1659">
        <v>0</v>
      </c>
      <c r="AC1659">
        <v>0.04</v>
      </c>
      <c r="AD1659">
        <v>0.02</v>
      </c>
      <c r="AE1659">
        <v>8.0046439423734093</v>
      </c>
      <c r="AF1659">
        <v>170.9608293</v>
      </c>
      <c r="AG1659">
        <v>-42.786936679999997</v>
      </c>
      <c r="AI1659">
        <v>315200</v>
      </c>
      <c r="AJ1659" t="s">
        <v>1787</v>
      </c>
      <c r="AK1659" t="s">
        <v>96</v>
      </c>
      <c r="AL1659">
        <v>0</v>
      </c>
      <c r="AM1659">
        <v>0</v>
      </c>
      <c r="AN1659">
        <v>0</v>
      </c>
      <c r="AO1659">
        <v>0</v>
      </c>
      <c r="AP1659">
        <v>0</v>
      </c>
      <c r="AQ1659">
        <v>1</v>
      </c>
      <c r="AR1659">
        <v>0</v>
      </c>
      <c r="AS1659">
        <v>0</v>
      </c>
      <c r="AT1659">
        <v>0</v>
      </c>
      <c r="AU1659">
        <v>0</v>
      </c>
      <c r="AV1659">
        <v>4.0895856985182197</v>
      </c>
      <c r="AW1659">
        <v>172.63596319999999</v>
      </c>
      <c r="AX1659">
        <v>-43.335789899999902</v>
      </c>
    </row>
    <row r="1660" spans="1:50" x14ac:dyDescent="0.55000000000000004">
      <c r="A1660">
        <v>312700</v>
      </c>
      <c r="B1660" t="s">
        <v>1761</v>
      </c>
      <c r="C1660" t="s">
        <v>96</v>
      </c>
      <c r="D1660">
        <v>0</v>
      </c>
      <c r="E1660">
        <v>0</v>
      </c>
      <c r="F1660">
        <v>0</v>
      </c>
      <c r="G1660">
        <v>0</v>
      </c>
      <c r="H1660">
        <v>0.9</v>
      </c>
      <c r="I1660">
        <v>0.03</v>
      </c>
      <c r="J1660">
        <v>0</v>
      </c>
      <c r="K1660">
        <v>0</v>
      </c>
      <c r="L1660">
        <v>7.0000000000000007E-2</v>
      </c>
      <c r="M1660">
        <v>0.02</v>
      </c>
      <c r="N1660">
        <v>12.5394671317425</v>
      </c>
      <c r="O1660">
        <f t="shared" si="50"/>
        <v>172.94683520000001</v>
      </c>
      <c r="P1660">
        <f t="shared" si="51"/>
        <v>-42.985634740000002</v>
      </c>
      <c r="R1660">
        <v>311800</v>
      </c>
      <c r="S1660" t="s">
        <v>1753</v>
      </c>
      <c r="T1660" t="s">
        <v>96</v>
      </c>
      <c r="U1660">
        <v>0</v>
      </c>
      <c r="V1660">
        <v>0</v>
      </c>
      <c r="W1660">
        <v>0</v>
      </c>
      <c r="X1660">
        <v>0</v>
      </c>
      <c r="Y1660">
        <v>0.9</v>
      </c>
      <c r="Z1660">
        <v>0.1</v>
      </c>
      <c r="AA1660">
        <v>0</v>
      </c>
      <c r="AB1660">
        <v>0</v>
      </c>
      <c r="AC1660">
        <v>0</v>
      </c>
      <c r="AD1660">
        <v>0.02</v>
      </c>
      <c r="AE1660">
        <v>3.6779965954377798</v>
      </c>
      <c r="AF1660">
        <v>170.78199709999899</v>
      </c>
      <c r="AG1660">
        <v>-43.09058185</v>
      </c>
      <c r="AI1660">
        <v>315300</v>
      </c>
      <c r="AJ1660" t="s">
        <v>1788</v>
      </c>
      <c r="AK1660" t="s">
        <v>96</v>
      </c>
      <c r="AL1660">
        <v>0</v>
      </c>
      <c r="AM1660">
        <v>0</v>
      </c>
      <c r="AN1660">
        <v>0</v>
      </c>
      <c r="AO1660">
        <v>0</v>
      </c>
      <c r="AP1660">
        <v>0</v>
      </c>
      <c r="AQ1660">
        <v>0.64</v>
      </c>
      <c r="AR1660">
        <v>0</v>
      </c>
      <c r="AS1660">
        <v>0.08</v>
      </c>
      <c r="AT1660">
        <v>0.28000000000000003</v>
      </c>
      <c r="AU1660">
        <v>0</v>
      </c>
      <c r="AV1660">
        <v>1.47966711377633</v>
      </c>
      <c r="AW1660">
        <v>172.665876</v>
      </c>
      <c r="AX1660">
        <v>-43.321760169999997</v>
      </c>
    </row>
    <row r="1661" spans="1:50" x14ac:dyDescent="0.55000000000000004">
      <c r="A1661">
        <v>312800</v>
      </c>
      <c r="B1661" t="s">
        <v>1762</v>
      </c>
      <c r="C1661" t="s">
        <v>96</v>
      </c>
      <c r="D1661">
        <v>0</v>
      </c>
      <c r="E1661">
        <v>0</v>
      </c>
      <c r="F1661">
        <v>0</v>
      </c>
      <c r="G1661">
        <v>0</v>
      </c>
      <c r="H1661">
        <v>0.98</v>
      </c>
      <c r="I1661">
        <v>0</v>
      </c>
      <c r="J1661">
        <v>0</v>
      </c>
      <c r="K1661">
        <v>0</v>
      </c>
      <c r="L1661">
        <v>0.02</v>
      </c>
      <c r="M1661">
        <v>0.02</v>
      </c>
      <c r="N1661">
        <v>13.6404142674727</v>
      </c>
      <c r="O1661">
        <f t="shared" si="50"/>
        <v>172.74114879999999</v>
      </c>
      <c r="P1661">
        <f t="shared" si="51"/>
        <v>-43.142375790000003</v>
      </c>
      <c r="R1661">
        <v>311900</v>
      </c>
      <c r="S1661" t="s">
        <v>1754</v>
      </c>
      <c r="T1661" t="s">
        <v>96</v>
      </c>
      <c r="U1661">
        <v>0</v>
      </c>
      <c r="V1661">
        <v>0</v>
      </c>
      <c r="W1661">
        <v>0</v>
      </c>
      <c r="X1661">
        <v>0</v>
      </c>
      <c r="Y1661">
        <v>0.86</v>
      </c>
      <c r="Z1661">
        <v>0</v>
      </c>
      <c r="AA1661">
        <v>0</v>
      </c>
      <c r="AB1661">
        <v>0</v>
      </c>
      <c r="AC1661">
        <v>0.14000000000000001</v>
      </c>
      <c r="AD1661">
        <v>0.02</v>
      </c>
      <c r="AE1661">
        <v>1.91805422583853</v>
      </c>
      <c r="AF1661">
        <v>170.43893840000001</v>
      </c>
      <c r="AG1661">
        <v>-43.259327769999999</v>
      </c>
      <c r="AI1661">
        <v>315400</v>
      </c>
      <c r="AJ1661" t="s">
        <v>1789</v>
      </c>
      <c r="AK1661" t="s">
        <v>96</v>
      </c>
      <c r="AL1661">
        <v>0</v>
      </c>
      <c r="AM1661">
        <v>0.16</v>
      </c>
      <c r="AN1661">
        <v>0</v>
      </c>
      <c r="AO1661">
        <v>0</v>
      </c>
      <c r="AP1661">
        <v>-0.01</v>
      </c>
      <c r="AQ1661">
        <v>0.4</v>
      </c>
      <c r="AR1661">
        <v>0</v>
      </c>
      <c r="AS1661">
        <v>0.11</v>
      </c>
      <c r="AT1661">
        <v>0.34</v>
      </c>
      <c r="AU1661">
        <v>0</v>
      </c>
      <c r="AV1661">
        <v>0.88993952923734099</v>
      </c>
      <c r="AW1661">
        <v>172.69651389999899</v>
      </c>
      <c r="AX1661">
        <v>-43.311362959999997</v>
      </c>
    </row>
    <row r="1662" spans="1:50" x14ac:dyDescent="0.55000000000000004">
      <c r="A1662">
        <v>312900</v>
      </c>
      <c r="B1662" t="s">
        <v>1763</v>
      </c>
      <c r="C1662" t="s">
        <v>96</v>
      </c>
      <c r="D1662">
        <v>0</v>
      </c>
      <c r="E1662">
        <v>0</v>
      </c>
      <c r="F1662">
        <v>0</v>
      </c>
      <c r="G1662">
        <v>0</v>
      </c>
      <c r="H1662">
        <v>0.82</v>
      </c>
      <c r="I1662">
        <v>0</v>
      </c>
      <c r="J1662">
        <v>0</v>
      </c>
      <c r="K1662">
        <v>0.04</v>
      </c>
      <c r="L1662">
        <v>0.14000000000000001</v>
      </c>
      <c r="M1662">
        <v>0.02</v>
      </c>
      <c r="N1662">
        <v>7.9053708577381503</v>
      </c>
      <c r="O1662">
        <f t="shared" si="50"/>
        <v>172.73121689999999</v>
      </c>
      <c r="P1662">
        <f t="shared" si="51"/>
        <v>-43.155084629999998</v>
      </c>
      <c r="R1662">
        <v>312000</v>
      </c>
      <c r="S1662" t="s">
        <v>1755</v>
      </c>
      <c r="T1662" t="s">
        <v>96</v>
      </c>
      <c r="U1662">
        <v>0</v>
      </c>
      <c r="V1662">
        <v>0</v>
      </c>
      <c r="W1662">
        <v>0</v>
      </c>
      <c r="X1662">
        <v>0</v>
      </c>
      <c r="Y1662">
        <v>0.83</v>
      </c>
      <c r="Z1662">
        <v>0</v>
      </c>
      <c r="AA1662">
        <v>0</v>
      </c>
      <c r="AB1662">
        <v>0</v>
      </c>
      <c r="AC1662">
        <v>0.17</v>
      </c>
      <c r="AD1662">
        <v>0.02</v>
      </c>
      <c r="AE1662">
        <v>8.1055926801917604</v>
      </c>
      <c r="AF1662">
        <v>171.30442909999999</v>
      </c>
      <c r="AG1662">
        <v>-42.878117940000003</v>
      </c>
      <c r="AI1662">
        <v>315500</v>
      </c>
      <c r="AJ1662" t="s">
        <v>1790</v>
      </c>
      <c r="AK1662" t="s">
        <v>96</v>
      </c>
      <c r="AL1662">
        <v>0</v>
      </c>
      <c r="AM1662">
        <v>0.12</v>
      </c>
      <c r="AN1662">
        <v>0</v>
      </c>
      <c r="AO1662">
        <v>0</v>
      </c>
      <c r="AP1662">
        <v>-0.01</v>
      </c>
      <c r="AQ1662">
        <v>0.84</v>
      </c>
      <c r="AR1662">
        <v>0</v>
      </c>
      <c r="AS1662">
        <v>0</v>
      </c>
      <c r="AT1662">
        <v>0.05</v>
      </c>
      <c r="AU1662">
        <v>0</v>
      </c>
      <c r="AV1662">
        <v>3.3255731532514199</v>
      </c>
      <c r="AW1662">
        <v>172.609517199999</v>
      </c>
      <c r="AX1662">
        <v>-43.398394330000002</v>
      </c>
    </row>
    <row r="1663" spans="1:50" x14ac:dyDescent="0.55000000000000004">
      <c r="A1663">
        <v>313000</v>
      </c>
      <c r="B1663" t="s">
        <v>1764</v>
      </c>
      <c r="C1663" t="s">
        <v>96</v>
      </c>
      <c r="D1663">
        <v>0</v>
      </c>
      <c r="E1663">
        <v>0</v>
      </c>
      <c r="F1663">
        <v>0</v>
      </c>
      <c r="G1663">
        <v>0</v>
      </c>
      <c r="H1663">
        <v>1</v>
      </c>
      <c r="I1663">
        <v>0</v>
      </c>
      <c r="J1663">
        <v>0</v>
      </c>
      <c r="K1663">
        <v>0</v>
      </c>
      <c r="L1663">
        <v>0</v>
      </c>
      <c r="M1663">
        <v>0.02</v>
      </c>
      <c r="N1663">
        <v>24.2667553812271</v>
      </c>
      <c r="O1663">
        <f t="shared" si="50"/>
        <v>172.24231</v>
      </c>
      <c r="P1663">
        <f t="shared" si="51"/>
        <v>-43.127637679999999</v>
      </c>
      <c r="R1663">
        <v>312100</v>
      </c>
      <c r="S1663" t="s">
        <v>1781</v>
      </c>
      <c r="T1663" t="s">
        <v>96</v>
      </c>
      <c r="U1663">
        <v>0</v>
      </c>
      <c r="V1663">
        <v>0</v>
      </c>
      <c r="W1663">
        <v>0</v>
      </c>
      <c r="X1663">
        <v>0</v>
      </c>
      <c r="Y1663">
        <v>1</v>
      </c>
      <c r="Z1663">
        <v>0</v>
      </c>
      <c r="AA1663">
        <v>0</v>
      </c>
      <c r="AB1663">
        <v>0</v>
      </c>
      <c r="AC1663">
        <v>0</v>
      </c>
      <c r="AD1663">
        <v>0.02</v>
      </c>
      <c r="AE1663">
        <v>25.626551548839402</v>
      </c>
      <c r="AF1663">
        <v>172.4972333</v>
      </c>
      <c r="AG1663">
        <v>-42.533177270000003</v>
      </c>
      <c r="AI1663">
        <v>315600</v>
      </c>
      <c r="AJ1663" t="s">
        <v>1791</v>
      </c>
      <c r="AK1663" t="s">
        <v>96</v>
      </c>
      <c r="AL1663" t="s">
        <v>97</v>
      </c>
      <c r="AM1663" t="s">
        <v>97</v>
      </c>
      <c r="AN1663" t="s">
        <v>97</v>
      </c>
      <c r="AO1663">
        <v>0</v>
      </c>
      <c r="AP1663" t="s">
        <v>97</v>
      </c>
      <c r="AQ1663" t="s">
        <v>97</v>
      </c>
      <c r="AR1663">
        <v>0</v>
      </c>
      <c r="AS1663" t="s">
        <v>97</v>
      </c>
      <c r="AT1663" t="s">
        <v>97</v>
      </c>
      <c r="AU1663">
        <v>0</v>
      </c>
      <c r="AV1663" t="s">
        <v>97</v>
      </c>
      <c r="AW1663">
        <v>172.69010399999999</v>
      </c>
      <c r="AX1663">
        <v>-43.355015180000002</v>
      </c>
    </row>
    <row r="1664" spans="1:50" x14ac:dyDescent="0.55000000000000004">
      <c r="A1664">
        <v>313100</v>
      </c>
      <c r="B1664" t="s">
        <v>1765</v>
      </c>
      <c r="C1664" t="s">
        <v>96</v>
      </c>
      <c r="D1664">
        <v>0</v>
      </c>
      <c r="E1664">
        <v>0</v>
      </c>
      <c r="F1664">
        <v>0</v>
      </c>
      <c r="G1664">
        <v>0</v>
      </c>
      <c r="H1664">
        <v>1</v>
      </c>
      <c r="I1664">
        <v>0</v>
      </c>
      <c r="J1664">
        <v>0</v>
      </c>
      <c r="K1664">
        <v>0</v>
      </c>
      <c r="L1664">
        <v>0</v>
      </c>
      <c r="M1664">
        <v>0.02</v>
      </c>
      <c r="N1664">
        <v>16.388143051556501</v>
      </c>
      <c r="O1664">
        <f t="shared" si="50"/>
        <v>172.07365279999999</v>
      </c>
      <c r="P1664">
        <f t="shared" si="51"/>
        <v>-43.284114000000002</v>
      </c>
      <c r="R1664">
        <v>312200</v>
      </c>
      <c r="S1664" t="s">
        <v>1756</v>
      </c>
      <c r="T1664" t="s">
        <v>96</v>
      </c>
      <c r="U1664">
        <v>0</v>
      </c>
      <c r="V1664">
        <v>0</v>
      </c>
      <c r="W1664">
        <v>0</v>
      </c>
      <c r="X1664">
        <v>0</v>
      </c>
      <c r="Y1664">
        <v>0.81</v>
      </c>
      <c r="Z1664">
        <v>0.02</v>
      </c>
      <c r="AA1664">
        <v>0</v>
      </c>
      <c r="AB1664">
        <v>0.02</v>
      </c>
      <c r="AC1664">
        <v>0.15</v>
      </c>
      <c r="AD1664">
        <v>0.02</v>
      </c>
      <c r="AE1664">
        <v>7.7832477202349004</v>
      </c>
      <c r="AF1664">
        <v>172.95870740000001</v>
      </c>
      <c r="AG1664">
        <v>-42.644530660000001</v>
      </c>
      <c r="AI1664">
        <v>315700</v>
      </c>
      <c r="AJ1664" t="s">
        <v>1792</v>
      </c>
      <c r="AK1664" t="s">
        <v>96</v>
      </c>
      <c r="AL1664">
        <v>0</v>
      </c>
      <c r="AM1664">
        <v>0</v>
      </c>
      <c r="AN1664">
        <v>0</v>
      </c>
      <c r="AO1664">
        <v>0</v>
      </c>
      <c r="AP1664">
        <v>0</v>
      </c>
      <c r="AQ1664">
        <v>0.4</v>
      </c>
      <c r="AR1664">
        <v>0</v>
      </c>
      <c r="AS1664">
        <v>0</v>
      </c>
      <c r="AT1664">
        <v>0.6</v>
      </c>
      <c r="AU1664">
        <v>0</v>
      </c>
      <c r="AV1664" t="s">
        <v>97</v>
      </c>
      <c r="AW1664">
        <v>172.65771290000001</v>
      </c>
      <c r="AX1664">
        <v>-43.37053744</v>
      </c>
    </row>
    <row r="1665" spans="1:50" x14ac:dyDescent="0.55000000000000004">
      <c r="A1665">
        <v>313200</v>
      </c>
      <c r="B1665" t="s">
        <v>1766</v>
      </c>
      <c r="C1665" t="s">
        <v>96</v>
      </c>
      <c r="D1665">
        <v>0</v>
      </c>
      <c r="E1665">
        <v>0</v>
      </c>
      <c r="F1665">
        <v>0</v>
      </c>
      <c r="G1665">
        <v>0</v>
      </c>
      <c r="H1665">
        <v>0.85</v>
      </c>
      <c r="I1665">
        <v>0</v>
      </c>
      <c r="J1665">
        <v>0</v>
      </c>
      <c r="K1665">
        <v>0.02</v>
      </c>
      <c r="L1665">
        <v>0.13</v>
      </c>
      <c r="M1665">
        <v>0.02</v>
      </c>
      <c r="N1665">
        <v>11.0234447706104</v>
      </c>
      <c r="O1665">
        <f t="shared" si="50"/>
        <v>172.18707140000001</v>
      </c>
      <c r="P1665">
        <f t="shared" si="51"/>
        <v>-43.29493901</v>
      </c>
      <c r="R1665">
        <v>312300</v>
      </c>
      <c r="S1665" t="s">
        <v>1757</v>
      </c>
      <c r="T1665" t="s">
        <v>96</v>
      </c>
      <c r="U1665">
        <v>0</v>
      </c>
      <c r="V1665">
        <v>0</v>
      </c>
      <c r="W1665">
        <v>0</v>
      </c>
      <c r="X1665">
        <v>0</v>
      </c>
      <c r="Y1665">
        <v>0.69</v>
      </c>
      <c r="Z1665">
        <v>0</v>
      </c>
      <c r="AA1665">
        <v>0</v>
      </c>
      <c r="AB1665">
        <v>0.03</v>
      </c>
      <c r="AC1665">
        <v>0.28000000000000003</v>
      </c>
      <c r="AD1665">
        <v>0.02</v>
      </c>
      <c r="AE1665">
        <v>5.5498205840437898</v>
      </c>
      <c r="AF1665">
        <v>172.82303490000001</v>
      </c>
      <c r="AG1665">
        <v>-42.523002200000001</v>
      </c>
      <c r="AI1665">
        <v>315800</v>
      </c>
      <c r="AJ1665" t="s">
        <v>1793</v>
      </c>
      <c r="AK1665" t="s">
        <v>96</v>
      </c>
      <c r="AL1665" t="s">
        <v>97</v>
      </c>
      <c r="AM1665" t="s">
        <v>97</v>
      </c>
      <c r="AN1665" t="s">
        <v>97</v>
      </c>
      <c r="AO1665">
        <v>0</v>
      </c>
      <c r="AP1665" t="s">
        <v>97</v>
      </c>
      <c r="AQ1665" t="s">
        <v>97</v>
      </c>
      <c r="AR1665">
        <v>0</v>
      </c>
      <c r="AS1665" t="s">
        <v>97</v>
      </c>
      <c r="AT1665" t="s">
        <v>97</v>
      </c>
      <c r="AU1665">
        <v>0</v>
      </c>
      <c r="AV1665" t="s">
        <v>97</v>
      </c>
      <c r="AW1665">
        <v>172.63724759999999</v>
      </c>
      <c r="AX1665">
        <v>-43.37879521</v>
      </c>
    </row>
    <row r="1666" spans="1:50" x14ac:dyDescent="0.55000000000000004">
      <c r="A1666">
        <v>313300</v>
      </c>
      <c r="B1666" t="s">
        <v>1767</v>
      </c>
      <c r="C1666" t="s">
        <v>96</v>
      </c>
      <c r="D1666">
        <v>0</v>
      </c>
      <c r="E1666">
        <v>0</v>
      </c>
      <c r="F1666">
        <v>0</v>
      </c>
      <c r="G1666">
        <v>0</v>
      </c>
      <c r="H1666">
        <v>0.98</v>
      </c>
      <c r="I1666">
        <v>0</v>
      </c>
      <c r="J1666">
        <v>0</v>
      </c>
      <c r="K1666">
        <v>0</v>
      </c>
      <c r="L1666">
        <v>0.02</v>
      </c>
      <c r="M1666">
        <v>0.02</v>
      </c>
      <c r="N1666">
        <v>18.802700417786799</v>
      </c>
      <c r="O1666">
        <f t="shared" si="50"/>
        <v>172.3581939</v>
      </c>
      <c r="P1666">
        <f t="shared" si="51"/>
        <v>-43.285048570000001</v>
      </c>
      <c r="R1666">
        <v>312400</v>
      </c>
      <c r="S1666" t="s">
        <v>1758</v>
      </c>
      <c r="T1666" t="s">
        <v>96</v>
      </c>
      <c r="U1666">
        <v>0</v>
      </c>
      <c r="V1666">
        <v>0</v>
      </c>
      <c r="W1666">
        <v>0</v>
      </c>
      <c r="X1666">
        <v>0</v>
      </c>
      <c r="Y1666">
        <v>0.87</v>
      </c>
      <c r="Z1666">
        <v>0.04</v>
      </c>
      <c r="AA1666">
        <v>0</v>
      </c>
      <c r="AB1666">
        <v>0</v>
      </c>
      <c r="AC1666">
        <v>0.09</v>
      </c>
      <c r="AD1666">
        <v>0.02</v>
      </c>
      <c r="AE1666">
        <v>5.6968402526121702</v>
      </c>
      <c r="AF1666">
        <v>172.54733329999999</v>
      </c>
      <c r="AG1666">
        <v>-42.933879410000003</v>
      </c>
      <c r="AI1666">
        <v>315900</v>
      </c>
      <c r="AJ1666" t="s">
        <v>1794</v>
      </c>
      <c r="AK1666" t="s">
        <v>96</v>
      </c>
      <c r="AL1666">
        <v>0</v>
      </c>
      <c r="AM1666">
        <v>0</v>
      </c>
      <c r="AN1666">
        <v>0</v>
      </c>
      <c r="AO1666">
        <v>0</v>
      </c>
      <c r="AP1666">
        <v>-0.01</v>
      </c>
      <c r="AQ1666">
        <v>0.59</v>
      </c>
      <c r="AR1666">
        <v>0</v>
      </c>
      <c r="AS1666">
        <v>0.05</v>
      </c>
      <c r="AT1666">
        <v>0.37</v>
      </c>
      <c r="AU1666">
        <v>0</v>
      </c>
      <c r="AV1666">
        <v>0.89819608047458599</v>
      </c>
      <c r="AW1666">
        <v>172.66837670000001</v>
      </c>
      <c r="AX1666">
        <v>-43.367117020000002</v>
      </c>
    </row>
    <row r="1667" spans="1:50" x14ac:dyDescent="0.55000000000000004">
      <c r="A1667">
        <v>313400</v>
      </c>
      <c r="B1667" t="s">
        <v>1768</v>
      </c>
      <c r="C1667" t="s">
        <v>96</v>
      </c>
      <c r="D1667">
        <v>0</v>
      </c>
      <c r="E1667">
        <v>0</v>
      </c>
      <c r="F1667">
        <v>0</v>
      </c>
      <c r="G1667">
        <v>0</v>
      </c>
      <c r="H1667">
        <v>1</v>
      </c>
      <c r="I1667">
        <v>0</v>
      </c>
      <c r="J1667">
        <v>0</v>
      </c>
      <c r="K1667">
        <v>0</v>
      </c>
      <c r="L1667">
        <v>0</v>
      </c>
      <c r="M1667">
        <v>0.02</v>
      </c>
      <c r="N1667">
        <v>15.406669405449099</v>
      </c>
      <c r="O1667">
        <f t="shared" si="50"/>
        <v>172.516806</v>
      </c>
      <c r="P1667">
        <f t="shared" si="51"/>
        <v>-43.23066472</v>
      </c>
      <c r="R1667">
        <v>312500</v>
      </c>
      <c r="S1667" t="s">
        <v>1759</v>
      </c>
      <c r="T1667" t="s">
        <v>96</v>
      </c>
      <c r="U1667">
        <v>0</v>
      </c>
      <c r="V1667">
        <v>0</v>
      </c>
      <c r="W1667">
        <v>0</v>
      </c>
      <c r="X1667">
        <v>0</v>
      </c>
      <c r="Y1667">
        <v>0.82</v>
      </c>
      <c r="Z1667">
        <v>0.06</v>
      </c>
      <c r="AA1667">
        <v>0</v>
      </c>
      <c r="AB1667">
        <v>0</v>
      </c>
      <c r="AC1667">
        <v>0.12</v>
      </c>
      <c r="AD1667">
        <v>0.02</v>
      </c>
      <c r="AE1667">
        <v>0.88593826244575802</v>
      </c>
      <c r="AF1667">
        <v>173.25106940000001</v>
      </c>
      <c r="AG1667">
        <v>-42.730971529999998</v>
      </c>
      <c r="AI1667">
        <v>316000</v>
      </c>
      <c r="AJ1667" t="s">
        <v>1795</v>
      </c>
      <c r="AK1667" t="s">
        <v>96</v>
      </c>
      <c r="AL1667" t="s">
        <v>97</v>
      </c>
      <c r="AM1667" t="s">
        <v>97</v>
      </c>
      <c r="AN1667" t="s">
        <v>97</v>
      </c>
      <c r="AO1667">
        <v>0</v>
      </c>
      <c r="AP1667" t="s">
        <v>97</v>
      </c>
      <c r="AQ1667" t="s">
        <v>97</v>
      </c>
      <c r="AR1667">
        <v>0</v>
      </c>
      <c r="AS1667" t="s">
        <v>97</v>
      </c>
      <c r="AT1667" t="s">
        <v>97</v>
      </c>
      <c r="AU1667">
        <v>0</v>
      </c>
      <c r="AV1667" t="s">
        <v>97</v>
      </c>
      <c r="AW1667">
        <v>172.6442563</v>
      </c>
      <c r="AX1667">
        <v>-43.38223807</v>
      </c>
    </row>
    <row r="1668" spans="1:50" x14ac:dyDescent="0.55000000000000004">
      <c r="A1668">
        <v>313500</v>
      </c>
      <c r="B1668" t="s">
        <v>1769</v>
      </c>
      <c r="C1668" t="s">
        <v>96</v>
      </c>
      <c r="D1668">
        <v>0</v>
      </c>
      <c r="E1668">
        <v>0</v>
      </c>
      <c r="F1668">
        <v>0</v>
      </c>
      <c r="G1668">
        <v>0</v>
      </c>
      <c r="H1668">
        <v>0.98</v>
      </c>
      <c r="I1668">
        <v>0</v>
      </c>
      <c r="J1668">
        <v>0</v>
      </c>
      <c r="K1668">
        <v>0</v>
      </c>
      <c r="L1668">
        <v>0.02</v>
      </c>
      <c r="M1668">
        <v>0.02</v>
      </c>
      <c r="N1668">
        <v>20.013872600397601</v>
      </c>
      <c r="O1668">
        <f t="shared" ref="O1668:O1731" si="52">VLOOKUP($A1668,$R$2:$AG$2152, 15)</f>
        <v>172.28813679999999</v>
      </c>
      <c r="P1668">
        <f t="shared" ref="P1668:P1731" si="53">VLOOKUP($A1668,$R$2:$AG$2152, 16)</f>
        <v>-43.398535459999998</v>
      </c>
      <c r="R1668">
        <v>312600</v>
      </c>
      <c r="S1668" t="s">
        <v>1760</v>
      </c>
      <c r="T1668" t="s">
        <v>96</v>
      </c>
      <c r="U1668">
        <v>0</v>
      </c>
      <c r="V1668">
        <v>0</v>
      </c>
      <c r="W1668">
        <v>0</v>
      </c>
      <c r="X1668">
        <v>0</v>
      </c>
      <c r="Y1668">
        <v>1</v>
      </c>
      <c r="Z1668">
        <v>0</v>
      </c>
      <c r="AA1668">
        <v>0</v>
      </c>
      <c r="AB1668">
        <v>0</v>
      </c>
      <c r="AC1668">
        <v>0</v>
      </c>
      <c r="AD1668">
        <v>0.02</v>
      </c>
      <c r="AE1668">
        <v>9.4990629945995604</v>
      </c>
      <c r="AF1668">
        <v>172.56403399999999</v>
      </c>
      <c r="AG1668">
        <v>-43.124625870000003</v>
      </c>
      <c r="AI1668">
        <v>316100</v>
      </c>
      <c r="AJ1668" t="s">
        <v>1796</v>
      </c>
      <c r="AK1668" t="s">
        <v>96</v>
      </c>
      <c r="AL1668">
        <v>0</v>
      </c>
      <c r="AM1668">
        <v>0</v>
      </c>
      <c r="AN1668">
        <v>0</v>
      </c>
      <c r="AO1668">
        <v>0</v>
      </c>
      <c r="AP1668">
        <v>0</v>
      </c>
      <c r="AQ1668">
        <v>0.78</v>
      </c>
      <c r="AR1668">
        <v>0</v>
      </c>
      <c r="AS1668">
        <v>0</v>
      </c>
      <c r="AT1668">
        <v>0.22</v>
      </c>
      <c r="AU1668">
        <v>0</v>
      </c>
      <c r="AV1668">
        <v>1.61504013505207</v>
      </c>
      <c r="AW1668">
        <v>172.65446969999999</v>
      </c>
      <c r="AX1668">
        <v>-43.386546969999998</v>
      </c>
    </row>
    <row r="1669" spans="1:50" x14ac:dyDescent="0.55000000000000004">
      <c r="A1669">
        <v>313600</v>
      </c>
      <c r="B1669" t="s">
        <v>1770</v>
      </c>
      <c r="C1669" t="s">
        <v>96</v>
      </c>
      <c r="D1669">
        <v>0</v>
      </c>
      <c r="E1669">
        <v>0</v>
      </c>
      <c r="F1669">
        <v>0</v>
      </c>
      <c r="G1669">
        <v>0</v>
      </c>
      <c r="H1669">
        <v>1</v>
      </c>
      <c r="I1669">
        <v>0</v>
      </c>
      <c r="J1669">
        <v>0</v>
      </c>
      <c r="K1669">
        <v>0</v>
      </c>
      <c r="L1669">
        <v>0</v>
      </c>
      <c r="M1669">
        <v>0.02</v>
      </c>
      <c r="N1669">
        <v>17.3909440750088</v>
      </c>
      <c r="O1669">
        <f t="shared" si="52"/>
        <v>172.3796979</v>
      </c>
      <c r="P1669">
        <f t="shared" si="53"/>
        <v>-43.343184999999998</v>
      </c>
      <c r="R1669">
        <v>312700</v>
      </c>
      <c r="S1669" t="s">
        <v>1761</v>
      </c>
      <c r="T1669" t="s">
        <v>96</v>
      </c>
      <c r="U1669">
        <v>0</v>
      </c>
      <c r="V1669">
        <v>0</v>
      </c>
      <c r="W1669">
        <v>0</v>
      </c>
      <c r="X1669">
        <v>0</v>
      </c>
      <c r="Y1669">
        <v>0.9</v>
      </c>
      <c r="Z1669">
        <v>0</v>
      </c>
      <c r="AA1669">
        <v>0</v>
      </c>
      <c r="AB1669">
        <v>0</v>
      </c>
      <c r="AC1669">
        <v>0.1</v>
      </c>
      <c r="AD1669">
        <v>0.02</v>
      </c>
      <c r="AE1669">
        <v>7.2760077335831603</v>
      </c>
      <c r="AF1669">
        <v>172.94683520000001</v>
      </c>
      <c r="AG1669">
        <v>-42.985634740000002</v>
      </c>
      <c r="AI1669">
        <v>316200</v>
      </c>
      <c r="AJ1669" t="s">
        <v>1797</v>
      </c>
      <c r="AK1669" t="s">
        <v>96</v>
      </c>
      <c r="AL1669">
        <v>0</v>
      </c>
      <c r="AM1669">
        <v>0.4</v>
      </c>
      <c r="AN1669">
        <v>0</v>
      </c>
      <c r="AO1669">
        <v>0</v>
      </c>
      <c r="AP1669">
        <v>0.02</v>
      </c>
      <c r="AQ1669">
        <v>0.24</v>
      </c>
      <c r="AR1669">
        <v>0</v>
      </c>
      <c r="AS1669">
        <v>0.03</v>
      </c>
      <c r="AT1669">
        <v>0.31</v>
      </c>
      <c r="AU1669">
        <v>0</v>
      </c>
      <c r="AV1669">
        <v>4.7733593500470599</v>
      </c>
      <c r="AW1669">
        <v>172.64664869999999</v>
      </c>
      <c r="AX1669">
        <v>-43.391823240000001</v>
      </c>
    </row>
    <row r="1670" spans="1:50" x14ac:dyDescent="0.55000000000000004">
      <c r="A1670">
        <v>313700</v>
      </c>
      <c r="B1670" t="s">
        <v>1771</v>
      </c>
      <c r="C1670" t="s">
        <v>96</v>
      </c>
      <c r="D1670">
        <v>0</v>
      </c>
      <c r="E1670">
        <v>0</v>
      </c>
      <c r="F1670">
        <v>0</v>
      </c>
      <c r="G1670">
        <v>0</v>
      </c>
      <c r="H1670">
        <v>0.98</v>
      </c>
      <c r="I1670">
        <v>0</v>
      </c>
      <c r="J1670">
        <v>0</v>
      </c>
      <c r="K1670">
        <v>0</v>
      </c>
      <c r="L1670">
        <v>0.02</v>
      </c>
      <c r="M1670">
        <v>0.02</v>
      </c>
      <c r="N1670">
        <v>13.834900050570599</v>
      </c>
      <c r="O1670">
        <f t="shared" si="52"/>
        <v>172.6535825</v>
      </c>
      <c r="P1670">
        <f t="shared" si="53"/>
        <v>-43.245495740000003</v>
      </c>
      <c r="R1670">
        <v>312800</v>
      </c>
      <c r="S1670" t="s">
        <v>1762</v>
      </c>
      <c r="T1670" t="s">
        <v>96</v>
      </c>
      <c r="U1670">
        <v>0</v>
      </c>
      <c r="V1670">
        <v>0</v>
      </c>
      <c r="W1670">
        <v>0</v>
      </c>
      <c r="X1670">
        <v>0</v>
      </c>
      <c r="Y1670">
        <v>0.93</v>
      </c>
      <c r="Z1670">
        <v>0.03</v>
      </c>
      <c r="AA1670">
        <v>0</v>
      </c>
      <c r="AB1670">
        <v>0</v>
      </c>
      <c r="AC1670">
        <v>0.04</v>
      </c>
      <c r="AD1670">
        <v>0.02</v>
      </c>
      <c r="AE1670">
        <v>6.4640482627659503</v>
      </c>
      <c r="AF1670">
        <v>172.74114879999999</v>
      </c>
      <c r="AG1670">
        <v>-43.142375790000003</v>
      </c>
      <c r="AI1670">
        <v>316500</v>
      </c>
      <c r="AJ1670" t="s">
        <v>1798</v>
      </c>
      <c r="AK1670" t="s">
        <v>96</v>
      </c>
      <c r="AL1670">
        <v>0</v>
      </c>
      <c r="AM1670">
        <v>0</v>
      </c>
      <c r="AN1670">
        <v>0</v>
      </c>
      <c r="AO1670">
        <v>0</v>
      </c>
      <c r="AP1670">
        <v>0</v>
      </c>
      <c r="AQ1670">
        <v>1</v>
      </c>
      <c r="AR1670">
        <v>0</v>
      </c>
      <c r="AS1670">
        <v>0</v>
      </c>
      <c r="AT1670">
        <v>0</v>
      </c>
      <c r="AU1670">
        <v>0</v>
      </c>
      <c r="AV1670">
        <v>21.690943969915701</v>
      </c>
      <c r="AW1670">
        <v>172.46226350000001</v>
      </c>
      <c r="AX1670">
        <v>-43.527347710000001</v>
      </c>
    </row>
    <row r="1671" spans="1:50" x14ac:dyDescent="0.55000000000000004">
      <c r="A1671">
        <v>313800</v>
      </c>
      <c r="B1671" t="s">
        <v>1772</v>
      </c>
      <c r="C1671" t="s">
        <v>96</v>
      </c>
      <c r="D1671">
        <v>0</v>
      </c>
      <c r="E1671">
        <v>0</v>
      </c>
      <c r="F1671">
        <v>0</v>
      </c>
      <c r="G1671">
        <v>0</v>
      </c>
      <c r="H1671">
        <v>1</v>
      </c>
      <c r="I1671">
        <v>0</v>
      </c>
      <c r="J1671">
        <v>0</v>
      </c>
      <c r="K1671">
        <v>0</v>
      </c>
      <c r="L1671">
        <v>0</v>
      </c>
      <c r="M1671">
        <v>0.02</v>
      </c>
      <c r="N1671">
        <v>6.9199697529039996</v>
      </c>
      <c r="O1671">
        <f t="shared" si="52"/>
        <v>172.5645026</v>
      </c>
      <c r="P1671">
        <f t="shared" si="53"/>
        <v>-43.323958640000001</v>
      </c>
      <c r="R1671">
        <v>312900</v>
      </c>
      <c r="S1671" t="s">
        <v>1763</v>
      </c>
      <c r="T1671" t="s">
        <v>96</v>
      </c>
      <c r="U1671">
        <v>0</v>
      </c>
      <c r="V1671">
        <v>0</v>
      </c>
      <c r="W1671">
        <v>0</v>
      </c>
      <c r="X1671">
        <v>0</v>
      </c>
      <c r="Y1671">
        <v>0.87</v>
      </c>
      <c r="Z1671">
        <v>0</v>
      </c>
      <c r="AA1671">
        <v>0</v>
      </c>
      <c r="AB1671">
        <v>0.03</v>
      </c>
      <c r="AC1671">
        <v>0.1</v>
      </c>
      <c r="AD1671">
        <v>0.02</v>
      </c>
      <c r="AE1671">
        <v>8.7821809356904694</v>
      </c>
      <c r="AF1671">
        <v>172.73121689999999</v>
      </c>
      <c r="AG1671">
        <v>-43.155084629999998</v>
      </c>
      <c r="AI1671">
        <v>316600</v>
      </c>
      <c r="AJ1671" t="s">
        <v>1799</v>
      </c>
      <c r="AK1671" t="s">
        <v>96</v>
      </c>
      <c r="AL1671">
        <v>0</v>
      </c>
      <c r="AM1671">
        <v>0</v>
      </c>
      <c r="AN1671">
        <v>0</v>
      </c>
      <c r="AO1671">
        <v>0</v>
      </c>
      <c r="AP1671">
        <v>0</v>
      </c>
      <c r="AQ1671">
        <v>1</v>
      </c>
      <c r="AR1671">
        <v>0</v>
      </c>
      <c r="AS1671">
        <v>0</v>
      </c>
      <c r="AT1671">
        <v>0</v>
      </c>
      <c r="AU1671">
        <v>0</v>
      </c>
      <c r="AV1671">
        <v>1.9966714820698599</v>
      </c>
      <c r="AW1671">
        <v>172.50415129999999</v>
      </c>
      <c r="AX1671">
        <v>-43.511523850000003</v>
      </c>
    </row>
    <row r="1672" spans="1:50" x14ac:dyDescent="0.55000000000000004">
      <c r="A1672">
        <v>313900</v>
      </c>
      <c r="B1672" t="s">
        <v>1773</v>
      </c>
      <c r="C1672" t="s">
        <v>96</v>
      </c>
      <c r="D1672">
        <v>0</v>
      </c>
      <c r="E1672">
        <v>0</v>
      </c>
      <c r="F1672">
        <v>0</v>
      </c>
      <c r="G1672">
        <v>0</v>
      </c>
      <c r="H1672">
        <v>0.97</v>
      </c>
      <c r="I1672">
        <v>0</v>
      </c>
      <c r="J1672">
        <v>0</v>
      </c>
      <c r="K1672">
        <v>0</v>
      </c>
      <c r="L1672">
        <v>0.03</v>
      </c>
      <c r="M1672">
        <v>0.02</v>
      </c>
      <c r="N1672">
        <v>9.5870089489079309</v>
      </c>
      <c r="O1672">
        <f t="shared" si="52"/>
        <v>172.5693819</v>
      </c>
      <c r="P1672">
        <f t="shared" si="53"/>
        <v>-43.29751332</v>
      </c>
      <c r="R1672">
        <v>313000</v>
      </c>
      <c r="S1672" t="s">
        <v>1764</v>
      </c>
      <c r="T1672" t="s">
        <v>96</v>
      </c>
      <c r="U1672">
        <v>0</v>
      </c>
      <c r="V1672">
        <v>0</v>
      </c>
      <c r="W1672">
        <v>0</v>
      </c>
      <c r="X1672">
        <v>0</v>
      </c>
      <c r="Y1672">
        <v>1</v>
      </c>
      <c r="Z1672">
        <v>0</v>
      </c>
      <c r="AA1672">
        <v>0</v>
      </c>
      <c r="AB1672">
        <v>0</v>
      </c>
      <c r="AC1672">
        <v>0</v>
      </c>
      <c r="AD1672">
        <v>0.02</v>
      </c>
      <c r="AE1672" t="s">
        <v>97</v>
      </c>
      <c r="AF1672">
        <v>172.24231</v>
      </c>
      <c r="AG1672">
        <v>-43.127637679999999</v>
      </c>
      <c r="AI1672">
        <v>316800</v>
      </c>
      <c r="AJ1672" t="s">
        <v>1800</v>
      </c>
      <c r="AK1672" t="s">
        <v>96</v>
      </c>
      <c r="AL1672">
        <v>0</v>
      </c>
      <c r="AM1672">
        <v>0</v>
      </c>
      <c r="AN1672">
        <v>0</v>
      </c>
      <c r="AO1672">
        <v>0</v>
      </c>
      <c r="AP1672">
        <v>0</v>
      </c>
      <c r="AQ1672">
        <v>1</v>
      </c>
      <c r="AR1672">
        <v>0</v>
      </c>
      <c r="AS1672">
        <v>0</v>
      </c>
      <c r="AT1672">
        <v>0</v>
      </c>
      <c r="AU1672">
        <v>0</v>
      </c>
      <c r="AV1672">
        <v>2.6381919771186899</v>
      </c>
      <c r="AW1672">
        <v>172.5983343</v>
      </c>
      <c r="AX1672">
        <v>-43.454428640000003</v>
      </c>
    </row>
    <row r="1673" spans="1:50" x14ac:dyDescent="0.55000000000000004">
      <c r="A1673">
        <v>314000</v>
      </c>
      <c r="B1673" t="s">
        <v>1774</v>
      </c>
      <c r="C1673" t="s">
        <v>96</v>
      </c>
      <c r="D1673">
        <v>0</v>
      </c>
      <c r="E1673">
        <v>0</v>
      </c>
      <c r="F1673">
        <v>0</v>
      </c>
      <c r="G1673">
        <v>0</v>
      </c>
      <c r="H1673">
        <v>0.94</v>
      </c>
      <c r="I1673">
        <v>0.02</v>
      </c>
      <c r="J1673">
        <v>0</v>
      </c>
      <c r="K1673">
        <v>0.02</v>
      </c>
      <c r="L1673">
        <v>0.02</v>
      </c>
      <c r="M1673">
        <v>0.02</v>
      </c>
      <c r="N1673">
        <v>11.113981083805699</v>
      </c>
      <c r="O1673">
        <f t="shared" si="52"/>
        <v>172.58837749999901</v>
      </c>
      <c r="P1673">
        <f t="shared" si="53"/>
        <v>-43.290026089999998</v>
      </c>
      <c r="R1673">
        <v>313100</v>
      </c>
      <c r="S1673" t="s">
        <v>1765</v>
      </c>
      <c r="T1673" t="s">
        <v>96</v>
      </c>
      <c r="U1673">
        <v>0</v>
      </c>
      <c r="V1673">
        <v>0</v>
      </c>
      <c r="W1673">
        <v>0</v>
      </c>
      <c r="X1673">
        <v>0</v>
      </c>
      <c r="Y1673">
        <v>1</v>
      </c>
      <c r="Z1673">
        <v>0</v>
      </c>
      <c r="AA1673">
        <v>0</v>
      </c>
      <c r="AB1673">
        <v>0</v>
      </c>
      <c r="AC1673">
        <v>0</v>
      </c>
      <c r="AD1673">
        <v>0.02</v>
      </c>
      <c r="AE1673">
        <v>2.64612113761472</v>
      </c>
      <c r="AF1673">
        <v>172.07365279999999</v>
      </c>
      <c r="AG1673">
        <v>-43.284114000000002</v>
      </c>
      <c r="AI1673">
        <v>316900</v>
      </c>
      <c r="AJ1673" t="s">
        <v>1801</v>
      </c>
      <c r="AK1673" t="s">
        <v>96</v>
      </c>
      <c r="AL1673" t="s">
        <v>97</v>
      </c>
      <c r="AM1673" t="s">
        <v>97</v>
      </c>
      <c r="AN1673" t="s">
        <v>97</v>
      </c>
      <c r="AO1673">
        <v>0</v>
      </c>
      <c r="AP1673" t="s">
        <v>97</v>
      </c>
      <c r="AQ1673" t="s">
        <v>97</v>
      </c>
      <c r="AR1673">
        <v>0</v>
      </c>
      <c r="AS1673" t="s">
        <v>97</v>
      </c>
      <c r="AT1673" t="s">
        <v>97</v>
      </c>
      <c r="AU1673">
        <v>0</v>
      </c>
      <c r="AV1673" t="s">
        <v>97</v>
      </c>
      <c r="AW1673">
        <v>172.62309119999901</v>
      </c>
      <c r="AX1673">
        <v>-43.445682529999999</v>
      </c>
    </row>
    <row r="1674" spans="1:50" x14ac:dyDescent="0.55000000000000004">
      <c r="A1674">
        <v>314100</v>
      </c>
      <c r="B1674" t="s">
        <v>1775</v>
      </c>
      <c r="C1674" t="s">
        <v>96</v>
      </c>
      <c r="D1674">
        <v>0</v>
      </c>
      <c r="E1674">
        <v>0</v>
      </c>
      <c r="F1674">
        <v>0</v>
      </c>
      <c r="G1674">
        <v>0</v>
      </c>
      <c r="H1674">
        <v>0.97</v>
      </c>
      <c r="I1674">
        <v>0</v>
      </c>
      <c r="J1674">
        <v>0</v>
      </c>
      <c r="K1674">
        <v>0</v>
      </c>
      <c r="L1674">
        <v>0.03</v>
      </c>
      <c r="M1674">
        <v>0.02</v>
      </c>
      <c r="N1674">
        <v>7.0454124061468102</v>
      </c>
      <c r="O1674">
        <f t="shared" si="52"/>
        <v>172.5814134</v>
      </c>
      <c r="P1674">
        <f t="shared" si="53"/>
        <v>-43.301644920000001</v>
      </c>
      <c r="R1674">
        <v>313200</v>
      </c>
      <c r="S1674" t="s">
        <v>1766</v>
      </c>
      <c r="T1674" t="s">
        <v>96</v>
      </c>
      <c r="U1674">
        <v>0</v>
      </c>
      <c r="V1674">
        <v>0</v>
      </c>
      <c r="W1674">
        <v>0</v>
      </c>
      <c r="X1674">
        <v>0</v>
      </c>
      <c r="Y1674">
        <v>0.84</v>
      </c>
      <c r="Z1674">
        <v>0</v>
      </c>
      <c r="AA1674">
        <v>0</v>
      </c>
      <c r="AB1674">
        <v>0.02</v>
      </c>
      <c r="AC1674">
        <v>0.14000000000000001</v>
      </c>
      <c r="AD1674">
        <v>0.02</v>
      </c>
      <c r="AE1674">
        <v>4.8445613887063796</v>
      </c>
      <c r="AF1674">
        <v>172.18707140000001</v>
      </c>
      <c r="AG1674">
        <v>-43.29493901</v>
      </c>
      <c r="AI1674">
        <v>317000</v>
      </c>
      <c r="AJ1674" t="s">
        <v>1802</v>
      </c>
      <c r="AK1674" t="s">
        <v>96</v>
      </c>
      <c r="AL1674">
        <v>0</v>
      </c>
      <c r="AM1674">
        <v>0</v>
      </c>
      <c r="AN1674">
        <v>0</v>
      </c>
      <c r="AO1674">
        <v>0</v>
      </c>
      <c r="AP1674">
        <v>0</v>
      </c>
      <c r="AQ1674">
        <v>1</v>
      </c>
      <c r="AR1674">
        <v>0</v>
      </c>
      <c r="AS1674">
        <v>0</v>
      </c>
      <c r="AT1674">
        <v>0</v>
      </c>
      <c r="AU1674">
        <v>0</v>
      </c>
      <c r="AV1674">
        <v>1.96258637687839</v>
      </c>
      <c r="AW1674">
        <v>172.57261159999999</v>
      </c>
      <c r="AX1674">
        <v>-43.477579380000002</v>
      </c>
    </row>
    <row r="1675" spans="1:50" x14ac:dyDescent="0.55000000000000004">
      <c r="A1675">
        <v>314200</v>
      </c>
      <c r="B1675" t="s">
        <v>1776</v>
      </c>
      <c r="C1675" t="s">
        <v>96</v>
      </c>
      <c r="D1675">
        <v>0</v>
      </c>
      <c r="E1675">
        <v>0</v>
      </c>
      <c r="F1675">
        <v>0</v>
      </c>
      <c r="G1675">
        <v>0</v>
      </c>
      <c r="H1675">
        <v>0.79</v>
      </c>
      <c r="I1675">
        <v>0</v>
      </c>
      <c r="J1675">
        <v>0</v>
      </c>
      <c r="K1675">
        <v>0.02</v>
      </c>
      <c r="L1675">
        <v>0.19</v>
      </c>
      <c r="M1675">
        <v>0.02</v>
      </c>
      <c r="N1675">
        <v>7.6448048616907496</v>
      </c>
      <c r="O1675">
        <f t="shared" si="52"/>
        <v>172.6008995</v>
      </c>
      <c r="P1675">
        <f t="shared" si="53"/>
        <v>-43.29742452</v>
      </c>
      <c r="R1675">
        <v>313300</v>
      </c>
      <c r="S1675" t="s">
        <v>1767</v>
      </c>
      <c r="T1675" t="s">
        <v>96</v>
      </c>
      <c r="U1675">
        <v>0</v>
      </c>
      <c r="V1675">
        <v>0</v>
      </c>
      <c r="W1675">
        <v>0</v>
      </c>
      <c r="X1675">
        <v>0</v>
      </c>
      <c r="Y1675">
        <v>0.96</v>
      </c>
      <c r="Z1675">
        <v>0</v>
      </c>
      <c r="AA1675">
        <v>0</v>
      </c>
      <c r="AB1675">
        <v>0</v>
      </c>
      <c r="AC1675">
        <v>0.04</v>
      </c>
      <c r="AD1675">
        <v>0.02</v>
      </c>
      <c r="AE1675">
        <v>6.5817004400819199</v>
      </c>
      <c r="AF1675">
        <v>172.3581939</v>
      </c>
      <c r="AG1675">
        <v>-43.285048570000001</v>
      </c>
      <c r="AI1675">
        <v>317100</v>
      </c>
      <c r="AJ1675" t="s">
        <v>1803</v>
      </c>
      <c r="AK1675" t="s">
        <v>96</v>
      </c>
      <c r="AL1675" t="s">
        <v>97</v>
      </c>
      <c r="AM1675" t="s">
        <v>97</v>
      </c>
      <c r="AN1675" t="s">
        <v>97</v>
      </c>
      <c r="AO1675">
        <v>0</v>
      </c>
      <c r="AP1675" t="s">
        <v>97</v>
      </c>
      <c r="AQ1675" t="s">
        <v>97</v>
      </c>
      <c r="AR1675">
        <v>0</v>
      </c>
      <c r="AS1675" t="s">
        <v>97</v>
      </c>
      <c r="AT1675" t="s">
        <v>97</v>
      </c>
      <c r="AU1675">
        <v>0</v>
      </c>
      <c r="AV1675" t="s">
        <v>97</v>
      </c>
      <c r="AW1675">
        <v>172.69814909999999</v>
      </c>
      <c r="AX1675">
        <v>-43.40851885</v>
      </c>
    </row>
    <row r="1676" spans="1:50" x14ac:dyDescent="0.55000000000000004">
      <c r="A1676">
        <v>314300</v>
      </c>
      <c r="B1676" t="s">
        <v>1777</v>
      </c>
      <c r="C1676" t="s">
        <v>96</v>
      </c>
      <c r="D1676">
        <v>0</v>
      </c>
      <c r="E1676">
        <v>0</v>
      </c>
      <c r="F1676">
        <v>0</v>
      </c>
      <c r="G1676">
        <v>0</v>
      </c>
      <c r="H1676">
        <v>1</v>
      </c>
      <c r="I1676">
        <v>0</v>
      </c>
      <c r="J1676">
        <v>0</v>
      </c>
      <c r="K1676">
        <v>0</v>
      </c>
      <c r="L1676">
        <v>0</v>
      </c>
      <c r="M1676">
        <v>0.02</v>
      </c>
      <c r="N1676">
        <v>7.0416471548139299</v>
      </c>
      <c r="O1676">
        <f t="shared" si="52"/>
        <v>172.57660329999999</v>
      </c>
      <c r="P1676">
        <f t="shared" si="53"/>
        <v>-43.30960469</v>
      </c>
      <c r="R1676">
        <v>313400</v>
      </c>
      <c r="S1676" t="s">
        <v>1768</v>
      </c>
      <c r="T1676" t="s">
        <v>96</v>
      </c>
      <c r="U1676">
        <v>0</v>
      </c>
      <c r="V1676">
        <v>0</v>
      </c>
      <c r="W1676">
        <v>0</v>
      </c>
      <c r="X1676">
        <v>0</v>
      </c>
      <c r="Y1676">
        <v>1</v>
      </c>
      <c r="Z1676">
        <v>0</v>
      </c>
      <c r="AA1676">
        <v>0</v>
      </c>
      <c r="AB1676">
        <v>0</v>
      </c>
      <c r="AC1676">
        <v>0</v>
      </c>
      <c r="AD1676">
        <v>0.02</v>
      </c>
      <c r="AE1676">
        <v>6.8040647907720002</v>
      </c>
      <c r="AF1676">
        <v>172.516806</v>
      </c>
      <c r="AG1676">
        <v>-43.23066472</v>
      </c>
      <c r="AI1676">
        <v>317200</v>
      </c>
      <c r="AJ1676" t="s">
        <v>1804</v>
      </c>
      <c r="AK1676" t="s">
        <v>96</v>
      </c>
      <c r="AL1676">
        <v>0</v>
      </c>
      <c r="AM1676">
        <v>0</v>
      </c>
      <c r="AN1676">
        <v>0</v>
      </c>
      <c r="AO1676">
        <v>0</v>
      </c>
      <c r="AP1676">
        <v>0</v>
      </c>
      <c r="AQ1676">
        <v>1</v>
      </c>
      <c r="AR1676">
        <v>0</v>
      </c>
      <c r="AS1676">
        <v>0</v>
      </c>
      <c r="AT1676">
        <v>0</v>
      </c>
      <c r="AU1676">
        <v>0</v>
      </c>
      <c r="AV1676">
        <v>0.98028387709891196</v>
      </c>
      <c r="AW1676">
        <v>172.68103719999999</v>
      </c>
      <c r="AX1676">
        <v>-43.438348150000003</v>
      </c>
    </row>
    <row r="1677" spans="1:50" x14ac:dyDescent="0.55000000000000004">
      <c r="A1677">
        <v>314400</v>
      </c>
      <c r="B1677" t="s">
        <v>1778</v>
      </c>
      <c r="C1677" t="s">
        <v>96</v>
      </c>
      <c r="D1677" t="s">
        <v>97</v>
      </c>
      <c r="E1677" t="s">
        <v>97</v>
      </c>
      <c r="F1677" t="s">
        <v>97</v>
      </c>
      <c r="G1677">
        <v>0</v>
      </c>
      <c r="H1677" t="s">
        <v>97</v>
      </c>
      <c r="I1677" t="s">
        <v>97</v>
      </c>
      <c r="J1677">
        <v>0</v>
      </c>
      <c r="K1677" t="s">
        <v>97</v>
      </c>
      <c r="L1677" t="s">
        <v>97</v>
      </c>
      <c r="M1677">
        <v>0.02</v>
      </c>
      <c r="N1677" t="s">
        <v>97</v>
      </c>
      <c r="O1677">
        <f t="shared" si="52"/>
        <v>172.59569590000001</v>
      </c>
      <c r="P1677">
        <f t="shared" si="53"/>
        <v>-43.30280578</v>
      </c>
      <c r="R1677">
        <v>313500</v>
      </c>
      <c r="S1677" t="s">
        <v>1769</v>
      </c>
      <c r="T1677" t="s">
        <v>96</v>
      </c>
      <c r="U1677">
        <v>0</v>
      </c>
      <c r="V1677">
        <v>0</v>
      </c>
      <c r="W1677">
        <v>0</v>
      </c>
      <c r="X1677">
        <v>0</v>
      </c>
      <c r="Y1677">
        <v>0.92</v>
      </c>
      <c r="Z1677">
        <v>0</v>
      </c>
      <c r="AA1677">
        <v>0</v>
      </c>
      <c r="AB1677">
        <v>0</v>
      </c>
      <c r="AC1677">
        <v>0.08</v>
      </c>
      <c r="AD1677">
        <v>0.02</v>
      </c>
      <c r="AE1677">
        <v>3.03082874352739</v>
      </c>
      <c r="AF1677">
        <v>172.28813679999999</v>
      </c>
      <c r="AG1677">
        <v>-43.398535459999998</v>
      </c>
      <c r="AI1677">
        <v>317300</v>
      </c>
      <c r="AJ1677" t="s">
        <v>1805</v>
      </c>
      <c r="AK1677" t="s">
        <v>96</v>
      </c>
      <c r="AL1677">
        <v>0</v>
      </c>
      <c r="AM1677">
        <v>0.04</v>
      </c>
      <c r="AN1677">
        <v>0</v>
      </c>
      <c r="AO1677">
        <v>0</v>
      </c>
      <c r="AP1677">
        <v>0</v>
      </c>
      <c r="AQ1677">
        <v>0.66</v>
      </c>
      <c r="AR1677">
        <v>0</v>
      </c>
      <c r="AS1677">
        <v>0.05</v>
      </c>
      <c r="AT1677">
        <v>0.25</v>
      </c>
      <c r="AU1677">
        <v>0</v>
      </c>
      <c r="AV1677">
        <v>1.59853820509344</v>
      </c>
      <c r="AW1677">
        <v>172.63764409999999</v>
      </c>
      <c r="AX1677">
        <v>-43.448409550000001</v>
      </c>
    </row>
    <row r="1678" spans="1:50" x14ac:dyDescent="0.55000000000000004">
      <c r="A1678">
        <v>314500</v>
      </c>
      <c r="B1678" t="s">
        <v>1779</v>
      </c>
      <c r="C1678" t="s">
        <v>96</v>
      </c>
      <c r="D1678">
        <v>0</v>
      </c>
      <c r="E1678">
        <v>0</v>
      </c>
      <c r="F1678">
        <v>0</v>
      </c>
      <c r="G1678">
        <v>0</v>
      </c>
      <c r="H1678">
        <v>0.9</v>
      </c>
      <c r="I1678">
        <v>0.02</v>
      </c>
      <c r="J1678">
        <v>0</v>
      </c>
      <c r="K1678">
        <v>0.04</v>
      </c>
      <c r="L1678">
        <v>0.04</v>
      </c>
      <c r="M1678">
        <v>0.02</v>
      </c>
      <c r="N1678">
        <v>9.4057021837901598</v>
      </c>
      <c r="O1678">
        <f t="shared" si="52"/>
        <v>172.58545509999999</v>
      </c>
      <c r="P1678">
        <f t="shared" si="53"/>
        <v>-43.311925500000001</v>
      </c>
      <c r="R1678">
        <v>313600</v>
      </c>
      <c r="S1678" t="s">
        <v>1770</v>
      </c>
      <c r="T1678" t="s">
        <v>96</v>
      </c>
      <c r="U1678">
        <v>0</v>
      </c>
      <c r="V1678">
        <v>0</v>
      </c>
      <c r="W1678">
        <v>0</v>
      </c>
      <c r="X1678">
        <v>0</v>
      </c>
      <c r="Y1678">
        <v>1</v>
      </c>
      <c r="Z1678">
        <v>0</v>
      </c>
      <c r="AA1678">
        <v>0</v>
      </c>
      <c r="AB1678">
        <v>0</v>
      </c>
      <c r="AC1678">
        <v>0</v>
      </c>
      <c r="AD1678">
        <v>0.02</v>
      </c>
      <c r="AE1678">
        <v>7.9492601155724003</v>
      </c>
      <c r="AF1678">
        <v>172.3796979</v>
      </c>
      <c r="AG1678">
        <v>-43.343184999999998</v>
      </c>
      <c r="AI1678">
        <v>317400</v>
      </c>
      <c r="AJ1678" t="s">
        <v>1806</v>
      </c>
      <c r="AK1678" t="s">
        <v>96</v>
      </c>
      <c r="AL1678">
        <v>0</v>
      </c>
      <c r="AM1678">
        <v>0</v>
      </c>
      <c r="AN1678">
        <v>0</v>
      </c>
      <c r="AO1678">
        <v>0</v>
      </c>
      <c r="AP1678">
        <v>0</v>
      </c>
      <c r="AQ1678">
        <v>1</v>
      </c>
      <c r="AR1678">
        <v>0</v>
      </c>
      <c r="AS1678">
        <v>0</v>
      </c>
      <c r="AT1678">
        <v>0</v>
      </c>
      <c r="AU1678">
        <v>0</v>
      </c>
      <c r="AV1678">
        <v>1.0894197066120499</v>
      </c>
      <c r="AW1678">
        <v>172.61415349999999</v>
      </c>
      <c r="AX1678">
        <v>-43.458663229999999</v>
      </c>
    </row>
    <row r="1679" spans="1:50" x14ac:dyDescent="0.55000000000000004">
      <c r="A1679">
        <v>314600</v>
      </c>
      <c r="B1679" t="s">
        <v>1780</v>
      </c>
      <c r="C1679" t="s">
        <v>96</v>
      </c>
      <c r="D1679">
        <v>0</v>
      </c>
      <c r="E1679">
        <v>0</v>
      </c>
      <c r="F1679">
        <v>0</v>
      </c>
      <c r="G1679">
        <v>0</v>
      </c>
      <c r="H1679">
        <v>0.84</v>
      </c>
      <c r="I1679">
        <v>0.01</v>
      </c>
      <c r="J1679">
        <v>0</v>
      </c>
      <c r="K1679">
        <v>0.02</v>
      </c>
      <c r="L1679">
        <v>0.13</v>
      </c>
      <c r="M1679">
        <v>0.02</v>
      </c>
      <c r="N1679">
        <v>8.98383484185036</v>
      </c>
      <c r="O1679">
        <f t="shared" si="52"/>
        <v>172.59368430000001</v>
      </c>
      <c r="P1679">
        <f t="shared" si="53"/>
        <v>-43.310920430000003</v>
      </c>
      <c r="R1679">
        <v>313700</v>
      </c>
      <c r="S1679" t="s">
        <v>1771</v>
      </c>
      <c r="T1679" t="s">
        <v>96</v>
      </c>
      <c r="U1679">
        <v>0</v>
      </c>
      <c r="V1679">
        <v>0</v>
      </c>
      <c r="W1679">
        <v>0</v>
      </c>
      <c r="X1679">
        <v>0</v>
      </c>
      <c r="Y1679">
        <v>0.96</v>
      </c>
      <c r="Z1679">
        <v>0</v>
      </c>
      <c r="AA1679">
        <v>0</v>
      </c>
      <c r="AB1679">
        <v>0</v>
      </c>
      <c r="AC1679">
        <v>0.04</v>
      </c>
      <c r="AD1679">
        <v>0.02</v>
      </c>
      <c r="AE1679">
        <v>5.7942045904391399</v>
      </c>
      <c r="AF1679">
        <v>172.6535825</v>
      </c>
      <c r="AG1679">
        <v>-43.245495740000003</v>
      </c>
      <c r="AI1679">
        <v>317500</v>
      </c>
      <c r="AJ1679" t="s">
        <v>1807</v>
      </c>
      <c r="AK1679" t="s">
        <v>96</v>
      </c>
      <c r="AL1679">
        <v>0</v>
      </c>
      <c r="AM1679">
        <v>0</v>
      </c>
      <c r="AN1679">
        <v>0</v>
      </c>
      <c r="AO1679">
        <v>0</v>
      </c>
      <c r="AP1679">
        <v>0</v>
      </c>
      <c r="AQ1679">
        <v>0.63</v>
      </c>
      <c r="AR1679">
        <v>0</v>
      </c>
      <c r="AS1679">
        <v>7.0000000000000007E-2</v>
      </c>
      <c r="AT1679">
        <v>0.3</v>
      </c>
      <c r="AU1679">
        <v>0</v>
      </c>
      <c r="AV1679">
        <v>1.4665693207800301</v>
      </c>
      <c r="AW1679">
        <v>172.55854729999999</v>
      </c>
      <c r="AX1679">
        <v>-43.493365650000001</v>
      </c>
    </row>
    <row r="1680" spans="1:50" x14ac:dyDescent="0.55000000000000004">
      <c r="A1680">
        <v>314700</v>
      </c>
      <c r="B1680" t="s">
        <v>1782</v>
      </c>
      <c r="C1680" t="s">
        <v>96</v>
      </c>
      <c r="D1680">
        <v>0</v>
      </c>
      <c r="E1680">
        <v>0</v>
      </c>
      <c r="F1680">
        <v>0</v>
      </c>
      <c r="G1680">
        <v>0</v>
      </c>
      <c r="H1680">
        <v>1</v>
      </c>
      <c r="I1680">
        <v>0</v>
      </c>
      <c r="J1680">
        <v>0</v>
      </c>
      <c r="K1680">
        <v>0</v>
      </c>
      <c r="L1680">
        <v>0</v>
      </c>
      <c r="M1680">
        <v>0.02</v>
      </c>
      <c r="N1680">
        <v>11.6017516886892</v>
      </c>
      <c r="O1680">
        <f t="shared" si="52"/>
        <v>172.66440940000001</v>
      </c>
      <c r="P1680">
        <f t="shared" si="53"/>
        <v>-43.292703750000001</v>
      </c>
      <c r="R1680">
        <v>313800</v>
      </c>
      <c r="S1680" t="s">
        <v>1772</v>
      </c>
      <c r="T1680" t="s">
        <v>96</v>
      </c>
      <c r="U1680">
        <v>0</v>
      </c>
      <c r="V1680">
        <v>0</v>
      </c>
      <c r="W1680">
        <v>0</v>
      </c>
      <c r="X1680">
        <v>0</v>
      </c>
      <c r="Y1680">
        <v>1</v>
      </c>
      <c r="Z1680">
        <v>0</v>
      </c>
      <c r="AA1680">
        <v>0</v>
      </c>
      <c r="AB1680">
        <v>0</v>
      </c>
      <c r="AC1680">
        <v>0</v>
      </c>
      <c r="AD1680">
        <v>0.02</v>
      </c>
      <c r="AE1680">
        <v>5.9367883947453999</v>
      </c>
      <c r="AF1680">
        <v>172.5645026</v>
      </c>
      <c r="AG1680">
        <v>-43.323958640000001</v>
      </c>
      <c r="AI1680">
        <v>317600</v>
      </c>
      <c r="AJ1680" t="s">
        <v>1808</v>
      </c>
      <c r="AK1680" t="s">
        <v>96</v>
      </c>
      <c r="AL1680" t="s">
        <v>97</v>
      </c>
      <c r="AM1680" t="s">
        <v>97</v>
      </c>
      <c r="AN1680" t="s">
        <v>97</v>
      </c>
      <c r="AO1680">
        <v>0</v>
      </c>
      <c r="AP1680" t="s">
        <v>97</v>
      </c>
      <c r="AQ1680" t="s">
        <v>97</v>
      </c>
      <c r="AR1680">
        <v>0</v>
      </c>
      <c r="AS1680" t="s">
        <v>97</v>
      </c>
      <c r="AT1680" t="s">
        <v>97</v>
      </c>
      <c r="AU1680">
        <v>0</v>
      </c>
      <c r="AV1680" t="s">
        <v>97</v>
      </c>
      <c r="AW1680">
        <v>172.60263599999999</v>
      </c>
      <c r="AX1680">
        <v>-43.470616749999998</v>
      </c>
    </row>
    <row r="1681" spans="1:50" x14ac:dyDescent="0.55000000000000004">
      <c r="A1681">
        <v>314800</v>
      </c>
      <c r="B1681" t="s">
        <v>1783</v>
      </c>
      <c r="C1681" t="s">
        <v>96</v>
      </c>
      <c r="D1681">
        <v>0</v>
      </c>
      <c r="E1681">
        <v>0</v>
      </c>
      <c r="F1681">
        <v>0</v>
      </c>
      <c r="G1681">
        <v>0</v>
      </c>
      <c r="H1681">
        <v>0.99</v>
      </c>
      <c r="I1681">
        <v>0</v>
      </c>
      <c r="J1681">
        <v>0</v>
      </c>
      <c r="K1681">
        <v>0</v>
      </c>
      <c r="L1681">
        <v>0.01</v>
      </c>
      <c r="M1681">
        <v>0.02</v>
      </c>
      <c r="N1681">
        <v>13.9472723928312</v>
      </c>
      <c r="O1681">
        <f t="shared" si="52"/>
        <v>172.54447060000001</v>
      </c>
      <c r="P1681">
        <f t="shared" si="53"/>
        <v>-43.366865820000001</v>
      </c>
      <c r="R1681">
        <v>313900</v>
      </c>
      <c r="S1681" t="s">
        <v>1773</v>
      </c>
      <c r="T1681" t="s">
        <v>96</v>
      </c>
      <c r="U1681">
        <v>0</v>
      </c>
      <c r="V1681">
        <v>0</v>
      </c>
      <c r="W1681">
        <v>0</v>
      </c>
      <c r="X1681">
        <v>0</v>
      </c>
      <c r="Y1681">
        <v>1</v>
      </c>
      <c r="Z1681">
        <v>0</v>
      </c>
      <c r="AA1681">
        <v>0</v>
      </c>
      <c r="AB1681">
        <v>0</v>
      </c>
      <c r="AC1681">
        <v>0</v>
      </c>
      <c r="AD1681">
        <v>0.02</v>
      </c>
      <c r="AE1681">
        <v>4.2310707411611403</v>
      </c>
      <c r="AF1681">
        <v>172.5693819</v>
      </c>
      <c r="AG1681">
        <v>-43.29751332</v>
      </c>
      <c r="AI1681">
        <v>317700</v>
      </c>
      <c r="AJ1681" t="s">
        <v>1809</v>
      </c>
      <c r="AK1681" t="s">
        <v>96</v>
      </c>
      <c r="AL1681">
        <v>0</v>
      </c>
      <c r="AM1681">
        <v>0</v>
      </c>
      <c r="AN1681">
        <v>0</v>
      </c>
      <c r="AO1681">
        <v>0</v>
      </c>
      <c r="AP1681">
        <v>0</v>
      </c>
      <c r="AQ1681">
        <v>0.43</v>
      </c>
      <c r="AR1681">
        <v>0</v>
      </c>
      <c r="AS1681">
        <v>7.0000000000000007E-2</v>
      </c>
      <c r="AT1681">
        <v>0.5</v>
      </c>
      <c r="AU1681">
        <v>0</v>
      </c>
      <c r="AV1681">
        <v>0.98529576958180698</v>
      </c>
      <c r="AW1681">
        <v>172.5448389</v>
      </c>
      <c r="AX1681">
        <v>-43.510065519999998</v>
      </c>
    </row>
    <row r="1682" spans="1:50" x14ac:dyDescent="0.55000000000000004">
      <c r="A1682">
        <v>314900</v>
      </c>
      <c r="B1682" t="s">
        <v>1784</v>
      </c>
      <c r="C1682" t="s">
        <v>96</v>
      </c>
      <c r="D1682">
        <v>0</v>
      </c>
      <c r="E1682">
        <v>0</v>
      </c>
      <c r="F1682">
        <v>0</v>
      </c>
      <c r="G1682">
        <v>0</v>
      </c>
      <c r="H1682">
        <v>0.96</v>
      </c>
      <c r="I1682">
        <v>0</v>
      </c>
      <c r="J1682">
        <v>0</v>
      </c>
      <c r="K1682">
        <v>0</v>
      </c>
      <c r="L1682">
        <v>0.04</v>
      </c>
      <c r="M1682">
        <v>0.02</v>
      </c>
      <c r="N1682">
        <v>11.1916621160804</v>
      </c>
      <c r="O1682">
        <f t="shared" si="52"/>
        <v>172.6103358</v>
      </c>
      <c r="P1682">
        <f t="shared" si="53"/>
        <v>-43.308899050000001</v>
      </c>
      <c r="R1682">
        <v>314000</v>
      </c>
      <c r="S1682" t="s">
        <v>1774</v>
      </c>
      <c r="T1682" t="s">
        <v>96</v>
      </c>
      <c r="U1682">
        <v>0</v>
      </c>
      <c r="V1682">
        <v>0</v>
      </c>
      <c r="W1682">
        <v>0</v>
      </c>
      <c r="X1682">
        <v>0</v>
      </c>
      <c r="Y1682">
        <v>1</v>
      </c>
      <c r="Z1682">
        <v>0</v>
      </c>
      <c r="AA1682">
        <v>0</v>
      </c>
      <c r="AB1682">
        <v>0</v>
      </c>
      <c r="AC1682">
        <v>0</v>
      </c>
      <c r="AD1682">
        <v>0.02</v>
      </c>
      <c r="AE1682">
        <v>0.61091933746110905</v>
      </c>
      <c r="AF1682">
        <v>172.58837749999901</v>
      </c>
      <c r="AG1682">
        <v>-43.290026089999998</v>
      </c>
      <c r="AI1682">
        <v>317800</v>
      </c>
      <c r="AJ1682" t="s">
        <v>1810</v>
      </c>
      <c r="AK1682" t="s">
        <v>96</v>
      </c>
      <c r="AL1682">
        <v>0</v>
      </c>
      <c r="AM1682">
        <v>0</v>
      </c>
      <c r="AN1682">
        <v>0</v>
      </c>
      <c r="AO1682">
        <v>0</v>
      </c>
      <c r="AP1682">
        <v>0</v>
      </c>
      <c r="AQ1682">
        <v>0.65</v>
      </c>
      <c r="AR1682">
        <v>0</v>
      </c>
      <c r="AS1682">
        <v>0.06</v>
      </c>
      <c r="AT1682">
        <v>0.28999999999999998</v>
      </c>
      <c r="AU1682">
        <v>0</v>
      </c>
      <c r="AV1682">
        <v>1.11317038621273</v>
      </c>
      <c r="AW1682">
        <v>172.58765969999999</v>
      </c>
      <c r="AX1682">
        <v>-43.483564479999998</v>
      </c>
    </row>
    <row r="1683" spans="1:50" x14ac:dyDescent="0.55000000000000004">
      <c r="A1683">
        <v>315000</v>
      </c>
      <c r="B1683" t="s">
        <v>1785</v>
      </c>
      <c r="C1683" t="s">
        <v>96</v>
      </c>
      <c r="D1683">
        <v>0</v>
      </c>
      <c r="E1683">
        <v>0</v>
      </c>
      <c r="F1683">
        <v>0</v>
      </c>
      <c r="G1683">
        <v>0</v>
      </c>
      <c r="H1683">
        <v>0.85</v>
      </c>
      <c r="I1683">
        <v>0</v>
      </c>
      <c r="J1683">
        <v>0</v>
      </c>
      <c r="K1683">
        <v>0</v>
      </c>
      <c r="L1683">
        <v>0.15</v>
      </c>
      <c r="M1683">
        <v>0.02</v>
      </c>
      <c r="N1683">
        <v>5.2944976541806401</v>
      </c>
      <c r="O1683">
        <f t="shared" si="52"/>
        <v>172.6005773</v>
      </c>
      <c r="P1683">
        <f t="shared" si="53"/>
        <v>-43.329819360000002</v>
      </c>
      <c r="R1683">
        <v>314100</v>
      </c>
      <c r="S1683" t="s">
        <v>1775</v>
      </c>
      <c r="T1683" t="s">
        <v>96</v>
      </c>
      <c r="U1683">
        <v>0</v>
      </c>
      <c r="V1683">
        <v>0</v>
      </c>
      <c r="W1683">
        <v>0</v>
      </c>
      <c r="X1683">
        <v>0</v>
      </c>
      <c r="Y1683">
        <v>1</v>
      </c>
      <c r="Z1683">
        <v>0</v>
      </c>
      <c r="AA1683">
        <v>0</v>
      </c>
      <c r="AB1683">
        <v>0</v>
      </c>
      <c r="AC1683">
        <v>0</v>
      </c>
      <c r="AD1683">
        <v>0.02</v>
      </c>
      <c r="AE1683" t="s">
        <v>97</v>
      </c>
      <c r="AF1683">
        <v>172.5814134</v>
      </c>
      <c r="AG1683">
        <v>-43.301644920000001</v>
      </c>
      <c r="AI1683">
        <v>317900</v>
      </c>
      <c r="AJ1683" t="s">
        <v>1811</v>
      </c>
      <c r="AK1683" t="s">
        <v>96</v>
      </c>
      <c r="AL1683">
        <v>0</v>
      </c>
      <c r="AM1683">
        <v>0</v>
      </c>
      <c r="AN1683">
        <v>0</v>
      </c>
      <c r="AO1683">
        <v>0</v>
      </c>
      <c r="AP1683">
        <v>0</v>
      </c>
      <c r="AQ1683">
        <v>0.5</v>
      </c>
      <c r="AR1683">
        <v>0</v>
      </c>
      <c r="AS1683">
        <v>0.28000000000000003</v>
      </c>
      <c r="AT1683">
        <v>0.22</v>
      </c>
      <c r="AU1683">
        <v>0</v>
      </c>
      <c r="AV1683">
        <v>1.6107330382118801</v>
      </c>
      <c r="AW1683">
        <v>172.59898999999999</v>
      </c>
      <c r="AX1683">
        <v>-43.478142249999998</v>
      </c>
    </row>
    <row r="1684" spans="1:50" x14ac:dyDescent="0.55000000000000004">
      <c r="A1684">
        <v>315100</v>
      </c>
      <c r="B1684" t="s">
        <v>1786</v>
      </c>
      <c r="C1684" t="s">
        <v>96</v>
      </c>
      <c r="D1684">
        <v>0</v>
      </c>
      <c r="E1684">
        <v>0</v>
      </c>
      <c r="F1684">
        <v>0</v>
      </c>
      <c r="G1684">
        <v>0</v>
      </c>
      <c r="H1684">
        <v>1</v>
      </c>
      <c r="I1684">
        <v>0</v>
      </c>
      <c r="J1684">
        <v>0</v>
      </c>
      <c r="K1684">
        <v>0</v>
      </c>
      <c r="L1684">
        <v>0</v>
      </c>
      <c r="M1684">
        <v>0.02</v>
      </c>
      <c r="N1684">
        <v>10.7813888473265</v>
      </c>
      <c r="O1684">
        <f t="shared" si="52"/>
        <v>172.51062009999899</v>
      </c>
      <c r="P1684">
        <f t="shared" si="53"/>
        <v>-43.415137790000003</v>
      </c>
      <c r="R1684">
        <v>314200</v>
      </c>
      <c r="S1684" t="s">
        <v>1776</v>
      </c>
      <c r="T1684" t="s">
        <v>96</v>
      </c>
      <c r="U1684">
        <v>0</v>
      </c>
      <c r="V1684">
        <v>0</v>
      </c>
      <c r="W1684">
        <v>0</v>
      </c>
      <c r="X1684">
        <v>0</v>
      </c>
      <c r="Y1684">
        <v>0.96</v>
      </c>
      <c r="Z1684">
        <v>0</v>
      </c>
      <c r="AA1684">
        <v>0</v>
      </c>
      <c r="AB1684">
        <v>0</v>
      </c>
      <c r="AC1684">
        <v>0.04</v>
      </c>
      <c r="AD1684">
        <v>0.02</v>
      </c>
      <c r="AE1684">
        <v>6.41538971300748</v>
      </c>
      <c r="AF1684">
        <v>172.6008995</v>
      </c>
      <c r="AG1684">
        <v>-43.29742452</v>
      </c>
      <c r="AI1684">
        <v>318000</v>
      </c>
      <c r="AJ1684" t="s">
        <v>1812</v>
      </c>
      <c r="AK1684" t="s">
        <v>96</v>
      </c>
      <c r="AL1684">
        <v>0</v>
      </c>
      <c r="AM1684">
        <v>0</v>
      </c>
      <c r="AN1684">
        <v>0</v>
      </c>
      <c r="AO1684">
        <v>0</v>
      </c>
      <c r="AP1684">
        <v>0</v>
      </c>
      <c r="AQ1684">
        <v>0.55000000000000004</v>
      </c>
      <c r="AR1684">
        <v>0</v>
      </c>
      <c r="AS1684">
        <v>7.0000000000000007E-2</v>
      </c>
      <c r="AT1684">
        <v>0.38</v>
      </c>
      <c r="AU1684">
        <v>0</v>
      </c>
      <c r="AV1684">
        <v>1.2273999213283699</v>
      </c>
      <c r="AW1684">
        <v>172.57900140000001</v>
      </c>
      <c r="AX1684">
        <v>-43.48933117</v>
      </c>
    </row>
    <row r="1685" spans="1:50" x14ac:dyDescent="0.55000000000000004">
      <c r="A1685">
        <v>315200</v>
      </c>
      <c r="B1685" t="s">
        <v>1787</v>
      </c>
      <c r="C1685" t="s">
        <v>96</v>
      </c>
      <c r="D1685">
        <v>0</v>
      </c>
      <c r="E1685">
        <v>0</v>
      </c>
      <c r="F1685">
        <v>0</v>
      </c>
      <c r="G1685">
        <v>0</v>
      </c>
      <c r="H1685">
        <v>1</v>
      </c>
      <c r="I1685">
        <v>0</v>
      </c>
      <c r="J1685">
        <v>0</v>
      </c>
      <c r="K1685">
        <v>0</v>
      </c>
      <c r="L1685">
        <v>0</v>
      </c>
      <c r="M1685">
        <v>0.02</v>
      </c>
      <c r="N1685">
        <v>7.7244808246771104</v>
      </c>
      <c r="O1685">
        <f t="shared" si="52"/>
        <v>172.63596319999999</v>
      </c>
      <c r="P1685">
        <f t="shared" si="53"/>
        <v>-43.335789899999902</v>
      </c>
      <c r="R1685">
        <v>314300</v>
      </c>
      <c r="S1685" t="s">
        <v>1777</v>
      </c>
      <c r="T1685" t="s">
        <v>96</v>
      </c>
      <c r="U1685" t="s">
        <v>97</v>
      </c>
      <c r="V1685" t="s">
        <v>97</v>
      </c>
      <c r="W1685" t="s">
        <v>97</v>
      </c>
      <c r="X1685">
        <v>0</v>
      </c>
      <c r="Y1685" t="s">
        <v>97</v>
      </c>
      <c r="Z1685" t="s">
        <v>97</v>
      </c>
      <c r="AA1685">
        <v>0</v>
      </c>
      <c r="AB1685" t="s">
        <v>97</v>
      </c>
      <c r="AC1685" t="s">
        <v>97</v>
      </c>
      <c r="AD1685">
        <v>0.02</v>
      </c>
      <c r="AE1685" t="s">
        <v>97</v>
      </c>
      <c r="AF1685">
        <v>172.57660329999999</v>
      </c>
      <c r="AG1685">
        <v>-43.30960469</v>
      </c>
      <c r="AI1685">
        <v>318100</v>
      </c>
      <c r="AJ1685" t="s">
        <v>1813</v>
      </c>
      <c r="AK1685" t="s">
        <v>96</v>
      </c>
      <c r="AL1685">
        <v>0</v>
      </c>
      <c r="AM1685">
        <v>0</v>
      </c>
      <c r="AN1685">
        <v>0</v>
      </c>
      <c r="AO1685">
        <v>0</v>
      </c>
      <c r="AP1685">
        <v>9.9999999999998892E-3</v>
      </c>
      <c r="AQ1685">
        <v>0.67</v>
      </c>
      <c r="AR1685">
        <v>0</v>
      </c>
      <c r="AS1685">
        <v>0.04</v>
      </c>
      <c r="AT1685">
        <v>0.28000000000000003</v>
      </c>
      <c r="AU1685">
        <v>0</v>
      </c>
      <c r="AV1685">
        <v>3.22298214876353</v>
      </c>
      <c r="AW1685">
        <v>172.46962790000001</v>
      </c>
      <c r="AX1685">
        <v>-43.552602669999999</v>
      </c>
    </row>
    <row r="1686" spans="1:50" x14ac:dyDescent="0.55000000000000004">
      <c r="A1686">
        <v>315300</v>
      </c>
      <c r="B1686" t="s">
        <v>1788</v>
      </c>
      <c r="C1686" t="s">
        <v>96</v>
      </c>
      <c r="D1686">
        <v>0</v>
      </c>
      <c r="E1686">
        <v>0</v>
      </c>
      <c r="F1686">
        <v>0</v>
      </c>
      <c r="G1686">
        <v>0</v>
      </c>
      <c r="H1686">
        <v>0.98</v>
      </c>
      <c r="I1686">
        <v>0</v>
      </c>
      <c r="J1686">
        <v>0</v>
      </c>
      <c r="K1686">
        <v>0</v>
      </c>
      <c r="L1686">
        <v>0.02</v>
      </c>
      <c r="M1686">
        <v>0.02</v>
      </c>
      <c r="N1686">
        <v>14.2700565854538</v>
      </c>
      <c r="O1686">
        <f t="shared" si="52"/>
        <v>172.665876</v>
      </c>
      <c r="P1686">
        <f t="shared" si="53"/>
        <v>-43.321760169999997</v>
      </c>
      <c r="R1686">
        <v>314400</v>
      </c>
      <c r="S1686" t="s">
        <v>1778</v>
      </c>
      <c r="T1686" t="s">
        <v>96</v>
      </c>
      <c r="U1686">
        <v>0</v>
      </c>
      <c r="V1686">
        <v>0</v>
      </c>
      <c r="W1686">
        <v>0</v>
      </c>
      <c r="X1686">
        <v>0</v>
      </c>
      <c r="Y1686">
        <v>0.88</v>
      </c>
      <c r="Z1686">
        <v>0.02</v>
      </c>
      <c r="AA1686">
        <v>0</v>
      </c>
      <c r="AB1686">
        <v>0.02</v>
      </c>
      <c r="AC1686">
        <v>0.08</v>
      </c>
      <c r="AD1686">
        <v>0.02</v>
      </c>
      <c r="AE1686">
        <v>6.8069867724772397</v>
      </c>
      <c r="AF1686">
        <v>172.59569590000001</v>
      </c>
      <c r="AG1686">
        <v>-43.30280578</v>
      </c>
      <c r="AI1686">
        <v>318200</v>
      </c>
      <c r="AJ1686" t="s">
        <v>1814</v>
      </c>
      <c r="AK1686" t="s">
        <v>96</v>
      </c>
      <c r="AL1686" t="s">
        <v>97</v>
      </c>
      <c r="AM1686" t="s">
        <v>97</v>
      </c>
      <c r="AN1686" t="s">
        <v>97</v>
      </c>
      <c r="AO1686">
        <v>0</v>
      </c>
      <c r="AP1686" t="s">
        <v>97</v>
      </c>
      <c r="AQ1686" t="s">
        <v>97</v>
      </c>
      <c r="AR1686">
        <v>0</v>
      </c>
      <c r="AS1686" t="s">
        <v>97</v>
      </c>
      <c r="AT1686" t="s">
        <v>97</v>
      </c>
      <c r="AU1686">
        <v>0</v>
      </c>
      <c r="AV1686" t="s">
        <v>97</v>
      </c>
      <c r="AW1686">
        <v>172.50820999999999</v>
      </c>
      <c r="AX1686">
        <v>-43.533647240000001</v>
      </c>
    </row>
    <row r="1687" spans="1:50" x14ac:dyDescent="0.55000000000000004">
      <c r="A1687">
        <v>315400</v>
      </c>
      <c r="B1687" t="s">
        <v>1789</v>
      </c>
      <c r="C1687" t="s">
        <v>96</v>
      </c>
      <c r="D1687">
        <v>0</v>
      </c>
      <c r="E1687">
        <v>0</v>
      </c>
      <c r="F1687">
        <v>0</v>
      </c>
      <c r="G1687">
        <v>0</v>
      </c>
      <c r="H1687">
        <v>0.98</v>
      </c>
      <c r="I1687">
        <v>0</v>
      </c>
      <c r="J1687">
        <v>0</v>
      </c>
      <c r="K1687">
        <v>0</v>
      </c>
      <c r="L1687">
        <v>0.02</v>
      </c>
      <c r="M1687">
        <v>0.02</v>
      </c>
      <c r="N1687">
        <v>19.100338527122599</v>
      </c>
      <c r="O1687">
        <f t="shared" si="52"/>
        <v>172.69651389999899</v>
      </c>
      <c r="P1687">
        <f t="shared" si="53"/>
        <v>-43.311362959999997</v>
      </c>
      <c r="R1687">
        <v>314500</v>
      </c>
      <c r="S1687" t="s">
        <v>1779</v>
      </c>
      <c r="T1687" t="s">
        <v>96</v>
      </c>
      <c r="U1687">
        <v>0</v>
      </c>
      <c r="V1687">
        <v>0</v>
      </c>
      <c r="W1687">
        <v>0</v>
      </c>
      <c r="X1687">
        <v>0</v>
      </c>
      <c r="Y1687">
        <v>1</v>
      </c>
      <c r="Z1687">
        <v>0</v>
      </c>
      <c r="AA1687">
        <v>0</v>
      </c>
      <c r="AB1687">
        <v>0</v>
      </c>
      <c r="AC1687">
        <v>0</v>
      </c>
      <c r="AD1687">
        <v>0.02</v>
      </c>
      <c r="AE1687">
        <v>0.54385066807736704</v>
      </c>
      <c r="AF1687">
        <v>172.58545509999999</v>
      </c>
      <c r="AG1687">
        <v>-43.311925500000001</v>
      </c>
      <c r="AI1687">
        <v>318300</v>
      </c>
      <c r="AJ1687" t="s">
        <v>1815</v>
      </c>
      <c r="AK1687" t="s">
        <v>96</v>
      </c>
      <c r="AL1687" t="s">
        <v>97</v>
      </c>
      <c r="AM1687" t="s">
        <v>97</v>
      </c>
      <c r="AN1687" t="s">
        <v>97</v>
      </c>
      <c r="AO1687">
        <v>0</v>
      </c>
      <c r="AP1687" t="s">
        <v>97</v>
      </c>
      <c r="AQ1687" t="s">
        <v>97</v>
      </c>
      <c r="AR1687">
        <v>0</v>
      </c>
      <c r="AS1687" t="s">
        <v>97</v>
      </c>
      <c r="AT1687" t="s">
        <v>97</v>
      </c>
      <c r="AU1687">
        <v>0</v>
      </c>
      <c r="AV1687" t="s">
        <v>97</v>
      </c>
      <c r="AW1687">
        <v>172.56738149999899</v>
      </c>
      <c r="AX1687">
        <v>-43.499485970000002</v>
      </c>
    </row>
    <row r="1688" spans="1:50" x14ac:dyDescent="0.55000000000000004">
      <c r="A1688">
        <v>315500</v>
      </c>
      <c r="B1688" t="s">
        <v>1790</v>
      </c>
      <c r="C1688" t="s">
        <v>96</v>
      </c>
      <c r="D1688">
        <v>0</v>
      </c>
      <c r="E1688">
        <v>0</v>
      </c>
      <c r="F1688">
        <v>0</v>
      </c>
      <c r="G1688">
        <v>0</v>
      </c>
      <c r="H1688">
        <v>0.95</v>
      </c>
      <c r="I1688">
        <v>0</v>
      </c>
      <c r="J1688">
        <v>0</v>
      </c>
      <c r="K1688">
        <v>0</v>
      </c>
      <c r="L1688">
        <v>0.05</v>
      </c>
      <c r="M1688">
        <v>0.02</v>
      </c>
      <c r="N1688">
        <v>8.8023510096544992</v>
      </c>
      <c r="O1688">
        <f t="shared" si="52"/>
        <v>172.609517199999</v>
      </c>
      <c r="P1688">
        <f t="shared" si="53"/>
        <v>-43.398394330000002</v>
      </c>
      <c r="R1688">
        <v>314600</v>
      </c>
      <c r="S1688" t="s">
        <v>1780</v>
      </c>
      <c r="T1688" t="s">
        <v>96</v>
      </c>
      <c r="U1688">
        <v>0</v>
      </c>
      <c r="V1688">
        <v>0</v>
      </c>
      <c r="W1688">
        <v>0</v>
      </c>
      <c r="X1688">
        <v>0</v>
      </c>
      <c r="Y1688">
        <v>0.9</v>
      </c>
      <c r="Z1688">
        <v>0</v>
      </c>
      <c r="AA1688">
        <v>0</v>
      </c>
      <c r="AB1688">
        <v>0</v>
      </c>
      <c r="AC1688">
        <v>0.1</v>
      </c>
      <c r="AD1688">
        <v>0.02</v>
      </c>
      <c r="AE1688">
        <v>3.84863055170621</v>
      </c>
      <c r="AF1688">
        <v>172.59368430000001</v>
      </c>
      <c r="AG1688">
        <v>-43.310920430000003</v>
      </c>
      <c r="AI1688">
        <v>318400</v>
      </c>
      <c r="AJ1688" t="s">
        <v>1816</v>
      </c>
      <c r="AK1688" t="s">
        <v>96</v>
      </c>
      <c r="AL1688">
        <v>0</v>
      </c>
      <c r="AM1688">
        <v>0</v>
      </c>
      <c r="AN1688">
        <v>0</v>
      </c>
      <c r="AO1688">
        <v>0</v>
      </c>
      <c r="AP1688">
        <v>0</v>
      </c>
      <c r="AQ1688">
        <v>0.64</v>
      </c>
      <c r="AR1688">
        <v>0</v>
      </c>
      <c r="AS1688">
        <v>0.16</v>
      </c>
      <c r="AT1688">
        <v>0.2</v>
      </c>
      <c r="AU1688">
        <v>0</v>
      </c>
      <c r="AV1688">
        <v>2.6593696480681901</v>
      </c>
      <c r="AW1688">
        <v>172.6450275</v>
      </c>
      <c r="AX1688">
        <v>-43.469800909999996</v>
      </c>
    </row>
    <row r="1689" spans="1:50" x14ac:dyDescent="0.55000000000000004">
      <c r="A1689">
        <v>315600</v>
      </c>
      <c r="B1689" t="s">
        <v>1791</v>
      </c>
      <c r="C1689" t="s">
        <v>96</v>
      </c>
      <c r="D1689">
        <v>0</v>
      </c>
      <c r="E1689">
        <v>0</v>
      </c>
      <c r="F1689">
        <v>0</v>
      </c>
      <c r="G1689">
        <v>0</v>
      </c>
      <c r="H1689">
        <v>0.9</v>
      </c>
      <c r="I1689">
        <v>0</v>
      </c>
      <c r="J1689">
        <v>0</v>
      </c>
      <c r="K1689">
        <v>0</v>
      </c>
      <c r="L1689">
        <v>0.1</v>
      </c>
      <c r="M1689">
        <v>0.02</v>
      </c>
      <c r="N1689">
        <v>7.7436556418183304</v>
      </c>
      <c r="O1689">
        <f t="shared" si="52"/>
        <v>172.69010399999999</v>
      </c>
      <c r="P1689">
        <f t="shared" si="53"/>
        <v>-43.355015180000002</v>
      </c>
      <c r="R1689">
        <v>314700</v>
      </c>
      <c r="S1689" t="s">
        <v>1782</v>
      </c>
      <c r="T1689" t="s">
        <v>96</v>
      </c>
      <c r="U1689">
        <v>0</v>
      </c>
      <c r="V1689">
        <v>0</v>
      </c>
      <c r="W1689">
        <v>0</v>
      </c>
      <c r="X1689">
        <v>0</v>
      </c>
      <c r="Y1689">
        <v>1</v>
      </c>
      <c r="Z1689">
        <v>0</v>
      </c>
      <c r="AA1689">
        <v>0</v>
      </c>
      <c r="AB1689">
        <v>0</v>
      </c>
      <c r="AC1689">
        <v>0</v>
      </c>
      <c r="AD1689">
        <v>0.02</v>
      </c>
      <c r="AE1689">
        <v>1.3745892018220101</v>
      </c>
      <c r="AF1689">
        <v>172.66440940000001</v>
      </c>
      <c r="AG1689">
        <v>-43.292703750000001</v>
      </c>
      <c r="AI1689">
        <v>318500</v>
      </c>
      <c r="AJ1689" t="s">
        <v>1817</v>
      </c>
      <c r="AK1689" t="s">
        <v>96</v>
      </c>
      <c r="AL1689" t="s">
        <v>97</v>
      </c>
      <c r="AM1689" t="s">
        <v>97</v>
      </c>
      <c r="AN1689" t="s">
        <v>97</v>
      </c>
      <c r="AO1689">
        <v>0</v>
      </c>
      <c r="AP1689" t="s">
        <v>97</v>
      </c>
      <c r="AQ1689" t="s">
        <v>97</v>
      </c>
      <c r="AR1689">
        <v>0</v>
      </c>
      <c r="AS1689" t="s">
        <v>97</v>
      </c>
      <c r="AT1689" t="s">
        <v>97</v>
      </c>
      <c r="AU1689">
        <v>0</v>
      </c>
      <c r="AV1689" t="s">
        <v>97</v>
      </c>
      <c r="AW1689">
        <v>172.5573005</v>
      </c>
      <c r="AX1689">
        <v>-43.506530150000003</v>
      </c>
    </row>
    <row r="1690" spans="1:50" x14ac:dyDescent="0.55000000000000004">
      <c r="A1690">
        <v>315700</v>
      </c>
      <c r="B1690" t="s">
        <v>1792</v>
      </c>
      <c r="C1690" t="s">
        <v>96</v>
      </c>
      <c r="D1690">
        <v>0</v>
      </c>
      <c r="E1690">
        <v>0</v>
      </c>
      <c r="F1690">
        <v>0</v>
      </c>
      <c r="G1690">
        <v>0</v>
      </c>
      <c r="H1690">
        <v>0.95</v>
      </c>
      <c r="I1690">
        <v>0</v>
      </c>
      <c r="J1690">
        <v>0</v>
      </c>
      <c r="K1690">
        <v>0</v>
      </c>
      <c r="L1690">
        <v>0.05</v>
      </c>
      <c r="M1690">
        <v>0.02</v>
      </c>
      <c r="N1690">
        <v>9.22059884285291</v>
      </c>
      <c r="O1690">
        <f t="shared" si="52"/>
        <v>172.65771290000001</v>
      </c>
      <c r="P1690">
        <f t="shared" si="53"/>
        <v>-43.37053744</v>
      </c>
      <c r="R1690">
        <v>314800</v>
      </c>
      <c r="S1690" t="s">
        <v>1783</v>
      </c>
      <c r="T1690" t="s">
        <v>96</v>
      </c>
      <c r="U1690">
        <v>0</v>
      </c>
      <c r="V1690">
        <v>0</v>
      </c>
      <c r="W1690">
        <v>0</v>
      </c>
      <c r="X1690">
        <v>0</v>
      </c>
      <c r="Y1690">
        <v>0.93</v>
      </c>
      <c r="Z1690">
        <v>0</v>
      </c>
      <c r="AA1690">
        <v>0</v>
      </c>
      <c r="AB1690">
        <v>0</v>
      </c>
      <c r="AC1690">
        <v>7.0000000000000007E-2</v>
      </c>
      <c r="AD1690">
        <v>0.02</v>
      </c>
      <c r="AE1690">
        <v>4.4521813973155799</v>
      </c>
      <c r="AF1690">
        <v>172.54447060000001</v>
      </c>
      <c r="AG1690">
        <v>-43.366865820000001</v>
      </c>
      <c r="AI1690">
        <v>318600</v>
      </c>
      <c r="AJ1690" t="s">
        <v>1818</v>
      </c>
      <c r="AK1690" t="s">
        <v>96</v>
      </c>
      <c r="AL1690">
        <v>0</v>
      </c>
      <c r="AM1690">
        <v>0</v>
      </c>
      <c r="AN1690">
        <v>0</v>
      </c>
      <c r="AO1690">
        <v>0</v>
      </c>
      <c r="AP1690">
        <v>0</v>
      </c>
      <c r="AQ1690">
        <v>0.47</v>
      </c>
      <c r="AR1690">
        <v>0</v>
      </c>
      <c r="AS1690">
        <v>0.11</v>
      </c>
      <c r="AT1690">
        <v>0.42</v>
      </c>
      <c r="AU1690">
        <v>0</v>
      </c>
      <c r="AV1690">
        <v>0.60748211449619305</v>
      </c>
      <c r="AW1690">
        <v>172.62469569999999</v>
      </c>
      <c r="AX1690">
        <v>-43.469195689999999</v>
      </c>
    </row>
    <row r="1691" spans="1:50" x14ac:dyDescent="0.55000000000000004">
      <c r="A1691">
        <v>315800</v>
      </c>
      <c r="B1691" t="s">
        <v>1793</v>
      </c>
      <c r="C1691" t="s">
        <v>96</v>
      </c>
      <c r="D1691">
        <v>0</v>
      </c>
      <c r="E1691">
        <v>0</v>
      </c>
      <c r="F1691">
        <v>0</v>
      </c>
      <c r="G1691">
        <v>0</v>
      </c>
      <c r="H1691">
        <v>1</v>
      </c>
      <c r="I1691">
        <v>0</v>
      </c>
      <c r="J1691">
        <v>0</v>
      </c>
      <c r="K1691">
        <v>0</v>
      </c>
      <c r="L1691">
        <v>0</v>
      </c>
      <c r="M1691">
        <v>0.02</v>
      </c>
      <c r="N1691">
        <v>11.9162467219201</v>
      </c>
      <c r="O1691">
        <f t="shared" si="52"/>
        <v>172.63724759999999</v>
      </c>
      <c r="P1691">
        <f t="shared" si="53"/>
        <v>-43.37879521</v>
      </c>
      <c r="R1691">
        <v>314900</v>
      </c>
      <c r="S1691" t="s">
        <v>1784</v>
      </c>
      <c r="T1691" t="s">
        <v>96</v>
      </c>
      <c r="U1691">
        <v>0</v>
      </c>
      <c r="V1691">
        <v>0</v>
      </c>
      <c r="W1691">
        <v>0</v>
      </c>
      <c r="X1691">
        <v>0</v>
      </c>
      <c r="Y1691">
        <v>1</v>
      </c>
      <c r="Z1691">
        <v>0</v>
      </c>
      <c r="AA1691">
        <v>0</v>
      </c>
      <c r="AB1691">
        <v>0</v>
      </c>
      <c r="AC1691">
        <v>0</v>
      </c>
      <c r="AD1691">
        <v>0.02</v>
      </c>
      <c r="AE1691">
        <v>1.17887875862112</v>
      </c>
      <c r="AF1691">
        <v>172.6103358</v>
      </c>
      <c r="AG1691">
        <v>-43.308899050000001</v>
      </c>
      <c r="AI1691">
        <v>318700</v>
      </c>
      <c r="AJ1691" t="s">
        <v>1819</v>
      </c>
      <c r="AK1691" t="s">
        <v>96</v>
      </c>
      <c r="AL1691" t="s">
        <v>97</v>
      </c>
      <c r="AM1691" t="s">
        <v>97</v>
      </c>
      <c r="AN1691" t="s">
        <v>97</v>
      </c>
      <c r="AO1691">
        <v>0</v>
      </c>
      <c r="AP1691" t="s">
        <v>97</v>
      </c>
      <c r="AQ1691" t="s">
        <v>97</v>
      </c>
      <c r="AR1691">
        <v>0</v>
      </c>
      <c r="AS1691" t="s">
        <v>97</v>
      </c>
      <c r="AT1691" t="s">
        <v>97</v>
      </c>
      <c r="AU1691">
        <v>0</v>
      </c>
      <c r="AV1691" t="s">
        <v>97</v>
      </c>
      <c r="AW1691">
        <v>172.53013769999899</v>
      </c>
      <c r="AX1691">
        <v>-43.52505687</v>
      </c>
    </row>
    <row r="1692" spans="1:50" x14ac:dyDescent="0.55000000000000004">
      <c r="A1692">
        <v>315900</v>
      </c>
      <c r="B1692" t="s">
        <v>1794</v>
      </c>
      <c r="C1692" t="s">
        <v>96</v>
      </c>
      <c r="D1692">
        <v>0</v>
      </c>
      <c r="E1692">
        <v>0</v>
      </c>
      <c r="F1692">
        <v>0</v>
      </c>
      <c r="G1692">
        <v>0</v>
      </c>
      <c r="H1692">
        <v>0.99</v>
      </c>
      <c r="I1692">
        <v>0</v>
      </c>
      <c r="J1692">
        <v>0</v>
      </c>
      <c r="K1692">
        <v>0.01</v>
      </c>
      <c r="L1692">
        <v>0</v>
      </c>
      <c r="M1692">
        <v>0.02</v>
      </c>
      <c r="N1692">
        <v>14.2604753346886</v>
      </c>
      <c r="O1692">
        <f t="shared" si="52"/>
        <v>172.66837670000001</v>
      </c>
      <c r="P1692">
        <f t="shared" si="53"/>
        <v>-43.367117020000002</v>
      </c>
      <c r="R1692">
        <v>315000</v>
      </c>
      <c r="S1692" t="s">
        <v>1785</v>
      </c>
      <c r="T1692" t="s">
        <v>96</v>
      </c>
      <c r="U1692">
        <v>0</v>
      </c>
      <c r="V1692">
        <v>0</v>
      </c>
      <c r="W1692">
        <v>0</v>
      </c>
      <c r="X1692">
        <v>0</v>
      </c>
      <c r="Y1692">
        <v>0.96</v>
      </c>
      <c r="Z1692">
        <v>0</v>
      </c>
      <c r="AA1692">
        <v>0</v>
      </c>
      <c r="AB1692">
        <v>0.01</v>
      </c>
      <c r="AC1692">
        <v>0.03</v>
      </c>
      <c r="AD1692">
        <v>0.02</v>
      </c>
      <c r="AE1692">
        <v>7.84615900151086</v>
      </c>
      <c r="AF1692">
        <v>172.6005773</v>
      </c>
      <c r="AG1692">
        <v>-43.329819360000002</v>
      </c>
      <c r="AI1692">
        <v>318800</v>
      </c>
      <c r="AJ1692" t="s">
        <v>1820</v>
      </c>
      <c r="AK1692" t="s">
        <v>96</v>
      </c>
      <c r="AL1692">
        <v>0</v>
      </c>
      <c r="AM1692">
        <v>0</v>
      </c>
      <c r="AN1692">
        <v>0</v>
      </c>
      <c r="AO1692">
        <v>0</v>
      </c>
      <c r="AP1692">
        <v>0</v>
      </c>
      <c r="AQ1692">
        <v>0.54</v>
      </c>
      <c r="AR1692">
        <v>0</v>
      </c>
      <c r="AS1692">
        <v>0</v>
      </c>
      <c r="AT1692">
        <v>0.46</v>
      </c>
      <c r="AU1692">
        <v>0</v>
      </c>
      <c r="AV1692">
        <v>0.58055510867585303</v>
      </c>
      <c r="AW1692">
        <v>172.613316</v>
      </c>
      <c r="AX1692">
        <v>-43.478453620000003</v>
      </c>
    </row>
    <row r="1693" spans="1:50" x14ac:dyDescent="0.55000000000000004">
      <c r="A1693">
        <v>316000</v>
      </c>
      <c r="B1693" t="s">
        <v>1795</v>
      </c>
      <c r="C1693" t="s">
        <v>96</v>
      </c>
      <c r="D1693">
        <v>0</v>
      </c>
      <c r="E1693">
        <v>0</v>
      </c>
      <c r="F1693">
        <v>0</v>
      </c>
      <c r="G1693">
        <v>0</v>
      </c>
      <c r="H1693">
        <v>0.97</v>
      </c>
      <c r="I1693">
        <v>0</v>
      </c>
      <c r="J1693">
        <v>0</v>
      </c>
      <c r="K1693">
        <v>0</v>
      </c>
      <c r="L1693">
        <v>0.03</v>
      </c>
      <c r="M1693">
        <v>0.02</v>
      </c>
      <c r="N1693">
        <v>10.6016207492204</v>
      </c>
      <c r="O1693">
        <f t="shared" si="52"/>
        <v>172.6442563</v>
      </c>
      <c r="P1693">
        <f t="shared" si="53"/>
        <v>-43.38223807</v>
      </c>
      <c r="R1693">
        <v>315100</v>
      </c>
      <c r="S1693" t="s">
        <v>1786</v>
      </c>
      <c r="T1693" t="s">
        <v>96</v>
      </c>
      <c r="U1693">
        <v>0</v>
      </c>
      <c r="V1693">
        <v>0</v>
      </c>
      <c r="W1693">
        <v>0</v>
      </c>
      <c r="X1693">
        <v>0</v>
      </c>
      <c r="Y1693">
        <v>1</v>
      </c>
      <c r="Z1693">
        <v>0</v>
      </c>
      <c r="AA1693">
        <v>0</v>
      </c>
      <c r="AB1693">
        <v>0</v>
      </c>
      <c r="AC1693">
        <v>0</v>
      </c>
      <c r="AD1693">
        <v>0.02</v>
      </c>
      <c r="AE1693">
        <v>1.6435165022896701</v>
      </c>
      <c r="AF1693">
        <v>172.51062009999899</v>
      </c>
      <c r="AG1693">
        <v>-43.415137790000003</v>
      </c>
      <c r="AI1693">
        <v>318900</v>
      </c>
      <c r="AJ1693" t="s">
        <v>1821</v>
      </c>
      <c r="AK1693" t="s">
        <v>96</v>
      </c>
      <c r="AL1693" t="s">
        <v>97</v>
      </c>
      <c r="AM1693" t="s">
        <v>97</v>
      </c>
      <c r="AN1693" t="s">
        <v>97</v>
      </c>
      <c r="AO1693">
        <v>0</v>
      </c>
      <c r="AP1693" t="s">
        <v>97</v>
      </c>
      <c r="AQ1693" t="s">
        <v>97</v>
      </c>
      <c r="AR1693">
        <v>0</v>
      </c>
      <c r="AS1693" t="s">
        <v>97</v>
      </c>
      <c r="AT1693" t="s">
        <v>97</v>
      </c>
      <c r="AU1693">
        <v>0</v>
      </c>
      <c r="AV1693" t="s">
        <v>97</v>
      </c>
      <c r="AW1693">
        <v>172.55038450000001</v>
      </c>
      <c r="AX1693">
        <v>-43.513393630000003</v>
      </c>
    </row>
    <row r="1694" spans="1:50" x14ac:dyDescent="0.55000000000000004">
      <c r="A1694">
        <v>316100</v>
      </c>
      <c r="B1694" t="s">
        <v>1796</v>
      </c>
      <c r="C1694" t="s">
        <v>96</v>
      </c>
      <c r="D1694">
        <v>0</v>
      </c>
      <c r="E1694">
        <v>0</v>
      </c>
      <c r="F1694">
        <v>0</v>
      </c>
      <c r="G1694">
        <v>0</v>
      </c>
      <c r="H1694">
        <v>0.93</v>
      </c>
      <c r="I1694">
        <v>0</v>
      </c>
      <c r="J1694">
        <v>0</v>
      </c>
      <c r="K1694">
        <v>0</v>
      </c>
      <c r="L1694">
        <v>7.0000000000000007E-2</v>
      </c>
      <c r="M1694">
        <v>0.02</v>
      </c>
      <c r="N1694">
        <v>8.8964684859771701</v>
      </c>
      <c r="O1694">
        <f t="shared" si="52"/>
        <v>172.65446969999999</v>
      </c>
      <c r="P1694">
        <f t="shared" si="53"/>
        <v>-43.386546969999998</v>
      </c>
      <c r="R1694">
        <v>315200</v>
      </c>
      <c r="S1694" t="s">
        <v>1787</v>
      </c>
      <c r="T1694" t="s">
        <v>96</v>
      </c>
      <c r="U1694">
        <v>0</v>
      </c>
      <c r="V1694">
        <v>0</v>
      </c>
      <c r="W1694">
        <v>0</v>
      </c>
      <c r="X1694">
        <v>0</v>
      </c>
      <c r="Y1694">
        <v>1</v>
      </c>
      <c r="Z1694">
        <v>0</v>
      </c>
      <c r="AA1694">
        <v>0</v>
      </c>
      <c r="AB1694">
        <v>0</v>
      </c>
      <c r="AC1694">
        <v>0</v>
      </c>
      <c r="AD1694">
        <v>0.02</v>
      </c>
      <c r="AE1694">
        <v>3.2433124474210202</v>
      </c>
      <c r="AF1694">
        <v>172.63596319999999</v>
      </c>
      <c r="AG1694">
        <v>-43.335789899999902</v>
      </c>
      <c r="AI1694">
        <v>319000</v>
      </c>
      <c r="AJ1694" t="s">
        <v>1822</v>
      </c>
      <c r="AK1694" t="s">
        <v>96</v>
      </c>
      <c r="AL1694" t="s">
        <v>97</v>
      </c>
      <c r="AM1694" t="s">
        <v>97</v>
      </c>
      <c r="AN1694" t="s">
        <v>97</v>
      </c>
      <c r="AO1694">
        <v>0</v>
      </c>
      <c r="AP1694" t="s">
        <v>97</v>
      </c>
      <c r="AQ1694" t="s">
        <v>97</v>
      </c>
      <c r="AR1694">
        <v>0</v>
      </c>
      <c r="AS1694" t="s">
        <v>97</v>
      </c>
      <c r="AT1694" t="s">
        <v>97</v>
      </c>
      <c r="AU1694">
        <v>0</v>
      </c>
      <c r="AV1694" t="s">
        <v>97</v>
      </c>
      <c r="AW1694">
        <v>172.58605510000001</v>
      </c>
      <c r="AX1694">
        <v>-43.494227350000003</v>
      </c>
    </row>
    <row r="1695" spans="1:50" x14ac:dyDescent="0.55000000000000004">
      <c r="A1695">
        <v>316200</v>
      </c>
      <c r="B1695" t="s">
        <v>1797</v>
      </c>
      <c r="C1695" t="s">
        <v>96</v>
      </c>
      <c r="D1695">
        <v>0</v>
      </c>
      <c r="E1695">
        <v>0</v>
      </c>
      <c r="F1695">
        <v>0</v>
      </c>
      <c r="G1695">
        <v>0</v>
      </c>
      <c r="H1695">
        <v>1</v>
      </c>
      <c r="I1695">
        <v>0</v>
      </c>
      <c r="J1695">
        <v>0</v>
      </c>
      <c r="K1695">
        <v>0</v>
      </c>
      <c r="L1695">
        <v>0</v>
      </c>
      <c r="M1695">
        <v>0.02</v>
      </c>
      <c r="N1695">
        <v>12.017821063881399</v>
      </c>
      <c r="O1695">
        <f t="shared" si="52"/>
        <v>172.64664869999999</v>
      </c>
      <c r="P1695">
        <f t="shared" si="53"/>
        <v>-43.391823240000001</v>
      </c>
      <c r="R1695">
        <v>315300</v>
      </c>
      <c r="S1695" t="s">
        <v>1788</v>
      </c>
      <c r="T1695" t="s">
        <v>96</v>
      </c>
      <c r="U1695">
        <v>0</v>
      </c>
      <c r="V1695">
        <v>0</v>
      </c>
      <c r="W1695">
        <v>0</v>
      </c>
      <c r="X1695">
        <v>0</v>
      </c>
      <c r="Y1695">
        <v>0.88</v>
      </c>
      <c r="Z1695">
        <v>0</v>
      </c>
      <c r="AA1695">
        <v>0</v>
      </c>
      <c r="AB1695">
        <v>0</v>
      </c>
      <c r="AC1695">
        <v>0.12</v>
      </c>
      <c r="AD1695">
        <v>0.02</v>
      </c>
      <c r="AE1695">
        <v>3.6305298432130999</v>
      </c>
      <c r="AF1695">
        <v>172.665876</v>
      </c>
      <c r="AG1695">
        <v>-43.321760169999997</v>
      </c>
      <c r="AI1695">
        <v>319200</v>
      </c>
      <c r="AJ1695" t="s">
        <v>1823</v>
      </c>
      <c r="AK1695" t="s">
        <v>96</v>
      </c>
      <c r="AL1695">
        <v>0</v>
      </c>
      <c r="AM1695">
        <v>0.05</v>
      </c>
      <c r="AN1695">
        <v>0</v>
      </c>
      <c r="AO1695">
        <v>0</v>
      </c>
      <c r="AP1695">
        <v>-8.6736173798840293E-18</v>
      </c>
      <c r="AQ1695">
        <v>0.33</v>
      </c>
      <c r="AR1695">
        <v>0</v>
      </c>
      <c r="AS1695">
        <v>0.15</v>
      </c>
      <c r="AT1695">
        <v>0.47</v>
      </c>
      <c r="AU1695">
        <v>0</v>
      </c>
      <c r="AV1695">
        <v>2.56480648282986</v>
      </c>
      <c r="AW1695">
        <v>172.57594130000001</v>
      </c>
      <c r="AX1695">
        <v>-43.503091470000001</v>
      </c>
    </row>
    <row r="1696" spans="1:50" x14ac:dyDescent="0.55000000000000004">
      <c r="A1696">
        <v>316300</v>
      </c>
      <c r="B1696" t="s">
        <v>1824</v>
      </c>
      <c r="C1696" t="s">
        <v>96</v>
      </c>
      <c r="D1696" t="s">
        <v>97</v>
      </c>
      <c r="E1696" t="s">
        <v>97</v>
      </c>
      <c r="F1696" t="s">
        <v>97</v>
      </c>
      <c r="G1696">
        <v>0</v>
      </c>
      <c r="H1696" t="s">
        <v>97</v>
      </c>
      <c r="I1696" t="s">
        <v>97</v>
      </c>
      <c r="J1696">
        <v>0</v>
      </c>
      <c r="K1696" t="s">
        <v>97</v>
      </c>
      <c r="L1696" t="s">
        <v>97</v>
      </c>
      <c r="M1696">
        <v>0.02</v>
      </c>
      <c r="N1696" t="s">
        <v>97</v>
      </c>
      <c r="O1696">
        <f t="shared" si="52"/>
        <v>172.65961279999999</v>
      </c>
      <c r="P1696">
        <f t="shared" si="53"/>
        <v>-43.397887689999997</v>
      </c>
      <c r="R1696">
        <v>315400</v>
      </c>
      <c r="S1696" t="s">
        <v>1789</v>
      </c>
      <c r="T1696" t="s">
        <v>96</v>
      </c>
      <c r="U1696">
        <v>0</v>
      </c>
      <c r="V1696">
        <v>0</v>
      </c>
      <c r="W1696">
        <v>0</v>
      </c>
      <c r="X1696">
        <v>0</v>
      </c>
      <c r="Y1696">
        <v>0.88</v>
      </c>
      <c r="Z1696">
        <v>0</v>
      </c>
      <c r="AA1696">
        <v>0</v>
      </c>
      <c r="AB1696">
        <v>0</v>
      </c>
      <c r="AC1696">
        <v>0.12</v>
      </c>
      <c r="AD1696">
        <v>0.02</v>
      </c>
      <c r="AE1696">
        <v>2.0567903594452801</v>
      </c>
      <c r="AF1696">
        <v>172.69651389999899</v>
      </c>
      <c r="AG1696">
        <v>-43.311362959999997</v>
      </c>
      <c r="AI1696">
        <v>319300</v>
      </c>
      <c r="AJ1696" t="s">
        <v>1825</v>
      </c>
      <c r="AK1696" t="s">
        <v>96</v>
      </c>
      <c r="AL1696">
        <v>0</v>
      </c>
      <c r="AM1696">
        <v>0</v>
      </c>
      <c r="AN1696">
        <v>0</v>
      </c>
      <c r="AO1696">
        <v>0</v>
      </c>
      <c r="AP1696">
        <v>0.01</v>
      </c>
      <c r="AQ1696">
        <v>0.47</v>
      </c>
      <c r="AR1696">
        <v>0</v>
      </c>
      <c r="AS1696">
        <v>0.04</v>
      </c>
      <c r="AT1696">
        <v>0.48</v>
      </c>
      <c r="AU1696">
        <v>0</v>
      </c>
      <c r="AV1696">
        <v>1.0884325577970699</v>
      </c>
      <c r="AW1696">
        <v>172.52261480000001</v>
      </c>
      <c r="AX1696">
        <v>-43.533932419999999</v>
      </c>
    </row>
    <row r="1697" spans="1:50" x14ac:dyDescent="0.55000000000000004">
      <c r="A1697">
        <v>316400</v>
      </c>
      <c r="B1697" t="s">
        <v>1826</v>
      </c>
      <c r="C1697" t="s">
        <v>96</v>
      </c>
      <c r="D1697" t="s">
        <v>97</v>
      </c>
      <c r="E1697" t="s">
        <v>97</v>
      </c>
      <c r="F1697" t="s">
        <v>97</v>
      </c>
      <c r="G1697">
        <v>0</v>
      </c>
      <c r="H1697" t="s">
        <v>97</v>
      </c>
      <c r="I1697" t="s">
        <v>97</v>
      </c>
      <c r="J1697">
        <v>0</v>
      </c>
      <c r="K1697" t="s">
        <v>97</v>
      </c>
      <c r="L1697" t="s">
        <v>97</v>
      </c>
      <c r="M1697">
        <v>0.02</v>
      </c>
      <c r="N1697" t="s">
        <v>97</v>
      </c>
      <c r="O1697">
        <f t="shared" si="52"/>
        <v>172.5048243</v>
      </c>
      <c r="P1697">
        <f t="shared" si="53"/>
        <v>-43.463881799999903</v>
      </c>
      <c r="R1697">
        <v>315500</v>
      </c>
      <c r="S1697" t="s">
        <v>1790</v>
      </c>
      <c r="T1697" t="s">
        <v>96</v>
      </c>
      <c r="U1697">
        <v>0</v>
      </c>
      <c r="V1697">
        <v>0</v>
      </c>
      <c r="W1697">
        <v>0</v>
      </c>
      <c r="X1697">
        <v>0</v>
      </c>
      <c r="Y1697">
        <v>0.8</v>
      </c>
      <c r="Z1697">
        <v>0</v>
      </c>
      <c r="AA1697">
        <v>0</v>
      </c>
      <c r="AB1697">
        <v>0</v>
      </c>
      <c r="AC1697">
        <v>0.2</v>
      </c>
      <c r="AD1697">
        <v>0.02</v>
      </c>
      <c r="AE1697">
        <v>0.77299170075100898</v>
      </c>
      <c r="AF1697">
        <v>172.609517199999</v>
      </c>
      <c r="AG1697">
        <v>-43.398394330000002</v>
      </c>
      <c r="AI1697">
        <v>319400</v>
      </c>
      <c r="AJ1697" t="s">
        <v>1827</v>
      </c>
      <c r="AK1697" t="s">
        <v>96</v>
      </c>
      <c r="AL1697" t="s">
        <v>97</v>
      </c>
      <c r="AM1697" t="s">
        <v>97</v>
      </c>
      <c r="AN1697" t="s">
        <v>97</v>
      </c>
      <c r="AO1697">
        <v>0</v>
      </c>
      <c r="AP1697" t="s">
        <v>97</v>
      </c>
      <c r="AQ1697" t="s">
        <v>97</v>
      </c>
      <c r="AR1697">
        <v>0</v>
      </c>
      <c r="AS1697" t="s">
        <v>97</v>
      </c>
      <c r="AT1697" t="s">
        <v>97</v>
      </c>
      <c r="AU1697">
        <v>0</v>
      </c>
      <c r="AV1697" t="s">
        <v>97</v>
      </c>
      <c r="AW1697">
        <v>172.60040559999999</v>
      </c>
      <c r="AX1697">
        <v>-43.4887546</v>
      </c>
    </row>
    <row r="1698" spans="1:50" x14ac:dyDescent="0.55000000000000004">
      <c r="A1698">
        <v>316500</v>
      </c>
      <c r="B1698" t="s">
        <v>1798</v>
      </c>
      <c r="C1698" t="s">
        <v>96</v>
      </c>
      <c r="D1698">
        <v>0</v>
      </c>
      <c r="E1698">
        <v>0</v>
      </c>
      <c r="F1698">
        <v>0</v>
      </c>
      <c r="G1698">
        <v>0</v>
      </c>
      <c r="H1698">
        <v>0.71</v>
      </c>
      <c r="I1698">
        <v>0</v>
      </c>
      <c r="J1698">
        <v>0</v>
      </c>
      <c r="K1698">
        <v>0</v>
      </c>
      <c r="L1698">
        <v>0.28999999999999998</v>
      </c>
      <c r="M1698">
        <v>0.02</v>
      </c>
      <c r="N1698">
        <v>6.3752285311413797</v>
      </c>
      <c r="O1698">
        <f t="shared" si="52"/>
        <v>172.46226350000001</v>
      </c>
      <c r="P1698">
        <f t="shared" si="53"/>
        <v>-43.527347710000001</v>
      </c>
      <c r="R1698">
        <v>315600</v>
      </c>
      <c r="S1698" t="s">
        <v>1791</v>
      </c>
      <c r="T1698" t="s">
        <v>96</v>
      </c>
      <c r="U1698">
        <v>0</v>
      </c>
      <c r="V1698">
        <v>0</v>
      </c>
      <c r="W1698">
        <v>0</v>
      </c>
      <c r="X1698">
        <v>0</v>
      </c>
      <c r="Y1698">
        <v>0.62</v>
      </c>
      <c r="Z1698">
        <v>0</v>
      </c>
      <c r="AA1698">
        <v>0</v>
      </c>
      <c r="AB1698">
        <v>0</v>
      </c>
      <c r="AC1698">
        <v>0.38</v>
      </c>
      <c r="AD1698">
        <v>0.02</v>
      </c>
      <c r="AE1698" t="s">
        <v>97</v>
      </c>
      <c r="AF1698">
        <v>172.69010399999999</v>
      </c>
      <c r="AG1698">
        <v>-43.355015180000002</v>
      </c>
      <c r="AI1698">
        <v>319500</v>
      </c>
      <c r="AJ1698" t="s">
        <v>1828</v>
      </c>
      <c r="AK1698" t="s">
        <v>96</v>
      </c>
      <c r="AL1698">
        <v>0</v>
      </c>
      <c r="AM1698">
        <v>0</v>
      </c>
      <c r="AN1698">
        <v>0</v>
      </c>
      <c r="AO1698">
        <v>0</v>
      </c>
      <c r="AP1698">
        <v>0</v>
      </c>
      <c r="AQ1698">
        <v>0.56000000000000005</v>
      </c>
      <c r="AR1698">
        <v>0</v>
      </c>
      <c r="AS1698">
        <v>0</v>
      </c>
      <c r="AT1698">
        <v>0.44</v>
      </c>
      <c r="AU1698">
        <v>0</v>
      </c>
      <c r="AV1698">
        <v>0.88802420261022297</v>
      </c>
      <c r="AW1698">
        <v>172.5587008</v>
      </c>
      <c r="AX1698">
        <v>-43.515599020000003</v>
      </c>
    </row>
    <row r="1699" spans="1:50" x14ac:dyDescent="0.55000000000000004">
      <c r="A1699">
        <v>316600</v>
      </c>
      <c r="B1699" t="s">
        <v>1799</v>
      </c>
      <c r="C1699" t="s">
        <v>96</v>
      </c>
      <c r="D1699">
        <v>0</v>
      </c>
      <c r="E1699">
        <v>0</v>
      </c>
      <c r="F1699">
        <v>0</v>
      </c>
      <c r="G1699">
        <v>0</v>
      </c>
      <c r="H1699">
        <v>0.98</v>
      </c>
      <c r="I1699">
        <v>0</v>
      </c>
      <c r="J1699">
        <v>0</v>
      </c>
      <c r="K1699">
        <v>0</v>
      </c>
      <c r="L1699">
        <v>0.02</v>
      </c>
      <c r="M1699">
        <v>0.02</v>
      </c>
      <c r="N1699">
        <v>6.4629102931278597</v>
      </c>
      <c r="O1699">
        <f t="shared" si="52"/>
        <v>172.50415129999999</v>
      </c>
      <c r="P1699">
        <f t="shared" si="53"/>
        <v>-43.511523850000003</v>
      </c>
      <c r="R1699">
        <v>315700</v>
      </c>
      <c r="S1699" t="s">
        <v>1792</v>
      </c>
      <c r="T1699" t="s">
        <v>96</v>
      </c>
      <c r="U1699">
        <v>0</v>
      </c>
      <c r="V1699">
        <v>0</v>
      </c>
      <c r="W1699">
        <v>0</v>
      </c>
      <c r="X1699">
        <v>0</v>
      </c>
      <c r="Y1699">
        <v>0.91999999999999904</v>
      </c>
      <c r="Z1699">
        <v>0</v>
      </c>
      <c r="AA1699">
        <v>0</v>
      </c>
      <c r="AB1699">
        <v>0.03</v>
      </c>
      <c r="AC1699">
        <v>0.05</v>
      </c>
      <c r="AD1699">
        <v>0.02</v>
      </c>
      <c r="AE1699">
        <v>4.5120881059116504</v>
      </c>
      <c r="AF1699">
        <v>172.65771290000001</v>
      </c>
      <c r="AG1699">
        <v>-43.37053744</v>
      </c>
      <c r="AI1699">
        <v>319600</v>
      </c>
      <c r="AJ1699" t="s">
        <v>1829</v>
      </c>
      <c r="AK1699" t="s">
        <v>96</v>
      </c>
      <c r="AL1699">
        <v>0</v>
      </c>
      <c r="AM1699">
        <v>0.13</v>
      </c>
      <c r="AN1699">
        <v>0</v>
      </c>
      <c r="AO1699">
        <v>0</v>
      </c>
      <c r="AP1699">
        <v>0</v>
      </c>
      <c r="AQ1699">
        <v>0.35</v>
      </c>
      <c r="AR1699">
        <v>0</v>
      </c>
      <c r="AS1699">
        <v>0.37</v>
      </c>
      <c r="AT1699">
        <v>0.15</v>
      </c>
      <c r="AU1699">
        <v>0</v>
      </c>
      <c r="AV1699">
        <v>5.0736231664452403</v>
      </c>
      <c r="AW1699">
        <v>172.6229093</v>
      </c>
      <c r="AX1699">
        <v>-43.479705070000001</v>
      </c>
    </row>
    <row r="1700" spans="1:50" x14ac:dyDescent="0.55000000000000004">
      <c r="A1700">
        <v>316700</v>
      </c>
      <c r="B1700" t="s">
        <v>1830</v>
      </c>
      <c r="C1700" t="s">
        <v>96</v>
      </c>
      <c r="D1700" t="s">
        <v>97</v>
      </c>
      <c r="E1700" t="s">
        <v>97</v>
      </c>
      <c r="F1700" t="s">
        <v>97</v>
      </c>
      <c r="G1700">
        <v>0</v>
      </c>
      <c r="H1700" t="s">
        <v>97</v>
      </c>
      <c r="I1700" t="s">
        <v>97</v>
      </c>
      <c r="J1700">
        <v>0</v>
      </c>
      <c r="K1700" t="s">
        <v>97</v>
      </c>
      <c r="L1700" t="s">
        <v>97</v>
      </c>
      <c r="M1700">
        <v>0.02</v>
      </c>
      <c r="N1700" t="s">
        <v>97</v>
      </c>
      <c r="O1700">
        <f t="shared" si="52"/>
        <v>172.5438364</v>
      </c>
      <c r="P1700">
        <f t="shared" si="53"/>
        <v>-43.482215230000001</v>
      </c>
      <c r="R1700">
        <v>315800</v>
      </c>
      <c r="S1700" t="s">
        <v>1793</v>
      </c>
      <c r="T1700" t="s">
        <v>96</v>
      </c>
      <c r="U1700" t="s">
        <v>97</v>
      </c>
      <c r="V1700" t="s">
        <v>97</v>
      </c>
      <c r="W1700" t="s">
        <v>97</v>
      </c>
      <c r="X1700">
        <v>0</v>
      </c>
      <c r="Y1700" t="s">
        <v>97</v>
      </c>
      <c r="Z1700" t="s">
        <v>97</v>
      </c>
      <c r="AA1700">
        <v>0</v>
      </c>
      <c r="AB1700" t="s">
        <v>97</v>
      </c>
      <c r="AC1700" t="s">
        <v>97</v>
      </c>
      <c r="AD1700">
        <v>0.02</v>
      </c>
      <c r="AE1700" t="s">
        <v>97</v>
      </c>
      <c r="AF1700">
        <v>172.63724759999999</v>
      </c>
      <c r="AG1700">
        <v>-43.37879521</v>
      </c>
      <c r="AI1700">
        <v>319700</v>
      </c>
      <c r="AJ1700" t="s">
        <v>1831</v>
      </c>
      <c r="AK1700" t="s">
        <v>96</v>
      </c>
      <c r="AL1700">
        <v>0</v>
      </c>
      <c r="AM1700">
        <v>0</v>
      </c>
      <c r="AN1700">
        <v>0</v>
      </c>
      <c r="AO1700">
        <v>0</v>
      </c>
      <c r="AP1700">
        <v>-0.01</v>
      </c>
      <c r="AQ1700">
        <v>0.54</v>
      </c>
      <c r="AR1700">
        <v>0</v>
      </c>
      <c r="AS1700">
        <v>0.05</v>
      </c>
      <c r="AT1700">
        <v>0.42</v>
      </c>
      <c r="AU1700">
        <v>0</v>
      </c>
      <c r="AV1700">
        <v>1.0730637042431499</v>
      </c>
      <c r="AW1700">
        <v>172.55203259999999</v>
      </c>
      <c r="AX1700">
        <v>-43.522199690000001</v>
      </c>
    </row>
    <row r="1701" spans="1:50" x14ac:dyDescent="0.55000000000000004">
      <c r="A1701">
        <v>316800</v>
      </c>
      <c r="B1701" t="s">
        <v>1800</v>
      </c>
      <c r="C1701" t="s">
        <v>96</v>
      </c>
      <c r="D1701">
        <v>0</v>
      </c>
      <c r="E1701">
        <v>0</v>
      </c>
      <c r="F1701">
        <v>0</v>
      </c>
      <c r="G1701">
        <v>0</v>
      </c>
      <c r="H1701">
        <v>1</v>
      </c>
      <c r="I1701">
        <v>0</v>
      </c>
      <c r="J1701">
        <v>0</v>
      </c>
      <c r="K1701">
        <v>0</v>
      </c>
      <c r="L1701">
        <v>0</v>
      </c>
      <c r="M1701">
        <v>0.02</v>
      </c>
      <c r="N1701">
        <v>7.8686462682790204</v>
      </c>
      <c r="O1701">
        <f t="shared" si="52"/>
        <v>172.5983343</v>
      </c>
      <c r="P1701">
        <f t="shared" si="53"/>
        <v>-43.454428640000003</v>
      </c>
      <c r="R1701">
        <v>315900</v>
      </c>
      <c r="S1701" t="s">
        <v>1794</v>
      </c>
      <c r="T1701" t="s">
        <v>96</v>
      </c>
      <c r="U1701">
        <v>0</v>
      </c>
      <c r="V1701">
        <v>0</v>
      </c>
      <c r="W1701">
        <v>0</v>
      </c>
      <c r="X1701">
        <v>0</v>
      </c>
      <c r="Y1701">
        <v>1</v>
      </c>
      <c r="Z1701">
        <v>0</v>
      </c>
      <c r="AA1701">
        <v>0</v>
      </c>
      <c r="AB1701">
        <v>0</v>
      </c>
      <c r="AC1701">
        <v>0</v>
      </c>
      <c r="AD1701">
        <v>0.02</v>
      </c>
      <c r="AE1701">
        <v>1.66986396386651</v>
      </c>
      <c r="AF1701">
        <v>172.66837670000001</v>
      </c>
      <c r="AG1701">
        <v>-43.367117020000002</v>
      </c>
      <c r="AI1701">
        <v>319800</v>
      </c>
      <c r="AJ1701" t="s">
        <v>1832</v>
      </c>
      <c r="AK1701" t="s">
        <v>96</v>
      </c>
      <c r="AL1701" t="s">
        <v>97</v>
      </c>
      <c r="AM1701" t="s">
        <v>97</v>
      </c>
      <c r="AN1701" t="s">
        <v>97</v>
      </c>
      <c r="AO1701">
        <v>0</v>
      </c>
      <c r="AP1701" t="s">
        <v>97</v>
      </c>
      <c r="AQ1701" t="s">
        <v>97</v>
      </c>
      <c r="AR1701">
        <v>0</v>
      </c>
      <c r="AS1701" t="s">
        <v>97</v>
      </c>
      <c r="AT1701" t="s">
        <v>97</v>
      </c>
      <c r="AU1701">
        <v>0</v>
      </c>
      <c r="AV1701" t="s">
        <v>97</v>
      </c>
      <c r="AW1701">
        <v>172.5428604</v>
      </c>
      <c r="AX1701">
        <v>-43.529021759999999</v>
      </c>
    </row>
    <row r="1702" spans="1:50" x14ac:dyDescent="0.55000000000000004">
      <c r="A1702">
        <v>316900</v>
      </c>
      <c r="B1702" t="s">
        <v>1801</v>
      </c>
      <c r="C1702" t="s">
        <v>96</v>
      </c>
      <c r="D1702">
        <v>0</v>
      </c>
      <c r="E1702">
        <v>0</v>
      </c>
      <c r="F1702">
        <v>0</v>
      </c>
      <c r="G1702">
        <v>0</v>
      </c>
      <c r="H1702">
        <v>1</v>
      </c>
      <c r="I1702">
        <v>0</v>
      </c>
      <c r="J1702">
        <v>0</v>
      </c>
      <c r="K1702">
        <v>0</v>
      </c>
      <c r="L1702">
        <v>0</v>
      </c>
      <c r="M1702">
        <v>0.02</v>
      </c>
      <c r="N1702">
        <v>8.9021775379658408</v>
      </c>
      <c r="O1702">
        <f t="shared" si="52"/>
        <v>172.62309119999901</v>
      </c>
      <c r="P1702">
        <f t="shared" si="53"/>
        <v>-43.445682529999999</v>
      </c>
      <c r="R1702">
        <v>316000</v>
      </c>
      <c r="S1702" t="s">
        <v>1795</v>
      </c>
      <c r="T1702" t="s">
        <v>96</v>
      </c>
      <c r="U1702">
        <v>0</v>
      </c>
      <c r="V1702">
        <v>0</v>
      </c>
      <c r="W1702">
        <v>0</v>
      </c>
      <c r="X1702">
        <v>0</v>
      </c>
      <c r="Y1702">
        <v>1</v>
      </c>
      <c r="Z1702">
        <v>0</v>
      </c>
      <c r="AA1702">
        <v>0</v>
      </c>
      <c r="AB1702">
        <v>0</v>
      </c>
      <c r="AC1702">
        <v>0</v>
      </c>
      <c r="AD1702">
        <v>0.02</v>
      </c>
      <c r="AE1702">
        <v>0.47732773041821203</v>
      </c>
      <c r="AF1702">
        <v>172.6442563</v>
      </c>
      <c r="AG1702">
        <v>-43.38223807</v>
      </c>
      <c r="AI1702">
        <v>319900</v>
      </c>
      <c r="AJ1702" t="s">
        <v>1833</v>
      </c>
      <c r="AK1702" t="s">
        <v>96</v>
      </c>
      <c r="AL1702">
        <v>0</v>
      </c>
      <c r="AM1702">
        <v>0</v>
      </c>
      <c r="AN1702">
        <v>0</v>
      </c>
      <c r="AO1702">
        <v>0</v>
      </c>
      <c r="AP1702">
        <v>0</v>
      </c>
      <c r="AQ1702">
        <v>0.63</v>
      </c>
      <c r="AR1702">
        <v>0</v>
      </c>
      <c r="AS1702">
        <v>0</v>
      </c>
      <c r="AT1702">
        <v>0.37</v>
      </c>
      <c r="AU1702">
        <v>0</v>
      </c>
      <c r="AV1702">
        <v>0.96720677718600301</v>
      </c>
      <c r="AW1702">
        <v>172.58969329999999</v>
      </c>
      <c r="AX1702">
        <v>-43.501940249999997</v>
      </c>
    </row>
    <row r="1703" spans="1:50" x14ac:dyDescent="0.55000000000000004">
      <c r="A1703">
        <v>317000</v>
      </c>
      <c r="B1703" t="s">
        <v>1802</v>
      </c>
      <c r="C1703" t="s">
        <v>96</v>
      </c>
      <c r="D1703">
        <v>0</v>
      </c>
      <c r="E1703">
        <v>0</v>
      </c>
      <c r="F1703">
        <v>0</v>
      </c>
      <c r="G1703">
        <v>0</v>
      </c>
      <c r="H1703">
        <v>0.98</v>
      </c>
      <c r="I1703">
        <v>0</v>
      </c>
      <c r="J1703">
        <v>0</v>
      </c>
      <c r="K1703">
        <v>0</v>
      </c>
      <c r="L1703">
        <v>0.02</v>
      </c>
      <c r="M1703">
        <v>0.02</v>
      </c>
      <c r="N1703">
        <v>5.8885573916835696</v>
      </c>
      <c r="O1703">
        <f t="shared" si="52"/>
        <v>172.57261159999999</v>
      </c>
      <c r="P1703">
        <f t="shared" si="53"/>
        <v>-43.477579380000002</v>
      </c>
      <c r="R1703">
        <v>316100</v>
      </c>
      <c r="S1703" t="s">
        <v>1796</v>
      </c>
      <c r="T1703" t="s">
        <v>96</v>
      </c>
      <c r="U1703">
        <v>0</v>
      </c>
      <c r="V1703">
        <v>0</v>
      </c>
      <c r="W1703">
        <v>0</v>
      </c>
      <c r="X1703">
        <v>0</v>
      </c>
      <c r="Y1703">
        <v>0.94</v>
      </c>
      <c r="Z1703">
        <v>0</v>
      </c>
      <c r="AA1703">
        <v>0</v>
      </c>
      <c r="AB1703">
        <v>0</v>
      </c>
      <c r="AC1703">
        <v>0.06</v>
      </c>
      <c r="AD1703">
        <v>0.02</v>
      </c>
      <c r="AE1703">
        <v>5.5901690179153798</v>
      </c>
      <c r="AF1703">
        <v>172.65446969999999</v>
      </c>
      <c r="AG1703">
        <v>-43.386546969999998</v>
      </c>
      <c r="AI1703">
        <v>320000</v>
      </c>
      <c r="AJ1703" t="s">
        <v>1834</v>
      </c>
      <c r="AK1703" t="s">
        <v>96</v>
      </c>
      <c r="AL1703">
        <v>0</v>
      </c>
      <c r="AM1703">
        <v>0.27</v>
      </c>
      <c r="AN1703">
        <v>0</v>
      </c>
      <c r="AO1703">
        <v>0</v>
      </c>
      <c r="AP1703">
        <v>0.04</v>
      </c>
      <c r="AQ1703">
        <v>0.23</v>
      </c>
      <c r="AR1703">
        <v>0</v>
      </c>
      <c r="AS1703">
        <v>0.16</v>
      </c>
      <c r="AT1703">
        <v>0.3</v>
      </c>
      <c r="AU1703">
        <v>0</v>
      </c>
      <c r="AV1703">
        <v>2.43061021712017</v>
      </c>
      <c r="AW1703">
        <v>172.60688809999999</v>
      </c>
      <c r="AX1703">
        <v>-43.492092659999997</v>
      </c>
    </row>
    <row r="1704" spans="1:50" x14ac:dyDescent="0.55000000000000004">
      <c r="A1704">
        <v>317100</v>
      </c>
      <c r="B1704" t="s">
        <v>1803</v>
      </c>
      <c r="C1704" t="s">
        <v>96</v>
      </c>
      <c r="D1704">
        <v>0</v>
      </c>
      <c r="E1704">
        <v>0</v>
      </c>
      <c r="F1704">
        <v>0</v>
      </c>
      <c r="G1704">
        <v>0</v>
      </c>
      <c r="H1704">
        <v>1</v>
      </c>
      <c r="I1704">
        <v>0</v>
      </c>
      <c r="J1704">
        <v>0</v>
      </c>
      <c r="K1704">
        <v>0</v>
      </c>
      <c r="L1704">
        <v>0</v>
      </c>
      <c r="M1704">
        <v>0.02</v>
      </c>
      <c r="N1704">
        <v>13.9141080598408</v>
      </c>
      <c r="O1704">
        <f t="shared" si="52"/>
        <v>172.69814909999999</v>
      </c>
      <c r="P1704">
        <f t="shared" si="53"/>
        <v>-43.40851885</v>
      </c>
      <c r="R1704">
        <v>316200</v>
      </c>
      <c r="S1704" t="s">
        <v>1797</v>
      </c>
      <c r="T1704" t="s">
        <v>96</v>
      </c>
      <c r="U1704">
        <v>0</v>
      </c>
      <c r="V1704">
        <v>0</v>
      </c>
      <c r="W1704">
        <v>0</v>
      </c>
      <c r="X1704">
        <v>0</v>
      </c>
      <c r="Y1704">
        <v>1</v>
      </c>
      <c r="Z1704">
        <v>0</v>
      </c>
      <c r="AA1704">
        <v>0</v>
      </c>
      <c r="AB1704">
        <v>0</v>
      </c>
      <c r="AC1704">
        <v>0</v>
      </c>
      <c r="AD1704">
        <v>0.02</v>
      </c>
      <c r="AE1704">
        <v>1.1783178176165101</v>
      </c>
      <c r="AF1704">
        <v>172.64664869999999</v>
      </c>
      <c r="AG1704">
        <v>-43.391823240000001</v>
      </c>
      <c r="AI1704">
        <v>320100</v>
      </c>
      <c r="AJ1704" t="s">
        <v>1835</v>
      </c>
      <c r="AK1704" t="s">
        <v>96</v>
      </c>
      <c r="AL1704">
        <v>0</v>
      </c>
      <c r="AM1704">
        <v>0</v>
      </c>
      <c r="AN1704">
        <v>0</v>
      </c>
      <c r="AO1704">
        <v>0</v>
      </c>
      <c r="AP1704">
        <v>0</v>
      </c>
      <c r="AQ1704">
        <v>0.78</v>
      </c>
      <c r="AR1704">
        <v>0</v>
      </c>
      <c r="AS1704">
        <v>0</v>
      </c>
      <c r="AT1704">
        <v>0.22</v>
      </c>
      <c r="AU1704">
        <v>0</v>
      </c>
      <c r="AV1704">
        <v>0.90341705229147096</v>
      </c>
      <c r="AW1704">
        <v>172.60013649999999</v>
      </c>
      <c r="AX1704">
        <v>-43.496812179999999</v>
      </c>
    </row>
    <row r="1705" spans="1:50" x14ac:dyDescent="0.55000000000000004">
      <c r="A1705">
        <v>317200</v>
      </c>
      <c r="B1705" t="s">
        <v>1804</v>
      </c>
      <c r="C1705" t="s">
        <v>96</v>
      </c>
      <c r="D1705">
        <v>0</v>
      </c>
      <c r="E1705">
        <v>0</v>
      </c>
      <c r="F1705">
        <v>0</v>
      </c>
      <c r="G1705">
        <v>0</v>
      </c>
      <c r="H1705">
        <v>1</v>
      </c>
      <c r="I1705">
        <v>0</v>
      </c>
      <c r="J1705">
        <v>0</v>
      </c>
      <c r="K1705">
        <v>0</v>
      </c>
      <c r="L1705">
        <v>0</v>
      </c>
      <c r="M1705">
        <v>0.02</v>
      </c>
      <c r="N1705">
        <v>10.819714317424999</v>
      </c>
      <c r="O1705">
        <f t="shared" si="52"/>
        <v>172.68103719999999</v>
      </c>
      <c r="P1705">
        <f t="shared" si="53"/>
        <v>-43.438348150000003</v>
      </c>
      <c r="R1705">
        <v>316300</v>
      </c>
      <c r="S1705" t="s">
        <v>1824</v>
      </c>
      <c r="T1705" t="s">
        <v>96</v>
      </c>
      <c r="U1705">
        <v>0</v>
      </c>
      <c r="V1705">
        <v>0</v>
      </c>
      <c r="W1705">
        <v>0</v>
      </c>
      <c r="X1705">
        <v>0</v>
      </c>
      <c r="Y1705">
        <v>1</v>
      </c>
      <c r="Z1705">
        <v>0</v>
      </c>
      <c r="AA1705">
        <v>0</v>
      </c>
      <c r="AB1705">
        <v>0</v>
      </c>
      <c r="AC1705">
        <v>0</v>
      </c>
      <c r="AD1705">
        <v>0.02</v>
      </c>
      <c r="AE1705">
        <v>8.2760083726825595</v>
      </c>
      <c r="AF1705">
        <v>172.65961279999999</v>
      </c>
      <c r="AG1705">
        <v>-43.397887689999997</v>
      </c>
      <c r="AI1705">
        <v>320200</v>
      </c>
      <c r="AJ1705" t="s">
        <v>1836</v>
      </c>
      <c r="AK1705" t="s">
        <v>96</v>
      </c>
      <c r="AL1705">
        <v>0</v>
      </c>
      <c r="AM1705">
        <v>0</v>
      </c>
      <c r="AN1705">
        <v>0</v>
      </c>
      <c r="AO1705">
        <v>0</v>
      </c>
      <c r="AP1705">
        <v>0</v>
      </c>
      <c r="AQ1705">
        <v>0.62</v>
      </c>
      <c r="AR1705">
        <v>0</v>
      </c>
      <c r="AS1705">
        <v>0.05</v>
      </c>
      <c r="AT1705">
        <v>0.33</v>
      </c>
      <c r="AU1705">
        <v>0</v>
      </c>
      <c r="AV1705">
        <v>2.7188351471374399</v>
      </c>
      <c r="AW1705">
        <v>172.57184280000001</v>
      </c>
      <c r="AX1705">
        <v>-43.51419654</v>
      </c>
    </row>
    <row r="1706" spans="1:50" x14ac:dyDescent="0.55000000000000004">
      <c r="A1706">
        <v>317300</v>
      </c>
      <c r="B1706" t="s">
        <v>1805</v>
      </c>
      <c r="C1706" t="s">
        <v>96</v>
      </c>
      <c r="D1706">
        <v>0</v>
      </c>
      <c r="E1706">
        <v>0.02</v>
      </c>
      <c r="F1706">
        <v>0</v>
      </c>
      <c r="G1706">
        <v>0</v>
      </c>
      <c r="H1706">
        <v>0.96</v>
      </c>
      <c r="I1706">
        <v>0</v>
      </c>
      <c r="J1706">
        <v>0</v>
      </c>
      <c r="K1706">
        <v>0</v>
      </c>
      <c r="L1706">
        <v>0.02</v>
      </c>
      <c r="M1706">
        <v>0.02</v>
      </c>
      <c r="N1706">
        <v>8.8777511076867501</v>
      </c>
      <c r="O1706">
        <f t="shared" si="52"/>
        <v>172.63764409999999</v>
      </c>
      <c r="P1706">
        <f t="shared" si="53"/>
        <v>-43.448409550000001</v>
      </c>
      <c r="R1706">
        <v>316400</v>
      </c>
      <c r="S1706" t="s">
        <v>1826</v>
      </c>
      <c r="T1706" t="s">
        <v>96</v>
      </c>
      <c r="U1706">
        <v>0</v>
      </c>
      <c r="V1706">
        <v>0</v>
      </c>
      <c r="W1706">
        <v>0</v>
      </c>
      <c r="X1706">
        <v>0</v>
      </c>
      <c r="Y1706">
        <v>1</v>
      </c>
      <c r="Z1706">
        <v>0</v>
      </c>
      <c r="AA1706">
        <v>0</v>
      </c>
      <c r="AB1706">
        <v>0</v>
      </c>
      <c r="AC1706">
        <v>0</v>
      </c>
      <c r="AD1706">
        <v>0.02</v>
      </c>
      <c r="AE1706">
        <v>11.4048788279104</v>
      </c>
      <c r="AF1706">
        <v>172.5048243</v>
      </c>
      <c r="AG1706">
        <v>-43.463881799999903</v>
      </c>
      <c r="AI1706">
        <v>320300</v>
      </c>
      <c r="AJ1706" t="s">
        <v>1837</v>
      </c>
      <c r="AK1706" t="s">
        <v>96</v>
      </c>
      <c r="AL1706">
        <v>0</v>
      </c>
      <c r="AM1706">
        <v>0</v>
      </c>
      <c r="AN1706">
        <v>0</v>
      </c>
      <c r="AO1706">
        <v>0</v>
      </c>
      <c r="AP1706">
        <v>0</v>
      </c>
      <c r="AQ1706">
        <v>0.67</v>
      </c>
      <c r="AR1706">
        <v>0</v>
      </c>
      <c r="AS1706">
        <v>0</v>
      </c>
      <c r="AT1706">
        <v>0.33</v>
      </c>
      <c r="AU1706">
        <v>0</v>
      </c>
      <c r="AV1706">
        <v>1.06972308765242</v>
      </c>
      <c r="AW1706">
        <v>172.51564590000001</v>
      </c>
      <c r="AX1706">
        <v>-43.544567450000002</v>
      </c>
    </row>
    <row r="1707" spans="1:50" x14ac:dyDescent="0.55000000000000004">
      <c r="A1707">
        <v>317400</v>
      </c>
      <c r="B1707" t="s">
        <v>1806</v>
      </c>
      <c r="C1707" t="s">
        <v>96</v>
      </c>
      <c r="D1707">
        <v>0</v>
      </c>
      <c r="E1707">
        <v>0.01</v>
      </c>
      <c r="F1707">
        <v>0</v>
      </c>
      <c r="G1707">
        <v>0</v>
      </c>
      <c r="H1707">
        <v>0.98</v>
      </c>
      <c r="I1707">
        <v>0</v>
      </c>
      <c r="J1707">
        <v>0</v>
      </c>
      <c r="K1707">
        <v>0</v>
      </c>
      <c r="L1707">
        <v>0.01</v>
      </c>
      <c r="M1707">
        <v>0.02</v>
      </c>
      <c r="N1707">
        <v>7.4420674900424801</v>
      </c>
      <c r="O1707">
        <f t="shared" si="52"/>
        <v>172.61415349999999</v>
      </c>
      <c r="P1707">
        <f t="shared" si="53"/>
        <v>-43.458663229999999</v>
      </c>
      <c r="R1707">
        <v>316500</v>
      </c>
      <c r="S1707" t="s">
        <v>1798</v>
      </c>
      <c r="T1707" t="s">
        <v>96</v>
      </c>
      <c r="U1707">
        <v>0</v>
      </c>
      <c r="V1707">
        <v>0</v>
      </c>
      <c r="W1707">
        <v>0</v>
      </c>
      <c r="X1707">
        <v>0</v>
      </c>
      <c r="Y1707">
        <v>0.98</v>
      </c>
      <c r="Z1707">
        <v>0</v>
      </c>
      <c r="AA1707">
        <v>0</v>
      </c>
      <c r="AB1707">
        <v>0</v>
      </c>
      <c r="AC1707">
        <v>0.02</v>
      </c>
      <c r="AD1707">
        <v>0.02</v>
      </c>
      <c r="AE1707">
        <v>11.830301808751299</v>
      </c>
      <c r="AF1707">
        <v>172.46226350000001</v>
      </c>
      <c r="AG1707">
        <v>-43.527347710000001</v>
      </c>
      <c r="AI1707">
        <v>320400</v>
      </c>
      <c r="AJ1707" t="s">
        <v>1838</v>
      </c>
      <c r="AK1707" t="s">
        <v>96</v>
      </c>
      <c r="AL1707">
        <v>0</v>
      </c>
      <c r="AM1707">
        <v>0</v>
      </c>
      <c r="AN1707">
        <v>0</v>
      </c>
      <c r="AO1707">
        <v>0</v>
      </c>
      <c r="AP1707">
        <v>1</v>
      </c>
      <c r="AQ1707">
        <v>0</v>
      </c>
      <c r="AR1707">
        <v>0</v>
      </c>
      <c r="AS1707">
        <v>0</v>
      </c>
      <c r="AT1707">
        <v>0</v>
      </c>
      <c r="AU1707">
        <v>0</v>
      </c>
      <c r="AV1707">
        <v>10.6980419912852</v>
      </c>
      <c r="AW1707">
        <v>172.5356634</v>
      </c>
      <c r="AX1707">
        <v>-43.539218040000002</v>
      </c>
    </row>
    <row r="1708" spans="1:50" x14ac:dyDescent="0.55000000000000004">
      <c r="A1708">
        <v>317500</v>
      </c>
      <c r="B1708" t="s">
        <v>1807</v>
      </c>
      <c r="C1708" t="s">
        <v>96</v>
      </c>
      <c r="D1708">
        <v>0</v>
      </c>
      <c r="E1708">
        <v>0</v>
      </c>
      <c r="F1708">
        <v>0</v>
      </c>
      <c r="G1708">
        <v>0</v>
      </c>
      <c r="H1708">
        <v>0.88</v>
      </c>
      <c r="I1708">
        <v>0</v>
      </c>
      <c r="J1708">
        <v>0</v>
      </c>
      <c r="K1708">
        <v>0</v>
      </c>
      <c r="L1708">
        <v>0.12</v>
      </c>
      <c r="M1708">
        <v>0.02</v>
      </c>
      <c r="N1708">
        <v>4.4045729165593803</v>
      </c>
      <c r="O1708">
        <f t="shared" si="52"/>
        <v>172.55854729999999</v>
      </c>
      <c r="P1708">
        <f t="shared" si="53"/>
        <v>-43.493365650000001</v>
      </c>
      <c r="R1708">
        <v>316600</v>
      </c>
      <c r="S1708" t="s">
        <v>1799</v>
      </c>
      <c r="T1708" t="s">
        <v>96</v>
      </c>
      <c r="U1708">
        <v>0</v>
      </c>
      <c r="V1708">
        <v>0</v>
      </c>
      <c r="W1708">
        <v>0</v>
      </c>
      <c r="X1708">
        <v>0</v>
      </c>
      <c r="Y1708">
        <v>0.9</v>
      </c>
      <c r="Z1708">
        <v>0</v>
      </c>
      <c r="AA1708">
        <v>0</v>
      </c>
      <c r="AB1708">
        <v>0</v>
      </c>
      <c r="AC1708">
        <v>0.1</v>
      </c>
      <c r="AD1708">
        <v>0.02</v>
      </c>
      <c r="AE1708">
        <v>4.3759185237146001</v>
      </c>
      <c r="AF1708">
        <v>172.50415129999999</v>
      </c>
      <c r="AG1708">
        <v>-43.511523850000003</v>
      </c>
      <c r="AI1708">
        <v>320500</v>
      </c>
      <c r="AJ1708" t="s">
        <v>1839</v>
      </c>
      <c r="AK1708" t="s">
        <v>96</v>
      </c>
      <c r="AL1708">
        <v>0</v>
      </c>
      <c r="AM1708">
        <v>0</v>
      </c>
      <c r="AN1708">
        <v>0</v>
      </c>
      <c r="AO1708">
        <v>0</v>
      </c>
      <c r="AP1708">
        <v>0</v>
      </c>
      <c r="AQ1708">
        <v>0.77</v>
      </c>
      <c r="AR1708">
        <v>0</v>
      </c>
      <c r="AS1708">
        <v>0.09</v>
      </c>
      <c r="AT1708">
        <v>0.14000000000000001</v>
      </c>
      <c r="AU1708">
        <v>0</v>
      </c>
      <c r="AV1708">
        <v>2.3140336629861098</v>
      </c>
      <c r="AW1708">
        <v>172.61871399999899</v>
      </c>
      <c r="AX1708">
        <v>-43.48988035</v>
      </c>
    </row>
    <row r="1709" spans="1:50" x14ac:dyDescent="0.55000000000000004">
      <c r="A1709">
        <v>317600</v>
      </c>
      <c r="B1709" t="s">
        <v>1808</v>
      </c>
      <c r="C1709" t="s">
        <v>96</v>
      </c>
      <c r="D1709">
        <v>0</v>
      </c>
      <c r="E1709">
        <v>0</v>
      </c>
      <c r="F1709">
        <v>0</v>
      </c>
      <c r="G1709">
        <v>0</v>
      </c>
      <c r="H1709">
        <v>1</v>
      </c>
      <c r="I1709">
        <v>0</v>
      </c>
      <c r="J1709">
        <v>0</v>
      </c>
      <c r="K1709">
        <v>0</v>
      </c>
      <c r="L1709">
        <v>0</v>
      </c>
      <c r="M1709">
        <v>0.02</v>
      </c>
      <c r="N1709">
        <v>6.6313761239735403</v>
      </c>
      <c r="O1709">
        <f t="shared" si="52"/>
        <v>172.60263599999999</v>
      </c>
      <c r="P1709">
        <f t="shared" si="53"/>
        <v>-43.470616749999998</v>
      </c>
      <c r="R1709">
        <v>316700</v>
      </c>
      <c r="S1709" t="s">
        <v>1830</v>
      </c>
      <c r="T1709" t="s">
        <v>96</v>
      </c>
      <c r="U1709">
        <v>0</v>
      </c>
      <c r="V1709">
        <v>0</v>
      </c>
      <c r="W1709">
        <v>0</v>
      </c>
      <c r="X1709">
        <v>0</v>
      </c>
      <c r="Y1709">
        <v>1</v>
      </c>
      <c r="Z1709">
        <v>0</v>
      </c>
      <c r="AA1709">
        <v>0</v>
      </c>
      <c r="AB1709">
        <v>0</v>
      </c>
      <c r="AC1709">
        <v>0</v>
      </c>
      <c r="AD1709">
        <v>0.02</v>
      </c>
      <c r="AE1709">
        <v>10.5800373271561</v>
      </c>
      <c r="AF1709">
        <v>172.5438364</v>
      </c>
      <c r="AG1709">
        <v>-43.482215230000001</v>
      </c>
      <c r="AI1709">
        <v>320600</v>
      </c>
      <c r="AJ1709" t="s">
        <v>1840</v>
      </c>
      <c r="AK1709" t="s">
        <v>96</v>
      </c>
      <c r="AL1709">
        <v>0</v>
      </c>
      <c r="AM1709">
        <v>0</v>
      </c>
      <c r="AN1709">
        <v>0</v>
      </c>
      <c r="AO1709">
        <v>0</v>
      </c>
      <c r="AP1709">
        <v>0</v>
      </c>
      <c r="AQ1709">
        <v>0.6</v>
      </c>
      <c r="AR1709">
        <v>0</v>
      </c>
      <c r="AS1709">
        <v>0.19</v>
      </c>
      <c r="AT1709">
        <v>0.21</v>
      </c>
      <c r="AU1709">
        <v>0</v>
      </c>
      <c r="AV1709">
        <v>2.1999700428158602</v>
      </c>
      <c r="AW1709">
        <v>172.58360329999999</v>
      </c>
      <c r="AX1709">
        <v>-43.513293910000002</v>
      </c>
    </row>
    <row r="1710" spans="1:50" x14ac:dyDescent="0.55000000000000004">
      <c r="A1710">
        <v>317700</v>
      </c>
      <c r="B1710" t="s">
        <v>1809</v>
      </c>
      <c r="C1710" t="s">
        <v>96</v>
      </c>
      <c r="D1710">
        <v>0</v>
      </c>
      <c r="E1710">
        <v>0</v>
      </c>
      <c r="F1710">
        <v>0</v>
      </c>
      <c r="G1710">
        <v>0</v>
      </c>
      <c r="H1710">
        <v>0.98</v>
      </c>
      <c r="I1710">
        <v>0</v>
      </c>
      <c r="J1710">
        <v>0</v>
      </c>
      <c r="K1710">
        <v>0.01</v>
      </c>
      <c r="L1710">
        <v>0.01</v>
      </c>
      <c r="M1710">
        <v>0.02</v>
      </c>
      <c r="N1710">
        <v>4.8793586885656204</v>
      </c>
      <c r="O1710">
        <f t="shared" si="52"/>
        <v>172.5448389</v>
      </c>
      <c r="P1710">
        <f t="shared" si="53"/>
        <v>-43.510065519999998</v>
      </c>
      <c r="R1710">
        <v>316800</v>
      </c>
      <c r="S1710" t="s">
        <v>1800</v>
      </c>
      <c r="T1710" t="s">
        <v>96</v>
      </c>
      <c r="U1710">
        <v>0</v>
      </c>
      <c r="V1710">
        <v>0</v>
      </c>
      <c r="W1710">
        <v>0</v>
      </c>
      <c r="X1710">
        <v>0</v>
      </c>
      <c r="Y1710">
        <v>1</v>
      </c>
      <c r="Z1710">
        <v>0</v>
      </c>
      <c r="AA1710">
        <v>0</v>
      </c>
      <c r="AB1710">
        <v>0</v>
      </c>
      <c r="AC1710">
        <v>0</v>
      </c>
      <c r="AD1710">
        <v>0.02</v>
      </c>
      <c r="AE1710">
        <v>4.6620589314148502</v>
      </c>
      <c r="AF1710">
        <v>172.5983343</v>
      </c>
      <c r="AG1710">
        <v>-43.454428640000003</v>
      </c>
      <c r="AI1710">
        <v>320700</v>
      </c>
      <c r="AJ1710" t="s">
        <v>1841</v>
      </c>
      <c r="AK1710" t="s">
        <v>96</v>
      </c>
      <c r="AL1710">
        <v>0</v>
      </c>
      <c r="AM1710">
        <v>0</v>
      </c>
      <c r="AN1710">
        <v>0</v>
      </c>
      <c r="AO1710">
        <v>0</v>
      </c>
      <c r="AP1710">
        <v>0</v>
      </c>
      <c r="AQ1710">
        <v>1</v>
      </c>
      <c r="AR1710">
        <v>0</v>
      </c>
      <c r="AS1710">
        <v>0</v>
      </c>
      <c r="AT1710">
        <v>0</v>
      </c>
      <c r="AU1710">
        <v>0</v>
      </c>
      <c r="AV1710">
        <v>2.87786169882457</v>
      </c>
      <c r="AW1710">
        <v>172.56567619999899</v>
      </c>
      <c r="AX1710">
        <v>-43.522732740000002</v>
      </c>
    </row>
    <row r="1711" spans="1:50" x14ac:dyDescent="0.55000000000000004">
      <c r="A1711">
        <v>317800</v>
      </c>
      <c r="B1711" t="s">
        <v>1810</v>
      </c>
      <c r="C1711" t="s">
        <v>96</v>
      </c>
      <c r="D1711">
        <v>0</v>
      </c>
      <c r="E1711">
        <v>0.01</v>
      </c>
      <c r="F1711">
        <v>0</v>
      </c>
      <c r="G1711">
        <v>0</v>
      </c>
      <c r="H1711">
        <v>0.95</v>
      </c>
      <c r="I1711">
        <v>0</v>
      </c>
      <c r="J1711">
        <v>0</v>
      </c>
      <c r="K1711">
        <v>0.02</v>
      </c>
      <c r="L1711">
        <v>0.02</v>
      </c>
      <c r="M1711">
        <v>0.02</v>
      </c>
      <c r="N1711">
        <v>5.4470555110477799</v>
      </c>
      <c r="O1711">
        <f t="shared" si="52"/>
        <v>172.58765969999999</v>
      </c>
      <c r="P1711">
        <f t="shared" si="53"/>
        <v>-43.483564479999998</v>
      </c>
      <c r="R1711">
        <v>316900</v>
      </c>
      <c r="S1711" t="s">
        <v>1801</v>
      </c>
      <c r="T1711" t="s">
        <v>96</v>
      </c>
      <c r="U1711">
        <v>0</v>
      </c>
      <c r="V1711">
        <v>0</v>
      </c>
      <c r="W1711">
        <v>0</v>
      </c>
      <c r="X1711">
        <v>0</v>
      </c>
      <c r="Y1711">
        <v>1</v>
      </c>
      <c r="Z1711">
        <v>0</v>
      </c>
      <c r="AA1711">
        <v>0</v>
      </c>
      <c r="AB1711">
        <v>0</v>
      </c>
      <c r="AC1711">
        <v>0</v>
      </c>
      <c r="AD1711">
        <v>0.02</v>
      </c>
      <c r="AE1711" t="s">
        <v>97</v>
      </c>
      <c r="AF1711">
        <v>172.62309119999901</v>
      </c>
      <c r="AG1711">
        <v>-43.445682529999999</v>
      </c>
      <c r="AI1711">
        <v>320800</v>
      </c>
      <c r="AJ1711" t="s">
        <v>1842</v>
      </c>
      <c r="AK1711" t="s">
        <v>96</v>
      </c>
      <c r="AL1711" t="s">
        <v>97</v>
      </c>
      <c r="AM1711" t="s">
        <v>97</v>
      </c>
      <c r="AN1711" t="s">
        <v>97</v>
      </c>
      <c r="AO1711">
        <v>0</v>
      </c>
      <c r="AP1711" t="s">
        <v>97</v>
      </c>
      <c r="AQ1711" t="s">
        <v>97</v>
      </c>
      <c r="AR1711">
        <v>0</v>
      </c>
      <c r="AS1711" t="s">
        <v>97</v>
      </c>
      <c r="AT1711" t="s">
        <v>97</v>
      </c>
      <c r="AU1711">
        <v>0</v>
      </c>
      <c r="AV1711" t="s">
        <v>97</v>
      </c>
      <c r="AW1711">
        <v>172.5963533</v>
      </c>
      <c r="AX1711">
        <v>-43.506681299999997</v>
      </c>
    </row>
    <row r="1712" spans="1:50" x14ac:dyDescent="0.55000000000000004">
      <c r="A1712">
        <v>317900</v>
      </c>
      <c r="B1712" t="s">
        <v>1811</v>
      </c>
      <c r="C1712" t="s">
        <v>96</v>
      </c>
      <c r="D1712">
        <v>0</v>
      </c>
      <c r="E1712">
        <v>0.01</v>
      </c>
      <c r="F1712">
        <v>0</v>
      </c>
      <c r="G1712">
        <v>0</v>
      </c>
      <c r="H1712">
        <v>0.93</v>
      </c>
      <c r="I1712">
        <v>0</v>
      </c>
      <c r="J1712">
        <v>0</v>
      </c>
      <c r="K1712">
        <v>0.04</v>
      </c>
      <c r="L1712">
        <v>0.02</v>
      </c>
      <c r="M1712">
        <v>0.02</v>
      </c>
      <c r="N1712">
        <v>6.0447602675052998</v>
      </c>
      <c r="O1712">
        <f t="shared" si="52"/>
        <v>172.59898999999999</v>
      </c>
      <c r="P1712">
        <f t="shared" si="53"/>
        <v>-43.478142249999998</v>
      </c>
      <c r="R1712">
        <v>317000</v>
      </c>
      <c r="S1712" t="s">
        <v>1802</v>
      </c>
      <c r="T1712" t="s">
        <v>96</v>
      </c>
      <c r="U1712">
        <v>0</v>
      </c>
      <c r="V1712">
        <v>0</v>
      </c>
      <c r="W1712">
        <v>0</v>
      </c>
      <c r="X1712">
        <v>0</v>
      </c>
      <c r="Y1712">
        <v>1</v>
      </c>
      <c r="Z1712">
        <v>0</v>
      </c>
      <c r="AA1712">
        <v>0</v>
      </c>
      <c r="AB1712">
        <v>0</v>
      </c>
      <c r="AC1712">
        <v>0</v>
      </c>
      <c r="AD1712">
        <v>0.02</v>
      </c>
      <c r="AE1712">
        <v>4.61837850627892</v>
      </c>
      <c r="AF1712">
        <v>172.57261159999999</v>
      </c>
      <c r="AG1712">
        <v>-43.477579380000002</v>
      </c>
      <c r="AI1712">
        <v>320900</v>
      </c>
      <c r="AJ1712" t="s">
        <v>1843</v>
      </c>
      <c r="AK1712" t="s">
        <v>96</v>
      </c>
      <c r="AL1712">
        <v>0</v>
      </c>
      <c r="AM1712">
        <v>0</v>
      </c>
      <c r="AN1712">
        <v>0</v>
      </c>
      <c r="AO1712">
        <v>0</v>
      </c>
      <c r="AP1712">
        <v>0.01</v>
      </c>
      <c r="AQ1712">
        <v>0.51</v>
      </c>
      <c r="AR1712">
        <v>0</v>
      </c>
      <c r="AS1712">
        <v>0.12</v>
      </c>
      <c r="AT1712">
        <v>0.36</v>
      </c>
      <c r="AU1712">
        <v>0</v>
      </c>
      <c r="AV1712">
        <v>1.7050953424911099</v>
      </c>
      <c r="AW1712">
        <v>172.61506459999899</v>
      </c>
      <c r="AX1712">
        <v>-43.498047579999998</v>
      </c>
    </row>
    <row r="1713" spans="1:50" x14ac:dyDescent="0.55000000000000004">
      <c r="A1713">
        <v>318000</v>
      </c>
      <c r="B1713" t="s">
        <v>1812</v>
      </c>
      <c r="C1713" t="s">
        <v>96</v>
      </c>
      <c r="D1713">
        <v>0</v>
      </c>
      <c r="E1713">
        <v>0.01</v>
      </c>
      <c r="F1713">
        <v>0</v>
      </c>
      <c r="G1713">
        <v>0</v>
      </c>
      <c r="H1713">
        <v>0.95</v>
      </c>
      <c r="I1713">
        <v>0.01</v>
      </c>
      <c r="J1713">
        <v>0</v>
      </c>
      <c r="K1713">
        <v>0.02</v>
      </c>
      <c r="L1713">
        <v>0.01</v>
      </c>
      <c r="M1713">
        <v>0.02</v>
      </c>
      <c r="N1713">
        <v>5.25736837776555</v>
      </c>
      <c r="O1713">
        <f t="shared" si="52"/>
        <v>172.57900140000001</v>
      </c>
      <c r="P1713">
        <f t="shared" si="53"/>
        <v>-43.48933117</v>
      </c>
      <c r="R1713">
        <v>317100</v>
      </c>
      <c r="S1713" t="s">
        <v>1803</v>
      </c>
      <c r="T1713" t="s">
        <v>96</v>
      </c>
      <c r="U1713">
        <v>0</v>
      </c>
      <c r="V1713">
        <v>0</v>
      </c>
      <c r="W1713">
        <v>0</v>
      </c>
      <c r="X1713">
        <v>0</v>
      </c>
      <c r="Y1713">
        <v>1</v>
      </c>
      <c r="Z1713">
        <v>0</v>
      </c>
      <c r="AA1713">
        <v>0</v>
      </c>
      <c r="AB1713">
        <v>0</v>
      </c>
      <c r="AC1713">
        <v>0</v>
      </c>
      <c r="AD1713">
        <v>0.02</v>
      </c>
      <c r="AE1713" t="s">
        <v>97</v>
      </c>
      <c r="AF1713">
        <v>172.69814909999999</v>
      </c>
      <c r="AG1713">
        <v>-43.40851885</v>
      </c>
      <c r="AI1713">
        <v>321000</v>
      </c>
      <c r="AJ1713" t="s">
        <v>1844</v>
      </c>
      <c r="AK1713" t="s">
        <v>96</v>
      </c>
      <c r="AL1713">
        <v>0</v>
      </c>
      <c r="AM1713">
        <v>0.24</v>
      </c>
      <c r="AN1713">
        <v>0</v>
      </c>
      <c r="AO1713">
        <v>0</v>
      </c>
      <c r="AP1713">
        <v>0</v>
      </c>
      <c r="AQ1713">
        <v>0.6</v>
      </c>
      <c r="AR1713">
        <v>0</v>
      </c>
      <c r="AS1713">
        <v>0</v>
      </c>
      <c r="AT1713">
        <v>0.16</v>
      </c>
      <c r="AU1713">
        <v>0</v>
      </c>
      <c r="AV1713">
        <v>4.6548899427729102</v>
      </c>
      <c r="AW1713">
        <v>172.55741649999999</v>
      </c>
      <c r="AX1713">
        <v>-43.532479899999998</v>
      </c>
    </row>
    <row r="1714" spans="1:50" x14ac:dyDescent="0.55000000000000004">
      <c r="A1714">
        <v>318100</v>
      </c>
      <c r="B1714" t="s">
        <v>1813</v>
      </c>
      <c r="C1714" t="s">
        <v>96</v>
      </c>
      <c r="D1714">
        <v>0</v>
      </c>
      <c r="E1714">
        <v>0</v>
      </c>
      <c r="F1714">
        <v>0</v>
      </c>
      <c r="G1714">
        <v>0</v>
      </c>
      <c r="H1714">
        <v>0.98</v>
      </c>
      <c r="I1714">
        <v>0</v>
      </c>
      <c r="J1714">
        <v>0</v>
      </c>
      <c r="K1714">
        <v>0</v>
      </c>
      <c r="L1714">
        <v>0.02</v>
      </c>
      <c r="M1714">
        <v>0.02</v>
      </c>
      <c r="N1714">
        <v>7.99561597121542</v>
      </c>
      <c r="O1714">
        <f t="shared" si="52"/>
        <v>172.46962790000001</v>
      </c>
      <c r="P1714">
        <f t="shared" si="53"/>
        <v>-43.552602669999999</v>
      </c>
      <c r="R1714">
        <v>317200</v>
      </c>
      <c r="S1714" t="s">
        <v>1804</v>
      </c>
      <c r="T1714" t="s">
        <v>96</v>
      </c>
      <c r="U1714">
        <v>0</v>
      </c>
      <c r="V1714">
        <v>0</v>
      </c>
      <c r="W1714">
        <v>0</v>
      </c>
      <c r="X1714">
        <v>0</v>
      </c>
      <c r="Y1714">
        <v>1</v>
      </c>
      <c r="Z1714">
        <v>0</v>
      </c>
      <c r="AA1714">
        <v>0</v>
      </c>
      <c r="AB1714">
        <v>0</v>
      </c>
      <c r="AC1714">
        <v>0</v>
      </c>
      <c r="AD1714">
        <v>0.02</v>
      </c>
      <c r="AE1714">
        <v>7.3801969598476003</v>
      </c>
      <c r="AF1714">
        <v>172.68103719999999</v>
      </c>
      <c r="AG1714">
        <v>-43.438348150000003</v>
      </c>
      <c r="AI1714">
        <v>321100</v>
      </c>
      <c r="AJ1714" t="s">
        <v>1845</v>
      </c>
      <c r="AK1714" t="s">
        <v>96</v>
      </c>
      <c r="AL1714">
        <v>0</v>
      </c>
      <c r="AM1714">
        <v>0</v>
      </c>
      <c r="AN1714">
        <v>0</v>
      </c>
      <c r="AO1714">
        <v>0</v>
      </c>
      <c r="AP1714">
        <v>0</v>
      </c>
      <c r="AQ1714">
        <v>0.72</v>
      </c>
      <c r="AR1714">
        <v>0</v>
      </c>
      <c r="AS1714">
        <v>0</v>
      </c>
      <c r="AT1714">
        <v>0.28000000000000003</v>
      </c>
      <c r="AU1714">
        <v>0</v>
      </c>
      <c r="AV1714">
        <v>0.53000626606828805</v>
      </c>
      <c r="AW1714">
        <v>172.5330913</v>
      </c>
      <c r="AX1714">
        <v>-43.548294349999999</v>
      </c>
    </row>
    <row r="1715" spans="1:50" x14ac:dyDescent="0.55000000000000004">
      <c r="A1715">
        <v>318200</v>
      </c>
      <c r="B1715" t="s">
        <v>1814</v>
      </c>
      <c r="C1715" t="s">
        <v>96</v>
      </c>
      <c r="D1715">
        <v>0</v>
      </c>
      <c r="E1715">
        <v>0</v>
      </c>
      <c r="F1715">
        <v>0</v>
      </c>
      <c r="G1715">
        <v>0</v>
      </c>
      <c r="H1715">
        <v>0.95</v>
      </c>
      <c r="I1715">
        <v>0</v>
      </c>
      <c r="J1715">
        <v>0</v>
      </c>
      <c r="K1715">
        <v>0</v>
      </c>
      <c r="L1715">
        <v>0.05</v>
      </c>
      <c r="M1715">
        <v>0.02</v>
      </c>
      <c r="N1715">
        <v>5.1945107501087397</v>
      </c>
      <c r="O1715">
        <f t="shared" si="52"/>
        <v>172.50820999999999</v>
      </c>
      <c r="P1715">
        <f t="shared" si="53"/>
        <v>-43.533647240000001</v>
      </c>
      <c r="R1715">
        <v>317300</v>
      </c>
      <c r="S1715" t="s">
        <v>1805</v>
      </c>
      <c r="T1715" t="s">
        <v>96</v>
      </c>
      <c r="U1715">
        <v>0</v>
      </c>
      <c r="V1715">
        <v>0</v>
      </c>
      <c r="W1715">
        <v>0</v>
      </c>
      <c r="X1715">
        <v>0</v>
      </c>
      <c r="Y1715">
        <v>0.99</v>
      </c>
      <c r="Z1715">
        <v>0</v>
      </c>
      <c r="AA1715">
        <v>0</v>
      </c>
      <c r="AB1715">
        <v>0</v>
      </c>
      <c r="AC1715">
        <v>0.01</v>
      </c>
      <c r="AD1715">
        <v>0.02</v>
      </c>
      <c r="AE1715">
        <v>6.4881190113257103</v>
      </c>
      <c r="AF1715">
        <v>172.63764409999999</v>
      </c>
      <c r="AG1715">
        <v>-43.448409550000001</v>
      </c>
      <c r="AI1715">
        <v>321200</v>
      </c>
      <c r="AJ1715" t="s">
        <v>1846</v>
      </c>
      <c r="AK1715" t="s">
        <v>96</v>
      </c>
      <c r="AL1715">
        <v>0</v>
      </c>
      <c r="AM1715">
        <v>0.09</v>
      </c>
      <c r="AN1715">
        <v>0</v>
      </c>
      <c r="AO1715">
        <v>0</v>
      </c>
      <c r="AP1715">
        <v>0.41</v>
      </c>
      <c r="AQ1715">
        <v>0.05</v>
      </c>
      <c r="AR1715">
        <v>0</v>
      </c>
      <c r="AS1715">
        <v>0.12</v>
      </c>
      <c r="AT1715">
        <v>0.33</v>
      </c>
      <c r="AU1715">
        <v>0</v>
      </c>
      <c r="AV1715">
        <v>4.6078081801572903</v>
      </c>
      <c r="AW1715">
        <v>172.57826459999899</v>
      </c>
      <c r="AX1715">
        <v>-43.523361270000002</v>
      </c>
    </row>
    <row r="1716" spans="1:50" x14ac:dyDescent="0.55000000000000004">
      <c r="A1716">
        <v>318300</v>
      </c>
      <c r="B1716" t="s">
        <v>1815</v>
      </c>
      <c r="C1716" t="s">
        <v>96</v>
      </c>
      <c r="D1716">
        <v>0</v>
      </c>
      <c r="E1716">
        <v>0.02</v>
      </c>
      <c r="F1716">
        <v>0</v>
      </c>
      <c r="G1716">
        <v>0</v>
      </c>
      <c r="H1716">
        <v>0.93</v>
      </c>
      <c r="I1716">
        <v>0</v>
      </c>
      <c r="J1716">
        <v>0</v>
      </c>
      <c r="K1716">
        <v>0.03</v>
      </c>
      <c r="L1716">
        <v>0.02</v>
      </c>
      <c r="M1716">
        <v>0.02</v>
      </c>
      <c r="N1716">
        <v>4.6826934341667101</v>
      </c>
      <c r="O1716">
        <f t="shared" si="52"/>
        <v>172.56738149999899</v>
      </c>
      <c r="P1716">
        <f t="shared" si="53"/>
        <v>-43.499485970000002</v>
      </c>
      <c r="R1716">
        <v>317400</v>
      </c>
      <c r="S1716" t="s">
        <v>1806</v>
      </c>
      <c r="T1716" t="s">
        <v>96</v>
      </c>
      <c r="U1716">
        <v>0</v>
      </c>
      <c r="V1716">
        <v>0</v>
      </c>
      <c r="W1716">
        <v>0</v>
      </c>
      <c r="X1716">
        <v>0</v>
      </c>
      <c r="Y1716">
        <v>0.9</v>
      </c>
      <c r="Z1716">
        <v>0</v>
      </c>
      <c r="AA1716">
        <v>0</v>
      </c>
      <c r="AB1716">
        <v>0</v>
      </c>
      <c r="AC1716">
        <v>0.1</v>
      </c>
      <c r="AD1716">
        <v>0.02</v>
      </c>
      <c r="AE1716">
        <v>1.9207863075564</v>
      </c>
      <c r="AF1716">
        <v>172.61415349999999</v>
      </c>
      <c r="AG1716">
        <v>-43.458663229999999</v>
      </c>
      <c r="AI1716">
        <v>321300</v>
      </c>
      <c r="AJ1716" t="s">
        <v>1847</v>
      </c>
      <c r="AK1716" t="s">
        <v>96</v>
      </c>
      <c r="AL1716">
        <v>0</v>
      </c>
      <c r="AM1716">
        <v>0</v>
      </c>
      <c r="AN1716">
        <v>0</v>
      </c>
      <c r="AO1716">
        <v>0</v>
      </c>
      <c r="AP1716">
        <v>0</v>
      </c>
      <c r="AQ1716">
        <v>1</v>
      </c>
      <c r="AR1716">
        <v>0</v>
      </c>
      <c r="AS1716">
        <v>0</v>
      </c>
      <c r="AT1716">
        <v>0</v>
      </c>
      <c r="AU1716">
        <v>0</v>
      </c>
      <c r="AV1716">
        <v>0.676516143456106</v>
      </c>
      <c r="AW1716">
        <v>172.66779600000001</v>
      </c>
      <c r="AX1716">
        <v>-43.477139610000002</v>
      </c>
    </row>
    <row r="1717" spans="1:50" x14ac:dyDescent="0.55000000000000004">
      <c r="A1717">
        <v>318400</v>
      </c>
      <c r="B1717" t="s">
        <v>1816</v>
      </c>
      <c r="C1717" t="s">
        <v>96</v>
      </c>
      <c r="D1717">
        <v>0</v>
      </c>
      <c r="E1717">
        <v>0</v>
      </c>
      <c r="F1717">
        <v>0</v>
      </c>
      <c r="G1717">
        <v>0</v>
      </c>
      <c r="H1717">
        <v>1</v>
      </c>
      <c r="I1717">
        <v>0</v>
      </c>
      <c r="J1717">
        <v>0</v>
      </c>
      <c r="K1717">
        <v>0</v>
      </c>
      <c r="L1717">
        <v>0</v>
      </c>
      <c r="M1717">
        <v>0.02</v>
      </c>
      <c r="N1717">
        <v>5.0455247583302603</v>
      </c>
      <c r="O1717">
        <f t="shared" si="52"/>
        <v>172.6450275</v>
      </c>
      <c r="P1717">
        <f t="shared" si="53"/>
        <v>-43.469800909999996</v>
      </c>
      <c r="R1717">
        <v>317500</v>
      </c>
      <c r="S1717" t="s">
        <v>1807</v>
      </c>
      <c r="T1717" t="s">
        <v>96</v>
      </c>
      <c r="U1717">
        <v>0</v>
      </c>
      <c r="V1717">
        <v>0</v>
      </c>
      <c r="W1717">
        <v>0</v>
      </c>
      <c r="X1717">
        <v>0</v>
      </c>
      <c r="Y1717">
        <v>0.98</v>
      </c>
      <c r="Z1717">
        <v>0</v>
      </c>
      <c r="AA1717">
        <v>0</v>
      </c>
      <c r="AB1717">
        <v>0.01</v>
      </c>
      <c r="AC1717">
        <v>0.01</v>
      </c>
      <c r="AD1717">
        <v>0.02</v>
      </c>
      <c r="AE1717">
        <v>9.5319009415278995</v>
      </c>
      <c r="AF1717">
        <v>172.55854729999999</v>
      </c>
      <c r="AG1717">
        <v>-43.493365650000001</v>
      </c>
      <c r="AI1717">
        <v>321400</v>
      </c>
      <c r="AJ1717" t="s">
        <v>1848</v>
      </c>
      <c r="AK1717" t="s">
        <v>96</v>
      </c>
      <c r="AL1717">
        <v>0</v>
      </c>
      <c r="AM1717">
        <v>0.05</v>
      </c>
      <c r="AN1717">
        <v>0</v>
      </c>
      <c r="AO1717">
        <v>0</v>
      </c>
      <c r="AP1717">
        <v>0.01</v>
      </c>
      <c r="AQ1717">
        <v>0.6</v>
      </c>
      <c r="AR1717">
        <v>0</v>
      </c>
      <c r="AS1717">
        <v>0.11</v>
      </c>
      <c r="AT1717">
        <v>0.23</v>
      </c>
      <c r="AU1717">
        <v>0</v>
      </c>
      <c r="AV1717">
        <v>4.46224710204062</v>
      </c>
      <c r="AW1717">
        <v>172.6087465</v>
      </c>
      <c r="AX1717">
        <v>-43.50761954</v>
      </c>
    </row>
    <row r="1718" spans="1:50" x14ac:dyDescent="0.55000000000000004">
      <c r="A1718">
        <v>318500</v>
      </c>
      <c r="B1718" t="s">
        <v>1817</v>
      </c>
      <c r="C1718" t="s">
        <v>96</v>
      </c>
      <c r="D1718">
        <v>0</v>
      </c>
      <c r="E1718">
        <v>0</v>
      </c>
      <c r="F1718">
        <v>0</v>
      </c>
      <c r="G1718">
        <v>0</v>
      </c>
      <c r="H1718">
        <v>1</v>
      </c>
      <c r="I1718">
        <v>0</v>
      </c>
      <c r="J1718">
        <v>0</v>
      </c>
      <c r="K1718">
        <v>0</v>
      </c>
      <c r="L1718">
        <v>0</v>
      </c>
      <c r="M1718">
        <v>0.02</v>
      </c>
      <c r="N1718">
        <v>4.9245399153342797</v>
      </c>
      <c r="O1718">
        <f t="shared" si="52"/>
        <v>172.5573005</v>
      </c>
      <c r="P1718">
        <f t="shared" si="53"/>
        <v>-43.506530150000003</v>
      </c>
      <c r="R1718">
        <v>317600</v>
      </c>
      <c r="S1718" t="s">
        <v>1808</v>
      </c>
      <c r="T1718" t="s">
        <v>96</v>
      </c>
      <c r="U1718">
        <v>0</v>
      </c>
      <c r="V1718">
        <v>0</v>
      </c>
      <c r="W1718">
        <v>0</v>
      </c>
      <c r="X1718">
        <v>0</v>
      </c>
      <c r="Y1718">
        <v>1</v>
      </c>
      <c r="Z1718">
        <v>0</v>
      </c>
      <c r="AA1718">
        <v>0</v>
      </c>
      <c r="AB1718">
        <v>0</v>
      </c>
      <c r="AC1718">
        <v>0</v>
      </c>
      <c r="AD1718">
        <v>0.02</v>
      </c>
      <c r="AE1718" t="s">
        <v>97</v>
      </c>
      <c r="AF1718">
        <v>172.60263599999999</v>
      </c>
      <c r="AG1718">
        <v>-43.470616749999998</v>
      </c>
      <c r="AI1718">
        <v>321500</v>
      </c>
      <c r="AJ1718" t="s">
        <v>1849</v>
      </c>
      <c r="AK1718" t="s">
        <v>96</v>
      </c>
      <c r="AL1718">
        <v>0</v>
      </c>
      <c r="AM1718">
        <v>0</v>
      </c>
      <c r="AN1718">
        <v>0</v>
      </c>
      <c r="AO1718">
        <v>0</v>
      </c>
      <c r="AP1718">
        <v>0</v>
      </c>
      <c r="AQ1718">
        <v>0.47</v>
      </c>
      <c r="AR1718">
        <v>0</v>
      </c>
      <c r="AS1718">
        <v>0.15</v>
      </c>
      <c r="AT1718">
        <v>0.38</v>
      </c>
      <c r="AU1718">
        <v>0</v>
      </c>
      <c r="AV1718">
        <v>0.92983461481872198</v>
      </c>
      <c r="AW1718">
        <v>172.59616059999999</v>
      </c>
      <c r="AX1718">
        <v>-43.514535459999998</v>
      </c>
    </row>
    <row r="1719" spans="1:50" x14ac:dyDescent="0.55000000000000004">
      <c r="A1719">
        <v>318600</v>
      </c>
      <c r="B1719" t="s">
        <v>1818</v>
      </c>
      <c r="C1719" t="s">
        <v>96</v>
      </c>
      <c r="D1719">
        <v>0</v>
      </c>
      <c r="E1719">
        <v>0</v>
      </c>
      <c r="F1719">
        <v>0</v>
      </c>
      <c r="G1719">
        <v>0</v>
      </c>
      <c r="H1719">
        <v>0.98</v>
      </c>
      <c r="I1719">
        <v>0.01</v>
      </c>
      <c r="J1719">
        <v>0</v>
      </c>
      <c r="K1719">
        <v>0.01</v>
      </c>
      <c r="L1719">
        <v>0</v>
      </c>
      <c r="M1719">
        <v>0.02</v>
      </c>
      <c r="N1719">
        <v>7.2255246543854996</v>
      </c>
      <c r="O1719">
        <f t="shared" si="52"/>
        <v>172.62469569999999</v>
      </c>
      <c r="P1719">
        <f t="shared" si="53"/>
        <v>-43.469195689999999</v>
      </c>
      <c r="R1719">
        <v>317700</v>
      </c>
      <c r="S1719" t="s">
        <v>1809</v>
      </c>
      <c r="T1719" t="s">
        <v>96</v>
      </c>
      <c r="U1719">
        <v>0</v>
      </c>
      <c r="V1719">
        <v>0</v>
      </c>
      <c r="W1719">
        <v>0</v>
      </c>
      <c r="X1719">
        <v>0</v>
      </c>
      <c r="Y1719">
        <v>0.97</v>
      </c>
      <c r="Z1719">
        <v>0</v>
      </c>
      <c r="AA1719">
        <v>0</v>
      </c>
      <c r="AB1719">
        <v>0</v>
      </c>
      <c r="AC1719">
        <v>0.03</v>
      </c>
      <c r="AD1719">
        <v>0.02</v>
      </c>
      <c r="AE1719">
        <v>7.8602074026130504</v>
      </c>
      <c r="AF1719">
        <v>172.5448389</v>
      </c>
      <c r="AG1719">
        <v>-43.510065519999998</v>
      </c>
      <c r="AI1719">
        <v>321600</v>
      </c>
      <c r="AJ1719" t="s">
        <v>1850</v>
      </c>
      <c r="AK1719" t="s">
        <v>96</v>
      </c>
      <c r="AL1719">
        <v>0</v>
      </c>
      <c r="AM1719">
        <v>0</v>
      </c>
      <c r="AN1719">
        <v>0</v>
      </c>
      <c r="AO1719">
        <v>0</v>
      </c>
      <c r="AP1719">
        <v>0</v>
      </c>
      <c r="AQ1719">
        <v>1</v>
      </c>
      <c r="AR1719">
        <v>0</v>
      </c>
      <c r="AS1719">
        <v>0</v>
      </c>
      <c r="AT1719">
        <v>0</v>
      </c>
      <c r="AU1719">
        <v>0</v>
      </c>
      <c r="AV1719">
        <v>1.8583354075834799</v>
      </c>
      <c r="AW1719">
        <v>172.6788043</v>
      </c>
      <c r="AX1719">
        <v>-43.469989210000001</v>
      </c>
    </row>
    <row r="1720" spans="1:50" x14ac:dyDescent="0.55000000000000004">
      <c r="A1720">
        <v>318700</v>
      </c>
      <c r="B1720" t="s">
        <v>1819</v>
      </c>
      <c r="C1720" t="s">
        <v>96</v>
      </c>
      <c r="D1720">
        <v>0</v>
      </c>
      <c r="E1720">
        <v>0.01</v>
      </c>
      <c r="F1720">
        <v>0</v>
      </c>
      <c r="G1720">
        <v>0</v>
      </c>
      <c r="H1720">
        <v>0.99</v>
      </c>
      <c r="I1720">
        <v>0</v>
      </c>
      <c r="J1720">
        <v>0</v>
      </c>
      <c r="K1720">
        <v>0</v>
      </c>
      <c r="L1720">
        <v>0</v>
      </c>
      <c r="M1720">
        <v>0.02</v>
      </c>
      <c r="N1720">
        <v>5.4522240245122502</v>
      </c>
      <c r="O1720">
        <f t="shared" si="52"/>
        <v>172.53013769999899</v>
      </c>
      <c r="P1720">
        <f t="shared" si="53"/>
        <v>-43.52505687</v>
      </c>
      <c r="R1720">
        <v>317800</v>
      </c>
      <c r="S1720" t="s">
        <v>1810</v>
      </c>
      <c r="T1720" t="s">
        <v>96</v>
      </c>
      <c r="U1720">
        <v>0</v>
      </c>
      <c r="V1720">
        <v>0</v>
      </c>
      <c r="W1720">
        <v>0</v>
      </c>
      <c r="X1720">
        <v>0</v>
      </c>
      <c r="Y1720">
        <v>1</v>
      </c>
      <c r="Z1720">
        <v>0</v>
      </c>
      <c r="AA1720">
        <v>0</v>
      </c>
      <c r="AB1720">
        <v>0</v>
      </c>
      <c r="AC1720">
        <v>0</v>
      </c>
      <c r="AD1720">
        <v>0.02</v>
      </c>
      <c r="AE1720">
        <v>1.1981126800273001</v>
      </c>
      <c r="AF1720">
        <v>172.58765969999999</v>
      </c>
      <c r="AG1720">
        <v>-43.483564479999998</v>
      </c>
      <c r="AI1720">
        <v>321700</v>
      </c>
      <c r="AJ1720" t="s">
        <v>1851</v>
      </c>
      <c r="AK1720" t="s">
        <v>96</v>
      </c>
      <c r="AL1720">
        <v>0</v>
      </c>
      <c r="AM1720">
        <v>0.56000000000000005</v>
      </c>
      <c r="AN1720">
        <v>0</v>
      </c>
      <c r="AO1720">
        <v>0</v>
      </c>
      <c r="AP1720">
        <v>0</v>
      </c>
      <c r="AQ1720">
        <v>0.08</v>
      </c>
      <c r="AR1720">
        <v>0</v>
      </c>
      <c r="AS1720">
        <v>0</v>
      </c>
      <c r="AT1720">
        <v>0.36</v>
      </c>
      <c r="AU1720">
        <v>0</v>
      </c>
      <c r="AV1720">
        <v>3.77009727042531</v>
      </c>
      <c r="AW1720">
        <v>172.63819330000001</v>
      </c>
      <c r="AX1720">
        <v>-43.492926609999998</v>
      </c>
    </row>
    <row r="1721" spans="1:50" x14ac:dyDescent="0.55000000000000004">
      <c r="A1721">
        <v>318800</v>
      </c>
      <c r="B1721" t="s">
        <v>1820</v>
      </c>
      <c r="C1721" t="s">
        <v>96</v>
      </c>
      <c r="D1721">
        <v>0</v>
      </c>
      <c r="E1721">
        <v>0</v>
      </c>
      <c r="F1721">
        <v>0</v>
      </c>
      <c r="G1721">
        <v>0</v>
      </c>
      <c r="H1721">
        <v>1</v>
      </c>
      <c r="I1721">
        <v>0</v>
      </c>
      <c r="J1721">
        <v>0</v>
      </c>
      <c r="K1721">
        <v>0</v>
      </c>
      <c r="L1721">
        <v>0</v>
      </c>
      <c r="M1721">
        <v>0.02</v>
      </c>
      <c r="N1721">
        <v>6.5519678601581202</v>
      </c>
      <c r="O1721">
        <f t="shared" si="52"/>
        <v>172.613316</v>
      </c>
      <c r="P1721">
        <f t="shared" si="53"/>
        <v>-43.478453620000003</v>
      </c>
      <c r="R1721">
        <v>317900</v>
      </c>
      <c r="S1721" t="s">
        <v>1811</v>
      </c>
      <c r="T1721" t="s">
        <v>96</v>
      </c>
      <c r="U1721">
        <v>0</v>
      </c>
      <c r="V1721">
        <v>0</v>
      </c>
      <c r="W1721">
        <v>0</v>
      </c>
      <c r="X1721">
        <v>0</v>
      </c>
      <c r="Y1721">
        <v>0.92</v>
      </c>
      <c r="Z1721">
        <v>0</v>
      </c>
      <c r="AA1721">
        <v>0</v>
      </c>
      <c r="AB1721">
        <v>0</v>
      </c>
      <c r="AC1721">
        <v>0.08</v>
      </c>
      <c r="AD1721">
        <v>0.02</v>
      </c>
      <c r="AE1721">
        <v>3.2600187346904299</v>
      </c>
      <c r="AF1721">
        <v>172.59898999999999</v>
      </c>
      <c r="AG1721">
        <v>-43.478142249999998</v>
      </c>
      <c r="AI1721">
        <v>321800</v>
      </c>
      <c r="AJ1721" t="s">
        <v>1852</v>
      </c>
      <c r="AK1721" t="s">
        <v>96</v>
      </c>
      <c r="AL1721">
        <v>0</v>
      </c>
      <c r="AM1721">
        <v>0.42</v>
      </c>
      <c r="AN1721">
        <v>0</v>
      </c>
      <c r="AO1721">
        <v>0</v>
      </c>
      <c r="AP1721">
        <v>0</v>
      </c>
      <c r="AQ1721">
        <v>0.41</v>
      </c>
      <c r="AR1721">
        <v>0</v>
      </c>
      <c r="AS1721">
        <v>0.01</v>
      </c>
      <c r="AT1721">
        <v>0.16</v>
      </c>
      <c r="AU1721">
        <v>0</v>
      </c>
      <c r="AV1721">
        <v>7.8572332860192997</v>
      </c>
      <c r="AW1721">
        <v>172.57548030000001</v>
      </c>
      <c r="AX1721">
        <v>-43.528853249999997</v>
      </c>
    </row>
    <row r="1722" spans="1:50" x14ac:dyDescent="0.55000000000000004">
      <c r="A1722">
        <v>318900</v>
      </c>
      <c r="B1722" t="s">
        <v>1821</v>
      </c>
      <c r="C1722" t="s">
        <v>96</v>
      </c>
      <c r="D1722">
        <v>0</v>
      </c>
      <c r="E1722">
        <v>0</v>
      </c>
      <c r="F1722">
        <v>0</v>
      </c>
      <c r="G1722">
        <v>0</v>
      </c>
      <c r="H1722">
        <v>0.98</v>
      </c>
      <c r="I1722">
        <v>0</v>
      </c>
      <c r="J1722">
        <v>0</v>
      </c>
      <c r="K1722">
        <v>0.02</v>
      </c>
      <c r="L1722">
        <v>0</v>
      </c>
      <c r="M1722">
        <v>0.02</v>
      </c>
      <c r="N1722">
        <v>5.11084459651331</v>
      </c>
      <c r="O1722">
        <f t="shared" si="52"/>
        <v>172.55038450000001</v>
      </c>
      <c r="P1722">
        <f t="shared" si="53"/>
        <v>-43.513393630000003</v>
      </c>
      <c r="R1722">
        <v>318000</v>
      </c>
      <c r="S1722" t="s">
        <v>1812</v>
      </c>
      <c r="T1722" t="s">
        <v>96</v>
      </c>
      <c r="U1722">
        <v>0</v>
      </c>
      <c r="V1722">
        <v>0</v>
      </c>
      <c r="W1722">
        <v>0</v>
      </c>
      <c r="X1722">
        <v>0</v>
      </c>
      <c r="Y1722">
        <v>0.86</v>
      </c>
      <c r="Z1722">
        <v>0</v>
      </c>
      <c r="AA1722">
        <v>0</v>
      </c>
      <c r="AB1722">
        <v>0</v>
      </c>
      <c r="AC1722">
        <v>0.14000000000000001</v>
      </c>
      <c r="AD1722">
        <v>0.02</v>
      </c>
      <c r="AE1722">
        <v>2.2079105744596101</v>
      </c>
      <c r="AF1722">
        <v>172.57900140000001</v>
      </c>
      <c r="AG1722">
        <v>-43.48933117</v>
      </c>
      <c r="AI1722">
        <v>321900</v>
      </c>
      <c r="AJ1722" t="s">
        <v>1853</v>
      </c>
      <c r="AK1722" t="s">
        <v>96</v>
      </c>
      <c r="AL1722" t="s">
        <v>97</v>
      </c>
      <c r="AM1722" t="s">
        <v>97</v>
      </c>
      <c r="AN1722" t="s">
        <v>97</v>
      </c>
      <c r="AO1722">
        <v>0</v>
      </c>
      <c r="AP1722" t="s">
        <v>97</v>
      </c>
      <c r="AQ1722" t="s">
        <v>97</v>
      </c>
      <c r="AR1722">
        <v>0</v>
      </c>
      <c r="AS1722" t="s">
        <v>97</v>
      </c>
      <c r="AT1722" t="s">
        <v>97</v>
      </c>
      <c r="AU1722">
        <v>0</v>
      </c>
      <c r="AV1722" t="s">
        <v>97</v>
      </c>
      <c r="AW1722">
        <v>172.53849080000001</v>
      </c>
      <c r="AX1722">
        <v>-43.552726159999999</v>
      </c>
    </row>
    <row r="1723" spans="1:50" x14ac:dyDescent="0.55000000000000004">
      <c r="A1723">
        <v>319000</v>
      </c>
      <c r="B1723" t="s">
        <v>1822</v>
      </c>
      <c r="C1723" t="s">
        <v>96</v>
      </c>
      <c r="D1723">
        <v>0</v>
      </c>
      <c r="E1723">
        <v>0.04</v>
      </c>
      <c r="F1723">
        <v>0</v>
      </c>
      <c r="G1723">
        <v>0</v>
      </c>
      <c r="H1723">
        <v>0.92</v>
      </c>
      <c r="I1723">
        <v>0</v>
      </c>
      <c r="J1723">
        <v>0</v>
      </c>
      <c r="K1723">
        <v>0.02</v>
      </c>
      <c r="L1723">
        <v>0.02</v>
      </c>
      <c r="M1723">
        <v>0.02</v>
      </c>
      <c r="N1723">
        <v>4.8680784493961404</v>
      </c>
      <c r="O1723">
        <f t="shared" si="52"/>
        <v>172.58605510000001</v>
      </c>
      <c r="P1723">
        <f t="shared" si="53"/>
        <v>-43.494227350000003</v>
      </c>
      <c r="R1723">
        <v>318100</v>
      </c>
      <c r="S1723" t="s">
        <v>1813</v>
      </c>
      <c r="T1723" t="s">
        <v>96</v>
      </c>
      <c r="U1723">
        <v>0</v>
      </c>
      <c r="V1723">
        <v>0</v>
      </c>
      <c r="W1723">
        <v>0</v>
      </c>
      <c r="X1723">
        <v>0</v>
      </c>
      <c r="Y1723">
        <v>0.7</v>
      </c>
      <c r="Z1723">
        <v>0</v>
      </c>
      <c r="AA1723">
        <v>0</v>
      </c>
      <c r="AB1723">
        <v>0</v>
      </c>
      <c r="AC1723">
        <v>0.3</v>
      </c>
      <c r="AD1723">
        <v>0.02</v>
      </c>
      <c r="AE1723">
        <v>1.9777286297999099</v>
      </c>
      <c r="AF1723">
        <v>172.46962790000001</v>
      </c>
      <c r="AG1723">
        <v>-43.552602669999999</v>
      </c>
      <c r="AI1723">
        <v>322000</v>
      </c>
      <c r="AJ1723" t="s">
        <v>1854</v>
      </c>
      <c r="AK1723" t="s">
        <v>96</v>
      </c>
      <c r="AL1723">
        <v>0</v>
      </c>
      <c r="AM1723">
        <v>0.28000000000000003</v>
      </c>
      <c r="AN1723">
        <v>0</v>
      </c>
      <c r="AO1723">
        <v>0</v>
      </c>
      <c r="AP1723">
        <v>0</v>
      </c>
      <c r="AQ1723">
        <v>0.28999999999999998</v>
      </c>
      <c r="AR1723">
        <v>0</v>
      </c>
      <c r="AS1723">
        <v>0.06</v>
      </c>
      <c r="AT1723">
        <v>0.37</v>
      </c>
      <c r="AU1723">
        <v>0</v>
      </c>
      <c r="AV1723">
        <v>2.6647949720591702</v>
      </c>
      <c r="AW1723">
        <v>172.56901020000001</v>
      </c>
      <c r="AX1723">
        <v>-43.535149029999999</v>
      </c>
    </row>
    <row r="1724" spans="1:50" x14ac:dyDescent="0.55000000000000004">
      <c r="A1724">
        <v>319100</v>
      </c>
      <c r="B1724" t="s">
        <v>1855</v>
      </c>
      <c r="C1724" t="s">
        <v>96</v>
      </c>
      <c r="D1724">
        <v>0</v>
      </c>
      <c r="E1724">
        <v>0</v>
      </c>
      <c r="F1724">
        <v>0</v>
      </c>
      <c r="G1724">
        <v>0</v>
      </c>
      <c r="H1724">
        <v>1</v>
      </c>
      <c r="I1724">
        <v>0</v>
      </c>
      <c r="J1724">
        <v>0</v>
      </c>
      <c r="K1724">
        <v>0</v>
      </c>
      <c r="L1724">
        <v>0</v>
      </c>
      <c r="M1724">
        <v>0.02</v>
      </c>
      <c r="N1724">
        <v>5.6251943393947599</v>
      </c>
      <c r="O1724">
        <f t="shared" si="52"/>
        <v>172.50828849999999</v>
      </c>
      <c r="P1724">
        <f t="shared" si="53"/>
        <v>-43.552606299999901</v>
      </c>
      <c r="R1724">
        <v>318200</v>
      </c>
      <c r="S1724" t="s">
        <v>1814</v>
      </c>
      <c r="T1724" t="s">
        <v>96</v>
      </c>
      <c r="U1724" t="s">
        <v>97</v>
      </c>
      <c r="V1724" t="s">
        <v>97</v>
      </c>
      <c r="W1724" t="s">
        <v>97</v>
      </c>
      <c r="X1724">
        <v>0</v>
      </c>
      <c r="Y1724" t="s">
        <v>97</v>
      </c>
      <c r="Z1724" t="s">
        <v>97</v>
      </c>
      <c r="AA1724">
        <v>0</v>
      </c>
      <c r="AB1724" t="s">
        <v>97</v>
      </c>
      <c r="AC1724" t="s">
        <v>97</v>
      </c>
      <c r="AD1724">
        <v>0.02</v>
      </c>
      <c r="AE1724" t="s">
        <v>97</v>
      </c>
      <c r="AF1724">
        <v>172.50820999999999</v>
      </c>
      <c r="AG1724">
        <v>-43.533647240000001</v>
      </c>
      <c r="AI1724">
        <v>322100</v>
      </c>
      <c r="AJ1724" t="s">
        <v>1856</v>
      </c>
      <c r="AK1724" t="s">
        <v>96</v>
      </c>
      <c r="AL1724">
        <v>0</v>
      </c>
      <c r="AM1724">
        <v>0</v>
      </c>
      <c r="AN1724">
        <v>0</v>
      </c>
      <c r="AO1724">
        <v>0</v>
      </c>
      <c r="AP1724">
        <v>0</v>
      </c>
      <c r="AQ1724">
        <v>0.7</v>
      </c>
      <c r="AR1724">
        <v>0</v>
      </c>
      <c r="AS1724">
        <v>0</v>
      </c>
      <c r="AT1724">
        <v>0.3</v>
      </c>
      <c r="AU1724">
        <v>0</v>
      </c>
      <c r="AV1724">
        <v>0.398540636867936</v>
      </c>
      <c r="AW1724">
        <v>172.6305073</v>
      </c>
      <c r="AX1724">
        <v>-43.502214899999998</v>
      </c>
    </row>
    <row r="1725" spans="1:50" x14ac:dyDescent="0.55000000000000004">
      <c r="A1725">
        <v>319200</v>
      </c>
      <c r="B1725" t="s">
        <v>1823</v>
      </c>
      <c r="C1725" t="s">
        <v>96</v>
      </c>
      <c r="D1725">
        <v>0</v>
      </c>
      <c r="E1725">
        <v>0.02</v>
      </c>
      <c r="F1725">
        <v>0</v>
      </c>
      <c r="G1725">
        <v>0</v>
      </c>
      <c r="H1725">
        <v>0.91</v>
      </c>
      <c r="I1725">
        <v>0.01</v>
      </c>
      <c r="J1725">
        <v>0</v>
      </c>
      <c r="K1725">
        <v>0.04</v>
      </c>
      <c r="L1725">
        <v>0.02</v>
      </c>
      <c r="M1725">
        <v>0.02</v>
      </c>
      <c r="N1725">
        <v>4.8570940695845701</v>
      </c>
      <c r="O1725">
        <f t="shared" si="52"/>
        <v>172.57594130000001</v>
      </c>
      <c r="P1725">
        <f t="shared" si="53"/>
        <v>-43.503091470000001</v>
      </c>
      <c r="R1725">
        <v>318300</v>
      </c>
      <c r="S1725" t="s">
        <v>1815</v>
      </c>
      <c r="T1725" t="s">
        <v>96</v>
      </c>
      <c r="U1725">
        <v>0</v>
      </c>
      <c r="V1725">
        <v>0</v>
      </c>
      <c r="W1725">
        <v>0</v>
      </c>
      <c r="X1725">
        <v>0</v>
      </c>
      <c r="Y1725">
        <v>1</v>
      </c>
      <c r="Z1725">
        <v>0</v>
      </c>
      <c r="AA1725">
        <v>0</v>
      </c>
      <c r="AB1725">
        <v>0</v>
      </c>
      <c r="AC1725">
        <v>0</v>
      </c>
      <c r="AD1725">
        <v>0.02</v>
      </c>
      <c r="AE1725">
        <v>1.1423047549444401</v>
      </c>
      <c r="AF1725">
        <v>172.56738149999899</v>
      </c>
      <c r="AG1725">
        <v>-43.499485970000002</v>
      </c>
      <c r="AI1725">
        <v>322200</v>
      </c>
      <c r="AJ1725" t="s">
        <v>1857</v>
      </c>
      <c r="AK1725" t="s">
        <v>96</v>
      </c>
      <c r="AL1725">
        <v>0</v>
      </c>
      <c r="AM1725">
        <v>0</v>
      </c>
      <c r="AN1725">
        <v>0</v>
      </c>
      <c r="AO1725">
        <v>0</v>
      </c>
      <c r="AP1725">
        <v>0</v>
      </c>
      <c r="AQ1725">
        <v>1</v>
      </c>
      <c r="AR1725">
        <v>0</v>
      </c>
      <c r="AS1725">
        <v>0</v>
      </c>
      <c r="AT1725">
        <v>0</v>
      </c>
      <c r="AU1725">
        <v>0</v>
      </c>
      <c r="AV1725">
        <v>0.88313330965131598</v>
      </c>
      <c r="AW1725">
        <v>172.6226748</v>
      </c>
      <c r="AX1725">
        <v>-43.506504059999997</v>
      </c>
    </row>
    <row r="1726" spans="1:50" x14ac:dyDescent="0.55000000000000004">
      <c r="A1726">
        <v>319300</v>
      </c>
      <c r="B1726" t="s">
        <v>1825</v>
      </c>
      <c r="C1726" t="s">
        <v>96</v>
      </c>
      <c r="D1726">
        <v>0</v>
      </c>
      <c r="E1726">
        <v>0.02</v>
      </c>
      <c r="F1726">
        <v>0</v>
      </c>
      <c r="G1726">
        <v>0</v>
      </c>
      <c r="H1726">
        <v>0.89</v>
      </c>
      <c r="I1726">
        <v>0.03</v>
      </c>
      <c r="J1726">
        <v>0</v>
      </c>
      <c r="K1726">
        <v>0.01</v>
      </c>
      <c r="L1726">
        <v>0.05</v>
      </c>
      <c r="M1726">
        <v>0.02</v>
      </c>
      <c r="N1726">
        <v>5.1289201039100796</v>
      </c>
      <c r="O1726">
        <f t="shared" si="52"/>
        <v>172.52261480000001</v>
      </c>
      <c r="P1726">
        <f t="shared" si="53"/>
        <v>-43.533932419999999</v>
      </c>
      <c r="R1726">
        <v>318400</v>
      </c>
      <c r="S1726" t="s">
        <v>1816</v>
      </c>
      <c r="T1726" t="s">
        <v>96</v>
      </c>
      <c r="U1726">
        <v>0</v>
      </c>
      <c r="V1726">
        <v>0</v>
      </c>
      <c r="W1726">
        <v>0</v>
      </c>
      <c r="X1726">
        <v>0</v>
      </c>
      <c r="Y1726">
        <v>1</v>
      </c>
      <c r="Z1726">
        <v>0</v>
      </c>
      <c r="AA1726">
        <v>0</v>
      </c>
      <c r="AB1726">
        <v>0</v>
      </c>
      <c r="AC1726">
        <v>0</v>
      </c>
      <c r="AD1726">
        <v>0.02</v>
      </c>
      <c r="AE1726">
        <v>1.95095671777276</v>
      </c>
      <c r="AF1726">
        <v>172.6450275</v>
      </c>
      <c r="AG1726">
        <v>-43.469800909999996</v>
      </c>
      <c r="AI1726">
        <v>322400</v>
      </c>
      <c r="AJ1726" t="s">
        <v>1858</v>
      </c>
      <c r="AK1726" t="s">
        <v>96</v>
      </c>
      <c r="AL1726">
        <v>0</v>
      </c>
      <c r="AM1726">
        <v>0.12</v>
      </c>
      <c r="AN1726">
        <v>0</v>
      </c>
      <c r="AO1726">
        <v>0</v>
      </c>
      <c r="AP1726">
        <v>0.01</v>
      </c>
      <c r="AQ1726">
        <v>0.11</v>
      </c>
      <c r="AR1726">
        <v>0</v>
      </c>
      <c r="AS1726">
        <v>0.5</v>
      </c>
      <c r="AT1726">
        <v>0.26</v>
      </c>
      <c r="AU1726">
        <v>0</v>
      </c>
      <c r="AV1726">
        <v>4.8123464088178203</v>
      </c>
      <c r="AW1726">
        <v>172.5944719</v>
      </c>
      <c r="AX1726">
        <v>-43.524732489999998</v>
      </c>
    </row>
    <row r="1727" spans="1:50" x14ac:dyDescent="0.55000000000000004">
      <c r="A1727">
        <v>319400</v>
      </c>
      <c r="B1727" t="s">
        <v>1827</v>
      </c>
      <c r="C1727" t="s">
        <v>96</v>
      </c>
      <c r="D1727">
        <v>0</v>
      </c>
      <c r="E1727">
        <v>0</v>
      </c>
      <c r="F1727">
        <v>0</v>
      </c>
      <c r="G1727">
        <v>0</v>
      </c>
      <c r="H1727">
        <v>0.96</v>
      </c>
      <c r="I1727">
        <v>0</v>
      </c>
      <c r="J1727">
        <v>0</v>
      </c>
      <c r="K1727">
        <v>0</v>
      </c>
      <c r="L1727">
        <v>0.04</v>
      </c>
      <c r="M1727">
        <v>0.02</v>
      </c>
      <c r="N1727">
        <v>5.6222143030773397</v>
      </c>
      <c r="O1727">
        <f t="shared" si="52"/>
        <v>172.60040559999999</v>
      </c>
      <c r="P1727">
        <f t="shared" si="53"/>
        <v>-43.4887546</v>
      </c>
      <c r="R1727">
        <v>318500</v>
      </c>
      <c r="S1727" t="s">
        <v>1817</v>
      </c>
      <c r="T1727" t="s">
        <v>96</v>
      </c>
      <c r="U1727" t="s">
        <v>97</v>
      </c>
      <c r="V1727" t="s">
        <v>97</v>
      </c>
      <c r="W1727" t="s">
        <v>97</v>
      </c>
      <c r="X1727">
        <v>0</v>
      </c>
      <c r="Y1727" t="s">
        <v>97</v>
      </c>
      <c r="Z1727" t="s">
        <v>97</v>
      </c>
      <c r="AA1727">
        <v>0</v>
      </c>
      <c r="AB1727" t="s">
        <v>97</v>
      </c>
      <c r="AC1727" t="s">
        <v>97</v>
      </c>
      <c r="AD1727">
        <v>0.02</v>
      </c>
      <c r="AE1727" t="s">
        <v>97</v>
      </c>
      <c r="AF1727">
        <v>172.5573005</v>
      </c>
      <c r="AG1727">
        <v>-43.506530150000003</v>
      </c>
      <c r="AI1727">
        <v>322500</v>
      </c>
      <c r="AJ1727" t="s">
        <v>1859</v>
      </c>
      <c r="AK1727" t="s">
        <v>96</v>
      </c>
      <c r="AL1727">
        <v>0</v>
      </c>
      <c r="AM1727">
        <v>0</v>
      </c>
      <c r="AN1727">
        <v>0</v>
      </c>
      <c r="AO1727">
        <v>0</v>
      </c>
      <c r="AP1727">
        <v>0</v>
      </c>
      <c r="AQ1727">
        <v>1</v>
      </c>
      <c r="AR1727">
        <v>0</v>
      </c>
      <c r="AS1727">
        <v>0</v>
      </c>
      <c r="AT1727">
        <v>0</v>
      </c>
      <c r="AU1727">
        <v>0</v>
      </c>
      <c r="AV1727">
        <v>1.1652072639325699</v>
      </c>
      <c r="AW1727">
        <v>172.55275469999901</v>
      </c>
      <c r="AX1727">
        <v>-43.548695760000001</v>
      </c>
    </row>
    <row r="1728" spans="1:50" x14ac:dyDescent="0.55000000000000004">
      <c r="A1728">
        <v>319500</v>
      </c>
      <c r="B1728" t="s">
        <v>1828</v>
      </c>
      <c r="C1728" t="s">
        <v>96</v>
      </c>
      <c r="D1728">
        <v>0</v>
      </c>
      <c r="E1728">
        <v>0.02</v>
      </c>
      <c r="F1728">
        <v>0</v>
      </c>
      <c r="G1728">
        <v>0</v>
      </c>
      <c r="H1728">
        <v>0.96</v>
      </c>
      <c r="I1728">
        <v>0</v>
      </c>
      <c r="J1728">
        <v>0</v>
      </c>
      <c r="K1728">
        <v>0.02</v>
      </c>
      <c r="L1728">
        <v>0</v>
      </c>
      <c r="M1728">
        <v>0.02</v>
      </c>
      <c r="N1728">
        <v>4.2807838912084097</v>
      </c>
      <c r="O1728">
        <f t="shared" si="52"/>
        <v>172.5587008</v>
      </c>
      <c r="P1728">
        <f t="shared" si="53"/>
        <v>-43.515599020000003</v>
      </c>
      <c r="R1728">
        <v>318600</v>
      </c>
      <c r="S1728" t="s">
        <v>1818</v>
      </c>
      <c r="T1728" t="s">
        <v>96</v>
      </c>
      <c r="U1728">
        <v>0</v>
      </c>
      <c r="V1728">
        <v>0</v>
      </c>
      <c r="W1728">
        <v>0</v>
      </c>
      <c r="X1728">
        <v>0</v>
      </c>
      <c r="Y1728">
        <v>1</v>
      </c>
      <c r="Z1728">
        <v>0</v>
      </c>
      <c r="AA1728">
        <v>0</v>
      </c>
      <c r="AB1728">
        <v>0</v>
      </c>
      <c r="AC1728">
        <v>0</v>
      </c>
      <c r="AD1728">
        <v>0.02</v>
      </c>
      <c r="AE1728" t="s">
        <v>97</v>
      </c>
      <c r="AF1728">
        <v>172.62469569999999</v>
      </c>
      <c r="AG1728">
        <v>-43.469195689999999</v>
      </c>
      <c r="AI1728">
        <v>322600</v>
      </c>
      <c r="AJ1728" t="s">
        <v>1860</v>
      </c>
      <c r="AK1728" t="s">
        <v>96</v>
      </c>
      <c r="AL1728">
        <v>0</v>
      </c>
      <c r="AM1728">
        <v>0</v>
      </c>
      <c r="AN1728">
        <v>0</v>
      </c>
      <c r="AO1728">
        <v>0</v>
      </c>
      <c r="AP1728">
        <v>0</v>
      </c>
      <c r="AQ1728">
        <v>1</v>
      </c>
      <c r="AR1728">
        <v>0</v>
      </c>
      <c r="AS1728">
        <v>0</v>
      </c>
      <c r="AT1728">
        <v>0</v>
      </c>
      <c r="AU1728">
        <v>0</v>
      </c>
      <c r="AV1728" t="s">
        <v>97</v>
      </c>
      <c r="AW1728">
        <v>172.6084094</v>
      </c>
      <c r="AX1728">
        <v>-43.519343999999997</v>
      </c>
    </row>
    <row r="1729" spans="1:50" x14ac:dyDescent="0.55000000000000004">
      <c r="A1729">
        <v>319600</v>
      </c>
      <c r="B1729" t="s">
        <v>1829</v>
      </c>
      <c r="C1729" t="s">
        <v>96</v>
      </c>
      <c r="D1729">
        <v>0</v>
      </c>
      <c r="E1729">
        <v>0.01</v>
      </c>
      <c r="F1729">
        <v>0</v>
      </c>
      <c r="G1729">
        <v>0</v>
      </c>
      <c r="H1729">
        <v>0.98</v>
      </c>
      <c r="I1729">
        <v>0</v>
      </c>
      <c r="J1729">
        <v>0</v>
      </c>
      <c r="K1729">
        <v>0</v>
      </c>
      <c r="L1729">
        <v>0.01</v>
      </c>
      <c r="M1729">
        <v>0.02</v>
      </c>
      <c r="N1729">
        <v>6.1844245381838396</v>
      </c>
      <c r="O1729">
        <f t="shared" si="52"/>
        <v>172.6229093</v>
      </c>
      <c r="P1729">
        <f t="shared" si="53"/>
        <v>-43.479705070000001</v>
      </c>
      <c r="R1729">
        <v>318700</v>
      </c>
      <c r="S1729" t="s">
        <v>1819</v>
      </c>
      <c r="T1729" t="s">
        <v>96</v>
      </c>
      <c r="U1729">
        <v>0</v>
      </c>
      <c r="V1729">
        <v>0</v>
      </c>
      <c r="W1729">
        <v>0</v>
      </c>
      <c r="X1729">
        <v>0</v>
      </c>
      <c r="Y1729">
        <v>1</v>
      </c>
      <c r="Z1729">
        <v>0</v>
      </c>
      <c r="AA1729">
        <v>0</v>
      </c>
      <c r="AB1729">
        <v>0</v>
      </c>
      <c r="AC1729">
        <v>0</v>
      </c>
      <c r="AD1729">
        <v>0.02</v>
      </c>
      <c r="AE1729" t="s">
        <v>97</v>
      </c>
      <c r="AF1729">
        <v>172.53013769999899</v>
      </c>
      <c r="AG1729">
        <v>-43.52505687</v>
      </c>
      <c r="AI1729">
        <v>322700</v>
      </c>
      <c r="AJ1729" t="s">
        <v>1861</v>
      </c>
      <c r="AK1729" t="s">
        <v>96</v>
      </c>
      <c r="AL1729">
        <v>0</v>
      </c>
      <c r="AM1729">
        <v>0.09</v>
      </c>
      <c r="AN1729">
        <v>0</v>
      </c>
      <c r="AO1729">
        <v>0</v>
      </c>
      <c r="AP1729">
        <v>0.01</v>
      </c>
      <c r="AQ1729">
        <v>0.81</v>
      </c>
      <c r="AR1729">
        <v>0</v>
      </c>
      <c r="AS1729">
        <v>0</v>
      </c>
      <c r="AT1729">
        <v>0.09</v>
      </c>
      <c r="AU1729">
        <v>0</v>
      </c>
      <c r="AV1729">
        <v>5.3183964881492498</v>
      </c>
      <c r="AW1729">
        <v>172.5805019</v>
      </c>
      <c r="AX1729">
        <v>-43.53501129</v>
      </c>
    </row>
    <row r="1730" spans="1:50" x14ac:dyDescent="0.55000000000000004">
      <c r="A1730">
        <v>319700</v>
      </c>
      <c r="B1730" t="s">
        <v>1831</v>
      </c>
      <c r="C1730" t="s">
        <v>96</v>
      </c>
      <c r="D1730">
        <v>0</v>
      </c>
      <c r="E1730">
        <v>0.02</v>
      </c>
      <c r="F1730">
        <v>0</v>
      </c>
      <c r="G1730">
        <v>0</v>
      </c>
      <c r="H1730">
        <v>0.94</v>
      </c>
      <c r="I1730">
        <v>0</v>
      </c>
      <c r="J1730">
        <v>0</v>
      </c>
      <c r="K1730">
        <v>0.03</v>
      </c>
      <c r="L1730">
        <v>0.01</v>
      </c>
      <c r="M1730">
        <v>0.02</v>
      </c>
      <c r="N1730">
        <v>4.6425929519976199</v>
      </c>
      <c r="O1730">
        <f t="shared" si="52"/>
        <v>172.55203259999999</v>
      </c>
      <c r="P1730">
        <f t="shared" si="53"/>
        <v>-43.522199690000001</v>
      </c>
      <c r="R1730">
        <v>318800</v>
      </c>
      <c r="S1730" t="s">
        <v>1820</v>
      </c>
      <c r="T1730" t="s">
        <v>96</v>
      </c>
      <c r="U1730">
        <v>0</v>
      </c>
      <c r="V1730">
        <v>0</v>
      </c>
      <c r="W1730">
        <v>0</v>
      </c>
      <c r="X1730">
        <v>0</v>
      </c>
      <c r="Y1730">
        <v>1</v>
      </c>
      <c r="Z1730">
        <v>0</v>
      </c>
      <c r="AA1730">
        <v>0</v>
      </c>
      <c r="AB1730">
        <v>0</v>
      </c>
      <c r="AC1730">
        <v>0</v>
      </c>
      <c r="AD1730">
        <v>0.02</v>
      </c>
      <c r="AE1730">
        <v>0.689951897175342</v>
      </c>
      <c r="AF1730">
        <v>172.613316</v>
      </c>
      <c r="AG1730">
        <v>-43.478453620000003</v>
      </c>
      <c r="AI1730">
        <v>322800</v>
      </c>
      <c r="AJ1730" t="s">
        <v>1862</v>
      </c>
      <c r="AK1730" t="s">
        <v>96</v>
      </c>
      <c r="AL1730">
        <v>0</v>
      </c>
      <c r="AM1730">
        <v>0</v>
      </c>
      <c r="AN1730">
        <v>0</v>
      </c>
      <c r="AO1730">
        <v>0</v>
      </c>
      <c r="AP1730">
        <v>0</v>
      </c>
      <c r="AQ1730">
        <v>0.62</v>
      </c>
      <c r="AR1730">
        <v>0</v>
      </c>
      <c r="AS1730">
        <v>0</v>
      </c>
      <c r="AT1730">
        <v>0.38</v>
      </c>
      <c r="AU1730">
        <v>0</v>
      </c>
      <c r="AV1730">
        <v>0.98355481874079898</v>
      </c>
      <c r="AW1730">
        <v>172.54834149999999</v>
      </c>
      <c r="AX1730">
        <v>-43.553473060000002</v>
      </c>
    </row>
    <row r="1731" spans="1:50" x14ac:dyDescent="0.55000000000000004">
      <c r="A1731">
        <v>319800</v>
      </c>
      <c r="B1731" t="s">
        <v>1832</v>
      </c>
      <c r="C1731" t="s">
        <v>96</v>
      </c>
      <c r="D1731">
        <v>0</v>
      </c>
      <c r="E1731">
        <v>0</v>
      </c>
      <c r="F1731">
        <v>0</v>
      </c>
      <c r="G1731">
        <v>0</v>
      </c>
      <c r="H1731">
        <v>0.96</v>
      </c>
      <c r="I1731">
        <v>0</v>
      </c>
      <c r="J1731">
        <v>0</v>
      </c>
      <c r="K1731">
        <v>0</v>
      </c>
      <c r="L1731">
        <v>0.04</v>
      </c>
      <c r="M1731">
        <v>0.02</v>
      </c>
      <c r="N1731">
        <v>4.1205536083068504</v>
      </c>
      <c r="O1731">
        <f t="shared" si="52"/>
        <v>172.5428604</v>
      </c>
      <c r="P1731">
        <f t="shared" si="53"/>
        <v>-43.529021759999999</v>
      </c>
      <c r="R1731">
        <v>318900</v>
      </c>
      <c r="S1731" t="s">
        <v>1821</v>
      </c>
      <c r="T1731" t="s">
        <v>96</v>
      </c>
      <c r="U1731" t="s">
        <v>97</v>
      </c>
      <c r="V1731" t="s">
        <v>97</v>
      </c>
      <c r="W1731" t="s">
        <v>97</v>
      </c>
      <c r="X1731">
        <v>0</v>
      </c>
      <c r="Y1731" t="s">
        <v>97</v>
      </c>
      <c r="Z1731" t="s">
        <v>97</v>
      </c>
      <c r="AA1731">
        <v>0</v>
      </c>
      <c r="AB1731" t="s">
        <v>97</v>
      </c>
      <c r="AC1731" t="s">
        <v>97</v>
      </c>
      <c r="AD1731">
        <v>0.02</v>
      </c>
      <c r="AE1731" t="s">
        <v>97</v>
      </c>
      <c r="AF1731">
        <v>172.55038450000001</v>
      </c>
      <c r="AG1731">
        <v>-43.513393630000003</v>
      </c>
      <c r="AI1731">
        <v>322900</v>
      </c>
      <c r="AJ1731" t="s">
        <v>1863</v>
      </c>
      <c r="AK1731" t="s">
        <v>96</v>
      </c>
      <c r="AL1731">
        <v>0</v>
      </c>
      <c r="AM1731">
        <v>0</v>
      </c>
      <c r="AN1731">
        <v>0</v>
      </c>
      <c r="AO1731">
        <v>0</v>
      </c>
      <c r="AP1731">
        <v>0</v>
      </c>
      <c r="AQ1731">
        <v>1</v>
      </c>
      <c r="AR1731">
        <v>0</v>
      </c>
      <c r="AS1731">
        <v>0</v>
      </c>
      <c r="AT1731">
        <v>0</v>
      </c>
      <c r="AU1731">
        <v>0</v>
      </c>
      <c r="AV1731" t="s">
        <v>97</v>
      </c>
      <c r="AW1731">
        <v>172.5435622</v>
      </c>
      <c r="AX1731">
        <v>-43.560619389999999</v>
      </c>
    </row>
    <row r="1732" spans="1:50" x14ac:dyDescent="0.55000000000000004">
      <c r="A1732">
        <v>319900</v>
      </c>
      <c r="B1732" t="s">
        <v>1833</v>
      </c>
      <c r="C1732" t="s">
        <v>96</v>
      </c>
      <c r="D1732">
        <v>0</v>
      </c>
      <c r="E1732">
        <v>0.02</v>
      </c>
      <c r="F1732">
        <v>0</v>
      </c>
      <c r="G1732">
        <v>0</v>
      </c>
      <c r="H1732">
        <v>0.91</v>
      </c>
      <c r="I1732">
        <v>0</v>
      </c>
      <c r="J1732">
        <v>0</v>
      </c>
      <c r="K1732">
        <v>7.0000000000000007E-2</v>
      </c>
      <c r="L1732">
        <v>0</v>
      </c>
      <c r="M1732">
        <v>0.02</v>
      </c>
      <c r="N1732">
        <v>4.6202431409346403</v>
      </c>
      <c r="O1732">
        <f t="shared" ref="O1732:O1795" si="54">VLOOKUP($A1732,$R$2:$AG$2152, 15)</f>
        <v>172.58969329999999</v>
      </c>
      <c r="P1732">
        <f t="shared" ref="P1732:P1795" si="55">VLOOKUP($A1732,$R$2:$AG$2152, 16)</f>
        <v>-43.501940249999997</v>
      </c>
      <c r="R1732">
        <v>319000</v>
      </c>
      <c r="S1732" t="s">
        <v>1822</v>
      </c>
      <c r="T1732" t="s">
        <v>96</v>
      </c>
      <c r="U1732">
        <v>0</v>
      </c>
      <c r="V1732">
        <v>0</v>
      </c>
      <c r="W1732">
        <v>0</v>
      </c>
      <c r="X1732">
        <v>0</v>
      </c>
      <c r="Y1732">
        <v>1</v>
      </c>
      <c r="Z1732">
        <v>0</v>
      </c>
      <c r="AA1732">
        <v>0</v>
      </c>
      <c r="AB1732">
        <v>0</v>
      </c>
      <c r="AC1732">
        <v>0</v>
      </c>
      <c r="AD1732">
        <v>0.02</v>
      </c>
      <c r="AE1732">
        <v>1.1930769361799101</v>
      </c>
      <c r="AF1732">
        <v>172.58605510000001</v>
      </c>
      <c r="AG1732">
        <v>-43.494227350000003</v>
      </c>
      <c r="AI1732">
        <v>323000</v>
      </c>
      <c r="AJ1732" t="s">
        <v>1864</v>
      </c>
      <c r="AK1732" t="s">
        <v>96</v>
      </c>
      <c r="AL1732">
        <v>0</v>
      </c>
      <c r="AM1732">
        <v>0.05</v>
      </c>
      <c r="AN1732">
        <v>0</v>
      </c>
      <c r="AO1732">
        <v>0</v>
      </c>
      <c r="AP1732">
        <v>2.9999999999999898E-2</v>
      </c>
      <c r="AQ1732">
        <v>0.66</v>
      </c>
      <c r="AR1732">
        <v>0</v>
      </c>
      <c r="AS1732">
        <v>0.02</v>
      </c>
      <c r="AT1732">
        <v>0.24</v>
      </c>
      <c r="AU1732">
        <v>0</v>
      </c>
      <c r="AV1732">
        <v>7.9061768924351696</v>
      </c>
      <c r="AW1732">
        <v>172.61911330000001</v>
      </c>
      <c r="AX1732">
        <v>-43.516352060000003</v>
      </c>
    </row>
    <row r="1733" spans="1:50" x14ac:dyDescent="0.55000000000000004">
      <c r="A1733">
        <v>320000</v>
      </c>
      <c r="B1733" t="s">
        <v>1834</v>
      </c>
      <c r="C1733" t="s">
        <v>96</v>
      </c>
      <c r="D1733" t="s">
        <v>97</v>
      </c>
      <c r="E1733" t="s">
        <v>97</v>
      </c>
      <c r="F1733" t="s">
        <v>97</v>
      </c>
      <c r="G1733">
        <v>0</v>
      </c>
      <c r="H1733" t="s">
        <v>97</v>
      </c>
      <c r="I1733" t="s">
        <v>97</v>
      </c>
      <c r="J1733">
        <v>0</v>
      </c>
      <c r="K1733" t="s">
        <v>97</v>
      </c>
      <c r="L1733" t="s">
        <v>97</v>
      </c>
      <c r="M1733">
        <v>0.02</v>
      </c>
      <c r="N1733" t="s">
        <v>97</v>
      </c>
      <c r="O1733">
        <f t="shared" si="54"/>
        <v>172.60688809999999</v>
      </c>
      <c r="P1733">
        <f t="shared" si="55"/>
        <v>-43.492092659999997</v>
      </c>
      <c r="R1733">
        <v>319100</v>
      </c>
      <c r="S1733" t="s">
        <v>1855</v>
      </c>
      <c r="T1733" t="s">
        <v>96</v>
      </c>
      <c r="U1733">
        <v>0</v>
      </c>
      <c r="V1733">
        <v>0</v>
      </c>
      <c r="W1733">
        <v>0</v>
      </c>
      <c r="X1733">
        <v>0</v>
      </c>
      <c r="Y1733">
        <v>0.97</v>
      </c>
      <c r="Z1733">
        <v>0.01</v>
      </c>
      <c r="AA1733">
        <v>0</v>
      </c>
      <c r="AB1733">
        <v>0.01</v>
      </c>
      <c r="AC1733">
        <v>0.01</v>
      </c>
      <c r="AD1733">
        <v>0.02</v>
      </c>
      <c r="AE1733">
        <v>10.552298253183301</v>
      </c>
      <c r="AF1733">
        <v>172.50828849999999</v>
      </c>
      <c r="AG1733">
        <v>-43.552606299999901</v>
      </c>
      <c r="AI1733">
        <v>323100</v>
      </c>
      <c r="AJ1733" t="s">
        <v>1865</v>
      </c>
      <c r="AK1733" t="s">
        <v>96</v>
      </c>
      <c r="AL1733">
        <v>0</v>
      </c>
      <c r="AM1733">
        <v>0</v>
      </c>
      <c r="AN1733">
        <v>0</v>
      </c>
      <c r="AO1733">
        <v>0</v>
      </c>
      <c r="AP1733">
        <v>0</v>
      </c>
      <c r="AQ1733">
        <v>0.73</v>
      </c>
      <c r="AR1733">
        <v>0</v>
      </c>
      <c r="AS1733">
        <v>0.03</v>
      </c>
      <c r="AT1733">
        <v>0.24</v>
      </c>
      <c r="AU1733">
        <v>0</v>
      </c>
      <c r="AV1733">
        <v>1.7223805673383901</v>
      </c>
      <c r="AW1733">
        <v>172.64539119999901</v>
      </c>
      <c r="AX1733">
        <v>-43.502085829999999</v>
      </c>
    </row>
    <row r="1734" spans="1:50" x14ac:dyDescent="0.55000000000000004">
      <c r="A1734">
        <v>320100</v>
      </c>
      <c r="B1734" t="s">
        <v>1835</v>
      </c>
      <c r="C1734" t="s">
        <v>96</v>
      </c>
      <c r="D1734">
        <v>0</v>
      </c>
      <c r="E1734">
        <v>0.03</v>
      </c>
      <c r="F1734">
        <v>0</v>
      </c>
      <c r="G1734">
        <v>0</v>
      </c>
      <c r="H1734">
        <v>0.9</v>
      </c>
      <c r="I1734">
        <v>0</v>
      </c>
      <c r="J1734">
        <v>0</v>
      </c>
      <c r="K1734">
        <v>0.03</v>
      </c>
      <c r="L1734">
        <v>0.04</v>
      </c>
      <c r="M1734">
        <v>0.02</v>
      </c>
      <c r="N1734">
        <v>4.3486685959904499</v>
      </c>
      <c r="O1734">
        <f t="shared" si="54"/>
        <v>172.60013649999999</v>
      </c>
      <c r="P1734">
        <f t="shared" si="55"/>
        <v>-43.496812179999999</v>
      </c>
      <c r="R1734">
        <v>319200</v>
      </c>
      <c r="S1734" t="s">
        <v>1823</v>
      </c>
      <c r="T1734" t="s">
        <v>96</v>
      </c>
      <c r="U1734">
        <v>0</v>
      </c>
      <c r="V1734">
        <v>0</v>
      </c>
      <c r="W1734">
        <v>0</v>
      </c>
      <c r="X1734">
        <v>0</v>
      </c>
      <c r="Y1734">
        <v>0.92</v>
      </c>
      <c r="Z1734">
        <v>0</v>
      </c>
      <c r="AA1734">
        <v>0</v>
      </c>
      <c r="AB1734">
        <v>0</v>
      </c>
      <c r="AC1734">
        <v>0.08</v>
      </c>
      <c r="AD1734">
        <v>0.02</v>
      </c>
      <c r="AE1734">
        <v>2.3297304584775298</v>
      </c>
      <c r="AF1734">
        <v>172.57594130000001</v>
      </c>
      <c r="AG1734">
        <v>-43.503091470000001</v>
      </c>
      <c r="AI1734">
        <v>323200</v>
      </c>
      <c r="AJ1734" t="s">
        <v>1866</v>
      </c>
      <c r="AK1734" t="s">
        <v>96</v>
      </c>
      <c r="AL1734">
        <v>0</v>
      </c>
      <c r="AM1734">
        <v>0.1</v>
      </c>
      <c r="AN1734">
        <v>0</v>
      </c>
      <c r="AO1734">
        <v>0</v>
      </c>
      <c r="AP1734">
        <v>0</v>
      </c>
      <c r="AQ1734">
        <v>0.28000000000000003</v>
      </c>
      <c r="AR1734">
        <v>0</v>
      </c>
      <c r="AS1734">
        <v>0.19</v>
      </c>
      <c r="AT1734">
        <v>0.43</v>
      </c>
      <c r="AU1734">
        <v>0</v>
      </c>
      <c r="AV1734">
        <v>3.3331664139782702</v>
      </c>
      <c r="AW1734">
        <v>172.60669390000001</v>
      </c>
      <c r="AX1734">
        <v>-43.526383340000002</v>
      </c>
    </row>
    <row r="1735" spans="1:50" x14ac:dyDescent="0.55000000000000004">
      <c r="A1735">
        <v>320200</v>
      </c>
      <c r="B1735" t="s">
        <v>1836</v>
      </c>
      <c r="C1735" t="s">
        <v>96</v>
      </c>
      <c r="D1735">
        <v>0</v>
      </c>
      <c r="E1735">
        <v>0.04</v>
      </c>
      <c r="F1735">
        <v>0</v>
      </c>
      <c r="G1735">
        <v>0</v>
      </c>
      <c r="H1735">
        <v>0.84</v>
      </c>
      <c r="I1735">
        <v>0</v>
      </c>
      <c r="J1735">
        <v>0</v>
      </c>
      <c r="K1735">
        <v>0.06</v>
      </c>
      <c r="L1735">
        <v>0.06</v>
      </c>
      <c r="M1735">
        <v>0.02</v>
      </c>
      <c r="N1735">
        <v>4.0581272108446997</v>
      </c>
      <c r="O1735">
        <f t="shared" si="54"/>
        <v>172.57184280000001</v>
      </c>
      <c r="P1735">
        <f t="shared" si="55"/>
        <v>-43.51419654</v>
      </c>
      <c r="R1735">
        <v>319300</v>
      </c>
      <c r="S1735" t="s">
        <v>1825</v>
      </c>
      <c r="T1735" t="s">
        <v>96</v>
      </c>
      <c r="U1735">
        <v>0</v>
      </c>
      <c r="V1735">
        <v>0</v>
      </c>
      <c r="W1735">
        <v>0</v>
      </c>
      <c r="X1735">
        <v>0</v>
      </c>
      <c r="Y1735">
        <v>0.81</v>
      </c>
      <c r="Z1735">
        <v>0</v>
      </c>
      <c r="AA1735">
        <v>0</v>
      </c>
      <c r="AB1735">
        <v>0</v>
      </c>
      <c r="AC1735">
        <v>0.19</v>
      </c>
      <c r="AD1735">
        <v>0.02</v>
      </c>
      <c r="AE1735">
        <v>2.2481222016292599</v>
      </c>
      <c r="AF1735">
        <v>172.52261480000001</v>
      </c>
      <c r="AG1735">
        <v>-43.533932419999999</v>
      </c>
      <c r="AI1735">
        <v>323300</v>
      </c>
      <c r="AJ1735" t="s">
        <v>1867</v>
      </c>
      <c r="AK1735" t="s">
        <v>96</v>
      </c>
      <c r="AL1735">
        <v>0</v>
      </c>
      <c r="AM1735">
        <v>0</v>
      </c>
      <c r="AN1735">
        <v>0</v>
      </c>
      <c r="AO1735">
        <v>0</v>
      </c>
      <c r="AP1735">
        <v>0</v>
      </c>
      <c r="AQ1735">
        <v>0.7</v>
      </c>
      <c r="AR1735">
        <v>0</v>
      </c>
      <c r="AS1735">
        <v>0</v>
      </c>
      <c r="AT1735">
        <v>0.3</v>
      </c>
      <c r="AU1735">
        <v>0</v>
      </c>
      <c r="AV1735">
        <v>0.34319423391641601</v>
      </c>
      <c r="AW1735">
        <v>172.59138799999999</v>
      </c>
      <c r="AX1735">
        <v>-43.534143929999999</v>
      </c>
    </row>
    <row r="1736" spans="1:50" x14ac:dyDescent="0.55000000000000004">
      <c r="A1736">
        <v>320300</v>
      </c>
      <c r="B1736" t="s">
        <v>1837</v>
      </c>
      <c r="C1736" t="s">
        <v>96</v>
      </c>
      <c r="D1736">
        <v>0</v>
      </c>
      <c r="E1736">
        <v>0</v>
      </c>
      <c r="F1736">
        <v>0</v>
      </c>
      <c r="G1736">
        <v>0</v>
      </c>
      <c r="H1736">
        <v>0.89</v>
      </c>
      <c r="I1736">
        <v>0.01</v>
      </c>
      <c r="J1736">
        <v>0</v>
      </c>
      <c r="K1736">
        <v>0.03</v>
      </c>
      <c r="L1736">
        <v>7.0000000000000007E-2</v>
      </c>
      <c r="M1736">
        <v>0.02</v>
      </c>
      <c r="N1736">
        <v>4.5845501924025003</v>
      </c>
      <c r="O1736">
        <f t="shared" si="54"/>
        <v>172.51564590000001</v>
      </c>
      <c r="P1736">
        <f t="shared" si="55"/>
        <v>-43.544567450000002</v>
      </c>
      <c r="R1736">
        <v>319400</v>
      </c>
      <c r="S1736" t="s">
        <v>1827</v>
      </c>
      <c r="T1736" t="s">
        <v>96</v>
      </c>
      <c r="U1736">
        <v>0</v>
      </c>
      <c r="V1736">
        <v>0</v>
      </c>
      <c r="W1736">
        <v>0</v>
      </c>
      <c r="X1736">
        <v>0</v>
      </c>
      <c r="Y1736">
        <v>1</v>
      </c>
      <c r="Z1736">
        <v>0</v>
      </c>
      <c r="AA1736">
        <v>0</v>
      </c>
      <c r="AB1736">
        <v>0</v>
      </c>
      <c r="AC1736">
        <v>0</v>
      </c>
      <c r="AD1736">
        <v>0.02</v>
      </c>
      <c r="AE1736">
        <v>7.3984434230708098</v>
      </c>
      <c r="AF1736">
        <v>172.60040559999999</v>
      </c>
      <c r="AG1736">
        <v>-43.4887546</v>
      </c>
      <c r="AI1736">
        <v>323400</v>
      </c>
      <c r="AJ1736" t="s">
        <v>1868</v>
      </c>
      <c r="AK1736" t="s">
        <v>96</v>
      </c>
      <c r="AL1736">
        <v>0</v>
      </c>
      <c r="AM1736">
        <v>0.04</v>
      </c>
      <c r="AN1736">
        <v>0</v>
      </c>
      <c r="AO1736">
        <v>0</v>
      </c>
      <c r="AP1736">
        <v>0</v>
      </c>
      <c r="AQ1736">
        <v>0.55000000000000004</v>
      </c>
      <c r="AR1736">
        <v>0</v>
      </c>
      <c r="AS1736">
        <v>0.04</v>
      </c>
      <c r="AT1736">
        <v>0.37</v>
      </c>
      <c r="AU1736">
        <v>0</v>
      </c>
      <c r="AV1736">
        <v>0.86859129042856198</v>
      </c>
      <c r="AW1736">
        <v>172.6569581</v>
      </c>
      <c r="AX1736">
        <v>-43.499468039999996</v>
      </c>
    </row>
    <row r="1737" spans="1:50" x14ac:dyDescent="0.55000000000000004">
      <c r="A1737">
        <v>320400</v>
      </c>
      <c r="B1737" t="s">
        <v>1838</v>
      </c>
      <c r="C1737" t="s">
        <v>96</v>
      </c>
      <c r="D1737" t="s">
        <v>97</v>
      </c>
      <c r="E1737" t="s">
        <v>97</v>
      </c>
      <c r="F1737" t="s">
        <v>97</v>
      </c>
      <c r="G1737">
        <v>0</v>
      </c>
      <c r="H1737" t="s">
        <v>97</v>
      </c>
      <c r="I1737" t="s">
        <v>97</v>
      </c>
      <c r="J1737">
        <v>0</v>
      </c>
      <c r="K1737" t="s">
        <v>97</v>
      </c>
      <c r="L1737" t="s">
        <v>97</v>
      </c>
      <c r="M1737">
        <v>0.02</v>
      </c>
      <c r="N1737" t="s">
        <v>97</v>
      </c>
      <c r="O1737">
        <f t="shared" si="54"/>
        <v>172.5356634</v>
      </c>
      <c r="P1737">
        <f t="shared" si="55"/>
        <v>-43.539218040000002</v>
      </c>
      <c r="R1737">
        <v>319500</v>
      </c>
      <c r="S1737" t="s">
        <v>1828</v>
      </c>
      <c r="T1737" t="s">
        <v>96</v>
      </c>
      <c r="U1737">
        <v>0</v>
      </c>
      <c r="V1737">
        <v>0</v>
      </c>
      <c r="W1737">
        <v>0</v>
      </c>
      <c r="X1737">
        <v>0</v>
      </c>
      <c r="Y1737">
        <v>1</v>
      </c>
      <c r="Z1737">
        <v>0</v>
      </c>
      <c r="AA1737">
        <v>0</v>
      </c>
      <c r="AB1737">
        <v>0</v>
      </c>
      <c r="AC1737">
        <v>0</v>
      </c>
      <c r="AD1737">
        <v>0.02</v>
      </c>
      <c r="AE1737">
        <v>0.783428841984952</v>
      </c>
      <c r="AF1737">
        <v>172.5587008</v>
      </c>
      <c r="AG1737">
        <v>-43.515599020000003</v>
      </c>
      <c r="AI1737">
        <v>323600</v>
      </c>
      <c r="AJ1737" t="s">
        <v>1869</v>
      </c>
      <c r="AK1737" t="s">
        <v>96</v>
      </c>
      <c r="AL1737" t="s">
        <v>97</v>
      </c>
      <c r="AM1737" t="s">
        <v>97</v>
      </c>
      <c r="AN1737" t="s">
        <v>97</v>
      </c>
      <c r="AO1737">
        <v>0</v>
      </c>
      <c r="AP1737" t="s">
        <v>97</v>
      </c>
      <c r="AQ1737" t="s">
        <v>97</v>
      </c>
      <c r="AR1737">
        <v>0</v>
      </c>
      <c r="AS1737" t="s">
        <v>97</v>
      </c>
      <c r="AT1737" t="s">
        <v>97</v>
      </c>
      <c r="AU1737">
        <v>0</v>
      </c>
      <c r="AV1737" t="s">
        <v>97</v>
      </c>
      <c r="AW1737">
        <v>172.55472849999899</v>
      </c>
      <c r="AX1737">
        <v>-43.556376749999998</v>
      </c>
    </row>
    <row r="1738" spans="1:50" x14ac:dyDescent="0.55000000000000004">
      <c r="A1738">
        <v>320500</v>
      </c>
      <c r="B1738" t="s">
        <v>1839</v>
      </c>
      <c r="C1738" t="s">
        <v>96</v>
      </c>
      <c r="D1738">
        <v>0</v>
      </c>
      <c r="E1738">
        <v>0.03</v>
      </c>
      <c r="F1738">
        <v>0</v>
      </c>
      <c r="G1738">
        <v>0</v>
      </c>
      <c r="H1738">
        <v>0.92</v>
      </c>
      <c r="I1738">
        <v>0</v>
      </c>
      <c r="J1738">
        <v>0</v>
      </c>
      <c r="K1738">
        <v>0</v>
      </c>
      <c r="L1738">
        <v>0.05</v>
      </c>
      <c r="M1738">
        <v>0.02</v>
      </c>
      <c r="N1738">
        <v>5.0835661774752401</v>
      </c>
      <c r="O1738">
        <f t="shared" si="54"/>
        <v>172.61871399999899</v>
      </c>
      <c r="P1738">
        <f t="shared" si="55"/>
        <v>-43.48988035</v>
      </c>
      <c r="R1738">
        <v>319600</v>
      </c>
      <c r="S1738" t="s">
        <v>1829</v>
      </c>
      <c r="T1738" t="s">
        <v>96</v>
      </c>
      <c r="U1738">
        <v>0</v>
      </c>
      <c r="V1738">
        <v>0</v>
      </c>
      <c r="W1738">
        <v>0</v>
      </c>
      <c r="X1738">
        <v>0</v>
      </c>
      <c r="Y1738">
        <v>0.77</v>
      </c>
      <c r="Z1738">
        <v>0</v>
      </c>
      <c r="AA1738">
        <v>0</v>
      </c>
      <c r="AB1738">
        <v>0</v>
      </c>
      <c r="AC1738">
        <v>0.23</v>
      </c>
      <c r="AD1738">
        <v>0.02</v>
      </c>
      <c r="AE1738">
        <v>2.45132943494654</v>
      </c>
      <c r="AF1738">
        <v>172.6229093</v>
      </c>
      <c r="AG1738">
        <v>-43.479705070000001</v>
      </c>
      <c r="AI1738">
        <v>323700</v>
      </c>
      <c r="AJ1738" t="s">
        <v>1870</v>
      </c>
      <c r="AK1738" t="s">
        <v>96</v>
      </c>
      <c r="AL1738">
        <v>0</v>
      </c>
      <c r="AM1738">
        <v>0</v>
      </c>
      <c r="AN1738">
        <v>0</v>
      </c>
      <c r="AO1738">
        <v>0</v>
      </c>
      <c r="AP1738">
        <v>0</v>
      </c>
      <c r="AQ1738">
        <v>0.45</v>
      </c>
      <c r="AR1738">
        <v>0</v>
      </c>
      <c r="AS1738">
        <v>0.06</v>
      </c>
      <c r="AT1738">
        <v>0.49</v>
      </c>
      <c r="AU1738">
        <v>0</v>
      </c>
      <c r="AV1738">
        <v>0.52735050587114896</v>
      </c>
      <c r="AW1738">
        <v>172.69715880000001</v>
      </c>
      <c r="AX1738">
        <v>-43.475376670000003</v>
      </c>
    </row>
    <row r="1739" spans="1:50" x14ac:dyDescent="0.55000000000000004">
      <c r="A1739">
        <v>320600</v>
      </c>
      <c r="B1739" t="s">
        <v>1840</v>
      </c>
      <c r="C1739" t="s">
        <v>96</v>
      </c>
      <c r="D1739">
        <v>0</v>
      </c>
      <c r="E1739">
        <v>0.01</v>
      </c>
      <c r="F1739">
        <v>0</v>
      </c>
      <c r="G1739">
        <v>0</v>
      </c>
      <c r="H1739">
        <v>0.89</v>
      </c>
      <c r="I1739">
        <v>0</v>
      </c>
      <c r="J1739">
        <v>0</v>
      </c>
      <c r="K1739">
        <v>0.06</v>
      </c>
      <c r="L1739">
        <v>0.04</v>
      </c>
      <c r="M1739">
        <v>0.02</v>
      </c>
      <c r="N1739">
        <v>3.9179739087754299</v>
      </c>
      <c r="O1739">
        <f t="shared" si="54"/>
        <v>172.58360329999999</v>
      </c>
      <c r="P1739">
        <f t="shared" si="55"/>
        <v>-43.513293910000002</v>
      </c>
      <c r="R1739">
        <v>319700</v>
      </c>
      <c r="S1739" t="s">
        <v>1831</v>
      </c>
      <c r="T1739" t="s">
        <v>96</v>
      </c>
      <c r="U1739">
        <v>0</v>
      </c>
      <c r="V1739">
        <v>0</v>
      </c>
      <c r="W1739">
        <v>0</v>
      </c>
      <c r="X1739">
        <v>0</v>
      </c>
      <c r="Y1739">
        <v>0.56999999999999995</v>
      </c>
      <c r="Z1739">
        <v>0</v>
      </c>
      <c r="AA1739">
        <v>0</v>
      </c>
      <c r="AB1739">
        <v>0</v>
      </c>
      <c r="AC1739">
        <v>0.43</v>
      </c>
      <c r="AD1739">
        <v>0.02</v>
      </c>
      <c r="AE1739" t="s">
        <v>97</v>
      </c>
      <c r="AF1739">
        <v>172.55203259999999</v>
      </c>
      <c r="AG1739">
        <v>-43.522199690000001</v>
      </c>
      <c r="AI1739">
        <v>323800</v>
      </c>
      <c r="AJ1739" t="s">
        <v>1871</v>
      </c>
      <c r="AK1739" t="s">
        <v>96</v>
      </c>
      <c r="AL1739">
        <v>0</v>
      </c>
      <c r="AM1739">
        <v>0</v>
      </c>
      <c r="AN1739">
        <v>0</v>
      </c>
      <c r="AO1739">
        <v>0</v>
      </c>
      <c r="AP1739">
        <v>0</v>
      </c>
      <c r="AQ1739">
        <v>0.45</v>
      </c>
      <c r="AR1739">
        <v>0</v>
      </c>
      <c r="AS1739">
        <v>0.04</v>
      </c>
      <c r="AT1739">
        <v>0.51</v>
      </c>
      <c r="AU1739">
        <v>0</v>
      </c>
      <c r="AV1739">
        <v>0.81682493810178602</v>
      </c>
      <c r="AW1739">
        <v>172.6372911</v>
      </c>
      <c r="AX1739">
        <v>-43.510033200000002</v>
      </c>
    </row>
    <row r="1740" spans="1:50" x14ac:dyDescent="0.55000000000000004">
      <c r="A1740">
        <v>320700</v>
      </c>
      <c r="B1740" t="s">
        <v>1841</v>
      </c>
      <c r="C1740" t="s">
        <v>96</v>
      </c>
      <c r="D1740">
        <v>0</v>
      </c>
      <c r="E1740">
        <v>0.04</v>
      </c>
      <c r="F1740">
        <v>0</v>
      </c>
      <c r="G1740">
        <v>0</v>
      </c>
      <c r="H1740">
        <v>0.81</v>
      </c>
      <c r="I1740">
        <v>0</v>
      </c>
      <c r="J1740">
        <v>0</v>
      </c>
      <c r="K1740">
        <v>0.09</v>
      </c>
      <c r="L1740">
        <v>0.06</v>
      </c>
      <c r="M1740">
        <v>0.02</v>
      </c>
      <c r="N1740">
        <v>4.1517386436571702</v>
      </c>
      <c r="O1740">
        <f t="shared" si="54"/>
        <v>172.56567619999899</v>
      </c>
      <c r="P1740">
        <f t="shared" si="55"/>
        <v>-43.522732740000002</v>
      </c>
      <c r="R1740">
        <v>319800</v>
      </c>
      <c r="S1740" t="s">
        <v>1832</v>
      </c>
      <c r="T1740" t="s">
        <v>96</v>
      </c>
      <c r="U1740">
        <v>0</v>
      </c>
      <c r="V1740">
        <v>0</v>
      </c>
      <c r="W1740">
        <v>0</v>
      </c>
      <c r="X1740">
        <v>0</v>
      </c>
      <c r="Y1740">
        <v>1</v>
      </c>
      <c r="Z1740">
        <v>0</v>
      </c>
      <c r="AA1740">
        <v>0</v>
      </c>
      <c r="AB1740">
        <v>0</v>
      </c>
      <c r="AC1740">
        <v>0</v>
      </c>
      <c r="AD1740">
        <v>0.02</v>
      </c>
      <c r="AE1740">
        <v>1.1419130975432801</v>
      </c>
      <c r="AF1740">
        <v>172.5428604</v>
      </c>
      <c r="AG1740">
        <v>-43.529021759999999</v>
      </c>
      <c r="AI1740">
        <v>323900</v>
      </c>
      <c r="AJ1740" t="s">
        <v>1872</v>
      </c>
      <c r="AK1740" t="s">
        <v>96</v>
      </c>
      <c r="AL1740" t="s">
        <v>97</v>
      </c>
      <c r="AM1740" t="s">
        <v>97</v>
      </c>
      <c r="AN1740" t="s">
        <v>97</v>
      </c>
      <c r="AO1740">
        <v>0</v>
      </c>
      <c r="AP1740" t="s">
        <v>97</v>
      </c>
      <c r="AQ1740" t="s">
        <v>97</v>
      </c>
      <c r="AR1740">
        <v>0</v>
      </c>
      <c r="AS1740" t="s">
        <v>97</v>
      </c>
      <c r="AT1740" t="s">
        <v>97</v>
      </c>
      <c r="AU1740">
        <v>0</v>
      </c>
      <c r="AV1740" t="s">
        <v>97</v>
      </c>
      <c r="AW1740">
        <v>172.62868319999899</v>
      </c>
      <c r="AX1740">
        <v>-43.515305679999997</v>
      </c>
    </row>
    <row r="1741" spans="1:50" x14ac:dyDescent="0.55000000000000004">
      <c r="A1741">
        <v>320800</v>
      </c>
      <c r="B1741" t="s">
        <v>1842</v>
      </c>
      <c r="C1741" t="s">
        <v>96</v>
      </c>
      <c r="D1741">
        <v>0</v>
      </c>
      <c r="E1741">
        <v>0.02</v>
      </c>
      <c r="F1741">
        <v>0</v>
      </c>
      <c r="G1741">
        <v>0</v>
      </c>
      <c r="H1741">
        <v>0.91</v>
      </c>
      <c r="I1741">
        <v>0</v>
      </c>
      <c r="J1741">
        <v>0</v>
      </c>
      <c r="K1741">
        <v>0.06</v>
      </c>
      <c r="L1741">
        <v>0.01</v>
      </c>
      <c r="M1741">
        <v>0.02</v>
      </c>
      <c r="N1741">
        <v>4.2106418618900401</v>
      </c>
      <c r="O1741">
        <f t="shared" si="54"/>
        <v>172.5963533</v>
      </c>
      <c r="P1741">
        <f t="shared" si="55"/>
        <v>-43.506681299999997</v>
      </c>
      <c r="R1741">
        <v>319900</v>
      </c>
      <c r="S1741" t="s">
        <v>1833</v>
      </c>
      <c r="T1741" t="s">
        <v>96</v>
      </c>
      <c r="U1741">
        <v>0</v>
      </c>
      <c r="V1741">
        <v>0</v>
      </c>
      <c r="W1741">
        <v>0</v>
      </c>
      <c r="X1741">
        <v>0</v>
      </c>
      <c r="Y1741">
        <v>1</v>
      </c>
      <c r="Z1741">
        <v>0</v>
      </c>
      <c r="AA1741">
        <v>0</v>
      </c>
      <c r="AB1741">
        <v>0</v>
      </c>
      <c r="AC1741">
        <v>0</v>
      </c>
      <c r="AD1741">
        <v>0.02</v>
      </c>
      <c r="AE1741">
        <v>2.3981227911390199</v>
      </c>
      <c r="AF1741">
        <v>172.58969329999999</v>
      </c>
      <c r="AG1741">
        <v>-43.501940249999997</v>
      </c>
      <c r="AI1741">
        <v>324000</v>
      </c>
      <c r="AJ1741" t="s">
        <v>1873</v>
      </c>
      <c r="AK1741" t="s">
        <v>96</v>
      </c>
      <c r="AL1741">
        <v>0</v>
      </c>
      <c r="AM1741">
        <v>0</v>
      </c>
      <c r="AN1741">
        <v>0</v>
      </c>
      <c r="AO1741">
        <v>0</v>
      </c>
      <c r="AP1741">
        <v>0</v>
      </c>
      <c r="AQ1741">
        <v>0.78</v>
      </c>
      <c r="AR1741">
        <v>0</v>
      </c>
      <c r="AS1741">
        <v>7.0000000000000007E-2</v>
      </c>
      <c r="AT1741">
        <v>0.15</v>
      </c>
      <c r="AU1741">
        <v>0</v>
      </c>
      <c r="AV1741">
        <v>1.2757250594181599</v>
      </c>
      <c r="AW1741">
        <v>172.68870010000001</v>
      </c>
      <c r="AX1741">
        <v>-43.485603879999999</v>
      </c>
    </row>
    <row r="1742" spans="1:50" x14ac:dyDescent="0.55000000000000004">
      <c r="A1742">
        <v>320900</v>
      </c>
      <c r="B1742" t="s">
        <v>1843</v>
      </c>
      <c r="C1742" t="s">
        <v>96</v>
      </c>
      <c r="D1742">
        <v>0</v>
      </c>
      <c r="E1742">
        <v>0.01</v>
      </c>
      <c r="F1742">
        <v>0</v>
      </c>
      <c r="G1742">
        <v>0</v>
      </c>
      <c r="H1742">
        <v>0.86</v>
      </c>
      <c r="I1742">
        <v>0.01</v>
      </c>
      <c r="J1742">
        <v>0</v>
      </c>
      <c r="K1742">
        <v>0.06</v>
      </c>
      <c r="L1742">
        <v>0.06</v>
      </c>
      <c r="M1742">
        <v>0.02</v>
      </c>
      <c r="N1742">
        <v>4.1450161688731599</v>
      </c>
      <c r="O1742">
        <f t="shared" si="54"/>
        <v>172.61506459999899</v>
      </c>
      <c r="P1742">
        <f t="shared" si="55"/>
        <v>-43.498047579999998</v>
      </c>
      <c r="R1742">
        <v>320000</v>
      </c>
      <c r="S1742" t="s">
        <v>1834</v>
      </c>
      <c r="T1742" t="s">
        <v>96</v>
      </c>
      <c r="U1742">
        <v>0</v>
      </c>
      <c r="V1742">
        <v>0.02</v>
      </c>
      <c r="W1742">
        <v>0</v>
      </c>
      <c r="X1742">
        <v>0</v>
      </c>
      <c r="Y1742">
        <v>0.94</v>
      </c>
      <c r="Z1742">
        <v>0</v>
      </c>
      <c r="AA1742">
        <v>0</v>
      </c>
      <c r="AB1742">
        <v>0</v>
      </c>
      <c r="AC1742">
        <v>0.04</v>
      </c>
      <c r="AD1742">
        <v>0.02</v>
      </c>
      <c r="AE1742">
        <v>5.8968343759608599</v>
      </c>
      <c r="AF1742">
        <v>172.60688809999999</v>
      </c>
      <c r="AG1742">
        <v>-43.492092659999997</v>
      </c>
      <c r="AI1742">
        <v>324100</v>
      </c>
      <c r="AJ1742" t="s">
        <v>1874</v>
      </c>
      <c r="AK1742" t="s">
        <v>96</v>
      </c>
      <c r="AL1742" t="s">
        <v>97</v>
      </c>
      <c r="AM1742" t="s">
        <v>97</v>
      </c>
      <c r="AN1742" t="s">
        <v>97</v>
      </c>
      <c r="AO1742">
        <v>0</v>
      </c>
      <c r="AP1742" t="s">
        <v>97</v>
      </c>
      <c r="AQ1742" t="s">
        <v>97</v>
      </c>
      <c r="AR1742">
        <v>0</v>
      </c>
      <c r="AS1742" t="s">
        <v>97</v>
      </c>
      <c r="AT1742" t="s">
        <v>97</v>
      </c>
      <c r="AU1742">
        <v>0</v>
      </c>
      <c r="AV1742" t="s">
        <v>97</v>
      </c>
      <c r="AW1742">
        <v>172.56154319999999</v>
      </c>
      <c r="AX1742">
        <v>-43.553734800000001</v>
      </c>
    </row>
    <row r="1743" spans="1:50" x14ac:dyDescent="0.55000000000000004">
      <c r="A1743">
        <v>321000</v>
      </c>
      <c r="B1743" t="s">
        <v>1844</v>
      </c>
      <c r="C1743" t="s">
        <v>96</v>
      </c>
      <c r="D1743">
        <v>0</v>
      </c>
      <c r="E1743">
        <v>0.03</v>
      </c>
      <c r="F1743">
        <v>0</v>
      </c>
      <c r="G1743">
        <v>0</v>
      </c>
      <c r="H1743">
        <v>0.91</v>
      </c>
      <c r="I1743">
        <v>0.02</v>
      </c>
      <c r="J1743">
        <v>0</v>
      </c>
      <c r="K1743">
        <v>0.02</v>
      </c>
      <c r="L1743">
        <v>0.02</v>
      </c>
      <c r="M1743">
        <v>0.02</v>
      </c>
      <c r="N1743">
        <v>4.3418834945558498</v>
      </c>
      <c r="O1743">
        <f t="shared" si="54"/>
        <v>172.55741649999999</v>
      </c>
      <c r="P1743">
        <f t="shared" si="55"/>
        <v>-43.532479899999998</v>
      </c>
      <c r="R1743">
        <v>320100</v>
      </c>
      <c r="S1743" t="s">
        <v>1835</v>
      </c>
      <c r="T1743" t="s">
        <v>96</v>
      </c>
      <c r="U1743">
        <v>0</v>
      </c>
      <c r="V1743">
        <v>0</v>
      </c>
      <c r="W1743">
        <v>0</v>
      </c>
      <c r="X1743">
        <v>0</v>
      </c>
      <c r="Y1743">
        <v>0.89</v>
      </c>
      <c r="Z1743">
        <v>0</v>
      </c>
      <c r="AA1743">
        <v>0</v>
      </c>
      <c r="AB1743">
        <v>0</v>
      </c>
      <c r="AC1743">
        <v>0.11</v>
      </c>
      <c r="AD1743">
        <v>0.02</v>
      </c>
      <c r="AE1743">
        <v>1.75815073388863</v>
      </c>
      <c r="AF1743">
        <v>172.60013649999999</v>
      </c>
      <c r="AG1743">
        <v>-43.496812179999999</v>
      </c>
      <c r="AI1743">
        <v>324300</v>
      </c>
      <c r="AJ1743" t="s">
        <v>1875</v>
      </c>
      <c r="AK1743" t="s">
        <v>96</v>
      </c>
      <c r="AL1743" t="s">
        <v>97</v>
      </c>
      <c r="AM1743" t="s">
        <v>97</v>
      </c>
      <c r="AN1743" t="s">
        <v>97</v>
      </c>
      <c r="AO1743">
        <v>0</v>
      </c>
      <c r="AP1743" t="s">
        <v>97</v>
      </c>
      <c r="AQ1743" t="s">
        <v>97</v>
      </c>
      <c r="AR1743">
        <v>0</v>
      </c>
      <c r="AS1743" t="s">
        <v>97</v>
      </c>
      <c r="AT1743" t="s">
        <v>97</v>
      </c>
      <c r="AU1743">
        <v>0</v>
      </c>
      <c r="AV1743" t="s">
        <v>97</v>
      </c>
      <c r="AW1743">
        <v>172.54947089999999</v>
      </c>
      <c r="AX1743">
        <v>-43.569436850000002</v>
      </c>
    </row>
    <row r="1744" spans="1:50" x14ac:dyDescent="0.55000000000000004">
      <c r="A1744">
        <v>321100</v>
      </c>
      <c r="B1744" t="s">
        <v>1845</v>
      </c>
      <c r="C1744" t="s">
        <v>96</v>
      </c>
      <c r="D1744">
        <v>0</v>
      </c>
      <c r="E1744">
        <v>0.02</v>
      </c>
      <c r="F1744">
        <v>0</v>
      </c>
      <c r="G1744">
        <v>0</v>
      </c>
      <c r="H1744">
        <v>0.90999999999999903</v>
      </c>
      <c r="I1744">
        <v>0.01</v>
      </c>
      <c r="J1744">
        <v>0</v>
      </c>
      <c r="K1744">
        <v>0.02</v>
      </c>
      <c r="L1744">
        <v>0.04</v>
      </c>
      <c r="M1744">
        <v>0.02</v>
      </c>
      <c r="N1744">
        <v>4.7446502134919601</v>
      </c>
      <c r="O1744">
        <f t="shared" si="54"/>
        <v>172.5330913</v>
      </c>
      <c r="P1744">
        <f t="shared" si="55"/>
        <v>-43.548294349999999</v>
      </c>
      <c r="R1744">
        <v>320200</v>
      </c>
      <c r="S1744" t="s">
        <v>1836</v>
      </c>
      <c r="T1744" t="s">
        <v>96</v>
      </c>
      <c r="U1744">
        <v>0</v>
      </c>
      <c r="V1744">
        <v>0</v>
      </c>
      <c r="W1744">
        <v>0</v>
      </c>
      <c r="X1744">
        <v>0</v>
      </c>
      <c r="Y1744">
        <v>0.87</v>
      </c>
      <c r="Z1744">
        <v>0</v>
      </c>
      <c r="AA1744">
        <v>0</v>
      </c>
      <c r="AB1744">
        <v>0</v>
      </c>
      <c r="AC1744">
        <v>0.13</v>
      </c>
      <c r="AD1744">
        <v>0.02</v>
      </c>
      <c r="AE1744">
        <v>0.86303434085155695</v>
      </c>
      <c r="AF1744">
        <v>172.57184280000001</v>
      </c>
      <c r="AG1744">
        <v>-43.51419654</v>
      </c>
      <c r="AI1744">
        <v>324400</v>
      </c>
      <c r="AJ1744" t="s">
        <v>1876</v>
      </c>
      <c r="AK1744" t="s">
        <v>96</v>
      </c>
      <c r="AL1744">
        <v>0</v>
      </c>
      <c r="AM1744">
        <v>0</v>
      </c>
      <c r="AN1744">
        <v>0</v>
      </c>
      <c r="AO1744">
        <v>0</v>
      </c>
      <c r="AP1744">
        <v>0</v>
      </c>
      <c r="AQ1744">
        <v>0.28999999999999998</v>
      </c>
      <c r="AR1744">
        <v>0</v>
      </c>
      <c r="AS1744">
        <v>0</v>
      </c>
      <c r="AT1744">
        <v>0.71</v>
      </c>
      <c r="AU1744">
        <v>0</v>
      </c>
      <c r="AV1744">
        <v>0.50250356522884998</v>
      </c>
      <c r="AW1744">
        <v>172.6017129</v>
      </c>
      <c r="AX1744">
        <v>-43.533947810000001</v>
      </c>
    </row>
    <row r="1745" spans="1:50" x14ac:dyDescent="0.55000000000000004">
      <c r="A1745">
        <v>321200</v>
      </c>
      <c r="B1745" t="s">
        <v>1846</v>
      </c>
      <c r="C1745" t="s">
        <v>96</v>
      </c>
      <c r="D1745">
        <v>0</v>
      </c>
      <c r="E1745">
        <v>0.09</v>
      </c>
      <c r="F1745">
        <v>0</v>
      </c>
      <c r="G1745">
        <v>0</v>
      </c>
      <c r="H1745">
        <v>0.67</v>
      </c>
      <c r="I1745">
        <v>0</v>
      </c>
      <c r="J1745">
        <v>0</v>
      </c>
      <c r="K1745">
        <v>0.02</v>
      </c>
      <c r="L1745">
        <v>0.22</v>
      </c>
      <c r="M1745">
        <v>0.02</v>
      </c>
      <c r="N1745">
        <v>2.7740825712911099</v>
      </c>
      <c r="O1745">
        <f t="shared" si="54"/>
        <v>172.57826459999899</v>
      </c>
      <c r="P1745">
        <f t="shared" si="55"/>
        <v>-43.523361270000002</v>
      </c>
      <c r="R1745">
        <v>320300</v>
      </c>
      <c r="S1745" t="s">
        <v>1837</v>
      </c>
      <c r="T1745" t="s">
        <v>96</v>
      </c>
      <c r="U1745" t="s">
        <v>97</v>
      </c>
      <c r="V1745" t="s">
        <v>97</v>
      </c>
      <c r="W1745" t="s">
        <v>97</v>
      </c>
      <c r="X1745">
        <v>0</v>
      </c>
      <c r="Y1745" t="s">
        <v>97</v>
      </c>
      <c r="Z1745" t="s">
        <v>97</v>
      </c>
      <c r="AA1745">
        <v>0</v>
      </c>
      <c r="AB1745" t="s">
        <v>97</v>
      </c>
      <c r="AC1745" t="s">
        <v>97</v>
      </c>
      <c r="AD1745">
        <v>0.02</v>
      </c>
      <c r="AE1745" t="s">
        <v>97</v>
      </c>
      <c r="AF1745">
        <v>172.51564590000001</v>
      </c>
      <c r="AG1745">
        <v>-43.544567450000002</v>
      </c>
      <c r="AI1745">
        <v>324500</v>
      </c>
      <c r="AJ1745" t="s">
        <v>1877</v>
      </c>
      <c r="AK1745" t="s">
        <v>96</v>
      </c>
      <c r="AL1745">
        <v>0</v>
      </c>
      <c r="AM1745">
        <v>0</v>
      </c>
      <c r="AN1745">
        <v>0</v>
      </c>
      <c r="AO1745">
        <v>0</v>
      </c>
      <c r="AP1745">
        <v>0</v>
      </c>
      <c r="AQ1745">
        <v>0.76</v>
      </c>
      <c r="AR1745">
        <v>0</v>
      </c>
      <c r="AS1745">
        <v>0</v>
      </c>
      <c r="AT1745">
        <v>0.24</v>
      </c>
      <c r="AU1745">
        <v>0</v>
      </c>
      <c r="AV1745">
        <v>0.830947024761578</v>
      </c>
      <c r="AW1745">
        <v>172.54047009999999</v>
      </c>
      <c r="AX1745">
        <v>-43.579624010000003</v>
      </c>
    </row>
    <row r="1746" spans="1:50" x14ac:dyDescent="0.55000000000000004">
      <c r="A1746">
        <v>321300</v>
      </c>
      <c r="B1746" t="s">
        <v>1847</v>
      </c>
      <c r="C1746" t="s">
        <v>96</v>
      </c>
      <c r="D1746">
        <v>0</v>
      </c>
      <c r="E1746">
        <v>0.01</v>
      </c>
      <c r="F1746">
        <v>0</v>
      </c>
      <c r="G1746">
        <v>0</v>
      </c>
      <c r="H1746">
        <v>0.96</v>
      </c>
      <c r="I1746">
        <v>0</v>
      </c>
      <c r="J1746">
        <v>0</v>
      </c>
      <c r="K1746">
        <v>0.01</v>
      </c>
      <c r="L1746">
        <v>0.02</v>
      </c>
      <c r="M1746">
        <v>0.02</v>
      </c>
      <c r="N1746">
        <v>7.1632653088755998</v>
      </c>
      <c r="O1746">
        <f t="shared" si="54"/>
        <v>172.66779600000001</v>
      </c>
      <c r="P1746">
        <f t="shared" si="55"/>
        <v>-43.477139610000002</v>
      </c>
      <c r="R1746">
        <v>320400</v>
      </c>
      <c r="S1746" t="s">
        <v>1838</v>
      </c>
      <c r="T1746" t="s">
        <v>96</v>
      </c>
      <c r="U1746">
        <v>0</v>
      </c>
      <c r="V1746">
        <v>0.01</v>
      </c>
      <c r="W1746">
        <v>0</v>
      </c>
      <c r="X1746">
        <v>0</v>
      </c>
      <c r="Y1746">
        <v>0.94</v>
      </c>
      <c r="Z1746">
        <v>0.01</v>
      </c>
      <c r="AA1746">
        <v>0</v>
      </c>
      <c r="AB1746">
        <v>0.01</v>
      </c>
      <c r="AC1746">
        <v>0.03</v>
      </c>
      <c r="AD1746">
        <v>0.02</v>
      </c>
      <c r="AE1746">
        <v>8.6625631860011794</v>
      </c>
      <c r="AF1746">
        <v>172.5356634</v>
      </c>
      <c r="AG1746">
        <v>-43.539218040000002</v>
      </c>
      <c r="AI1746">
        <v>324600</v>
      </c>
      <c r="AJ1746" t="s">
        <v>1878</v>
      </c>
      <c r="AK1746" t="s">
        <v>96</v>
      </c>
      <c r="AL1746">
        <v>0</v>
      </c>
      <c r="AM1746">
        <v>0</v>
      </c>
      <c r="AN1746">
        <v>0</v>
      </c>
      <c r="AO1746">
        <v>0</v>
      </c>
      <c r="AP1746">
        <v>0</v>
      </c>
      <c r="AQ1746">
        <v>1</v>
      </c>
      <c r="AR1746">
        <v>0</v>
      </c>
      <c r="AS1746">
        <v>0</v>
      </c>
      <c r="AT1746">
        <v>0</v>
      </c>
      <c r="AU1746">
        <v>0</v>
      </c>
      <c r="AV1746">
        <v>0.83870233086278101</v>
      </c>
      <c r="AW1746">
        <v>172.66725309999899</v>
      </c>
      <c r="AX1746">
        <v>-43.498425609999998</v>
      </c>
    </row>
    <row r="1747" spans="1:50" x14ac:dyDescent="0.55000000000000004">
      <c r="A1747">
        <v>321400</v>
      </c>
      <c r="B1747" t="s">
        <v>1848</v>
      </c>
      <c r="C1747" t="s">
        <v>96</v>
      </c>
      <c r="D1747">
        <v>0</v>
      </c>
      <c r="E1747">
        <v>0</v>
      </c>
      <c r="F1747">
        <v>0</v>
      </c>
      <c r="G1747">
        <v>0</v>
      </c>
      <c r="H1747">
        <v>0.87</v>
      </c>
      <c r="I1747">
        <v>0</v>
      </c>
      <c r="J1747">
        <v>0</v>
      </c>
      <c r="K1747">
        <v>0.09</v>
      </c>
      <c r="L1747">
        <v>0.04</v>
      </c>
      <c r="M1747">
        <v>0.02</v>
      </c>
      <c r="N1747">
        <v>3.5961481846343402</v>
      </c>
      <c r="O1747">
        <f t="shared" si="54"/>
        <v>172.6087465</v>
      </c>
      <c r="P1747">
        <f t="shared" si="55"/>
        <v>-43.50761954</v>
      </c>
      <c r="R1747">
        <v>320500</v>
      </c>
      <c r="S1747" t="s">
        <v>1839</v>
      </c>
      <c r="T1747" t="s">
        <v>96</v>
      </c>
      <c r="U1747">
        <v>0</v>
      </c>
      <c r="V1747">
        <v>0</v>
      </c>
      <c r="W1747">
        <v>0</v>
      </c>
      <c r="X1747">
        <v>0</v>
      </c>
      <c r="Y1747">
        <v>0.98</v>
      </c>
      <c r="Z1747">
        <v>0</v>
      </c>
      <c r="AA1747">
        <v>0</v>
      </c>
      <c r="AB1747">
        <v>0</v>
      </c>
      <c r="AC1747">
        <v>0.02</v>
      </c>
      <c r="AD1747">
        <v>0.02</v>
      </c>
      <c r="AE1747">
        <v>4.8019115857158701</v>
      </c>
      <c r="AF1747">
        <v>172.61871399999899</v>
      </c>
      <c r="AG1747">
        <v>-43.48988035</v>
      </c>
      <c r="AI1747">
        <v>324700</v>
      </c>
      <c r="AJ1747" t="s">
        <v>1879</v>
      </c>
      <c r="AK1747" t="s">
        <v>96</v>
      </c>
      <c r="AL1747" t="s">
        <v>97</v>
      </c>
      <c r="AM1747" t="s">
        <v>97</v>
      </c>
      <c r="AN1747" t="s">
        <v>97</v>
      </c>
      <c r="AO1747">
        <v>0</v>
      </c>
      <c r="AP1747" t="s">
        <v>97</v>
      </c>
      <c r="AQ1747" t="s">
        <v>97</v>
      </c>
      <c r="AR1747">
        <v>0</v>
      </c>
      <c r="AS1747" t="s">
        <v>97</v>
      </c>
      <c r="AT1747" t="s">
        <v>97</v>
      </c>
      <c r="AU1747">
        <v>0</v>
      </c>
      <c r="AV1747" t="s">
        <v>97</v>
      </c>
      <c r="AW1747">
        <v>172.56064380000001</v>
      </c>
      <c r="AX1747">
        <v>-43.559500309999997</v>
      </c>
    </row>
    <row r="1748" spans="1:50" x14ac:dyDescent="0.55000000000000004">
      <c r="A1748">
        <v>321500</v>
      </c>
      <c r="B1748" t="s">
        <v>1849</v>
      </c>
      <c r="C1748" t="s">
        <v>96</v>
      </c>
      <c r="D1748">
        <v>0</v>
      </c>
      <c r="E1748">
        <v>0</v>
      </c>
      <c r="F1748">
        <v>0</v>
      </c>
      <c r="G1748">
        <v>0</v>
      </c>
      <c r="H1748">
        <v>0.91</v>
      </c>
      <c r="I1748">
        <v>0</v>
      </c>
      <c r="J1748">
        <v>0</v>
      </c>
      <c r="K1748">
        <v>7.0000000000000007E-2</v>
      </c>
      <c r="L1748">
        <v>0.02</v>
      </c>
      <c r="M1748">
        <v>0.02</v>
      </c>
      <c r="N1748">
        <v>3.2812028606617898</v>
      </c>
      <c r="O1748">
        <f t="shared" si="54"/>
        <v>172.59616059999999</v>
      </c>
      <c r="P1748">
        <f t="shared" si="55"/>
        <v>-43.514535459999998</v>
      </c>
      <c r="R1748">
        <v>320600</v>
      </c>
      <c r="S1748" t="s">
        <v>1840</v>
      </c>
      <c r="T1748" t="s">
        <v>96</v>
      </c>
      <c r="U1748">
        <v>0</v>
      </c>
      <c r="V1748">
        <v>0</v>
      </c>
      <c r="W1748">
        <v>0</v>
      </c>
      <c r="X1748">
        <v>0</v>
      </c>
      <c r="Y1748">
        <v>0.93</v>
      </c>
      <c r="Z1748">
        <v>0</v>
      </c>
      <c r="AA1748">
        <v>0</v>
      </c>
      <c r="AB1748">
        <v>0</v>
      </c>
      <c r="AC1748">
        <v>7.0000000000000007E-2</v>
      </c>
      <c r="AD1748">
        <v>0.02</v>
      </c>
      <c r="AE1748">
        <v>3.2298305626096702</v>
      </c>
      <c r="AF1748">
        <v>172.58360329999999</v>
      </c>
      <c r="AG1748">
        <v>-43.513293910000002</v>
      </c>
      <c r="AI1748">
        <v>324800</v>
      </c>
      <c r="AJ1748" t="s">
        <v>1880</v>
      </c>
      <c r="AK1748" t="s">
        <v>96</v>
      </c>
      <c r="AL1748" t="s">
        <v>97</v>
      </c>
      <c r="AM1748" t="s">
        <v>97</v>
      </c>
      <c r="AN1748" t="s">
        <v>97</v>
      </c>
      <c r="AO1748">
        <v>0</v>
      </c>
      <c r="AP1748" t="s">
        <v>97</v>
      </c>
      <c r="AQ1748" t="s">
        <v>97</v>
      </c>
      <c r="AR1748">
        <v>0</v>
      </c>
      <c r="AS1748" t="s">
        <v>97</v>
      </c>
      <c r="AT1748" t="s">
        <v>97</v>
      </c>
      <c r="AU1748">
        <v>0</v>
      </c>
      <c r="AV1748" t="s">
        <v>97</v>
      </c>
      <c r="AW1748">
        <v>172.63759049999999</v>
      </c>
      <c r="AX1748">
        <v>-43.517144099999904</v>
      </c>
    </row>
    <row r="1749" spans="1:50" x14ac:dyDescent="0.55000000000000004">
      <c r="A1749">
        <v>321600</v>
      </c>
      <c r="B1749" t="s">
        <v>1850</v>
      </c>
      <c r="C1749" t="s">
        <v>96</v>
      </c>
      <c r="D1749">
        <v>0</v>
      </c>
      <c r="E1749">
        <v>0.01</v>
      </c>
      <c r="F1749">
        <v>0</v>
      </c>
      <c r="G1749">
        <v>0</v>
      </c>
      <c r="H1749">
        <v>0.98</v>
      </c>
      <c r="I1749">
        <v>0</v>
      </c>
      <c r="J1749">
        <v>0</v>
      </c>
      <c r="K1749">
        <v>0.01</v>
      </c>
      <c r="L1749">
        <v>0</v>
      </c>
      <c r="M1749">
        <v>0.02</v>
      </c>
      <c r="N1749">
        <v>8.4630149764556197</v>
      </c>
      <c r="O1749">
        <f t="shared" si="54"/>
        <v>172.6788043</v>
      </c>
      <c r="P1749">
        <f t="shared" si="55"/>
        <v>-43.469989210000001</v>
      </c>
      <c r="R1749">
        <v>320700</v>
      </c>
      <c r="S1749" t="s">
        <v>1841</v>
      </c>
      <c r="T1749" t="s">
        <v>96</v>
      </c>
      <c r="U1749" t="s">
        <v>97</v>
      </c>
      <c r="V1749" t="s">
        <v>97</v>
      </c>
      <c r="W1749" t="s">
        <v>97</v>
      </c>
      <c r="X1749">
        <v>0</v>
      </c>
      <c r="Y1749" t="s">
        <v>97</v>
      </c>
      <c r="Z1749" t="s">
        <v>97</v>
      </c>
      <c r="AA1749">
        <v>0</v>
      </c>
      <c r="AB1749" t="s">
        <v>97</v>
      </c>
      <c r="AC1749" t="s">
        <v>97</v>
      </c>
      <c r="AD1749">
        <v>0.02</v>
      </c>
      <c r="AE1749" t="s">
        <v>97</v>
      </c>
      <c r="AF1749">
        <v>172.56567619999899</v>
      </c>
      <c r="AG1749">
        <v>-43.522732740000002</v>
      </c>
      <c r="AI1749">
        <v>324900</v>
      </c>
      <c r="AJ1749" t="s">
        <v>1881</v>
      </c>
      <c r="AK1749" t="s">
        <v>96</v>
      </c>
      <c r="AL1749">
        <v>0</v>
      </c>
      <c r="AM1749">
        <v>0.04</v>
      </c>
      <c r="AN1749">
        <v>0</v>
      </c>
      <c r="AO1749">
        <v>0</v>
      </c>
      <c r="AP1749">
        <v>0.04</v>
      </c>
      <c r="AQ1749">
        <v>0.09</v>
      </c>
      <c r="AR1749">
        <v>0</v>
      </c>
      <c r="AS1749">
        <v>0.52</v>
      </c>
      <c r="AT1749">
        <v>0.31</v>
      </c>
      <c r="AU1749">
        <v>0</v>
      </c>
      <c r="AV1749">
        <v>76.493384630754093</v>
      </c>
      <c r="AW1749">
        <v>172.61981249999999</v>
      </c>
      <c r="AX1749">
        <v>-43.53053792</v>
      </c>
    </row>
    <row r="1750" spans="1:50" x14ac:dyDescent="0.55000000000000004">
      <c r="A1750">
        <v>321700</v>
      </c>
      <c r="B1750" t="s">
        <v>1851</v>
      </c>
      <c r="C1750" t="s">
        <v>96</v>
      </c>
      <c r="D1750">
        <v>0</v>
      </c>
      <c r="E1750">
        <v>0</v>
      </c>
      <c r="F1750">
        <v>0</v>
      </c>
      <c r="G1750">
        <v>0</v>
      </c>
      <c r="H1750">
        <v>0.96</v>
      </c>
      <c r="I1750">
        <v>0</v>
      </c>
      <c r="J1750">
        <v>0</v>
      </c>
      <c r="K1750">
        <v>0.02</v>
      </c>
      <c r="L1750">
        <v>0.02</v>
      </c>
      <c r="M1750">
        <v>0.02</v>
      </c>
      <c r="N1750">
        <v>5.1968079593299601</v>
      </c>
      <c r="O1750">
        <f t="shared" si="54"/>
        <v>172.63819330000001</v>
      </c>
      <c r="P1750">
        <f t="shared" si="55"/>
        <v>-43.492926609999998</v>
      </c>
      <c r="R1750">
        <v>320800</v>
      </c>
      <c r="S1750" t="s">
        <v>1842</v>
      </c>
      <c r="T1750" t="s">
        <v>96</v>
      </c>
      <c r="U1750">
        <v>0</v>
      </c>
      <c r="V1750">
        <v>0</v>
      </c>
      <c r="W1750">
        <v>0</v>
      </c>
      <c r="X1750">
        <v>0</v>
      </c>
      <c r="Y1750">
        <v>1</v>
      </c>
      <c r="Z1750">
        <v>0</v>
      </c>
      <c r="AA1750">
        <v>0</v>
      </c>
      <c r="AB1750">
        <v>0</v>
      </c>
      <c r="AC1750">
        <v>0</v>
      </c>
      <c r="AD1750">
        <v>0.02</v>
      </c>
      <c r="AE1750">
        <v>1.47316861172191</v>
      </c>
      <c r="AF1750">
        <v>172.5963533</v>
      </c>
      <c r="AG1750">
        <v>-43.506681299999997</v>
      </c>
      <c r="AI1750">
        <v>325000</v>
      </c>
      <c r="AJ1750" t="s">
        <v>1882</v>
      </c>
      <c r="AK1750" t="s">
        <v>96</v>
      </c>
      <c r="AL1750">
        <v>0</v>
      </c>
      <c r="AM1750">
        <v>0</v>
      </c>
      <c r="AN1750">
        <v>0</v>
      </c>
      <c r="AO1750">
        <v>0</v>
      </c>
      <c r="AP1750">
        <v>0.01</v>
      </c>
      <c r="AQ1750">
        <v>0.59</v>
      </c>
      <c r="AR1750">
        <v>0</v>
      </c>
      <c r="AS1750">
        <v>0.15</v>
      </c>
      <c r="AT1750">
        <v>0.25</v>
      </c>
      <c r="AU1750">
        <v>0</v>
      </c>
      <c r="AV1750">
        <v>0.99059006967059404</v>
      </c>
      <c r="AW1750">
        <v>172.5837818</v>
      </c>
      <c r="AX1750">
        <v>-43.55310995</v>
      </c>
    </row>
    <row r="1751" spans="1:50" x14ac:dyDescent="0.55000000000000004">
      <c r="A1751">
        <v>321800</v>
      </c>
      <c r="B1751" t="s">
        <v>1852</v>
      </c>
      <c r="C1751" t="s">
        <v>96</v>
      </c>
      <c r="D1751">
        <v>0</v>
      </c>
      <c r="E1751">
        <v>7.0000000000000007E-2</v>
      </c>
      <c r="F1751">
        <v>0</v>
      </c>
      <c r="G1751">
        <v>0</v>
      </c>
      <c r="H1751">
        <v>0.74</v>
      </c>
      <c r="I1751">
        <v>0</v>
      </c>
      <c r="J1751">
        <v>0</v>
      </c>
      <c r="K1751">
        <v>0.03</v>
      </c>
      <c r="L1751">
        <v>0.16</v>
      </c>
      <c r="M1751">
        <v>0.02</v>
      </c>
      <c r="N1751">
        <v>3.2985517057743499</v>
      </c>
      <c r="O1751">
        <f t="shared" si="54"/>
        <v>172.57548030000001</v>
      </c>
      <c r="P1751">
        <f t="shared" si="55"/>
        <v>-43.528853249999997</v>
      </c>
      <c r="R1751">
        <v>320900</v>
      </c>
      <c r="S1751" t="s">
        <v>1843</v>
      </c>
      <c r="T1751" t="s">
        <v>96</v>
      </c>
      <c r="U1751">
        <v>0</v>
      </c>
      <c r="V1751">
        <v>0</v>
      </c>
      <c r="W1751">
        <v>0</v>
      </c>
      <c r="X1751">
        <v>0</v>
      </c>
      <c r="Y1751">
        <v>0.9</v>
      </c>
      <c r="Z1751">
        <v>0</v>
      </c>
      <c r="AA1751">
        <v>0</v>
      </c>
      <c r="AB1751">
        <v>0</v>
      </c>
      <c r="AC1751">
        <v>0.1</v>
      </c>
      <c r="AD1751">
        <v>0.02</v>
      </c>
      <c r="AE1751">
        <v>1.7635125109407199</v>
      </c>
      <c r="AF1751">
        <v>172.61506459999899</v>
      </c>
      <c r="AG1751">
        <v>-43.498047579999998</v>
      </c>
      <c r="AI1751">
        <v>325100</v>
      </c>
      <c r="AJ1751" t="s">
        <v>1883</v>
      </c>
      <c r="AK1751" t="s">
        <v>96</v>
      </c>
      <c r="AL1751">
        <v>0</v>
      </c>
      <c r="AM1751">
        <v>0</v>
      </c>
      <c r="AN1751">
        <v>0</v>
      </c>
      <c r="AO1751">
        <v>0</v>
      </c>
      <c r="AP1751">
        <v>0</v>
      </c>
      <c r="AQ1751">
        <v>0.67</v>
      </c>
      <c r="AR1751">
        <v>0</v>
      </c>
      <c r="AS1751">
        <v>0</v>
      </c>
      <c r="AT1751">
        <v>0.33</v>
      </c>
      <c r="AU1751">
        <v>0</v>
      </c>
      <c r="AV1751">
        <v>0.68171442730287701</v>
      </c>
      <c r="AW1751">
        <v>172.7080666</v>
      </c>
      <c r="AX1751">
        <v>-43.480592530000003</v>
      </c>
    </row>
    <row r="1752" spans="1:50" x14ac:dyDescent="0.55000000000000004">
      <c r="A1752">
        <v>321900</v>
      </c>
      <c r="B1752" t="s">
        <v>1853</v>
      </c>
      <c r="C1752" t="s">
        <v>96</v>
      </c>
      <c r="D1752">
        <v>0</v>
      </c>
      <c r="E1752">
        <v>0</v>
      </c>
      <c r="F1752">
        <v>0</v>
      </c>
      <c r="G1752">
        <v>0</v>
      </c>
      <c r="H1752">
        <v>0.95</v>
      </c>
      <c r="I1752">
        <v>0</v>
      </c>
      <c r="J1752">
        <v>0</v>
      </c>
      <c r="K1752">
        <v>0.03</v>
      </c>
      <c r="L1752">
        <v>0.02</v>
      </c>
      <c r="M1752">
        <v>0.02</v>
      </c>
      <c r="N1752">
        <v>4.8657666891268399</v>
      </c>
      <c r="O1752">
        <f t="shared" si="54"/>
        <v>172.53849080000001</v>
      </c>
      <c r="P1752">
        <f t="shared" si="55"/>
        <v>-43.552726159999999</v>
      </c>
      <c r="R1752">
        <v>321000</v>
      </c>
      <c r="S1752" t="s">
        <v>1844</v>
      </c>
      <c r="T1752" t="s">
        <v>96</v>
      </c>
      <c r="U1752">
        <v>0</v>
      </c>
      <c r="V1752">
        <v>0</v>
      </c>
      <c r="W1752">
        <v>0</v>
      </c>
      <c r="X1752">
        <v>0</v>
      </c>
      <c r="Y1752">
        <v>0.89</v>
      </c>
      <c r="Z1752">
        <v>0</v>
      </c>
      <c r="AA1752">
        <v>0</v>
      </c>
      <c r="AB1752">
        <v>0</v>
      </c>
      <c r="AC1752">
        <v>0.11</v>
      </c>
      <c r="AD1752">
        <v>0.02</v>
      </c>
      <c r="AE1752">
        <v>2.9140549270681801</v>
      </c>
      <c r="AF1752">
        <v>172.55741649999999</v>
      </c>
      <c r="AG1752">
        <v>-43.532479899999998</v>
      </c>
      <c r="AI1752">
        <v>325200</v>
      </c>
      <c r="AJ1752" t="s">
        <v>1884</v>
      </c>
      <c r="AK1752" t="s">
        <v>96</v>
      </c>
      <c r="AL1752" t="s">
        <v>97</v>
      </c>
      <c r="AM1752" t="s">
        <v>97</v>
      </c>
      <c r="AN1752" t="s">
        <v>97</v>
      </c>
      <c r="AO1752">
        <v>0</v>
      </c>
      <c r="AP1752" t="s">
        <v>97</v>
      </c>
      <c r="AQ1752" t="s">
        <v>97</v>
      </c>
      <c r="AR1752">
        <v>0</v>
      </c>
      <c r="AS1752" t="s">
        <v>97</v>
      </c>
      <c r="AT1752" t="s">
        <v>97</v>
      </c>
      <c r="AU1752">
        <v>0</v>
      </c>
      <c r="AV1752" t="s">
        <v>97</v>
      </c>
      <c r="AW1752">
        <v>172.61070269999999</v>
      </c>
      <c r="AX1752">
        <v>-43.53245227</v>
      </c>
    </row>
    <row r="1753" spans="1:50" x14ac:dyDescent="0.55000000000000004">
      <c r="A1753">
        <v>322000</v>
      </c>
      <c r="B1753" t="s">
        <v>1854</v>
      </c>
      <c r="C1753" t="s">
        <v>96</v>
      </c>
      <c r="D1753">
        <v>0</v>
      </c>
      <c r="E1753">
        <v>0.05</v>
      </c>
      <c r="F1753">
        <v>0</v>
      </c>
      <c r="G1753">
        <v>0</v>
      </c>
      <c r="H1753">
        <v>0.86</v>
      </c>
      <c r="I1753">
        <v>0</v>
      </c>
      <c r="J1753">
        <v>0</v>
      </c>
      <c r="K1753">
        <v>0.02</v>
      </c>
      <c r="L1753">
        <v>7.0000000000000007E-2</v>
      </c>
      <c r="M1753">
        <v>0.02</v>
      </c>
      <c r="N1753">
        <v>4.1512027651857402</v>
      </c>
      <c r="O1753">
        <f t="shared" si="54"/>
        <v>172.56901020000001</v>
      </c>
      <c r="P1753">
        <f t="shared" si="55"/>
        <v>-43.535149029999999</v>
      </c>
      <c r="R1753">
        <v>321100</v>
      </c>
      <c r="S1753" t="s">
        <v>1845</v>
      </c>
      <c r="T1753" t="s">
        <v>96</v>
      </c>
      <c r="U1753">
        <v>0</v>
      </c>
      <c r="V1753">
        <v>0</v>
      </c>
      <c r="W1753">
        <v>0</v>
      </c>
      <c r="X1753">
        <v>0</v>
      </c>
      <c r="Y1753">
        <v>0.88</v>
      </c>
      <c r="Z1753">
        <v>0</v>
      </c>
      <c r="AA1753">
        <v>0</v>
      </c>
      <c r="AB1753">
        <v>0</v>
      </c>
      <c r="AC1753">
        <v>0.12</v>
      </c>
      <c r="AD1753">
        <v>0.02</v>
      </c>
      <c r="AE1753">
        <v>1.51376057913803</v>
      </c>
      <c r="AF1753">
        <v>172.5330913</v>
      </c>
      <c r="AG1753">
        <v>-43.548294349999999</v>
      </c>
      <c r="AI1753">
        <v>325300</v>
      </c>
      <c r="AJ1753" t="s">
        <v>1885</v>
      </c>
      <c r="AK1753" t="s">
        <v>96</v>
      </c>
      <c r="AL1753">
        <v>0</v>
      </c>
      <c r="AM1753">
        <v>0</v>
      </c>
      <c r="AN1753">
        <v>0</v>
      </c>
      <c r="AO1753">
        <v>0</v>
      </c>
      <c r="AP1753">
        <v>0</v>
      </c>
      <c r="AQ1753">
        <v>1</v>
      </c>
      <c r="AR1753">
        <v>0</v>
      </c>
      <c r="AS1753">
        <v>0</v>
      </c>
      <c r="AT1753">
        <v>0</v>
      </c>
      <c r="AU1753">
        <v>0</v>
      </c>
      <c r="AV1753" t="s">
        <v>97</v>
      </c>
      <c r="AW1753">
        <v>172.64705849999899</v>
      </c>
      <c r="AX1753">
        <v>-43.514351730000001</v>
      </c>
    </row>
    <row r="1754" spans="1:50" x14ac:dyDescent="0.55000000000000004">
      <c r="A1754">
        <v>322100</v>
      </c>
      <c r="B1754" t="s">
        <v>1856</v>
      </c>
      <c r="C1754" t="s">
        <v>96</v>
      </c>
      <c r="D1754">
        <v>0</v>
      </c>
      <c r="E1754">
        <v>0.01</v>
      </c>
      <c r="F1754">
        <v>0</v>
      </c>
      <c r="G1754">
        <v>0</v>
      </c>
      <c r="H1754">
        <v>0.92</v>
      </c>
      <c r="I1754">
        <v>0</v>
      </c>
      <c r="J1754">
        <v>0</v>
      </c>
      <c r="K1754">
        <v>0.06</v>
      </c>
      <c r="L1754">
        <v>0.01</v>
      </c>
      <c r="M1754">
        <v>0.02</v>
      </c>
      <c r="N1754">
        <v>4.3779524335305604</v>
      </c>
      <c r="O1754">
        <f t="shared" si="54"/>
        <v>172.6305073</v>
      </c>
      <c r="P1754">
        <f t="shared" si="55"/>
        <v>-43.502214899999998</v>
      </c>
      <c r="R1754">
        <v>321200</v>
      </c>
      <c r="S1754" t="s">
        <v>1846</v>
      </c>
      <c r="T1754" t="s">
        <v>96</v>
      </c>
      <c r="U1754">
        <v>0</v>
      </c>
      <c r="V1754">
        <v>0</v>
      </c>
      <c r="W1754">
        <v>0</v>
      </c>
      <c r="X1754">
        <v>0</v>
      </c>
      <c r="Y1754">
        <v>0.69</v>
      </c>
      <c r="Z1754">
        <v>0</v>
      </c>
      <c r="AA1754">
        <v>0</v>
      </c>
      <c r="AB1754">
        <v>0.17</v>
      </c>
      <c r="AC1754">
        <v>0.14000000000000001</v>
      </c>
      <c r="AD1754">
        <v>0.02</v>
      </c>
      <c r="AE1754">
        <v>4.8664333493588297</v>
      </c>
      <c r="AF1754">
        <v>172.57826459999899</v>
      </c>
      <c r="AG1754">
        <v>-43.523361270000002</v>
      </c>
      <c r="AI1754">
        <v>325400</v>
      </c>
      <c r="AJ1754" t="s">
        <v>1886</v>
      </c>
      <c r="AK1754" t="s">
        <v>96</v>
      </c>
      <c r="AL1754">
        <v>0</v>
      </c>
      <c r="AM1754">
        <v>0</v>
      </c>
      <c r="AN1754">
        <v>0</v>
      </c>
      <c r="AO1754">
        <v>0</v>
      </c>
      <c r="AP1754">
        <v>0</v>
      </c>
      <c r="AQ1754">
        <v>0.85</v>
      </c>
      <c r="AR1754">
        <v>0</v>
      </c>
      <c r="AS1754">
        <v>0.03</v>
      </c>
      <c r="AT1754">
        <v>0.12</v>
      </c>
      <c r="AU1754">
        <v>0</v>
      </c>
      <c r="AV1754">
        <v>1.3659696728661801</v>
      </c>
      <c r="AW1754">
        <v>172.56732389999999</v>
      </c>
      <c r="AX1754">
        <v>-43.564454339999998</v>
      </c>
    </row>
    <row r="1755" spans="1:50" x14ac:dyDescent="0.55000000000000004">
      <c r="A1755">
        <v>322200</v>
      </c>
      <c r="B1755" t="s">
        <v>1857</v>
      </c>
      <c r="C1755" t="s">
        <v>96</v>
      </c>
      <c r="D1755">
        <v>0</v>
      </c>
      <c r="E1755">
        <v>0</v>
      </c>
      <c r="F1755">
        <v>0</v>
      </c>
      <c r="G1755">
        <v>0</v>
      </c>
      <c r="H1755">
        <v>0.86</v>
      </c>
      <c r="I1755">
        <v>0.01</v>
      </c>
      <c r="J1755">
        <v>0</v>
      </c>
      <c r="K1755">
        <v>0.08</v>
      </c>
      <c r="L1755">
        <v>0.05</v>
      </c>
      <c r="M1755">
        <v>0.02</v>
      </c>
      <c r="N1755">
        <v>3.7281934278905502</v>
      </c>
      <c r="O1755">
        <f t="shared" si="54"/>
        <v>172.6226748</v>
      </c>
      <c r="P1755">
        <f t="shared" si="55"/>
        <v>-43.506504059999997</v>
      </c>
      <c r="R1755">
        <v>321300</v>
      </c>
      <c r="S1755" t="s">
        <v>1847</v>
      </c>
      <c r="T1755" t="s">
        <v>96</v>
      </c>
      <c r="U1755">
        <v>0</v>
      </c>
      <c r="V1755">
        <v>0</v>
      </c>
      <c r="W1755">
        <v>0</v>
      </c>
      <c r="X1755">
        <v>0</v>
      </c>
      <c r="Y1755">
        <v>0.91</v>
      </c>
      <c r="Z1755">
        <v>0</v>
      </c>
      <c r="AA1755">
        <v>0</v>
      </c>
      <c r="AB1755">
        <v>0</v>
      </c>
      <c r="AC1755">
        <v>0.09</v>
      </c>
      <c r="AD1755">
        <v>0.02</v>
      </c>
      <c r="AE1755">
        <v>2.4804210801326199</v>
      </c>
      <c r="AF1755">
        <v>172.66779600000001</v>
      </c>
      <c r="AG1755">
        <v>-43.477139610000002</v>
      </c>
      <c r="AI1755">
        <v>325500</v>
      </c>
      <c r="AJ1755" t="s">
        <v>1887</v>
      </c>
      <c r="AK1755" t="s">
        <v>96</v>
      </c>
      <c r="AL1755" t="s">
        <v>97</v>
      </c>
      <c r="AM1755" t="s">
        <v>97</v>
      </c>
      <c r="AN1755" t="s">
        <v>97</v>
      </c>
      <c r="AO1755">
        <v>0</v>
      </c>
      <c r="AP1755" t="s">
        <v>97</v>
      </c>
      <c r="AQ1755" t="s">
        <v>97</v>
      </c>
      <c r="AR1755">
        <v>0</v>
      </c>
      <c r="AS1755" t="s">
        <v>97</v>
      </c>
      <c r="AT1755" t="s">
        <v>97</v>
      </c>
      <c r="AU1755">
        <v>0</v>
      </c>
      <c r="AV1755" t="s">
        <v>97</v>
      </c>
      <c r="AW1755">
        <v>172.60296450000001</v>
      </c>
      <c r="AX1755">
        <v>-43.541296060000001</v>
      </c>
    </row>
    <row r="1756" spans="1:50" x14ac:dyDescent="0.55000000000000004">
      <c r="A1756">
        <v>322300</v>
      </c>
      <c r="B1756" t="s">
        <v>1888</v>
      </c>
      <c r="C1756" t="s">
        <v>96</v>
      </c>
      <c r="D1756">
        <v>0</v>
      </c>
      <c r="E1756">
        <v>0</v>
      </c>
      <c r="F1756">
        <v>0</v>
      </c>
      <c r="G1756">
        <v>0</v>
      </c>
      <c r="H1756">
        <v>1</v>
      </c>
      <c r="I1756">
        <v>0</v>
      </c>
      <c r="J1756">
        <v>0</v>
      </c>
      <c r="K1756">
        <v>0</v>
      </c>
      <c r="L1756">
        <v>0</v>
      </c>
      <c r="M1756">
        <v>0.02</v>
      </c>
      <c r="N1756">
        <v>3.0325602912671399</v>
      </c>
      <c r="O1756">
        <f t="shared" si="54"/>
        <v>172.56350499999999</v>
      </c>
      <c r="P1756">
        <f t="shared" si="55"/>
        <v>-43.544914899999903</v>
      </c>
      <c r="R1756">
        <v>321400</v>
      </c>
      <c r="S1756" t="s">
        <v>1848</v>
      </c>
      <c r="T1756" t="s">
        <v>96</v>
      </c>
      <c r="U1756">
        <v>0</v>
      </c>
      <c r="V1756">
        <v>0</v>
      </c>
      <c r="W1756">
        <v>0</v>
      </c>
      <c r="X1756">
        <v>0</v>
      </c>
      <c r="Y1756">
        <v>0.92</v>
      </c>
      <c r="Z1756">
        <v>0</v>
      </c>
      <c r="AA1756">
        <v>0</v>
      </c>
      <c r="AB1756">
        <v>0.01</v>
      </c>
      <c r="AC1756">
        <v>7.0000000000000007E-2</v>
      </c>
      <c r="AD1756">
        <v>0.02</v>
      </c>
      <c r="AE1756">
        <v>3.4031301015331801</v>
      </c>
      <c r="AF1756">
        <v>172.6087465</v>
      </c>
      <c r="AG1756">
        <v>-43.50761954</v>
      </c>
      <c r="AI1756">
        <v>325600</v>
      </c>
      <c r="AJ1756" t="s">
        <v>1889</v>
      </c>
      <c r="AK1756" t="s">
        <v>96</v>
      </c>
      <c r="AL1756">
        <v>0</v>
      </c>
      <c r="AM1756">
        <v>0</v>
      </c>
      <c r="AN1756">
        <v>0</v>
      </c>
      <c r="AO1756">
        <v>0</v>
      </c>
      <c r="AP1756">
        <v>0</v>
      </c>
      <c r="AQ1756">
        <v>0.83</v>
      </c>
      <c r="AR1756">
        <v>0</v>
      </c>
      <c r="AS1756">
        <v>0</v>
      </c>
      <c r="AT1756">
        <v>0.17</v>
      </c>
      <c r="AU1756">
        <v>0</v>
      </c>
      <c r="AV1756">
        <v>0.86896869988374703</v>
      </c>
      <c r="AW1756">
        <v>172.684889</v>
      </c>
      <c r="AX1756">
        <v>-43.495554589999998</v>
      </c>
    </row>
    <row r="1757" spans="1:50" x14ac:dyDescent="0.55000000000000004">
      <c r="A1757">
        <v>322400</v>
      </c>
      <c r="B1757" t="s">
        <v>1858</v>
      </c>
      <c r="C1757" t="s">
        <v>96</v>
      </c>
      <c r="D1757">
        <v>0</v>
      </c>
      <c r="E1757">
        <v>0.01</v>
      </c>
      <c r="F1757">
        <v>0</v>
      </c>
      <c r="G1757">
        <v>0</v>
      </c>
      <c r="H1757">
        <v>0.82</v>
      </c>
      <c r="I1757">
        <v>0</v>
      </c>
      <c r="J1757">
        <v>0</v>
      </c>
      <c r="K1757">
        <v>0.09</v>
      </c>
      <c r="L1757">
        <v>0.08</v>
      </c>
      <c r="M1757">
        <v>0.02</v>
      </c>
      <c r="N1757">
        <v>3.1063510713897098</v>
      </c>
      <c r="O1757">
        <f t="shared" si="54"/>
        <v>172.5944719</v>
      </c>
      <c r="P1757">
        <f t="shared" si="55"/>
        <v>-43.524732489999998</v>
      </c>
      <c r="R1757">
        <v>321500</v>
      </c>
      <c r="S1757" t="s">
        <v>1849</v>
      </c>
      <c r="T1757" t="s">
        <v>96</v>
      </c>
      <c r="U1757">
        <v>0</v>
      </c>
      <c r="V1757">
        <v>0</v>
      </c>
      <c r="W1757">
        <v>0</v>
      </c>
      <c r="X1757">
        <v>0</v>
      </c>
      <c r="Y1757">
        <v>0.71</v>
      </c>
      <c r="Z1757">
        <v>0</v>
      </c>
      <c r="AA1757">
        <v>0</v>
      </c>
      <c r="AB1757">
        <v>0</v>
      </c>
      <c r="AC1757">
        <v>0.28999999999999998</v>
      </c>
      <c r="AD1757">
        <v>0.02</v>
      </c>
      <c r="AE1757">
        <v>2.18731031845279</v>
      </c>
      <c r="AF1757">
        <v>172.59616059999999</v>
      </c>
      <c r="AG1757">
        <v>-43.514535459999998</v>
      </c>
      <c r="AI1757">
        <v>325700</v>
      </c>
      <c r="AJ1757" t="s">
        <v>1890</v>
      </c>
      <c r="AK1757" t="s">
        <v>96</v>
      </c>
      <c r="AL1757">
        <v>0</v>
      </c>
      <c r="AM1757">
        <v>0</v>
      </c>
      <c r="AN1757">
        <v>0</v>
      </c>
      <c r="AO1757">
        <v>0</v>
      </c>
      <c r="AP1757">
        <v>0</v>
      </c>
      <c r="AQ1757">
        <v>1</v>
      </c>
      <c r="AR1757">
        <v>0</v>
      </c>
      <c r="AS1757">
        <v>0</v>
      </c>
      <c r="AT1757">
        <v>0</v>
      </c>
      <c r="AU1757">
        <v>0</v>
      </c>
      <c r="AV1757">
        <v>4.8002585325054401</v>
      </c>
      <c r="AW1757">
        <v>172.6306519</v>
      </c>
      <c r="AX1757">
        <v>-43.527806089999999</v>
      </c>
    </row>
    <row r="1758" spans="1:50" x14ac:dyDescent="0.55000000000000004">
      <c r="A1758">
        <v>322500</v>
      </c>
      <c r="B1758" t="s">
        <v>1859</v>
      </c>
      <c r="C1758" t="s">
        <v>96</v>
      </c>
      <c r="D1758">
        <v>0</v>
      </c>
      <c r="E1758">
        <v>0</v>
      </c>
      <c r="F1758">
        <v>0</v>
      </c>
      <c r="G1758">
        <v>0</v>
      </c>
      <c r="H1758">
        <v>1</v>
      </c>
      <c r="I1758">
        <v>0</v>
      </c>
      <c r="J1758">
        <v>0</v>
      </c>
      <c r="K1758">
        <v>0</v>
      </c>
      <c r="L1758">
        <v>0</v>
      </c>
      <c r="M1758">
        <v>0.02</v>
      </c>
      <c r="N1758">
        <v>4.6386227654414203</v>
      </c>
      <c r="O1758">
        <f t="shared" si="54"/>
        <v>172.55275469999901</v>
      </c>
      <c r="P1758">
        <f t="shared" si="55"/>
        <v>-43.548695760000001</v>
      </c>
      <c r="R1758">
        <v>321600</v>
      </c>
      <c r="S1758" t="s">
        <v>1850</v>
      </c>
      <c r="T1758" t="s">
        <v>96</v>
      </c>
      <c r="U1758">
        <v>0</v>
      </c>
      <c r="V1758">
        <v>0</v>
      </c>
      <c r="W1758">
        <v>0</v>
      </c>
      <c r="X1758">
        <v>0</v>
      </c>
      <c r="Y1758">
        <v>1</v>
      </c>
      <c r="Z1758">
        <v>0</v>
      </c>
      <c r="AA1758">
        <v>0</v>
      </c>
      <c r="AB1758">
        <v>0</v>
      </c>
      <c r="AC1758">
        <v>0</v>
      </c>
      <c r="AD1758">
        <v>0.02</v>
      </c>
      <c r="AE1758">
        <v>0.88001117482093605</v>
      </c>
      <c r="AF1758">
        <v>172.6788043</v>
      </c>
      <c r="AG1758">
        <v>-43.469989210000001</v>
      </c>
      <c r="AI1758">
        <v>325800</v>
      </c>
      <c r="AJ1758" t="s">
        <v>1891</v>
      </c>
      <c r="AK1758" t="s">
        <v>96</v>
      </c>
      <c r="AL1758">
        <v>0</v>
      </c>
      <c r="AM1758">
        <v>0</v>
      </c>
      <c r="AN1758">
        <v>0</v>
      </c>
      <c r="AO1758">
        <v>0</v>
      </c>
      <c r="AP1758">
        <v>0</v>
      </c>
      <c r="AQ1758">
        <v>1</v>
      </c>
      <c r="AR1758">
        <v>0</v>
      </c>
      <c r="AS1758">
        <v>0</v>
      </c>
      <c r="AT1758">
        <v>0</v>
      </c>
      <c r="AU1758">
        <v>0</v>
      </c>
      <c r="AV1758">
        <v>1.4029867792079</v>
      </c>
      <c r="AW1758">
        <v>172.64031709999901</v>
      </c>
      <c r="AX1758">
        <v>-43.523310850000001</v>
      </c>
    </row>
    <row r="1759" spans="1:50" x14ac:dyDescent="0.55000000000000004">
      <c r="A1759">
        <v>322600</v>
      </c>
      <c r="B1759" t="s">
        <v>1860</v>
      </c>
      <c r="C1759" t="s">
        <v>96</v>
      </c>
      <c r="D1759">
        <v>0</v>
      </c>
      <c r="E1759">
        <v>0</v>
      </c>
      <c r="F1759">
        <v>0</v>
      </c>
      <c r="G1759">
        <v>0</v>
      </c>
      <c r="H1759">
        <v>0.87</v>
      </c>
      <c r="I1759">
        <v>0</v>
      </c>
      <c r="J1759">
        <v>0</v>
      </c>
      <c r="K1759">
        <v>0.11</v>
      </c>
      <c r="L1759">
        <v>0.02</v>
      </c>
      <c r="M1759">
        <v>0.02</v>
      </c>
      <c r="N1759">
        <v>2.9138939397030801</v>
      </c>
      <c r="O1759">
        <f t="shared" si="54"/>
        <v>172.6084094</v>
      </c>
      <c r="P1759">
        <f t="shared" si="55"/>
        <v>-43.519343999999997</v>
      </c>
      <c r="R1759">
        <v>321700</v>
      </c>
      <c r="S1759" t="s">
        <v>1851</v>
      </c>
      <c r="T1759" t="s">
        <v>96</v>
      </c>
      <c r="U1759">
        <v>0</v>
      </c>
      <c r="V1759">
        <v>0</v>
      </c>
      <c r="W1759">
        <v>0</v>
      </c>
      <c r="X1759">
        <v>0</v>
      </c>
      <c r="Y1759">
        <v>0.79</v>
      </c>
      <c r="Z1759">
        <v>0</v>
      </c>
      <c r="AA1759">
        <v>0</v>
      </c>
      <c r="AB1759">
        <v>0</v>
      </c>
      <c r="AC1759">
        <v>0.21</v>
      </c>
      <c r="AD1759">
        <v>0.02</v>
      </c>
      <c r="AE1759">
        <v>0.88047550950144005</v>
      </c>
      <c r="AF1759">
        <v>172.63819330000001</v>
      </c>
      <c r="AG1759">
        <v>-43.492926609999998</v>
      </c>
      <c r="AI1759">
        <v>325900</v>
      </c>
      <c r="AJ1759" t="s">
        <v>1892</v>
      </c>
      <c r="AK1759" t="s">
        <v>96</v>
      </c>
      <c r="AL1759">
        <v>0</v>
      </c>
      <c r="AM1759">
        <v>0.37</v>
      </c>
      <c r="AN1759">
        <v>0</v>
      </c>
      <c r="AO1759">
        <v>0</v>
      </c>
      <c r="AP1759">
        <v>0.01</v>
      </c>
      <c r="AQ1759">
        <v>0.3</v>
      </c>
      <c r="AR1759">
        <v>0</v>
      </c>
      <c r="AS1759">
        <v>0.14000000000000001</v>
      </c>
      <c r="AT1759">
        <v>0.18</v>
      </c>
      <c r="AU1759">
        <v>0</v>
      </c>
      <c r="AV1759">
        <v>3.7369692682692199</v>
      </c>
      <c r="AW1759">
        <v>172.65862630000001</v>
      </c>
      <c r="AX1759">
        <v>-43.512970879999997</v>
      </c>
    </row>
    <row r="1760" spans="1:50" x14ac:dyDescent="0.55000000000000004">
      <c r="A1760">
        <v>322700</v>
      </c>
      <c r="B1760" t="s">
        <v>1861</v>
      </c>
      <c r="C1760" t="s">
        <v>96</v>
      </c>
      <c r="D1760">
        <v>0</v>
      </c>
      <c r="E1760">
        <v>0.05</v>
      </c>
      <c r="F1760">
        <v>0</v>
      </c>
      <c r="G1760">
        <v>0</v>
      </c>
      <c r="H1760">
        <v>0.78</v>
      </c>
      <c r="I1760">
        <v>0</v>
      </c>
      <c r="J1760">
        <v>0</v>
      </c>
      <c r="K1760">
        <v>0.05</v>
      </c>
      <c r="L1760">
        <v>0.12</v>
      </c>
      <c r="M1760">
        <v>0.02</v>
      </c>
      <c r="N1760">
        <v>3.2096359180157901</v>
      </c>
      <c r="O1760">
        <f t="shared" si="54"/>
        <v>172.5805019</v>
      </c>
      <c r="P1760">
        <f t="shared" si="55"/>
        <v>-43.53501129</v>
      </c>
      <c r="R1760">
        <v>321800</v>
      </c>
      <c r="S1760" t="s">
        <v>1852</v>
      </c>
      <c r="T1760" t="s">
        <v>96</v>
      </c>
      <c r="U1760">
        <v>0</v>
      </c>
      <c r="V1760">
        <v>0</v>
      </c>
      <c r="W1760">
        <v>0</v>
      </c>
      <c r="X1760">
        <v>0</v>
      </c>
      <c r="Y1760">
        <v>0.88</v>
      </c>
      <c r="Z1760">
        <v>0</v>
      </c>
      <c r="AA1760">
        <v>0</v>
      </c>
      <c r="AB1760">
        <v>0.01</v>
      </c>
      <c r="AC1760">
        <v>0.11</v>
      </c>
      <c r="AD1760">
        <v>0.02</v>
      </c>
      <c r="AE1760">
        <v>4.2871582161561497</v>
      </c>
      <c r="AF1760">
        <v>172.57548030000001</v>
      </c>
      <c r="AG1760">
        <v>-43.528853249999997</v>
      </c>
      <c r="AI1760">
        <v>326000</v>
      </c>
      <c r="AJ1760" t="s">
        <v>1893</v>
      </c>
      <c r="AK1760" t="s">
        <v>96</v>
      </c>
      <c r="AL1760" t="s">
        <v>97</v>
      </c>
      <c r="AM1760" t="s">
        <v>97</v>
      </c>
      <c r="AN1760" t="s">
        <v>97</v>
      </c>
      <c r="AO1760">
        <v>0</v>
      </c>
      <c r="AP1760" t="s">
        <v>97</v>
      </c>
      <c r="AQ1760" t="s">
        <v>97</v>
      </c>
      <c r="AR1760">
        <v>0</v>
      </c>
      <c r="AS1760" t="s">
        <v>97</v>
      </c>
      <c r="AT1760" t="s">
        <v>97</v>
      </c>
      <c r="AU1760">
        <v>0</v>
      </c>
      <c r="AV1760" t="s">
        <v>97</v>
      </c>
      <c r="AW1760">
        <v>172.71946259999899</v>
      </c>
      <c r="AX1760">
        <v>-43.481242729999998</v>
      </c>
    </row>
    <row r="1761" spans="1:50" x14ac:dyDescent="0.55000000000000004">
      <c r="A1761">
        <v>322800</v>
      </c>
      <c r="B1761" t="s">
        <v>1862</v>
      </c>
      <c r="C1761" t="s">
        <v>96</v>
      </c>
      <c r="D1761">
        <v>0</v>
      </c>
      <c r="E1761">
        <v>0</v>
      </c>
      <c r="F1761">
        <v>0</v>
      </c>
      <c r="G1761">
        <v>0</v>
      </c>
      <c r="H1761">
        <v>0.98</v>
      </c>
      <c r="I1761">
        <v>0</v>
      </c>
      <c r="J1761">
        <v>0</v>
      </c>
      <c r="K1761">
        <v>0.02</v>
      </c>
      <c r="L1761">
        <v>0</v>
      </c>
      <c r="M1761">
        <v>0.02</v>
      </c>
      <c r="N1761">
        <v>5.0593855924250999</v>
      </c>
      <c r="O1761">
        <f t="shared" si="54"/>
        <v>172.54834149999999</v>
      </c>
      <c r="P1761">
        <f t="shared" si="55"/>
        <v>-43.553473060000002</v>
      </c>
      <c r="R1761">
        <v>321900</v>
      </c>
      <c r="S1761" t="s">
        <v>1853</v>
      </c>
      <c r="T1761" t="s">
        <v>96</v>
      </c>
      <c r="U1761" t="s">
        <v>97</v>
      </c>
      <c r="V1761" t="s">
        <v>97</v>
      </c>
      <c r="W1761" t="s">
        <v>97</v>
      </c>
      <c r="X1761">
        <v>0</v>
      </c>
      <c r="Y1761" t="s">
        <v>97</v>
      </c>
      <c r="Z1761" t="s">
        <v>97</v>
      </c>
      <c r="AA1761">
        <v>0</v>
      </c>
      <c r="AB1761" t="s">
        <v>97</v>
      </c>
      <c r="AC1761" t="s">
        <v>97</v>
      </c>
      <c r="AD1761">
        <v>0.02</v>
      </c>
      <c r="AE1761" t="s">
        <v>97</v>
      </c>
      <c r="AF1761">
        <v>172.53849080000001</v>
      </c>
      <c r="AG1761">
        <v>-43.552726159999999</v>
      </c>
      <c r="AI1761">
        <v>326100</v>
      </c>
      <c r="AJ1761" t="s">
        <v>1894</v>
      </c>
      <c r="AK1761" t="s">
        <v>96</v>
      </c>
      <c r="AL1761">
        <v>0</v>
      </c>
      <c r="AM1761">
        <v>0</v>
      </c>
      <c r="AN1761">
        <v>0</v>
      </c>
      <c r="AO1761">
        <v>0</v>
      </c>
      <c r="AP1761">
        <v>0</v>
      </c>
      <c r="AQ1761">
        <v>0.46</v>
      </c>
      <c r="AR1761">
        <v>0</v>
      </c>
      <c r="AS1761">
        <v>0</v>
      </c>
      <c r="AT1761">
        <v>0.54</v>
      </c>
      <c r="AU1761">
        <v>0</v>
      </c>
      <c r="AV1761">
        <v>0.61172810939181299</v>
      </c>
      <c r="AW1761">
        <v>172.6103956</v>
      </c>
      <c r="AX1761">
        <v>-43.545051450000003</v>
      </c>
    </row>
    <row r="1762" spans="1:50" x14ac:dyDescent="0.55000000000000004">
      <c r="A1762">
        <v>322900</v>
      </c>
      <c r="B1762" t="s">
        <v>1863</v>
      </c>
      <c r="C1762" t="s">
        <v>96</v>
      </c>
      <c r="D1762">
        <v>0</v>
      </c>
      <c r="E1762">
        <v>0</v>
      </c>
      <c r="F1762">
        <v>0</v>
      </c>
      <c r="G1762">
        <v>0</v>
      </c>
      <c r="H1762">
        <v>1</v>
      </c>
      <c r="I1762">
        <v>0</v>
      </c>
      <c r="J1762">
        <v>0</v>
      </c>
      <c r="K1762">
        <v>0</v>
      </c>
      <c r="L1762">
        <v>0</v>
      </c>
      <c r="M1762">
        <v>0.02</v>
      </c>
      <c r="N1762">
        <v>5.9839004360820001</v>
      </c>
      <c r="O1762">
        <f t="shared" si="54"/>
        <v>172.5435622</v>
      </c>
      <c r="P1762">
        <f t="shared" si="55"/>
        <v>-43.560619389999999</v>
      </c>
      <c r="R1762">
        <v>322000</v>
      </c>
      <c r="S1762" t="s">
        <v>1854</v>
      </c>
      <c r="T1762" t="s">
        <v>96</v>
      </c>
      <c r="U1762">
        <v>0</v>
      </c>
      <c r="V1762">
        <v>0</v>
      </c>
      <c r="W1762">
        <v>0</v>
      </c>
      <c r="X1762">
        <v>0</v>
      </c>
      <c r="Y1762">
        <v>0.69</v>
      </c>
      <c r="Z1762">
        <v>0</v>
      </c>
      <c r="AA1762">
        <v>0</v>
      </c>
      <c r="AB1762">
        <v>0</v>
      </c>
      <c r="AC1762">
        <v>0.31</v>
      </c>
      <c r="AD1762">
        <v>0.02</v>
      </c>
      <c r="AE1762">
        <v>3.6038950794555098</v>
      </c>
      <c r="AF1762">
        <v>172.56901020000001</v>
      </c>
      <c r="AG1762">
        <v>-43.535149029999999</v>
      </c>
      <c r="AI1762">
        <v>326300</v>
      </c>
      <c r="AJ1762" t="s">
        <v>1895</v>
      </c>
      <c r="AK1762" t="s">
        <v>96</v>
      </c>
      <c r="AL1762">
        <v>0</v>
      </c>
      <c r="AM1762">
        <v>0</v>
      </c>
      <c r="AN1762">
        <v>0</v>
      </c>
      <c r="AO1762">
        <v>0</v>
      </c>
      <c r="AP1762">
        <v>0</v>
      </c>
      <c r="AQ1762">
        <v>0.63</v>
      </c>
      <c r="AR1762">
        <v>0</v>
      </c>
      <c r="AS1762">
        <v>0.06</v>
      </c>
      <c r="AT1762">
        <v>0.31</v>
      </c>
      <c r="AU1762">
        <v>0</v>
      </c>
      <c r="AV1762">
        <v>1.06471345579857</v>
      </c>
      <c r="AW1762">
        <v>172.56190900000001</v>
      </c>
      <c r="AX1762">
        <v>-43.576099720000002</v>
      </c>
    </row>
    <row r="1763" spans="1:50" x14ac:dyDescent="0.55000000000000004">
      <c r="A1763">
        <v>323000</v>
      </c>
      <c r="B1763" t="s">
        <v>1864</v>
      </c>
      <c r="C1763" t="s">
        <v>96</v>
      </c>
      <c r="D1763">
        <v>0</v>
      </c>
      <c r="E1763">
        <v>0.01</v>
      </c>
      <c r="F1763">
        <v>0</v>
      </c>
      <c r="G1763">
        <v>0</v>
      </c>
      <c r="H1763">
        <v>0.78</v>
      </c>
      <c r="I1763">
        <v>0</v>
      </c>
      <c r="J1763">
        <v>0</v>
      </c>
      <c r="K1763">
        <v>0.09</v>
      </c>
      <c r="L1763">
        <v>0.12</v>
      </c>
      <c r="M1763">
        <v>0.02</v>
      </c>
      <c r="N1763">
        <v>2.9281893762142701</v>
      </c>
      <c r="O1763">
        <f t="shared" si="54"/>
        <v>172.61911330000001</v>
      </c>
      <c r="P1763">
        <f t="shared" si="55"/>
        <v>-43.516352060000003</v>
      </c>
      <c r="R1763">
        <v>322100</v>
      </c>
      <c r="S1763" t="s">
        <v>1856</v>
      </c>
      <c r="T1763" t="s">
        <v>96</v>
      </c>
      <c r="U1763">
        <v>0</v>
      </c>
      <c r="V1763">
        <v>0</v>
      </c>
      <c r="W1763">
        <v>0</v>
      </c>
      <c r="X1763">
        <v>0</v>
      </c>
      <c r="Y1763">
        <v>1</v>
      </c>
      <c r="Z1763">
        <v>0</v>
      </c>
      <c r="AA1763">
        <v>0</v>
      </c>
      <c r="AB1763">
        <v>0</v>
      </c>
      <c r="AC1763">
        <v>0</v>
      </c>
      <c r="AD1763">
        <v>0.02</v>
      </c>
      <c r="AE1763">
        <v>2.6887537788104501</v>
      </c>
      <c r="AF1763">
        <v>172.6305073</v>
      </c>
      <c r="AG1763">
        <v>-43.502214899999998</v>
      </c>
      <c r="AI1763">
        <v>326400</v>
      </c>
      <c r="AJ1763" t="s">
        <v>1896</v>
      </c>
      <c r="AK1763" t="s">
        <v>96</v>
      </c>
      <c r="AL1763" t="s">
        <v>97</v>
      </c>
      <c r="AM1763" t="s">
        <v>97</v>
      </c>
      <c r="AN1763" t="s">
        <v>97</v>
      </c>
      <c r="AO1763">
        <v>0</v>
      </c>
      <c r="AP1763" t="s">
        <v>97</v>
      </c>
      <c r="AQ1763" t="s">
        <v>97</v>
      </c>
      <c r="AR1763">
        <v>0</v>
      </c>
      <c r="AS1763" t="s">
        <v>97</v>
      </c>
      <c r="AT1763" t="s">
        <v>97</v>
      </c>
      <c r="AU1763">
        <v>0</v>
      </c>
      <c r="AV1763" t="s">
        <v>97</v>
      </c>
      <c r="AW1763">
        <v>172.61830789999999</v>
      </c>
      <c r="AX1763">
        <v>-43.541429020000002</v>
      </c>
    </row>
    <row r="1764" spans="1:50" x14ac:dyDescent="0.55000000000000004">
      <c r="A1764">
        <v>323100</v>
      </c>
      <c r="B1764" t="s">
        <v>1865</v>
      </c>
      <c r="C1764" t="s">
        <v>96</v>
      </c>
      <c r="D1764">
        <v>0</v>
      </c>
      <c r="E1764">
        <v>0</v>
      </c>
      <c r="F1764">
        <v>0</v>
      </c>
      <c r="G1764">
        <v>0</v>
      </c>
      <c r="H1764">
        <v>0.92999999999999905</v>
      </c>
      <c r="I1764">
        <v>0</v>
      </c>
      <c r="J1764">
        <v>0</v>
      </c>
      <c r="K1764">
        <v>0.06</v>
      </c>
      <c r="L1764">
        <v>0.01</v>
      </c>
      <c r="M1764">
        <v>0.02</v>
      </c>
      <c r="N1764">
        <v>5.1189160106480402</v>
      </c>
      <c r="O1764">
        <f t="shared" si="54"/>
        <v>172.64539119999901</v>
      </c>
      <c r="P1764">
        <f t="shared" si="55"/>
        <v>-43.502085829999999</v>
      </c>
      <c r="R1764">
        <v>322200</v>
      </c>
      <c r="S1764" t="s">
        <v>1857</v>
      </c>
      <c r="T1764" t="s">
        <v>96</v>
      </c>
      <c r="U1764">
        <v>0</v>
      </c>
      <c r="V1764">
        <v>0</v>
      </c>
      <c r="W1764">
        <v>0</v>
      </c>
      <c r="X1764">
        <v>0</v>
      </c>
      <c r="Y1764">
        <v>0.98</v>
      </c>
      <c r="Z1764">
        <v>0</v>
      </c>
      <c r="AA1764">
        <v>0</v>
      </c>
      <c r="AB1764">
        <v>0</v>
      </c>
      <c r="AC1764">
        <v>0.02</v>
      </c>
      <c r="AD1764">
        <v>0.02</v>
      </c>
      <c r="AE1764">
        <v>4.8660918853302899</v>
      </c>
      <c r="AF1764">
        <v>172.6226748</v>
      </c>
      <c r="AG1764">
        <v>-43.506504059999997</v>
      </c>
      <c r="AI1764">
        <v>326500</v>
      </c>
      <c r="AJ1764" t="s">
        <v>1897</v>
      </c>
      <c r="AK1764" t="s">
        <v>96</v>
      </c>
      <c r="AL1764">
        <v>0</v>
      </c>
      <c r="AM1764">
        <v>0</v>
      </c>
      <c r="AN1764">
        <v>0</v>
      </c>
      <c r="AO1764">
        <v>0</v>
      </c>
      <c r="AP1764">
        <v>0</v>
      </c>
      <c r="AQ1764">
        <v>0.78</v>
      </c>
      <c r="AR1764">
        <v>0</v>
      </c>
      <c r="AS1764">
        <v>0</v>
      </c>
      <c r="AT1764">
        <v>0.22</v>
      </c>
      <c r="AU1764">
        <v>0</v>
      </c>
      <c r="AV1764">
        <v>1.28894183519292</v>
      </c>
      <c r="AW1764">
        <v>172.67161010000001</v>
      </c>
      <c r="AX1764">
        <v>-43.511258130000002</v>
      </c>
    </row>
    <row r="1765" spans="1:50" x14ac:dyDescent="0.55000000000000004">
      <c r="A1765">
        <v>323200</v>
      </c>
      <c r="B1765" t="s">
        <v>1866</v>
      </c>
      <c r="C1765" t="s">
        <v>96</v>
      </c>
      <c r="D1765">
        <v>0</v>
      </c>
      <c r="E1765">
        <v>0.02</v>
      </c>
      <c r="F1765">
        <v>0</v>
      </c>
      <c r="G1765">
        <v>0</v>
      </c>
      <c r="H1765">
        <v>0.78</v>
      </c>
      <c r="I1765">
        <v>0</v>
      </c>
      <c r="J1765">
        <v>0</v>
      </c>
      <c r="K1765">
        <v>0.1</v>
      </c>
      <c r="L1765">
        <v>0.1</v>
      </c>
      <c r="M1765">
        <v>0.02</v>
      </c>
      <c r="N1765">
        <v>3.1645860624984801</v>
      </c>
      <c r="O1765">
        <f t="shared" si="54"/>
        <v>172.60669390000001</v>
      </c>
      <c r="P1765">
        <f t="shared" si="55"/>
        <v>-43.526383340000002</v>
      </c>
      <c r="R1765">
        <v>322300</v>
      </c>
      <c r="S1765" t="s">
        <v>1888</v>
      </c>
      <c r="T1765" t="s">
        <v>96</v>
      </c>
      <c r="U1765">
        <v>0</v>
      </c>
      <c r="V1765">
        <v>0.01</v>
      </c>
      <c r="W1765">
        <v>0</v>
      </c>
      <c r="X1765">
        <v>0</v>
      </c>
      <c r="Y1765">
        <v>0.98</v>
      </c>
      <c r="Z1765">
        <v>0</v>
      </c>
      <c r="AA1765">
        <v>0</v>
      </c>
      <c r="AB1765">
        <v>0.01</v>
      </c>
      <c r="AC1765">
        <v>0</v>
      </c>
      <c r="AD1765">
        <v>0.02</v>
      </c>
      <c r="AE1765">
        <v>8.4752177131934392</v>
      </c>
      <c r="AF1765">
        <v>172.56350499999999</v>
      </c>
      <c r="AG1765">
        <v>-43.544914899999903</v>
      </c>
      <c r="AI1765">
        <v>326600</v>
      </c>
      <c r="AJ1765" t="s">
        <v>1898</v>
      </c>
      <c r="AK1765" t="s">
        <v>96</v>
      </c>
      <c r="AL1765">
        <v>0</v>
      </c>
      <c r="AM1765">
        <v>0</v>
      </c>
      <c r="AN1765">
        <v>0</v>
      </c>
      <c r="AO1765">
        <v>0</v>
      </c>
      <c r="AP1765">
        <v>1</v>
      </c>
      <c r="AQ1765">
        <v>0</v>
      </c>
      <c r="AR1765">
        <v>0</v>
      </c>
      <c r="AS1765">
        <v>0</v>
      </c>
      <c r="AT1765">
        <v>0</v>
      </c>
      <c r="AU1765">
        <v>0</v>
      </c>
      <c r="AV1765">
        <v>5.1821807455941196</v>
      </c>
      <c r="AW1765">
        <v>172.63601639999999</v>
      </c>
      <c r="AX1765">
        <v>-43.532433679999997</v>
      </c>
    </row>
    <row r="1766" spans="1:50" x14ac:dyDescent="0.55000000000000004">
      <c r="A1766">
        <v>323300</v>
      </c>
      <c r="B1766" t="s">
        <v>1867</v>
      </c>
      <c r="C1766" t="s">
        <v>96</v>
      </c>
      <c r="D1766">
        <v>0</v>
      </c>
      <c r="E1766">
        <v>0.05</v>
      </c>
      <c r="F1766">
        <v>0</v>
      </c>
      <c r="G1766">
        <v>0</v>
      </c>
      <c r="H1766">
        <v>0.75</v>
      </c>
      <c r="I1766">
        <v>0.01</v>
      </c>
      <c r="J1766">
        <v>0</v>
      </c>
      <c r="K1766">
        <v>0.06</v>
      </c>
      <c r="L1766">
        <v>0.13</v>
      </c>
      <c r="M1766">
        <v>0.02</v>
      </c>
      <c r="N1766">
        <v>3.4880028216552601</v>
      </c>
      <c r="O1766">
        <f t="shared" si="54"/>
        <v>172.59138799999999</v>
      </c>
      <c r="P1766">
        <f t="shared" si="55"/>
        <v>-43.534143929999999</v>
      </c>
      <c r="R1766">
        <v>322400</v>
      </c>
      <c r="S1766" t="s">
        <v>1858</v>
      </c>
      <c r="T1766" t="s">
        <v>96</v>
      </c>
      <c r="U1766">
        <v>0</v>
      </c>
      <c r="V1766">
        <v>0</v>
      </c>
      <c r="W1766">
        <v>0</v>
      </c>
      <c r="X1766">
        <v>0</v>
      </c>
      <c r="Y1766">
        <v>0.9</v>
      </c>
      <c r="Z1766">
        <v>0</v>
      </c>
      <c r="AA1766">
        <v>0</v>
      </c>
      <c r="AB1766">
        <v>0</v>
      </c>
      <c r="AC1766">
        <v>0.1</v>
      </c>
      <c r="AD1766">
        <v>0.02</v>
      </c>
      <c r="AE1766">
        <v>2.0936426629159701</v>
      </c>
      <c r="AF1766">
        <v>172.5944719</v>
      </c>
      <c r="AG1766">
        <v>-43.524732489999998</v>
      </c>
      <c r="AI1766">
        <v>326700</v>
      </c>
      <c r="AJ1766" t="s">
        <v>1899</v>
      </c>
      <c r="AK1766" t="s">
        <v>96</v>
      </c>
      <c r="AL1766">
        <v>0</v>
      </c>
      <c r="AM1766">
        <v>0.1</v>
      </c>
      <c r="AN1766">
        <v>0</v>
      </c>
      <c r="AO1766">
        <v>0</v>
      </c>
      <c r="AP1766">
        <v>-0.01</v>
      </c>
      <c r="AQ1766">
        <v>0.3</v>
      </c>
      <c r="AR1766">
        <v>0</v>
      </c>
      <c r="AS1766">
        <v>0.05</v>
      </c>
      <c r="AT1766">
        <v>0.56000000000000005</v>
      </c>
      <c r="AU1766">
        <v>0</v>
      </c>
      <c r="AV1766">
        <v>1.23311347881634</v>
      </c>
      <c r="AW1766">
        <v>172.5904323</v>
      </c>
      <c r="AX1766">
        <v>-43.560606319999998</v>
      </c>
    </row>
    <row r="1767" spans="1:50" x14ac:dyDescent="0.55000000000000004">
      <c r="A1767">
        <v>323400</v>
      </c>
      <c r="B1767" t="s">
        <v>1868</v>
      </c>
      <c r="C1767" t="s">
        <v>96</v>
      </c>
      <c r="D1767">
        <v>0</v>
      </c>
      <c r="E1767">
        <v>0.02</v>
      </c>
      <c r="F1767">
        <v>0</v>
      </c>
      <c r="G1767">
        <v>0</v>
      </c>
      <c r="H1767">
        <v>0.93</v>
      </c>
      <c r="I1767">
        <v>0</v>
      </c>
      <c r="J1767">
        <v>0</v>
      </c>
      <c r="K1767">
        <v>0.03</v>
      </c>
      <c r="L1767">
        <v>0.02</v>
      </c>
      <c r="M1767">
        <v>0.02</v>
      </c>
      <c r="N1767">
        <v>5.7574567814084299</v>
      </c>
      <c r="O1767">
        <f t="shared" si="54"/>
        <v>172.6569581</v>
      </c>
      <c r="P1767">
        <f t="shared" si="55"/>
        <v>-43.499468039999996</v>
      </c>
      <c r="R1767">
        <v>322500</v>
      </c>
      <c r="S1767" t="s">
        <v>1859</v>
      </c>
      <c r="T1767" t="s">
        <v>96</v>
      </c>
      <c r="U1767">
        <v>0</v>
      </c>
      <c r="V1767">
        <v>0</v>
      </c>
      <c r="W1767">
        <v>0</v>
      </c>
      <c r="X1767">
        <v>0</v>
      </c>
      <c r="Y1767">
        <v>1</v>
      </c>
      <c r="Z1767">
        <v>0</v>
      </c>
      <c r="AA1767">
        <v>0</v>
      </c>
      <c r="AB1767">
        <v>0</v>
      </c>
      <c r="AC1767">
        <v>0</v>
      </c>
      <c r="AD1767">
        <v>0.02</v>
      </c>
      <c r="AE1767">
        <v>2.32917719246226</v>
      </c>
      <c r="AF1767">
        <v>172.55275469999901</v>
      </c>
      <c r="AG1767">
        <v>-43.548695760000001</v>
      </c>
      <c r="AI1767">
        <v>326800</v>
      </c>
      <c r="AJ1767" t="s">
        <v>1900</v>
      </c>
      <c r="AK1767" t="s">
        <v>96</v>
      </c>
      <c r="AL1767" t="s">
        <v>97</v>
      </c>
      <c r="AM1767" t="s">
        <v>97</v>
      </c>
      <c r="AN1767" t="s">
        <v>97</v>
      </c>
      <c r="AO1767">
        <v>0</v>
      </c>
      <c r="AP1767" t="s">
        <v>97</v>
      </c>
      <c r="AQ1767" t="s">
        <v>97</v>
      </c>
      <c r="AR1767">
        <v>0</v>
      </c>
      <c r="AS1767" t="s">
        <v>97</v>
      </c>
      <c r="AT1767" t="s">
        <v>97</v>
      </c>
      <c r="AU1767">
        <v>0</v>
      </c>
      <c r="AV1767" t="s">
        <v>97</v>
      </c>
      <c r="AW1767">
        <v>172.65627079999999</v>
      </c>
      <c r="AX1767">
        <v>-43.521339210000001</v>
      </c>
    </row>
    <row r="1768" spans="1:50" x14ac:dyDescent="0.55000000000000004">
      <c r="A1768">
        <v>323500</v>
      </c>
      <c r="B1768" t="s">
        <v>1901</v>
      </c>
      <c r="C1768" t="s">
        <v>96</v>
      </c>
      <c r="D1768" t="s">
        <v>97</v>
      </c>
      <c r="E1768" t="s">
        <v>97</v>
      </c>
      <c r="F1768" t="s">
        <v>97</v>
      </c>
      <c r="G1768">
        <v>0</v>
      </c>
      <c r="H1768" t="s">
        <v>97</v>
      </c>
      <c r="I1768" t="s">
        <v>97</v>
      </c>
      <c r="J1768">
        <v>0</v>
      </c>
      <c r="K1768" t="s">
        <v>97</v>
      </c>
      <c r="L1768" t="s">
        <v>97</v>
      </c>
      <c r="M1768">
        <v>0.02</v>
      </c>
      <c r="N1768" t="s">
        <v>97</v>
      </c>
      <c r="O1768">
        <f t="shared" si="54"/>
        <v>172.58331089999999</v>
      </c>
      <c r="P1768">
        <f t="shared" si="55"/>
        <v>-43.542084610000003</v>
      </c>
      <c r="R1768">
        <v>322600</v>
      </c>
      <c r="S1768" t="s">
        <v>1860</v>
      </c>
      <c r="T1768" t="s">
        <v>96</v>
      </c>
      <c r="U1768">
        <v>0</v>
      </c>
      <c r="V1768">
        <v>0</v>
      </c>
      <c r="W1768">
        <v>0</v>
      </c>
      <c r="X1768">
        <v>0</v>
      </c>
      <c r="Y1768">
        <v>1</v>
      </c>
      <c r="Z1768">
        <v>0</v>
      </c>
      <c r="AA1768">
        <v>0</v>
      </c>
      <c r="AB1768">
        <v>0</v>
      </c>
      <c r="AC1768">
        <v>0</v>
      </c>
      <c r="AD1768">
        <v>0.02</v>
      </c>
      <c r="AE1768">
        <v>0.92528886283494505</v>
      </c>
      <c r="AF1768">
        <v>172.6084094</v>
      </c>
      <c r="AG1768">
        <v>-43.519343999999997</v>
      </c>
      <c r="AI1768">
        <v>326900</v>
      </c>
      <c r="AJ1768" t="s">
        <v>1902</v>
      </c>
      <c r="AK1768" t="s">
        <v>96</v>
      </c>
      <c r="AL1768">
        <v>0</v>
      </c>
      <c r="AM1768">
        <v>0</v>
      </c>
      <c r="AN1768">
        <v>0</v>
      </c>
      <c r="AO1768">
        <v>0</v>
      </c>
      <c r="AP1768">
        <v>0</v>
      </c>
      <c r="AQ1768">
        <v>1</v>
      </c>
      <c r="AR1768">
        <v>0</v>
      </c>
      <c r="AS1768">
        <v>0</v>
      </c>
      <c r="AT1768">
        <v>0</v>
      </c>
      <c r="AU1768">
        <v>0</v>
      </c>
      <c r="AV1768">
        <v>1.0937604174659299</v>
      </c>
      <c r="AW1768">
        <v>172.60455229999999</v>
      </c>
      <c r="AX1768">
        <v>-43.55299393</v>
      </c>
    </row>
    <row r="1769" spans="1:50" x14ac:dyDescent="0.55000000000000004">
      <c r="A1769">
        <v>323600</v>
      </c>
      <c r="B1769" t="s">
        <v>1869</v>
      </c>
      <c r="C1769" t="s">
        <v>96</v>
      </c>
      <c r="D1769">
        <v>0</v>
      </c>
      <c r="E1769">
        <v>0</v>
      </c>
      <c r="F1769">
        <v>0</v>
      </c>
      <c r="G1769">
        <v>0</v>
      </c>
      <c r="H1769">
        <v>1</v>
      </c>
      <c r="I1769">
        <v>0</v>
      </c>
      <c r="J1769">
        <v>0</v>
      </c>
      <c r="K1769">
        <v>0</v>
      </c>
      <c r="L1769">
        <v>0</v>
      </c>
      <c r="M1769">
        <v>0.02</v>
      </c>
      <c r="N1769">
        <v>4.9947130834835702</v>
      </c>
      <c r="O1769">
        <f t="shared" si="54"/>
        <v>172.55472849999899</v>
      </c>
      <c r="P1769">
        <f t="shared" si="55"/>
        <v>-43.556376749999998</v>
      </c>
      <c r="R1769">
        <v>322700</v>
      </c>
      <c r="S1769" t="s">
        <v>1861</v>
      </c>
      <c r="T1769" t="s">
        <v>96</v>
      </c>
      <c r="U1769">
        <v>0</v>
      </c>
      <c r="V1769">
        <v>0</v>
      </c>
      <c r="W1769">
        <v>0</v>
      </c>
      <c r="X1769">
        <v>0</v>
      </c>
      <c r="Y1769">
        <v>0.92</v>
      </c>
      <c r="Z1769">
        <v>0</v>
      </c>
      <c r="AA1769">
        <v>0</v>
      </c>
      <c r="AB1769">
        <v>0</v>
      </c>
      <c r="AC1769">
        <v>0.08</v>
      </c>
      <c r="AD1769">
        <v>0.02</v>
      </c>
      <c r="AE1769">
        <v>3.75593547471665</v>
      </c>
      <c r="AF1769">
        <v>172.5805019</v>
      </c>
      <c r="AG1769">
        <v>-43.53501129</v>
      </c>
      <c r="AI1769">
        <v>327000</v>
      </c>
      <c r="AJ1769" t="s">
        <v>1903</v>
      </c>
      <c r="AK1769" t="s">
        <v>96</v>
      </c>
      <c r="AL1769">
        <v>0</v>
      </c>
      <c r="AM1769">
        <v>0</v>
      </c>
      <c r="AN1769">
        <v>0</v>
      </c>
      <c r="AO1769">
        <v>0</v>
      </c>
      <c r="AP1769">
        <v>0.01</v>
      </c>
      <c r="AQ1769">
        <v>0.41</v>
      </c>
      <c r="AR1769">
        <v>0</v>
      </c>
      <c r="AS1769">
        <v>7.0000000000000007E-2</v>
      </c>
      <c r="AT1769">
        <v>0.51</v>
      </c>
      <c r="AU1769">
        <v>0</v>
      </c>
      <c r="AV1769">
        <v>0.91282356118961605</v>
      </c>
      <c r="AW1769">
        <v>172.64552849999899</v>
      </c>
      <c r="AX1769">
        <v>-43.528812799999997</v>
      </c>
    </row>
    <row r="1770" spans="1:50" x14ac:dyDescent="0.55000000000000004">
      <c r="A1770">
        <v>323700</v>
      </c>
      <c r="B1770" t="s">
        <v>1870</v>
      </c>
      <c r="C1770" t="s">
        <v>96</v>
      </c>
      <c r="D1770">
        <v>0</v>
      </c>
      <c r="E1770">
        <v>0.01</v>
      </c>
      <c r="F1770">
        <v>0</v>
      </c>
      <c r="G1770">
        <v>0</v>
      </c>
      <c r="H1770">
        <v>0.97</v>
      </c>
      <c r="I1770">
        <v>0.01</v>
      </c>
      <c r="J1770">
        <v>0</v>
      </c>
      <c r="K1770">
        <v>0</v>
      </c>
      <c r="L1770">
        <v>0.01</v>
      </c>
      <c r="M1770">
        <v>0.02</v>
      </c>
      <c r="N1770">
        <v>8.7608888476718203</v>
      </c>
      <c r="O1770">
        <f t="shared" si="54"/>
        <v>172.69715880000001</v>
      </c>
      <c r="P1770">
        <f t="shared" si="55"/>
        <v>-43.475376670000003</v>
      </c>
      <c r="R1770">
        <v>322800</v>
      </c>
      <c r="S1770" t="s">
        <v>1862</v>
      </c>
      <c r="T1770" t="s">
        <v>96</v>
      </c>
      <c r="U1770" t="s">
        <v>97</v>
      </c>
      <c r="V1770" t="s">
        <v>97</v>
      </c>
      <c r="W1770" t="s">
        <v>97</v>
      </c>
      <c r="X1770">
        <v>0</v>
      </c>
      <c r="Y1770" t="s">
        <v>97</v>
      </c>
      <c r="Z1770" t="s">
        <v>97</v>
      </c>
      <c r="AA1770">
        <v>0</v>
      </c>
      <c r="AB1770" t="s">
        <v>97</v>
      </c>
      <c r="AC1770" t="s">
        <v>97</v>
      </c>
      <c r="AD1770">
        <v>0.02</v>
      </c>
      <c r="AE1770" t="s">
        <v>97</v>
      </c>
      <c r="AF1770">
        <v>172.54834149999999</v>
      </c>
      <c r="AG1770">
        <v>-43.553473060000002</v>
      </c>
      <c r="AI1770">
        <v>327100</v>
      </c>
      <c r="AJ1770" t="s">
        <v>1904</v>
      </c>
      <c r="AK1770" t="s">
        <v>96</v>
      </c>
      <c r="AL1770">
        <v>0</v>
      </c>
      <c r="AM1770">
        <v>0.24</v>
      </c>
      <c r="AN1770">
        <v>0</v>
      </c>
      <c r="AO1770">
        <v>0</v>
      </c>
      <c r="AP1770">
        <v>0.57999999999999996</v>
      </c>
      <c r="AQ1770">
        <v>7.0000000000000007E-2</v>
      </c>
      <c r="AR1770">
        <v>0</v>
      </c>
      <c r="AS1770">
        <v>0.04</v>
      </c>
      <c r="AT1770">
        <v>7.0000000000000007E-2</v>
      </c>
      <c r="AU1770">
        <v>0</v>
      </c>
      <c r="AV1770">
        <v>7.6046318809238702</v>
      </c>
      <c r="AW1770">
        <v>172.63837559999999</v>
      </c>
      <c r="AX1770">
        <v>-43.53723626</v>
      </c>
    </row>
    <row r="1771" spans="1:50" x14ac:dyDescent="0.55000000000000004">
      <c r="A1771">
        <v>323800</v>
      </c>
      <c r="B1771" t="s">
        <v>1871</v>
      </c>
      <c r="C1771" t="s">
        <v>96</v>
      </c>
      <c r="D1771">
        <v>0</v>
      </c>
      <c r="E1771">
        <v>0.04</v>
      </c>
      <c r="F1771">
        <v>0</v>
      </c>
      <c r="G1771">
        <v>0</v>
      </c>
      <c r="H1771">
        <v>0.85</v>
      </c>
      <c r="I1771">
        <v>0</v>
      </c>
      <c r="J1771">
        <v>0</v>
      </c>
      <c r="K1771">
        <v>0.08</v>
      </c>
      <c r="L1771">
        <v>0.03</v>
      </c>
      <c r="M1771">
        <v>0.02</v>
      </c>
      <c r="N1771">
        <v>3.8984048589372899</v>
      </c>
      <c r="O1771">
        <f t="shared" si="54"/>
        <v>172.6372911</v>
      </c>
      <c r="P1771">
        <f t="shared" si="55"/>
        <v>-43.510033200000002</v>
      </c>
      <c r="R1771">
        <v>322900</v>
      </c>
      <c r="S1771" t="s">
        <v>1863</v>
      </c>
      <c r="T1771" t="s">
        <v>96</v>
      </c>
      <c r="U1771">
        <v>0</v>
      </c>
      <c r="V1771">
        <v>0</v>
      </c>
      <c r="W1771">
        <v>0</v>
      </c>
      <c r="X1771">
        <v>0</v>
      </c>
      <c r="Y1771">
        <v>0.96</v>
      </c>
      <c r="Z1771">
        <v>0.04</v>
      </c>
      <c r="AA1771">
        <v>0</v>
      </c>
      <c r="AB1771">
        <v>0</v>
      </c>
      <c r="AC1771">
        <v>0</v>
      </c>
      <c r="AD1771">
        <v>0.02</v>
      </c>
      <c r="AE1771">
        <v>4.3628694799429404</v>
      </c>
      <c r="AF1771">
        <v>172.5435622</v>
      </c>
      <c r="AG1771">
        <v>-43.560619389999999</v>
      </c>
      <c r="AI1771">
        <v>327200</v>
      </c>
      <c r="AJ1771" t="s">
        <v>1905</v>
      </c>
      <c r="AK1771" t="s">
        <v>96</v>
      </c>
      <c r="AL1771">
        <v>0</v>
      </c>
      <c r="AM1771">
        <v>0</v>
      </c>
      <c r="AN1771">
        <v>0</v>
      </c>
      <c r="AO1771">
        <v>0</v>
      </c>
      <c r="AP1771">
        <v>1.11022302462515E-16</v>
      </c>
      <c r="AQ1771">
        <v>0.56999999999999995</v>
      </c>
      <c r="AR1771">
        <v>0</v>
      </c>
      <c r="AS1771">
        <v>0.08</v>
      </c>
      <c r="AT1771">
        <v>0.35</v>
      </c>
      <c r="AU1771">
        <v>0</v>
      </c>
      <c r="AV1771">
        <v>0.97825539980266696</v>
      </c>
      <c r="AW1771">
        <v>172.714754</v>
      </c>
      <c r="AX1771">
        <v>-43.491103539999997</v>
      </c>
    </row>
    <row r="1772" spans="1:50" x14ac:dyDescent="0.55000000000000004">
      <c r="A1772">
        <v>323900</v>
      </c>
      <c r="B1772" t="s">
        <v>1872</v>
      </c>
      <c r="C1772" t="s">
        <v>96</v>
      </c>
      <c r="D1772">
        <v>0</v>
      </c>
      <c r="E1772">
        <v>0.01</v>
      </c>
      <c r="F1772">
        <v>0</v>
      </c>
      <c r="G1772">
        <v>0</v>
      </c>
      <c r="H1772">
        <v>0.74</v>
      </c>
      <c r="I1772">
        <v>0</v>
      </c>
      <c r="J1772">
        <v>0</v>
      </c>
      <c r="K1772">
        <v>0.11</v>
      </c>
      <c r="L1772">
        <v>0.14000000000000001</v>
      </c>
      <c r="M1772">
        <v>0.02</v>
      </c>
      <c r="N1772">
        <v>3.2227613666894901</v>
      </c>
      <c r="O1772">
        <f t="shared" si="54"/>
        <v>172.62868319999899</v>
      </c>
      <c r="P1772">
        <f t="shared" si="55"/>
        <v>-43.515305679999997</v>
      </c>
      <c r="R1772">
        <v>323000</v>
      </c>
      <c r="S1772" t="s">
        <v>1864</v>
      </c>
      <c r="T1772" t="s">
        <v>96</v>
      </c>
      <c r="U1772">
        <v>0</v>
      </c>
      <c r="V1772">
        <v>0</v>
      </c>
      <c r="W1772">
        <v>0</v>
      </c>
      <c r="X1772">
        <v>0</v>
      </c>
      <c r="Y1772">
        <v>0.93</v>
      </c>
      <c r="Z1772">
        <v>0</v>
      </c>
      <c r="AA1772">
        <v>0</v>
      </c>
      <c r="AB1772">
        <v>0.01</v>
      </c>
      <c r="AC1772">
        <v>0.06</v>
      </c>
      <c r="AD1772">
        <v>0.02</v>
      </c>
      <c r="AE1772">
        <v>5.6442428683339099</v>
      </c>
      <c r="AF1772">
        <v>172.61911330000001</v>
      </c>
      <c r="AG1772">
        <v>-43.516352060000003</v>
      </c>
      <c r="AI1772">
        <v>327300</v>
      </c>
      <c r="AJ1772" t="s">
        <v>1906</v>
      </c>
      <c r="AK1772" t="s">
        <v>96</v>
      </c>
      <c r="AL1772">
        <v>0</v>
      </c>
      <c r="AM1772">
        <v>0</v>
      </c>
      <c r="AN1772">
        <v>0</v>
      </c>
      <c r="AO1772">
        <v>0</v>
      </c>
      <c r="AP1772">
        <v>0</v>
      </c>
      <c r="AQ1772">
        <v>1</v>
      </c>
      <c r="AR1772">
        <v>0</v>
      </c>
      <c r="AS1772">
        <v>0</v>
      </c>
      <c r="AT1772">
        <v>0</v>
      </c>
      <c r="AU1772">
        <v>0</v>
      </c>
      <c r="AV1772">
        <v>2.0066978851778599</v>
      </c>
      <c r="AW1772">
        <v>172.57801190000001</v>
      </c>
      <c r="AX1772">
        <v>-43.573949040000002</v>
      </c>
    </row>
    <row r="1773" spans="1:50" x14ac:dyDescent="0.55000000000000004">
      <c r="A1773">
        <v>324000</v>
      </c>
      <c r="B1773" t="s">
        <v>1873</v>
      </c>
      <c r="C1773" t="s">
        <v>96</v>
      </c>
      <c r="D1773">
        <v>0</v>
      </c>
      <c r="E1773">
        <v>0</v>
      </c>
      <c r="F1773">
        <v>0</v>
      </c>
      <c r="G1773">
        <v>0</v>
      </c>
      <c r="H1773">
        <v>0.97</v>
      </c>
      <c r="I1773">
        <v>0</v>
      </c>
      <c r="J1773">
        <v>0</v>
      </c>
      <c r="K1773">
        <v>0</v>
      </c>
      <c r="L1773">
        <v>0.03</v>
      </c>
      <c r="M1773">
        <v>0.02</v>
      </c>
      <c r="N1773">
        <v>7.60390115497251</v>
      </c>
      <c r="O1773">
        <f t="shared" si="54"/>
        <v>172.68870010000001</v>
      </c>
      <c r="P1773">
        <f t="shared" si="55"/>
        <v>-43.485603879999999</v>
      </c>
      <c r="R1773">
        <v>323100</v>
      </c>
      <c r="S1773" t="s">
        <v>1865</v>
      </c>
      <c r="T1773" t="s">
        <v>96</v>
      </c>
      <c r="U1773">
        <v>0</v>
      </c>
      <c r="V1773">
        <v>0</v>
      </c>
      <c r="W1773">
        <v>0</v>
      </c>
      <c r="X1773">
        <v>0</v>
      </c>
      <c r="Y1773">
        <v>0.93</v>
      </c>
      <c r="Z1773">
        <v>0</v>
      </c>
      <c r="AA1773">
        <v>0</v>
      </c>
      <c r="AB1773">
        <v>0</v>
      </c>
      <c r="AC1773">
        <v>7.0000000000000007E-2</v>
      </c>
      <c r="AD1773">
        <v>0.02</v>
      </c>
      <c r="AE1773">
        <v>1.9267566396114499</v>
      </c>
      <c r="AF1773">
        <v>172.64539119999901</v>
      </c>
      <c r="AG1773">
        <v>-43.502085829999999</v>
      </c>
      <c r="AI1773">
        <v>327400</v>
      </c>
      <c r="AJ1773" t="s">
        <v>1907</v>
      </c>
      <c r="AK1773" t="s">
        <v>96</v>
      </c>
      <c r="AL1773" t="s">
        <v>97</v>
      </c>
      <c r="AM1773" t="s">
        <v>97</v>
      </c>
      <c r="AN1773" t="s">
        <v>97</v>
      </c>
      <c r="AO1773">
        <v>0</v>
      </c>
      <c r="AP1773" t="s">
        <v>97</v>
      </c>
      <c r="AQ1773" t="s">
        <v>97</v>
      </c>
      <c r="AR1773">
        <v>0</v>
      </c>
      <c r="AS1773" t="s">
        <v>97</v>
      </c>
      <c r="AT1773" t="s">
        <v>97</v>
      </c>
      <c r="AU1773">
        <v>0</v>
      </c>
      <c r="AV1773" t="s">
        <v>97</v>
      </c>
      <c r="AW1773">
        <v>172.62305789999999</v>
      </c>
      <c r="AX1773">
        <v>-43.545145599999998</v>
      </c>
    </row>
    <row r="1774" spans="1:50" x14ac:dyDescent="0.55000000000000004">
      <c r="A1774">
        <v>324100</v>
      </c>
      <c r="B1774" t="s">
        <v>1874</v>
      </c>
      <c r="C1774" t="s">
        <v>96</v>
      </c>
      <c r="D1774">
        <v>0</v>
      </c>
      <c r="E1774">
        <v>0</v>
      </c>
      <c r="F1774">
        <v>0</v>
      </c>
      <c r="G1774">
        <v>0</v>
      </c>
      <c r="H1774">
        <v>1</v>
      </c>
      <c r="I1774">
        <v>0</v>
      </c>
      <c r="J1774">
        <v>0</v>
      </c>
      <c r="K1774">
        <v>0</v>
      </c>
      <c r="L1774">
        <v>0</v>
      </c>
      <c r="M1774">
        <v>0.02</v>
      </c>
      <c r="N1774">
        <v>4.3477089621494898</v>
      </c>
      <c r="O1774">
        <f t="shared" si="54"/>
        <v>172.56154319999999</v>
      </c>
      <c r="P1774">
        <f t="shared" si="55"/>
        <v>-43.553734800000001</v>
      </c>
      <c r="R1774">
        <v>323200</v>
      </c>
      <c r="S1774" t="s">
        <v>1866</v>
      </c>
      <c r="T1774" t="s">
        <v>96</v>
      </c>
      <c r="U1774">
        <v>0</v>
      </c>
      <c r="V1774">
        <v>0</v>
      </c>
      <c r="W1774">
        <v>0</v>
      </c>
      <c r="X1774">
        <v>0</v>
      </c>
      <c r="Y1774">
        <v>0.81</v>
      </c>
      <c r="Z1774">
        <v>0</v>
      </c>
      <c r="AA1774">
        <v>0</v>
      </c>
      <c r="AB1774">
        <v>0</v>
      </c>
      <c r="AC1774">
        <v>0.19</v>
      </c>
      <c r="AD1774">
        <v>0.02</v>
      </c>
      <c r="AE1774">
        <v>2.8618597860912298</v>
      </c>
      <c r="AF1774">
        <v>172.60669390000001</v>
      </c>
      <c r="AG1774">
        <v>-43.526383340000002</v>
      </c>
      <c r="AI1774">
        <v>327500</v>
      </c>
      <c r="AJ1774" t="s">
        <v>1908</v>
      </c>
      <c r="AK1774" t="s">
        <v>96</v>
      </c>
      <c r="AL1774">
        <v>0</v>
      </c>
      <c r="AM1774">
        <v>0.14000000000000001</v>
      </c>
      <c r="AN1774">
        <v>0</v>
      </c>
      <c r="AO1774">
        <v>0</v>
      </c>
      <c r="AP1774">
        <v>0</v>
      </c>
      <c r="AQ1774">
        <v>0.5</v>
      </c>
      <c r="AR1774">
        <v>0</v>
      </c>
      <c r="AS1774">
        <v>0.22</v>
      </c>
      <c r="AT1774">
        <v>0.14000000000000001</v>
      </c>
      <c r="AU1774">
        <v>0</v>
      </c>
      <c r="AV1774">
        <v>2.2329178300521502</v>
      </c>
      <c r="AW1774">
        <v>172.69299140000001</v>
      </c>
      <c r="AX1774">
        <v>-43.50772731</v>
      </c>
    </row>
    <row r="1775" spans="1:50" x14ac:dyDescent="0.55000000000000004">
      <c r="A1775">
        <v>324200</v>
      </c>
      <c r="B1775" t="s">
        <v>1909</v>
      </c>
      <c r="C1775" t="s">
        <v>96</v>
      </c>
      <c r="D1775" t="s">
        <v>97</v>
      </c>
      <c r="E1775" t="s">
        <v>97</v>
      </c>
      <c r="F1775" t="s">
        <v>97</v>
      </c>
      <c r="G1775">
        <v>0</v>
      </c>
      <c r="H1775" t="s">
        <v>97</v>
      </c>
      <c r="I1775" t="s">
        <v>97</v>
      </c>
      <c r="J1775">
        <v>0</v>
      </c>
      <c r="K1775" t="s">
        <v>97</v>
      </c>
      <c r="L1775" t="s">
        <v>97</v>
      </c>
      <c r="M1775">
        <v>0.02</v>
      </c>
      <c r="N1775" t="s">
        <v>97</v>
      </c>
      <c r="O1775">
        <f t="shared" si="54"/>
        <v>172.60389559999999</v>
      </c>
      <c r="P1775">
        <f t="shared" si="55"/>
        <v>-43.53175822</v>
      </c>
      <c r="R1775">
        <v>323300</v>
      </c>
      <c r="S1775" t="s">
        <v>1867</v>
      </c>
      <c r="T1775" t="s">
        <v>96</v>
      </c>
      <c r="U1775">
        <v>0</v>
      </c>
      <c r="V1775">
        <v>0</v>
      </c>
      <c r="W1775">
        <v>0</v>
      </c>
      <c r="X1775">
        <v>0</v>
      </c>
      <c r="Y1775">
        <v>1</v>
      </c>
      <c r="Z1775">
        <v>0</v>
      </c>
      <c r="AA1775">
        <v>0</v>
      </c>
      <c r="AB1775">
        <v>0</v>
      </c>
      <c r="AC1775">
        <v>0</v>
      </c>
      <c r="AD1775">
        <v>0.02</v>
      </c>
      <c r="AE1775">
        <v>3.1295880084023602</v>
      </c>
      <c r="AF1775">
        <v>172.59138799999999</v>
      </c>
      <c r="AG1775">
        <v>-43.534143929999999</v>
      </c>
      <c r="AI1775">
        <v>327600</v>
      </c>
      <c r="AJ1775" t="s">
        <v>1910</v>
      </c>
      <c r="AK1775" t="s">
        <v>96</v>
      </c>
      <c r="AL1775">
        <v>0</v>
      </c>
      <c r="AM1775">
        <v>0</v>
      </c>
      <c r="AN1775">
        <v>0</v>
      </c>
      <c r="AO1775">
        <v>0</v>
      </c>
      <c r="AP1775">
        <v>0</v>
      </c>
      <c r="AQ1775">
        <v>0.3</v>
      </c>
      <c r="AR1775">
        <v>0</v>
      </c>
      <c r="AS1775">
        <v>0.36</v>
      </c>
      <c r="AT1775">
        <v>0.34</v>
      </c>
      <c r="AU1775">
        <v>0</v>
      </c>
      <c r="AV1775">
        <v>1.65614619550199</v>
      </c>
      <c r="AW1775">
        <v>172.62013859999999</v>
      </c>
      <c r="AX1775">
        <v>-43.551559740000002</v>
      </c>
    </row>
    <row r="1776" spans="1:50" x14ac:dyDescent="0.55000000000000004">
      <c r="A1776">
        <v>324300</v>
      </c>
      <c r="B1776" t="s">
        <v>1875</v>
      </c>
      <c r="C1776" t="s">
        <v>96</v>
      </c>
      <c r="D1776">
        <v>0</v>
      </c>
      <c r="E1776">
        <v>0</v>
      </c>
      <c r="F1776">
        <v>0</v>
      </c>
      <c r="G1776">
        <v>0</v>
      </c>
      <c r="H1776">
        <v>0.99</v>
      </c>
      <c r="I1776">
        <v>0</v>
      </c>
      <c r="J1776">
        <v>0</v>
      </c>
      <c r="K1776">
        <v>0.01</v>
      </c>
      <c r="L1776">
        <v>0</v>
      </c>
      <c r="M1776">
        <v>0.02</v>
      </c>
      <c r="N1776">
        <v>5.9395516107833899</v>
      </c>
      <c r="O1776">
        <f t="shared" si="54"/>
        <v>172.54947089999999</v>
      </c>
      <c r="P1776">
        <f t="shared" si="55"/>
        <v>-43.569436850000002</v>
      </c>
      <c r="R1776">
        <v>323400</v>
      </c>
      <c r="S1776" t="s">
        <v>1868</v>
      </c>
      <c r="T1776" t="s">
        <v>96</v>
      </c>
      <c r="U1776">
        <v>0</v>
      </c>
      <c r="V1776">
        <v>0</v>
      </c>
      <c r="W1776">
        <v>0</v>
      </c>
      <c r="X1776">
        <v>0</v>
      </c>
      <c r="Y1776">
        <v>0.94</v>
      </c>
      <c r="Z1776">
        <v>0</v>
      </c>
      <c r="AA1776">
        <v>0</v>
      </c>
      <c r="AB1776">
        <v>0</v>
      </c>
      <c r="AC1776">
        <v>0.06</v>
      </c>
      <c r="AD1776">
        <v>0.02</v>
      </c>
      <c r="AE1776">
        <v>2.6569239517312599</v>
      </c>
      <c r="AF1776">
        <v>172.6569581</v>
      </c>
      <c r="AG1776">
        <v>-43.499468039999996</v>
      </c>
      <c r="AI1776">
        <v>327700</v>
      </c>
      <c r="AJ1776" t="s">
        <v>1911</v>
      </c>
      <c r="AK1776" t="s">
        <v>96</v>
      </c>
      <c r="AL1776">
        <v>0</v>
      </c>
      <c r="AM1776">
        <v>0</v>
      </c>
      <c r="AN1776">
        <v>0</v>
      </c>
      <c r="AO1776">
        <v>0</v>
      </c>
      <c r="AP1776">
        <v>0</v>
      </c>
      <c r="AQ1776">
        <v>0.74</v>
      </c>
      <c r="AR1776">
        <v>0</v>
      </c>
      <c r="AS1776">
        <v>0.03</v>
      </c>
      <c r="AT1776">
        <v>0.23</v>
      </c>
      <c r="AU1776">
        <v>0</v>
      </c>
      <c r="AV1776">
        <v>1.73482754743318</v>
      </c>
      <c r="AW1776">
        <v>172.60014319999999</v>
      </c>
      <c r="AX1776">
        <v>-43.564783849999998</v>
      </c>
    </row>
    <row r="1777" spans="1:50" x14ac:dyDescent="0.55000000000000004">
      <c r="A1777">
        <v>324400</v>
      </c>
      <c r="B1777" t="s">
        <v>1876</v>
      </c>
      <c r="C1777" t="s">
        <v>96</v>
      </c>
      <c r="D1777">
        <v>0</v>
      </c>
      <c r="E1777">
        <v>7.0000000000000007E-2</v>
      </c>
      <c r="F1777">
        <v>0</v>
      </c>
      <c r="G1777">
        <v>0</v>
      </c>
      <c r="H1777">
        <v>0.71</v>
      </c>
      <c r="I1777">
        <v>0</v>
      </c>
      <c r="J1777">
        <v>0</v>
      </c>
      <c r="K1777">
        <v>0.08</v>
      </c>
      <c r="L1777">
        <v>0.14000000000000001</v>
      </c>
      <c r="M1777">
        <v>0.02</v>
      </c>
      <c r="N1777">
        <v>3.5090906541115299</v>
      </c>
      <c r="O1777">
        <f t="shared" si="54"/>
        <v>172.6017129</v>
      </c>
      <c r="P1777">
        <f t="shared" si="55"/>
        <v>-43.533947810000001</v>
      </c>
      <c r="R1777">
        <v>323500</v>
      </c>
      <c r="S1777" t="s">
        <v>1901</v>
      </c>
      <c r="T1777" t="s">
        <v>96</v>
      </c>
      <c r="U1777">
        <v>0</v>
      </c>
      <c r="V1777">
        <v>0</v>
      </c>
      <c r="W1777">
        <v>0</v>
      </c>
      <c r="X1777">
        <v>0</v>
      </c>
      <c r="Y1777">
        <v>0.97</v>
      </c>
      <c r="Z1777">
        <v>0</v>
      </c>
      <c r="AA1777">
        <v>0</v>
      </c>
      <c r="AB1777">
        <v>0.02</v>
      </c>
      <c r="AC1777">
        <v>0.01</v>
      </c>
      <c r="AD1777">
        <v>0.02</v>
      </c>
      <c r="AE1777">
        <v>7.9536421593364697</v>
      </c>
      <c r="AF1777">
        <v>172.58331089999999</v>
      </c>
      <c r="AG1777">
        <v>-43.542084610000003</v>
      </c>
      <c r="AI1777">
        <v>327800</v>
      </c>
      <c r="AJ1777" t="s">
        <v>1912</v>
      </c>
      <c r="AK1777" t="s">
        <v>96</v>
      </c>
      <c r="AL1777">
        <v>0</v>
      </c>
      <c r="AM1777">
        <v>0.45</v>
      </c>
      <c r="AN1777">
        <v>0</v>
      </c>
      <c r="AO1777">
        <v>0</v>
      </c>
      <c r="AP1777">
        <v>0</v>
      </c>
      <c r="AQ1777">
        <v>0.37</v>
      </c>
      <c r="AR1777">
        <v>0</v>
      </c>
      <c r="AS1777">
        <v>0</v>
      </c>
      <c r="AT1777">
        <v>0.18</v>
      </c>
      <c r="AU1777">
        <v>0</v>
      </c>
      <c r="AV1777">
        <v>3.3288198978264698</v>
      </c>
      <c r="AW1777">
        <v>172.6733504</v>
      </c>
      <c r="AX1777">
        <v>-43.522598289999998</v>
      </c>
    </row>
    <row r="1778" spans="1:50" x14ac:dyDescent="0.55000000000000004">
      <c r="A1778">
        <v>324500</v>
      </c>
      <c r="B1778" t="s">
        <v>1877</v>
      </c>
      <c r="C1778" t="s">
        <v>96</v>
      </c>
      <c r="D1778">
        <v>0</v>
      </c>
      <c r="E1778">
        <v>0.03</v>
      </c>
      <c r="F1778">
        <v>0</v>
      </c>
      <c r="G1778">
        <v>0</v>
      </c>
      <c r="H1778">
        <v>0.96</v>
      </c>
      <c r="I1778">
        <v>0</v>
      </c>
      <c r="J1778">
        <v>0</v>
      </c>
      <c r="K1778">
        <v>0.01</v>
      </c>
      <c r="L1778">
        <v>0</v>
      </c>
      <c r="M1778">
        <v>0.02</v>
      </c>
      <c r="N1778">
        <v>7.3285605948997503</v>
      </c>
      <c r="O1778">
        <f t="shared" si="54"/>
        <v>172.54047009999999</v>
      </c>
      <c r="P1778">
        <f t="shared" si="55"/>
        <v>-43.579624010000003</v>
      </c>
      <c r="R1778">
        <v>323600</v>
      </c>
      <c r="S1778" t="s">
        <v>1869</v>
      </c>
      <c r="T1778" t="s">
        <v>96</v>
      </c>
      <c r="U1778" t="s">
        <v>97</v>
      </c>
      <c r="V1778" t="s">
        <v>97</v>
      </c>
      <c r="W1778" t="s">
        <v>97</v>
      </c>
      <c r="X1778">
        <v>0</v>
      </c>
      <c r="Y1778" t="s">
        <v>97</v>
      </c>
      <c r="Z1778" t="s">
        <v>97</v>
      </c>
      <c r="AA1778">
        <v>0</v>
      </c>
      <c r="AB1778" t="s">
        <v>97</v>
      </c>
      <c r="AC1778" t="s">
        <v>97</v>
      </c>
      <c r="AD1778">
        <v>0.02</v>
      </c>
      <c r="AE1778" t="s">
        <v>97</v>
      </c>
      <c r="AF1778">
        <v>172.55472849999899</v>
      </c>
      <c r="AG1778">
        <v>-43.556376749999998</v>
      </c>
      <c r="AI1778">
        <v>327900</v>
      </c>
      <c r="AJ1778" t="s">
        <v>1913</v>
      </c>
      <c r="AK1778" t="s">
        <v>96</v>
      </c>
      <c r="AL1778">
        <v>0</v>
      </c>
      <c r="AM1778">
        <v>0</v>
      </c>
      <c r="AN1778">
        <v>0</v>
      </c>
      <c r="AO1778">
        <v>0</v>
      </c>
      <c r="AP1778">
        <v>0</v>
      </c>
      <c r="AQ1778">
        <v>0</v>
      </c>
      <c r="AR1778">
        <v>0</v>
      </c>
      <c r="AS1778">
        <v>0</v>
      </c>
      <c r="AT1778">
        <v>1</v>
      </c>
      <c r="AU1778">
        <v>0</v>
      </c>
      <c r="AV1778" t="s">
        <v>97</v>
      </c>
      <c r="AW1778">
        <v>172.6590257</v>
      </c>
      <c r="AX1778">
        <v>-43.529762220000002</v>
      </c>
    </row>
    <row r="1779" spans="1:50" x14ac:dyDescent="0.55000000000000004">
      <c r="A1779">
        <v>324600</v>
      </c>
      <c r="B1779" t="s">
        <v>1878</v>
      </c>
      <c r="C1779" t="s">
        <v>96</v>
      </c>
      <c r="D1779">
        <v>0</v>
      </c>
      <c r="E1779">
        <v>0</v>
      </c>
      <c r="F1779">
        <v>0</v>
      </c>
      <c r="G1779">
        <v>0</v>
      </c>
      <c r="H1779">
        <v>0.97</v>
      </c>
      <c r="I1779">
        <v>0</v>
      </c>
      <c r="J1779">
        <v>0</v>
      </c>
      <c r="K1779">
        <v>0.01</v>
      </c>
      <c r="L1779">
        <v>0.02</v>
      </c>
      <c r="M1779">
        <v>0.02</v>
      </c>
      <c r="N1779">
        <v>5.6470329573858002</v>
      </c>
      <c r="O1779">
        <f t="shared" si="54"/>
        <v>172.66725309999899</v>
      </c>
      <c r="P1779">
        <f t="shared" si="55"/>
        <v>-43.498425609999998</v>
      </c>
      <c r="R1779">
        <v>323700</v>
      </c>
      <c r="S1779" t="s">
        <v>1870</v>
      </c>
      <c r="T1779" t="s">
        <v>96</v>
      </c>
      <c r="U1779">
        <v>0</v>
      </c>
      <c r="V1779">
        <v>0</v>
      </c>
      <c r="W1779">
        <v>0</v>
      </c>
      <c r="X1779">
        <v>0</v>
      </c>
      <c r="Y1779">
        <v>0.73</v>
      </c>
      <c r="Z1779">
        <v>0</v>
      </c>
      <c r="AA1779">
        <v>0</v>
      </c>
      <c r="AB1779">
        <v>0</v>
      </c>
      <c r="AC1779">
        <v>0.27</v>
      </c>
      <c r="AD1779">
        <v>0.02</v>
      </c>
      <c r="AE1779">
        <v>0.432384802551533</v>
      </c>
      <c r="AF1779">
        <v>172.69715880000001</v>
      </c>
      <c r="AG1779">
        <v>-43.475376670000003</v>
      </c>
      <c r="AI1779">
        <v>328000</v>
      </c>
      <c r="AJ1779" t="s">
        <v>1914</v>
      </c>
      <c r="AK1779" t="s">
        <v>96</v>
      </c>
      <c r="AL1779">
        <v>0</v>
      </c>
      <c r="AM1779">
        <v>0</v>
      </c>
      <c r="AN1779">
        <v>0</v>
      </c>
      <c r="AO1779">
        <v>0</v>
      </c>
      <c r="AP1779">
        <v>-0.01</v>
      </c>
      <c r="AQ1779">
        <v>0.79</v>
      </c>
      <c r="AR1779">
        <v>0</v>
      </c>
      <c r="AS1779">
        <v>0.04</v>
      </c>
      <c r="AT1779">
        <v>0.18</v>
      </c>
      <c r="AU1779">
        <v>0</v>
      </c>
      <c r="AV1779">
        <v>1.6089615179619501</v>
      </c>
      <c r="AW1779">
        <v>172.56528259999999</v>
      </c>
      <c r="AX1779">
        <v>-43.589455520000001</v>
      </c>
    </row>
    <row r="1780" spans="1:50" x14ac:dyDescent="0.55000000000000004">
      <c r="A1780">
        <v>324700</v>
      </c>
      <c r="B1780" t="s">
        <v>1879</v>
      </c>
      <c r="C1780" t="s">
        <v>96</v>
      </c>
      <c r="D1780">
        <v>0</v>
      </c>
      <c r="E1780">
        <v>0</v>
      </c>
      <c r="F1780">
        <v>0</v>
      </c>
      <c r="G1780">
        <v>0</v>
      </c>
      <c r="H1780">
        <v>1</v>
      </c>
      <c r="I1780">
        <v>0</v>
      </c>
      <c r="J1780">
        <v>0</v>
      </c>
      <c r="K1780">
        <v>0</v>
      </c>
      <c r="L1780">
        <v>0</v>
      </c>
      <c r="M1780">
        <v>0.02</v>
      </c>
      <c r="N1780">
        <v>4.4148613789532698</v>
      </c>
      <c r="O1780">
        <f t="shared" si="54"/>
        <v>172.56064380000001</v>
      </c>
      <c r="P1780">
        <f t="shared" si="55"/>
        <v>-43.559500309999997</v>
      </c>
      <c r="R1780">
        <v>323800</v>
      </c>
      <c r="S1780" t="s">
        <v>1871</v>
      </c>
      <c r="T1780" t="s">
        <v>96</v>
      </c>
      <c r="U1780">
        <v>0</v>
      </c>
      <c r="V1780">
        <v>0</v>
      </c>
      <c r="W1780">
        <v>0</v>
      </c>
      <c r="X1780">
        <v>0</v>
      </c>
      <c r="Y1780">
        <v>0.86</v>
      </c>
      <c r="Z1780">
        <v>0</v>
      </c>
      <c r="AA1780">
        <v>0</v>
      </c>
      <c r="AB1780">
        <v>0</v>
      </c>
      <c r="AC1780">
        <v>0.14000000000000001</v>
      </c>
      <c r="AD1780">
        <v>0.02</v>
      </c>
      <c r="AE1780">
        <v>1.6111478175182801</v>
      </c>
      <c r="AF1780">
        <v>172.6372911</v>
      </c>
      <c r="AG1780">
        <v>-43.510033200000002</v>
      </c>
      <c r="AI1780">
        <v>328200</v>
      </c>
      <c r="AJ1780" t="s">
        <v>1915</v>
      </c>
      <c r="AK1780" t="s">
        <v>96</v>
      </c>
      <c r="AL1780">
        <v>0</v>
      </c>
      <c r="AM1780">
        <v>0</v>
      </c>
      <c r="AN1780">
        <v>0</v>
      </c>
      <c r="AO1780">
        <v>0</v>
      </c>
      <c r="AP1780">
        <v>0</v>
      </c>
      <c r="AQ1780">
        <v>0.46</v>
      </c>
      <c r="AR1780">
        <v>0</v>
      </c>
      <c r="AS1780">
        <v>0.12</v>
      </c>
      <c r="AT1780">
        <v>0.42</v>
      </c>
      <c r="AU1780">
        <v>0</v>
      </c>
      <c r="AV1780">
        <v>0.62947441976324603</v>
      </c>
      <c r="AW1780">
        <v>172.61334309999901</v>
      </c>
      <c r="AX1780">
        <v>-43.558228499999998</v>
      </c>
    </row>
    <row r="1781" spans="1:50" x14ac:dyDescent="0.55000000000000004">
      <c r="A1781">
        <v>324800</v>
      </c>
      <c r="B1781" t="s">
        <v>1880</v>
      </c>
      <c r="C1781" t="s">
        <v>96</v>
      </c>
      <c r="D1781">
        <v>0</v>
      </c>
      <c r="E1781">
        <v>0.01</v>
      </c>
      <c r="F1781">
        <v>0</v>
      </c>
      <c r="G1781">
        <v>0</v>
      </c>
      <c r="H1781">
        <v>0.79</v>
      </c>
      <c r="I1781">
        <v>0.01</v>
      </c>
      <c r="J1781">
        <v>0</v>
      </c>
      <c r="K1781">
        <v>0.09</v>
      </c>
      <c r="L1781">
        <v>0.1</v>
      </c>
      <c r="M1781">
        <v>0.02</v>
      </c>
      <c r="N1781">
        <v>3.82431167577667</v>
      </c>
      <c r="O1781">
        <f t="shared" si="54"/>
        <v>172.63759049999999</v>
      </c>
      <c r="P1781">
        <f t="shared" si="55"/>
        <v>-43.517144099999904</v>
      </c>
      <c r="R1781">
        <v>323900</v>
      </c>
      <c r="S1781" t="s">
        <v>1872</v>
      </c>
      <c r="T1781" t="s">
        <v>96</v>
      </c>
      <c r="U1781">
        <v>0</v>
      </c>
      <c r="V1781">
        <v>0</v>
      </c>
      <c r="W1781">
        <v>0</v>
      </c>
      <c r="X1781">
        <v>0</v>
      </c>
      <c r="Y1781">
        <v>0.75</v>
      </c>
      <c r="Z1781">
        <v>0</v>
      </c>
      <c r="AA1781">
        <v>0</v>
      </c>
      <c r="AB1781">
        <v>0</v>
      </c>
      <c r="AC1781">
        <v>0.25</v>
      </c>
      <c r="AD1781">
        <v>0.02</v>
      </c>
      <c r="AE1781">
        <v>2.15494942950443</v>
      </c>
      <c r="AF1781">
        <v>172.62868319999899</v>
      </c>
      <c r="AG1781">
        <v>-43.515305679999997</v>
      </c>
      <c r="AI1781">
        <v>328300</v>
      </c>
      <c r="AJ1781" t="s">
        <v>1916</v>
      </c>
      <c r="AK1781" t="s">
        <v>96</v>
      </c>
      <c r="AL1781" t="s">
        <v>97</v>
      </c>
      <c r="AM1781" t="s">
        <v>97</v>
      </c>
      <c r="AN1781" t="s">
        <v>97</v>
      </c>
      <c r="AO1781">
        <v>0</v>
      </c>
      <c r="AP1781" t="s">
        <v>97</v>
      </c>
      <c r="AQ1781" t="s">
        <v>97</v>
      </c>
      <c r="AR1781">
        <v>0</v>
      </c>
      <c r="AS1781" t="s">
        <v>97</v>
      </c>
      <c r="AT1781" t="s">
        <v>97</v>
      </c>
      <c r="AU1781">
        <v>0</v>
      </c>
      <c r="AV1781" t="s">
        <v>97</v>
      </c>
      <c r="AW1781">
        <v>172.7173109</v>
      </c>
      <c r="AX1781">
        <v>-43.500864270000001</v>
      </c>
    </row>
    <row r="1782" spans="1:50" x14ac:dyDescent="0.55000000000000004">
      <c r="A1782">
        <v>324900</v>
      </c>
      <c r="B1782" t="s">
        <v>1881</v>
      </c>
      <c r="C1782" t="s">
        <v>96</v>
      </c>
      <c r="D1782">
        <v>0</v>
      </c>
      <c r="E1782">
        <v>0</v>
      </c>
      <c r="F1782">
        <v>0</v>
      </c>
      <c r="G1782">
        <v>0</v>
      </c>
      <c r="H1782">
        <v>0</v>
      </c>
      <c r="I1782">
        <v>0</v>
      </c>
      <c r="J1782">
        <v>0</v>
      </c>
      <c r="K1782">
        <v>0</v>
      </c>
      <c r="L1782">
        <v>1</v>
      </c>
      <c r="M1782">
        <v>0.02</v>
      </c>
      <c r="N1782" t="s">
        <v>97</v>
      </c>
      <c r="O1782">
        <f t="shared" si="54"/>
        <v>172.61981249999999</v>
      </c>
      <c r="P1782">
        <f t="shared" si="55"/>
        <v>-43.53053792</v>
      </c>
      <c r="R1782">
        <v>324000</v>
      </c>
      <c r="S1782" t="s">
        <v>1873</v>
      </c>
      <c r="T1782" t="s">
        <v>96</v>
      </c>
      <c r="U1782">
        <v>0</v>
      </c>
      <c r="V1782">
        <v>0</v>
      </c>
      <c r="W1782">
        <v>0</v>
      </c>
      <c r="X1782">
        <v>0</v>
      </c>
      <c r="Y1782">
        <v>0.96</v>
      </c>
      <c r="Z1782">
        <v>0</v>
      </c>
      <c r="AA1782">
        <v>0</v>
      </c>
      <c r="AB1782">
        <v>0</v>
      </c>
      <c r="AC1782">
        <v>0.04</v>
      </c>
      <c r="AD1782">
        <v>0.02</v>
      </c>
      <c r="AE1782">
        <v>6.8860514261794998</v>
      </c>
      <c r="AF1782">
        <v>172.68870010000001</v>
      </c>
      <c r="AG1782">
        <v>-43.485603879999999</v>
      </c>
      <c r="AI1782">
        <v>328400</v>
      </c>
      <c r="AJ1782" t="s">
        <v>1917</v>
      </c>
      <c r="AK1782" t="s">
        <v>96</v>
      </c>
      <c r="AL1782">
        <v>0</v>
      </c>
      <c r="AM1782">
        <v>0</v>
      </c>
      <c r="AN1782">
        <v>0</v>
      </c>
      <c r="AO1782">
        <v>0</v>
      </c>
      <c r="AP1782">
        <v>0</v>
      </c>
      <c r="AQ1782">
        <v>0.54</v>
      </c>
      <c r="AR1782">
        <v>0</v>
      </c>
      <c r="AS1782">
        <v>0.03</v>
      </c>
      <c r="AT1782">
        <v>0.43</v>
      </c>
      <c r="AU1782">
        <v>0</v>
      </c>
      <c r="AV1782">
        <v>1.51507155850848</v>
      </c>
      <c r="AW1782">
        <v>172.6898229</v>
      </c>
      <c r="AX1782">
        <v>-43.518451630000001</v>
      </c>
    </row>
    <row r="1783" spans="1:50" x14ac:dyDescent="0.55000000000000004">
      <c r="A1783">
        <v>325000</v>
      </c>
      <c r="B1783" t="s">
        <v>1882</v>
      </c>
      <c r="C1783" t="s">
        <v>96</v>
      </c>
      <c r="D1783">
        <v>0</v>
      </c>
      <c r="E1783">
        <v>0.02</v>
      </c>
      <c r="F1783">
        <v>0</v>
      </c>
      <c r="G1783">
        <v>0</v>
      </c>
      <c r="H1783">
        <v>0.9</v>
      </c>
      <c r="I1783">
        <v>0</v>
      </c>
      <c r="J1783">
        <v>0</v>
      </c>
      <c r="K1783">
        <v>0.04</v>
      </c>
      <c r="L1783">
        <v>0.04</v>
      </c>
      <c r="M1783">
        <v>0.02</v>
      </c>
      <c r="N1783">
        <v>4.1968100763495499</v>
      </c>
      <c r="O1783">
        <f t="shared" si="54"/>
        <v>172.5837818</v>
      </c>
      <c r="P1783">
        <f t="shared" si="55"/>
        <v>-43.55310995</v>
      </c>
      <c r="R1783">
        <v>324100</v>
      </c>
      <c r="S1783" t="s">
        <v>1874</v>
      </c>
      <c r="T1783" t="s">
        <v>96</v>
      </c>
      <c r="U1783" t="s">
        <v>97</v>
      </c>
      <c r="V1783" t="s">
        <v>97</v>
      </c>
      <c r="W1783" t="s">
        <v>97</v>
      </c>
      <c r="X1783">
        <v>0</v>
      </c>
      <c r="Y1783" t="s">
        <v>97</v>
      </c>
      <c r="Z1783" t="s">
        <v>97</v>
      </c>
      <c r="AA1783">
        <v>0</v>
      </c>
      <c r="AB1783" t="s">
        <v>97</v>
      </c>
      <c r="AC1783" t="s">
        <v>97</v>
      </c>
      <c r="AD1783">
        <v>0.02</v>
      </c>
      <c r="AE1783" t="s">
        <v>97</v>
      </c>
      <c r="AF1783">
        <v>172.56154319999999</v>
      </c>
      <c r="AG1783">
        <v>-43.553734800000001</v>
      </c>
      <c r="AI1783">
        <v>328500</v>
      </c>
      <c r="AJ1783" t="s">
        <v>1918</v>
      </c>
      <c r="AK1783" t="s">
        <v>96</v>
      </c>
      <c r="AL1783">
        <v>0</v>
      </c>
      <c r="AM1783">
        <v>0</v>
      </c>
      <c r="AN1783">
        <v>0</v>
      </c>
      <c r="AO1783">
        <v>0</v>
      </c>
      <c r="AP1783">
        <v>0</v>
      </c>
      <c r="AQ1783">
        <v>0.91</v>
      </c>
      <c r="AR1783">
        <v>0</v>
      </c>
      <c r="AS1783">
        <v>0</v>
      </c>
      <c r="AT1783">
        <v>0.09</v>
      </c>
      <c r="AU1783">
        <v>0</v>
      </c>
      <c r="AV1783">
        <v>2.2451186447390801</v>
      </c>
      <c r="AW1783">
        <v>172.67221799999999</v>
      </c>
      <c r="AX1783">
        <v>-43.528030919999999</v>
      </c>
    </row>
    <row r="1784" spans="1:50" x14ac:dyDescent="0.55000000000000004">
      <c r="A1784">
        <v>325100</v>
      </c>
      <c r="B1784" t="s">
        <v>1883</v>
      </c>
      <c r="C1784" t="s">
        <v>96</v>
      </c>
      <c r="D1784">
        <v>0</v>
      </c>
      <c r="E1784">
        <v>0.01</v>
      </c>
      <c r="F1784">
        <v>0</v>
      </c>
      <c r="G1784">
        <v>0</v>
      </c>
      <c r="H1784">
        <v>0.97</v>
      </c>
      <c r="I1784">
        <v>0.01</v>
      </c>
      <c r="J1784">
        <v>0</v>
      </c>
      <c r="K1784">
        <v>0</v>
      </c>
      <c r="L1784">
        <v>0.01</v>
      </c>
      <c r="M1784">
        <v>0.02</v>
      </c>
      <c r="N1784">
        <v>8.8221513999949597</v>
      </c>
      <c r="O1784">
        <f t="shared" si="54"/>
        <v>172.7080666</v>
      </c>
      <c r="P1784">
        <f t="shared" si="55"/>
        <v>-43.480592530000003</v>
      </c>
      <c r="R1784">
        <v>324200</v>
      </c>
      <c r="S1784" t="s">
        <v>1909</v>
      </c>
      <c r="T1784" t="s">
        <v>96</v>
      </c>
      <c r="U1784">
        <v>0</v>
      </c>
      <c r="V1784">
        <v>0.05</v>
      </c>
      <c r="W1784">
        <v>0</v>
      </c>
      <c r="X1784">
        <v>0</v>
      </c>
      <c r="Y1784">
        <v>0.86</v>
      </c>
      <c r="Z1784">
        <v>0</v>
      </c>
      <c r="AA1784">
        <v>0</v>
      </c>
      <c r="AB1784">
        <v>0.02</v>
      </c>
      <c r="AC1784">
        <v>7.0000000000000007E-2</v>
      </c>
      <c r="AD1784">
        <v>0.02</v>
      </c>
      <c r="AE1784">
        <v>5.8060216469504198</v>
      </c>
      <c r="AF1784">
        <v>172.60389559999999</v>
      </c>
      <c r="AG1784">
        <v>-43.53175822</v>
      </c>
      <c r="AI1784">
        <v>328600</v>
      </c>
      <c r="AJ1784" t="s">
        <v>1919</v>
      </c>
      <c r="AK1784" t="s">
        <v>96</v>
      </c>
      <c r="AL1784">
        <v>0</v>
      </c>
      <c r="AM1784">
        <v>0</v>
      </c>
      <c r="AN1784">
        <v>0</v>
      </c>
      <c r="AO1784">
        <v>0</v>
      </c>
      <c r="AP1784">
        <v>0</v>
      </c>
      <c r="AQ1784">
        <v>0.88</v>
      </c>
      <c r="AR1784">
        <v>0</v>
      </c>
      <c r="AS1784">
        <v>0</v>
      </c>
      <c r="AT1784">
        <v>0.12</v>
      </c>
      <c r="AU1784">
        <v>0</v>
      </c>
      <c r="AV1784">
        <v>0.55756051603406598</v>
      </c>
      <c r="AW1784">
        <v>172.70532319999899</v>
      </c>
      <c r="AX1784">
        <v>-43.510603580000002</v>
      </c>
    </row>
    <row r="1785" spans="1:50" x14ac:dyDescent="0.55000000000000004">
      <c r="A1785">
        <v>325200</v>
      </c>
      <c r="B1785" t="s">
        <v>1884</v>
      </c>
      <c r="C1785" t="s">
        <v>96</v>
      </c>
      <c r="D1785">
        <v>0</v>
      </c>
      <c r="E1785">
        <v>0</v>
      </c>
      <c r="F1785">
        <v>0</v>
      </c>
      <c r="G1785">
        <v>0</v>
      </c>
      <c r="H1785">
        <v>0.77</v>
      </c>
      <c r="I1785">
        <v>0</v>
      </c>
      <c r="J1785">
        <v>0</v>
      </c>
      <c r="K1785">
        <v>0.08</v>
      </c>
      <c r="L1785">
        <v>0.15</v>
      </c>
      <c r="M1785">
        <v>0.02</v>
      </c>
      <c r="N1785">
        <v>2.7452301088906399</v>
      </c>
      <c r="O1785">
        <f t="shared" si="54"/>
        <v>172.61070269999999</v>
      </c>
      <c r="P1785">
        <f t="shared" si="55"/>
        <v>-43.53245227</v>
      </c>
      <c r="R1785">
        <v>324300</v>
      </c>
      <c r="S1785" t="s">
        <v>1875</v>
      </c>
      <c r="T1785" t="s">
        <v>96</v>
      </c>
      <c r="U1785">
        <v>0</v>
      </c>
      <c r="V1785">
        <v>0</v>
      </c>
      <c r="W1785">
        <v>0</v>
      </c>
      <c r="X1785">
        <v>0</v>
      </c>
      <c r="Y1785">
        <v>1</v>
      </c>
      <c r="Z1785">
        <v>0</v>
      </c>
      <c r="AA1785">
        <v>0</v>
      </c>
      <c r="AB1785">
        <v>0</v>
      </c>
      <c r="AC1785">
        <v>0</v>
      </c>
      <c r="AD1785">
        <v>0.02</v>
      </c>
      <c r="AE1785">
        <v>1.3474394487885699</v>
      </c>
      <c r="AF1785">
        <v>172.54947089999999</v>
      </c>
      <c r="AG1785">
        <v>-43.569436850000002</v>
      </c>
      <c r="AI1785">
        <v>328700</v>
      </c>
      <c r="AJ1785" t="s">
        <v>1920</v>
      </c>
      <c r="AK1785" t="s">
        <v>96</v>
      </c>
      <c r="AL1785" t="s">
        <v>97</v>
      </c>
      <c r="AM1785" t="s">
        <v>97</v>
      </c>
      <c r="AN1785" t="s">
        <v>97</v>
      </c>
      <c r="AO1785">
        <v>0</v>
      </c>
      <c r="AP1785" t="s">
        <v>97</v>
      </c>
      <c r="AQ1785" t="s">
        <v>97</v>
      </c>
      <c r="AR1785">
        <v>0</v>
      </c>
      <c r="AS1785" t="s">
        <v>97</v>
      </c>
      <c r="AT1785" t="s">
        <v>97</v>
      </c>
      <c r="AU1785">
        <v>0</v>
      </c>
      <c r="AV1785" t="s">
        <v>97</v>
      </c>
      <c r="AW1785">
        <v>172.63316789999999</v>
      </c>
      <c r="AX1785">
        <v>-43.5508551</v>
      </c>
    </row>
    <row r="1786" spans="1:50" x14ac:dyDescent="0.55000000000000004">
      <c r="A1786">
        <v>325300</v>
      </c>
      <c r="B1786" t="s">
        <v>1885</v>
      </c>
      <c r="C1786" t="s">
        <v>96</v>
      </c>
      <c r="D1786">
        <v>0</v>
      </c>
      <c r="E1786">
        <v>0.04</v>
      </c>
      <c r="F1786">
        <v>0</v>
      </c>
      <c r="G1786">
        <v>0</v>
      </c>
      <c r="H1786">
        <v>0.83</v>
      </c>
      <c r="I1786">
        <v>0.01</v>
      </c>
      <c r="J1786">
        <v>0</v>
      </c>
      <c r="K1786">
        <v>7.0000000000000007E-2</v>
      </c>
      <c r="L1786">
        <v>0.05</v>
      </c>
      <c r="M1786">
        <v>0.02</v>
      </c>
      <c r="N1786">
        <v>4.4249821546343302</v>
      </c>
      <c r="O1786">
        <f t="shared" si="54"/>
        <v>172.64705849999899</v>
      </c>
      <c r="P1786">
        <f t="shared" si="55"/>
        <v>-43.514351730000001</v>
      </c>
      <c r="R1786">
        <v>324400</v>
      </c>
      <c r="S1786" t="s">
        <v>1876</v>
      </c>
      <c r="T1786" t="s">
        <v>96</v>
      </c>
      <c r="U1786">
        <v>0</v>
      </c>
      <c r="V1786">
        <v>0</v>
      </c>
      <c r="W1786">
        <v>0</v>
      </c>
      <c r="X1786">
        <v>0</v>
      </c>
      <c r="Y1786">
        <v>0</v>
      </c>
      <c r="Z1786">
        <v>0</v>
      </c>
      <c r="AA1786">
        <v>0</v>
      </c>
      <c r="AB1786">
        <v>0</v>
      </c>
      <c r="AC1786">
        <v>1</v>
      </c>
      <c r="AD1786">
        <v>0.02</v>
      </c>
      <c r="AE1786" t="s">
        <v>97</v>
      </c>
      <c r="AF1786">
        <v>172.6017129</v>
      </c>
      <c r="AG1786">
        <v>-43.533947810000001</v>
      </c>
      <c r="AI1786">
        <v>328900</v>
      </c>
      <c r="AJ1786" t="s">
        <v>1921</v>
      </c>
      <c r="AK1786" t="s">
        <v>96</v>
      </c>
      <c r="AL1786">
        <v>0</v>
      </c>
      <c r="AM1786">
        <v>7.0000000000000007E-2</v>
      </c>
      <c r="AN1786">
        <v>0</v>
      </c>
      <c r="AO1786">
        <v>0</v>
      </c>
      <c r="AP1786">
        <v>0</v>
      </c>
      <c r="AQ1786">
        <v>0.26</v>
      </c>
      <c r="AR1786">
        <v>0</v>
      </c>
      <c r="AS1786">
        <v>0.03</v>
      </c>
      <c r="AT1786">
        <v>0.64</v>
      </c>
      <c r="AU1786">
        <v>0</v>
      </c>
      <c r="AV1786">
        <v>1.47342501215652</v>
      </c>
      <c r="AW1786">
        <v>172.66374680000001</v>
      </c>
      <c r="AX1786">
        <v>-43.536859569999997</v>
      </c>
    </row>
    <row r="1787" spans="1:50" x14ac:dyDescent="0.55000000000000004">
      <c r="A1787">
        <v>325400</v>
      </c>
      <c r="B1787" t="s">
        <v>1886</v>
      </c>
      <c r="C1787" t="s">
        <v>96</v>
      </c>
      <c r="D1787">
        <v>0</v>
      </c>
      <c r="E1787">
        <v>0.01</v>
      </c>
      <c r="F1787">
        <v>0</v>
      </c>
      <c r="G1787">
        <v>0</v>
      </c>
      <c r="H1787">
        <v>0.97</v>
      </c>
      <c r="I1787">
        <v>0</v>
      </c>
      <c r="J1787">
        <v>0</v>
      </c>
      <c r="K1787">
        <v>0.01</v>
      </c>
      <c r="L1787">
        <v>0.01</v>
      </c>
      <c r="M1787">
        <v>0.02</v>
      </c>
      <c r="N1787">
        <v>5.1716989794838799</v>
      </c>
      <c r="O1787">
        <f t="shared" si="54"/>
        <v>172.56732389999999</v>
      </c>
      <c r="P1787">
        <f t="shared" si="55"/>
        <v>-43.564454339999998</v>
      </c>
      <c r="R1787">
        <v>324500</v>
      </c>
      <c r="S1787" t="s">
        <v>1877</v>
      </c>
      <c r="T1787" t="s">
        <v>96</v>
      </c>
      <c r="U1787">
        <v>0</v>
      </c>
      <c r="V1787">
        <v>0</v>
      </c>
      <c r="W1787">
        <v>0</v>
      </c>
      <c r="X1787">
        <v>0</v>
      </c>
      <c r="Y1787">
        <v>0.88</v>
      </c>
      <c r="Z1787">
        <v>0</v>
      </c>
      <c r="AA1787">
        <v>0</v>
      </c>
      <c r="AB1787">
        <v>0</v>
      </c>
      <c r="AC1787">
        <v>0.12</v>
      </c>
      <c r="AD1787">
        <v>0.02</v>
      </c>
      <c r="AE1787">
        <v>0.99360430489034401</v>
      </c>
      <c r="AF1787">
        <v>172.54047009999999</v>
      </c>
      <c r="AG1787">
        <v>-43.579624010000003</v>
      </c>
      <c r="AI1787">
        <v>329000</v>
      </c>
      <c r="AJ1787" t="s">
        <v>1922</v>
      </c>
      <c r="AK1787" t="s">
        <v>96</v>
      </c>
      <c r="AL1787" t="s">
        <v>97</v>
      </c>
      <c r="AM1787" t="s">
        <v>97</v>
      </c>
      <c r="AN1787" t="s">
        <v>97</v>
      </c>
      <c r="AO1787">
        <v>0</v>
      </c>
      <c r="AP1787" t="s">
        <v>97</v>
      </c>
      <c r="AQ1787" t="s">
        <v>97</v>
      </c>
      <c r="AR1787">
        <v>0</v>
      </c>
      <c r="AS1787" t="s">
        <v>97</v>
      </c>
      <c r="AT1787" t="s">
        <v>97</v>
      </c>
      <c r="AU1787">
        <v>0</v>
      </c>
      <c r="AV1787" t="s">
        <v>97</v>
      </c>
      <c r="AW1787">
        <v>172.58556129999999</v>
      </c>
      <c r="AX1787">
        <v>-43.600087569999999</v>
      </c>
    </row>
    <row r="1788" spans="1:50" x14ac:dyDescent="0.55000000000000004">
      <c r="A1788">
        <v>325500</v>
      </c>
      <c r="B1788" t="s">
        <v>1887</v>
      </c>
      <c r="C1788" t="s">
        <v>96</v>
      </c>
      <c r="D1788" t="s">
        <v>97</v>
      </c>
      <c r="E1788" t="s">
        <v>97</v>
      </c>
      <c r="F1788" t="s">
        <v>97</v>
      </c>
      <c r="G1788">
        <v>0</v>
      </c>
      <c r="H1788" t="s">
        <v>97</v>
      </c>
      <c r="I1788" t="s">
        <v>97</v>
      </c>
      <c r="J1788">
        <v>0</v>
      </c>
      <c r="K1788" t="s">
        <v>97</v>
      </c>
      <c r="L1788" t="s">
        <v>97</v>
      </c>
      <c r="M1788">
        <v>0.02</v>
      </c>
      <c r="N1788" t="s">
        <v>97</v>
      </c>
      <c r="O1788">
        <f t="shared" si="54"/>
        <v>172.60296450000001</v>
      </c>
      <c r="P1788">
        <f t="shared" si="55"/>
        <v>-43.541296060000001</v>
      </c>
      <c r="R1788">
        <v>324600</v>
      </c>
      <c r="S1788" t="s">
        <v>1878</v>
      </c>
      <c r="T1788" t="s">
        <v>96</v>
      </c>
      <c r="U1788">
        <v>0</v>
      </c>
      <c r="V1788">
        <v>0.03</v>
      </c>
      <c r="W1788">
        <v>0</v>
      </c>
      <c r="X1788">
        <v>0</v>
      </c>
      <c r="Y1788">
        <v>0.88</v>
      </c>
      <c r="Z1788">
        <v>0</v>
      </c>
      <c r="AA1788">
        <v>0</v>
      </c>
      <c r="AB1788">
        <v>0</v>
      </c>
      <c r="AC1788">
        <v>0.09</v>
      </c>
      <c r="AD1788">
        <v>0.02</v>
      </c>
      <c r="AE1788">
        <v>3.2394620486796102</v>
      </c>
      <c r="AF1788">
        <v>172.66725309999899</v>
      </c>
      <c r="AG1788">
        <v>-43.498425609999998</v>
      </c>
      <c r="AI1788">
        <v>329100</v>
      </c>
      <c r="AJ1788" t="s">
        <v>1923</v>
      </c>
      <c r="AK1788" t="s">
        <v>96</v>
      </c>
      <c r="AL1788">
        <v>0</v>
      </c>
      <c r="AM1788">
        <v>0</v>
      </c>
      <c r="AN1788">
        <v>0</v>
      </c>
      <c r="AO1788">
        <v>0</v>
      </c>
      <c r="AP1788">
        <v>0</v>
      </c>
      <c r="AQ1788">
        <v>0.51</v>
      </c>
      <c r="AR1788">
        <v>0</v>
      </c>
      <c r="AS1788">
        <v>0.16</v>
      </c>
      <c r="AT1788">
        <v>0.33</v>
      </c>
      <c r="AU1788">
        <v>0</v>
      </c>
      <c r="AV1788">
        <v>0.76137321351328802</v>
      </c>
      <c r="AW1788">
        <v>172.6295034</v>
      </c>
      <c r="AX1788">
        <v>-43.559247239999998</v>
      </c>
    </row>
    <row r="1789" spans="1:50" x14ac:dyDescent="0.55000000000000004">
      <c r="A1789">
        <v>325600</v>
      </c>
      <c r="B1789" t="s">
        <v>1889</v>
      </c>
      <c r="C1789" t="s">
        <v>96</v>
      </c>
      <c r="D1789">
        <v>0</v>
      </c>
      <c r="E1789">
        <v>0.02</v>
      </c>
      <c r="F1789">
        <v>0</v>
      </c>
      <c r="G1789">
        <v>0</v>
      </c>
      <c r="H1789">
        <v>0.98</v>
      </c>
      <c r="I1789">
        <v>0</v>
      </c>
      <c r="J1789">
        <v>0</v>
      </c>
      <c r="K1789">
        <v>0</v>
      </c>
      <c r="L1789">
        <v>0</v>
      </c>
      <c r="M1789">
        <v>0.02</v>
      </c>
      <c r="N1789">
        <v>6.8902995429049296</v>
      </c>
      <c r="O1789">
        <f t="shared" si="54"/>
        <v>172.684889</v>
      </c>
      <c r="P1789">
        <f t="shared" si="55"/>
        <v>-43.495554589999998</v>
      </c>
      <c r="R1789">
        <v>324700</v>
      </c>
      <c r="S1789" t="s">
        <v>1879</v>
      </c>
      <c r="T1789" t="s">
        <v>96</v>
      </c>
      <c r="U1789" t="s">
        <v>97</v>
      </c>
      <c r="V1789" t="s">
        <v>97</v>
      </c>
      <c r="W1789" t="s">
        <v>97</v>
      </c>
      <c r="X1789">
        <v>0</v>
      </c>
      <c r="Y1789" t="s">
        <v>97</v>
      </c>
      <c r="Z1789" t="s">
        <v>97</v>
      </c>
      <c r="AA1789">
        <v>0</v>
      </c>
      <c r="AB1789" t="s">
        <v>97</v>
      </c>
      <c r="AC1789" t="s">
        <v>97</v>
      </c>
      <c r="AD1789">
        <v>0.02</v>
      </c>
      <c r="AE1789" t="s">
        <v>97</v>
      </c>
      <c r="AF1789">
        <v>172.56064380000001</v>
      </c>
      <c r="AG1789">
        <v>-43.559500309999997</v>
      </c>
      <c r="AI1789">
        <v>329200</v>
      </c>
      <c r="AJ1789" t="s">
        <v>1924</v>
      </c>
      <c r="AK1789" t="s">
        <v>96</v>
      </c>
      <c r="AL1789">
        <v>0</v>
      </c>
      <c r="AM1789">
        <v>0.16</v>
      </c>
      <c r="AN1789">
        <v>0</v>
      </c>
      <c r="AO1789">
        <v>0</v>
      </c>
      <c r="AP1789">
        <v>0.02</v>
      </c>
      <c r="AQ1789">
        <v>0.21</v>
      </c>
      <c r="AR1789">
        <v>0</v>
      </c>
      <c r="AS1789">
        <v>0.19</v>
      </c>
      <c r="AT1789">
        <v>0.42</v>
      </c>
      <c r="AU1789">
        <v>0</v>
      </c>
      <c r="AV1789">
        <v>2.6864598280698901</v>
      </c>
      <c r="AW1789">
        <v>172.61924880000001</v>
      </c>
      <c r="AX1789">
        <v>-43.56590241</v>
      </c>
    </row>
    <row r="1790" spans="1:50" x14ac:dyDescent="0.55000000000000004">
      <c r="A1790">
        <v>325700</v>
      </c>
      <c r="B1790" t="s">
        <v>1890</v>
      </c>
      <c r="C1790" t="s">
        <v>96</v>
      </c>
      <c r="D1790">
        <v>0</v>
      </c>
      <c r="E1790">
        <v>0</v>
      </c>
      <c r="F1790">
        <v>0</v>
      </c>
      <c r="G1790">
        <v>0</v>
      </c>
      <c r="H1790">
        <v>0.32</v>
      </c>
      <c r="I1790">
        <v>0</v>
      </c>
      <c r="J1790">
        <v>0</v>
      </c>
      <c r="K1790">
        <v>0</v>
      </c>
      <c r="L1790">
        <v>0.68</v>
      </c>
      <c r="M1790">
        <v>0.02</v>
      </c>
      <c r="N1790">
        <v>1.65799314651663</v>
      </c>
      <c r="O1790">
        <f t="shared" si="54"/>
        <v>172.6306519</v>
      </c>
      <c r="P1790">
        <f t="shared" si="55"/>
        <v>-43.527806089999999</v>
      </c>
      <c r="R1790">
        <v>324800</v>
      </c>
      <c r="S1790" t="s">
        <v>1880</v>
      </c>
      <c r="T1790" t="s">
        <v>96</v>
      </c>
      <c r="U1790">
        <v>0</v>
      </c>
      <c r="V1790">
        <v>0</v>
      </c>
      <c r="W1790">
        <v>0</v>
      </c>
      <c r="X1790">
        <v>0</v>
      </c>
      <c r="Y1790">
        <v>0.92</v>
      </c>
      <c r="Z1790">
        <v>0</v>
      </c>
      <c r="AA1790">
        <v>0</v>
      </c>
      <c r="AB1790">
        <v>0.02</v>
      </c>
      <c r="AC1790">
        <v>0.06</v>
      </c>
      <c r="AD1790">
        <v>0.02</v>
      </c>
      <c r="AE1790">
        <v>4.9857183390553201</v>
      </c>
      <c r="AF1790">
        <v>172.63759049999999</v>
      </c>
      <c r="AG1790">
        <v>-43.517144099999904</v>
      </c>
      <c r="AI1790">
        <v>329300</v>
      </c>
      <c r="AJ1790" t="s">
        <v>1925</v>
      </c>
      <c r="AK1790" t="s">
        <v>96</v>
      </c>
      <c r="AL1790" t="s">
        <v>97</v>
      </c>
      <c r="AM1790" t="s">
        <v>97</v>
      </c>
      <c r="AN1790" t="s">
        <v>97</v>
      </c>
      <c r="AO1790">
        <v>0</v>
      </c>
      <c r="AP1790" t="s">
        <v>97</v>
      </c>
      <c r="AQ1790" t="s">
        <v>97</v>
      </c>
      <c r="AR1790">
        <v>0</v>
      </c>
      <c r="AS1790" t="s">
        <v>97</v>
      </c>
      <c r="AT1790" t="s">
        <v>97</v>
      </c>
      <c r="AU1790">
        <v>0</v>
      </c>
      <c r="AV1790" t="s">
        <v>97</v>
      </c>
      <c r="AW1790">
        <v>172.68287430000001</v>
      </c>
      <c r="AX1790">
        <v>-43.529599679999997</v>
      </c>
    </row>
    <row r="1791" spans="1:50" x14ac:dyDescent="0.55000000000000004">
      <c r="A1791">
        <v>325800</v>
      </c>
      <c r="B1791" t="s">
        <v>1891</v>
      </c>
      <c r="C1791" t="s">
        <v>96</v>
      </c>
      <c r="D1791">
        <v>0</v>
      </c>
      <c r="E1791">
        <v>0.01</v>
      </c>
      <c r="F1791">
        <v>0</v>
      </c>
      <c r="G1791">
        <v>0</v>
      </c>
      <c r="H1791">
        <v>0.6</v>
      </c>
      <c r="I1791">
        <v>0</v>
      </c>
      <c r="J1791">
        <v>0</v>
      </c>
      <c r="K1791">
        <v>0.12</v>
      </c>
      <c r="L1791">
        <v>0.27</v>
      </c>
      <c r="M1791">
        <v>0.02</v>
      </c>
      <c r="N1791">
        <v>2.7989748164302899</v>
      </c>
      <c r="O1791">
        <f t="shared" si="54"/>
        <v>172.64031709999901</v>
      </c>
      <c r="P1791">
        <f t="shared" si="55"/>
        <v>-43.523310850000001</v>
      </c>
      <c r="R1791">
        <v>324900</v>
      </c>
      <c r="S1791" t="s">
        <v>1881</v>
      </c>
      <c r="T1791" t="s">
        <v>96</v>
      </c>
      <c r="U1791">
        <v>0</v>
      </c>
      <c r="V1791">
        <v>0.02</v>
      </c>
      <c r="W1791">
        <v>0</v>
      </c>
      <c r="X1791">
        <v>0</v>
      </c>
      <c r="Y1791">
        <v>0.75999999999999901</v>
      </c>
      <c r="Z1791">
        <v>0</v>
      </c>
      <c r="AA1791">
        <v>0</v>
      </c>
      <c r="AB1791">
        <v>0.17</v>
      </c>
      <c r="AC1791">
        <v>0.05</v>
      </c>
      <c r="AD1791">
        <v>0.02</v>
      </c>
      <c r="AE1791">
        <v>6.6950475431920804</v>
      </c>
      <c r="AF1791">
        <v>172.61981249999999</v>
      </c>
      <c r="AG1791">
        <v>-43.53053792</v>
      </c>
      <c r="AI1791">
        <v>329400</v>
      </c>
      <c r="AJ1791" t="s">
        <v>1926</v>
      </c>
      <c r="AK1791" t="s">
        <v>96</v>
      </c>
      <c r="AL1791" t="s">
        <v>97</v>
      </c>
      <c r="AM1791" t="s">
        <v>97</v>
      </c>
      <c r="AN1791" t="s">
        <v>97</v>
      </c>
      <c r="AO1791">
        <v>0</v>
      </c>
      <c r="AP1791" t="s">
        <v>97</v>
      </c>
      <c r="AQ1791" t="s">
        <v>97</v>
      </c>
      <c r="AR1791">
        <v>0</v>
      </c>
      <c r="AS1791" t="s">
        <v>97</v>
      </c>
      <c r="AT1791" t="s">
        <v>97</v>
      </c>
      <c r="AU1791">
        <v>0</v>
      </c>
      <c r="AV1791" t="s">
        <v>97</v>
      </c>
      <c r="AW1791">
        <v>172.64356519999899</v>
      </c>
      <c r="AX1791">
        <v>-43.550544639999998</v>
      </c>
    </row>
    <row r="1792" spans="1:50" x14ac:dyDescent="0.55000000000000004">
      <c r="A1792">
        <v>325900</v>
      </c>
      <c r="B1792" t="s">
        <v>1892</v>
      </c>
      <c r="C1792" t="s">
        <v>96</v>
      </c>
      <c r="D1792">
        <v>0</v>
      </c>
      <c r="E1792">
        <v>0.01</v>
      </c>
      <c r="F1792">
        <v>0</v>
      </c>
      <c r="G1792">
        <v>0</v>
      </c>
      <c r="H1792">
        <v>0.93</v>
      </c>
      <c r="I1792">
        <v>0</v>
      </c>
      <c r="J1792">
        <v>0</v>
      </c>
      <c r="K1792">
        <v>0.04</v>
      </c>
      <c r="L1792">
        <v>0.02</v>
      </c>
      <c r="M1792">
        <v>0.02</v>
      </c>
      <c r="N1792">
        <v>4.8826382938755</v>
      </c>
      <c r="O1792">
        <f t="shared" si="54"/>
        <v>172.65862630000001</v>
      </c>
      <c r="P1792">
        <f t="shared" si="55"/>
        <v>-43.512970879999997</v>
      </c>
      <c r="R1792">
        <v>325000</v>
      </c>
      <c r="S1792" t="s">
        <v>1882</v>
      </c>
      <c r="T1792" t="s">
        <v>96</v>
      </c>
      <c r="U1792">
        <v>0</v>
      </c>
      <c r="V1792">
        <v>0</v>
      </c>
      <c r="W1792">
        <v>0</v>
      </c>
      <c r="X1792">
        <v>0</v>
      </c>
      <c r="Y1792">
        <v>0.96</v>
      </c>
      <c r="Z1792">
        <v>0</v>
      </c>
      <c r="AA1792">
        <v>0</v>
      </c>
      <c r="AB1792">
        <v>0</v>
      </c>
      <c r="AC1792">
        <v>0.04</v>
      </c>
      <c r="AD1792">
        <v>0.02</v>
      </c>
      <c r="AE1792">
        <v>5.1725133419032998</v>
      </c>
      <c r="AF1792">
        <v>172.5837818</v>
      </c>
      <c r="AG1792">
        <v>-43.55310995</v>
      </c>
      <c r="AI1792">
        <v>329500</v>
      </c>
      <c r="AJ1792" t="s">
        <v>1927</v>
      </c>
      <c r="AK1792" t="s">
        <v>96</v>
      </c>
      <c r="AL1792" t="s">
        <v>97</v>
      </c>
      <c r="AM1792" t="s">
        <v>97</v>
      </c>
      <c r="AN1792" t="s">
        <v>97</v>
      </c>
      <c r="AO1792">
        <v>0</v>
      </c>
      <c r="AP1792" t="s">
        <v>97</v>
      </c>
      <c r="AQ1792" t="s">
        <v>97</v>
      </c>
      <c r="AR1792">
        <v>0</v>
      </c>
      <c r="AS1792" t="s">
        <v>97</v>
      </c>
      <c r="AT1792" t="s">
        <v>97</v>
      </c>
      <c r="AU1792">
        <v>0</v>
      </c>
      <c r="AV1792" t="s">
        <v>97</v>
      </c>
      <c r="AW1792">
        <v>172.6115739</v>
      </c>
      <c r="AX1792">
        <v>-43.571884900000001</v>
      </c>
    </row>
    <row r="1793" spans="1:50" x14ac:dyDescent="0.55000000000000004">
      <c r="A1793">
        <v>326000</v>
      </c>
      <c r="B1793" t="s">
        <v>1893</v>
      </c>
      <c r="C1793" t="s">
        <v>96</v>
      </c>
      <c r="D1793">
        <v>0</v>
      </c>
      <c r="E1793">
        <v>0</v>
      </c>
      <c r="F1793">
        <v>0</v>
      </c>
      <c r="G1793">
        <v>0</v>
      </c>
      <c r="H1793">
        <v>1</v>
      </c>
      <c r="I1793">
        <v>0</v>
      </c>
      <c r="J1793">
        <v>0</v>
      </c>
      <c r="K1793">
        <v>0</v>
      </c>
      <c r="L1793">
        <v>0</v>
      </c>
      <c r="M1793">
        <v>0.02</v>
      </c>
      <c r="N1793">
        <v>9.0097657917388894</v>
      </c>
      <c r="O1793">
        <f t="shared" si="54"/>
        <v>172.71946259999899</v>
      </c>
      <c r="P1793">
        <f t="shared" si="55"/>
        <v>-43.481242729999998</v>
      </c>
      <c r="R1793">
        <v>325100</v>
      </c>
      <c r="S1793" t="s">
        <v>1883</v>
      </c>
      <c r="T1793" t="s">
        <v>96</v>
      </c>
      <c r="U1793">
        <v>0</v>
      </c>
      <c r="V1793">
        <v>0</v>
      </c>
      <c r="W1793">
        <v>0</v>
      </c>
      <c r="X1793">
        <v>0</v>
      </c>
      <c r="Y1793">
        <v>0.86</v>
      </c>
      <c r="Z1793">
        <v>0</v>
      </c>
      <c r="AA1793">
        <v>0</v>
      </c>
      <c r="AB1793">
        <v>0</v>
      </c>
      <c r="AC1793">
        <v>0.14000000000000001</v>
      </c>
      <c r="AD1793">
        <v>0.02</v>
      </c>
      <c r="AE1793">
        <v>1.4942006466364099</v>
      </c>
      <c r="AF1793">
        <v>172.7080666</v>
      </c>
      <c r="AG1793">
        <v>-43.480592530000003</v>
      </c>
      <c r="AI1793">
        <v>329600</v>
      </c>
      <c r="AJ1793" t="s">
        <v>1928</v>
      </c>
      <c r="AK1793" t="s">
        <v>96</v>
      </c>
      <c r="AL1793" t="s">
        <v>97</v>
      </c>
      <c r="AM1793" t="s">
        <v>97</v>
      </c>
      <c r="AN1793" t="s">
        <v>97</v>
      </c>
      <c r="AO1793">
        <v>0</v>
      </c>
      <c r="AP1793" t="s">
        <v>97</v>
      </c>
      <c r="AQ1793" t="s">
        <v>97</v>
      </c>
      <c r="AR1793">
        <v>0</v>
      </c>
      <c r="AS1793" t="s">
        <v>97</v>
      </c>
      <c r="AT1793" t="s">
        <v>97</v>
      </c>
      <c r="AU1793">
        <v>0</v>
      </c>
      <c r="AV1793" t="s">
        <v>97</v>
      </c>
      <c r="AW1793">
        <v>172.65983410000001</v>
      </c>
      <c r="AX1793">
        <v>-43.543168600000001</v>
      </c>
    </row>
    <row r="1794" spans="1:50" x14ac:dyDescent="0.55000000000000004">
      <c r="A1794">
        <v>326100</v>
      </c>
      <c r="B1794" t="s">
        <v>1894</v>
      </c>
      <c r="C1794" t="s">
        <v>96</v>
      </c>
      <c r="D1794">
        <v>0</v>
      </c>
      <c r="E1794">
        <v>0.04</v>
      </c>
      <c r="F1794">
        <v>0</v>
      </c>
      <c r="G1794">
        <v>0</v>
      </c>
      <c r="H1794">
        <v>0.75</v>
      </c>
      <c r="I1794">
        <v>0</v>
      </c>
      <c r="J1794">
        <v>0</v>
      </c>
      <c r="K1794">
        <v>0.09</v>
      </c>
      <c r="L1794">
        <v>0.12</v>
      </c>
      <c r="M1794">
        <v>0.02</v>
      </c>
      <c r="N1794">
        <v>3.96094956528137</v>
      </c>
      <c r="O1794">
        <f t="shared" si="54"/>
        <v>172.6103956</v>
      </c>
      <c r="P1794">
        <f t="shared" si="55"/>
        <v>-43.545051450000003</v>
      </c>
      <c r="R1794">
        <v>325200</v>
      </c>
      <c r="S1794" t="s">
        <v>1884</v>
      </c>
      <c r="T1794" t="s">
        <v>96</v>
      </c>
      <c r="U1794">
        <v>0</v>
      </c>
      <c r="V1794">
        <v>0</v>
      </c>
      <c r="W1794">
        <v>0</v>
      </c>
      <c r="X1794">
        <v>0</v>
      </c>
      <c r="Y1794">
        <v>1</v>
      </c>
      <c r="Z1794">
        <v>0</v>
      </c>
      <c r="AA1794">
        <v>0</v>
      </c>
      <c r="AB1794">
        <v>0</v>
      </c>
      <c r="AC1794">
        <v>0</v>
      </c>
      <c r="AD1794">
        <v>0.02</v>
      </c>
      <c r="AE1794">
        <v>0.37188430976384301</v>
      </c>
      <c r="AF1794">
        <v>172.61070269999999</v>
      </c>
      <c r="AG1794">
        <v>-43.53245227</v>
      </c>
      <c r="AI1794">
        <v>329700</v>
      </c>
      <c r="AJ1794" t="s">
        <v>1929</v>
      </c>
      <c r="AK1794" t="s">
        <v>96</v>
      </c>
      <c r="AL1794" t="s">
        <v>97</v>
      </c>
      <c r="AM1794" t="s">
        <v>97</v>
      </c>
      <c r="AN1794" t="s">
        <v>97</v>
      </c>
      <c r="AO1794">
        <v>0</v>
      </c>
      <c r="AP1794" t="s">
        <v>97</v>
      </c>
      <c r="AQ1794" t="s">
        <v>97</v>
      </c>
      <c r="AR1794">
        <v>0</v>
      </c>
      <c r="AS1794" t="s">
        <v>97</v>
      </c>
      <c r="AT1794" t="s">
        <v>97</v>
      </c>
      <c r="AU1794">
        <v>0</v>
      </c>
      <c r="AV1794" t="s">
        <v>97</v>
      </c>
      <c r="AW1794">
        <v>172.64130399999999</v>
      </c>
      <c r="AX1794">
        <v>-43.554820730000003</v>
      </c>
    </row>
    <row r="1795" spans="1:50" x14ac:dyDescent="0.55000000000000004">
      <c r="A1795">
        <v>326300</v>
      </c>
      <c r="B1795" t="s">
        <v>1895</v>
      </c>
      <c r="C1795" t="s">
        <v>96</v>
      </c>
      <c r="D1795">
        <v>0</v>
      </c>
      <c r="E1795">
        <v>0.02</v>
      </c>
      <c r="F1795">
        <v>0</v>
      </c>
      <c r="G1795">
        <v>0</v>
      </c>
      <c r="H1795">
        <v>0.92</v>
      </c>
      <c r="I1795">
        <v>0.01</v>
      </c>
      <c r="J1795">
        <v>0</v>
      </c>
      <c r="K1795">
        <v>0.02</v>
      </c>
      <c r="L1795">
        <v>0.03</v>
      </c>
      <c r="M1795">
        <v>0.02</v>
      </c>
      <c r="N1795">
        <v>5.7874577606950801</v>
      </c>
      <c r="O1795">
        <f t="shared" si="54"/>
        <v>172.56190900000001</v>
      </c>
      <c r="P1795">
        <f t="shared" si="55"/>
        <v>-43.576099720000002</v>
      </c>
      <c r="R1795">
        <v>325300</v>
      </c>
      <c r="S1795" t="s">
        <v>1885</v>
      </c>
      <c r="T1795" t="s">
        <v>96</v>
      </c>
      <c r="U1795">
        <v>0</v>
      </c>
      <c r="V1795">
        <v>0</v>
      </c>
      <c r="W1795">
        <v>0</v>
      </c>
      <c r="X1795">
        <v>0</v>
      </c>
      <c r="Y1795">
        <v>1</v>
      </c>
      <c r="Z1795">
        <v>0</v>
      </c>
      <c r="AA1795">
        <v>0</v>
      </c>
      <c r="AB1795">
        <v>0</v>
      </c>
      <c r="AC1795">
        <v>0</v>
      </c>
      <c r="AD1795">
        <v>0.02</v>
      </c>
      <c r="AE1795">
        <v>0.692402214610358</v>
      </c>
      <c r="AF1795">
        <v>172.64705849999899</v>
      </c>
      <c r="AG1795">
        <v>-43.514351730000001</v>
      </c>
      <c r="AI1795">
        <v>329800</v>
      </c>
      <c r="AJ1795" t="s">
        <v>1930</v>
      </c>
      <c r="AK1795" t="s">
        <v>96</v>
      </c>
      <c r="AL1795" t="s">
        <v>97</v>
      </c>
      <c r="AM1795" t="s">
        <v>97</v>
      </c>
      <c r="AN1795" t="s">
        <v>97</v>
      </c>
      <c r="AO1795">
        <v>0</v>
      </c>
      <c r="AP1795" t="s">
        <v>97</v>
      </c>
      <c r="AQ1795" t="s">
        <v>97</v>
      </c>
      <c r="AR1795">
        <v>0</v>
      </c>
      <c r="AS1795" t="s">
        <v>97</v>
      </c>
      <c r="AT1795" t="s">
        <v>97</v>
      </c>
      <c r="AU1795">
        <v>0</v>
      </c>
      <c r="AV1795" t="s">
        <v>97</v>
      </c>
      <c r="AW1795">
        <v>172.70528669999999</v>
      </c>
      <c r="AX1795">
        <v>-43.519924070000002</v>
      </c>
    </row>
    <row r="1796" spans="1:50" x14ac:dyDescent="0.55000000000000004">
      <c r="A1796">
        <v>326500</v>
      </c>
      <c r="B1796" t="s">
        <v>1897</v>
      </c>
      <c r="C1796" t="s">
        <v>96</v>
      </c>
      <c r="D1796">
        <v>0</v>
      </c>
      <c r="E1796">
        <v>0.01</v>
      </c>
      <c r="F1796">
        <v>0</v>
      </c>
      <c r="G1796">
        <v>0</v>
      </c>
      <c r="H1796">
        <v>0.95</v>
      </c>
      <c r="I1796">
        <v>0</v>
      </c>
      <c r="J1796">
        <v>0</v>
      </c>
      <c r="K1796">
        <v>0.01</v>
      </c>
      <c r="L1796">
        <v>0.03</v>
      </c>
      <c r="M1796">
        <v>0.02</v>
      </c>
      <c r="N1796">
        <v>5.5301534638406302</v>
      </c>
      <c r="O1796">
        <f t="shared" ref="O1796:O1859" si="56">VLOOKUP($A1796,$R$2:$AG$2152, 15)</f>
        <v>172.67161010000001</v>
      </c>
      <c r="P1796">
        <f t="shared" ref="P1796:P1859" si="57">VLOOKUP($A1796,$R$2:$AG$2152, 16)</f>
        <v>-43.511258130000002</v>
      </c>
      <c r="R1796">
        <v>325400</v>
      </c>
      <c r="S1796" t="s">
        <v>1886</v>
      </c>
      <c r="T1796" t="s">
        <v>96</v>
      </c>
      <c r="U1796">
        <v>0</v>
      </c>
      <c r="V1796">
        <v>0</v>
      </c>
      <c r="W1796">
        <v>0</v>
      </c>
      <c r="X1796">
        <v>0</v>
      </c>
      <c r="Y1796">
        <v>0.95</v>
      </c>
      <c r="Z1796">
        <v>0</v>
      </c>
      <c r="AA1796">
        <v>0</v>
      </c>
      <c r="AB1796">
        <v>0</v>
      </c>
      <c r="AC1796">
        <v>0.05</v>
      </c>
      <c r="AD1796">
        <v>0.02</v>
      </c>
      <c r="AE1796">
        <v>2.93073329360204</v>
      </c>
      <c r="AF1796">
        <v>172.56732389999999</v>
      </c>
      <c r="AG1796">
        <v>-43.564454339999998</v>
      </c>
      <c r="AI1796">
        <v>329900</v>
      </c>
      <c r="AJ1796" t="s">
        <v>1931</v>
      </c>
      <c r="AK1796" t="s">
        <v>96</v>
      </c>
      <c r="AL1796">
        <v>0</v>
      </c>
      <c r="AM1796">
        <v>0</v>
      </c>
      <c r="AN1796">
        <v>0</v>
      </c>
      <c r="AO1796">
        <v>0</v>
      </c>
      <c r="AP1796">
        <v>0</v>
      </c>
      <c r="AQ1796">
        <v>0.5</v>
      </c>
      <c r="AR1796">
        <v>0</v>
      </c>
      <c r="AS1796">
        <v>0</v>
      </c>
      <c r="AT1796">
        <v>0.5</v>
      </c>
      <c r="AU1796">
        <v>0</v>
      </c>
      <c r="AV1796">
        <v>1.22890471266937</v>
      </c>
      <c r="AW1796">
        <v>172.65201579999999</v>
      </c>
      <c r="AX1796">
        <v>-43.54966245</v>
      </c>
    </row>
    <row r="1797" spans="1:50" x14ac:dyDescent="0.55000000000000004">
      <c r="A1797">
        <v>326600</v>
      </c>
      <c r="B1797" t="s">
        <v>1898</v>
      </c>
      <c r="C1797" t="s">
        <v>96</v>
      </c>
      <c r="D1797" t="s">
        <v>97</v>
      </c>
      <c r="E1797" t="s">
        <v>97</v>
      </c>
      <c r="F1797" t="s">
        <v>97</v>
      </c>
      <c r="G1797">
        <v>0</v>
      </c>
      <c r="H1797" t="s">
        <v>97</v>
      </c>
      <c r="I1797" t="s">
        <v>97</v>
      </c>
      <c r="J1797">
        <v>0</v>
      </c>
      <c r="K1797" t="s">
        <v>97</v>
      </c>
      <c r="L1797" t="s">
        <v>97</v>
      </c>
      <c r="M1797">
        <v>0.02</v>
      </c>
      <c r="N1797" t="s">
        <v>97</v>
      </c>
      <c r="O1797">
        <f t="shared" si="56"/>
        <v>172.63601639999999</v>
      </c>
      <c r="P1797">
        <f t="shared" si="57"/>
        <v>-43.532433679999997</v>
      </c>
      <c r="R1797">
        <v>325500</v>
      </c>
      <c r="S1797" t="s">
        <v>1887</v>
      </c>
      <c r="T1797" t="s">
        <v>96</v>
      </c>
      <c r="U1797">
        <v>0</v>
      </c>
      <c r="V1797">
        <v>0</v>
      </c>
      <c r="W1797">
        <v>0</v>
      </c>
      <c r="X1797">
        <v>0</v>
      </c>
      <c r="Y1797">
        <v>0.95</v>
      </c>
      <c r="Z1797">
        <v>0</v>
      </c>
      <c r="AA1797">
        <v>0</v>
      </c>
      <c r="AB1797">
        <v>0.03</v>
      </c>
      <c r="AC1797">
        <v>0.02</v>
      </c>
      <c r="AD1797">
        <v>0.02</v>
      </c>
      <c r="AE1797">
        <v>7.7638403163732699</v>
      </c>
      <c r="AF1797">
        <v>172.60296450000001</v>
      </c>
      <c r="AG1797">
        <v>-43.541296060000001</v>
      </c>
      <c r="AI1797">
        <v>330000</v>
      </c>
      <c r="AJ1797" t="s">
        <v>1932</v>
      </c>
      <c r="AK1797" t="s">
        <v>96</v>
      </c>
      <c r="AL1797" t="s">
        <v>97</v>
      </c>
      <c r="AM1797" t="s">
        <v>97</v>
      </c>
      <c r="AN1797" t="s">
        <v>97</v>
      </c>
      <c r="AO1797">
        <v>0</v>
      </c>
      <c r="AP1797" t="s">
        <v>97</v>
      </c>
      <c r="AQ1797" t="s">
        <v>97</v>
      </c>
      <c r="AR1797">
        <v>0</v>
      </c>
      <c r="AS1797" t="s">
        <v>97</v>
      </c>
      <c r="AT1797" t="s">
        <v>97</v>
      </c>
      <c r="AU1797">
        <v>0</v>
      </c>
      <c r="AV1797" t="s">
        <v>97</v>
      </c>
      <c r="AW1797">
        <v>172.6094708</v>
      </c>
      <c r="AX1797">
        <v>-43.584783649999999</v>
      </c>
    </row>
    <row r="1798" spans="1:50" x14ac:dyDescent="0.55000000000000004">
      <c r="A1798">
        <v>326700</v>
      </c>
      <c r="B1798" t="s">
        <v>1899</v>
      </c>
      <c r="C1798" t="s">
        <v>96</v>
      </c>
      <c r="D1798">
        <v>0</v>
      </c>
      <c r="E1798">
        <v>0.02</v>
      </c>
      <c r="F1798">
        <v>0</v>
      </c>
      <c r="G1798">
        <v>0</v>
      </c>
      <c r="H1798">
        <v>0.93</v>
      </c>
      <c r="I1798">
        <v>0.02</v>
      </c>
      <c r="J1798">
        <v>0</v>
      </c>
      <c r="K1798">
        <v>0.02</v>
      </c>
      <c r="L1798">
        <v>0.01</v>
      </c>
      <c r="M1798">
        <v>0.02</v>
      </c>
      <c r="N1798">
        <v>4.4362263518915297</v>
      </c>
      <c r="O1798">
        <f t="shared" si="56"/>
        <v>172.5904323</v>
      </c>
      <c r="P1798">
        <f t="shared" si="57"/>
        <v>-43.560606319999998</v>
      </c>
      <c r="R1798">
        <v>325600</v>
      </c>
      <c r="S1798" t="s">
        <v>1889</v>
      </c>
      <c r="T1798" t="s">
        <v>96</v>
      </c>
      <c r="U1798">
        <v>0</v>
      </c>
      <c r="V1798">
        <v>0</v>
      </c>
      <c r="W1798">
        <v>0</v>
      </c>
      <c r="X1798">
        <v>0</v>
      </c>
      <c r="Y1798">
        <v>1</v>
      </c>
      <c r="Z1798">
        <v>0</v>
      </c>
      <c r="AA1798">
        <v>0</v>
      </c>
      <c r="AB1798">
        <v>0</v>
      </c>
      <c r="AC1798">
        <v>0</v>
      </c>
      <c r="AD1798">
        <v>0.02</v>
      </c>
      <c r="AE1798" t="s">
        <v>97</v>
      </c>
      <c r="AF1798">
        <v>172.684889</v>
      </c>
      <c r="AG1798">
        <v>-43.495554589999998</v>
      </c>
      <c r="AI1798">
        <v>330100</v>
      </c>
      <c r="AJ1798" t="s">
        <v>1933</v>
      </c>
      <c r="AK1798" t="s">
        <v>96</v>
      </c>
      <c r="AL1798">
        <v>0</v>
      </c>
      <c r="AM1798">
        <v>0</v>
      </c>
      <c r="AN1798">
        <v>0</v>
      </c>
      <c r="AO1798">
        <v>0</v>
      </c>
      <c r="AP1798">
        <v>0</v>
      </c>
      <c r="AQ1798">
        <v>0.62</v>
      </c>
      <c r="AR1798">
        <v>0</v>
      </c>
      <c r="AS1798">
        <v>0.03</v>
      </c>
      <c r="AT1798">
        <v>0.35</v>
      </c>
      <c r="AU1798">
        <v>0</v>
      </c>
      <c r="AV1798">
        <v>1.1889485166684901</v>
      </c>
      <c r="AW1798">
        <v>172.675242</v>
      </c>
      <c r="AX1798">
        <v>-43.540920110000002</v>
      </c>
    </row>
    <row r="1799" spans="1:50" x14ac:dyDescent="0.55000000000000004">
      <c r="A1799">
        <v>326800</v>
      </c>
      <c r="B1799" t="s">
        <v>1900</v>
      </c>
      <c r="C1799" t="s">
        <v>96</v>
      </c>
      <c r="D1799">
        <v>0</v>
      </c>
      <c r="E1799">
        <v>0</v>
      </c>
      <c r="F1799">
        <v>0</v>
      </c>
      <c r="G1799">
        <v>0</v>
      </c>
      <c r="H1799">
        <v>0.84</v>
      </c>
      <c r="I1799">
        <v>0.01</v>
      </c>
      <c r="J1799">
        <v>0</v>
      </c>
      <c r="K1799">
        <v>0.06</v>
      </c>
      <c r="L1799">
        <v>0.09</v>
      </c>
      <c r="M1799">
        <v>0.02</v>
      </c>
      <c r="N1799">
        <v>4.4477901688530803</v>
      </c>
      <c r="O1799">
        <f t="shared" si="56"/>
        <v>172.65627079999999</v>
      </c>
      <c r="P1799">
        <f t="shared" si="57"/>
        <v>-43.521339210000001</v>
      </c>
      <c r="R1799">
        <v>325700</v>
      </c>
      <c r="S1799" t="s">
        <v>1890</v>
      </c>
      <c r="T1799" t="s">
        <v>96</v>
      </c>
      <c r="U1799">
        <v>0</v>
      </c>
      <c r="V1799">
        <v>0.03</v>
      </c>
      <c r="W1799">
        <v>0</v>
      </c>
      <c r="X1799">
        <v>0</v>
      </c>
      <c r="Y1799">
        <v>0.77</v>
      </c>
      <c r="Z1799">
        <v>0</v>
      </c>
      <c r="AA1799">
        <v>0</v>
      </c>
      <c r="AB1799">
        <v>0.14000000000000001</v>
      </c>
      <c r="AC1799">
        <v>0.06</v>
      </c>
      <c r="AD1799">
        <v>0.02</v>
      </c>
      <c r="AE1799">
        <v>6.6031104535969201</v>
      </c>
      <c r="AF1799">
        <v>172.6306519</v>
      </c>
      <c r="AG1799">
        <v>-43.527806089999999</v>
      </c>
      <c r="AI1799">
        <v>330200</v>
      </c>
      <c r="AJ1799" t="s">
        <v>1934</v>
      </c>
      <c r="AK1799" t="s">
        <v>96</v>
      </c>
      <c r="AL1799">
        <v>0</v>
      </c>
      <c r="AM1799">
        <v>0</v>
      </c>
      <c r="AN1799">
        <v>0</v>
      </c>
      <c r="AO1799">
        <v>0</v>
      </c>
      <c r="AP1799">
        <v>0</v>
      </c>
      <c r="AQ1799">
        <v>0.93</v>
      </c>
      <c r="AR1799">
        <v>0</v>
      </c>
      <c r="AS1799">
        <v>0</v>
      </c>
      <c r="AT1799">
        <v>7.0000000000000007E-2</v>
      </c>
      <c r="AU1799">
        <v>0</v>
      </c>
      <c r="AV1799">
        <v>2.6698294967657299</v>
      </c>
      <c r="AW1799">
        <v>172.729512</v>
      </c>
      <c r="AX1799">
        <v>-43.51368514</v>
      </c>
    </row>
    <row r="1800" spans="1:50" x14ac:dyDescent="0.55000000000000004">
      <c r="A1800">
        <v>326900</v>
      </c>
      <c r="B1800" t="s">
        <v>1902</v>
      </c>
      <c r="C1800" t="s">
        <v>96</v>
      </c>
      <c r="D1800">
        <v>0</v>
      </c>
      <c r="E1800">
        <v>0.01</v>
      </c>
      <c r="F1800">
        <v>0</v>
      </c>
      <c r="G1800">
        <v>0</v>
      </c>
      <c r="H1800">
        <v>0.87</v>
      </c>
      <c r="I1800">
        <v>0</v>
      </c>
      <c r="J1800">
        <v>0</v>
      </c>
      <c r="K1800">
        <v>0.11</v>
      </c>
      <c r="L1800">
        <v>0.01</v>
      </c>
      <c r="M1800">
        <v>0.02</v>
      </c>
      <c r="N1800">
        <v>4.3412528814572102</v>
      </c>
      <c r="O1800">
        <f t="shared" si="56"/>
        <v>172.60455229999999</v>
      </c>
      <c r="P1800">
        <f t="shared" si="57"/>
        <v>-43.55299393</v>
      </c>
      <c r="R1800">
        <v>325800</v>
      </c>
      <c r="S1800" t="s">
        <v>1891</v>
      </c>
      <c r="T1800" t="s">
        <v>96</v>
      </c>
      <c r="U1800">
        <v>0</v>
      </c>
      <c r="V1800">
        <v>0</v>
      </c>
      <c r="W1800">
        <v>0</v>
      </c>
      <c r="X1800">
        <v>0</v>
      </c>
      <c r="Y1800">
        <v>0.92999999999999905</v>
      </c>
      <c r="Z1800">
        <v>0</v>
      </c>
      <c r="AA1800">
        <v>0</v>
      </c>
      <c r="AB1800">
        <v>0.02</v>
      </c>
      <c r="AC1800">
        <v>0.05</v>
      </c>
      <c r="AD1800">
        <v>0.02</v>
      </c>
      <c r="AE1800">
        <v>5.8532936901014496</v>
      </c>
      <c r="AF1800">
        <v>172.64031709999901</v>
      </c>
      <c r="AG1800">
        <v>-43.523310850000001</v>
      </c>
      <c r="AI1800">
        <v>330300</v>
      </c>
      <c r="AJ1800" t="s">
        <v>1935</v>
      </c>
      <c r="AK1800" t="s">
        <v>96</v>
      </c>
      <c r="AL1800">
        <v>0</v>
      </c>
      <c r="AM1800">
        <v>0</v>
      </c>
      <c r="AN1800">
        <v>0</v>
      </c>
      <c r="AO1800">
        <v>0</v>
      </c>
      <c r="AP1800">
        <v>-0.01</v>
      </c>
      <c r="AQ1800">
        <v>0.6</v>
      </c>
      <c r="AR1800">
        <v>0</v>
      </c>
      <c r="AS1800">
        <v>0.15</v>
      </c>
      <c r="AT1800">
        <v>0.26</v>
      </c>
      <c r="AU1800">
        <v>0</v>
      </c>
      <c r="AV1800">
        <v>1.19994538171212</v>
      </c>
      <c r="AW1800">
        <v>172.62868130000001</v>
      </c>
      <c r="AX1800">
        <v>-43.57464384</v>
      </c>
    </row>
    <row r="1801" spans="1:50" x14ac:dyDescent="0.55000000000000004">
      <c r="A1801">
        <v>327000</v>
      </c>
      <c r="B1801" t="s">
        <v>1903</v>
      </c>
      <c r="C1801" t="s">
        <v>96</v>
      </c>
      <c r="D1801">
        <v>0</v>
      </c>
      <c r="E1801">
        <v>0.02</v>
      </c>
      <c r="F1801">
        <v>0</v>
      </c>
      <c r="G1801">
        <v>0</v>
      </c>
      <c r="H1801">
        <v>0.59</v>
      </c>
      <c r="I1801">
        <v>0.01</v>
      </c>
      <c r="J1801">
        <v>0</v>
      </c>
      <c r="K1801">
        <v>0.1</v>
      </c>
      <c r="L1801">
        <v>0.28000000000000003</v>
      </c>
      <c r="M1801">
        <v>0.02</v>
      </c>
      <c r="N1801">
        <v>3.01076943183479</v>
      </c>
      <c r="O1801">
        <f t="shared" si="56"/>
        <v>172.64552849999899</v>
      </c>
      <c r="P1801">
        <f t="shared" si="57"/>
        <v>-43.528812799999997</v>
      </c>
      <c r="R1801">
        <v>325900</v>
      </c>
      <c r="S1801" t="s">
        <v>1892</v>
      </c>
      <c r="T1801" t="s">
        <v>96</v>
      </c>
      <c r="U1801">
        <v>0</v>
      </c>
      <c r="V1801">
        <v>0</v>
      </c>
      <c r="W1801">
        <v>0</v>
      </c>
      <c r="X1801">
        <v>0</v>
      </c>
      <c r="Y1801">
        <v>1</v>
      </c>
      <c r="Z1801">
        <v>0</v>
      </c>
      <c r="AA1801">
        <v>0</v>
      </c>
      <c r="AB1801">
        <v>0</v>
      </c>
      <c r="AC1801">
        <v>0</v>
      </c>
      <c r="AD1801">
        <v>0.02</v>
      </c>
      <c r="AE1801">
        <v>1.58830931754836</v>
      </c>
      <c r="AF1801">
        <v>172.65862630000001</v>
      </c>
      <c r="AG1801">
        <v>-43.512970879999997</v>
      </c>
      <c r="AI1801">
        <v>330400</v>
      </c>
      <c r="AJ1801" t="s">
        <v>1936</v>
      </c>
      <c r="AK1801" t="s">
        <v>96</v>
      </c>
      <c r="AL1801">
        <v>0</v>
      </c>
      <c r="AM1801">
        <v>0</v>
      </c>
      <c r="AN1801">
        <v>0</v>
      </c>
      <c r="AO1801">
        <v>0</v>
      </c>
      <c r="AP1801">
        <v>0</v>
      </c>
      <c r="AQ1801">
        <v>0.77</v>
      </c>
      <c r="AR1801">
        <v>0</v>
      </c>
      <c r="AS1801">
        <v>0</v>
      </c>
      <c r="AT1801">
        <v>0.23</v>
      </c>
      <c r="AU1801">
        <v>0</v>
      </c>
      <c r="AV1801">
        <v>1.02906667642616</v>
      </c>
      <c r="AW1801">
        <v>172.68835969999901</v>
      </c>
      <c r="AX1801">
        <v>-43.53782313</v>
      </c>
    </row>
    <row r="1802" spans="1:50" x14ac:dyDescent="0.55000000000000004">
      <c r="A1802">
        <v>327100</v>
      </c>
      <c r="B1802" t="s">
        <v>1904</v>
      </c>
      <c r="C1802" t="s">
        <v>96</v>
      </c>
      <c r="D1802">
        <v>0</v>
      </c>
      <c r="E1802">
        <v>0</v>
      </c>
      <c r="F1802">
        <v>0</v>
      </c>
      <c r="G1802">
        <v>0</v>
      </c>
      <c r="H1802">
        <v>0.26</v>
      </c>
      <c r="I1802">
        <v>0</v>
      </c>
      <c r="J1802">
        <v>0</v>
      </c>
      <c r="K1802">
        <v>0</v>
      </c>
      <c r="L1802">
        <v>0.74</v>
      </c>
      <c r="M1802">
        <v>0.02</v>
      </c>
      <c r="N1802">
        <v>0.68780618411373495</v>
      </c>
      <c r="O1802">
        <f t="shared" si="56"/>
        <v>172.63837559999999</v>
      </c>
      <c r="P1802">
        <f t="shared" si="57"/>
        <v>-43.53723626</v>
      </c>
      <c r="R1802">
        <v>326000</v>
      </c>
      <c r="S1802" t="s">
        <v>1893</v>
      </c>
      <c r="T1802" t="s">
        <v>96</v>
      </c>
      <c r="U1802">
        <v>0</v>
      </c>
      <c r="V1802">
        <v>0</v>
      </c>
      <c r="W1802">
        <v>0</v>
      </c>
      <c r="X1802">
        <v>0</v>
      </c>
      <c r="Y1802">
        <v>1</v>
      </c>
      <c r="Z1802">
        <v>0</v>
      </c>
      <c r="AA1802">
        <v>0</v>
      </c>
      <c r="AB1802">
        <v>0</v>
      </c>
      <c r="AC1802">
        <v>0</v>
      </c>
      <c r="AD1802">
        <v>0.02</v>
      </c>
      <c r="AE1802" t="s">
        <v>97</v>
      </c>
      <c r="AF1802">
        <v>172.71946259999899</v>
      </c>
      <c r="AG1802">
        <v>-43.481242729999998</v>
      </c>
      <c r="AI1802">
        <v>330500</v>
      </c>
      <c r="AJ1802" t="s">
        <v>1937</v>
      </c>
      <c r="AK1802" t="s">
        <v>96</v>
      </c>
      <c r="AL1802">
        <v>0</v>
      </c>
      <c r="AM1802">
        <v>0</v>
      </c>
      <c r="AN1802">
        <v>0</v>
      </c>
      <c r="AO1802">
        <v>0</v>
      </c>
      <c r="AP1802">
        <v>0</v>
      </c>
      <c r="AQ1802">
        <v>0.62</v>
      </c>
      <c r="AR1802">
        <v>0</v>
      </c>
      <c r="AS1802">
        <v>0</v>
      </c>
      <c r="AT1802">
        <v>0.38</v>
      </c>
      <c r="AU1802">
        <v>0</v>
      </c>
      <c r="AV1802">
        <v>1.2597690137608899</v>
      </c>
      <c r="AW1802">
        <v>172.668316</v>
      </c>
      <c r="AX1802">
        <v>-43.547957580000002</v>
      </c>
    </row>
    <row r="1803" spans="1:50" x14ac:dyDescent="0.55000000000000004">
      <c r="A1803">
        <v>327200</v>
      </c>
      <c r="B1803" t="s">
        <v>1905</v>
      </c>
      <c r="C1803" t="s">
        <v>96</v>
      </c>
      <c r="D1803">
        <v>0</v>
      </c>
      <c r="E1803">
        <v>0.01</v>
      </c>
      <c r="F1803">
        <v>0</v>
      </c>
      <c r="G1803">
        <v>0</v>
      </c>
      <c r="H1803">
        <v>0.97</v>
      </c>
      <c r="I1803">
        <v>0</v>
      </c>
      <c r="J1803">
        <v>0</v>
      </c>
      <c r="K1803">
        <v>0.01</v>
      </c>
      <c r="L1803">
        <v>0.01</v>
      </c>
      <c r="M1803">
        <v>0.02</v>
      </c>
      <c r="N1803">
        <v>8.3847084644414398</v>
      </c>
      <c r="O1803">
        <f t="shared" si="56"/>
        <v>172.714754</v>
      </c>
      <c r="P1803">
        <f t="shared" si="57"/>
        <v>-43.491103539999997</v>
      </c>
      <c r="R1803">
        <v>326100</v>
      </c>
      <c r="S1803" t="s">
        <v>1894</v>
      </c>
      <c r="T1803" t="s">
        <v>96</v>
      </c>
      <c r="U1803">
        <v>0</v>
      </c>
      <c r="V1803">
        <v>0</v>
      </c>
      <c r="W1803">
        <v>0</v>
      </c>
      <c r="X1803">
        <v>0</v>
      </c>
      <c r="Y1803">
        <v>0.88</v>
      </c>
      <c r="Z1803">
        <v>0</v>
      </c>
      <c r="AA1803">
        <v>0</v>
      </c>
      <c r="AB1803">
        <v>0</v>
      </c>
      <c r="AC1803">
        <v>0.12</v>
      </c>
      <c r="AD1803">
        <v>0.02</v>
      </c>
      <c r="AE1803">
        <v>3.3851738905932298</v>
      </c>
      <c r="AF1803">
        <v>172.6103956</v>
      </c>
      <c r="AG1803">
        <v>-43.545051450000003</v>
      </c>
      <c r="AI1803">
        <v>330600</v>
      </c>
      <c r="AJ1803" t="s">
        <v>1938</v>
      </c>
      <c r="AK1803" t="s">
        <v>96</v>
      </c>
      <c r="AL1803">
        <v>0</v>
      </c>
      <c r="AM1803">
        <v>0</v>
      </c>
      <c r="AN1803">
        <v>0</v>
      </c>
      <c r="AO1803">
        <v>0</v>
      </c>
      <c r="AP1803">
        <v>9.9999999999998892E-3</v>
      </c>
      <c r="AQ1803">
        <v>0.55000000000000004</v>
      </c>
      <c r="AR1803">
        <v>0</v>
      </c>
      <c r="AS1803">
        <v>0.16</v>
      </c>
      <c r="AT1803">
        <v>0.28000000000000003</v>
      </c>
      <c r="AU1803">
        <v>0</v>
      </c>
      <c r="AV1803">
        <v>1.0242983323555399</v>
      </c>
      <c r="AW1803">
        <v>172.64282460000001</v>
      </c>
      <c r="AX1803">
        <v>-43.56340204</v>
      </c>
    </row>
    <row r="1804" spans="1:50" x14ac:dyDescent="0.55000000000000004">
      <c r="A1804">
        <v>327300</v>
      </c>
      <c r="B1804" t="s">
        <v>1906</v>
      </c>
      <c r="C1804" t="s">
        <v>96</v>
      </c>
      <c r="D1804">
        <v>0</v>
      </c>
      <c r="E1804">
        <v>0</v>
      </c>
      <c r="F1804">
        <v>0</v>
      </c>
      <c r="G1804">
        <v>0</v>
      </c>
      <c r="H1804">
        <v>1</v>
      </c>
      <c r="I1804">
        <v>0</v>
      </c>
      <c r="J1804">
        <v>0</v>
      </c>
      <c r="K1804">
        <v>0</v>
      </c>
      <c r="L1804">
        <v>0</v>
      </c>
      <c r="M1804">
        <v>0.02</v>
      </c>
      <c r="N1804">
        <v>5.74142723178851</v>
      </c>
      <c r="O1804">
        <f t="shared" si="56"/>
        <v>172.57801190000001</v>
      </c>
      <c r="P1804">
        <f t="shared" si="57"/>
        <v>-43.573949040000002</v>
      </c>
      <c r="R1804">
        <v>326200</v>
      </c>
      <c r="S1804" t="s">
        <v>1939</v>
      </c>
      <c r="T1804" t="s">
        <v>96</v>
      </c>
      <c r="U1804" t="s">
        <v>97</v>
      </c>
      <c r="V1804" t="s">
        <v>97</v>
      </c>
      <c r="W1804" t="s">
        <v>97</v>
      </c>
      <c r="X1804">
        <v>0</v>
      </c>
      <c r="Y1804" t="s">
        <v>97</v>
      </c>
      <c r="Z1804" t="s">
        <v>97</v>
      </c>
      <c r="AA1804">
        <v>0</v>
      </c>
      <c r="AB1804" t="s">
        <v>97</v>
      </c>
      <c r="AC1804" t="s">
        <v>97</v>
      </c>
      <c r="AD1804">
        <v>0.02</v>
      </c>
      <c r="AE1804" t="s">
        <v>97</v>
      </c>
      <c r="AF1804">
        <v>172.695592199999</v>
      </c>
      <c r="AG1804">
        <v>-43.509433829999999</v>
      </c>
      <c r="AI1804">
        <v>330800</v>
      </c>
      <c r="AJ1804" t="s">
        <v>1940</v>
      </c>
      <c r="AK1804" t="s">
        <v>96</v>
      </c>
      <c r="AL1804">
        <v>0</v>
      </c>
      <c r="AM1804">
        <v>0</v>
      </c>
      <c r="AN1804">
        <v>0</v>
      </c>
      <c r="AO1804">
        <v>0</v>
      </c>
      <c r="AP1804">
        <v>0</v>
      </c>
      <c r="AQ1804">
        <v>0.65</v>
      </c>
      <c r="AR1804">
        <v>0</v>
      </c>
      <c r="AS1804">
        <v>0.13</v>
      </c>
      <c r="AT1804">
        <v>0.22</v>
      </c>
      <c r="AU1804">
        <v>0</v>
      </c>
      <c r="AV1804">
        <v>2.0388995206885498</v>
      </c>
      <c r="AW1804">
        <v>172.65395899999999</v>
      </c>
      <c r="AX1804">
        <v>-43.55868254</v>
      </c>
    </row>
    <row r="1805" spans="1:50" x14ac:dyDescent="0.55000000000000004">
      <c r="A1805">
        <v>327400</v>
      </c>
      <c r="B1805" t="s">
        <v>1907</v>
      </c>
      <c r="C1805" t="s">
        <v>96</v>
      </c>
      <c r="D1805">
        <v>0</v>
      </c>
      <c r="E1805">
        <v>0.01</v>
      </c>
      <c r="F1805">
        <v>0</v>
      </c>
      <c r="G1805">
        <v>0</v>
      </c>
      <c r="H1805">
        <v>0.74</v>
      </c>
      <c r="I1805">
        <v>0.01</v>
      </c>
      <c r="J1805">
        <v>0</v>
      </c>
      <c r="K1805">
        <v>0.1</v>
      </c>
      <c r="L1805">
        <v>0.14000000000000001</v>
      </c>
      <c r="M1805">
        <v>0.02</v>
      </c>
      <c r="N1805">
        <v>3.5200116669636099</v>
      </c>
      <c r="O1805">
        <f t="shared" si="56"/>
        <v>172.62305789999999</v>
      </c>
      <c r="P1805">
        <f t="shared" si="57"/>
        <v>-43.545145599999998</v>
      </c>
      <c r="R1805">
        <v>326300</v>
      </c>
      <c r="S1805" t="s">
        <v>1895</v>
      </c>
      <c r="T1805" t="s">
        <v>96</v>
      </c>
      <c r="U1805">
        <v>0</v>
      </c>
      <c r="V1805">
        <v>0</v>
      </c>
      <c r="W1805">
        <v>0</v>
      </c>
      <c r="X1805">
        <v>0</v>
      </c>
      <c r="Y1805">
        <v>0.84</v>
      </c>
      <c r="Z1805">
        <v>0</v>
      </c>
      <c r="AA1805">
        <v>0</v>
      </c>
      <c r="AB1805">
        <v>0</v>
      </c>
      <c r="AC1805">
        <v>0.16</v>
      </c>
      <c r="AD1805">
        <v>0.02</v>
      </c>
      <c r="AE1805">
        <v>1.2887232199071299</v>
      </c>
      <c r="AF1805">
        <v>172.56190900000001</v>
      </c>
      <c r="AG1805">
        <v>-43.576099720000002</v>
      </c>
      <c r="AI1805">
        <v>330900</v>
      </c>
      <c r="AJ1805" t="s">
        <v>1941</v>
      </c>
      <c r="AK1805" t="s">
        <v>96</v>
      </c>
      <c r="AL1805">
        <v>0</v>
      </c>
      <c r="AM1805">
        <v>0</v>
      </c>
      <c r="AN1805">
        <v>0</v>
      </c>
      <c r="AO1805">
        <v>0</v>
      </c>
      <c r="AP1805">
        <v>0</v>
      </c>
      <c r="AQ1805">
        <v>0.71</v>
      </c>
      <c r="AR1805">
        <v>0</v>
      </c>
      <c r="AS1805">
        <v>0.11</v>
      </c>
      <c r="AT1805">
        <v>0.18</v>
      </c>
      <c r="AU1805">
        <v>0</v>
      </c>
      <c r="AV1805">
        <v>2.3572534396940998</v>
      </c>
      <c r="AW1805">
        <v>172.66204389999999</v>
      </c>
      <c r="AX1805">
        <v>-43.556082269999997</v>
      </c>
    </row>
    <row r="1806" spans="1:50" x14ac:dyDescent="0.55000000000000004">
      <c r="A1806">
        <v>327500</v>
      </c>
      <c r="B1806" t="s">
        <v>1908</v>
      </c>
      <c r="C1806" t="s">
        <v>96</v>
      </c>
      <c r="D1806">
        <v>0</v>
      </c>
      <c r="E1806">
        <v>0.01</v>
      </c>
      <c r="F1806">
        <v>0</v>
      </c>
      <c r="G1806">
        <v>0</v>
      </c>
      <c r="H1806">
        <v>0.99</v>
      </c>
      <c r="I1806">
        <v>0</v>
      </c>
      <c r="J1806">
        <v>0</v>
      </c>
      <c r="K1806">
        <v>0</v>
      </c>
      <c r="L1806">
        <v>0</v>
      </c>
      <c r="M1806">
        <v>0.02</v>
      </c>
      <c r="N1806">
        <v>7.23573012677815</v>
      </c>
      <c r="O1806">
        <f t="shared" si="56"/>
        <v>172.69299140000001</v>
      </c>
      <c r="P1806">
        <f t="shared" si="57"/>
        <v>-43.50772731</v>
      </c>
      <c r="R1806">
        <v>326400</v>
      </c>
      <c r="S1806" t="s">
        <v>1896</v>
      </c>
      <c r="T1806" t="s">
        <v>96</v>
      </c>
      <c r="U1806">
        <v>0</v>
      </c>
      <c r="V1806">
        <v>0</v>
      </c>
      <c r="W1806">
        <v>0</v>
      </c>
      <c r="X1806">
        <v>0</v>
      </c>
      <c r="Y1806">
        <v>0.94</v>
      </c>
      <c r="Z1806">
        <v>0</v>
      </c>
      <c r="AA1806">
        <v>0</v>
      </c>
      <c r="AB1806">
        <v>0.04</v>
      </c>
      <c r="AC1806">
        <v>0.02</v>
      </c>
      <c r="AD1806">
        <v>0.02</v>
      </c>
      <c r="AE1806">
        <v>6.5780070081172104</v>
      </c>
      <c r="AF1806">
        <v>172.61830789999999</v>
      </c>
      <c r="AG1806">
        <v>-43.541429020000002</v>
      </c>
      <c r="AI1806">
        <v>331000</v>
      </c>
      <c r="AJ1806" t="s">
        <v>1942</v>
      </c>
      <c r="AK1806" t="s">
        <v>96</v>
      </c>
      <c r="AL1806" t="s">
        <v>97</v>
      </c>
      <c r="AM1806" t="s">
        <v>97</v>
      </c>
      <c r="AN1806" t="s">
        <v>97</v>
      </c>
      <c r="AO1806">
        <v>0</v>
      </c>
      <c r="AP1806" t="s">
        <v>97</v>
      </c>
      <c r="AQ1806" t="s">
        <v>97</v>
      </c>
      <c r="AR1806">
        <v>0</v>
      </c>
      <c r="AS1806" t="s">
        <v>97</v>
      </c>
      <c r="AT1806" t="s">
        <v>97</v>
      </c>
      <c r="AU1806">
        <v>0</v>
      </c>
      <c r="AV1806" t="s">
        <v>97</v>
      </c>
      <c r="AW1806">
        <v>172.6760611</v>
      </c>
      <c r="AX1806">
        <v>-43.551618339999997</v>
      </c>
    </row>
    <row r="1807" spans="1:50" x14ac:dyDescent="0.55000000000000004">
      <c r="A1807">
        <v>327600</v>
      </c>
      <c r="B1807" t="s">
        <v>1910</v>
      </c>
      <c r="C1807" t="s">
        <v>96</v>
      </c>
      <c r="D1807">
        <v>0</v>
      </c>
      <c r="E1807">
        <v>0.01</v>
      </c>
      <c r="F1807">
        <v>0</v>
      </c>
      <c r="G1807">
        <v>0</v>
      </c>
      <c r="H1807">
        <v>0.80999999999999905</v>
      </c>
      <c r="I1807">
        <v>0.01</v>
      </c>
      <c r="J1807">
        <v>0</v>
      </c>
      <c r="K1807">
        <v>0.12</v>
      </c>
      <c r="L1807">
        <v>0.05</v>
      </c>
      <c r="M1807">
        <v>0.02</v>
      </c>
      <c r="N1807">
        <v>4.05952882886882</v>
      </c>
      <c r="O1807">
        <f t="shared" si="56"/>
        <v>172.62013859999999</v>
      </c>
      <c r="P1807">
        <f t="shared" si="57"/>
        <v>-43.551559740000002</v>
      </c>
      <c r="R1807">
        <v>326500</v>
      </c>
      <c r="S1807" t="s">
        <v>1897</v>
      </c>
      <c r="T1807" t="s">
        <v>96</v>
      </c>
      <c r="U1807">
        <v>0</v>
      </c>
      <c r="V1807">
        <v>0</v>
      </c>
      <c r="W1807">
        <v>0</v>
      </c>
      <c r="X1807">
        <v>0</v>
      </c>
      <c r="Y1807">
        <v>1</v>
      </c>
      <c r="Z1807">
        <v>0</v>
      </c>
      <c r="AA1807">
        <v>0</v>
      </c>
      <c r="AB1807">
        <v>0</v>
      </c>
      <c r="AC1807">
        <v>0</v>
      </c>
      <c r="AD1807">
        <v>0.02</v>
      </c>
      <c r="AE1807" t="s">
        <v>97</v>
      </c>
      <c r="AF1807">
        <v>172.67161010000001</v>
      </c>
      <c r="AG1807">
        <v>-43.511258130000002</v>
      </c>
      <c r="AI1807">
        <v>331100</v>
      </c>
      <c r="AJ1807" t="s">
        <v>1943</v>
      </c>
      <c r="AK1807" t="s">
        <v>96</v>
      </c>
      <c r="AL1807">
        <v>0</v>
      </c>
      <c r="AM1807">
        <v>0</v>
      </c>
      <c r="AN1807">
        <v>0</v>
      </c>
      <c r="AO1807">
        <v>0</v>
      </c>
      <c r="AP1807">
        <v>0</v>
      </c>
      <c r="AQ1807">
        <v>0.73</v>
      </c>
      <c r="AR1807">
        <v>0</v>
      </c>
      <c r="AS1807">
        <v>0</v>
      </c>
      <c r="AT1807">
        <v>0.27</v>
      </c>
      <c r="AU1807">
        <v>0</v>
      </c>
      <c r="AV1807">
        <v>1.0724558080780999</v>
      </c>
      <c r="AW1807">
        <v>172.68689850000001</v>
      </c>
      <c r="AX1807">
        <v>-43.548741360000001</v>
      </c>
    </row>
    <row r="1808" spans="1:50" x14ac:dyDescent="0.55000000000000004">
      <c r="A1808">
        <v>327700</v>
      </c>
      <c r="B1808" t="s">
        <v>1911</v>
      </c>
      <c r="C1808" t="s">
        <v>96</v>
      </c>
      <c r="D1808">
        <v>0</v>
      </c>
      <c r="E1808">
        <v>0.02</v>
      </c>
      <c r="F1808">
        <v>0</v>
      </c>
      <c r="G1808">
        <v>0</v>
      </c>
      <c r="H1808">
        <v>0.91</v>
      </c>
      <c r="I1808">
        <v>0</v>
      </c>
      <c r="J1808">
        <v>0</v>
      </c>
      <c r="K1808">
        <v>7.0000000000000007E-2</v>
      </c>
      <c r="L1808">
        <v>0</v>
      </c>
      <c r="M1808">
        <v>0.02</v>
      </c>
      <c r="N1808">
        <v>4.7948793266379903</v>
      </c>
      <c r="O1808">
        <f t="shared" si="56"/>
        <v>172.60014319999999</v>
      </c>
      <c r="P1808">
        <f t="shared" si="57"/>
        <v>-43.564783849999998</v>
      </c>
      <c r="R1808">
        <v>326600</v>
      </c>
      <c r="S1808" t="s">
        <v>1898</v>
      </c>
      <c r="T1808" t="s">
        <v>96</v>
      </c>
      <c r="U1808">
        <v>0</v>
      </c>
      <c r="V1808">
        <v>0.1</v>
      </c>
      <c r="W1808">
        <v>0</v>
      </c>
      <c r="X1808">
        <v>0</v>
      </c>
      <c r="Y1808">
        <v>0.73</v>
      </c>
      <c r="Z1808">
        <v>0.01</v>
      </c>
      <c r="AA1808">
        <v>0</v>
      </c>
      <c r="AB1808">
        <v>0.11</v>
      </c>
      <c r="AC1808">
        <v>0.05</v>
      </c>
      <c r="AD1808">
        <v>0.02</v>
      </c>
      <c r="AE1808">
        <v>6.9182865525976798</v>
      </c>
      <c r="AF1808">
        <v>172.63601639999999</v>
      </c>
      <c r="AG1808">
        <v>-43.532433679999997</v>
      </c>
      <c r="AI1808">
        <v>331200</v>
      </c>
      <c r="AJ1808" t="s">
        <v>1944</v>
      </c>
      <c r="AK1808" t="s">
        <v>96</v>
      </c>
      <c r="AL1808">
        <v>0</v>
      </c>
      <c r="AM1808">
        <v>0</v>
      </c>
      <c r="AN1808">
        <v>0</v>
      </c>
      <c r="AO1808">
        <v>0</v>
      </c>
      <c r="AP1808">
        <v>0</v>
      </c>
      <c r="AQ1808">
        <v>0.75</v>
      </c>
      <c r="AR1808">
        <v>0</v>
      </c>
      <c r="AS1808">
        <v>0</v>
      </c>
      <c r="AT1808">
        <v>0.25</v>
      </c>
      <c r="AU1808">
        <v>0</v>
      </c>
      <c r="AV1808">
        <v>0.94673831206727899</v>
      </c>
      <c r="AW1808">
        <v>172.65142109999999</v>
      </c>
      <c r="AX1808">
        <v>-43.57013559</v>
      </c>
    </row>
    <row r="1809" spans="1:50" x14ac:dyDescent="0.55000000000000004">
      <c r="A1809">
        <v>327800</v>
      </c>
      <c r="B1809" t="s">
        <v>1912</v>
      </c>
      <c r="C1809" t="s">
        <v>96</v>
      </c>
      <c r="D1809">
        <v>0</v>
      </c>
      <c r="E1809">
        <v>0</v>
      </c>
      <c r="F1809">
        <v>0</v>
      </c>
      <c r="G1809">
        <v>0</v>
      </c>
      <c r="H1809">
        <v>0.96</v>
      </c>
      <c r="I1809">
        <v>0</v>
      </c>
      <c r="J1809">
        <v>0</v>
      </c>
      <c r="K1809">
        <v>0.04</v>
      </c>
      <c r="L1809">
        <v>0</v>
      </c>
      <c r="M1809">
        <v>0.02</v>
      </c>
      <c r="N1809">
        <v>6.0644293401882203</v>
      </c>
      <c r="O1809">
        <f t="shared" si="56"/>
        <v>172.6733504</v>
      </c>
      <c r="P1809">
        <f t="shared" si="57"/>
        <v>-43.522598289999998</v>
      </c>
      <c r="R1809">
        <v>326700</v>
      </c>
      <c r="S1809" t="s">
        <v>1899</v>
      </c>
      <c r="T1809" t="s">
        <v>96</v>
      </c>
      <c r="U1809">
        <v>0</v>
      </c>
      <c r="V1809">
        <v>0</v>
      </c>
      <c r="W1809">
        <v>0</v>
      </c>
      <c r="X1809">
        <v>0</v>
      </c>
      <c r="Y1809">
        <v>0.78999999999999904</v>
      </c>
      <c r="Z1809">
        <v>7.0000000000000007E-2</v>
      </c>
      <c r="AA1809">
        <v>0</v>
      </c>
      <c r="AB1809">
        <v>0</v>
      </c>
      <c r="AC1809">
        <v>0.14000000000000001</v>
      </c>
      <c r="AD1809">
        <v>0.02</v>
      </c>
      <c r="AE1809">
        <v>1.9622822462501801</v>
      </c>
      <c r="AF1809">
        <v>172.5904323</v>
      </c>
      <c r="AG1809">
        <v>-43.560606319999998</v>
      </c>
      <c r="AI1809">
        <v>331300</v>
      </c>
      <c r="AJ1809" t="s">
        <v>1945</v>
      </c>
      <c r="AK1809" t="s">
        <v>96</v>
      </c>
      <c r="AL1809">
        <v>0</v>
      </c>
      <c r="AM1809">
        <v>0</v>
      </c>
      <c r="AN1809">
        <v>0</v>
      </c>
      <c r="AO1809">
        <v>0</v>
      </c>
      <c r="AP1809">
        <v>0</v>
      </c>
      <c r="AQ1809">
        <v>0.6</v>
      </c>
      <c r="AR1809">
        <v>0</v>
      </c>
      <c r="AS1809">
        <v>0</v>
      </c>
      <c r="AT1809">
        <v>0.4</v>
      </c>
      <c r="AU1809">
        <v>0</v>
      </c>
      <c r="AV1809">
        <v>1.18328376438341</v>
      </c>
      <c r="AW1809">
        <v>172.64062139999999</v>
      </c>
      <c r="AX1809">
        <v>-43.578005859999998</v>
      </c>
    </row>
    <row r="1810" spans="1:50" x14ac:dyDescent="0.55000000000000004">
      <c r="A1810">
        <v>327900</v>
      </c>
      <c r="B1810" t="s">
        <v>1913</v>
      </c>
      <c r="C1810" t="s">
        <v>96</v>
      </c>
      <c r="D1810">
        <v>0</v>
      </c>
      <c r="E1810">
        <v>7.0000000000000007E-2</v>
      </c>
      <c r="F1810">
        <v>0</v>
      </c>
      <c r="G1810">
        <v>0</v>
      </c>
      <c r="H1810">
        <v>0.75999999999999901</v>
      </c>
      <c r="I1810">
        <v>0.01</v>
      </c>
      <c r="J1810">
        <v>0</v>
      </c>
      <c r="K1810">
        <v>7.0000000000000007E-2</v>
      </c>
      <c r="L1810">
        <v>0.09</v>
      </c>
      <c r="M1810">
        <v>0.02</v>
      </c>
      <c r="N1810">
        <v>4.6117021939386902</v>
      </c>
      <c r="O1810">
        <f t="shared" si="56"/>
        <v>172.6590257</v>
      </c>
      <c r="P1810">
        <f t="shared" si="57"/>
        <v>-43.529762220000002</v>
      </c>
      <c r="R1810">
        <v>326800</v>
      </c>
      <c r="S1810" t="s">
        <v>1900</v>
      </c>
      <c r="T1810" t="s">
        <v>96</v>
      </c>
      <c r="U1810">
        <v>0</v>
      </c>
      <c r="V1810">
        <v>0</v>
      </c>
      <c r="W1810">
        <v>0</v>
      </c>
      <c r="X1810">
        <v>0</v>
      </c>
      <c r="Y1810">
        <v>0.84</v>
      </c>
      <c r="Z1810">
        <v>0</v>
      </c>
      <c r="AA1810">
        <v>0</v>
      </c>
      <c r="AB1810">
        <v>0</v>
      </c>
      <c r="AC1810">
        <v>0.16</v>
      </c>
      <c r="AD1810">
        <v>0.02</v>
      </c>
      <c r="AE1810">
        <v>1.8571510782943299</v>
      </c>
      <c r="AF1810">
        <v>172.65627079999999</v>
      </c>
      <c r="AG1810">
        <v>-43.521339210000001</v>
      </c>
      <c r="AI1810">
        <v>331400</v>
      </c>
      <c r="AJ1810" t="s">
        <v>1946</v>
      </c>
      <c r="AK1810" t="s">
        <v>96</v>
      </c>
      <c r="AL1810" t="s">
        <v>97</v>
      </c>
      <c r="AM1810" t="s">
        <v>97</v>
      </c>
      <c r="AN1810" t="s">
        <v>97</v>
      </c>
      <c r="AO1810">
        <v>0</v>
      </c>
      <c r="AP1810" t="s">
        <v>97</v>
      </c>
      <c r="AQ1810" t="s">
        <v>97</v>
      </c>
      <c r="AR1810">
        <v>0</v>
      </c>
      <c r="AS1810" t="s">
        <v>97</v>
      </c>
      <c r="AT1810" t="s">
        <v>97</v>
      </c>
      <c r="AU1810">
        <v>0</v>
      </c>
      <c r="AV1810" t="s">
        <v>97</v>
      </c>
      <c r="AW1810">
        <v>172.6679694</v>
      </c>
      <c r="AX1810">
        <v>-43.564115289999997</v>
      </c>
    </row>
    <row r="1811" spans="1:50" x14ac:dyDescent="0.55000000000000004">
      <c r="A1811">
        <v>328000</v>
      </c>
      <c r="B1811" t="s">
        <v>1914</v>
      </c>
      <c r="C1811" t="s">
        <v>96</v>
      </c>
      <c r="D1811">
        <v>0</v>
      </c>
      <c r="E1811">
        <v>0.01</v>
      </c>
      <c r="F1811">
        <v>0</v>
      </c>
      <c r="G1811">
        <v>0</v>
      </c>
      <c r="H1811">
        <v>0.97</v>
      </c>
      <c r="I1811">
        <v>0</v>
      </c>
      <c r="J1811">
        <v>0</v>
      </c>
      <c r="K1811">
        <v>0.01</v>
      </c>
      <c r="L1811">
        <v>0.01</v>
      </c>
      <c r="M1811">
        <v>0.02</v>
      </c>
      <c r="N1811">
        <v>6.9586843390691797</v>
      </c>
      <c r="O1811">
        <f t="shared" si="56"/>
        <v>172.56528259999999</v>
      </c>
      <c r="P1811">
        <f t="shared" si="57"/>
        <v>-43.589455520000001</v>
      </c>
      <c r="R1811">
        <v>326900</v>
      </c>
      <c r="S1811" t="s">
        <v>1902</v>
      </c>
      <c r="T1811" t="s">
        <v>96</v>
      </c>
      <c r="U1811">
        <v>0</v>
      </c>
      <c r="V1811">
        <v>0</v>
      </c>
      <c r="W1811">
        <v>0</v>
      </c>
      <c r="X1811">
        <v>0</v>
      </c>
      <c r="Y1811">
        <v>1</v>
      </c>
      <c r="Z1811">
        <v>0</v>
      </c>
      <c r="AA1811">
        <v>0</v>
      </c>
      <c r="AB1811">
        <v>0</v>
      </c>
      <c r="AC1811">
        <v>0</v>
      </c>
      <c r="AD1811">
        <v>0.02</v>
      </c>
      <c r="AE1811">
        <v>1.0744463500860899</v>
      </c>
      <c r="AF1811">
        <v>172.60455229999999</v>
      </c>
      <c r="AG1811">
        <v>-43.55299393</v>
      </c>
      <c r="AI1811">
        <v>331700</v>
      </c>
      <c r="AJ1811" t="s">
        <v>1947</v>
      </c>
      <c r="AK1811" t="s">
        <v>96</v>
      </c>
      <c r="AL1811">
        <v>0</v>
      </c>
      <c r="AM1811">
        <v>0</v>
      </c>
      <c r="AN1811">
        <v>0</v>
      </c>
      <c r="AO1811">
        <v>0</v>
      </c>
      <c r="AP1811">
        <v>0.01</v>
      </c>
      <c r="AQ1811">
        <v>0.51</v>
      </c>
      <c r="AR1811">
        <v>0</v>
      </c>
      <c r="AS1811">
        <v>0.14000000000000001</v>
      </c>
      <c r="AT1811">
        <v>0.34</v>
      </c>
      <c r="AU1811">
        <v>0</v>
      </c>
      <c r="AV1811">
        <v>1.1075045321808601</v>
      </c>
      <c r="AW1811">
        <v>172.74155519999999</v>
      </c>
      <c r="AX1811">
        <v>-43.539338520000001</v>
      </c>
    </row>
    <row r="1812" spans="1:50" x14ac:dyDescent="0.55000000000000004">
      <c r="A1812">
        <v>328100</v>
      </c>
      <c r="B1812" t="s">
        <v>1948</v>
      </c>
      <c r="C1812" t="s">
        <v>96</v>
      </c>
      <c r="D1812" t="s">
        <v>97</v>
      </c>
      <c r="E1812" t="s">
        <v>97</v>
      </c>
      <c r="F1812" t="s">
        <v>97</v>
      </c>
      <c r="G1812">
        <v>0</v>
      </c>
      <c r="H1812" t="s">
        <v>97</v>
      </c>
      <c r="I1812" t="s">
        <v>97</v>
      </c>
      <c r="J1812">
        <v>0</v>
      </c>
      <c r="K1812" t="s">
        <v>97</v>
      </c>
      <c r="L1812" t="s">
        <v>97</v>
      </c>
      <c r="M1812">
        <v>0.02</v>
      </c>
      <c r="N1812" t="s">
        <v>97</v>
      </c>
      <c r="O1812">
        <f t="shared" si="56"/>
        <v>172.63766440000001</v>
      </c>
      <c r="P1812">
        <f t="shared" si="57"/>
        <v>-43.543607250000001</v>
      </c>
      <c r="R1812">
        <v>327000</v>
      </c>
      <c r="S1812" t="s">
        <v>1903</v>
      </c>
      <c r="T1812" t="s">
        <v>96</v>
      </c>
      <c r="U1812">
        <v>0</v>
      </c>
      <c r="V1812">
        <v>0</v>
      </c>
      <c r="W1812">
        <v>0</v>
      </c>
      <c r="X1812">
        <v>0</v>
      </c>
      <c r="Y1812">
        <v>0.9</v>
      </c>
      <c r="Z1812">
        <v>0</v>
      </c>
      <c r="AA1812">
        <v>0</v>
      </c>
      <c r="AB1812">
        <v>0</v>
      </c>
      <c r="AC1812">
        <v>0.1</v>
      </c>
      <c r="AD1812">
        <v>0.02</v>
      </c>
      <c r="AE1812">
        <v>4.7298311915565403</v>
      </c>
      <c r="AF1812">
        <v>172.64552849999899</v>
      </c>
      <c r="AG1812">
        <v>-43.528812799999997</v>
      </c>
      <c r="AI1812">
        <v>331800</v>
      </c>
      <c r="AJ1812" t="s">
        <v>1949</v>
      </c>
      <c r="AK1812" t="s">
        <v>96</v>
      </c>
      <c r="AL1812">
        <v>0</v>
      </c>
      <c r="AM1812">
        <v>0</v>
      </c>
      <c r="AN1812">
        <v>0</v>
      </c>
      <c r="AO1812">
        <v>0</v>
      </c>
      <c r="AP1812">
        <v>0</v>
      </c>
      <c r="AQ1812">
        <v>1</v>
      </c>
      <c r="AR1812">
        <v>0</v>
      </c>
      <c r="AS1812">
        <v>0</v>
      </c>
      <c r="AT1812">
        <v>0</v>
      </c>
      <c r="AU1812">
        <v>0</v>
      </c>
      <c r="AV1812">
        <v>1.57896097477808</v>
      </c>
      <c r="AW1812">
        <v>172.70020339999999</v>
      </c>
      <c r="AX1812">
        <v>-43.560104359999997</v>
      </c>
    </row>
    <row r="1813" spans="1:50" x14ac:dyDescent="0.55000000000000004">
      <c r="A1813">
        <v>328200</v>
      </c>
      <c r="B1813" t="s">
        <v>1915</v>
      </c>
      <c r="C1813" t="s">
        <v>96</v>
      </c>
      <c r="D1813">
        <v>0</v>
      </c>
      <c r="E1813">
        <v>0</v>
      </c>
      <c r="F1813">
        <v>0</v>
      </c>
      <c r="G1813">
        <v>0</v>
      </c>
      <c r="H1813">
        <v>0.86</v>
      </c>
      <c r="I1813">
        <v>0</v>
      </c>
      <c r="J1813">
        <v>0</v>
      </c>
      <c r="K1813">
        <v>0.11</v>
      </c>
      <c r="L1813">
        <v>0.03</v>
      </c>
      <c r="M1813">
        <v>0.02</v>
      </c>
      <c r="N1813">
        <v>4.18098053106928</v>
      </c>
      <c r="O1813">
        <f t="shared" si="56"/>
        <v>172.61334309999901</v>
      </c>
      <c r="P1813">
        <f t="shared" si="57"/>
        <v>-43.558228499999998</v>
      </c>
      <c r="R1813">
        <v>327100</v>
      </c>
      <c r="S1813" t="s">
        <v>1904</v>
      </c>
      <c r="T1813" t="s">
        <v>96</v>
      </c>
      <c r="U1813">
        <v>0</v>
      </c>
      <c r="V1813">
        <v>0.03</v>
      </c>
      <c r="W1813">
        <v>0</v>
      </c>
      <c r="X1813">
        <v>0</v>
      </c>
      <c r="Y1813">
        <v>0.86</v>
      </c>
      <c r="Z1813">
        <v>0.01</v>
      </c>
      <c r="AA1813">
        <v>0</v>
      </c>
      <c r="AB1813">
        <v>7.0000000000000007E-2</v>
      </c>
      <c r="AC1813">
        <v>0.03</v>
      </c>
      <c r="AD1813">
        <v>0.02</v>
      </c>
      <c r="AE1813">
        <v>6.53650695023821</v>
      </c>
      <c r="AF1813">
        <v>172.63837559999999</v>
      </c>
      <c r="AG1813">
        <v>-43.53723626</v>
      </c>
      <c r="AI1813">
        <v>331900</v>
      </c>
      <c r="AJ1813" t="s">
        <v>1950</v>
      </c>
      <c r="AK1813" t="s">
        <v>96</v>
      </c>
      <c r="AL1813">
        <v>0</v>
      </c>
      <c r="AM1813">
        <v>0</v>
      </c>
      <c r="AN1813">
        <v>0</v>
      </c>
      <c r="AO1813">
        <v>0</v>
      </c>
      <c r="AP1813">
        <v>0</v>
      </c>
      <c r="AQ1813">
        <v>0.62</v>
      </c>
      <c r="AR1813">
        <v>0</v>
      </c>
      <c r="AS1813">
        <v>0.1</v>
      </c>
      <c r="AT1813">
        <v>0.28000000000000003</v>
      </c>
      <c r="AU1813">
        <v>0</v>
      </c>
      <c r="AV1813">
        <v>0.19248237677323099</v>
      </c>
      <c r="AW1813">
        <v>172.70331949999999</v>
      </c>
      <c r="AX1813">
        <v>-43.576556609999997</v>
      </c>
    </row>
    <row r="1814" spans="1:50" x14ac:dyDescent="0.55000000000000004">
      <c r="A1814">
        <v>328300</v>
      </c>
      <c r="B1814" t="s">
        <v>1916</v>
      </c>
      <c r="C1814" t="s">
        <v>96</v>
      </c>
      <c r="D1814">
        <v>0</v>
      </c>
      <c r="E1814">
        <v>0.01</v>
      </c>
      <c r="F1814">
        <v>0</v>
      </c>
      <c r="G1814">
        <v>0</v>
      </c>
      <c r="H1814">
        <v>0.99</v>
      </c>
      <c r="I1814">
        <v>0</v>
      </c>
      <c r="J1814">
        <v>0</v>
      </c>
      <c r="K1814">
        <v>0</v>
      </c>
      <c r="L1814">
        <v>0</v>
      </c>
      <c r="M1814">
        <v>0.02</v>
      </c>
      <c r="N1814">
        <v>8.7049626142187595</v>
      </c>
      <c r="O1814">
        <f t="shared" si="56"/>
        <v>172.7173109</v>
      </c>
      <c r="P1814">
        <f t="shared" si="57"/>
        <v>-43.500864270000001</v>
      </c>
      <c r="R1814">
        <v>327200</v>
      </c>
      <c r="S1814" t="s">
        <v>1905</v>
      </c>
      <c r="T1814" t="s">
        <v>96</v>
      </c>
      <c r="U1814">
        <v>0</v>
      </c>
      <c r="V1814">
        <v>0</v>
      </c>
      <c r="W1814">
        <v>0</v>
      </c>
      <c r="X1814">
        <v>0</v>
      </c>
      <c r="Y1814">
        <v>0.93</v>
      </c>
      <c r="Z1814">
        <v>0</v>
      </c>
      <c r="AA1814">
        <v>0</v>
      </c>
      <c r="AB1814">
        <v>0</v>
      </c>
      <c r="AC1814">
        <v>7.0000000000000007E-2</v>
      </c>
      <c r="AD1814">
        <v>0.02</v>
      </c>
      <c r="AE1814">
        <v>1.7311553970942599</v>
      </c>
      <c r="AF1814">
        <v>172.714754</v>
      </c>
      <c r="AG1814">
        <v>-43.491103539999997</v>
      </c>
      <c r="AI1814">
        <v>332000</v>
      </c>
      <c r="AJ1814" t="s">
        <v>1951</v>
      </c>
      <c r="AK1814" t="s">
        <v>96</v>
      </c>
      <c r="AL1814">
        <v>0</v>
      </c>
      <c r="AM1814">
        <v>0</v>
      </c>
      <c r="AN1814">
        <v>0</v>
      </c>
      <c r="AO1814">
        <v>0</v>
      </c>
      <c r="AP1814">
        <v>0</v>
      </c>
      <c r="AQ1814">
        <v>0.69</v>
      </c>
      <c r="AR1814">
        <v>0</v>
      </c>
      <c r="AS1814">
        <v>0</v>
      </c>
      <c r="AT1814">
        <v>0.31</v>
      </c>
      <c r="AU1814">
        <v>0</v>
      </c>
      <c r="AV1814">
        <v>0.38164525032011198</v>
      </c>
      <c r="AW1814">
        <v>172.7189023</v>
      </c>
      <c r="AX1814">
        <v>-43.564337190000003</v>
      </c>
    </row>
    <row r="1815" spans="1:50" x14ac:dyDescent="0.55000000000000004">
      <c r="A1815">
        <v>328400</v>
      </c>
      <c r="B1815" t="s">
        <v>1917</v>
      </c>
      <c r="C1815" t="s">
        <v>96</v>
      </c>
      <c r="D1815">
        <v>0</v>
      </c>
      <c r="E1815">
        <v>0.01</v>
      </c>
      <c r="F1815">
        <v>0</v>
      </c>
      <c r="G1815">
        <v>0</v>
      </c>
      <c r="H1815">
        <v>0.96</v>
      </c>
      <c r="I1815">
        <v>0</v>
      </c>
      <c r="J1815">
        <v>0</v>
      </c>
      <c r="K1815">
        <v>0</v>
      </c>
      <c r="L1815">
        <v>0.03</v>
      </c>
      <c r="M1815">
        <v>0.02</v>
      </c>
      <c r="N1815">
        <v>5.9749050831179602</v>
      </c>
      <c r="O1815">
        <f t="shared" si="56"/>
        <v>172.6898229</v>
      </c>
      <c r="P1815">
        <f t="shared" si="57"/>
        <v>-43.518451630000001</v>
      </c>
      <c r="R1815">
        <v>327300</v>
      </c>
      <c r="S1815" t="s">
        <v>1906</v>
      </c>
      <c r="T1815" t="s">
        <v>96</v>
      </c>
      <c r="U1815">
        <v>0</v>
      </c>
      <c r="V1815">
        <v>0</v>
      </c>
      <c r="W1815">
        <v>0</v>
      </c>
      <c r="X1815">
        <v>0</v>
      </c>
      <c r="Y1815">
        <v>1</v>
      </c>
      <c r="Z1815">
        <v>0</v>
      </c>
      <c r="AA1815">
        <v>0</v>
      </c>
      <c r="AB1815">
        <v>0</v>
      </c>
      <c r="AC1815">
        <v>0</v>
      </c>
      <c r="AD1815">
        <v>0.02</v>
      </c>
      <c r="AE1815">
        <v>1.70181902669853</v>
      </c>
      <c r="AF1815">
        <v>172.57801190000001</v>
      </c>
      <c r="AG1815">
        <v>-43.573949040000002</v>
      </c>
      <c r="AI1815">
        <v>332100</v>
      </c>
      <c r="AJ1815" t="s">
        <v>1952</v>
      </c>
      <c r="AK1815" t="s">
        <v>96</v>
      </c>
      <c r="AL1815">
        <v>0</v>
      </c>
      <c r="AM1815">
        <v>0</v>
      </c>
      <c r="AN1815">
        <v>0</v>
      </c>
      <c r="AO1815">
        <v>0</v>
      </c>
      <c r="AP1815">
        <v>0</v>
      </c>
      <c r="AQ1815">
        <v>1</v>
      </c>
      <c r="AR1815">
        <v>0</v>
      </c>
      <c r="AS1815">
        <v>0</v>
      </c>
      <c r="AT1815">
        <v>0</v>
      </c>
      <c r="AU1815">
        <v>0</v>
      </c>
      <c r="AV1815">
        <v>1.6961578548434899</v>
      </c>
      <c r="AW1815">
        <v>172.73175649999999</v>
      </c>
      <c r="AX1815">
        <v>-43.565672409999998</v>
      </c>
    </row>
    <row r="1816" spans="1:50" x14ac:dyDescent="0.55000000000000004">
      <c r="A1816">
        <v>328500</v>
      </c>
      <c r="B1816" t="s">
        <v>1918</v>
      </c>
      <c r="C1816" t="s">
        <v>96</v>
      </c>
      <c r="D1816">
        <v>0</v>
      </c>
      <c r="E1816">
        <v>0.01</v>
      </c>
      <c r="F1816">
        <v>0</v>
      </c>
      <c r="G1816">
        <v>0</v>
      </c>
      <c r="H1816">
        <v>0.95</v>
      </c>
      <c r="I1816">
        <v>0</v>
      </c>
      <c r="J1816">
        <v>0</v>
      </c>
      <c r="K1816">
        <v>0.04</v>
      </c>
      <c r="L1816">
        <v>0</v>
      </c>
      <c r="M1816">
        <v>0.02</v>
      </c>
      <c r="N1816">
        <v>5.1540073571525502</v>
      </c>
      <c r="O1816">
        <f t="shared" si="56"/>
        <v>172.67221799999999</v>
      </c>
      <c r="P1816">
        <f t="shared" si="57"/>
        <v>-43.528030919999999</v>
      </c>
      <c r="R1816">
        <v>327400</v>
      </c>
      <c r="S1816" t="s">
        <v>1907</v>
      </c>
      <c r="T1816" t="s">
        <v>96</v>
      </c>
      <c r="U1816">
        <v>0</v>
      </c>
      <c r="V1816">
        <v>0</v>
      </c>
      <c r="W1816">
        <v>0</v>
      </c>
      <c r="X1816">
        <v>0</v>
      </c>
      <c r="Y1816">
        <v>0</v>
      </c>
      <c r="Z1816">
        <v>0</v>
      </c>
      <c r="AA1816">
        <v>0</v>
      </c>
      <c r="AB1816">
        <v>0</v>
      </c>
      <c r="AC1816">
        <v>1</v>
      </c>
      <c r="AD1816">
        <v>0.02</v>
      </c>
      <c r="AE1816" t="s">
        <v>97</v>
      </c>
      <c r="AF1816">
        <v>172.62305789999999</v>
      </c>
      <c r="AG1816">
        <v>-43.545145599999998</v>
      </c>
      <c r="AI1816">
        <v>332200</v>
      </c>
      <c r="AJ1816" t="s">
        <v>1953</v>
      </c>
      <c r="AK1816" t="s">
        <v>96</v>
      </c>
      <c r="AL1816">
        <v>0</v>
      </c>
      <c r="AM1816">
        <v>0</v>
      </c>
      <c r="AN1816">
        <v>0</v>
      </c>
      <c r="AO1816">
        <v>0</v>
      </c>
      <c r="AP1816">
        <v>0</v>
      </c>
      <c r="AQ1816">
        <v>0.2</v>
      </c>
      <c r="AR1816">
        <v>0</v>
      </c>
      <c r="AS1816">
        <v>0</v>
      </c>
      <c r="AT1816">
        <v>0.8</v>
      </c>
      <c r="AU1816">
        <v>0</v>
      </c>
      <c r="AV1816" t="s">
        <v>97</v>
      </c>
      <c r="AW1816">
        <v>172.64631169999899</v>
      </c>
      <c r="AX1816">
        <v>-43.625459999999997</v>
      </c>
    </row>
    <row r="1817" spans="1:50" x14ac:dyDescent="0.55000000000000004">
      <c r="A1817">
        <v>328600</v>
      </c>
      <c r="B1817" t="s">
        <v>1919</v>
      </c>
      <c r="C1817" t="s">
        <v>96</v>
      </c>
      <c r="D1817">
        <v>0</v>
      </c>
      <c r="E1817">
        <v>0.03</v>
      </c>
      <c r="F1817">
        <v>0</v>
      </c>
      <c r="G1817">
        <v>0</v>
      </c>
      <c r="H1817">
        <v>0.95</v>
      </c>
      <c r="I1817">
        <v>0.01</v>
      </c>
      <c r="J1817">
        <v>0</v>
      </c>
      <c r="K1817">
        <v>0</v>
      </c>
      <c r="L1817">
        <v>0.01</v>
      </c>
      <c r="M1817">
        <v>0.02</v>
      </c>
      <c r="N1817">
        <v>7.6559932584131802</v>
      </c>
      <c r="O1817">
        <f t="shared" si="56"/>
        <v>172.70532319999899</v>
      </c>
      <c r="P1817">
        <f t="shared" si="57"/>
        <v>-43.510603580000002</v>
      </c>
      <c r="R1817">
        <v>327500</v>
      </c>
      <c r="S1817" t="s">
        <v>1908</v>
      </c>
      <c r="T1817" t="s">
        <v>96</v>
      </c>
      <c r="U1817">
        <v>0</v>
      </c>
      <c r="V1817">
        <v>0</v>
      </c>
      <c r="W1817">
        <v>0</v>
      </c>
      <c r="X1817">
        <v>0</v>
      </c>
      <c r="Y1817">
        <v>1</v>
      </c>
      <c r="Z1817">
        <v>0</v>
      </c>
      <c r="AA1817">
        <v>0</v>
      </c>
      <c r="AB1817">
        <v>0</v>
      </c>
      <c r="AC1817">
        <v>0</v>
      </c>
      <c r="AD1817">
        <v>0.02</v>
      </c>
      <c r="AE1817" t="s">
        <v>97</v>
      </c>
      <c r="AF1817">
        <v>172.69299140000001</v>
      </c>
      <c r="AG1817">
        <v>-43.50772731</v>
      </c>
      <c r="AI1817">
        <v>332400</v>
      </c>
      <c r="AJ1817" t="s">
        <v>1954</v>
      </c>
      <c r="AK1817" t="s">
        <v>96</v>
      </c>
      <c r="AL1817">
        <v>0</v>
      </c>
      <c r="AM1817">
        <v>0</v>
      </c>
      <c r="AN1817">
        <v>0</v>
      </c>
      <c r="AO1817">
        <v>0</v>
      </c>
      <c r="AP1817">
        <v>0</v>
      </c>
      <c r="AQ1817">
        <v>1</v>
      </c>
      <c r="AR1817">
        <v>0</v>
      </c>
      <c r="AS1817">
        <v>0</v>
      </c>
      <c r="AT1817">
        <v>0</v>
      </c>
      <c r="AU1817">
        <v>0</v>
      </c>
      <c r="AV1817">
        <v>1.4679289068472401</v>
      </c>
      <c r="AW1817">
        <v>172.747837</v>
      </c>
      <c r="AX1817">
        <v>-43.571870779999998</v>
      </c>
    </row>
    <row r="1818" spans="1:50" x14ac:dyDescent="0.55000000000000004">
      <c r="A1818">
        <v>328700</v>
      </c>
      <c r="B1818" t="s">
        <v>1920</v>
      </c>
      <c r="C1818" t="s">
        <v>96</v>
      </c>
      <c r="D1818">
        <v>0</v>
      </c>
      <c r="E1818">
        <v>0</v>
      </c>
      <c r="F1818">
        <v>0</v>
      </c>
      <c r="G1818">
        <v>0</v>
      </c>
      <c r="H1818">
        <v>0.81</v>
      </c>
      <c r="I1818">
        <v>0</v>
      </c>
      <c r="J1818">
        <v>0</v>
      </c>
      <c r="K1818">
        <v>0.1</v>
      </c>
      <c r="L1818">
        <v>0.09</v>
      </c>
      <c r="M1818">
        <v>0.02</v>
      </c>
      <c r="N1818">
        <v>3.9262939188550701</v>
      </c>
      <c r="O1818">
        <f t="shared" si="56"/>
        <v>172.63316789999999</v>
      </c>
      <c r="P1818">
        <f t="shared" si="57"/>
        <v>-43.5508551</v>
      </c>
      <c r="R1818">
        <v>327600</v>
      </c>
      <c r="S1818" t="s">
        <v>1910</v>
      </c>
      <c r="T1818" t="s">
        <v>96</v>
      </c>
      <c r="U1818">
        <v>0</v>
      </c>
      <c r="V1818">
        <v>0</v>
      </c>
      <c r="W1818">
        <v>0</v>
      </c>
      <c r="X1818">
        <v>0</v>
      </c>
      <c r="Y1818">
        <v>0.85</v>
      </c>
      <c r="Z1818">
        <v>0</v>
      </c>
      <c r="AA1818">
        <v>0</v>
      </c>
      <c r="AB1818">
        <v>0</v>
      </c>
      <c r="AC1818">
        <v>0.15</v>
      </c>
      <c r="AD1818">
        <v>0.02</v>
      </c>
      <c r="AE1818">
        <v>3.1528447420403101</v>
      </c>
      <c r="AF1818">
        <v>172.62013859999999</v>
      </c>
      <c r="AG1818">
        <v>-43.551559740000002</v>
      </c>
      <c r="AI1818">
        <v>332500</v>
      </c>
      <c r="AJ1818" t="s">
        <v>1955</v>
      </c>
      <c r="AK1818" t="s">
        <v>96</v>
      </c>
      <c r="AL1818">
        <v>0</v>
      </c>
      <c r="AM1818">
        <v>7.0000000000000007E-2</v>
      </c>
      <c r="AN1818">
        <v>0</v>
      </c>
      <c r="AO1818">
        <v>0</v>
      </c>
      <c r="AP1818">
        <v>0</v>
      </c>
      <c r="AQ1818">
        <v>0.39</v>
      </c>
      <c r="AR1818">
        <v>0</v>
      </c>
      <c r="AS1818">
        <v>0</v>
      </c>
      <c r="AT1818">
        <v>0.54</v>
      </c>
      <c r="AU1818">
        <v>0</v>
      </c>
      <c r="AV1818" t="s">
        <v>97</v>
      </c>
      <c r="AW1818">
        <v>172.7085276</v>
      </c>
      <c r="AX1818">
        <v>-43.603251020000002</v>
      </c>
    </row>
    <row r="1819" spans="1:50" x14ac:dyDescent="0.55000000000000004">
      <c r="A1819">
        <v>328800</v>
      </c>
      <c r="B1819" t="s">
        <v>1956</v>
      </c>
      <c r="C1819" t="s">
        <v>96</v>
      </c>
      <c r="D1819">
        <v>0</v>
      </c>
      <c r="E1819">
        <v>0</v>
      </c>
      <c r="F1819">
        <v>0</v>
      </c>
      <c r="G1819">
        <v>0</v>
      </c>
      <c r="H1819">
        <v>1</v>
      </c>
      <c r="I1819">
        <v>0</v>
      </c>
      <c r="J1819">
        <v>0</v>
      </c>
      <c r="K1819">
        <v>0</v>
      </c>
      <c r="L1819">
        <v>0</v>
      </c>
      <c r="M1819">
        <v>0.02</v>
      </c>
      <c r="N1819">
        <v>1.30075119295556</v>
      </c>
      <c r="O1819">
        <f t="shared" si="56"/>
        <v>172.65345669999999</v>
      </c>
      <c r="P1819">
        <f t="shared" si="57"/>
        <v>-43.541388399999903</v>
      </c>
      <c r="R1819">
        <v>327700</v>
      </c>
      <c r="S1819" t="s">
        <v>1911</v>
      </c>
      <c r="T1819" t="s">
        <v>96</v>
      </c>
      <c r="U1819">
        <v>0</v>
      </c>
      <c r="V1819">
        <v>0</v>
      </c>
      <c r="W1819">
        <v>0</v>
      </c>
      <c r="X1819">
        <v>0</v>
      </c>
      <c r="Y1819">
        <v>1</v>
      </c>
      <c r="Z1819">
        <v>0</v>
      </c>
      <c r="AA1819">
        <v>0</v>
      </c>
      <c r="AB1819">
        <v>0</v>
      </c>
      <c r="AC1819">
        <v>0</v>
      </c>
      <c r="AD1819">
        <v>0.02</v>
      </c>
      <c r="AE1819">
        <v>2.8721444852905198</v>
      </c>
      <c r="AF1819">
        <v>172.60014319999999</v>
      </c>
      <c r="AG1819">
        <v>-43.564783849999998</v>
      </c>
      <c r="AI1819">
        <v>332700</v>
      </c>
      <c r="AJ1819" t="s">
        <v>1957</v>
      </c>
      <c r="AK1819" t="s">
        <v>96</v>
      </c>
      <c r="AL1819">
        <v>0</v>
      </c>
      <c r="AM1819">
        <v>0.15</v>
      </c>
      <c r="AN1819">
        <v>0</v>
      </c>
      <c r="AO1819">
        <v>0</v>
      </c>
      <c r="AP1819">
        <v>0</v>
      </c>
      <c r="AQ1819">
        <v>0.41</v>
      </c>
      <c r="AR1819">
        <v>0</v>
      </c>
      <c r="AS1819">
        <v>0.1</v>
      </c>
      <c r="AT1819">
        <v>0.34</v>
      </c>
      <c r="AU1819">
        <v>0</v>
      </c>
      <c r="AV1819">
        <v>0.85431043993323197</v>
      </c>
      <c r="AW1819">
        <v>172.7652621</v>
      </c>
      <c r="AX1819">
        <v>-43.577328780000002</v>
      </c>
    </row>
    <row r="1820" spans="1:50" x14ac:dyDescent="0.55000000000000004">
      <c r="A1820">
        <v>328900</v>
      </c>
      <c r="B1820" t="s">
        <v>1921</v>
      </c>
      <c r="C1820" t="s">
        <v>96</v>
      </c>
      <c r="D1820">
        <v>0</v>
      </c>
      <c r="E1820">
        <v>0.06</v>
      </c>
      <c r="F1820">
        <v>0</v>
      </c>
      <c r="G1820">
        <v>0</v>
      </c>
      <c r="H1820">
        <v>0.86</v>
      </c>
      <c r="I1820">
        <v>0</v>
      </c>
      <c r="J1820">
        <v>0</v>
      </c>
      <c r="K1820">
        <v>0.04</v>
      </c>
      <c r="L1820">
        <v>0.04</v>
      </c>
      <c r="M1820">
        <v>0.02</v>
      </c>
      <c r="N1820">
        <v>5.0020189158328598</v>
      </c>
      <c r="O1820">
        <f t="shared" si="56"/>
        <v>172.66374680000001</v>
      </c>
      <c r="P1820">
        <f t="shared" si="57"/>
        <v>-43.536859569999997</v>
      </c>
      <c r="R1820">
        <v>327800</v>
      </c>
      <c r="S1820" t="s">
        <v>1912</v>
      </c>
      <c r="T1820" t="s">
        <v>96</v>
      </c>
      <c r="U1820">
        <v>0</v>
      </c>
      <c r="V1820">
        <v>0</v>
      </c>
      <c r="W1820">
        <v>0</v>
      </c>
      <c r="X1820">
        <v>0</v>
      </c>
      <c r="Y1820">
        <v>1</v>
      </c>
      <c r="Z1820">
        <v>0</v>
      </c>
      <c r="AA1820">
        <v>0</v>
      </c>
      <c r="AB1820">
        <v>0</v>
      </c>
      <c r="AC1820">
        <v>0</v>
      </c>
      <c r="AD1820">
        <v>0.02</v>
      </c>
      <c r="AE1820">
        <v>4.4237652417011102</v>
      </c>
      <c r="AF1820">
        <v>172.6733504</v>
      </c>
      <c r="AG1820">
        <v>-43.522598289999998</v>
      </c>
      <c r="AI1820">
        <v>332800</v>
      </c>
      <c r="AJ1820" t="s">
        <v>1958</v>
      </c>
      <c r="AK1820" t="s">
        <v>96</v>
      </c>
      <c r="AL1820" t="s">
        <v>97</v>
      </c>
      <c r="AM1820" t="s">
        <v>97</v>
      </c>
      <c r="AN1820" t="s">
        <v>97</v>
      </c>
      <c r="AO1820">
        <v>0</v>
      </c>
      <c r="AP1820" t="s">
        <v>97</v>
      </c>
      <c r="AQ1820" t="s">
        <v>97</v>
      </c>
      <c r="AR1820">
        <v>0</v>
      </c>
      <c r="AS1820" t="s">
        <v>97</v>
      </c>
      <c r="AT1820" t="s">
        <v>97</v>
      </c>
      <c r="AU1820">
        <v>0</v>
      </c>
      <c r="AV1820" t="s">
        <v>97</v>
      </c>
      <c r="AW1820">
        <v>172.68080859999901</v>
      </c>
      <c r="AX1820">
        <v>-43.665443449999998</v>
      </c>
    </row>
    <row r="1821" spans="1:50" x14ac:dyDescent="0.55000000000000004">
      <c r="A1821">
        <v>329000</v>
      </c>
      <c r="B1821" t="s">
        <v>1922</v>
      </c>
      <c r="C1821" t="s">
        <v>96</v>
      </c>
      <c r="D1821">
        <v>0</v>
      </c>
      <c r="E1821">
        <v>0</v>
      </c>
      <c r="F1821">
        <v>0</v>
      </c>
      <c r="G1821">
        <v>0</v>
      </c>
      <c r="H1821">
        <v>1</v>
      </c>
      <c r="I1821">
        <v>0</v>
      </c>
      <c r="J1821">
        <v>0</v>
      </c>
      <c r="K1821">
        <v>0</v>
      </c>
      <c r="L1821">
        <v>0</v>
      </c>
      <c r="M1821">
        <v>0.02</v>
      </c>
      <c r="N1821">
        <v>7.6205214930840404</v>
      </c>
      <c r="O1821">
        <f t="shared" si="56"/>
        <v>172.58556129999999</v>
      </c>
      <c r="P1821">
        <f t="shared" si="57"/>
        <v>-43.600087569999999</v>
      </c>
      <c r="R1821">
        <v>327900</v>
      </c>
      <c r="S1821" t="s">
        <v>1913</v>
      </c>
      <c r="T1821" t="s">
        <v>96</v>
      </c>
      <c r="U1821">
        <v>0</v>
      </c>
      <c r="V1821">
        <v>0</v>
      </c>
      <c r="W1821">
        <v>0</v>
      </c>
      <c r="X1821">
        <v>0</v>
      </c>
      <c r="Y1821">
        <v>0.84</v>
      </c>
      <c r="Z1821">
        <v>0</v>
      </c>
      <c r="AA1821">
        <v>0</v>
      </c>
      <c r="AB1821">
        <v>0.04</v>
      </c>
      <c r="AC1821">
        <v>0.12</v>
      </c>
      <c r="AD1821">
        <v>0.02</v>
      </c>
      <c r="AE1821">
        <v>3.5134092559935</v>
      </c>
      <c r="AF1821">
        <v>172.6590257</v>
      </c>
      <c r="AG1821">
        <v>-43.529762220000002</v>
      </c>
      <c r="AI1821">
        <v>332900</v>
      </c>
      <c r="AJ1821" t="s">
        <v>1959</v>
      </c>
      <c r="AK1821" t="s">
        <v>96</v>
      </c>
      <c r="AL1821">
        <v>0</v>
      </c>
      <c r="AM1821">
        <v>0.19</v>
      </c>
      <c r="AN1821">
        <v>0</v>
      </c>
      <c r="AO1821">
        <v>0</v>
      </c>
      <c r="AP1821">
        <v>-1.00000000000002E-2</v>
      </c>
      <c r="AQ1821">
        <v>0.38</v>
      </c>
      <c r="AR1821">
        <v>0</v>
      </c>
      <c r="AS1821">
        <v>0.06</v>
      </c>
      <c r="AT1821">
        <v>0.38</v>
      </c>
      <c r="AU1821">
        <v>0</v>
      </c>
      <c r="AV1821">
        <v>1.9529199606408001</v>
      </c>
      <c r="AW1821">
        <v>172.72521380000001</v>
      </c>
      <c r="AX1821">
        <v>-43.635307359999999</v>
      </c>
    </row>
    <row r="1822" spans="1:50" x14ac:dyDescent="0.55000000000000004">
      <c r="A1822">
        <v>329100</v>
      </c>
      <c r="B1822" t="s">
        <v>1923</v>
      </c>
      <c r="C1822" t="s">
        <v>96</v>
      </c>
      <c r="D1822">
        <v>0</v>
      </c>
      <c r="E1822">
        <v>0.03</v>
      </c>
      <c r="F1822">
        <v>0</v>
      </c>
      <c r="G1822">
        <v>0</v>
      </c>
      <c r="H1822">
        <v>0.78</v>
      </c>
      <c r="I1822">
        <v>0</v>
      </c>
      <c r="J1822">
        <v>0</v>
      </c>
      <c r="K1822">
        <v>0.15</v>
      </c>
      <c r="L1822">
        <v>0.04</v>
      </c>
      <c r="M1822">
        <v>0.02</v>
      </c>
      <c r="N1822">
        <v>4.1256974955550101</v>
      </c>
      <c r="O1822">
        <f t="shared" si="56"/>
        <v>172.6295034</v>
      </c>
      <c r="P1822">
        <f t="shared" si="57"/>
        <v>-43.559247239999998</v>
      </c>
      <c r="R1822">
        <v>328000</v>
      </c>
      <c r="S1822" t="s">
        <v>1914</v>
      </c>
      <c r="T1822" t="s">
        <v>96</v>
      </c>
      <c r="U1822">
        <v>0</v>
      </c>
      <c r="V1822">
        <v>0</v>
      </c>
      <c r="W1822">
        <v>0</v>
      </c>
      <c r="X1822">
        <v>0</v>
      </c>
      <c r="Y1822">
        <v>0.89</v>
      </c>
      <c r="Z1822">
        <v>0</v>
      </c>
      <c r="AA1822">
        <v>0</v>
      </c>
      <c r="AB1822">
        <v>0</v>
      </c>
      <c r="AC1822">
        <v>0.11</v>
      </c>
      <c r="AD1822">
        <v>0.02</v>
      </c>
      <c r="AE1822">
        <v>2.6410770524346998</v>
      </c>
      <c r="AF1822">
        <v>172.56528259999999</v>
      </c>
      <c r="AG1822">
        <v>-43.589455520000001</v>
      </c>
      <c r="AI1822">
        <v>333100</v>
      </c>
      <c r="AJ1822" t="s">
        <v>1960</v>
      </c>
      <c r="AK1822" t="s">
        <v>96</v>
      </c>
      <c r="AL1822">
        <v>0</v>
      </c>
      <c r="AM1822">
        <v>0.31</v>
      </c>
      <c r="AN1822">
        <v>0</v>
      </c>
      <c r="AO1822">
        <v>0</v>
      </c>
      <c r="AP1822">
        <v>0</v>
      </c>
      <c r="AQ1822">
        <v>0.31</v>
      </c>
      <c r="AR1822">
        <v>0</v>
      </c>
      <c r="AS1822">
        <v>0.16</v>
      </c>
      <c r="AT1822">
        <v>0.22</v>
      </c>
      <c r="AU1822">
        <v>0</v>
      </c>
      <c r="AV1822" t="s">
        <v>97</v>
      </c>
      <c r="AW1822">
        <v>172.72633830000001</v>
      </c>
      <c r="AX1822">
        <v>-43.780818420000003</v>
      </c>
    </row>
    <row r="1823" spans="1:50" x14ac:dyDescent="0.55000000000000004">
      <c r="A1823">
        <v>329200</v>
      </c>
      <c r="B1823" t="s">
        <v>1924</v>
      </c>
      <c r="C1823" t="s">
        <v>96</v>
      </c>
      <c r="D1823">
        <v>0</v>
      </c>
      <c r="E1823">
        <v>0.01</v>
      </c>
      <c r="F1823">
        <v>0</v>
      </c>
      <c r="G1823">
        <v>0</v>
      </c>
      <c r="H1823">
        <v>0.80999999999999905</v>
      </c>
      <c r="I1823">
        <v>0.01</v>
      </c>
      <c r="J1823">
        <v>0</v>
      </c>
      <c r="K1823">
        <v>0.14000000000000001</v>
      </c>
      <c r="L1823">
        <v>0.03</v>
      </c>
      <c r="M1823">
        <v>0.02</v>
      </c>
      <c r="N1823">
        <v>4.60848811343521</v>
      </c>
      <c r="O1823">
        <f t="shared" si="56"/>
        <v>172.61924880000001</v>
      </c>
      <c r="P1823">
        <f t="shared" si="57"/>
        <v>-43.56590241</v>
      </c>
      <c r="R1823">
        <v>328100</v>
      </c>
      <c r="S1823" t="s">
        <v>1948</v>
      </c>
      <c r="T1823" t="s">
        <v>96</v>
      </c>
      <c r="U1823">
        <v>0</v>
      </c>
      <c r="V1823">
        <v>0</v>
      </c>
      <c r="W1823">
        <v>0</v>
      </c>
      <c r="X1823">
        <v>0</v>
      </c>
      <c r="Y1823">
        <v>0.95</v>
      </c>
      <c r="Z1823">
        <v>0</v>
      </c>
      <c r="AA1823">
        <v>0</v>
      </c>
      <c r="AB1823">
        <v>0.03</v>
      </c>
      <c r="AC1823">
        <v>0.02</v>
      </c>
      <c r="AD1823">
        <v>0.02</v>
      </c>
      <c r="AE1823">
        <v>7.1412843000327104</v>
      </c>
      <c r="AF1823">
        <v>172.63766440000001</v>
      </c>
      <c r="AG1823">
        <v>-43.543607250000001</v>
      </c>
      <c r="AI1823">
        <v>333200</v>
      </c>
      <c r="AJ1823" t="s">
        <v>1961</v>
      </c>
      <c r="AK1823" t="s">
        <v>96</v>
      </c>
      <c r="AL1823" t="s">
        <v>97</v>
      </c>
      <c r="AM1823" t="s">
        <v>97</v>
      </c>
      <c r="AN1823" t="s">
        <v>97</v>
      </c>
      <c r="AO1823">
        <v>0</v>
      </c>
      <c r="AP1823" t="s">
        <v>97</v>
      </c>
      <c r="AQ1823" t="s">
        <v>97</v>
      </c>
      <c r="AR1823">
        <v>0</v>
      </c>
      <c r="AS1823" t="s">
        <v>97</v>
      </c>
      <c r="AT1823" t="s">
        <v>97</v>
      </c>
      <c r="AU1823">
        <v>0</v>
      </c>
      <c r="AV1823" t="s">
        <v>97</v>
      </c>
      <c r="AW1823">
        <v>172.949003</v>
      </c>
      <c r="AX1823">
        <v>-43.708511850000001</v>
      </c>
    </row>
    <row r="1824" spans="1:50" x14ac:dyDescent="0.55000000000000004">
      <c r="A1824">
        <v>329300</v>
      </c>
      <c r="B1824" t="s">
        <v>1925</v>
      </c>
      <c r="C1824" t="s">
        <v>96</v>
      </c>
      <c r="D1824">
        <v>0</v>
      </c>
      <c r="E1824">
        <v>0</v>
      </c>
      <c r="F1824">
        <v>0</v>
      </c>
      <c r="G1824">
        <v>0</v>
      </c>
      <c r="H1824">
        <v>0.99</v>
      </c>
      <c r="I1824">
        <v>0</v>
      </c>
      <c r="J1824">
        <v>0</v>
      </c>
      <c r="K1824">
        <v>0</v>
      </c>
      <c r="L1824">
        <v>0.01</v>
      </c>
      <c r="M1824">
        <v>0.02</v>
      </c>
      <c r="N1824">
        <v>5.5094591545920597</v>
      </c>
      <c r="O1824">
        <f t="shared" si="56"/>
        <v>172.68287430000001</v>
      </c>
      <c r="P1824">
        <f t="shared" si="57"/>
        <v>-43.529599679999997</v>
      </c>
      <c r="R1824">
        <v>328200</v>
      </c>
      <c r="S1824" t="s">
        <v>1915</v>
      </c>
      <c r="T1824" t="s">
        <v>96</v>
      </c>
      <c r="U1824">
        <v>0</v>
      </c>
      <c r="V1824">
        <v>0</v>
      </c>
      <c r="W1824">
        <v>0</v>
      </c>
      <c r="X1824">
        <v>0</v>
      </c>
      <c r="Y1824">
        <v>0.85</v>
      </c>
      <c r="Z1824">
        <v>0</v>
      </c>
      <c r="AA1824">
        <v>0</v>
      </c>
      <c r="AB1824">
        <v>0</v>
      </c>
      <c r="AC1824">
        <v>0.15</v>
      </c>
      <c r="AD1824">
        <v>0.02</v>
      </c>
      <c r="AE1824">
        <v>2.4242175511106101</v>
      </c>
      <c r="AF1824">
        <v>172.61334309999901</v>
      </c>
      <c r="AG1824">
        <v>-43.558228499999998</v>
      </c>
      <c r="AI1824">
        <v>333300</v>
      </c>
      <c r="AJ1824" t="s">
        <v>1962</v>
      </c>
      <c r="AK1824" t="s">
        <v>96</v>
      </c>
      <c r="AL1824">
        <v>0</v>
      </c>
      <c r="AM1824">
        <v>0.31</v>
      </c>
      <c r="AN1824">
        <v>0</v>
      </c>
      <c r="AO1824">
        <v>0</v>
      </c>
      <c r="AP1824">
        <v>0</v>
      </c>
      <c r="AQ1824">
        <v>0.69</v>
      </c>
      <c r="AR1824">
        <v>0</v>
      </c>
      <c r="AS1824">
        <v>0</v>
      </c>
      <c r="AT1824">
        <v>0</v>
      </c>
      <c r="AU1824">
        <v>0</v>
      </c>
      <c r="AV1824">
        <v>4.7453772819722602</v>
      </c>
      <c r="AW1824">
        <v>172.9457755</v>
      </c>
      <c r="AX1824">
        <v>-43.80945328</v>
      </c>
    </row>
    <row r="1825" spans="1:50" x14ac:dyDescent="0.55000000000000004">
      <c r="A1825">
        <v>329400</v>
      </c>
      <c r="B1825" t="s">
        <v>1926</v>
      </c>
      <c r="C1825" t="s">
        <v>96</v>
      </c>
      <c r="D1825">
        <v>0</v>
      </c>
      <c r="E1825">
        <v>0.01</v>
      </c>
      <c r="F1825">
        <v>0</v>
      </c>
      <c r="G1825">
        <v>0</v>
      </c>
      <c r="H1825">
        <v>0.86</v>
      </c>
      <c r="I1825">
        <v>0</v>
      </c>
      <c r="J1825">
        <v>0</v>
      </c>
      <c r="K1825">
        <v>7.0000000000000007E-2</v>
      </c>
      <c r="L1825">
        <v>0.06</v>
      </c>
      <c r="M1825">
        <v>0.02</v>
      </c>
      <c r="N1825">
        <v>4.1798217382462504</v>
      </c>
      <c r="O1825">
        <f t="shared" si="56"/>
        <v>172.64356519999899</v>
      </c>
      <c r="P1825">
        <f t="shared" si="57"/>
        <v>-43.550544639999998</v>
      </c>
      <c r="R1825">
        <v>328300</v>
      </c>
      <c r="S1825" t="s">
        <v>1916</v>
      </c>
      <c r="T1825" t="s">
        <v>96</v>
      </c>
      <c r="U1825">
        <v>0</v>
      </c>
      <c r="V1825">
        <v>0</v>
      </c>
      <c r="W1825">
        <v>0</v>
      </c>
      <c r="X1825">
        <v>0</v>
      </c>
      <c r="Y1825">
        <v>1</v>
      </c>
      <c r="Z1825">
        <v>0</v>
      </c>
      <c r="AA1825">
        <v>0</v>
      </c>
      <c r="AB1825">
        <v>0</v>
      </c>
      <c r="AC1825">
        <v>0</v>
      </c>
      <c r="AD1825">
        <v>0.02</v>
      </c>
      <c r="AE1825">
        <v>1.5670197042710501</v>
      </c>
      <c r="AF1825">
        <v>172.7173109</v>
      </c>
      <c r="AG1825">
        <v>-43.500864270000001</v>
      </c>
      <c r="AI1825">
        <v>333500</v>
      </c>
      <c r="AJ1825" t="s">
        <v>1963</v>
      </c>
      <c r="AK1825" t="s">
        <v>96</v>
      </c>
      <c r="AL1825">
        <v>0</v>
      </c>
      <c r="AM1825">
        <v>0.36</v>
      </c>
      <c r="AN1825">
        <v>0</v>
      </c>
      <c r="AO1825">
        <v>0</v>
      </c>
      <c r="AP1825">
        <v>0</v>
      </c>
      <c r="AQ1825">
        <v>0.4</v>
      </c>
      <c r="AR1825">
        <v>0</v>
      </c>
      <c r="AS1825">
        <v>0</v>
      </c>
      <c r="AT1825">
        <v>0.24</v>
      </c>
      <c r="AU1825">
        <v>0</v>
      </c>
      <c r="AV1825">
        <v>3.02812357857331</v>
      </c>
      <c r="AW1825">
        <v>172.96853909999999</v>
      </c>
      <c r="AX1825">
        <v>-43.807126050000001</v>
      </c>
    </row>
    <row r="1826" spans="1:50" x14ac:dyDescent="0.55000000000000004">
      <c r="A1826">
        <v>329500</v>
      </c>
      <c r="B1826" t="s">
        <v>1927</v>
      </c>
      <c r="C1826" t="s">
        <v>96</v>
      </c>
      <c r="D1826">
        <v>0</v>
      </c>
      <c r="E1826">
        <v>0.02</v>
      </c>
      <c r="F1826">
        <v>0</v>
      </c>
      <c r="G1826">
        <v>0</v>
      </c>
      <c r="H1826">
        <v>0.92</v>
      </c>
      <c r="I1826">
        <v>0</v>
      </c>
      <c r="J1826">
        <v>0</v>
      </c>
      <c r="K1826">
        <v>0.06</v>
      </c>
      <c r="L1826">
        <v>0</v>
      </c>
      <c r="M1826">
        <v>0.02</v>
      </c>
      <c r="N1826">
        <v>5.1870392656439401</v>
      </c>
      <c r="O1826">
        <f t="shared" si="56"/>
        <v>172.6115739</v>
      </c>
      <c r="P1826">
        <f t="shared" si="57"/>
        <v>-43.571884900000001</v>
      </c>
      <c r="R1826">
        <v>328400</v>
      </c>
      <c r="S1826" t="s">
        <v>1917</v>
      </c>
      <c r="T1826" t="s">
        <v>96</v>
      </c>
      <c r="U1826">
        <v>0</v>
      </c>
      <c r="V1826">
        <v>0</v>
      </c>
      <c r="W1826">
        <v>0</v>
      </c>
      <c r="X1826">
        <v>0</v>
      </c>
      <c r="Y1826">
        <v>0.94</v>
      </c>
      <c r="Z1826">
        <v>0.02</v>
      </c>
      <c r="AA1826">
        <v>0</v>
      </c>
      <c r="AB1826">
        <v>0</v>
      </c>
      <c r="AC1826">
        <v>0.04</v>
      </c>
      <c r="AD1826">
        <v>0.02</v>
      </c>
      <c r="AE1826">
        <v>3.27038105563024</v>
      </c>
      <c r="AF1826">
        <v>172.6898229</v>
      </c>
      <c r="AG1826">
        <v>-43.518451630000001</v>
      </c>
      <c r="AI1826">
        <v>333700</v>
      </c>
      <c r="AJ1826" t="s">
        <v>1964</v>
      </c>
      <c r="AK1826" t="s">
        <v>96</v>
      </c>
      <c r="AL1826">
        <v>0</v>
      </c>
      <c r="AM1826">
        <v>0.28999999999999998</v>
      </c>
      <c r="AN1826">
        <v>0</v>
      </c>
      <c r="AO1826">
        <v>0</v>
      </c>
      <c r="AP1826">
        <v>-0.01</v>
      </c>
      <c r="AQ1826">
        <v>0.54</v>
      </c>
      <c r="AR1826">
        <v>0</v>
      </c>
      <c r="AS1826">
        <v>0</v>
      </c>
      <c r="AT1826">
        <v>0.18</v>
      </c>
      <c r="AU1826">
        <v>0</v>
      </c>
      <c r="AV1826">
        <v>1.6501264259527</v>
      </c>
      <c r="AW1826">
        <v>171.90320309999899</v>
      </c>
      <c r="AX1826">
        <v>-43.345688330000002</v>
      </c>
    </row>
    <row r="1827" spans="1:50" x14ac:dyDescent="0.55000000000000004">
      <c r="A1827">
        <v>329600</v>
      </c>
      <c r="B1827" t="s">
        <v>1928</v>
      </c>
      <c r="C1827" t="s">
        <v>96</v>
      </c>
      <c r="D1827">
        <v>0</v>
      </c>
      <c r="E1827">
        <v>0</v>
      </c>
      <c r="F1827">
        <v>0</v>
      </c>
      <c r="G1827">
        <v>0</v>
      </c>
      <c r="H1827">
        <v>0.96</v>
      </c>
      <c r="I1827">
        <v>0</v>
      </c>
      <c r="J1827">
        <v>0</v>
      </c>
      <c r="K1827">
        <v>0.02</v>
      </c>
      <c r="L1827">
        <v>0.02</v>
      </c>
      <c r="M1827">
        <v>0.02</v>
      </c>
      <c r="N1827">
        <v>4.98818035575741</v>
      </c>
      <c r="O1827">
        <f t="shared" si="56"/>
        <v>172.65983410000001</v>
      </c>
      <c r="P1827">
        <f t="shared" si="57"/>
        <v>-43.543168600000001</v>
      </c>
      <c r="R1827">
        <v>328500</v>
      </c>
      <c r="S1827" t="s">
        <v>1918</v>
      </c>
      <c r="T1827" t="s">
        <v>96</v>
      </c>
      <c r="U1827">
        <v>0</v>
      </c>
      <c r="V1827">
        <v>0</v>
      </c>
      <c r="W1827">
        <v>0</v>
      </c>
      <c r="X1827">
        <v>0</v>
      </c>
      <c r="Y1827">
        <v>1</v>
      </c>
      <c r="Z1827">
        <v>0</v>
      </c>
      <c r="AA1827">
        <v>0</v>
      </c>
      <c r="AB1827">
        <v>0</v>
      </c>
      <c r="AC1827">
        <v>0</v>
      </c>
      <c r="AD1827">
        <v>0.02</v>
      </c>
      <c r="AE1827">
        <v>2.8425084015507598</v>
      </c>
      <c r="AF1827">
        <v>172.67221799999999</v>
      </c>
      <c r="AG1827">
        <v>-43.528030919999999</v>
      </c>
      <c r="AI1827">
        <v>333800</v>
      </c>
      <c r="AJ1827" t="s">
        <v>1965</v>
      </c>
      <c r="AK1827" t="s">
        <v>96</v>
      </c>
      <c r="AL1827">
        <v>0</v>
      </c>
      <c r="AM1827">
        <v>0.86</v>
      </c>
      <c r="AN1827">
        <v>0</v>
      </c>
      <c r="AO1827">
        <v>0</v>
      </c>
      <c r="AP1827">
        <v>0</v>
      </c>
      <c r="AQ1827">
        <v>0.14000000000000001</v>
      </c>
      <c r="AR1827">
        <v>0</v>
      </c>
      <c r="AS1827">
        <v>0</v>
      </c>
      <c r="AT1827">
        <v>0</v>
      </c>
      <c r="AU1827">
        <v>0</v>
      </c>
      <c r="AV1827">
        <v>7.3668469061461899</v>
      </c>
      <c r="AW1827">
        <v>171.78713569999999</v>
      </c>
      <c r="AX1827">
        <v>-43.482886649999998</v>
      </c>
    </row>
    <row r="1828" spans="1:50" x14ac:dyDescent="0.55000000000000004">
      <c r="A1828">
        <v>329700</v>
      </c>
      <c r="B1828" t="s">
        <v>1929</v>
      </c>
      <c r="C1828" t="s">
        <v>96</v>
      </c>
      <c r="D1828">
        <v>0</v>
      </c>
      <c r="E1828">
        <v>0.02</v>
      </c>
      <c r="F1828">
        <v>0</v>
      </c>
      <c r="G1828">
        <v>0</v>
      </c>
      <c r="H1828">
        <v>0.8</v>
      </c>
      <c r="I1828">
        <v>0</v>
      </c>
      <c r="J1828">
        <v>0</v>
      </c>
      <c r="K1828">
        <v>0.12</v>
      </c>
      <c r="L1828">
        <v>0.06</v>
      </c>
      <c r="M1828">
        <v>0.02</v>
      </c>
      <c r="N1828">
        <v>4.22378465485437</v>
      </c>
      <c r="O1828">
        <f t="shared" si="56"/>
        <v>172.64130399999999</v>
      </c>
      <c r="P1828">
        <f t="shared" si="57"/>
        <v>-43.554820730000003</v>
      </c>
      <c r="R1828">
        <v>328600</v>
      </c>
      <c r="S1828" t="s">
        <v>1919</v>
      </c>
      <c r="T1828" t="s">
        <v>96</v>
      </c>
      <c r="U1828">
        <v>0</v>
      </c>
      <c r="V1828">
        <v>0</v>
      </c>
      <c r="W1828">
        <v>0</v>
      </c>
      <c r="X1828">
        <v>0</v>
      </c>
      <c r="Y1828">
        <v>1</v>
      </c>
      <c r="Z1828">
        <v>0</v>
      </c>
      <c r="AA1828">
        <v>0</v>
      </c>
      <c r="AB1828">
        <v>0</v>
      </c>
      <c r="AC1828">
        <v>0</v>
      </c>
      <c r="AD1828">
        <v>0.02</v>
      </c>
      <c r="AE1828">
        <v>2.1769781727041799</v>
      </c>
      <c r="AF1828">
        <v>172.70532319999899</v>
      </c>
      <c r="AG1828">
        <v>-43.510603580000002</v>
      </c>
      <c r="AI1828">
        <v>333900</v>
      </c>
      <c r="AJ1828" t="s">
        <v>1966</v>
      </c>
      <c r="AK1828" t="s">
        <v>96</v>
      </c>
      <c r="AL1828">
        <v>0</v>
      </c>
      <c r="AM1828">
        <v>0.45</v>
      </c>
      <c r="AN1828">
        <v>0</v>
      </c>
      <c r="AO1828">
        <v>0</v>
      </c>
      <c r="AP1828">
        <v>0</v>
      </c>
      <c r="AQ1828">
        <v>0.55000000000000004</v>
      </c>
      <c r="AR1828">
        <v>0</v>
      </c>
      <c r="AS1828">
        <v>0</v>
      </c>
      <c r="AT1828">
        <v>0</v>
      </c>
      <c r="AU1828">
        <v>0</v>
      </c>
      <c r="AV1828">
        <v>4.5785120507427699</v>
      </c>
      <c r="AW1828">
        <v>172.01364559999999</v>
      </c>
      <c r="AX1828">
        <v>-43.473180880000001</v>
      </c>
    </row>
    <row r="1829" spans="1:50" x14ac:dyDescent="0.55000000000000004">
      <c r="A1829">
        <v>329800</v>
      </c>
      <c r="B1829" t="s">
        <v>1930</v>
      </c>
      <c r="C1829" t="s">
        <v>96</v>
      </c>
      <c r="D1829">
        <v>0</v>
      </c>
      <c r="E1829">
        <v>0</v>
      </c>
      <c r="F1829">
        <v>0</v>
      </c>
      <c r="G1829">
        <v>0</v>
      </c>
      <c r="H1829">
        <v>0.98</v>
      </c>
      <c r="I1829">
        <v>0.01</v>
      </c>
      <c r="J1829">
        <v>0</v>
      </c>
      <c r="K1829">
        <v>0.01</v>
      </c>
      <c r="L1829">
        <v>0</v>
      </c>
      <c r="M1829">
        <v>0.02</v>
      </c>
      <c r="N1829">
        <v>7.1614992324404696</v>
      </c>
      <c r="O1829">
        <f t="shared" si="56"/>
        <v>172.70528669999999</v>
      </c>
      <c r="P1829">
        <f t="shared" si="57"/>
        <v>-43.519924070000002</v>
      </c>
      <c r="R1829">
        <v>328700</v>
      </c>
      <c r="S1829" t="s">
        <v>1920</v>
      </c>
      <c r="T1829" t="s">
        <v>96</v>
      </c>
      <c r="U1829">
        <v>0</v>
      </c>
      <c r="V1829">
        <v>0</v>
      </c>
      <c r="W1829">
        <v>0</v>
      </c>
      <c r="X1829">
        <v>0</v>
      </c>
      <c r="Y1829">
        <v>0.94</v>
      </c>
      <c r="Z1829">
        <v>0</v>
      </c>
      <c r="AA1829">
        <v>0</v>
      </c>
      <c r="AB1829">
        <v>0</v>
      </c>
      <c r="AC1829">
        <v>0.06</v>
      </c>
      <c r="AD1829">
        <v>0.02</v>
      </c>
      <c r="AE1829">
        <v>3.5511611363670799</v>
      </c>
      <c r="AF1829">
        <v>172.63316789999999</v>
      </c>
      <c r="AG1829">
        <v>-43.5508551</v>
      </c>
      <c r="AI1829">
        <v>334000</v>
      </c>
      <c r="AJ1829" t="s">
        <v>1967</v>
      </c>
      <c r="AK1829" t="s">
        <v>96</v>
      </c>
      <c r="AL1829">
        <v>0</v>
      </c>
      <c r="AM1829">
        <v>0.48</v>
      </c>
      <c r="AN1829">
        <v>0</v>
      </c>
      <c r="AO1829">
        <v>0</v>
      </c>
      <c r="AP1829">
        <v>1.99999999999999E-2</v>
      </c>
      <c r="AQ1829">
        <v>0.31</v>
      </c>
      <c r="AR1829">
        <v>0</v>
      </c>
      <c r="AS1829">
        <v>0.03</v>
      </c>
      <c r="AT1829">
        <v>0.16</v>
      </c>
      <c r="AU1829">
        <v>0</v>
      </c>
      <c r="AV1829">
        <v>10.425355298442801</v>
      </c>
      <c r="AW1829">
        <v>172.0944829</v>
      </c>
      <c r="AX1829">
        <v>-43.495838569999997</v>
      </c>
    </row>
    <row r="1830" spans="1:50" x14ac:dyDescent="0.55000000000000004">
      <c r="A1830">
        <v>329900</v>
      </c>
      <c r="B1830" t="s">
        <v>1931</v>
      </c>
      <c r="C1830" t="s">
        <v>96</v>
      </c>
      <c r="D1830">
        <v>0</v>
      </c>
      <c r="E1830">
        <v>0.03</v>
      </c>
      <c r="F1830">
        <v>0</v>
      </c>
      <c r="G1830">
        <v>0</v>
      </c>
      <c r="H1830">
        <v>0.87</v>
      </c>
      <c r="I1830">
        <v>0</v>
      </c>
      <c r="J1830">
        <v>0</v>
      </c>
      <c r="K1830">
        <v>0.03</v>
      </c>
      <c r="L1830">
        <v>7.0000000000000007E-2</v>
      </c>
      <c r="M1830">
        <v>0.02</v>
      </c>
      <c r="N1830">
        <v>4.1349435366099998</v>
      </c>
      <c r="O1830">
        <f t="shared" si="56"/>
        <v>172.65201579999999</v>
      </c>
      <c r="P1830">
        <f t="shared" si="57"/>
        <v>-43.54966245</v>
      </c>
      <c r="R1830">
        <v>328800</v>
      </c>
      <c r="S1830" t="s">
        <v>1956</v>
      </c>
      <c r="T1830" t="s">
        <v>96</v>
      </c>
      <c r="U1830">
        <v>0</v>
      </c>
      <c r="V1830">
        <v>0</v>
      </c>
      <c r="W1830">
        <v>0</v>
      </c>
      <c r="X1830">
        <v>0</v>
      </c>
      <c r="Y1830">
        <v>0.98</v>
      </c>
      <c r="Z1830">
        <v>0</v>
      </c>
      <c r="AA1830">
        <v>0</v>
      </c>
      <c r="AB1830">
        <v>0.01</v>
      </c>
      <c r="AC1830">
        <v>0.01</v>
      </c>
      <c r="AD1830">
        <v>0.02</v>
      </c>
      <c r="AE1830">
        <v>6.8004590610202804</v>
      </c>
      <c r="AF1830">
        <v>172.65345669999999</v>
      </c>
      <c r="AG1830">
        <v>-43.541388399999903</v>
      </c>
      <c r="AI1830">
        <v>334100</v>
      </c>
      <c r="AJ1830" t="s">
        <v>1968</v>
      </c>
      <c r="AK1830" t="s">
        <v>96</v>
      </c>
      <c r="AL1830">
        <v>0</v>
      </c>
      <c r="AM1830">
        <v>0.37</v>
      </c>
      <c r="AN1830">
        <v>0</v>
      </c>
      <c r="AO1830">
        <v>0</v>
      </c>
      <c r="AP1830">
        <v>0</v>
      </c>
      <c r="AQ1830">
        <v>0.37</v>
      </c>
      <c r="AR1830">
        <v>0</v>
      </c>
      <c r="AS1830">
        <v>0.08</v>
      </c>
      <c r="AT1830">
        <v>0.18</v>
      </c>
      <c r="AU1830">
        <v>0</v>
      </c>
      <c r="AV1830">
        <v>4.2112103227865099</v>
      </c>
      <c r="AW1830">
        <v>172.199665199999</v>
      </c>
      <c r="AX1830">
        <v>-43.474843849999999</v>
      </c>
    </row>
    <row r="1831" spans="1:50" x14ac:dyDescent="0.55000000000000004">
      <c r="A1831">
        <v>330000</v>
      </c>
      <c r="B1831" t="s">
        <v>1932</v>
      </c>
      <c r="C1831" t="s">
        <v>96</v>
      </c>
      <c r="D1831">
        <v>0</v>
      </c>
      <c r="E1831">
        <v>0</v>
      </c>
      <c r="F1831">
        <v>0</v>
      </c>
      <c r="G1831">
        <v>0</v>
      </c>
      <c r="H1831">
        <v>0.95</v>
      </c>
      <c r="I1831">
        <v>0</v>
      </c>
      <c r="J1831">
        <v>0</v>
      </c>
      <c r="K1831">
        <v>0.05</v>
      </c>
      <c r="L1831">
        <v>0</v>
      </c>
      <c r="M1831">
        <v>0.02</v>
      </c>
      <c r="N1831">
        <v>6.3702799931682899</v>
      </c>
      <c r="O1831">
        <f t="shared" si="56"/>
        <v>172.6094708</v>
      </c>
      <c r="P1831">
        <f t="shared" si="57"/>
        <v>-43.584783649999999</v>
      </c>
      <c r="R1831">
        <v>328900</v>
      </c>
      <c r="S1831" t="s">
        <v>1921</v>
      </c>
      <c r="T1831" t="s">
        <v>96</v>
      </c>
      <c r="U1831">
        <v>0</v>
      </c>
      <c r="V1831">
        <v>0</v>
      </c>
      <c r="W1831">
        <v>0</v>
      </c>
      <c r="X1831">
        <v>0</v>
      </c>
      <c r="Y1831">
        <v>1</v>
      </c>
      <c r="Z1831">
        <v>0</v>
      </c>
      <c r="AA1831">
        <v>0</v>
      </c>
      <c r="AB1831">
        <v>0</v>
      </c>
      <c r="AC1831">
        <v>0</v>
      </c>
      <c r="AD1831">
        <v>0.02</v>
      </c>
      <c r="AE1831">
        <v>1.1985555857484</v>
      </c>
      <c r="AF1831">
        <v>172.66374680000001</v>
      </c>
      <c r="AG1831">
        <v>-43.536859569999997</v>
      </c>
      <c r="AI1831">
        <v>334200</v>
      </c>
      <c r="AJ1831" t="s">
        <v>1969</v>
      </c>
      <c r="AK1831" t="s">
        <v>96</v>
      </c>
      <c r="AL1831">
        <v>0</v>
      </c>
      <c r="AM1831">
        <v>0.41</v>
      </c>
      <c r="AN1831">
        <v>0</v>
      </c>
      <c r="AO1831">
        <v>0</v>
      </c>
      <c r="AP1831">
        <v>1.11022302462515E-16</v>
      </c>
      <c r="AQ1831">
        <v>0.41</v>
      </c>
      <c r="AR1831">
        <v>0</v>
      </c>
      <c r="AS1831">
        <v>7.0000000000000007E-2</v>
      </c>
      <c r="AT1831">
        <v>0.11</v>
      </c>
      <c r="AU1831">
        <v>0</v>
      </c>
      <c r="AV1831">
        <v>3.2410447043943398</v>
      </c>
      <c r="AW1831">
        <v>172.03741579999999</v>
      </c>
      <c r="AX1831">
        <v>-43.658574850000001</v>
      </c>
    </row>
    <row r="1832" spans="1:50" x14ac:dyDescent="0.55000000000000004">
      <c r="A1832">
        <v>330100</v>
      </c>
      <c r="B1832" t="s">
        <v>1933</v>
      </c>
      <c r="C1832" t="s">
        <v>96</v>
      </c>
      <c r="D1832">
        <v>0</v>
      </c>
      <c r="E1832">
        <v>0.03</v>
      </c>
      <c r="F1832">
        <v>0</v>
      </c>
      <c r="G1832">
        <v>0</v>
      </c>
      <c r="H1832">
        <v>0.95</v>
      </c>
      <c r="I1832">
        <v>0</v>
      </c>
      <c r="J1832">
        <v>0</v>
      </c>
      <c r="K1832">
        <v>0.01</v>
      </c>
      <c r="L1832">
        <v>0.01</v>
      </c>
      <c r="M1832">
        <v>0.02</v>
      </c>
      <c r="N1832">
        <v>5.0892123403025398</v>
      </c>
      <c r="O1832">
        <f t="shared" si="56"/>
        <v>172.675242</v>
      </c>
      <c r="P1832">
        <f t="shared" si="57"/>
        <v>-43.540920110000002</v>
      </c>
      <c r="R1832">
        <v>329000</v>
      </c>
      <c r="S1832" t="s">
        <v>1922</v>
      </c>
      <c r="T1832" t="s">
        <v>96</v>
      </c>
      <c r="U1832">
        <v>0</v>
      </c>
      <c r="V1832">
        <v>0</v>
      </c>
      <c r="W1832">
        <v>0</v>
      </c>
      <c r="X1832">
        <v>0</v>
      </c>
      <c r="Y1832">
        <v>1</v>
      </c>
      <c r="Z1832">
        <v>0</v>
      </c>
      <c r="AA1832">
        <v>0</v>
      </c>
      <c r="AB1832">
        <v>0</v>
      </c>
      <c r="AC1832">
        <v>0</v>
      </c>
      <c r="AD1832">
        <v>0.02</v>
      </c>
      <c r="AE1832" t="s">
        <v>97</v>
      </c>
      <c r="AF1832">
        <v>172.58556129999999</v>
      </c>
      <c r="AG1832">
        <v>-43.600087569999999</v>
      </c>
      <c r="AI1832">
        <v>334300</v>
      </c>
      <c r="AJ1832" t="s">
        <v>1970</v>
      </c>
      <c r="AK1832" t="s">
        <v>96</v>
      </c>
      <c r="AL1832">
        <v>0</v>
      </c>
      <c r="AM1832">
        <v>0.56999999999999995</v>
      </c>
      <c r="AN1832">
        <v>0</v>
      </c>
      <c r="AO1832">
        <v>0</v>
      </c>
      <c r="AP1832">
        <v>0</v>
      </c>
      <c r="AQ1832">
        <v>0.43</v>
      </c>
      <c r="AR1832">
        <v>0</v>
      </c>
      <c r="AS1832">
        <v>0</v>
      </c>
      <c r="AT1832">
        <v>0</v>
      </c>
      <c r="AU1832">
        <v>0</v>
      </c>
      <c r="AV1832" t="s">
        <v>97</v>
      </c>
      <c r="AW1832">
        <v>172.150865199999</v>
      </c>
      <c r="AX1832">
        <v>-43.564590269999997</v>
      </c>
    </row>
    <row r="1833" spans="1:50" x14ac:dyDescent="0.55000000000000004">
      <c r="A1833">
        <v>330200</v>
      </c>
      <c r="B1833" t="s">
        <v>1934</v>
      </c>
      <c r="C1833" t="s">
        <v>96</v>
      </c>
      <c r="D1833">
        <v>0</v>
      </c>
      <c r="E1833">
        <v>0.01</v>
      </c>
      <c r="F1833">
        <v>0</v>
      </c>
      <c r="G1833">
        <v>0</v>
      </c>
      <c r="H1833">
        <v>0.96</v>
      </c>
      <c r="I1833">
        <v>0</v>
      </c>
      <c r="J1833">
        <v>0</v>
      </c>
      <c r="K1833">
        <v>0.01</v>
      </c>
      <c r="L1833">
        <v>0.02</v>
      </c>
      <c r="M1833">
        <v>0.02</v>
      </c>
      <c r="N1833">
        <v>8.6451757533498998</v>
      </c>
      <c r="O1833">
        <f t="shared" si="56"/>
        <v>172.729512</v>
      </c>
      <c r="P1833">
        <f t="shared" si="57"/>
        <v>-43.51368514</v>
      </c>
      <c r="R1833">
        <v>329100</v>
      </c>
      <c r="S1833" t="s">
        <v>1923</v>
      </c>
      <c r="T1833" t="s">
        <v>96</v>
      </c>
      <c r="U1833">
        <v>0</v>
      </c>
      <c r="V1833">
        <v>0</v>
      </c>
      <c r="W1833">
        <v>0</v>
      </c>
      <c r="X1833">
        <v>0</v>
      </c>
      <c r="Y1833">
        <v>0.76</v>
      </c>
      <c r="Z1833">
        <v>0</v>
      </c>
      <c r="AA1833">
        <v>0</v>
      </c>
      <c r="AB1833">
        <v>0</v>
      </c>
      <c r="AC1833">
        <v>0.24</v>
      </c>
      <c r="AD1833">
        <v>0.02</v>
      </c>
      <c r="AE1833">
        <v>1.8484260869293401</v>
      </c>
      <c r="AF1833">
        <v>172.6295034</v>
      </c>
      <c r="AG1833">
        <v>-43.559247239999998</v>
      </c>
      <c r="AI1833">
        <v>334400</v>
      </c>
      <c r="AJ1833" t="s">
        <v>1971</v>
      </c>
      <c r="AK1833" t="s">
        <v>96</v>
      </c>
      <c r="AL1833" t="s">
        <v>97</v>
      </c>
      <c r="AM1833" t="s">
        <v>97</v>
      </c>
      <c r="AN1833" t="s">
        <v>97</v>
      </c>
      <c r="AO1833">
        <v>0</v>
      </c>
      <c r="AP1833" t="s">
        <v>97</v>
      </c>
      <c r="AQ1833" t="s">
        <v>97</v>
      </c>
      <c r="AR1833">
        <v>0</v>
      </c>
      <c r="AS1833" t="s">
        <v>97</v>
      </c>
      <c r="AT1833" t="s">
        <v>97</v>
      </c>
      <c r="AU1833">
        <v>0</v>
      </c>
      <c r="AV1833" t="s">
        <v>97</v>
      </c>
      <c r="AW1833">
        <v>172.35028819999999</v>
      </c>
      <c r="AX1833">
        <v>-43.492371140000003</v>
      </c>
    </row>
    <row r="1834" spans="1:50" x14ac:dyDescent="0.55000000000000004">
      <c r="A1834">
        <v>330300</v>
      </c>
      <c r="B1834" t="s">
        <v>1935</v>
      </c>
      <c r="C1834" t="s">
        <v>96</v>
      </c>
      <c r="D1834">
        <v>0</v>
      </c>
      <c r="E1834">
        <v>0.02</v>
      </c>
      <c r="F1834">
        <v>0</v>
      </c>
      <c r="G1834">
        <v>0</v>
      </c>
      <c r="H1834">
        <v>0.87</v>
      </c>
      <c r="I1834">
        <v>0</v>
      </c>
      <c r="J1834">
        <v>0</v>
      </c>
      <c r="K1834">
        <v>0.1</v>
      </c>
      <c r="L1834">
        <v>0.01</v>
      </c>
      <c r="M1834">
        <v>0.02</v>
      </c>
      <c r="N1834">
        <v>5.4398243728698299</v>
      </c>
      <c r="O1834">
        <f t="shared" si="56"/>
        <v>172.62868130000001</v>
      </c>
      <c r="P1834">
        <f t="shared" si="57"/>
        <v>-43.57464384</v>
      </c>
      <c r="R1834">
        <v>329200</v>
      </c>
      <c r="S1834" t="s">
        <v>1924</v>
      </c>
      <c r="T1834" t="s">
        <v>96</v>
      </c>
      <c r="U1834">
        <v>0</v>
      </c>
      <c r="V1834">
        <v>0</v>
      </c>
      <c r="W1834">
        <v>0</v>
      </c>
      <c r="X1834">
        <v>0</v>
      </c>
      <c r="Y1834">
        <v>0.9</v>
      </c>
      <c r="Z1834">
        <v>0.02</v>
      </c>
      <c r="AA1834">
        <v>0</v>
      </c>
      <c r="AB1834">
        <v>0</v>
      </c>
      <c r="AC1834">
        <v>0.08</v>
      </c>
      <c r="AD1834">
        <v>0.02</v>
      </c>
      <c r="AE1834">
        <v>2.7528837096141601</v>
      </c>
      <c r="AF1834">
        <v>172.61924880000001</v>
      </c>
      <c r="AG1834">
        <v>-43.56590241</v>
      </c>
      <c r="AI1834">
        <v>334500</v>
      </c>
      <c r="AJ1834" t="s">
        <v>1972</v>
      </c>
      <c r="AK1834" t="s">
        <v>96</v>
      </c>
      <c r="AL1834">
        <v>0</v>
      </c>
      <c r="AM1834">
        <v>0</v>
      </c>
      <c r="AN1834">
        <v>0</v>
      </c>
      <c r="AO1834">
        <v>0</v>
      </c>
      <c r="AP1834">
        <v>0</v>
      </c>
      <c r="AQ1834">
        <v>1</v>
      </c>
      <c r="AR1834">
        <v>0</v>
      </c>
      <c r="AS1834">
        <v>0</v>
      </c>
      <c r="AT1834">
        <v>0</v>
      </c>
      <c r="AU1834">
        <v>0</v>
      </c>
      <c r="AV1834">
        <v>3.0025321175398898</v>
      </c>
      <c r="AW1834">
        <v>172.3194474</v>
      </c>
      <c r="AX1834">
        <v>-43.569411719999998</v>
      </c>
    </row>
    <row r="1835" spans="1:50" x14ac:dyDescent="0.55000000000000004">
      <c r="A1835">
        <v>330400</v>
      </c>
      <c r="B1835" t="s">
        <v>1936</v>
      </c>
      <c r="C1835" t="s">
        <v>96</v>
      </c>
      <c r="D1835">
        <v>0</v>
      </c>
      <c r="E1835">
        <v>0.01</v>
      </c>
      <c r="F1835">
        <v>0</v>
      </c>
      <c r="G1835">
        <v>0</v>
      </c>
      <c r="H1835">
        <v>0.96</v>
      </c>
      <c r="I1835">
        <v>0.01</v>
      </c>
      <c r="J1835">
        <v>0</v>
      </c>
      <c r="K1835">
        <v>0.02</v>
      </c>
      <c r="L1835">
        <v>0</v>
      </c>
      <c r="M1835">
        <v>0.02</v>
      </c>
      <c r="N1835">
        <v>5.8039882862893002</v>
      </c>
      <c r="O1835">
        <f t="shared" si="56"/>
        <v>172.68835969999901</v>
      </c>
      <c r="P1835">
        <f t="shared" si="57"/>
        <v>-43.53782313</v>
      </c>
      <c r="R1835">
        <v>329300</v>
      </c>
      <c r="S1835" t="s">
        <v>1925</v>
      </c>
      <c r="T1835" t="s">
        <v>96</v>
      </c>
      <c r="U1835">
        <v>0</v>
      </c>
      <c r="V1835">
        <v>0</v>
      </c>
      <c r="W1835">
        <v>0</v>
      </c>
      <c r="X1835">
        <v>0</v>
      </c>
      <c r="Y1835">
        <v>0.89</v>
      </c>
      <c r="Z1835">
        <v>0</v>
      </c>
      <c r="AA1835">
        <v>0</v>
      </c>
      <c r="AB1835">
        <v>0</v>
      </c>
      <c r="AC1835">
        <v>0.11</v>
      </c>
      <c r="AD1835">
        <v>0.02</v>
      </c>
      <c r="AE1835">
        <v>2.6094008130875102</v>
      </c>
      <c r="AF1835">
        <v>172.68287430000001</v>
      </c>
      <c r="AG1835">
        <v>-43.529599679999997</v>
      </c>
      <c r="AI1835">
        <v>334600</v>
      </c>
      <c r="AJ1835" t="s">
        <v>1973</v>
      </c>
      <c r="AK1835" t="s">
        <v>96</v>
      </c>
      <c r="AL1835">
        <v>0</v>
      </c>
      <c r="AM1835">
        <v>0.19</v>
      </c>
      <c r="AN1835">
        <v>0</v>
      </c>
      <c r="AO1835">
        <v>0</v>
      </c>
      <c r="AP1835">
        <v>0</v>
      </c>
      <c r="AQ1835">
        <v>0.51</v>
      </c>
      <c r="AR1835">
        <v>0</v>
      </c>
      <c r="AS1835">
        <v>0.16</v>
      </c>
      <c r="AT1835">
        <v>0.14000000000000001</v>
      </c>
      <c r="AU1835">
        <v>0</v>
      </c>
      <c r="AV1835">
        <v>2.1674149227272701</v>
      </c>
      <c r="AW1835">
        <v>172.36518720000001</v>
      </c>
      <c r="AX1835">
        <v>-43.525696230000001</v>
      </c>
    </row>
    <row r="1836" spans="1:50" x14ac:dyDescent="0.55000000000000004">
      <c r="A1836">
        <v>330500</v>
      </c>
      <c r="B1836" t="s">
        <v>1937</v>
      </c>
      <c r="C1836" t="s">
        <v>96</v>
      </c>
      <c r="D1836">
        <v>0</v>
      </c>
      <c r="E1836">
        <v>0</v>
      </c>
      <c r="F1836">
        <v>0</v>
      </c>
      <c r="G1836">
        <v>0</v>
      </c>
      <c r="H1836">
        <v>0.92</v>
      </c>
      <c r="I1836">
        <v>0.01</v>
      </c>
      <c r="J1836">
        <v>0</v>
      </c>
      <c r="K1836">
        <v>7.0000000000000007E-2</v>
      </c>
      <c r="L1836">
        <v>0</v>
      </c>
      <c r="M1836">
        <v>0.02</v>
      </c>
      <c r="N1836">
        <v>4.7756432392802903</v>
      </c>
      <c r="O1836">
        <f t="shared" si="56"/>
        <v>172.668316</v>
      </c>
      <c r="P1836">
        <f t="shared" si="57"/>
        <v>-43.547957580000002</v>
      </c>
      <c r="R1836">
        <v>329400</v>
      </c>
      <c r="S1836" t="s">
        <v>1926</v>
      </c>
      <c r="T1836" t="s">
        <v>96</v>
      </c>
      <c r="U1836">
        <v>0</v>
      </c>
      <c r="V1836">
        <v>0</v>
      </c>
      <c r="W1836">
        <v>0</v>
      </c>
      <c r="X1836">
        <v>0</v>
      </c>
      <c r="Y1836">
        <v>0.67</v>
      </c>
      <c r="Z1836">
        <v>0</v>
      </c>
      <c r="AA1836">
        <v>0</v>
      </c>
      <c r="AB1836">
        <v>0</v>
      </c>
      <c r="AC1836">
        <v>0.33</v>
      </c>
      <c r="AD1836">
        <v>0.02</v>
      </c>
      <c r="AE1836">
        <v>2.6198223754580798</v>
      </c>
      <c r="AF1836">
        <v>172.64356519999899</v>
      </c>
      <c r="AG1836">
        <v>-43.550544639999998</v>
      </c>
      <c r="AI1836">
        <v>334700</v>
      </c>
      <c r="AJ1836" t="s">
        <v>1974</v>
      </c>
      <c r="AK1836" t="s">
        <v>96</v>
      </c>
      <c r="AL1836">
        <v>0</v>
      </c>
      <c r="AM1836">
        <v>0</v>
      </c>
      <c r="AN1836">
        <v>0</v>
      </c>
      <c r="AO1836">
        <v>0</v>
      </c>
      <c r="AP1836">
        <v>-0.01</v>
      </c>
      <c r="AQ1836">
        <v>0.76</v>
      </c>
      <c r="AR1836">
        <v>0</v>
      </c>
      <c r="AS1836">
        <v>0.14000000000000001</v>
      </c>
      <c r="AT1836">
        <v>0.11</v>
      </c>
      <c r="AU1836">
        <v>0</v>
      </c>
      <c r="AV1836">
        <v>4.0593471793411497</v>
      </c>
      <c r="AW1836">
        <v>172.30295869999901</v>
      </c>
      <c r="AX1836">
        <v>-43.615138889999997</v>
      </c>
    </row>
    <row r="1837" spans="1:50" x14ac:dyDescent="0.55000000000000004">
      <c r="A1837">
        <v>330600</v>
      </c>
      <c r="B1837" t="s">
        <v>1938</v>
      </c>
      <c r="C1837" t="s">
        <v>96</v>
      </c>
      <c r="D1837">
        <v>0</v>
      </c>
      <c r="E1837">
        <v>0.03</v>
      </c>
      <c r="F1837">
        <v>0</v>
      </c>
      <c r="G1837">
        <v>0</v>
      </c>
      <c r="H1837">
        <v>0.75</v>
      </c>
      <c r="I1837">
        <v>0</v>
      </c>
      <c r="J1837">
        <v>0</v>
      </c>
      <c r="K1837">
        <v>0.2</v>
      </c>
      <c r="L1837">
        <v>0.02</v>
      </c>
      <c r="M1837">
        <v>0.02</v>
      </c>
      <c r="N1837">
        <v>4.48122444231036</v>
      </c>
      <c r="O1837">
        <f t="shared" si="56"/>
        <v>172.64282460000001</v>
      </c>
      <c r="P1837">
        <f t="shared" si="57"/>
        <v>-43.56340204</v>
      </c>
      <c r="R1837">
        <v>329500</v>
      </c>
      <c r="S1837" t="s">
        <v>1927</v>
      </c>
      <c r="T1837" t="s">
        <v>96</v>
      </c>
      <c r="U1837">
        <v>0</v>
      </c>
      <c r="V1837">
        <v>0</v>
      </c>
      <c r="W1837">
        <v>0</v>
      </c>
      <c r="X1837">
        <v>0</v>
      </c>
      <c r="Y1837">
        <v>1</v>
      </c>
      <c r="Z1837">
        <v>0</v>
      </c>
      <c r="AA1837">
        <v>0</v>
      </c>
      <c r="AB1837">
        <v>0</v>
      </c>
      <c r="AC1837">
        <v>0</v>
      </c>
      <c r="AD1837">
        <v>0.02</v>
      </c>
      <c r="AE1837" t="s">
        <v>97</v>
      </c>
      <c r="AF1837">
        <v>172.6115739</v>
      </c>
      <c r="AG1837">
        <v>-43.571884900000001</v>
      </c>
      <c r="AI1837">
        <v>334900</v>
      </c>
      <c r="AJ1837" t="s">
        <v>1975</v>
      </c>
      <c r="AK1837" t="s">
        <v>96</v>
      </c>
      <c r="AL1837">
        <v>0</v>
      </c>
      <c r="AM1837">
        <v>0</v>
      </c>
      <c r="AN1837">
        <v>0</v>
      </c>
      <c r="AO1837">
        <v>0</v>
      </c>
      <c r="AP1837">
        <v>0</v>
      </c>
      <c r="AQ1837">
        <v>0.9</v>
      </c>
      <c r="AR1837">
        <v>0</v>
      </c>
      <c r="AS1837">
        <v>0</v>
      </c>
      <c r="AT1837">
        <v>0.1</v>
      </c>
      <c r="AU1837">
        <v>0</v>
      </c>
      <c r="AV1837">
        <v>1.5288126780796101</v>
      </c>
      <c r="AW1837">
        <v>172.36340669999899</v>
      </c>
      <c r="AX1837">
        <v>-43.600863480000001</v>
      </c>
    </row>
    <row r="1838" spans="1:50" x14ac:dyDescent="0.55000000000000004">
      <c r="A1838">
        <v>330700</v>
      </c>
      <c r="B1838" t="s">
        <v>1976</v>
      </c>
      <c r="C1838" t="s">
        <v>96</v>
      </c>
      <c r="D1838" t="s">
        <v>97</v>
      </c>
      <c r="E1838" t="s">
        <v>97</v>
      </c>
      <c r="F1838" t="s">
        <v>97</v>
      </c>
      <c r="G1838">
        <v>0</v>
      </c>
      <c r="H1838" t="s">
        <v>97</v>
      </c>
      <c r="I1838" t="s">
        <v>97</v>
      </c>
      <c r="J1838">
        <v>0</v>
      </c>
      <c r="K1838" t="s">
        <v>97</v>
      </c>
      <c r="L1838" t="s">
        <v>97</v>
      </c>
      <c r="M1838">
        <v>0.02</v>
      </c>
      <c r="N1838" t="s">
        <v>97</v>
      </c>
      <c r="O1838">
        <f t="shared" si="56"/>
        <v>172.70629269999901</v>
      </c>
      <c r="P1838">
        <f t="shared" si="57"/>
        <v>-43.534821450000003</v>
      </c>
      <c r="R1838">
        <v>329600</v>
      </c>
      <c r="S1838" t="s">
        <v>1928</v>
      </c>
      <c r="T1838" t="s">
        <v>96</v>
      </c>
      <c r="U1838" t="s">
        <v>97</v>
      </c>
      <c r="V1838" t="s">
        <v>97</v>
      </c>
      <c r="W1838" t="s">
        <v>97</v>
      </c>
      <c r="X1838">
        <v>0</v>
      </c>
      <c r="Y1838" t="s">
        <v>97</v>
      </c>
      <c r="Z1838" t="s">
        <v>97</v>
      </c>
      <c r="AA1838">
        <v>0</v>
      </c>
      <c r="AB1838" t="s">
        <v>97</v>
      </c>
      <c r="AC1838" t="s">
        <v>97</v>
      </c>
      <c r="AD1838">
        <v>0.02</v>
      </c>
      <c r="AE1838" t="s">
        <v>97</v>
      </c>
      <c r="AF1838">
        <v>172.65983410000001</v>
      </c>
      <c r="AG1838">
        <v>-43.543168600000001</v>
      </c>
      <c r="AI1838">
        <v>335000</v>
      </c>
      <c r="AJ1838" t="s">
        <v>1977</v>
      </c>
      <c r="AK1838" t="s">
        <v>96</v>
      </c>
      <c r="AL1838">
        <v>0</v>
      </c>
      <c r="AM1838">
        <v>0.09</v>
      </c>
      <c r="AN1838">
        <v>0</v>
      </c>
      <c r="AO1838">
        <v>0</v>
      </c>
      <c r="AP1838">
        <v>-0.01</v>
      </c>
      <c r="AQ1838">
        <v>0.64</v>
      </c>
      <c r="AR1838">
        <v>0</v>
      </c>
      <c r="AS1838">
        <v>0.09</v>
      </c>
      <c r="AT1838">
        <v>0.19</v>
      </c>
      <c r="AU1838">
        <v>0</v>
      </c>
      <c r="AV1838">
        <v>4.4130419376121104</v>
      </c>
      <c r="AW1838">
        <v>172.3755659</v>
      </c>
      <c r="AX1838">
        <v>-43.655580550000003</v>
      </c>
    </row>
    <row r="1839" spans="1:50" x14ac:dyDescent="0.55000000000000004">
      <c r="A1839">
        <v>330800</v>
      </c>
      <c r="B1839" t="s">
        <v>1940</v>
      </c>
      <c r="C1839" t="s">
        <v>96</v>
      </c>
      <c r="D1839">
        <v>0</v>
      </c>
      <c r="E1839">
        <v>0.03</v>
      </c>
      <c r="F1839">
        <v>0</v>
      </c>
      <c r="G1839">
        <v>0</v>
      </c>
      <c r="H1839">
        <v>0.8</v>
      </c>
      <c r="I1839">
        <v>0</v>
      </c>
      <c r="J1839">
        <v>0</v>
      </c>
      <c r="K1839">
        <v>0.14000000000000001</v>
      </c>
      <c r="L1839">
        <v>0.03</v>
      </c>
      <c r="M1839">
        <v>0.02</v>
      </c>
      <c r="N1839">
        <v>4.3369501708452098</v>
      </c>
      <c r="O1839">
        <f t="shared" si="56"/>
        <v>172.65395899999999</v>
      </c>
      <c r="P1839">
        <f t="shared" si="57"/>
        <v>-43.55868254</v>
      </c>
      <c r="R1839">
        <v>329700</v>
      </c>
      <c r="S1839" t="s">
        <v>1929</v>
      </c>
      <c r="T1839" t="s">
        <v>96</v>
      </c>
      <c r="U1839">
        <v>0</v>
      </c>
      <c r="V1839">
        <v>0</v>
      </c>
      <c r="W1839">
        <v>0</v>
      </c>
      <c r="X1839">
        <v>0</v>
      </c>
      <c r="Y1839">
        <v>0.82</v>
      </c>
      <c r="Z1839">
        <v>0</v>
      </c>
      <c r="AA1839">
        <v>0</v>
      </c>
      <c r="AB1839">
        <v>0</v>
      </c>
      <c r="AC1839">
        <v>0.18</v>
      </c>
      <c r="AD1839">
        <v>0.02</v>
      </c>
      <c r="AE1839">
        <v>3.3862523664269899</v>
      </c>
      <c r="AF1839">
        <v>172.64130399999999</v>
      </c>
      <c r="AG1839">
        <v>-43.554820730000003</v>
      </c>
      <c r="AI1839">
        <v>335100</v>
      </c>
      <c r="AJ1839" t="s">
        <v>1978</v>
      </c>
      <c r="AK1839" t="s">
        <v>96</v>
      </c>
      <c r="AL1839">
        <v>0</v>
      </c>
      <c r="AM1839">
        <v>0</v>
      </c>
      <c r="AN1839">
        <v>0</v>
      </c>
      <c r="AO1839">
        <v>0</v>
      </c>
      <c r="AP1839">
        <v>0</v>
      </c>
      <c r="AQ1839">
        <v>0.87</v>
      </c>
      <c r="AR1839">
        <v>0</v>
      </c>
      <c r="AS1839">
        <v>0</v>
      </c>
      <c r="AT1839">
        <v>0.13</v>
      </c>
      <c r="AU1839">
        <v>0</v>
      </c>
      <c r="AV1839">
        <v>1.29580810684724</v>
      </c>
      <c r="AW1839">
        <v>172.37569819999999</v>
      </c>
      <c r="AX1839">
        <v>-43.600496419999999</v>
      </c>
    </row>
    <row r="1840" spans="1:50" x14ac:dyDescent="0.55000000000000004">
      <c r="A1840">
        <v>330900</v>
      </c>
      <c r="B1840" t="s">
        <v>1941</v>
      </c>
      <c r="C1840" t="s">
        <v>96</v>
      </c>
      <c r="D1840">
        <v>0</v>
      </c>
      <c r="E1840">
        <v>0</v>
      </c>
      <c r="F1840">
        <v>0</v>
      </c>
      <c r="G1840">
        <v>0</v>
      </c>
      <c r="H1840">
        <v>0.86</v>
      </c>
      <c r="I1840">
        <v>0</v>
      </c>
      <c r="J1840">
        <v>0</v>
      </c>
      <c r="K1840">
        <v>0.14000000000000001</v>
      </c>
      <c r="L1840">
        <v>0</v>
      </c>
      <c r="M1840">
        <v>0.02</v>
      </c>
      <c r="N1840">
        <v>4.1112428472738598</v>
      </c>
      <c r="O1840">
        <f t="shared" si="56"/>
        <v>172.66204389999999</v>
      </c>
      <c r="P1840">
        <f t="shared" si="57"/>
        <v>-43.556082269999997</v>
      </c>
      <c r="R1840">
        <v>329800</v>
      </c>
      <c r="S1840" t="s">
        <v>1930</v>
      </c>
      <c r="T1840" t="s">
        <v>96</v>
      </c>
      <c r="U1840">
        <v>0</v>
      </c>
      <c r="V1840">
        <v>0</v>
      </c>
      <c r="W1840">
        <v>0</v>
      </c>
      <c r="X1840">
        <v>0</v>
      </c>
      <c r="Y1840">
        <v>1</v>
      </c>
      <c r="Z1840">
        <v>0</v>
      </c>
      <c r="AA1840">
        <v>0</v>
      </c>
      <c r="AB1840">
        <v>0</v>
      </c>
      <c r="AC1840">
        <v>0</v>
      </c>
      <c r="AD1840">
        <v>0.02</v>
      </c>
      <c r="AE1840" t="s">
        <v>97</v>
      </c>
      <c r="AF1840">
        <v>172.70528669999999</v>
      </c>
      <c r="AG1840">
        <v>-43.519924070000002</v>
      </c>
      <c r="AI1840">
        <v>335200</v>
      </c>
      <c r="AJ1840" t="s">
        <v>1979</v>
      </c>
      <c r="AK1840" t="s">
        <v>96</v>
      </c>
      <c r="AL1840">
        <v>0</v>
      </c>
      <c r="AM1840">
        <v>0</v>
      </c>
      <c r="AN1840">
        <v>0</v>
      </c>
      <c r="AO1840">
        <v>0</v>
      </c>
      <c r="AP1840">
        <v>0</v>
      </c>
      <c r="AQ1840">
        <v>0.64</v>
      </c>
      <c r="AR1840">
        <v>0</v>
      </c>
      <c r="AS1840">
        <v>0.08</v>
      </c>
      <c r="AT1840">
        <v>0.28000000000000003</v>
      </c>
      <c r="AU1840">
        <v>0</v>
      </c>
      <c r="AV1840">
        <v>1.4172384691532101</v>
      </c>
      <c r="AW1840">
        <v>172.39602590000001</v>
      </c>
      <c r="AX1840">
        <v>-43.59059543</v>
      </c>
    </row>
    <row r="1841" spans="1:50" x14ac:dyDescent="0.55000000000000004">
      <c r="A1841">
        <v>331000</v>
      </c>
      <c r="B1841" t="s">
        <v>1942</v>
      </c>
      <c r="C1841" t="s">
        <v>96</v>
      </c>
      <c r="D1841">
        <v>0</v>
      </c>
      <c r="E1841">
        <v>0</v>
      </c>
      <c r="F1841">
        <v>0</v>
      </c>
      <c r="G1841">
        <v>0</v>
      </c>
      <c r="H1841">
        <v>0.97</v>
      </c>
      <c r="I1841">
        <v>0</v>
      </c>
      <c r="J1841">
        <v>0</v>
      </c>
      <c r="K1841">
        <v>0</v>
      </c>
      <c r="L1841">
        <v>0.03</v>
      </c>
      <c r="M1841">
        <v>0.02</v>
      </c>
      <c r="N1841">
        <v>5.8831517444010002</v>
      </c>
      <c r="O1841">
        <f t="shared" si="56"/>
        <v>172.6760611</v>
      </c>
      <c r="P1841">
        <f t="shared" si="57"/>
        <v>-43.551618339999997</v>
      </c>
      <c r="R1841">
        <v>329900</v>
      </c>
      <c r="S1841" t="s">
        <v>1931</v>
      </c>
      <c r="T1841" t="s">
        <v>96</v>
      </c>
      <c r="U1841" t="s">
        <v>97</v>
      </c>
      <c r="V1841" t="s">
        <v>97</v>
      </c>
      <c r="W1841" t="s">
        <v>97</v>
      </c>
      <c r="X1841">
        <v>0</v>
      </c>
      <c r="Y1841" t="s">
        <v>97</v>
      </c>
      <c r="Z1841" t="s">
        <v>97</v>
      </c>
      <c r="AA1841">
        <v>0</v>
      </c>
      <c r="AB1841" t="s">
        <v>97</v>
      </c>
      <c r="AC1841" t="s">
        <v>97</v>
      </c>
      <c r="AD1841">
        <v>0.02</v>
      </c>
      <c r="AE1841" t="s">
        <v>97</v>
      </c>
      <c r="AF1841">
        <v>172.65201579999999</v>
      </c>
      <c r="AG1841">
        <v>-43.54966245</v>
      </c>
      <c r="AI1841">
        <v>335300</v>
      </c>
      <c r="AJ1841" t="s">
        <v>1980</v>
      </c>
      <c r="AK1841" t="s">
        <v>96</v>
      </c>
      <c r="AL1841">
        <v>0</v>
      </c>
      <c r="AM1841">
        <v>0</v>
      </c>
      <c r="AN1841">
        <v>0</v>
      </c>
      <c r="AO1841">
        <v>0</v>
      </c>
      <c r="AP1841">
        <v>0</v>
      </c>
      <c r="AQ1841">
        <v>0.5</v>
      </c>
      <c r="AR1841">
        <v>0</v>
      </c>
      <c r="AS1841">
        <v>0.22</v>
      </c>
      <c r="AT1841">
        <v>0.28000000000000003</v>
      </c>
      <c r="AU1841">
        <v>0</v>
      </c>
      <c r="AV1841">
        <v>0.99426675006460796</v>
      </c>
      <c r="AW1841">
        <v>172.37458519999899</v>
      </c>
      <c r="AX1841">
        <v>-43.614909699999998</v>
      </c>
    </row>
    <row r="1842" spans="1:50" x14ac:dyDescent="0.55000000000000004">
      <c r="A1842">
        <v>331100</v>
      </c>
      <c r="B1842" t="s">
        <v>1943</v>
      </c>
      <c r="C1842" t="s">
        <v>96</v>
      </c>
      <c r="D1842">
        <v>0</v>
      </c>
      <c r="E1842">
        <v>0.01</v>
      </c>
      <c r="F1842">
        <v>0</v>
      </c>
      <c r="G1842">
        <v>0</v>
      </c>
      <c r="H1842">
        <v>0.94</v>
      </c>
      <c r="I1842">
        <v>0.02</v>
      </c>
      <c r="J1842">
        <v>0</v>
      </c>
      <c r="K1842">
        <v>0.01</v>
      </c>
      <c r="L1842">
        <v>0.02</v>
      </c>
      <c r="M1842">
        <v>0.02</v>
      </c>
      <c r="N1842">
        <v>5.7616917616337799</v>
      </c>
      <c r="O1842">
        <f t="shared" si="56"/>
        <v>172.68689850000001</v>
      </c>
      <c r="P1842">
        <f t="shared" si="57"/>
        <v>-43.548741360000001</v>
      </c>
      <c r="R1842">
        <v>330000</v>
      </c>
      <c r="S1842" t="s">
        <v>1932</v>
      </c>
      <c r="T1842" t="s">
        <v>96</v>
      </c>
      <c r="U1842">
        <v>0</v>
      </c>
      <c r="V1842">
        <v>0</v>
      </c>
      <c r="W1842">
        <v>0</v>
      </c>
      <c r="X1842">
        <v>0</v>
      </c>
      <c r="Y1842">
        <v>1</v>
      </c>
      <c r="Z1842">
        <v>0</v>
      </c>
      <c r="AA1842">
        <v>0</v>
      </c>
      <c r="AB1842">
        <v>0</v>
      </c>
      <c r="AC1842">
        <v>0</v>
      </c>
      <c r="AD1842">
        <v>0.02</v>
      </c>
      <c r="AE1842" t="s">
        <v>97</v>
      </c>
      <c r="AF1842">
        <v>172.6094708</v>
      </c>
      <c r="AG1842">
        <v>-43.584783649999999</v>
      </c>
      <c r="AI1842">
        <v>335400</v>
      </c>
      <c r="AJ1842" t="s">
        <v>1981</v>
      </c>
      <c r="AK1842" t="s">
        <v>96</v>
      </c>
      <c r="AL1842">
        <v>0</v>
      </c>
      <c r="AM1842">
        <v>0.28999999999999998</v>
      </c>
      <c r="AN1842">
        <v>0</v>
      </c>
      <c r="AO1842">
        <v>0</v>
      </c>
      <c r="AP1842">
        <v>0</v>
      </c>
      <c r="AQ1842">
        <v>0.26</v>
      </c>
      <c r="AR1842">
        <v>0</v>
      </c>
      <c r="AS1842">
        <v>0.08</v>
      </c>
      <c r="AT1842">
        <v>0.37</v>
      </c>
      <c r="AU1842">
        <v>0</v>
      </c>
      <c r="AV1842" t="s">
        <v>97</v>
      </c>
      <c r="AW1842">
        <v>172.21023840000001</v>
      </c>
      <c r="AX1842">
        <v>-43.792544120000002</v>
      </c>
    </row>
    <row r="1843" spans="1:50" x14ac:dyDescent="0.55000000000000004">
      <c r="A1843">
        <v>331200</v>
      </c>
      <c r="B1843" t="s">
        <v>1944</v>
      </c>
      <c r="C1843" t="s">
        <v>96</v>
      </c>
      <c r="D1843">
        <v>0</v>
      </c>
      <c r="E1843">
        <v>0</v>
      </c>
      <c r="F1843">
        <v>0</v>
      </c>
      <c r="G1843">
        <v>0</v>
      </c>
      <c r="H1843">
        <v>0.9</v>
      </c>
      <c r="I1843">
        <v>0</v>
      </c>
      <c r="J1843">
        <v>0</v>
      </c>
      <c r="K1843">
        <v>0.1</v>
      </c>
      <c r="L1843">
        <v>0</v>
      </c>
      <c r="M1843">
        <v>0.02</v>
      </c>
      <c r="N1843">
        <v>5.78728664453691</v>
      </c>
      <c r="O1843">
        <f t="shared" si="56"/>
        <v>172.65142109999999</v>
      </c>
      <c r="P1843">
        <f t="shared" si="57"/>
        <v>-43.57013559</v>
      </c>
      <c r="R1843">
        <v>330100</v>
      </c>
      <c r="S1843" t="s">
        <v>1933</v>
      </c>
      <c r="T1843" t="s">
        <v>96</v>
      </c>
      <c r="U1843">
        <v>0</v>
      </c>
      <c r="V1843">
        <v>0</v>
      </c>
      <c r="W1843">
        <v>0</v>
      </c>
      <c r="X1843">
        <v>0</v>
      </c>
      <c r="Y1843">
        <v>1</v>
      </c>
      <c r="Z1843">
        <v>0</v>
      </c>
      <c r="AA1843">
        <v>0</v>
      </c>
      <c r="AB1843">
        <v>0</v>
      </c>
      <c r="AC1843">
        <v>0</v>
      </c>
      <c r="AD1843">
        <v>0.02</v>
      </c>
      <c r="AE1843">
        <v>2.75459931989892</v>
      </c>
      <c r="AF1843">
        <v>172.675242</v>
      </c>
      <c r="AG1843">
        <v>-43.540920110000002</v>
      </c>
      <c r="AI1843">
        <v>335500</v>
      </c>
      <c r="AJ1843" t="s">
        <v>1982</v>
      </c>
      <c r="AK1843" t="s">
        <v>96</v>
      </c>
      <c r="AL1843">
        <v>0</v>
      </c>
      <c r="AM1843">
        <v>0.03</v>
      </c>
      <c r="AN1843">
        <v>0</v>
      </c>
      <c r="AO1843">
        <v>0</v>
      </c>
      <c r="AP1843">
        <v>0</v>
      </c>
      <c r="AQ1843">
        <v>0.45</v>
      </c>
      <c r="AR1843">
        <v>0</v>
      </c>
      <c r="AS1843">
        <v>0.22</v>
      </c>
      <c r="AT1843">
        <v>0.3</v>
      </c>
      <c r="AU1843">
        <v>0</v>
      </c>
      <c r="AV1843">
        <v>2.0750482788463902</v>
      </c>
      <c r="AW1843">
        <v>172.4018365</v>
      </c>
      <c r="AX1843">
        <v>-43.610581760000002</v>
      </c>
    </row>
    <row r="1844" spans="1:50" x14ac:dyDescent="0.55000000000000004">
      <c r="A1844">
        <v>331300</v>
      </c>
      <c r="B1844" t="s">
        <v>1945</v>
      </c>
      <c r="C1844" t="s">
        <v>96</v>
      </c>
      <c r="D1844">
        <v>0</v>
      </c>
      <c r="E1844">
        <v>0</v>
      </c>
      <c r="F1844">
        <v>0</v>
      </c>
      <c r="G1844">
        <v>0</v>
      </c>
      <c r="H1844">
        <v>0.85</v>
      </c>
      <c r="I1844">
        <v>0</v>
      </c>
      <c r="J1844">
        <v>0</v>
      </c>
      <c r="K1844">
        <v>0.15</v>
      </c>
      <c r="L1844">
        <v>0</v>
      </c>
      <c r="M1844">
        <v>0.02</v>
      </c>
      <c r="N1844">
        <v>5.9852913786447903</v>
      </c>
      <c r="O1844">
        <f t="shared" si="56"/>
        <v>172.64062139999999</v>
      </c>
      <c r="P1844">
        <f t="shared" si="57"/>
        <v>-43.578005859999998</v>
      </c>
      <c r="R1844">
        <v>330200</v>
      </c>
      <c r="S1844" t="s">
        <v>1934</v>
      </c>
      <c r="T1844" t="s">
        <v>96</v>
      </c>
      <c r="U1844">
        <v>0</v>
      </c>
      <c r="V1844">
        <v>0</v>
      </c>
      <c r="W1844">
        <v>0</v>
      </c>
      <c r="X1844">
        <v>0</v>
      </c>
      <c r="Y1844">
        <v>0.95</v>
      </c>
      <c r="Z1844">
        <v>0</v>
      </c>
      <c r="AA1844">
        <v>0</v>
      </c>
      <c r="AB1844">
        <v>0</v>
      </c>
      <c r="AC1844">
        <v>0.05</v>
      </c>
      <c r="AD1844">
        <v>0.02</v>
      </c>
      <c r="AE1844">
        <v>3.6970450493103102</v>
      </c>
      <c r="AF1844">
        <v>172.729512</v>
      </c>
      <c r="AG1844">
        <v>-43.51368514</v>
      </c>
      <c r="AI1844">
        <v>335600</v>
      </c>
      <c r="AJ1844" t="s">
        <v>1983</v>
      </c>
      <c r="AK1844" t="s">
        <v>96</v>
      </c>
      <c r="AL1844">
        <v>0</v>
      </c>
      <c r="AM1844">
        <v>0</v>
      </c>
      <c r="AN1844">
        <v>0</v>
      </c>
      <c r="AO1844">
        <v>0</v>
      </c>
      <c r="AP1844">
        <v>1.11022302462515E-16</v>
      </c>
      <c r="AQ1844">
        <v>0.83</v>
      </c>
      <c r="AR1844">
        <v>0</v>
      </c>
      <c r="AS1844">
        <v>7.0000000000000007E-2</v>
      </c>
      <c r="AT1844">
        <v>0.1</v>
      </c>
      <c r="AU1844">
        <v>0</v>
      </c>
      <c r="AV1844">
        <v>1.87866435356975</v>
      </c>
      <c r="AW1844">
        <v>172.46487549999901</v>
      </c>
      <c r="AX1844">
        <v>-43.595419210000003</v>
      </c>
    </row>
    <row r="1845" spans="1:50" x14ac:dyDescent="0.55000000000000004">
      <c r="A1845">
        <v>331400</v>
      </c>
      <c r="B1845" t="s">
        <v>1946</v>
      </c>
      <c r="C1845" t="s">
        <v>96</v>
      </c>
      <c r="D1845">
        <v>0</v>
      </c>
      <c r="E1845">
        <v>0</v>
      </c>
      <c r="F1845">
        <v>0</v>
      </c>
      <c r="G1845">
        <v>0</v>
      </c>
      <c r="H1845">
        <v>0.89</v>
      </c>
      <c r="I1845">
        <v>0</v>
      </c>
      <c r="J1845">
        <v>0</v>
      </c>
      <c r="K1845">
        <v>0.11</v>
      </c>
      <c r="L1845">
        <v>0</v>
      </c>
      <c r="M1845">
        <v>0.02</v>
      </c>
      <c r="N1845">
        <v>5.5533816810991503</v>
      </c>
      <c r="O1845">
        <f t="shared" si="56"/>
        <v>172.6679694</v>
      </c>
      <c r="P1845">
        <f t="shared" si="57"/>
        <v>-43.564115289999997</v>
      </c>
      <c r="R1845">
        <v>330300</v>
      </c>
      <c r="S1845" t="s">
        <v>1935</v>
      </c>
      <c r="T1845" t="s">
        <v>96</v>
      </c>
      <c r="U1845">
        <v>0</v>
      </c>
      <c r="V1845">
        <v>0</v>
      </c>
      <c r="W1845">
        <v>0</v>
      </c>
      <c r="X1845">
        <v>0</v>
      </c>
      <c r="Y1845">
        <v>0.96</v>
      </c>
      <c r="Z1845">
        <v>0</v>
      </c>
      <c r="AA1845">
        <v>0</v>
      </c>
      <c r="AB1845">
        <v>0</v>
      </c>
      <c r="AC1845">
        <v>0.04</v>
      </c>
      <c r="AD1845">
        <v>0.02</v>
      </c>
      <c r="AE1845">
        <v>2.7961576244818001</v>
      </c>
      <c r="AF1845">
        <v>172.62868130000001</v>
      </c>
      <c r="AG1845">
        <v>-43.57464384</v>
      </c>
      <c r="AI1845">
        <v>335700</v>
      </c>
      <c r="AJ1845" t="s">
        <v>1984</v>
      </c>
      <c r="AK1845" t="s">
        <v>96</v>
      </c>
      <c r="AL1845">
        <v>0</v>
      </c>
      <c r="AM1845">
        <v>0</v>
      </c>
      <c r="AN1845">
        <v>0</v>
      </c>
      <c r="AO1845">
        <v>0</v>
      </c>
      <c r="AP1845">
        <v>-0.01</v>
      </c>
      <c r="AQ1845">
        <v>0.6</v>
      </c>
      <c r="AR1845">
        <v>0</v>
      </c>
      <c r="AS1845">
        <v>0.15</v>
      </c>
      <c r="AT1845">
        <v>0.26</v>
      </c>
      <c r="AU1845">
        <v>0</v>
      </c>
      <c r="AV1845">
        <v>0.67248894584133101</v>
      </c>
      <c r="AW1845">
        <v>172.50783630000001</v>
      </c>
      <c r="AX1845">
        <v>-43.578653330000002</v>
      </c>
    </row>
    <row r="1846" spans="1:50" x14ac:dyDescent="0.55000000000000004">
      <c r="A1846">
        <v>331500</v>
      </c>
      <c r="B1846" t="s">
        <v>1985</v>
      </c>
      <c r="C1846" t="s">
        <v>96</v>
      </c>
      <c r="D1846">
        <v>0</v>
      </c>
      <c r="E1846">
        <v>0</v>
      </c>
      <c r="F1846">
        <v>0</v>
      </c>
      <c r="G1846">
        <v>0</v>
      </c>
      <c r="H1846">
        <v>1</v>
      </c>
      <c r="I1846">
        <v>0</v>
      </c>
      <c r="J1846">
        <v>0</v>
      </c>
      <c r="K1846">
        <v>0</v>
      </c>
      <c r="L1846">
        <v>0</v>
      </c>
      <c r="M1846">
        <v>0.02</v>
      </c>
      <c r="N1846">
        <v>7.1042687695649702</v>
      </c>
      <c r="O1846">
        <f t="shared" si="56"/>
        <v>172.6842121</v>
      </c>
      <c r="P1846">
        <f t="shared" si="57"/>
        <v>-43.561230260000002</v>
      </c>
      <c r="R1846">
        <v>330400</v>
      </c>
      <c r="S1846" t="s">
        <v>1936</v>
      </c>
      <c r="T1846" t="s">
        <v>96</v>
      </c>
      <c r="U1846">
        <v>0</v>
      </c>
      <c r="V1846">
        <v>0</v>
      </c>
      <c r="W1846">
        <v>0</v>
      </c>
      <c r="X1846">
        <v>0</v>
      </c>
      <c r="Y1846">
        <v>1</v>
      </c>
      <c r="Z1846">
        <v>0</v>
      </c>
      <c r="AA1846">
        <v>0</v>
      </c>
      <c r="AB1846">
        <v>0</v>
      </c>
      <c r="AC1846">
        <v>0</v>
      </c>
      <c r="AD1846">
        <v>0.02</v>
      </c>
      <c r="AE1846" t="s">
        <v>97</v>
      </c>
      <c r="AF1846">
        <v>172.68835969999901</v>
      </c>
      <c r="AG1846">
        <v>-43.53782313</v>
      </c>
      <c r="AI1846">
        <v>335800</v>
      </c>
      <c r="AJ1846" t="s">
        <v>1986</v>
      </c>
      <c r="AK1846" t="s">
        <v>96</v>
      </c>
      <c r="AL1846" t="s">
        <v>97</v>
      </c>
      <c r="AM1846" t="s">
        <v>97</v>
      </c>
      <c r="AN1846" t="s">
        <v>97</v>
      </c>
      <c r="AO1846">
        <v>0</v>
      </c>
      <c r="AP1846" t="s">
        <v>97</v>
      </c>
      <c r="AQ1846" t="s">
        <v>97</v>
      </c>
      <c r="AR1846">
        <v>0</v>
      </c>
      <c r="AS1846" t="s">
        <v>97</v>
      </c>
      <c r="AT1846" t="s">
        <v>97</v>
      </c>
      <c r="AU1846">
        <v>0</v>
      </c>
      <c r="AV1846" t="s">
        <v>97</v>
      </c>
      <c r="AW1846">
        <v>172.3381565</v>
      </c>
      <c r="AX1846">
        <v>-43.72598112</v>
      </c>
    </row>
    <row r="1847" spans="1:50" x14ac:dyDescent="0.55000000000000004">
      <c r="A1847">
        <v>331600</v>
      </c>
      <c r="B1847" t="s">
        <v>1987</v>
      </c>
      <c r="C1847" t="s">
        <v>96</v>
      </c>
      <c r="D1847" t="s">
        <v>97</v>
      </c>
      <c r="E1847" t="s">
        <v>97</v>
      </c>
      <c r="F1847" t="s">
        <v>97</v>
      </c>
      <c r="G1847">
        <v>0</v>
      </c>
      <c r="H1847" t="s">
        <v>97</v>
      </c>
      <c r="I1847" t="s">
        <v>97</v>
      </c>
      <c r="J1847">
        <v>0</v>
      </c>
      <c r="K1847" t="s">
        <v>97</v>
      </c>
      <c r="L1847" t="s">
        <v>97</v>
      </c>
      <c r="M1847">
        <v>0.02</v>
      </c>
      <c r="N1847" t="s">
        <v>97</v>
      </c>
      <c r="O1847">
        <f t="shared" si="56"/>
        <v>172.68400199999999</v>
      </c>
      <c r="P1847">
        <f t="shared" si="57"/>
        <v>-43.595514350000002</v>
      </c>
      <c r="R1847">
        <v>330500</v>
      </c>
      <c r="S1847" t="s">
        <v>1937</v>
      </c>
      <c r="T1847" t="s">
        <v>96</v>
      </c>
      <c r="U1847">
        <v>0</v>
      </c>
      <c r="V1847">
        <v>0</v>
      </c>
      <c r="W1847">
        <v>0</v>
      </c>
      <c r="X1847">
        <v>0</v>
      </c>
      <c r="Y1847">
        <v>1</v>
      </c>
      <c r="Z1847">
        <v>0</v>
      </c>
      <c r="AA1847">
        <v>0</v>
      </c>
      <c r="AB1847">
        <v>0</v>
      </c>
      <c r="AC1847">
        <v>0</v>
      </c>
      <c r="AD1847">
        <v>0.02</v>
      </c>
      <c r="AE1847">
        <v>0.48076781093885501</v>
      </c>
      <c r="AF1847">
        <v>172.668316</v>
      </c>
      <c r="AG1847">
        <v>-43.547957580000002</v>
      </c>
      <c r="AI1847">
        <v>335900</v>
      </c>
      <c r="AJ1847" t="s">
        <v>1988</v>
      </c>
      <c r="AK1847" t="s">
        <v>96</v>
      </c>
      <c r="AL1847">
        <v>0</v>
      </c>
      <c r="AM1847">
        <v>0</v>
      </c>
      <c r="AN1847">
        <v>0</v>
      </c>
      <c r="AO1847">
        <v>0</v>
      </c>
      <c r="AP1847">
        <v>0</v>
      </c>
      <c r="AQ1847">
        <v>0.93</v>
      </c>
      <c r="AR1847">
        <v>0</v>
      </c>
      <c r="AS1847">
        <v>0</v>
      </c>
      <c r="AT1847">
        <v>7.0000000000000007E-2</v>
      </c>
      <c r="AU1847">
        <v>0</v>
      </c>
      <c r="AV1847">
        <v>1.10590612420599</v>
      </c>
      <c r="AW1847">
        <v>172.52476379999999</v>
      </c>
      <c r="AX1847">
        <v>-43.639350479999997</v>
      </c>
    </row>
    <row r="1848" spans="1:50" x14ac:dyDescent="0.55000000000000004">
      <c r="A1848">
        <v>331700</v>
      </c>
      <c r="B1848" t="s">
        <v>1947</v>
      </c>
      <c r="C1848" t="s">
        <v>96</v>
      </c>
      <c r="D1848">
        <v>0</v>
      </c>
      <c r="E1848">
        <v>0</v>
      </c>
      <c r="F1848">
        <v>0</v>
      </c>
      <c r="G1848">
        <v>0</v>
      </c>
      <c r="H1848">
        <v>0.97</v>
      </c>
      <c r="I1848">
        <v>0</v>
      </c>
      <c r="J1848">
        <v>0</v>
      </c>
      <c r="K1848">
        <v>0.02</v>
      </c>
      <c r="L1848">
        <v>0.01</v>
      </c>
      <c r="M1848">
        <v>0.02</v>
      </c>
      <c r="N1848">
        <v>8.7283383576229401</v>
      </c>
      <c r="O1848">
        <f t="shared" si="56"/>
        <v>172.74155519999999</v>
      </c>
      <c r="P1848">
        <f t="shared" si="57"/>
        <v>-43.539338520000001</v>
      </c>
      <c r="R1848">
        <v>330600</v>
      </c>
      <c r="S1848" t="s">
        <v>1938</v>
      </c>
      <c r="T1848" t="s">
        <v>96</v>
      </c>
      <c r="U1848">
        <v>0</v>
      </c>
      <c r="V1848">
        <v>0</v>
      </c>
      <c r="W1848">
        <v>0</v>
      </c>
      <c r="X1848">
        <v>0</v>
      </c>
      <c r="Y1848">
        <v>0.71</v>
      </c>
      <c r="Z1848">
        <v>0</v>
      </c>
      <c r="AA1848">
        <v>0</v>
      </c>
      <c r="AB1848">
        <v>0</v>
      </c>
      <c r="AC1848">
        <v>0.28999999999999998</v>
      </c>
      <c r="AD1848">
        <v>0.02</v>
      </c>
      <c r="AE1848">
        <v>0.84003048185692297</v>
      </c>
      <c r="AF1848">
        <v>172.64282460000001</v>
      </c>
      <c r="AG1848">
        <v>-43.56340204</v>
      </c>
      <c r="AI1848">
        <v>336000</v>
      </c>
      <c r="AJ1848" t="s">
        <v>1989</v>
      </c>
      <c r="AK1848" t="s">
        <v>96</v>
      </c>
      <c r="AL1848">
        <v>0</v>
      </c>
      <c r="AM1848">
        <v>0.33</v>
      </c>
      <c r="AN1848">
        <v>0</v>
      </c>
      <c r="AO1848">
        <v>0</v>
      </c>
      <c r="AP1848">
        <v>9.9999999999999895E-2</v>
      </c>
      <c r="AQ1848">
        <v>0.23</v>
      </c>
      <c r="AR1848">
        <v>0</v>
      </c>
      <c r="AS1848">
        <v>7.0000000000000007E-2</v>
      </c>
      <c r="AT1848">
        <v>0.27</v>
      </c>
      <c r="AU1848">
        <v>0</v>
      </c>
      <c r="AV1848">
        <v>5.2693765646923598</v>
      </c>
      <c r="AW1848">
        <v>172.477912</v>
      </c>
      <c r="AX1848">
        <v>-43.643455709999998</v>
      </c>
    </row>
    <row r="1849" spans="1:50" x14ac:dyDescent="0.55000000000000004">
      <c r="A1849">
        <v>331800</v>
      </c>
      <c r="B1849" t="s">
        <v>1949</v>
      </c>
      <c r="C1849" t="s">
        <v>96</v>
      </c>
      <c r="D1849">
        <v>0</v>
      </c>
      <c r="E1849">
        <v>0</v>
      </c>
      <c r="F1849">
        <v>0</v>
      </c>
      <c r="G1849">
        <v>0</v>
      </c>
      <c r="H1849">
        <v>0.96</v>
      </c>
      <c r="I1849">
        <v>0</v>
      </c>
      <c r="J1849">
        <v>0</v>
      </c>
      <c r="K1849">
        <v>0.04</v>
      </c>
      <c r="L1849">
        <v>0</v>
      </c>
      <c r="M1849">
        <v>0.02</v>
      </c>
      <c r="N1849">
        <v>6.3494160091550498</v>
      </c>
      <c r="O1849">
        <f t="shared" si="56"/>
        <v>172.70020339999999</v>
      </c>
      <c r="P1849">
        <f t="shared" si="57"/>
        <v>-43.560104359999997</v>
      </c>
      <c r="R1849">
        <v>330700</v>
      </c>
      <c r="S1849" t="s">
        <v>1976</v>
      </c>
      <c r="T1849" t="s">
        <v>96</v>
      </c>
      <c r="U1849">
        <v>0</v>
      </c>
      <c r="V1849">
        <v>0</v>
      </c>
      <c r="W1849">
        <v>0</v>
      </c>
      <c r="X1849">
        <v>0</v>
      </c>
      <c r="Y1849">
        <v>0.99</v>
      </c>
      <c r="Z1849">
        <v>0</v>
      </c>
      <c r="AA1849">
        <v>0</v>
      </c>
      <c r="AB1849">
        <v>0.01</v>
      </c>
      <c r="AC1849">
        <v>0</v>
      </c>
      <c r="AD1849">
        <v>0.02</v>
      </c>
      <c r="AE1849">
        <v>6.6939430277694303</v>
      </c>
      <c r="AF1849">
        <v>172.70629269999901</v>
      </c>
      <c r="AG1849">
        <v>-43.534821450000003</v>
      </c>
      <c r="AI1849">
        <v>336100</v>
      </c>
      <c r="AJ1849" t="s">
        <v>1990</v>
      </c>
      <c r="AK1849" t="s">
        <v>96</v>
      </c>
      <c r="AL1849">
        <v>0</v>
      </c>
      <c r="AM1849">
        <v>0</v>
      </c>
      <c r="AN1849">
        <v>0</v>
      </c>
      <c r="AO1849">
        <v>0</v>
      </c>
      <c r="AP1849">
        <v>0</v>
      </c>
      <c r="AQ1849">
        <v>0.92</v>
      </c>
      <c r="AR1849">
        <v>0</v>
      </c>
      <c r="AS1849">
        <v>0</v>
      </c>
      <c r="AT1849">
        <v>0.08</v>
      </c>
      <c r="AU1849">
        <v>0</v>
      </c>
      <c r="AV1849">
        <v>2.5833271178511401</v>
      </c>
      <c r="AW1849">
        <v>172.4936917</v>
      </c>
      <c r="AX1849">
        <v>-43.638533000000002</v>
      </c>
    </row>
    <row r="1850" spans="1:50" x14ac:dyDescent="0.55000000000000004">
      <c r="A1850">
        <v>331900</v>
      </c>
      <c r="B1850" t="s">
        <v>1950</v>
      </c>
      <c r="C1850" t="s">
        <v>96</v>
      </c>
      <c r="D1850">
        <v>0</v>
      </c>
      <c r="E1850">
        <v>0.02</v>
      </c>
      <c r="F1850">
        <v>0</v>
      </c>
      <c r="G1850">
        <v>0</v>
      </c>
      <c r="H1850">
        <v>0.96</v>
      </c>
      <c r="I1850">
        <v>0</v>
      </c>
      <c r="J1850">
        <v>0</v>
      </c>
      <c r="K1850">
        <v>0.02</v>
      </c>
      <c r="L1850">
        <v>0</v>
      </c>
      <c r="M1850">
        <v>0.02</v>
      </c>
      <c r="N1850">
        <v>7.1877909654380403</v>
      </c>
      <c r="O1850">
        <f t="shared" si="56"/>
        <v>172.70331949999999</v>
      </c>
      <c r="P1850">
        <f t="shared" si="57"/>
        <v>-43.576556609999997</v>
      </c>
      <c r="R1850">
        <v>330800</v>
      </c>
      <c r="S1850" t="s">
        <v>1940</v>
      </c>
      <c r="T1850" t="s">
        <v>96</v>
      </c>
      <c r="U1850">
        <v>0</v>
      </c>
      <c r="V1850">
        <v>0</v>
      </c>
      <c r="W1850">
        <v>0</v>
      </c>
      <c r="X1850">
        <v>0</v>
      </c>
      <c r="Y1850">
        <v>0.81</v>
      </c>
      <c r="Z1850">
        <v>0</v>
      </c>
      <c r="AA1850">
        <v>0</v>
      </c>
      <c r="AB1850">
        <v>0</v>
      </c>
      <c r="AC1850">
        <v>0.19</v>
      </c>
      <c r="AD1850">
        <v>0.02</v>
      </c>
      <c r="AE1850">
        <v>1.8582812060657099</v>
      </c>
      <c r="AF1850">
        <v>172.65395899999999</v>
      </c>
      <c r="AG1850">
        <v>-43.55868254</v>
      </c>
      <c r="AI1850">
        <v>336200</v>
      </c>
      <c r="AJ1850" t="s">
        <v>1991</v>
      </c>
      <c r="AK1850" t="s">
        <v>96</v>
      </c>
      <c r="AL1850">
        <v>0</v>
      </c>
      <c r="AM1850">
        <v>0.42</v>
      </c>
      <c r="AN1850">
        <v>0</v>
      </c>
      <c r="AO1850">
        <v>0</v>
      </c>
      <c r="AP1850">
        <v>0.01</v>
      </c>
      <c r="AQ1850">
        <v>0.28999999999999998</v>
      </c>
      <c r="AR1850">
        <v>0</v>
      </c>
      <c r="AS1850">
        <v>0.04</v>
      </c>
      <c r="AT1850">
        <v>0.24</v>
      </c>
      <c r="AU1850">
        <v>0</v>
      </c>
      <c r="AV1850">
        <v>4.9394116121016696</v>
      </c>
      <c r="AW1850">
        <v>172.2966194</v>
      </c>
      <c r="AX1850">
        <v>-43.760235600000001</v>
      </c>
    </row>
    <row r="1851" spans="1:50" x14ac:dyDescent="0.55000000000000004">
      <c r="A1851">
        <v>332000</v>
      </c>
      <c r="B1851" t="s">
        <v>1951</v>
      </c>
      <c r="C1851" t="s">
        <v>96</v>
      </c>
      <c r="D1851">
        <v>0</v>
      </c>
      <c r="E1851">
        <v>0</v>
      </c>
      <c r="F1851">
        <v>0</v>
      </c>
      <c r="G1851">
        <v>0</v>
      </c>
      <c r="H1851">
        <v>0.97</v>
      </c>
      <c r="I1851">
        <v>0</v>
      </c>
      <c r="J1851">
        <v>0</v>
      </c>
      <c r="K1851">
        <v>0.03</v>
      </c>
      <c r="L1851">
        <v>0</v>
      </c>
      <c r="M1851">
        <v>0.02</v>
      </c>
      <c r="N1851">
        <v>8.02975551001275</v>
      </c>
      <c r="O1851">
        <f t="shared" si="56"/>
        <v>172.7189023</v>
      </c>
      <c r="P1851">
        <f t="shared" si="57"/>
        <v>-43.564337190000003</v>
      </c>
      <c r="R1851">
        <v>330900</v>
      </c>
      <c r="S1851" t="s">
        <v>1941</v>
      </c>
      <c r="T1851" t="s">
        <v>96</v>
      </c>
      <c r="U1851">
        <v>0</v>
      </c>
      <c r="V1851">
        <v>0</v>
      </c>
      <c r="W1851">
        <v>0</v>
      </c>
      <c r="X1851">
        <v>0</v>
      </c>
      <c r="Y1851">
        <v>1</v>
      </c>
      <c r="Z1851">
        <v>0</v>
      </c>
      <c r="AA1851">
        <v>0</v>
      </c>
      <c r="AB1851">
        <v>0</v>
      </c>
      <c r="AC1851">
        <v>0</v>
      </c>
      <c r="AD1851">
        <v>0.02</v>
      </c>
      <c r="AE1851">
        <v>2.4279276478784899</v>
      </c>
      <c r="AF1851">
        <v>172.66204389999999</v>
      </c>
      <c r="AG1851">
        <v>-43.556082269999997</v>
      </c>
      <c r="AI1851">
        <v>336300</v>
      </c>
      <c r="AJ1851" t="s">
        <v>1992</v>
      </c>
      <c r="AK1851" t="s">
        <v>96</v>
      </c>
      <c r="AL1851">
        <v>0</v>
      </c>
      <c r="AM1851">
        <v>0.23</v>
      </c>
      <c r="AN1851">
        <v>0</v>
      </c>
      <c r="AO1851">
        <v>0</v>
      </c>
      <c r="AP1851">
        <v>0.01</v>
      </c>
      <c r="AQ1851">
        <v>0.42</v>
      </c>
      <c r="AR1851">
        <v>0</v>
      </c>
      <c r="AS1851">
        <v>0.04</v>
      </c>
      <c r="AT1851">
        <v>0.3</v>
      </c>
      <c r="AU1851">
        <v>0</v>
      </c>
      <c r="AV1851">
        <v>3.6960576295213201</v>
      </c>
      <c r="AW1851">
        <v>172.58448290000001</v>
      </c>
      <c r="AX1851">
        <v>-43.666248690000003</v>
      </c>
    </row>
    <row r="1852" spans="1:50" x14ac:dyDescent="0.55000000000000004">
      <c r="A1852">
        <v>332100</v>
      </c>
      <c r="B1852" t="s">
        <v>1952</v>
      </c>
      <c r="C1852" t="s">
        <v>96</v>
      </c>
      <c r="D1852">
        <v>0</v>
      </c>
      <c r="E1852">
        <v>0</v>
      </c>
      <c r="F1852">
        <v>0</v>
      </c>
      <c r="G1852">
        <v>0</v>
      </c>
      <c r="H1852">
        <v>0.96</v>
      </c>
      <c r="I1852">
        <v>0</v>
      </c>
      <c r="J1852">
        <v>0</v>
      </c>
      <c r="K1852">
        <v>0.01</v>
      </c>
      <c r="L1852">
        <v>0.03</v>
      </c>
      <c r="M1852">
        <v>0.02</v>
      </c>
      <c r="N1852">
        <v>8.3147919054496207</v>
      </c>
      <c r="O1852">
        <f t="shared" si="56"/>
        <v>172.73175649999999</v>
      </c>
      <c r="P1852">
        <f t="shared" si="57"/>
        <v>-43.565672409999998</v>
      </c>
      <c r="R1852">
        <v>331000</v>
      </c>
      <c r="S1852" t="s">
        <v>1942</v>
      </c>
      <c r="T1852" t="s">
        <v>96</v>
      </c>
      <c r="U1852" t="s">
        <v>97</v>
      </c>
      <c r="V1852" t="s">
        <v>97</v>
      </c>
      <c r="W1852" t="s">
        <v>97</v>
      </c>
      <c r="X1852">
        <v>0</v>
      </c>
      <c r="Y1852" t="s">
        <v>97</v>
      </c>
      <c r="Z1852" t="s">
        <v>97</v>
      </c>
      <c r="AA1852">
        <v>0</v>
      </c>
      <c r="AB1852" t="s">
        <v>97</v>
      </c>
      <c r="AC1852" t="s">
        <v>97</v>
      </c>
      <c r="AD1852">
        <v>0.02</v>
      </c>
      <c r="AE1852" t="s">
        <v>97</v>
      </c>
      <c r="AF1852">
        <v>172.6760611</v>
      </c>
      <c r="AG1852">
        <v>-43.551618339999997</v>
      </c>
      <c r="AI1852">
        <v>336400</v>
      </c>
      <c r="AJ1852" t="s">
        <v>1993</v>
      </c>
      <c r="AK1852" t="s">
        <v>96</v>
      </c>
      <c r="AL1852" t="s">
        <v>97</v>
      </c>
      <c r="AM1852" t="s">
        <v>97</v>
      </c>
      <c r="AN1852" t="s">
        <v>97</v>
      </c>
      <c r="AO1852">
        <v>0</v>
      </c>
      <c r="AP1852" t="s">
        <v>97</v>
      </c>
      <c r="AQ1852" t="s">
        <v>97</v>
      </c>
      <c r="AR1852">
        <v>0</v>
      </c>
      <c r="AS1852" t="s">
        <v>97</v>
      </c>
      <c r="AT1852" t="s">
        <v>97</v>
      </c>
      <c r="AU1852">
        <v>0</v>
      </c>
      <c r="AV1852" t="s">
        <v>97</v>
      </c>
      <c r="AW1852">
        <v>172.52693210000001</v>
      </c>
      <c r="AX1852">
        <v>-43.719086740000002</v>
      </c>
    </row>
    <row r="1853" spans="1:50" x14ac:dyDescent="0.55000000000000004">
      <c r="A1853">
        <v>332200</v>
      </c>
      <c r="B1853" t="s">
        <v>1953</v>
      </c>
      <c r="C1853" t="s">
        <v>96</v>
      </c>
      <c r="D1853">
        <v>0</v>
      </c>
      <c r="E1853">
        <v>0</v>
      </c>
      <c r="F1853">
        <v>0</v>
      </c>
      <c r="G1853">
        <v>0</v>
      </c>
      <c r="H1853">
        <v>0.93</v>
      </c>
      <c r="I1853">
        <v>0</v>
      </c>
      <c r="J1853">
        <v>0</v>
      </c>
      <c r="K1853">
        <v>0</v>
      </c>
      <c r="L1853">
        <v>7.0000000000000007E-2</v>
      </c>
      <c r="M1853">
        <v>0.02</v>
      </c>
      <c r="N1853">
        <v>8.7681468873980393</v>
      </c>
      <c r="O1853">
        <f t="shared" si="56"/>
        <v>172.64631169999899</v>
      </c>
      <c r="P1853">
        <f t="shared" si="57"/>
        <v>-43.625459999999997</v>
      </c>
      <c r="R1853">
        <v>331100</v>
      </c>
      <c r="S1853" t="s">
        <v>1943</v>
      </c>
      <c r="T1853" t="s">
        <v>96</v>
      </c>
      <c r="U1853">
        <v>0</v>
      </c>
      <c r="V1853">
        <v>0</v>
      </c>
      <c r="W1853">
        <v>0</v>
      </c>
      <c r="X1853">
        <v>0</v>
      </c>
      <c r="Y1853">
        <v>0.9</v>
      </c>
      <c r="Z1853">
        <v>0</v>
      </c>
      <c r="AA1853">
        <v>0</v>
      </c>
      <c r="AB1853">
        <v>0</v>
      </c>
      <c r="AC1853">
        <v>0.1</v>
      </c>
      <c r="AD1853">
        <v>0.02</v>
      </c>
      <c r="AE1853">
        <v>1.97026817796559</v>
      </c>
      <c r="AF1853">
        <v>172.68689850000001</v>
      </c>
      <c r="AG1853">
        <v>-43.548741360000001</v>
      </c>
      <c r="AI1853">
        <v>336700</v>
      </c>
      <c r="AJ1853" t="s">
        <v>1994</v>
      </c>
      <c r="AK1853" t="s">
        <v>96</v>
      </c>
      <c r="AL1853">
        <v>0</v>
      </c>
      <c r="AM1853">
        <v>0.8</v>
      </c>
      <c r="AN1853">
        <v>0</v>
      </c>
      <c r="AO1853">
        <v>0</v>
      </c>
      <c r="AP1853">
        <v>0</v>
      </c>
      <c r="AQ1853">
        <v>0.2</v>
      </c>
      <c r="AR1853">
        <v>0</v>
      </c>
      <c r="AS1853">
        <v>0</v>
      </c>
      <c r="AT1853">
        <v>0</v>
      </c>
      <c r="AU1853">
        <v>0</v>
      </c>
      <c r="AV1853">
        <v>12.560914640239201</v>
      </c>
      <c r="AW1853">
        <v>171.67297439999999</v>
      </c>
      <c r="AX1853">
        <v>-43.643351699999997</v>
      </c>
    </row>
    <row r="1854" spans="1:50" x14ac:dyDescent="0.55000000000000004">
      <c r="A1854">
        <v>332400</v>
      </c>
      <c r="B1854" t="s">
        <v>1954</v>
      </c>
      <c r="C1854" t="s">
        <v>96</v>
      </c>
      <c r="D1854">
        <v>0</v>
      </c>
      <c r="E1854">
        <v>0</v>
      </c>
      <c r="F1854">
        <v>0</v>
      </c>
      <c r="G1854">
        <v>0</v>
      </c>
      <c r="H1854">
        <v>0.98</v>
      </c>
      <c r="I1854">
        <v>0</v>
      </c>
      <c r="J1854">
        <v>0</v>
      </c>
      <c r="K1854">
        <v>0</v>
      </c>
      <c r="L1854">
        <v>0.02</v>
      </c>
      <c r="M1854">
        <v>0.02</v>
      </c>
      <c r="N1854">
        <v>9.9264701058822098</v>
      </c>
      <c r="O1854">
        <f t="shared" si="56"/>
        <v>172.747837</v>
      </c>
      <c r="P1854">
        <f t="shared" si="57"/>
        <v>-43.571870779999998</v>
      </c>
      <c r="R1854">
        <v>331200</v>
      </c>
      <c r="S1854" t="s">
        <v>1944</v>
      </c>
      <c r="T1854" t="s">
        <v>96</v>
      </c>
      <c r="U1854">
        <v>0</v>
      </c>
      <c r="V1854">
        <v>0</v>
      </c>
      <c r="W1854">
        <v>0</v>
      </c>
      <c r="X1854">
        <v>0</v>
      </c>
      <c r="Y1854">
        <v>1</v>
      </c>
      <c r="Z1854">
        <v>0</v>
      </c>
      <c r="AA1854">
        <v>0</v>
      </c>
      <c r="AB1854">
        <v>0</v>
      </c>
      <c r="AC1854">
        <v>0</v>
      </c>
      <c r="AD1854">
        <v>0.02</v>
      </c>
      <c r="AE1854" t="s">
        <v>97</v>
      </c>
      <c r="AF1854">
        <v>172.65142109999999</v>
      </c>
      <c r="AG1854">
        <v>-43.57013559</v>
      </c>
      <c r="AI1854">
        <v>336800</v>
      </c>
      <c r="AJ1854" t="s">
        <v>1995</v>
      </c>
      <c r="AK1854" t="s">
        <v>96</v>
      </c>
      <c r="AL1854">
        <v>0</v>
      </c>
      <c r="AM1854">
        <v>0.72</v>
      </c>
      <c r="AN1854">
        <v>0</v>
      </c>
      <c r="AO1854">
        <v>0</v>
      </c>
      <c r="AP1854">
        <v>1.11022302462515E-16</v>
      </c>
      <c r="AQ1854">
        <v>0.19</v>
      </c>
      <c r="AR1854">
        <v>0</v>
      </c>
      <c r="AS1854">
        <v>0</v>
      </c>
      <c r="AT1854">
        <v>0.09</v>
      </c>
      <c r="AU1854">
        <v>0</v>
      </c>
      <c r="AV1854" t="s">
        <v>97</v>
      </c>
      <c r="AW1854">
        <v>171.4318198</v>
      </c>
      <c r="AX1854">
        <v>-43.78492258</v>
      </c>
    </row>
    <row r="1855" spans="1:50" x14ac:dyDescent="0.55000000000000004">
      <c r="A1855">
        <v>332500</v>
      </c>
      <c r="B1855" t="s">
        <v>1955</v>
      </c>
      <c r="C1855" t="s">
        <v>96</v>
      </c>
      <c r="D1855">
        <v>0</v>
      </c>
      <c r="E1855">
        <v>0.03</v>
      </c>
      <c r="F1855">
        <v>0</v>
      </c>
      <c r="G1855">
        <v>0</v>
      </c>
      <c r="H1855">
        <v>0.88</v>
      </c>
      <c r="I1855">
        <v>0.01</v>
      </c>
      <c r="J1855">
        <v>0</v>
      </c>
      <c r="K1855">
        <v>0.01</v>
      </c>
      <c r="L1855">
        <v>7.0000000000000007E-2</v>
      </c>
      <c r="M1855">
        <v>0.02</v>
      </c>
      <c r="N1855">
        <v>7.9117824890121904</v>
      </c>
      <c r="O1855">
        <f t="shared" si="56"/>
        <v>172.7085276</v>
      </c>
      <c r="P1855">
        <f t="shared" si="57"/>
        <v>-43.603251020000002</v>
      </c>
      <c r="R1855">
        <v>331300</v>
      </c>
      <c r="S1855" t="s">
        <v>1945</v>
      </c>
      <c r="T1855" t="s">
        <v>96</v>
      </c>
      <c r="U1855">
        <v>0</v>
      </c>
      <c r="V1855">
        <v>0</v>
      </c>
      <c r="W1855">
        <v>0</v>
      </c>
      <c r="X1855">
        <v>0</v>
      </c>
      <c r="Y1855">
        <v>1</v>
      </c>
      <c r="Z1855">
        <v>0</v>
      </c>
      <c r="AA1855">
        <v>0</v>
      </c>
      <c r="AB1855">
        <v>0</v>
      </c>
      <c r="AC1855">
        <v>0</v>
      </c>
      <c r="AD1855">
        <v>0.02</v>
      </c>
      <c r="AE1855">
        <v>0.93162569176515997</v>
      </c>
      <c r="AF1855">
        <v>172.64062139999999</v>
      </c>
      <c r="AG1855">
        <v>-43.578005859999998</v>
      </c>
      <c r="AI1855">
        <v>336900</v>
      </c>
      <c r="AJ1855" t="s">
        <v>1996</v>
      </c>
      <c r="AK1855" t="s">
        <v>96</v>
      </c>
      <c r="AL1855">
        <v>0</v>
      </c>
      <c r="AM1855">
        <v>0.44</v>
      </c>
      <c r="AN1855">
        <v>0</v>
      </c>
      <c r="AO1855">
        <v>0</v>
      </c>
      <c r="AP1855">
        <v>0.01</v>
      </c>
      <c r="AQ1855">
        <v>0.28999999999999998</v>
      </c>
      <c r="AR1855">
        <v>0</v>
      </c>
      <c r="AS1855">
        <v>0.1</v>
      </c>
      <c r="AT1855">
        <v>0.16</v>
      </c>
      <c r="AU1855">
        <v>0</v>
      </c>
      <c r="AV1855">
        <v>8.5130991413591701</v>
      </c>
      <c r="AW1855">
        <v>171.6426798</v>
      </c>
      <c r="AX1855">
        <v>-43.633019349999998</v>
      </c>
    </row>
    <row r="1856" spans="1:50" x14ac:dyDescent="0.55000000000000004">
      <c r="A1856">
        <v>332700</v>
      </c>
      <c r="B1856" t="s">
        <v>1957</v>
      </c>
      <c r="C1856" t="s">
        <v>96</v>
      </c>
      <c r="D1856">
        <v>0</v>
      </c>
      <c r="E1856">
        <v>0.02</v>
      </c>
      <c r="F1856">
        <v>0</v>
      </c>
      <c r="G1856">
        <v>0</v>
      </c>
      <c r="H1856">
        <v>0.91999999999999904</v>
      </c>
      <c r="I1856">
        <v>0</v>
      </c>
      <c r="J1856">
        <v>0</v>
      </c>
      <c r="K1856">
        <v>0.02</v>
      </c>
      <c r="L1856">
        <v>0.04</v>
      </c>
      <c r="M1856">
        <v>0.02</v>
      </c>
      <c r="N1856">
        <v>10.1277828443685</v>
      </c>
      <c r="O1856">
        <f t="shared" si="56"/>
        <v>172.7652621</v>
      </c>
      <c r="P1856">
        <f t="shared" si="57"/>
        <v>-43.577328780000002</v>
      </c>
      <c r="R1856">
        <v>331400</v>
      </c>
      <c r="S1856" t="s">
        <v>1946</v>
      </c>
      <c r="T1856" t="s">
        <v>96</v>
      </c>
      <c r="U1856">
        <v>0</v>
      </c>
      <c r="V1856">
        <v>0</v>
      </c>
      <c r="W1856">
        <v>0</v>
      </c>
      <c r="X1856">
        <v>0</v>
      </c>
      <c r="Y1856">
        <v>1</v>
      </c>
      <c r="Z1856">
        <v>0</v>
      </c>
      <c r="AA1856">
        <v>0</v>
      </c>
      <c r="AB1856">
        <v>0</v>
      </c>
      <c r="AC1856">
        <v>0</v>
      </c>
      <c r="AD1856">
        <v>0.02</v>
      </c>
      <c r="AE1856" t="s">
        <v>97</v>
      </c>
      <c r="AF1856">
        <v>172.6679694</v>
      </c>
      <c r="AG1856">
        <v>-43.564115289999997</v>
      </c>
      <c r="AI1856">
        <v>337000</v>
      </c>
      <c r="AJ1856" t="s">
        <v>1997</v>
      </c>
      <c r="AK1856" t="s">
        <v>96</v>
      </c>
      <c r="AL1856">
        <v>0</v>
      </c>
      <c r="AM1856">
        <v>0.7</v>
      </c>
      <c r="AN1856">
        <v>0</v>
      </c>
      <c r="AO1856">
        <v>0</v>
      </c>
      <c r="AP1856">
        <v>1.11022302462515E-16</v>
      </c>
      <c r="AQ1856">
        <v>0.22</v>
      </c>
      <c r="AR1856">
        <v>0</v>
      </c>
      <c r="AS1856">
        <v>0</v>
      </c>
      <c r="AT1856">
        <v>0.08</v>
      </c>
      <c r="AU1856">
        <v>0</v>
      </c>
      <c r="AV1856">
        <v>4.5493289266845096</v>
      </c>
      <c r="AW1856">
        <v>171.49741750000001</v>
      </c>
      <c r="AX1856">
        <v>-44.036563729999997</v>
      </c>
    </row>
    <row r="1857" spans="1:50" x14ac:dyDescent="0.55000000000000004">
      <c r="A1857">
        <v>332800</v>
      </c>
      <c r="B1857" t="s">
        <v>1958</v>
      </c>
      <c r="C1857" t="s">
        <v>96</v>
      </c>
      <c r="D1857">
        <v>0</v>
      </c>
      <c r="E1857">
        <v>0</v>
      </c>
      <c r="F1857">
        <v>0</v>
      </c>
      <c r="G1857">
        <v>0</v>
      </c>
      <c r="H1857">
        <v>1</v>
      </c>
      <c r="I1857">
        <v>0</v>
      </c>
      <c r="J1857">
        <v>0</v>
      </c>
      <c r="K1857">
        <v>0</v>
      </c>
      <c r="L1857">
        <v>0</v>
      </c>
      <c r="M1857">
        <v>0.02</v>
      </c>
      <c r="N1857" t="s">
        <v>97</v>
      </c>
      <c r="O1857">
        <f t="shared" si="56"/>
        <v>172.68080859999901</v>
      </c>
      <c r="P1857">
        <f t="shared" si="57"/>
        <v>-43.665443449999998</v>
      </c>
      <c r="R1857">
        <v>331500</v>
      </c>
      <c r="S1857" t="s">
        <v>1985</v>
      </c>
      <c r="T1857" t="s">
        <v>96</v>
      </c>
      <c r="U1857">
        <v>0</v>
      </c>
      <c r="V1857">
        <v>0</v>
      </c>
      <c r="W1857">
        <v>0</v>
      </c>
      <c r="X1857">
        <v>0</v>
      </c>
      <c r="Y1857">
        <v>0.97</v>
      </c>
      <c r="Z1857">
        <v>0.01</v>
      </c>
      <c r="AA1857">
        <v>0</v>
      </c>
      <c r="AB1857">
        <v>0.02</v>
      </c>
      <c r="AC1857">
        <v>0</v>
      </c>
      <c r="AD1857">
        <v>0.02</v>
      </c>
      <c r="AE1857">
        <v>7.6327940532749503</v>
      </c>
      <c r="AF1857">
        <v>172.6842121</v>
      </c>
      <c r="AG1857">
        <v>-43.561230260000002</v>
      </c>
      <c r="AI1857">
        <v>337100</v>
      </c>
      <c r="AJ1857" t="s">
        <v>1998</v>
      </c>
      <c r="AK1857" t="s">
        <v>96</v>
      </c>
      <c r="AL1857">
        <v>0</v>
      </c>
      <c r="AM1857">
        <v>0.69</v>
      </c>
      <c r="AN1857">
        <v>0</v>
      </c>
      <c r="AO1857">
        <v>0</v>
      </c>
      <c r="AP1857">
        <v>0</v>
      </c>
      <c r="AQ1857">
        <v>0.31</v>
      </c>
      <c r="AR1857">
        <v>0</v>
      </c>
      <c r="AS1857">
        <v>0</v>
      </c>
      <c r="AT1857">
        <v>0</v>
      </c>
      <c r="AU1857">
        <v>0</v>
      </c>
      <c r="AV1857" t="s">
        <v>97</v>
      </c>
      <c r="AW1857">
        <v>171.6650052</v>
      </c>
      <c r="AX1857">
        <v>-43.958977040000001</v>
      </c>
    </row>
    <row r="1858" spans="1:50" x14ac:dyDescent="0.55000000000000004">
      <c r="A1858">
        <v>332900</v>
      </c>
      <c r="B1858" t="s">
        <v>1959</v>
      </c>
      <c r="C1858" t="s">
        <v>96</v>
      </c>
      <c r="D1858">
        <v>0</v>
      </c>
      <c r="E1858">
        <v>0</v>
      </c>
      <c r="F1858">
        <v>0.03</v>
      </c>
      <c r="G1858">
        <v>0</v>
      </c>
      <c r="H1858">
        <v>0.93</v>
      </c>
      <c r="I1858">
        <v>0</v>
      </c>
      <c r="J1858">
        <v>0</v>
      </c>
      <c r="K1858">
        <v>0</v>
      </c>
      <c r="L1858">
        <v>0.04</v>
      </c>
      <c r="M1858">
        <v>0.02</v>
      </c>
      <c r="N1858">
        <v>11.290940529853801</v>
      </c>
      <c r="O1858">
        <f t="shared" si="56"/>
        <v>172.72521380000001</v>
      </c>
      <c r="P1858">
        <f t="shared" si="57"/>
        <v>-43.635307359999999</v>
      </c>
      <c r="R1858">
        <v>331600</v>
      </c>
      <c r="S1858" t="s">
        <v>1987</v>
      </c>
      <c r="T1858" t="s">
        <v>96</v>
      </c>
      <c r="U1858" t="s">
        <v>97</v>
      </c>
      <c r="V1858" t="s">
        <v>97</v>
      </c>
      <c r="W1858" t="s">
        <v>97</v>
      </c>
      <c r="X1858">
        <v>0</v>
      </c>
      <c r="Y1858" t="s">
        <v>97</v>
      </c>
      <c r="Z1858" t="s">
        <v>97</v>
      </c>
      <c r="AA1858">
        <v>0</v>
      </c>
      <c r="AB1858" t="s">
        <v>97</v>
      </c>
      <c r="AC1858" t="s">
        <v>97</v>
      </c>
      <c r="AD1858">
        <v>0.02</v>
      </c>
      <c r="AE1858" t="s">
        <v>97</v>
      </c>
      <c r="AF1858">
        <v>172.68400199999999</v>
      </c>
      <c r="AG1858">
        <v>-43.595514350000002</v>
      </c>
      <c r="AI1858">
        <v>337200</v>
      </c>
      <c r="AJ1858" t="s">
        <v>1999</v>
      </c>
      <c r="AK1858" t="s">
        <v>96</v>
      </c>
      <c r="AL1858">
        <v>0</v>
      </c>
      <c r="AM1858">
        <v>0.49</v>
      </c>
      <c r="AN1858">
        <v>0</v>
      </c>
      <c r="AO1858">
        <v>0</v>
      </c>
      <c r="AP1858">
        <v>-0.01</v>
      </c>
      <c r="AQ1858">
        <v>0.38</v>
      </c>
      <c r="AR1858">
        <v>0</v>
      </c>
      <c r="AS1858">
        <v>0</v>
      </c>
      <c r="AT1858">
        <v>0.14000000000000001</v>
      </c>
      <c r="AU1858">
        <v>0</v>
      </c>
      <c r="AV1858">
        <v>0.50437089159917803</v>
      </c>
      <c r="AW1858">
        <v>171.96646490000001</v>
      </c>
      <c r="AX1858">
        <v>-43.82506248</v>
      </c>
    </row>
    <row r="1859" spans="1:50" x14ac:dyDescent="0.55000000000000004">
      <c r="A1859">
        <v>333100</v>
      </c>
      <c r="B1859" t="s">
        <v>1960</v>
      </c>
      <c r="C1859" t="s">
        <v>96</v>
      </c>
      <c r="D1859">
        <v>0</v>
      </c>
      <c r="E1859">
        <v>0</v>
      </c>
      <c r="F1859">
        <v>0</v>
      </c>
      <c r="G1859">
        <v>0</v>
      </c>
      <c r="H1859">
        <v>0.94</v>
      </c>
      <c r="I1859">
        <v>0</v>
      </c>
      <c r="J1859">
        <v>0</v>
      </c>
      <c r="K1859">
        <v>0</v>
      </c>
      <c r="L1859">
        <v>0.06</v>
      </c>
      <c r="M1859">
        <v>0.02</v>
      </c>
      <c r="N1859">
        <v>16.937264391951899</v>
      </c>
      <c r="O1859">
        <f t="shared" si="56"/>
        <v>172.72633830000001</v>
      </c>
      <c r="P1859">
        <f t="shared" si="57"/>
        <v>-43.780818420000003</v>
      </c>
      <c r="R1859">
        <v>331700</v>
      </c>
      <c r="S1859" t="s">
        <v>1947</v>
      </c>
      <c r="T1859" t="s">
        <v>96</v>
      </c>
      <c r="U1859">
        <v>0</v>
      </c>
      <c r="V1859">
        <v>0</v>
      </c>
      <c r="W1859">
        <v>0</v>
      </c>
      <c r="X1859">
        <v>0</v>
      </c>
      <c r="Y1859">
        <v>0.84</v>
      </c>
      <c r="Z1859">
        <v>0</v>
      </c>
      <c r="AA1859">
        <v>0</v>
      </c>
      <c r="AB1859">
        <v>0</v>
      </c>
      <c r="AC1859">
        <v>0.16</v>
      </c>
      <c r="AD1859">
        <v>0.02</v>
      </c>
      <c r="AE1859">
        <v>1.06157201318997</v>
      </c>
      <c r="AF1859">
        <v>172.74155519999999</v>
      </c>
      <c r="AG1859">
        <v>-43.539338520000001</v>
      </c>
      <c r="AI1859">
        <v>337300</v>
      </c>
      <c r="AJ1859" t="s">
        <v>2000</v>
      </c>
      <c r="AK1859" t="s">
        <v>96</v>
      </c>
      <c r="AL1859">
        <v>0</v>
      </c>
      <c r="AM1859">
        <v>0.35</v>
      </c>
      <c r="AN1859">
        <v>0</v>
      </c>
      <c r="AO1859">
        <v>0</v>
      </c>
      <c r="AP1859">
        <v>0</v>
      </c>
      <c r="AQ1859">
        <v>0.65</v>
      </c>
      <c r="AR1859">
        <v>0</v>
      </c>
      <c r="AS1859">
        <v>0</v>
      </c>
      <c r="AT1859">
        <v>0</v>
      </c>
      <c r="AU1859">
        <v>0</v>
      </c>
      <c r="AV1859">
        <v>4.2323688665484802</v>
      </c>
      <c r="AW1859">
        <v>171.82719729999999</v>
      </c>
      <c r="AX1859">
        <v>-43.909414130000002</v>
      </c>
    </row>
    <row r="1860" spans="1:50" x14ac:dyDescent="0.55000000000000004">
      <c r="A1860">
        <v>333200</v>
      </c>
      <c r="B1860" t="s">
        <v>1961</v>
      </c>
      <c r="C1860" t="s">
        <v>96</v>
      </c>
      <c r="D1860">
        <v>0</v>
      </c>
      <c r="E1860">
        <v>0</v>
      </c>
      <c r="F1860">
        <v>0</v>
      </c>
      <c r="G1860">
        <v>0</v>
      </c>
      <c r="H1860">
        <v>0.93</v>
      </c>
      <c r="I1860">
        <v>0</v>
      </c>
      <c r="J1860">
        <v>0</v>
      </c>
      <c r="K1860">
        <v>0</v>
      </c>
      <c r="L1860">
        <v>7.0000000000000007E-2</v>
      </c>
      <c r="M1860">
        <v>0.02</v>
      </c>
      <c r="N1860">
        <v>6.9832909745184804</v>
      </c>
      <c r="O1860">
        <f t="shared" ref="O1860:O1923" si="58">VLOOKUP($A1860,$R$2:$AG$2152, 15)</f>
        <v>172.949003</v>
      </c>
      <c r="P1860">
        <f t="shared" ref="P1860:P1923" si="59">VLOOKUP($A1860,$R$2:$AG$2152, 16)</f>
        <v>-43.708511850000001</v>
      </c>
      <c r="R1860">
        <v>331800</v>
      </c>
      <c r="S1860" t="s">
        <v>1949</v>
      </c>
      <c r="T1860" t="s">
        <v>96</v>
      </c>
      <c r="U1860">
        <v>0</v>
      </c>
      <c r="V1860">
        <v>0</v>
      </c>
      <c r="W1860">
        <v>0</v>
      </c>
      <c r="X1860">
        <v>0</v>
      </c>
      <c r="Y1860">
        <v>1</v>
      </c>
      <c r="Z1860">
        <v>0</v>
      </c>
      <c r="AA1860">
        <v>0</v>
      </c>
      <c r="AB1860">
        <v>0</v>
      </c>
      <c r="AC1860">
        <v>0</v>
      </c>
      <c r="AD1860">
        <v>0.02</v>
      </c>
      <c r="AE1860">
        <v>5.4243432007498198</v>
      </c>
      <c r="AF1860">
        <v>172.70020339999999</v>
      </c>
      <c r="AG1860">
        <v>-43.560104359999997</v>
      </c>
      <c r="AI1860">
        <v>337400</v>
      </c>
      <c r="AJ1860" t="s">
        <v>2001</v>
      </c>
      <c r="AK1860" t="s">
        <v>96</v>
      </c>
      <c r="AL1860">
        <v>0</v>
      </c>
      <c r="AM1860">
        <v>0.02</v>
      </c>
      <c r="AN1860">
        <v>0</v>
      </c>
      <c r="AO1860">
        <v>0</v>
      </c>
      <c r="AP1860">
        <v>0</v>
      </c>
      <c r="AQ1860">
        <v>0.76</v>
      </c>
      <c r="AR1860">
        <v>0</v>
      </c>
      <c r="AS1860">
        <v>0.03</v>
      </c>
      <c r="AT1860">
        <v>0.19</v>
      </c>
      <c r="AU1860">
        <v>0</v>
      </c>
      <c r="AV1860">
        <v>1.9229141935324601</v>
      </c>
      <c r="AW1860">
        <v>171.74512559999999</v>
      </c>
      <c r="AX1860">
        <v>-43.882056579999997</v>
      </c>
    </row>
    <row r="1861" spans="1:50" x14ac:dyDescent="0.55000000000000004">
      <c r="A1861">
        <v>333300</v>
      </c>
      <c r="B1861" t="s">
        <v>1962</v>
      </c>
      <c r="C1861" t="s">
        <v>96</v>
      </c>
      <c r="D1861">
        <v>0</v>
      </c>
      <c r="E1861">
        <v>0</v>
      </c>
      <c r="F1861">
        <v>0</v>
      </c>
      <c r="G1861">
        <v>0</v>
      </c>
      <c r="H1861">
        <v>0.93</v>
      </c>
      <c r="I1861">
        <v>0</v>
      </c>
      <c r="J1861">
        <v>0</v>
      </c>
      <c r="K1861">
        <v>0</v>
      </c>
      <c r="L1861">
        <v>7.0000000000000007E-2</v>
      </c>
      <c r="M1861">
        <v>0.02</v>
      </c>
      <c r="N1861">
        <v>1.85675324953703</v>
      </c>
      <c r="O1861">
        <f t="shared" si="58"/>
        <v>172.9457755</v>
      </c>
      <c r="P1861">
        <f t="shared" si="59"/>
        <v>-43.80945328</v>
      </c>
      <c r="R1861">
        <v>331900</v>
      </c>
      <c r="S1861" t="s">
        <v>1950</v>
      </c>
      <c r="T1861" t="s">
        <v>96</v>
      </c>
      <c r="U1861">
        <v>0</v>
      </c>
      <c r="V1861">
        <v>0</v>
      </c>
      <c r="W1861">
        <v>0</v>
      </c>
      <c r="X1861">
        <v>0</v>
      </c>
      <c r="Y1861">
        <v>1</v>
      </c>
      <c r="Z1861">
        <v>0</v>
      </c>
      <c r="AA1861">
        <v>0</v>
      </c>
      <c r="AB1861">
        <v>0</v>
      </c>
      <c r="AC1861">
        <v>0</v>
      </c>
      <c r="AD1861">
        <v>0.02</v>
      </c>
      <c r="AE1861">
        <v>1.1145569470832599</v>
      </c>
      <c r="AF1861">
        <v>172.70331949999999</v>
      </c>
      <c r="AG1861">
        <v>-43.576556609999997</v>
      </c>
      <c r="AI1861">
        <v>337500</v>
      </c>
      <c r="AJ1861" t="s">
        <v>2002</v>
      </c>
      <c r="AK1861" t="s">
        <v>96</v>
      </c>
      <c r="AL1861">
        <v>0</v>
      </c>
      <c r="AM1861">
        <v>0</v>
      </c>
      <c r="AN1861">
        <v>0</v>
      </c>
      <c r="AO1861">
        <v>0</v>
      </c>
      <c r="AP1861">
        <v>0</v>
      </c>
      <c r="AQ1861">
        <v>1</v>
      </c>
      <c r="AR1861">
        <v>0</v>
      </c>
      <c r="AS1861">
        <v>0</v>
      </c>
      <c r="AT1861">
        <v>0</v>
      </c>
      <c r="AU1861">
        <v>0</v>
      </c>
      <c r="AV1861">
        <v>1.3940549936425399</v>
      </c>
      <c r="AW1861">
        <v>171.73232659999999</v>
      </c>
      <c r="AX1861">
        <v>-43.890541159999998</v>
      </c>
    </row>
    <row r="1862" spans="1:50" x14ac:dyDescent="0.55000000000000004">
      <c r="A1862">
        <v>333500</v>
      </c>
      <c r="B1862" t="s">
        <v>1963</v>
      </c>
      <c r="C1862" t="s">
        <v>96</v>
      </c>
      <c r="D1862">
        <v>0</v>
      </c>
      <c r="E1862">
        <v>0</v>
      </c>
      <c r="F1862">
        <v>0</v>
      </c>
      <c r="G1862">
        <v>0</v>
      </c>
      <c r="H1862">
        <v>0.56000000000000005</v>
      </c>
      <c r="I1862">
        <v>0</v>
      </c>
      <c r="J1862">
        <v>0</v>
      </c>
      <c r="K1862">
        <v>0</v>
      </c>
      <c r="L1862">
        <v>0.44</v>
      </c>
      <c r="M1862">
        <v>0.02</v>
      </c>
      <c r="N1862">
        <v>0.11534260608438</v>
      </c>
      <c r="O1862">
        <f t="shared" si="58"/>
        <v>172.96853909999999</v>
      </c>
      <c r="P1862">
        <f t="shared" si="59"/>
        <v>-43.807126050000001</v>
      </c>
      <c r="R1862">
        <v>332000</v>
      </c>
      <c r="S1862" t="s">
        <v>1951</v>
      </c>
      <c r="T1862" t="s">
        <v>96</v>
      </c>
      <c r="U1862">
        <v>0</v>
      </c>
      <c r="V1862">
        <v>0</v>
      </c>
      <c r="W1862">
        <v>0</v>
      </c>
      <c r="X1862">
        <v>0</v>
      </c>
      <c r="Y1862">
        <v>1</v>
      </c>
      <c r="Z1862">
        <v>0</v>
      </c>
      <c r="AA1862">
        <v>0</v>
      </c>
      <c r="AB1862">
        <v>0</v>
      </c>
      <c r="AC1862">
        <v>0</v>
      </c>
      <c r="AD1862">
        <v>0.02</v>
      </c>
      <c r="AE1862" t="s">
        <v>97</v>
      </c>
      <c r="AF1862">
        <v>172.7189023</v>
      </c>
      <c r="AG1862">
        <v>-43.564337190000003</v>
      </c>
      <c r="AI1862">
        <v>337600</v>
      </c>
      <c r="AJ1862" t="s">
        <v>2003</v>
      </c>
      <c r="AK1862" t="s">
        <v>96</v>
      </c>
      <c r="AL1862">
        <v>0</v>
      </c>
      <c r="AM1862">
        <v>0.33</v>
      </c>
      <c r="AN1862">
        <v>0</v>
      </c>
      <c r="AO1862">
        <v>0</v>
      </c>
      <c r="AP1862">
        <v>0</v>
      </c>
      <c r="AQ1862">
        <v>0.39</v>
      </c>
      <c r="AR1862">
        <v>0</v>
      </c>
      <c r="AS1862">
        <v>0.04</v>
      </c>
      <c r="AT1862">
        <v>0.24</v>
      </c>
      <c r="AU1862">
        <v>0</v>
      </c>
      <c r="AV1862">
        <v>2.6912866061173002</v>
      </c>
      <c r="AW1862">
        <v>172.0090343</v>
      </c>
      <c r="AX1862">
        <v>-43.747006370000001</v>
      </c>
    </row>
    <row r="1863" spans="1:50" x14ac:dyDescent="0.55000000000000004">
      <c r="A1863">
        <v>333600</v>
      </c>
      <c r="B1863" t="s">
        <v>2004</v>
      </c>
      <c r="C1863" t="s">
        <v>96</v>
      </c>
      <c r="D1863">
        <v>0</v>
      </c>
      <c r="E1863">
        <v>0</v>
      </c>
      <c r="F1863">
        <v>0</v>
      </c>
      <c r="G1863">
        <v>0</v>
      </c>
      <c r="H1863">
        <v>0.7</v>
      </c>
      <c r="I1863">
        <v>0</v>
      </c>
      <c r="J1863">
        <v>0</v>
      </c>
      <c r="K1863">
        <v>0</v>
      </c>
      <c r="L1863">
        <v>0.3</v>
      </c>
      <c r="M1863">
        <v>0.02</v>
      </c>
      <c r="N1863" t="s">
        <v>97</v>
      </c>
      <c r="O1863">
        <f t="shared" si="58"/>
        <v>171.67275519999899</v>
      </c>
      <c r="P1863">
        <f t="shared" si="59"/>
        <v>-43.068915769999997</v>
      </c>
      <c r="R1863">
        <v>332100</v>
      </c>
      <c r="S1863" t="s">
        <v>1952</v>
      </c>
      <c r="T1863" t="s">
        <v>96</v>
      </c>
      <c r="U1863">
        <v>0</v>
      </c>
      <c r="V1863">
        <v>0</v>
      </c>
      <c r="W1863">
        <v>0</v>
      </c>
      <c r="X1863">
        <v>0</v>
      </c>
      <c r="Y1863">
        <v>0.84</v>
      </c>
      <c r="Z1863">
        <v>0</v>
      </c>
      <c r="AA1863">
        <v>0</v>
      </c>
      <c r="AB1863">
        <v>0</v>
      </c>
      <c r="AC1863">
        <v>0.16</v>
      </c>
      <c r="AD1863">
        <v>0.02</v>
      </c>
      <c r="AE1863">
        <v>1.39793754668096</v>
      </c>
      <c r="AF1863">
        <v>172.73175649999999</v>
      </c>
      <c r="AG1863">
        <v>-43.565672409999998</v>
      </c>
      <c r="AI1863">
        <v>337700</v>
      </c>
      <c r="AJ1863" t="s">
        <v>2005</v>
      </c>
      <c r="AK1863" t="s">
        <v>96</v>
      </c>
      <c r="AL1863">
        <v>0</v>
      </c>
      <c r="AM1863">
        <v>0</v>
      </c>
      <c r="AN1863">
        <v>0</v>
      </c>
      <c r="AO1863">
        <v>0</v>
      </c>
      <c r="AP1863">
        <v>0</v>
      </c>
      <c r="AQ1863">
        <v>0</v>
      </c>
      <c r="AR1863">
        <v>0</v>
      </c>
      <c r="AS1863">
        <v>0</v>
      </c>
      <c r="AT1863">
        <v>1</v>
      </c>
      <c r="AU1863">
        <v>0</v>
      </c>
      <c r="AV1863" t="s">
        <v>97</v>
      </c>
      <c r="AW1863">
        <v>171.79709769999999</v>
      </c>
      <c r="AX1863">
        <v>-43.883409649999997</v>
      </c>
    </row>
    <row r="1864" spans="1:50" x14ac:dyDescent="0.55000000000000004">
      <c r="A1864">
        <v>333700</v>
      </c>
      <c r="B1864" t="s">
        <v>1964</v>
      </c>
      <c r="C1864" t="s">
        <v>96</v>
      </c>
      <c r="D1864">
        <v>0</v>
      </c>
      <c r="E1864">
        <v>0</v>
      </c>
      <c r="F1864">
        <v>0</v>
      </c>
      <c r="G1864">
        <v>0</v>
      </c>
      <c r="H1864">
        <v>0.93</v>
      </c>
      <c r="I1864">
        <v>0</v>
      </c>
      <c r="J1864">
        <v>0</v>
      </c>
      <c r="K1864">
        <v>0</v>
      </c>
      <c r="L1864">
        <v>7.0000000000000007E-2</v>
      </c>
      <c r="M1864">
        <v>0.02</v>
      </c>
      <c r="N1864">
        <v>15.362890645936799</v>
      </c>
      <c r="O1864">
        <f t="shared" si="58"/>
        <v>171.90320309999899</v>
      </c>
      <c r="P1864">
        <f t="shared" si="59"/>
        <v>-43.345688330000002</v>
      </c>
      <c r="R1864">
        <v>332200</v>
      </c>
      <c r="S1864" t="s">
        <v>1953</v>
      </c>
      <c r="T1864" t="s">
        <v>96</v>
      </c>
      <c r="U1864">
        <v>0</v>
      </c>
      <c r="V1864">
        <v>0</v>
      </c>
      <c r="W1864">
        <v>0</v>
      </c>
      <c r="X1864">
        <v>0</v>
      </c>
      <c r="Y1864">
        <v>0.64</v>
      </c>
      <c r="Z1864">
        <v>0</v>
      </c>
      <c r="AA1864">
        <v>0</v>
      </c>
      <c r="AB1864">
        <v>0</v>
      </c>
      <c r="AC1864">
        <v>0.36</v>
      </c>
      <c r="AD1864">
        <v>0.02</v>
      </c>
      <c r="AE1864" t="s">
        <v>97</v>
      </c>
      <c r="AF1864">
        <v>172.64631169999899</v>
      </c>
      <c r="AG1864">
        <v>-43.625459999999997</v>
      </c>
      <c r="AI1864">
        <v>337800</v>
      </c>
      <c r="AJ1864" t="s">
        <v>2006</v>
      </c>
      <c r="AK1864" t="s">
        <v>96</v>
      </c>
      <c r="AL1864">
        <v>0</v>
      </c>
      <c r="AM1864">
        <v>0.32</v>
      </c>
      <c r="AN1864">
        <v>0</v>
      </c>
      <c r="AO1864">
        <v>0</v>
      </c>
      <c r="AP1864">
        <v>0.09</v>
      </c>
      <c r="AQ1864">
        <v>0.26</v>
      </c>
      <c r="AR1864">
        <v>0</v>
      </c>
      <c r="AS1864">
        <v>0.01</v>
      </c>
      <c r="AT1864">
        <v>0.32</v>
      </c>
      <c r="AU1864">
        <v>0</v>
      </c>
      <c r="AV1864">
        <v>5.7044814303696096</v>
      </c>
      <c r="AW1864">
        <v>171.7575645</v>
      </c>
      <c r="AX1864">
        <v>-43.891182989999997</v>
      </c>
    </row>
    <row r="1865" spans="1:50" x14ac:dyDescent="0.55000000000000004">
      <c r="A1865">
        <v>333800</v>
      </c>
      <c r="B1865" t="s">
        <v>1965</v>
      </c>
      <c r="C1865" t="s">
        <v>96</v>
      </c>
      <c r="D1865">
        <v>0</v>
      </c>
      <c r="E1865">
        <v>0</v>
      </c>
      <c r="F1865">
        <v>0</v>
      </c>
      <c r="G1865">
        <v>0</v>
      </c>
      <c r="H1865">
        <v>0.89</v>
      </c>
      <c r="I1865">
        <v>0</v>
      </c>
      <c r="J1865">
        <v>0</v>
      </c>
      <c r="K1865">
        <v>0</v>
      </c>
      <c r="L1865">
        <v>0.11</v>
      </c>
      <c r="M1865">
        <v>0.02</v>
      </c>
      <c r="N1865">
        <v>13.103067510135199</v>
      </c>
      <c r="O1865">
        <f t="shared" si="58"/>
        <v>171.78713569999999</v>
      </c>
      <c r="P1865">
        <f t="shared" si="59"/>
        <v>-43.482886649999998</v>
      </c>
      <c r="R1865">
        <v>332400</v>
      </c>
      <c r="S1865" t="s">
        <v>1954</v>
      </c>
      <c r="T1865" t="s">
        <v>96</v>
      </c>
      <c r="U1865">
        <v>0</v>
      </c>
      <c r="V1865">
        <v>0</v>
      </c>
      <c r="W1865">
        <v>0</v>
      </c>
      <c r="X1865">
        <v>0</v>
      </c>
      <c r="Y1865">
        <v>1</v>
      </c>
      <c r="Z1865">
        <v>0</v>
      </c>
      <c r="AA1865">
        <v>0</v>
      </c>
      <c r="AB1865">
        <v>0</v>
      </c>
      <c r="AC1865">
        <v>0</v>
      </c>
      <c r="AD1865">
        <v>0.02</v>
      </c>
      <c r="AE1865">
        <v>1.52979436200812</v>
      </c>
      <c r="AF1865">
        <v>172.747837</v>
      </c>
      <c r="AG1865">
        <v>-43.571870779999998</v>
      </c>
      <c r="AI1865">
        <v>337900</v>
      </c>
      <c r="AJ1865" t="s">
        <v>2007</v>
      </c>
      <c r="AK1865" t="s">
        <v>96</v>
      </c>
      <c r="AL1865" t="s">
        <v>97</v>
      </c>
      <c r="AM1865" t="s">
        <v>97</v>
      </c>
      <c r="AN1865" t="s">
        <v>97</v>
      </c>
      <c r="AO1865">
        <v>0</v>
      </c>
      <c r="AP1865" t="s">
        <v>97</v>
      </c>
      <c r="AQ1865" t="s">
        <v>97</v>
      </c>
      <c r="AR1865">
        <v>0</v>
      </c>
      <c r="AS1865" t="s">
        <v>97</v>
      </c>
      <c r="AT1865" t="s">
        <v>97</v>
      </c>
      <c r="AU1865">
        <v>0</v>
      </c>
      <c r="AV1865" t="s">
        <v>97</v>
      </c>
      <c r="AW1865">
        <v>171.72370369999999</v>
      </c>
      <c r="AX1865">
        <v>-43.912643269999997</v>
      </c>
    </row>
    <row r="1866" spans="1:50" x14ac:dyDescent="0.55000000000000004">
      <c r="A1866">
        <v>333900</v>
      </c>
      <c r="B1866" t="s">
        <v>1966</v>
      </c>
      <c r="C1866" t="s">
        <v>96</v>
      </c>
      <c r="D1866">
        <v>0</v>
      </c>
      <c r="E1866">
        <v>0</v>
      </c>
      <c r="F1866">
        <v>0</v>
      </c>
      <c r="G1866">
        <v>0</v>
      </c>
      <c r="H1866">
        <v>0.97</v>
      </c>
      <c r="I1866">
        <v>0</v>
      </c>
      <c r="J1866">
        <v>0</v>
      </c>
      <c r="K1866">
        <v>0</v>
      </c>
      <c r="L1866">
        <v>0.03</v>
      </c>
      <c r="M1866">
        <v>0.02</v>
      </c>
      <c r="N1866">
        <v>17.199771369128001</v>
      </c>
      <c r="O1866">
        <f t="shared" si="58"/>
        <v>172.01364559999999</v>
      </c>
      <c r="P1866">
        <f t="shared" si="59"/>
        <v>-43.473180880000001</v>
      </c>
      <c r="R1866">
        <v>332500</v>
      </c>
      <c r="S1866" t="s">
        <v>1955</v>
      </c>
      <c r="T1866" t="s">
        <v>96</v>
      </c>
      <c r="U1866">
        <v>0</v>
      </c>
      <c r="V1866">
        <v>0.02</v>
      </c>
      <c r="W1866">
        <v>0.02</v>
      </c>
      <c r="X1866">
        <v>0</v>
      </c>
      <c r="Y1866">
        <v>0.85</v>
      </c>
      <c r="Z1866">
        <v>0</v>
      </c>
      <c r="AA1866">
        <v>0</v>
      </c>
      <c r="AB1866">
        <v>0</v>
      </c>
      <c r="AC1866">
        <v>0.11</v>
      </c>
      <c r="AD1866">
        <v>0.02</v>
      </c>
      <c r="AE1866">
        <v>4.9596387304761702</v>
      </c>
      <c r="AF1866">
        <v>172.7085276</v>
      </c>
      <c r="AG1866">
        <v>-43.603251020000002</v>
      </c>
      <c r="AI1866">
        <v>338000</v>
      </c>
      <c r="AJ1866" t="s">
        <v>2008</v>
      </c>
      <c r="AK1866" t="s">
        <v>96</v>
      </c>
      <c r="AL1866">
        <v>0</v>
      </c>
      <c r="AM1866">
        <v>0.06</v>
      </c>
      <c r="AN1866">
        <v>0</v>
      </c>
      <c r="AO1866">
        <v>0</v>
      </c>
      <c r="AP1866">
        <v>0.15</v>
      </c>
      <c r="AQ1866">
        <v>0.75</v>
      </c>
      <c r="AR1866">
        <v>0</v>
      </c>
      <c r="AS1866">
        <v>0</v>
      </c>
      <c r="AT1866">
        <v>0.04</v>
      </c>
      <c r="AU1866">
        <v>0</v>
      </c>
      <c r="AV1866">
        <v>6.7737211299330404</v>
      </c>
      <c r="AW1866">
        <v>171.74326239999999</v>
      </c>
      <c r="AX1866">
        <v>-43.904361059999999</v>
      </c>
    </row>
    <row r="1867" spans="1:50" x14ac:dyDescent="0.55000000000000004">
      <c r="A1867">
        <v>334000</v>
      </c>
      <c r="B1867" t="s">
        <v>1967</v>
      </c>
      <c r="C1867" t="s">
        <v>96</v>
      </c>
      <c r="D1867">
        <v>0</v>
      </c>
      <c r="E1867">
        <v>0</v>
      </c>
      <c r="F1867">
        <v>0</v>
      </c>
      <c r="G1867">
        <v>0</v>
      </c>
      <c r="H1867">
        <v>0.87</v>
      </c>
      <c r="I1867">
        <v>0.01</v>
      </c>
      <c r="J1867">
        <v>0</v>
      </c>
      <c r="K1867">
        <v>0.04</v>
      </c>
      <c r="L1867">
        <v>0.08</v>
      </c>
      <c r="M1867">
        <v>0.02</v>
      </c>
      <c r="N1867">
        <v>15.3058036879629</v>
      </c>
      <c r="O1867">
        <f t="shared" si="58"/>
        <v>172.0944829</v>
      </c>
      <c r="P1867">
        <f t="shared" si="59"/>
        <v>-43.495838569999997</v>
      </c>
      <c r="R1867">
        <v>332700</v>
      </c>
      <c r="S1867" t="s">
        <v>1957</v>
      </c>
      <c r="T1867" t="s">
        <v>96</v>
      </c>
      <c r="U1867">
        <v>0</v>
      </c>
      <c r="V1867">
        <v>0</v>
      </c>
      <c r="W1867">
        <v>0</v>
      </c>
      <c r="X1867">
        <v>0</v>
      </c>
      <c r="Y1867">
        <v>0.80999999999999905</v>
      </c>
      <c r="Z1867">
        <v>0</v>
      </c>
      <c r="AA1867">
        <v>0</v>
      </c>
      <c r="AB1867">
        <v>0.02</v>
      </c>
      <c r="AC1867">
        <v>0.17</v>
      </c>
      <c r="AD1867">
        <v>0.02</v>
      </c>
      <c r="AE1867">
        <v>2.6836249816221298</v>
      </c>
      <c r="AF1867">
        <v>172.7652621</v>
      </c>
      <c r="AG1867">
        <v>-43.577328780000002</v>
      </c>
      <c r="AI1867">
        <v>338100</v>
      </c>
      <c r="AJ1867" t="s">
        <v>2009</v>
      </c>
      <c r="AK1867" t="s">
        <v>96</v>
      </c>
      <c r="AL1867">
        <v>0</v>
      </c>
      <c r="AM1867">
        <v>0.19</v>
      </c>
      <c r="AN1867">
        <v>0</v>
      </c>
      <c r="AO1867">
        <v>0</v>
      </c>
      <c r="AP1867">
        <v>0</v>
      </c>
      <c r="AQ1867">
        <v>0.81</v>
      </c>
      <c r="AR1867">
        <v>0</v>
      </c>
      <c r="AS1867">
        <v>0</v>
      </c>
      <c r="AT1867">
        <v>0</v>
      </c>
      <c r="AU1867">
        <v>0</v>
      </c>
      <c r="AV1867">
        <v>4.9098130742758501</v>
      </c>
      <c r="AW1867">
        <v>171.74431229999999</v>
      </c>
      <c r="AX1867">
        <v>-43.898546449999998</v>
      </c>
    </row>
    <row r="1868" spans="1:50" x14ac:dyDescent="0.55000000000000004">
      <c r="A1868">
        <v>334100</v>
      </c>
      <c r="B1868" t="s">
        <v>1968</v>
      </c>
      <c r="C1868" t="s">
        <v>96</v>
      </c>
      <c r="D1868">
        <v>0</v>
      </c>
      <c r="E1868">
        <v>0</v>
      </c>
      <c r="F1868">
        <v>0</v>
      </c>
      <c r="G1868">
        <v>0</v>
      </c>
      <c r="H1868">
        <v>1</v>
      </c>
      <c r="I1868">
        <v>0</v>
      </c>
      <c r="J1868">
        <v>0</v>
      </c>
      <c r="K1868">
        <v>0</v>
      </c>
      <c r="L1868">
        <v>0</v>
      </c>
      <c r="M1868">
        <v>0.02</v>
      </c>
      <c r="N1868">
        <v>18.181529024416601</v>
      </c>
      <c r="O1868">
        <f t="shared" si="58"/>
        <v>172.199665199999</v>
      </c>
      <c r="P1868">
        <f t="shared" si="59"/>
        <v>-43.474843849999999</v>
      </c>
      <c r="R1868">
        <v>332800</v>
      </c>
      <c r="S1868" t="s">
        <v>1958</v>
      </c>
      <c r="T1868" t="s">
        <v>96</v>
      </c>
      <c r="U1868">
        <v>0</v>
      </c>
      <c r="V1868">
        <v>0</v>
      </c>
      <c r="W1868">
        <v>0</v>
      </c>
      <c r="X1868">
        <v>0</v>
      </c>
      <c r="Y1868">
        <v>1</v>
      </c>
      <c r="Z1868">
        <v>0</v>
      </c>
      <c r="AA1868">
        <v>0</v>
      </c>
      <c r="AB1868">
        <v>0</v>
      </c>
      <c r="AC1868">
        <v>0</v>
      </c>
      <c r="AD1868">
        <v>0.02</v>
      </c>
      <c r="AE1868">
        <v>2.4499141275048402</v>
      </c>
      <c r="AF1868">
        <v>172.68080859999901</v>
      </c>
      <c r="AG1868">
        <v>-43.665443449999998</v>
      </c>
      <c r="AI1868">
        <v>338200</v>
      </c>
      <c r="AJ1868" t="s">
        <v>2010</v>
      </c>
      <c r="AK1868" t="s">
        <v>96</v>
      </c>
      <c r="AL1868">
        <v>0</v>
      </c>
      <c r="AM1868">
        <v>0.05</v>
      </c>
      <c r="AN1868">
        <v>0</v>
      </c>
      <c r="AO1868">
        <v>0</v>
      </c>
      <c r="AP1868">
        <v>0</v>
      </c>
      <c r="AQ1868">
        <v>0.81</v>
      </c>
      <c r="AR1868">
        <v>0</v>
      </c>
      <c r="AS1868">
        <v>0</v>
      </c>
      <c r="AT1868">
        <v>0.14000000000000001</v>
      </c>
      <c r="AU1868">
        <v>0</v>
      </c>
      <c r="AV1868">
        <v>3.8914765853950399</v>
      </c>
      <c r="AW1868">
        <v>171.71801590000001</v>
      </c>
      <c r="AX1868">
        <v>-43.920923029999997</v>
      </c>
    </row>
    <row r="1869" spans="1:50" x14ac:dyDescent="0.55000000000000004">
      <c r="A1869">
        <v>334200</v>
      </c>
      <c r="B1869" t="s">
        <v>1969</v>
      </c>
      <c r="C1869" t="s">
        <v>96</v>
      </c>
      <c r="D1869">
        <v>0</v>
      </c>
      <c r="E1869">
        <v>0</v>
      </c>
      <c r="F1869">
        <v>0</v>
      </c>
      <c r="G1869">
        <v>0</v>
      </c>
      <c r="H1869">
        <v>0.91</v>
      </c>
      <c r="I1869">
        <v>0</v>
      </c>
      <c r="J1869">
        <v>0</v>
      </c>
      <c r="K1869">
        <v>0</v>
      </c>
      <c r="L1869">
        <v>0.09</v>
      </c>
      <c r="M1869">
        <v>0.02</v>
      </c>
      <c r="N1869">
        <v>10.6571039631557</v>
      </c>
      <c r="O1869">
        <f t="shared" si="58"/>
        <v>172.03741579999999</v>
      </c>
      <c r="P1869">
        <f t="shared" si="59"/>
        <v>-43.658574850000001</v>
      </c>
      <c r="R1869">
        <v>332900</v>
      </c>
      <c r="S1869" t="s">
        <v>1959</v>
      </c>
      <c r="T1869" t="s">
        <v>96</v>
      </c>
      <c r="U1869">
        <v>0</v>
      </c>
      <c r="V1869">
        <v>0</v>
      </c>
      <c r="W1869">
        <v>0</v>
      </c>
      <c r="X1869">
        <v>0</v>
      </c>
      <c r="Y1869">
        <v>0.71</v>
      </c>
      <c r="Z1869">
        <v>0</v>
      </c>
      <c r="AA1869">
        <v>0</v>
      </c>
      <c r="AB1869">
        <v>0</v>
      </c>
      <c r="AC1869">
        <v>0.28999999999999998</v>
      </c>
      <c r="AD1869">
        <v>0.02</v>
      </c>
      <c r="AE1869" t="s">
        <v>97</v>
      </c>
      <c r="AF1869">
        <v>172.72521380000001</v>
      </c>
      <c r="AG1869">
        <v>-43.635307359999999</v>
      </c>
      <c r="AI1869">
        <v>338300</v>
      </c>
      <c r="AJ1869" t="s">
        <v>2011</v>
      </c>
      <c r="AK1869" t="s">
        <v>96</v>
      </c>
      <c r="AL1869">
        <v>0</v>
      </c>
      <c r="AM1869">
        <v>0.31</v>
      </c>
      <c r="AN1869">
        <v>0</v>
      </c>
      <c r="AO1869">
        <v>0</v>
      </c>
      <c r="AP1869">
        <v>-0.01</v>
      </c>
      <c r="AQ1869">
        <v>0.45</v>
      </c>
      <c r="AR1869">
        <v>0</v>
      </c>
      <c r="AS1869">
        <v>0</v>
      </c>
      <c r="AT1869">
        <v>0.25</v>
      </c>
      <c r="AU1869">
        <v>0</v>
      </c>
      <c r="AV1869">
        <v>3.5955318674796901</v>
      </c>
      <c r="AW1869">
        <v>171.75418740000001</v>
      </c>
      <c r="AX1869">
        <v>-43.905177119999998</v>
      </c>
    </row>
    <row r="1870" spans="1:50" x14ac:dyDescent="0.55000000000000004">
      <c r="A1870">
        <v>334300</v>
      </c>
      <c r="B1870" t="s">
        <v>1970</v>
      </c>
      <c r="C1870" t="s">
        <v>96</v>
      </c>
      <c r="D1870">
        <v>0</v>
      </c>
      <c r="E1870">
        <v>0</v>
      </c>
      <c r="F1870">
        <v>0</v>
      </c>
      <c r="G1870">
        <v>0</v>
      </c>
      <c r="H1870">
        <v>0.89</v>
      </c>
      <c r="I1870">
        <v>0</v>
      </c>
      <c r="J1870">
        <v>0</v>
      </c>
      <c r="K1870">
        <v>0</v>
      </c>
      <c r="L1870">
        <v>0.11</v>
      </c>
      <c r="M1870">
        <v>0.02</v>
      </c>
      <c r="N1870">
        <v>12.215267392391601</v>
      </c>
      <c r="O1870">
        <f t="shared" si="58"/>
        <v>172.150865199999</v>
      </c>
      <c r="P1870">
        <f t="shared" si="59"/>
        <v>-43.564590269999997</v>
      </c>
      <c r="R1870">
        <v>333100</v>
      </c>
      <c r="S1870" t="s">
        <v>1960</v>
      </c>
      <c r="T1870" t="s">
        <v>96</v>
      </c>
      <c r="U1870">
        <v>0</v>
      </c>
      <c r="V1870">
        <v>0</v>
      </c>
      <c r="W1870">
        <v>0</v>
      </c>
      <c r="X1870">
        <v>0</v>
      </c>
      <c r="Y1870">
        <v>0.86</v>
      </c>
      <c r="Z1870">
        <v>0</v>
      </c>
      <c r="AA1870">
        <v>0</v>
      </c>
      <c r="AB1870">
        <v>0</v>
      </c>
      <c r="AC1870">
        <v>0.14000000000000001</v>
      </c>
      <c r="AD1870">
        <v>0.02</v>
      </c>
      <c r="AE1870" t="s">
        <v>97</v>
      </c>
      <c r="AF1870">
        <v>172.72633830000001</v>
      </c>
      <c r="AG1870">
        <v>-43.780818420000003</v>
      </c>
      <c r="AI1870">
        <v>338400</v>
      </c>
      <c r="AJ1870" t="s">
        <v>2012</v>
      </c>
      <c r="AK1870" t="s">
        <v>96</v>
      </c>
      <c r="AL1870">
        <v>0</v>
      </c>
      <c r="AM1870">
        <v>0</v>
      </c>
      <c r="AN1870">
        <v>0</v>
      </c>
      <c r="AO1870">
        <v>0</v>
      </c>
      <c r="AP1870">
        <v>0</v>
      </c>
      <c r="AQ1870">
        <v>0.6</v>
      </c>
      <c r="AR1870">
        <v>0</v>
      </c>
      <c r="AS1870">
        <v>0</v>
      </c>
      <c r="AT1870">
        <v>0.4</v>
      </c>
      <c r="AU1870">
        <v>0</v>
      </c>
      <c r="AV1870">
        <v>2.5486400701970799</v>
      </c>
      <c r="AW1870">
        <v>171.76581089999999</v>
      </c>
      <c r="AX1870">
        <v>-43.900256210000002</v>
      </c>
    </row>
    <row r="1871" spans="1:50" x14ac:dyDescent="0.55000000000000004">
      <c r="A1871">
        <v>334400</v>
      </c>
      <c r="B1871" t="s">
        <v>1971</v>
      </c>
      <c r="C1871" t="s">
        <v>96</v>
      </c>
      <c r="D1871">
        <v>0</v>
      </c>
      <c r="E1871">
        <v>0</v>
      </c>
      <c r="F1871">
        <v>0</v>
      </c>
      <c r="G1871">
        <v>0</v>
      </c>
      <c r="H1871">
        <v>1</v>
      </c>
      <c r="I1871">
        <v>0</v>
      </c>
      <c r="J1871">
        <v>0</v>
      </c>
      <c r="K1871">
        <v>0</v>
      </c>
      <c r="L1871">
        <v>0</v>
      </c>
      <c r="M1871">
        <v>0.02</v>
      </c>
      <c r="N1871">
        <v>16.080446927235599</v>
      </c>
      <c r="O1871">
        <f t="shared" si="58"/>
        <v>172.35028819999999</v>
      </c>
      <c r="P1871">
        <f t="shared" si="59"/>
        <v>-43.492371140000003</v>
      </c>
      <c r="R1871">
        <v>333200</v>
      </c>
      <c r="S1871" t="s">
        <v>1961</v>
      </c>
      <c r="T1871" t="s">
        <v>96</v>
      </c>
      <c r="U1871">
        <v>0</v>
      </c>
      <c r="V1871">
        <v>0</v>
      </c>
      <c r="W1871">
        <v>0</v>
      </c>
      <c r="X1871">
        <v>0</v>
      </c>
      <c r="Y1871">
        <v>0.89</v>
      </c>
      <c r="Z1871">
        <v>0</v>
      </c>
      <c r="AA1871">
        <v>0</v>
      </c>
      <c r="AB1871">
        <v>0</v>
      </c>
      <c r="AC1871">
        <v>0.11</v>
      </c>
      <c r="AD1871">
        <v>0.02</v>
      </c>
      <c r="AE1871">
        <v>1.8717819857863001</v>
      </c>
      <c r="AF1871">
        <v>172.949003</v>
      </c>
      <c r="AG1871">
        <v>-43.708511850000001</v>
      </c>
      <c r="AI1871">
        <v>338500</v>
      </c>
      <c r="AJ1871" t="s">
        <v>2013</v>
      </c>
      <c r="AK1871" t="s">
        <v>96</v>
      </c>
      <c r="AL1871">
        <v>0</v>
      </c>
      <c r="AM1871">
        <v>0</v>
      </c>
      <c r="AN1871">
        <v>0</v>
      </c>
      <c r="AO1871">
        <v>0</v>
      </c>
      <c r="AP1871">
        <v>0</v>
      </c>
      <c r="AQ1871">
        <v>0.71</v>
      </c>
      <c r="AR1871">
        <v>0</v>
      </c>
      <c r="AS1871">
        <v>0.03</v>
      </c>
      <c r="AT1871">
        <v>0.26</v>
      </c>
      <c r="AU1871">
        <v>0</v>
      </c>
      <c r="AV1871">
        <v>1.5587791727067399</v>
      </c>
      <c r="AW1871">
        <v>171.7564673</v>
      </c>
      <c r="AX1871">
        <v>-43.911588629999997</v>
      </c>
    </row>
    <row r="1872" spans="1:50" x14ac:dyDescent="0.55000000000000004">
      <c r="A1872">
        <v>334500</v>
      </c>
      <c r="B1872" t="s">
        <v>1972</v>
      </c>
      <c r="C1872" t="s">
        <v>96</v>
      </c>
      <c r="D1872">
        <v>0</v>
      </c>
      <c r="E1872">
        <v>0</v>
      </c>
      <c r="F1872">
        <v>0</v>
      </c>
      <c r="G1872">
        <v>0</v>
      </c>
      <c r="H1872">
        <v>0.93</v>
      </c>
      <c r="I1872">
        <v>0.01</v>
      </c>
      <c r="J1872">
        <v>0</v>
      </c>
      <c r="K1872">
        <v>0</v>
      </c>
      <c r="L1872">
        <v>0.06</v>
      </c>
      <c r="M1872">
        <v>0.02</v>
      </c>
      <c r="N1872">
        <v>14.762814886864399</v>
      </c>
      <c r="O1872">
        <f t="shared" si="58"/>
        <v>172.3194474</v>
      </c>
      <c r="P1872">
        <f t="shared" si="59"/>
        <v>-43.569411719999998</v>
      </c>
      <c r="R1872">
        <v>333300</v>
      </c>
      <c r="S1872" t="s">
        <v>1962</v>
      </c>
      <c r="T1872" t="s">
        <v>96</v>
      </c>
      <c r="U1872">
        <v>0</v>
      </c>
      <c r="V1872">
        <v>0</v>
      </c>
      <c r="W1872">
        <v>0</v>
      </c>
      <c r="X1872">
        <v>0</v>
      </c>
      <c r="Y1872">
        <v>0.85</v>
      </c>
      <c r="Z1872">
        <v>0</v>
      </c>
      <c r="AA1872">
        <v>0</v>
      </c>
      <c r="AB1872">
        <v>0</v>
      </c>
      <c r="AC1872">
        <v>0.15</v>
      </c>
      <c r="AD1872">
        <v>0.02</v>
      </c>
      <c r="AE1872">
        <v>1.3998914460742899</v>
      </c>
      <c r="AF1872">
        <v>172.9457755</v>
      </c>
      <c r="AG1872">
        <v>-43.80945328</v>
      </c>
      <c r="AI1872">
        <v>338700</v>
      </c>
      <c r="AJ1872" t="s">
        <v>2014</v>
      </c>
      <c r="AK1872" t="s">
        <v>96</v>
      </c>
      <c r="AL1872">
        <v>0</v>
      </c>
      <c r="AM1872">
        <v>0.76</v>
      </c>
      <c r="AN1872">
        <v>0</v>
      </c>
      <c r="AO1872">
        <v>0</v>
      </c>
      <c r="AP1872">
        <v>0</v>
      </c>
      <c r="AQ1872">
        <v>0.14000000000000001</v>
      </c>
      <c r="AR1872">
        <v>0</v>
      </c>
      <c r="AS1872">
        <v>0.1</v>
      </c>
      <c r="AT1872">
        <v>0</v>
      </c>
      <c r="AU1872">
        <v>0</v>
      </c>
      <c r="AV1872">
        <v>2.8443923736547698</v>
      </c>
      <c r="AW1872">
        <v>171.14418019999999</v>
      </c>
      <c r="AX1872">
        <v>-44.039997059999997</v>
      </c>
    </row>
    <row r="1873" spans="1:50" x14ac:dyDescent="0.55000000000000004">
      <c r="A1873">
        <v>334600</v>
      </c>
      <c r="B1873" t="s">
        <v>1973</v>
      </c>
      <c r="C1873" t="s">
        <v>96</v>
      </c>
      <c r="D1873">
        <v>0</v>
      </c>
      <c r="E1873">
        <v>0</v>
      </c>
      <c r="F1873">
        <v>0</v>
      </c>
      <c r="G1873">
        <v>0</v>
      </c>
      <c r="H1873">
        <v>0.99</v>
      </c>
      <c r="I1873">
        <v>0</v>
      </c>
      <c r="J1873">
        <v>0</v>
      </c>
      <c r="K1873">
        <v>0</v>
      </c>
      <c r="L1873">
        <v>0.01</v>
      </c>
      <c r="M1873">
        <v>0.02</v>
      </c>
      <c r="N1873">
        <v>16.425382937575201</v>
      </c>
      <c r="O1873">
        <f t="shared" si="58"/>
        <v>172.36518720000001</v>
      </c>
      <c r="P1873">
        <f t="shared" si="59"/>
        <v>-43.525696230000001</v>
      </c>
      <c r="R1873">
        <v>333500</v>
      </c>
      <c r="S1873" t="s">
        <v>1963</v>
      </c>
      <c r="T1873" t="s">
        <v>96</v>
      </c>
      <c r="U1873">
        <v>0</v>
      </c>
      <c r="V1873">
        <v>0</v>
      </c>
      <c r="W1873">
        <v>0</v>
      </c>
      <c r="X1873">
        <v>0</v>
      </c>
      <c r="Y1873">
        <v>0.75</v>
      </c>
      <c r="Z1873">
        <v>0</v>
      </c>
      <c r="AA1873">
        <v>0</v>
      </c>
      <c r="AB1873">
        <v>0</v>
      </c>
      <c r="AC1873">
        <v>0.25</v>
      </c>
      <c r="AD1873">
        <v>0.02</v>
      </c>
      <c r="AE1873">
        <v>2.9147379336416601</v>
      </c>
      <c r="AF1873">
        <v>172.96853909999999</v>
      </c>
      <c r="AG1873">
        <v>-43.807126050000001</v>
      </c>
      <c r="AI1873">
        <v>338800</v>
      </c>
      <c r="AJ1873" t="s">
        <v>2015</v>
      </c>
      <c r="AK1873" t="s">
        <v>96</v>
      </c>
      <c r="AL1873" t="s">
        <v>97</v>
      </c>
      <c r="AM1873" t="s">
        <v>97</v>
      </c>
      <c r="AN1873" t="s">
        <v>97</v>
      </c>
      <c r="AO1873">
        <v>0</v>
      </c>
      <c r="AP1873" t="s">
        <v>97</v>
      </c>
      <c r="AQ1873" t="s">
        <v>97</v>
      </c>
      <c r="AR1873">
        <v>0</v>
      </c>
      <c r="AS1873" t="s">
        <v>97</v>
      </c>
      <c r="AT1873" t="s">
        <v>97</v>
      </c>
      <c r="AU1873">
        <v>0</v>
      </c>
      <c r="AV1873" t="s">
        <v>97</v>
      </c>
      <c r="AW1873">
        <v>171.01446240000001</v>
      </c>
      <c r="AX1873">
        <v>-44.271892919999999</v>
      </c>
    </row>
    <row r="1874" spans="1:50" x14ac:dyDescent="0.55000000000000004">
      <c r="A1874">
        <v>334700</v>
      </c>
      <c r="B1874" t="s">
        <v>1974</v>
      </c>
      <c r="C1874" t="s">
        <v>96</v>
      </c>
      <c r="D1874">
        <v>0</v>
      </c>
      <c r="E1874">
        <v>0</v>
      </c>
      <c r="F1874">
        <v>0</v>
      </c>
      <c r="G1874">
        <v>0</v>
      </c>
      <c r="H1874">
        <v>0.44</v>
      </c>
      <c r="I1874">
        <v>0</v>
      </c>
      <c r="J1874">
        <v>0</v>
      </c>
      <c r="K1874">
        <v>0.16</v>
      </c>
      <c r="L1874">
        <v>0.4</v>
      </c>
      <c r="M1874">
        <v>0.02</v>
      </c>
      <c r="N1874">
        <v>0.226669483602467</v>
      </c>
      <c r="O1874">
        <f t="shared" si="58"/>
        <v>172.30295869999901</v>
      </c>
      <c r="P1874">
        <f t="shared" si="59"/>
        <v>-43.615138889999997</v>
      </c>
      <c r="R1874">
        <v>333600</v>
      </c>
      <c r="S1874" t="s">
        <v>2004</v>
      </c>
      <c r="T1874" t="s">
        <v>96</v>
      </c>
      <c r="U1874">
        <v>0</v>
      </c>
      <c r="V1874">
        <v>0</v>
      </c>
      <c r="W1874">
        <v>0</v>
      </c>
      <c r="X1874">
        <v>0</v>
      </c>
      <c r="Y1874">
        <v>0.7</v>
      </c>
      <c r="Z1874">
        <v>0</v>
      </c>
      <c r="AA1874">
        <v>0</v>
      </c>
      <c r="AB1874">
        <v>0</v>
      </c>
      <c r="AC1874">
        <v>0.3</v>
      </c>
      <c r="AD1874">
        <v>0.02</v>
      </c>
      <c r="AE1874" t="s">
        <v>97</v>
      </c>
      <c r="AF1874">
        <v>171.67275519999899</v>
      </c>
      <c r="AG1874">
        <v>-43.068915769999997</v>
      </c>
      <c r="AI1874">
        <v>338900</v>
      </c>
      <c r="AJ1874" t="s">
        <v>2016</v>
      </c>
      <c r="AK1874" t="s">
        <v>96</v>
      </c>
      <c r="AL1874">
        <v>0</v>
      </c>
      <c r="AM1874">
        <v>0.39</v>
      </c>
      <c r="AN1874">
        <v>0</v>
      </c>
      <c r="AO1874">
        <v>0</v>
      </c>
      <c r="AP1874">
        <v>-8.6736173798840293E-18</v>
      </c>
      <c r="AQ1874">
        <v>0.33</v>
      </c>
      <c r="AR1874">
        <v>0</v>
      </c>
      <c r="AS1874">
        <v>0.06</v>
      </c>
      <c r="AT1874">
        <v>0.22</v>
      </c>
      <c r="AU1874">
        <v>0</v>
      </c>
      <c r="AV1874">
        <v>7.5353512134300704</v>
      </c>
      <c r="AW1874">
        <v>171.24348909999901</v>
      </c>
      <c r="AX1874">
        <v>-44.094025250000001</v>
      </c>
    </row>
    <row r="1875" spans="1:50" x14ac:dyDescent="0.55000000000000004">
      <c r="A1875">
        <v>334800</v>
      </c>
      <c r="B1875" t="s">
        <v>2017</v>
      </c>
      <c r="C1875" t="s">
        <v>96</v>
      </c>
      <c r="D1875" t="s">
        <v>97</v>
      </c>
      <c r="E1875" t="s">
        <v>97</v>
      </c>
      <c r="F1875" t="s">
        <v>97</v>
      </c>
      <c r="G1875">
        <v>0</v>
      </c>
      <c r="H1875" t="s">
        <v>97</v>
      </c>
      <c r="I1875" t="s">
        <v>97</v>
      </c>
      <c r="J1875">
        <v>0</v>
      </c>
      <c r="K1875" t="s">
        <v>97</v>
      </c>
      <c r="L1875" t="s">
        <v>97</v>
      </c>
      <c r="M1875">
        <v>0.02</v>
      </c>
      <c r="N1875" t="s">
        <v>97</v>
      </c>
      <c r="O1875">
        <f t="shared" si="58"/>
        <v>172.3726102</v>
      </c>
      <c r="P1875">
        <f t="shared" si="59"/>
        <v>-43.582928930000001</v>
      </c>
      <c r="R1875">
        <v>333700</v>
      </c>
      <c r="S1875" t="s">
        <v>1964</v>
      </c>
      <c r="T1875" t="s">
        <v>96</v>
      </c>
      <c r="U1875">
        <v>0</v>
      </c>
      <c r="V1875">
        <v>0</v>
      </c>
      <c r="W1875">
        <v>0</v>
      </c>
      <c r="X1875">
        <v>0</v>
      </c>
      <c r="Y1875">
        <v>0.9</v>
      </c>
      <c r="Z1875">
        <v>0</v>
      </c>
      <c r="AA1875">
        <v>0</v>
      </c>
      <c r="AB1875">
        <v>0</v>
      </c>
      <c r="AC1875">
        <v>0.1</v>
      </c>
      <c r="AD1875">
        <v>0.02</v>
      </c>
      <c r="AE1875">
        <v>7.36772929402205</v>
      </c>
      <c r="AF1875">
        <v>171.90320309999899</v>
      </c>
      <c r="AG1875">
        <v>-43.345688330000002</v>
      </c>
      <c r="AI1875">
        <v>339000</v>
      </c>
      <c r="AJ1875" t="s">
        <v>2018</v>
      </c>
      <c r="AK1875" t="s">
        <v>96</v>
      </c>
      <c r="AL1875" t="s">
        <v>97</v>
      </c>
      <c r="AM1875" t="s">
        <v>97</v>
      </c>
      <c r="AN1875" t="s">
        <v>97</v>
      </c>
      <c r="AO1875">
        <v>0</v>
      </c>
      <c r="AP1875" t="s">
        <v>97</v>
      </c>
      <c r="AQ1875" t="s">
        <v>97</v>
      </c>
      <c r="AR1875">
        <v>0</v>
      </c>
      <c r="AS1875" t="s">
        <v>97</v>
      </c>
      <c r="AT1875" t="s">
        <v>97</v>
      </c>
      <c r="AU1875">
        <v>0</v>
      </c>
      <c r="AV1875" t="s">
        <v>97</v>
      </c>
      <c r="AW1875">
        <v>171.3272508</v>
      </c>
      <c r="AX1875">
        <v>-44.110652029999997</v>
      </c>
    </row>
    <row r="1876" spans="1:50" x14ac:dyDescent="0.55000000000000004">
      <c r="A1876">
        <v>334900</v>
      </c>
      <c r="B1876" t="s">
        <v>1975</v>
      </c>
      <c r="C1876" t="s">
        <v>96</v>
      </c>
      <c r="D1876">
        <v>0</v>
      </c>
      <c r="E1876">
        <v>0</v>
      </c>
      <c r="F1876">
        <v>0</v>
      </c>
      <c r="G1876">
        <v>0</v>
      </c>
      <c r="H1876">
        <v>0.99</v>
      </c>
      <c r="I1876">
        <v>0.01</v>
      </c>
      <c r="J1876">
        <v>0</v>
      </c>
      <c r="K1876">
        <v>0</v>
      </c>
      <c r="L1876">
        <v>0</v>
      </c>
      <c r="M1876">
        <v>0.02</v>
      </c>
      <c r="N1876">
        <v>15.206330096066599</v>
      </c>
      <c r="O1876">
        <f t="shared" si="58"/>
        <v>172.36340669999899</v>
      </c>
      <c r="P1876">
        <f t="shared" si="59"/>
        <v>-43.600863480000001</v>
      </c>
      <c r="R1876">
        <v>333800</v>
      </c>
      <c r="S1876" t="s">
        <v>1965</v>
      </c>
      <c r="T1876" t="s">
        <v>96</v>
      </c>
      <c r="U1876">
        <v>0</v>
      </c>
      <c r="V1876">
        <v>0</v>
      </c>
      <c r="W1876">
        <v>0</v>
      </c>
      <c r="X1876">
        <v>0</v>
      </c>
      <c r="Y1876">
        <v>0.89</v>
      </c>
      <c r="Z1876">
        <v>0</v>
      </c>
      <c r="AA1876">
        <v>0</v>
      </c>
      <c r="AB1876">
        <v>0</v>
      </c>
      <c r="AC1876">
        <v>0.11</v>
      </c>
      <c r="AD1876">
        <v>0.02</v>
      </c>
      <c r="AE1876">
        <v>7.8657735891436902</v>
      </c>
      <c r="AF1876">
        <v>171.78713569999999</v>
      </c>
      <c r="AG1876">
        <v>-43.482886649999998</v>
      </c>
      <c r="AI1876">
        <v>339100</v>
      </c>
      <c r="AJ1876" t="s">
        <v>2019</v>
      </c>
      <c r="AK1876" t="s">
        <v>96</v>
      </c>
      <c r="AL1876">
        <v>0</v>
      </c>
      <c r="AM1876">
        <v>0.57999999999999996</v>
      </c>
      <c r="AN1876">
        <v>0</v>
      </c>
      <c r="AO1876">
        <v>0</v>
      </c>
      <c r="AP1876">
        <v>0</v>
      </c>
      <c r="AQ1876">
        <v>0.42</v>
      </c>
      <c r="AR1876">
        <v>0</v>
      </c>
      <c r="AS1876">
        <v>0</v>
      </c>
      <c r="AT1876">
        <v>0</v>
      </c>
      <c r="AU1876">
        <v>0</v>
      </c>
      <c r="AV1876">
        <v>4.2195714052386402</v>
      </c>
      <c r="AW1876">
        <v>171.28698779999999</v>
      </c>
      <c r="AX1876">
        <v>-44.196230550000003</v>
      </c>
    </row>
    <row r="1877" spans="1:50" x14ac:dyDescent="0.55000000000000004">
      <c r="A1877">
        <v>335000</v>
      </c>
      <c r="B1877" t="s">
        <v>1977</v>
      </c>
      <c r="C1877" t="s">
        <v>96</v>
      </c>
      <c r="D1877">
        <v>0</v>
      </c>
      <c r="E1877">
        <v>0</v>
      </c>
      <c r="F1877">
        <v>0</v>
      </c>
      <c r="G1877">
        <v>0</v>
      </c>
      <c r="H1877">
        <v>0.94</v>
      </c>
      <c r="I1877">
        <v>0</v>
      </c>
      <c r="J1877">
        <v>0</v>
      </c>
      <c r="K1877">
        <v>0.03</v>
      </c>
      <c r="L1877">
        <v>0.03</v>
      </c>
      <c r="M1877">
        <v>0.02</v>
      </c>
      <c r="N1877">
        <v>13.431558255713799</v>
      </c>
      <c r="O1877">
        <f t="shared" si="58"/>
        <v>172.3755659</v>
      </c>
      <c r="P1877">
        <f t="shared" si="59"/>
        <v>-43.655580550000003</v>
      </c>
      <c r="R1877">
        <v>333900</v>
      </c>
      <c r="S1877" t="s">
        <v>1966</v>
      </c>
      <c r="T1877" t="s">
        <v>96</v>
      </c>
      <c r="U1877">
        <v>0</v>
      </c>
      <c r="V1877">
        <v>0</v>
      </c>
      <c r="W1877">
        <v>0</v>
      </c>
      <c r="X1877">
        <v>0</v>
      </c>
      <c r="Y1877">
        <v>0.95</v>
      </c>
      <c r="Z1877">
        <v>0</v>
      </c>
      <c r="AA1877">
        <v>0</v>
      </c>
      <c r="AB1877">
        <v>0</v>
      </c>
      <c r="AC1877">
        <v>0.05</v>
      </c>
      <c r="AD1877">
        <v>0.02</v>
      </c>
      <c r="AE1877">
        <v>9.7857371324061599</v>
      </c>
      <c r="AF1877">
        <v>172.01364559999999</v>
      </c>
      <c r="AG1877">
        <v>-43.473180880000001</v>
      </c>
      <c r="AI1877">
        <v>339200</v>
      </c>
      <c r="AJ1877" t="s">
        <v>2020</v>
      </c>
      <c r="AK1877" t="s">
        <v>96</v>
      </c>
      <c r="AL1877">
        <v>0</v>
      </c>
      <c r="AM1877">
        <v>0.43</v>
      </c>
      <c r="AN1877">
        <v>0</v>
      </c>
      <c r="AO1877">
        <v>0</v>
      </c>
      <c r="AP1877">
        <v>0</v>
      </c>
      <c r="AQ1877">
        <v>0.38</v>
      </c>
      <c r="AR1877">
        <v>0</v>
      </c>
      <c r="AS1877">
        <v>7.0000000000000007E-2</v>
      </c>
      <c r="AT1877">
        <v>0.12</v>
      </c>
      <c r="AU1877">
        <v>0</v>
      </c>
      <c r="AV1877">
        <v>6.0122095370586397</v>
      </c>
      <c r="AW1877">
        <v>171.13600969999999</v>
      </c>
      <c r="AX1877">
        <v>-44.256621639999999</v>
      </c>
    </row>
    <row r="1878" spans="1:50" x14ac:dyDescent="0.55000000000000004">
      <c r="A1878">
        <v>335100</v>
      </c>
      <c r="B1878" t="s">
        <v>1978</v>
      </c>
      <c r="C1878" t="s">
        <v>96</v>
      </c>
      <c r="D1878">
        <v>0</v>
      </c>
      <c r="E1878">
        <v>0</v>
      </c>
      <c r="F1878">
        <v>0</v>
      </c>
      <c r="G1878">
        <v>0</v>
      </c>
      <c r="H1878">
        <v>0.95</v>
      </c>
      <c r="I1878">
        <v>0</v>
      </c>
      <c r="J1878">
        <v>0</v>
      </c>
      <c r="K1878">
        <v>0.01</v>
      </c>
      <c r="L1878">
        <v>0.04</v>
      </c>
      <c r="M1878">
        <v>0.02</v>
      </c>
      <c r="N1878">
        <v>12.0682507217594</v>
      </c>
      <c r="O1878">
        <f t="shared" si="58"/>
        <v>172.37569819999999</v>
      </c>
      <c r="P1878">
        <f t="shared" si="59"/>
        <v>-43.600496419999999</v>
      </c>
      <c r="R1878">
        <v>334000</v>
      </c>
      <c r="S1878" t="s">
        <v>1967</v>
      </c>
      <c r="T1878" t="s">
        <v>96</v>
      </c>
      <c r="U1878">
        <v>0</v>
      </c>
      <c r="V1878">
        <v>0</v>
      </c>
      <c r="W1878">
        <v>0</v>
      </c>
      <c r="X1878">
        <v>0</v>
      </c>
      <c r="Y1878">
        <v>0.85</v>
      </c>
      <c r="Z1878">
        <v>0.01</v>
      </c>
      <c r="AA1878">
        <v>0</v>
      </c>
      <c r="AB1878">
        <v>0.04</v>
      </c>
      <c r="AC1878">
        <v>0.1</v>
      </c>
      <c r="AD1878">
        <v>0.02</v>
      </c>
      <c r="AE1878">
        <v>8.0258931185420099</v>
      </c>
      <c r="AF1878">
        <v>172.0944829</v>
      </c>
      <c r="AG1878">
        <v>-43.495838569999997</v>
      </c>
      <c r="AI1878">
        <v>339300</v>
      </c>
      <c r="AJ1878" t="s">
        <v>2021</v>
      </c>
      <c r="AK1878" t="s">
        <v>96</v>
      </c>
      <c r="AL1878">
        <v>0</v>
      </c>
      <c r="AM1878">
        <v>0</v>
      </c>
      <c r="AN1878">
        <v>0</v>
      </c>
      <c r="AO1878">
        <v>0</v>
      </c>
      <c r="AP1878">
        <v>0</v>
      </c>
      <c r="AQ1878">
        <v>0.94</v>
      </c>
      <c r="AR1878">
        <v>0</v>
      </c>
      <c r="AS1878">
        <v>0.06</v>
      </c>
      <c r="AT1878">
        <v>0</v>
      </c>
      <c r="AU1878">
        <v>0</v>
      </c>
      <c r="AV1878">
        <v>1.8104967180732101</v>
      </c>
      <c r="AW1878">
        <v>171.27660090000001</v>
      </c>
      <c r="AX1878">
        <v>-44.236971539999999</v>
      </c>
    </row>
    <row r="1879" spans="1:50" x14ac:dyDescent="0.55000000000000004">
      <c r="A1879">
        <v>335200</v>
      </c>
      <c r="B1879" t="s">
        <v>1979</v>
      </c>
      <c r="C1879" t="s">
        <v>96</v>
      </c>
      <c r="D1879">
        <v>0</v>
      </c>
      <c r="E1879">
        <v>0</v>
      </c>
      <c r="F1879">
        <v>0</v>
      </c>
      <c r="G1879">
        <v>0</v>
      </c>
      <c r="H1879">
        <v>0.95</v>
      </c>
      <c r="I1879">
        <v>0.01</v>
      </c>
      <c r="J1879">
        <v>0</v>
      </c>
      <c r="K1879">
        <v>0.01</v>
      </c>
      <c r="L1879">
        <v>0.03</v>
      </c>
      <c r="M1879">
        <v>0.02</v>
      </c>
      <c r="N1879">
        <v>12.615046982167501</v>
      </c>
      <c r="O1879">
        <f t="shared" si="58"/>
        <v>172.39602590000001</v>
      </c>
      <c r="P1879">
        <f t="shared" si="59"/>
        <v>-43.59059543</v>
      </c>
      <c r="R1879">
        <v>334100</v>
      </c>
      <c r="S1879" t="s">
        <v>1968</v>
      </c>
      <c r="T1879" t="s">
        <v>96</v>
      </c>
      <c r="U1879">
        <v>0</v>
      </c>
      <c r="V1879">
        <v>0</v>
      </c>
      <c r="W1879">
        <v>0</v>
      </c>
      <c r="X1879">
        <v>0</v>
      </c>
      <c r="Y1879">
        <v>1</v>
      </c>
      <c r="Z1879">
        <v>0</v>
      </c>
      <c r="AA1879">
        <v>0</v>
      </c>
      <c r="AB1879">
        <v>0</v>
      </c>
      <c r="AC1879">
        <v>0</v>
      </c>
      <c r="AD1879">
        <v>0.02</v>
      </c>
      <c r="AE1879">
        <v>5.3469206060092898</v>
      </c>
      <c r="AF1879">
        <v>172.199665199999</v>
      </c>
      <c r="AG1879">
        <v>-43.474843849999999</v>
      </c>
      <c r="AI1879">
        <v>339400</v>
      </c>
      <c r="AJ1879" t="s">
        <v>2022</v>
      </c>
      <c r="AK1879" t="s">
        <v>96</v>
      </c>
      <c r="AL1879" t="s">
        <v>97</v>
      </c>
      <c r="AM1879" t="s">
        <v>97</v>
      </c>
      <c r="AN1879" t="s">
        <v>97</v>
      </c>
      <c r="AO1879">
        <v>0</v>
      </c>
      <c r="AP1879" t="s">
        <v>97</v>
      </c>
      <c r="AQ1879" t="s">
        <v>97</v>
      </c>
      <c r="AR1879">
        <v>0</v>
      </c>
      <c r="AS1879" t="s">
        <v>97</v>
      </c>
      <c r="AT1879" t="s">
        <v>97</v>
      </c>
      <c r="AU1879">
        <v>0</v>
      </c>
      <c r="AV1879" t="s">
        <v>97</v>
      </c>
      <c r="AW1879">
        <v>171.15680810000001</v>
      </c>
      <c r="AX1879">
        <v>-44.358061149999997</v>
      </c>
    </row>
    <row r="1880" spans="1:50" x14ac:dyDescent="0.55000000000000004">
      <c r="A1880">
        <v>335300</v>
      </c>
      <c r="B1880" t="s">
        <v>1980</v>
      </c>
      <c r="C1880" t="s">
        <v>96</v>
      </c>
      <c r="D1880">
        <v>0</v>
      </c>
      <c r="E1880">
        <v>0</v>
      </c>
      <c r="F1880">
        <v>0</v>
      </c>
      <c r="G1880">
        <v>0</v>
      </c>
      <c r="H1880">
        <v>1</v>
      </c>
      <c r="I1880">
        <v>0</v>
      </c>
      <c r="J1880">
        <v>0</v>
      </c>
      <c r="K1880">
        <v>0</v>
      </c>
      <c r="L1880">
        <v>0</v>
      </c>
      <c r="M1880">
        <v>0.02</v>
      </c>
      <c r="N1880">
        <v>13.008157424790401</v>
      </c>
      <c r="O1880">
        <f t="shared" si="58"/>
        <v>172.37458519999899</v>
      </c>
      <c r="P1880">
        <f t="shared" si="59"/>
        <v>-43.614909699999998</v>
      </c>
      <c r="R1880">
        <v>334200</v>
      </c>
      <c r="S1880" t="s">
        <v>1969</v>
      </c>
      <c r="T1880" t="s">
        <v>96</v>
      </c>
      <c r="U1880">
        <v>0</v>
      </c>
      <c r="V1880">
        <v>0</v>
      </c>
      <c r="W1880">
        <v>0</v>
      </c>
      <c r="X1880">
        <v>0</v>
      </c>
      <c r="Y1880">
        <v>0.9</v>
      </c>
      <c r="Z1880">
        <v>0.06</v>
      </c>
      <c r="AA1880">
        <v>0</v>
      </c>
      <c r="AB1880">
        <v>0</v>
      </c>
      <c r="AC1880">
        <v>0.04</v>
      </c>
      <c r="AD1880">
        <v>0.02</v>
      </c>
      <c r="AE1880">
        <v>18.883906091438899</v>
      </c>
      <c r="AF1880">
        <v>172.03741579999999</v>
      </c>
      <c r="AG1880">
        <v>-43.658574850000001</v>
      </c>
      <c r="AI1880">
        <v>339500</v>
      </c>
      <c r="AJ1880" t="s">
        <v>2023</v>
      </c>
      <c r="AK1880" t="s">
        <v>96</v>
      </c>
      <c r="AL1880" t="s">
        <v>97</v>
      </c>
      <c r="AM1880" t="s">
        <v>97</v>
      </c>
      <c r="AN1880" t="s">
        <v>97</v>
      </c>
      <c r="AO1880">
        <v>0</v>
      </c>
      <c r="AP1880" t="s">
        <v>97</v>
      </c>
      <c r="AQ1880" t="s">
        <v>97</v>
      </c>
      <c r="AR1880">
        <v>0</v>
      </c>
      <c r="AS1880" t="s">
        <v>97</v>
      </c>
      <c r="AT1880" t="s">
        <v>97</v>
      </c>
      <c r="AU1880">
        <v>0</v>
      </c>
      <c r="AV1880" t="s">
        <v>97</v>
      </c>
      <c r="AW1880">
        <v>171.25526360000001</v>
      </c>
      <c r="AX1880">
        <v>-44.294332959999998</v>
      </c>
    </row>
    <row r="1881" spans="1:50" x14ac:dyDescent="0.55000000000000004">
      <c r="A1881">
        <v>335400</v>
      </c>
      <c r="B1881" t="s">
        <v>1981</v>
      </c>
      <c r="C1881" t="s">
        <v>96</v>
      </c>
      <c r="D1881">
        <v>0</v>
      </c>
      <c r="E1881">
        <v>0</v>
      </c>
      <c r="F1881">
        <v>0</v>
      </c>
      <c r="G1881">
        <v>0</v>
      </c>
      <c r="H1881">
        <v>0.94</v>
      </c>
      <c r="I1881">
        <v>0</v>
      </c>
      <c r="J1881">
        <v>0</v>
      </c>
      <c r="K1881">
        <v>0.02</v>
      </c>
      <c r="L1881">
        <v>0.04</v>
      </c>
      <c r="M1881">
        <v>0.02</v>
      </c>
      <c r="N1881">
        <v>16.303255303601102</v>
      </c>
      <c r="O1881">
        <f t="shared" si="58"/>
        <v>172.21023840000001</v>
      </c>
      <c r="P1881">
        <f t="shared" si="59"/>
        <v>-43.792544120000002</v>
      </c>
      <c r="R1881">
        <v>334300</v>
      </c>
      <c r="S1881" t="s">
        <v>1970</v>
      </c>
      <c r="T1881" t="s">
        <v>96</v>
      </c>
      <c r="U1881">
        <v>0</v>
      </c>
      <c r="V1881">
        <v>0</v>
      </c>
      <c r="W1881">
        <v>0</v>
      </c>
      <c r="X1881">
        <v>0</v>
      </c>
      <c r="Y1881">
        <v>0.79</v>
      </c>
      <c r="Z1881">
        <v>0</v>
      </c>
      <c r="AA1881">
        <v>0</v>
      </c>
      <c r="AB1881">
        <v>0</v>
      </c>
      <c r="AC1881">
        <v>0.21</v>
      </c>
      <c r="AD1881">
        <v>0.02</v>
      </c>
      <c r="AE1881">
        <v>3.8129358527792498</v>
      </c>
      <c r="AF1881">
        <v>172.150865199999</v>
      </c>
      <c r="AG1881">
        <v>-43.564590269999997</v>
      </c>
      <c r="AI1881">
        <v>339600</v>
      </c>
      <c r="AJ1881" t="s">
        <v>2024</v>
      </c>
      <c r="AK1881" t="s">
        <v>96</v>
      </c>
      <c r="AL1881">
        <v>0</v>
      </c>
      <c r="AM1881">
        <v>0.11</v>
      </c>
      <c r="AN1881">
        <v>0</v>
      </c>
      <c r="AO1881">
        <v>0</v>
      </c>
      <c r="AP1881">
        <v>0</v>
      </c>
      <c r="AQ1881">
        <v>0.36</v>
      </c>
      <c r="AR1881">
        <v>0</v>
      </c>
      <c r="AS1881">
        <v>0.15</v>
      </c>
      <c r="AT1881">
        <v>0.38</v>
      </c>
      <c r="AU1881">
        <v>0</v>
      </c>
      <c r="AV1881">
        <v>1.91095231043356</v>
      </c>
      <c r="AW1881">
        <v>171.2978368</v>
      </c>
      <c r="AX1881">
        <v>-44.247259219999997</v>
      </c>
    </row>
    <row r="1882" spans="1:50" x14ac:dyDescent="0.55000000000000004">
      <c r="A1882">
        <v>335500</v>
      </c>
      <c r="B1882" t="s">
        <v>1982</v>
      </c>
      <c r="C1882" t="s">
        <v>96</v>
      </c>
      <c r="D1882">
        <v>0</v>
      </c>
      <c r="E1882">
        <v>0</v>
      </c>
      <c r="F1882">
        <v>0</v>
      </c>
      <c r="G1882">
        <v>0</v>
      </c>
      <c r="H1882">
        <v>0.98</v>
      </c>
      <c r="I1882">
        <v>0.01</v>
      </c>
      <c r="J1882">
        <v>0</v>
      </c>
      <c r="K1882">
        <v>0</v>
      </c>
      <c r="L1882">
        <v>0.01</v>
      </c>
      <c r="M1882">
        <v>0.02</v>
      </c>
      <c r="N1882">
        <v>13.840777685351</v>
      </c>
      <c r="O1882">
        <f t="shared" si="58"/>
        <v>172.4018365</v>
      </c>
      <c r="P1882">
        <f t="shared" si="59"/>
        <v>-43.610581760000002</v>
      </c>
      <c r="R1882">
        <v>334400</v>
      </c>
      <c r="S1882" t="s">
        <v>1971</v>
      </c>
      <c r="T1882" t="s">
        <v>96</v>
      </c>
      <c r="U1882">
        <v>0</v>
      </c>
      <c r="V1882">
        <v>0</v>
      </c>
      <c r="W1882">
        <v>0</v>
      </c>
      <c r="X1882">
        <v>0</v>
      </c>
      <c r="Y1882">
        <v>1</v>
      </c>
      <c r="Z1882">
        <v>0</v>
      </c>
      <c r="AA1882">
        <v>0</v>
      </c>
      <c r="AB1882">
        <v>0</v>
      </c>
      <c r="AC1882">
        <v>0</v>
      </c>
      <c r="AD1882">
        <v>0.02</v>
      </c>
      <c r="AE1882" t="s">
        <v>97</v>
      </c>
      <c r="AF1882">
        <v>172.35028819999999</v>
      </c>
      <c r="AG1882">
        <v>-43.492371140000003</v>
      </c>
      <c r="AI1882">
        <v>339700</v>
      </c>
      <c r="AJ1882" t="s">
        <v>2025</v>
      </c>
      <c r="AK1882" t="s">
        <v>96</v>
      </c>
      <c r="AL1882" t="s">
        <v>97</v>
      </c>
      <c r="AM1882" t="s">
        <v>97</v>
      </c>
      <c r="AN1882" t="s">
        <v>97</v>
      </c>
      <c r="AO1882">
        <v>0</v>
      </c>
      <c r="AP1882" t="s">
        <v>97</v>
      </c>
      <c r="AQ1882" t="s">
        <v>97</v>
      </c>
      <c r="AR1882">
        <v>0</v>
      </c>
      <c r="AS1882" t="s">
        <v>97</v>
      </c>
      <c r="AT1882" t="s">
        <v>97</v>
      </c>
      <c r="AU1882">
        <v>0</v>
      </c>
      <c r="AV1882" t="s">
        <v>97</v>
      </c>
      <c r="AW1882">
        <v>171.18538889999999</v>
      </c>
      <c r="AX1882">
        <v>-44.37306152</v>
      </c>
    </row>
    <row r="1883" spans="1:50" x14ac:dyDescent="0.55000000000000004">
      <c r="A1883">
        <v>335600</v>
      </c>
      <c r="B1883" t="s">
        <v>1983</v>
      </c>
      <c r="C1883" t="s">
        <v>96</v>
      </c>
      <c r="D1883">
        <v>0</v>
      </c>
      <c r="E1883">
        <v>0</v>
      </c>
      <c r="F1883">
        <v>0</v>
      </c>
      <c r="G1883">
        <v>0</v>
      </c>
      <c r="H1883">
        <v>0.98</v>
      </c>
      <c r="I1883">
        <v>0</v>
      </c>
      <c r="J1883">
        <v>0</v>
      </c>
      <c r="K1883">
        <v>0</v>
      </c>
      <c r="L1883">
        <v>0.02</v>
      </c>
      <c r="M1883">
        <v>0.02</v>
      </c>
      <c r="N1883">
        <v>8.8325608558382402</v>
      </c>
      <c r="O1883">
        <f t="shared" si="58"/>
        <v>172.46487549999901</v>
      </c>
      <c r="P1883">
        <f t="shared" si="59"/>
        <v>-43.595419210000003</v>
      </c>
      <c r="R1883">
        <v>334500</v>
      </c>
      <c r="S1883" t="s">
        <v>1972</v>
      </c>
      <c r="T1883" t="s">
        <v>96</v>
      </c>
      <c r="U1883">
        <v>0</v>
      </c>
      <c r="V1883">
        <v>0</v>
      </c>
      <c r="W1883">
        <v>0</v>
      </c>
      <c r="X1883">
        <v>0</v>
      </c>
      <c r="Y1883">
        <v>0.88</v>
      </c>
      <c r="Z1883">
        <v>0.01</v>
      </c>
      <c r="AA1883">
        <v>0</v>
      </c>
      <c r="AB1883">
        <v>0</v>
      </c>
      <c r="AC1883">
        <v>0.11</v>
      </c>
      <c r="AD1883">
        <v>0.02</v>
      </c>
      <c r="AE1883">
        <v>8.71763428702514</v>
      </c>
      <c r="AF1883">
        <v>172.3194474</v>
      </c>
      <c r="AG1883">
        <v>-43.569411719999998</v>
      </c>
      <c r="AI1883">
        <v>339900</v>
      </c>
      <c r="AJ1883" t="s">
        <v>2026</v>
      </c>
      <c r="AK1883" t="s">
        <v>96</v>
      </c>
      <c r="AL1883">
        <v>0</v>
      </c>
      <c r="AM1883">
        <v>0.76</v>
      </c>
      <c r="AN1883">
        <v>0</v>
      </c>
      <c r="AO1883">
        <v>0</v>
      </c>
      <c r="AP1883">
        <v>0</v>
      </c>
      <c r="AQ1883">
        <v>0.24</v>
      </c>
      <c r="AR1883">
        <v>0</v>
      </c>
      <c r="AS1883">
        <v>0</v>
      </c>
      <c r="AT1883">
        <v>0</v>
      </c>
      <c r="AU1883">
        <v>0</v>
      </c>
      <c r="AV1883">
        <v>6.4637922642102401</v>
      </c>
      <c r="AW1883">
        <v>171.1752582</v>
      </c>
      <c r="AX1883">
        <v>-44.440156119999997</v>
      </c>
    </row>
    <row r="1884" spans="1:50" x14ac:dyDescent="0.55000000000000004">
      <c r="A1884">
        <v>335700</v>
      </c>
      <c r="B1884" t="s">
        <v>1984</v>
      </c>
      <c r="C1884" t="s">
        <v>96</v>
      </c>
      <c r="D1884">
        <v>0</v>
      </c>
      <c r="E1884">
        <v>0.01</v>
      </c>
      <c r="F1884">
        <v>0</v>
      </c>
      <c r="G1884">
        <v>0</v>
      </c>
      <c r="H1884">
        <v>0.98</v>
      </c>
      <c r="I1884">
        <v>0</v>
      </c>
      <c r="J1884">
        <v>0</v>
      </c>
      <c r="K1884">
        <v>0</v>
      </c>
      <c r="L1884">
        <v>0.01</v>
      </c>
      <c r="M1884">
        <v>0.02</v>
      </c>
      <c r="N1884">
        <v>8.5464562084215903</v>
      </c>
      <c r="O1884">
        <f t="shared" si="58"/>
        <v>172.50783630000001</v>
      </c>
      <c r="P1884">
        <f t="shared" si="59"/>
        <v>-43.578653330000002</v>
      </c>
      <c r="R1884">
        <v>334600</v>
      </c>
      <c r="S1884" t="s">
        <v>1973</v>
      </c>
      <c r="T1884" t="s">
        <v>96</v>
      </c>
      <c r="U1884">
        <v>0</v>
      </c>
      <c r="V1884">
        <v>0</v>
      </c>
      <c r="W1884">
        <v>0</v>
      </c>
      <c r="X1884">
        <v>0</v>
      </c>
      <c r="Y1884">
        <v>0.91</v>
      </c>
      <c r="Z1884">
        <v>0</v>
      </c>
      <c r="AA1884">
        <v>0</v>
      </c>
      <c r="AB1884">
        <v>0</v>
      </c>
      <c r="AC1884">
        <v>0.09</v>
      </c>
      <c r="AD1884">
        <v>0.02</v>
      </c>
      <c r="AE1884">
        <v>4.84636105067454</v>
      </c>
      <c r="AF1884">
        <v>172.36518720000001</v>
      </c>
      <c r="AG1884">
        <v>-43.525696230000001</v>
      </c>
      <c r="AI1884">
        <v>340000</v>
      </c>
      <c r="AJ1884" t="s">
        <v>2027</v>
      </c>
      <c r="AK1884" t="s">
        <v>96</v>
      </c>
      <c r="AL1884">
        <v>0</v>
      </c>
      <c r="AM1884">
        <v>0</v>
      </c>
      <c r="AN1884">
        <v>0</v>
      </c>
      <c r="AO1884">
        <v>0</v>
      </c>
      <c r="AP1884">
        <v>9.9999999999998892E-3</v>
      </c>
      <c r="AQ1884">
        <v>0.66</v>
      </c>
      <c r="AR1884">
        <v>0</v>
      </c>
      <c r="AS1884">
        <v>0.05</v>
      </c>
      <c r="AT1884">
        <v>0.28000000000000003</v>
      </c>
      <c r="AU1884">
        <v>0</v>
      </c>
      <c r="AV1884">
        <v>1.3403432444616299</v>
      </c>
      <c r="AW1884">
        <v>171.19636589999999</v>
      </c>
      <c r="AX1884">
        <v>-44.3836929</v>
      </c>
    </row>
    <row r="1885" spans="1:50" x14ac:dyDescent="0.55000000000000004">
      <c r="A1885">
        <v>335800</v>
      </c>
      <c r="B1885" t="s">
        <v>1986</v>
      </c>
      <c r="C1885" t="s">
        <v>96</v>
      </c>
      <c r="D1885">
        <v>0</v>
      </c>
      <c r="E1885">
        <v>0</v>
      </c>
      <c r="F1885">
        <v>0</v>
      </c>
      <c r="G1885">
        <v>0</v>
      </c>
      <c r="H1885">
        <v>1</v>
      </c>
      <c r="I1885">
        <v>0</v>
      </c>
      <c r="J1885">
        <v>0</v>
      </c>
      <c r="K1885">
        <v>0</v>
      </c>
      <c r="L1885">
        <v>0</v>
      </c>
      <c r="M1885">
        <v>0.02</v>
      </c>
      <c r="N1885">
        <v>13.3871056938574</v>
      </c>
      <c r="O1885">
        <f t="shared" si="58"/>
        <v>172.3381565</v>
      </c>
      <c r="P1885">
        <f t="shared" si="59"/>
        <v>-43.72598112</v>
      </c>
      <c r="R1885">
        <v>334700</v>
      </c>
      <c r="S1885" t="s">
        <v>1974</v>
      </c>
      <c r="T1885" t="s">
        <v>96</v>
      </c>
      <c r="U1885">
        <v>0</v>
      </c>
      <c r="V1885">
        <v>0</v>
      </c>
      <c r="W1885">
        <v>0</v>
      </c>
      <c r="X1885">
        <v>0</v>
      </c>
      <c r="Y1885">
        <v>0.69</v>
      </c>
      <c r="Z1885">
        <v>0</v>
      </c>
      <c r="AA1885">
        <v>0</v>
      </c>
      <c r="AB1885">
        <v>0.09</v>
      </c>
      <c r="AC1885">
        <v>0.22</v>
      </c>
      <c r="AD1885">
        <v>0.02</v>
      </c>
      <c r="AE1885">
        <v>4.7073124980509604</v>
      </c>
      <c r="AF1885">
        <v>172.30295869999901</v>
      </c>
      <c r="AG1885">
        <v>-43.615138889999997</v>
      </c>
      <c r="AI1885">
        <v>340100</v>
      </c>
      <c r="AJ1885" t="s">
        <v>2028</v>
      </c>
      <c r="AK1885" t="s">
        <v>96</v>
      </c>
      <c r="AL1885">
        <v>0</v>
      </c>
      <c r="AM1885">
        <v>0</v>
      </c>
      <c r="AN1885">
        <v>0</v>
      </c>
      <c r="AO1885">
        <v>0</v>
      </c>
      <c r="AP1885">
        <v>0</v>
      </c>
      <c r="AQ1885">
        <v>1</v>
      </c>
      <c r="AR1885">
        <v>0</v>
      </c>
      <c r="AS1885">
        <v>0</v>
      </c>
      <c r="AT1885">
        <v>0</v>
      </c>
      <c r="AU1885">
        <v>0</v>
      </c>
      <c r="AV1885">
        <v>1.9183861203232899</v>
      </c>
      <c r="AW1885">
        <v>171.20852649999901</v>
      </c>
      <c r="AX1885">
        <v>-44.387449349999997</v>
      </c>
    </row>
    <row r="1886" spans="1:50" x14ac:dyDescent="0.55000000000000004">
      <c r="A1886">
        <v>335900</v>
      </c>
      <c r="B1886" t="s">
        <v>1988</v>
      </c>
      <c r="C1886" t="s">
        <v>96</v>
      </c>
      <c r="D1886">
        <v>0</v>
      </c>
      <c r="E1886">
        <v>0</v>
      </c>
      <c r="F1886">
        <v>0</v>
      </c>
      <c r="G1886">
        <v>0</v>
      </c>
      <c r="H1886">
        <v>1</v>
      </c>
      <c r="I1886">
        <v>0</v>
      </c>
      <c r="J1886">
        <v>0</v>
      </c>
      <c r="K1886">
        <v>0</v>
      </c>
      <c r="L1886">
        <v>0</v>
      </c>
      <c r="M1886">
        <v>0.02</v>
      </c>
      <c r="N1886">
        <v>10.079306749164401</v>
      </c>
      <c r="O1886">
        <f t="shared" si="58"/>
        <v>172.52476379999999</v>
      </c>
      <c r="P1886">
        <f t="shared" si="59"/>
        <v>-43.639350479999997</v>
      </c>
      <c r="R1886">
        <v>334800</v>
      </c>
      <c r="S1886" t="s">
        <v>2017</v>
      </c>
      <c r="T1886" t="s">
        <v>96</v>
      </c>
      <c r="U1886">
        <v>0</v>
      </c>
      <c r="V1886">
        <v>0</v>
      </c>
      <c r="W1886">
        <v>0</v>
      </c>
      <c r="X1886">
        <v>0</v>
      </c>
      <c r="Y1886">
        <v>1</v>
      </c>
      <c r="Z1886">
        <v>0</v>
      </c>
      <c r="AA1886">
        <v>0</v>
      </c>
      <c r="AB1886">
        <v>0</v>
      </c>
      <c r="AC1886">
        <v>0</v>
      </c>
      <c r="AD1886">
        <v>0.02</v>
      </c>
      <c r="AE1886">
        <v>9.4100004402225093</v>
      </c>
      <c r="AF1886">
        <v>172.3726102</v>
      </c>
      <c r="AG1886">
        <v>-43.582928930000001</v>
      </c>
      <c r="AI1886">
        <v>340200</v>
      </c>
      <c r="AJ1886" t="s">
        <v>2029</v>
      </c>
      <c r="AK1886" t="s">
        <v>96</v>
      </c>
      <c r="AL1886">
        <v>0</v>
      </c>
      <c r="AM1886">
        <v>0.15</v>
      </c>
      <c r="AN1886">
        <v>0</v>
      </c>
      <c r="AO1886">
        <v>0</v>
      </c>
      <c r="AP1886">
        <v>0</v>
      </c>
      <c r="AQ1886">
        <v>0.5</v>
      </c>
      <c r="AR1886">
        <v>0</v>
      </c>
      <c r="AS1886">
        <v>0.02</v>
      </c>
      <c r="AT1886">
        <v>0.33</v>
      </c>
      <c r="AU1886">
        <v>0</v>
      </c>
      <c r="AV1886">
        <v>3.1028184945522601</v>
      </c>
      <c r="AW1886">
        <v>171.22462479999999</v>
      </c>
      <c r="AX1886">
        <v>-44.379568120000002</v>
      </c>
    </row>
    <row r="1887" spans="1:50" x14ac:dyDescent="0.55000000000000004">
      <c r="A1887">
        <v>336000</v>
      </c>
      <c r="B1887" t="s">
        <v>1989</v>
      </c>
      <c r="C1887" t="s">
        <v>96</v>
      </c>
      <c r="D1887">
        <v>0</v>
      </c>
      <c r="E1887">
        <v>0.01</v>
      </c>
      <c r="F1887">
        <v>0</v>
      </c>
      <c r="G1887">
        <v>0</v>
      </c>
      <c r="H1887">
        <v>0.8</v>
      </c>
      <c r="I1887">
        <v>0</v>
      </c>
      <c r="J1887">
        <v>0</v>
      </c>
      <c r="K1887">
        <v>0.04</v>
      </c>
      <c r="L1887">
        <v>0.15</v>
      </c>
      <c r="M1887">
        <v>0.02</v>
      </c>
      <c r="N1887">
        <v>8.6410419393514797</v>
      </c>
      <c r="O1887">
        <f t="shared" si="58"/>
        <v>172.477912</v>
      </c>
      <c r="P1887">
        <f t="shared" si="59"/>
        <v>-43.643455709999998</v>
      </c>
      <c r="R1887">
        <v>334900</v>
      </c>
      <c r="S1887" t="s">
        <v>1975</v>
      </c>
      <c r="T1887" t="s">
        <v>96</v>
      </c>
      <c r="U1887">
        <v>0</v>
      </c>
      <c r="V1887">
        <v>0</v>
      </c>
      <c r="W1887">
        <v>0</v>
      </c>
      <c r="X1887">
        <v>0</v>
      </c>
      <c r="Y1887">
        <v>1</v>
      </c>
      <c r="Z1887">
        <v>0</v>
      </c>
      <c r="AA1887">
        <v>0</v>
      </c>
      <c r="AB1887">
        <v>0</v>
      </c>
      <c r="AC1887">
        <v>0</v>
      </c>
      <c r="AD1887">
        <v>0.02</v>
      </c>
      <c r="AE1887">
        <v>2.2740700234931102</v>
      </c>
      <c r="AF1887">
        <v>172.36340669999899</v>
      </c>
      <c r="AG1887">
        <v>-43.600863480000001</v>
      </c>
      <c r="AI1887">
        <v>340300</v>
      </c>
      <c r="AJ1887" t="s">
        <v>2030</v>
      </c>
      <c r="AK1887" t="s">
        <v>96</v>
      </c>
      <c r="AL1887">
        <v>0</v>
      </c>
      <c r="AM1887">
        <v>0.12</v>
      </c>
      <c r="AN1887">
        <v>0</v>
      </c>
      <c r="AO1887">
        <v>0</v>
      </c>
      <c r="AP1887">
        <v>0</v>
      </c>
      <c r="AQ1887">
        <v>0.53</v>
      </c>
      <c r="AR1887">
        <v>0</v>
      </c>
      <c r="AS1887">
        <v>0</v>
      </c>
      <c r="AT1887">
        <v>0.35</v>
      </c>
      <c r="AU1887">
        <v>0</v>
      </c>
      <c r="AV1887">
        <v>2.3763004365878699</v>
      </c>
      <c r="AW1887">
        <v>171.2353454</v>
      </c>
      <c r="AX1887">
        <v>-44.377047159999996</v>
      </c>
    </row>
    <row r="1888" spans="1:50" x14ac:dyDescent="0.55000000000000004">
      <c r="A1888">
        <v>336100</v>
      </c>
      <c r="B1888" t="s">
        <v>1990</v>
      </c>
      <c r="C1888" t="s">
        <v>96</v>
      </c>
      <c r="D1888">
        <v>0</v>
      </c>
      <c r="E1888">
        <v>0</v>
      </c>
      <c r="F1888">
        <v>0</v>
      </c>
      <c r="G1888">
        <v>0</v>
      </c>
      <c r="H1888">
        <v>0.94</v>
      </c>
      <c r="I1888">
        <v>0.01</v>
      </c>
      <c r="J1888">
        <v>0</v>
      </c>
      <c r="K1888">
        <v>0.02</v>
      </c>
      <c r="L1888">
        <v>0.03</v>
      </c>
      <c r="M1888">
        <v>0.02</v>
      </c>
      <c r="N1888">
        <v>10.9036174983484</v>
      </c>
      <c r="O1888">
        <f t="shared" si="58"/>
        <v>172.4936917</v>
      </c>
      <c r="P1888">
        <f t="shared" si="59"/>
        <v>-43.638533000000002</v>
      </c>
      <c r="R1888">
        <v>335000</v>
      </c>
      <c r="S1888" t="s">
        <v>1977</v>
      </c>
      <c r="T1888" t="s">
        <v>96</v>
      </c>
      <c r="U1888">
        <v>0</v>
      </c>
      <c r="V1888">
        <v>0</v>
      </c>
      <c r="W1888">
        <v>0</v>
      </c>
      <c r="X1888">
        <v>0</v>
      </c>
      <c r="Y1888">
        <v>0.94</v>
      </c>
      <c r="Z1888">
        <v>0</v>
      </c>
      <c r="AA1888">
        <v>0</v>
      </c>
      <c r="AB1888">
        <v>0</v>
      </c>
      <c r="AC1888">
        <v>0.06</v>
      </c>
      <c r="AD1888">
        <v>0.02</v>
      </c>
      <c r="AE1888">
        <v>5.8448138054310599</v>
      </c>
      <c r="AF1888">
        <v>172.3755659</v>
      </c>
      <c r="AG1888">
        <v>-43.655580550000003</v>
      </c>
      <c r="AI1888">
        <v>340400</v>
      </c>
      <c r="AJ1888" t="s">
        <v>2031</v>
      </c>
      <c r="AK1888" t="s">
        <v>96</v>
      </c>
      <c r="AL1888">
        <v>0</v>
      </c>
      <c r="AM1888">
        <v>0.17</v>
      </c>
      <c r="AN1888">
        <v>0</v>
      </c>
      <c r="AO1888">
        <v>0</v>
      </c>
      <c r="AP1888">
        <v>0.05</v>
      </c>
      <c r="AQ1888">
        <v>0.4</v>
      </c>
      <c r="AR1888">
        <v>0</v>
      </c>
      <c r="AS1888">
        <v>0</v>
      </c>
      <c r="AT1888">
        <v>0.38</v>
      </c>
      <c r="AU1888">
        <v>0</v>
      </c>
      <c r="AV1888">
        <v>4.7110647512086699</v>
      </c>
      <c r="AW1888">
        <v>171.22318730000001</v>
      </c>
      <c r="AX1888">
        <v>-44.386151560000002</v>
      </c>
    </row>
    <row r="1889" spans="1:50" x14ac:dyDescent="0.55000000000000004">
      <c r="A1889">
        <v>336200</v>
      </c>
      <c r="B1889" t="s">
        <v>1991</v>
      </c>
      <c r="C1889" t="s">
        <v>96</v>
      </c>
      <c r="D1889">
        <v>0</v>
      </c>
      <c r="E1889">
        <v>0</v>
      </c>
      <c r="F1889">
        <v>0</v>
      </c>
      <c r="G1889">
        <v>0</v>
      </c>
      <c r="H1889">
        <v>0.89</v>
      </c>
      <c r="I1889">
        <v>0</v>
      </c>
      <c r="J1889">
        <v>0</v>
      </c>
      <c r="K1889">
        <v>0.01</v>
      </c>
      <c r="L1889">
        <v>0.1</v>
      </c>
      <c r="M1889">
        <v>0.02</v>
      </c>
      <c r="N1889">
        <v>15.6102041190645</v>
      </c>
      <c r="O1889">
        <f t="shared" si="58"/>
        <v>172.2966194</v>
      </c>
      <c r="P1889">
        <f t="shared" si="59"/>
        <v>-43.760235600000001</v>
      </c>
      <c r="R1889">
        <v>335100</v>
      </c>
      <c r="S1889" t="s">
        <v>1978</v>
      </c>
      <c r="T1889" t="s">
        <v>96</v>
      </c>
      <c r="U1889">
        <v>0</v>
      </c>
      <c r="V1889">
        <v>0</v>
      </c>
      <c r="W1889">
        <v>0</v>
      </c>
      <c r="X1889">
        <v>0</v>
      </c>
      <c r="Y1889">
        <v>0.87</v>
      </c>
      <c r="Z1889">
        <v>0</v>
      </c>
      <c r="AA1889">
        <v>0</v>
      </c>
      <c r="AB1889">
        <v>0</v>
      </c>
      <c r="AC1889">
        <v>0.13</v>
      </c>
      <c r="AD1889">
        <v>0.02</v>
      </c>
      <c r="AE1889">
        <v>2.4463734986788799</v>
      </c>
      <c r="AF1889">
        <v>172.37569819999999</v>
      </c>
      <c r="AG1889">
        <v>-43.600496419999999</v>
      </c>
      <c r="AI1889">
        <v>340500</v>
      </c>
      <c r="AJ1889" t="s">
        <v>2032</v>
      </c>
      <c r="AK1889" t="s">
        <v>96</v>
      </c>
      <c r="AL1889">
        <v>0</v>
      </c>
      <c r="AM1889">
        <v>0</v>
      </c>
      <c r="AN1889">
        <v>0</v>
      </c>
      <c r="AO1889">
        <v>0</v>
      </c>
      <c r="AP1889">
        <v>0</v>
      </c>
      <c r="AQ1889">
        <v>0.65</v>
      </c>
      <c r="AR1889">
        <v>0</v>
      </c>
      <c r="AS1889">
        <v>0</v>
      </c>
      <c r="AT1889">
        <v>0.35</v>
      </c>
      <c r="AU1889">
        <v>0</v>
      </c>
      <c r="AV1889">
        <v>1.27199423899098</v>
      </c>
      <c r="AW1889">
        <v>171.21780659999999</v>
      </c>
      <c r="AX1889">
        <v>-44.393528279999998</v>
      </c>
    </row>
    <row r="1890" spans="1:50" x14ac:dyDescent="0.55000000000000004">
      <c r="A1890">
        <v>336300</v>
      </c>
      <c r="B1890" t="s">
        <v>1992</v>
      </c>
      <c r="C1890" t="s">
        <v>96</v>
      </c>
      <c r="D1890">
        <v>0</v>
      </c>
      <c r="E1890">
        <v>0</v>
      </c>
      <c r="F1890">
        <v>0</v>
      </c>
      <c r="G1890">
        <v>0</v>
      </c>
      <c r="H1890">
        <v>0.94</v>
      </c>
      <c r="I1890">
        <v>0</v>
      </c>
      <c r="J1890">
        <v>0</v>
      </c>
      <c r="K1890">
        <v>0</v>
      </c>
      <c r="L1890">
        <v>0.06</v>
      </c>
      <c r="M1890">
        <v>0.02</v>
      </c>
      <c r="N1890">
        <v>11.424590484527</v>
      </c>
      <c r="O1890">
        <f t="shared" si="58"/>
        <v>172.58448290000001</v>
      </c>
      <c r="P1890">
        <f t="shared" si="59"/>
        <v>-43.666248690000003</v>
      </c>
      <c r="R1890">
        <v>335200</v>
      </c>
      <c r="S1890" t="s">
        <v>1979</v>
      </c>
      <c r="T1890" t="s">
        <v>96</v>
      </c>
      <c r="U1890">
        <v>0</v>
      </c>
      <c r="V1890">
        <v>0</v>
      </c>
      <c r="W1890">
        <v>0</v>
      </c>
      <c r="X1890">
        <v>0</v>
      </c>
      <c r="Y1890">
        <v>0.88</v>
      </c>
      <c r="Z1890">
        <v>0</v>
      </c>
      <c r="AA1890">
        <v>0</v>
      </c>
      <c r="AB1890">
        <v>0.04</v>
      </c>
      <c r="AC1890">
        <v>0.08</v>
      </c>
      <c r="AD1890">
        <v>0.02</v>
      </c>
      <c r="AE1890">
        <v>5.8523390001460998</v>
      </c>
      <c r="AF1890">
        <v>172.39602590000001</v>
      </c>
      <c r="AG1890">
        <v>-43.59059543</v>
      </c>
      <c r="AI1890">
        <v>340600</v>
      </c>
      <c r="AJ1890" t="s">
        <v>2033</v>
      </c>
      <c r="AK1890" t="s">
        <v>96</v>
      </c>
      <c r="AL1890">
        <v>0</v>
      </c>
      <c r="AM1890">
        <v>0</v>
      </c>
      <c r="AN1890">
        <v>0</v>
      </c>
      <c r="AO1890">
        <v>0</v>
      </c>
      <c r="AP1890">
        <v>0</v>
      </c>
      <c r="AQ1890">
        <v>0.66</v>
      </c>
      <c r="AR1890">
        <v>0</v>
      </c>
      <c r="AS1890">
        <v>0</v>
      </c>
      <c r="AT1890">
        <v>0.34</v>
      </c>
      <c r="AU1890">
        <v>0</v>
      </c>
      <c r="AV1890">
        <v>1.3719963879144701</v>
      </c>
      <c r="AW1890">
        <v>171.24203269999899</v>
      </c>
      <c r="AX1890">
        <v>-44.383658160000003</v>
      </c>
    </row>
    <row r="1891" spans="1:50" x14ac:dyDescent="0.55000000000000004">
      <c r="A1891">
        <v>336400</v>
      </c>
      <c r="B1891" t="s">
        <v>1993</v>
      </c>
      <c r="C1891" t="s">
        <v>96</v>
      </c>
      <c r="D1891">
        <v>0</v>
      </c>
      <c r="E1891">
        <v>0</v>
      </c>
      <c r="F1891">
        <v>0</v>
      </c>
      <c r="G1891">
        <v>0</v>
      </c>
      <c r="H1891">
        <v>1</v>
      </c>
      <c r="I1891">
        <v>0</v>
      </c>
      <c r="J1891">
        <v>0</v>
      </c>
      <c r="K1891">
        <v>0</v>
      </c>
      <c r="L1891">
        <v>0</v>
      </c>
      <c r="M1891">
        <v>0.02</v>
      </c>
      <c r="N1891">
        <v>11.205056067810901</v>
      </c>
      <c r="O1891">
        <f t="shared" si="58"/>
        <v>172.52693210000001</v>
      </c>
      <c r="P1891">
        <f t="shared" si="59"/>
        <v>-43.719086740000002</v>
      </c>
      <c r="R1891">
        <v>335300</v>
      </c>
      <c r="S1891" t="s">
        <v>1980</v>
      </c>
      <c r="T1891" t="s">
        <v>96</v>
      </c>
      <c r="U1891">
        <v>0</v>
      </c>
      <c r="V1891">
        <v>0</v>
      </c>
      <c r="W1891">
        <v>0</v>
      </c>
      <c r="X1891">
        <v>0</v>
      </c>
      <c r="Y1891">
        <v>1</v>
      </c>
      <c r="Z1891">
        <v>0</v>
      </c>
      <c r="AA1891">
        <v>0</v>
      </c>
      <c r="AB1891">
        <v>0</v>
      </c>
      <c r="AC1891">
        <v>0</v>
      </c>
      <c r="AD1891">
        <v>0.02</v>
      </c>
      <c r="AE1891">
        <v>1.32399511705579</v>
      </c>
      <c r="AF1891">
        <v>172.37458519999899</v>
      </c>
      <c r="AG1891">
        <v>-43.614909699999998</v>
      </c>
      <c r="AI1891">
        <v>340700</v>
      </c>
      <c r="AJ1891" t="s">
        <v>2034</v>
      </c>
      <c r="AK1891" t="s">
        <v>96</v>
      </c>
      <c r="AL1891">
        <v>0</v>
      </c>
      <c r="AM1891">
        <v>0.1</v>
      </c>
      <c r="AN1891">
        <v>0</v>
      </c>
      <c r="AO1891">
        <v>0</v>
      </c>
      <c r="AP1891">
        <v>0</v>
      </c>
      <c r="AQ1891">
        <v>0.45</v>
      </c>
      <c r="AR1891">
        <v>0</v>
      </c>
      <c r="AS1891">
        <v>0.14000000000000001</v>
      </c>
      <c r="AT1891">
        <v>0.31</v>
      </c>
      <c r="AU1891">
        <v>0</v>
      </c>
      <c r="AV1891">
        <v>4.6794036617970898</v>
      </c>
      <c r="AW1891">
        <v>171.23045070000001</v>
      </c>
      <c r="AX1891">
        <v>-44.395965920000002</v>
      </c>
    </row>
    <row r="1892" spans="1:50" x14ac:dyDescent="0.55000000000000004">
      <c r="A1892">
        <v>336600</v>
      </c>
      <c r="B1892" t="s">
        <v>2035</v>
      </c>
      <c r="C1892" t="s">
        <v>96</v>
      </c>
      <c r="D1892" t="s">
        <v>97</v>
      </c>
      <c r="E1892" t="s">
        <v>97</v>
      </c>
      <c r="F1892" t="s">
        <v>97</v>
      </c>
      <c r="G1892">
        <v>0</v>
      </c>
      <c r="H1892" t="s">
        <v>97</v>
      </c>
      <c r="I1892" t="s">
        <v>97</v>
      </c>
      <c r="J1892">
        <v>0</v>
      </c>
      <c r="K1892" t="s">
        <v>97</v>
      </c>
      <c r="L1892" t="s">
        <v>97</v>
      </c>
      <c r="M1892">
        <v>0.02</v>
      </c>
      <c r="N1892" t="s">
        <v>97</v>
      </c>
      <c r="O1892">
        <f t="shared" si="58"/>
        <v>171.1294528</v>
      </c>
      <c r="P1892">
        <f t="shared" si="59"/>
        <v>-43.44940441</v>
      </c>
      <c r="R1892">
        <v>335400</v>
      </c>
      <c r="S1892" t="s">
        <v>1981</v>
      </c>
      <c r="T1892" t="s">
        <v>96</v>
      </c>
      <c r="U1892">
        <v>0</v>
      </c>
      <c r="V1892">
        <v>0</v>
      </c>
      <c r="W1892">
        <v>0</v>
      </c>
      <c r="X1892">
        <v>0</v>
      </c>
      <c r="Y1892">
        <v>0.88</v>
      </c>
      <c r="Z1892">
        <v>0</v>
      </c>
      <c r="AA1892">
        <v>0</v>
      </c>
      <c r="AB1892">
        <v>0.03</v>
      </c>
      <c r="AC1892">
        <v>0.09</v>
      </c>
      <c r="AD1892">
        <v>0.02</v>
      </c>
      <c r="AE1892">
        <v>3.4698612975073599</v>
      </c>
      <c r="AF1892">
        <v>172.21023840000001</v>
      </c>
      <c r="AG1892">
        <v>-43.792544120000002</v>
      </c>
      <c r="AI1892">
        <v>340800</v>
      </c>
      <c r="AJ1892" t="s">
        <v>2036</v>
      </c>
      <c r="AK1892" t="s">
        <v>96</v>
      </c>
      <c r="AL1892" t="s">
        <v>97</v>
      </c>
      <c r="AM1892" t="s">
        <v>97</v>
      </c>
      <c r="AN1892" t="s">
        <v>97</v>
      </c>
      <c r="AO1892">
        <v>0</v>
      </c>
      <c r="AP1892" t="s">
        <v>97</v>
      </c>
      <c r="AQ1892" t="s">
        <v>97</v>
      </c>
      <c r="AR1892">
        <v>0</v>
      </c>
      <c r="AS1892" t="s">
        <v>97</v>
      </c>
      <c r="AT1892" t="s">
        <v>97</v>
      </c>
      <c r="AU1892">
        <v>0</v>
      </c>
      <c r="AV1892" t="s">
        <v>97</v>
      </c>
      <c r="AW1892">
        <v>171.2416959</v>
      </c>
      <c r="AX1892">
        <v>-44.395487119999999</v>
      </c>
    </row>
    <row r="1893" spans="1:50" x14ac:dyDescent="0.55000000000000004">
      <c r="A1893">
        <v>336700</v>
      </c>
      <c r="B1893" t="s">
        <v>1994</v>
      </c>
      <c r="C1893" t="s">
        <v>96</v>
      </c>
      <c r="D1893">
        <v>0</v>
      </c>
      <c r="E1893">
        <v>0</v>
      </c>
      <c r="F1893">
        <v>0</v>
      </c>
      <c r="G1893">
        <v>0</v>
      </c>
      <c r="H1893">
        <v>0.94</v>
      </c>
      <c r="I1893">
        <v>0</v>
      </c>
      <c r="J1893">
        <v>0</v>
      </c>
      <c r="K1893">
        <v>0</v>
      </c>
      <c r="L1893">
        <v>0.06</v>
      </c>
      <c r="M1893">
        <v>0.02</v>
      </c>
      <c r="N1893">
        <v>8.1505549583897494</v>
      </c>
      <c r="O1893">
        <f t="shared" si="58"/>
        <v>171.67297439999999</v>
      </c>
      <c r="P1893">
        <f t="shared" si="59"/>
        <v>-43.643351699999997</v>
      </c>
      <c r="R1893">
        <v>335500</v>
      </c>
      <c r="S1893" t="s">
        <v>1982</v>
      </c>
      <c r="T1893" t="s">
        <v>96</v>
      </c>
      <c r="U1893">
        <v>0</v>
      </c>
      <c r="V1893">
        <v>0</v>
      </c>
      <c r="W1893">
        <v>0</v>
      </c>
      <c r="X1893">
        <v>0</v>
      </c>
      <c r="Y1893">
        <v>0.93</v>
      </c>
      <c r="Z1893">
        <v>0</v>
      </c>
      <c r="AA1893">
        <v>0</v>
      </c>
      <c r="AB1893">
        <v>0</v>
      </c>
      <c r="AC1893">
        <v>7.0000000000000007E-2</v>
      </c>
      <c r="AD1893">
        <v>0.02</v>
      </c>
      <c r="AE1893">
        <v>3.5053068038647299</v>
      </c>
      <c r="AF1893">
        <v>172.4018365</v>
      </c>
      <c r="AG1893">
        <v>-43.610581760000002</v>
      </c>
      <c r="AI1893">
        <v>341000</v>
      </c>
      <c r="AJ1893" t="s">
        <v>2037</v>
      </c>
      <c r="AK1893" t="s">
        <v>96</v>
      </c>
      <c r="AL1893">
        <v>0</v>
      </c>
      <c r="AM1893">
        <v>0</v>
      </c>
      <c r="AN1893">
        <v>0</v>
      </c>
      <c r="AO1893">
        <v>0</v>
      </c>
      <c r="AP1893">
        <v>0</v>
      </c>
      <c r="AQ1893">
        <v>1</v>
      </c>
      <c r="AR1893">
        <v>0</v>
      </c>
      <c r="AS1893">
        <v>0</v>
      </c>
      <c r="AT1893">
        <v>0</v>
      </c>
      <c r="AU1893">
        <v>0</v>
      </c>
      <c r="AV1893">
        <v>5.0721630088601302</v>
      </c>
      <c r="AW1893">
        <v>171.23201130000001</v>
      </c>
      <c r="AX1893">
        <v>-44.406234380000001</v>
      </c>
    </row>
    <row r="1894" spans="1:50" x14ac:dyDescent="0.55000000000000004">
      <c r="A1894">
        <v>336800</v>
      </c>
      <c r="B1894" t="s">
        <v>1995</v>
      </c>
      <c r="C1894" t="s">
        <v>96</v>
      </c>
      <c r="D1894">
        <v>0</v>
      </c>
      <c r="E1894">
        <v>0</v>
      </c>
      <c r="F1894">
        <v>0</v>
      </c>
      <c r="G1894">
        <v>0</v>
      </c>
      <c r="H1894">
        <v>0.93</v>
      </c>
      <c r="I1894">
        <v>0.02</v>
      </c>
      <c r="J1894">
        <v>0</v>
      </c>
      <c r="K1894">
        <v>0</v>
      </c>
      <c r="L1894">
        <v>0.05</v>
      </c>
      <c r="M1894">
        <v>0.02</v>
      </c>
      <c r="N1894">
        <v>13.746607896971501</v>
      </c>
      <c r="O1894">
        <f t="shared" si="58"/>
        <v>171.4318198</v>
      </c>
      <c r="P1894">
        <f t="shared" si="59"/>
        <v>-43.78492258</v>
      </c>
      <c r="R1894">
        <v>335600</v>
      </c>
      <c r="S1894" t="s">
        <v>1983</v>
      </c>
      <c r="T1894" t="s">
        <v>96</v>
      </c>
      <c r="U1894">
        <v>0</v>
      </c>
      <c r="V1894">
        <v>0</v>
      </c>
      <c r="W1894">
        <v>0</v>
      </c>
      <c r="X1894">
        <v>0</v>
      </c>
      <c r="Y1894">
        <v>0.96</v>
      </c>
      <c r="Z1894">
        <v>0</v>
      </c>
      <c r="AA1894">
        <v>0</v>
      </c>
      <c r="AB1894">
        <v>0</v>
      </c>
      <c r="AC1894">
        <v>0.04</v>
      </c>
      <c r="AD1894">
        <v>0.02</v>
      </c>
      <c r="AE1894">
        <v>4.6825052382919603</v>
      </c>
      <c r="AF1894">
        <v>172.46487549999901</v>
      </c>
      <c r="AG1894">
        <v>-43.595419210000003</v>
      </c>
      <c r="AI1894">
        <v>341100</v>
      </c>
      <c r="AJ1894" t="s">
        <v>2038</v>
      </c>
      <c r="AK1894" t="s">
        <v>96</v>
      </c>
      <c r="AL1894">
        <v>0</v>
      </c>
      <c r="AM1894">
        <v>0.08</v>
      </c>
      <c r="AN1894">
        <v>0</v>
      </c>
      <c r="AO1894">
        <v>0</v>
      </c>
      <c r="AP1894">
        <v>0.31</v>
      </c>
      <c r="AQ1894">
        <v>0.5</v>
      </c>
      <c r="AR1894">
        <v>0</v>
      </c>
      <c r="AS1894">
        <v>0</v>
      </c>
      <c r="AT1894">
        <v>0.11</v>
      </c>
      <c r="AU1894">
        <v>0</v>
      </c>
      <c r="AV1894">
        <v>6.6897217337203596</v>
      </c>
      <c r="AW1894">
        <v>171.2514175</v>
      </c>
      <c r="AX1894">
        <v>-44.398383989999999</v>
      </c>
    </row>
    <row r="1895" spans="1:50" x14ac:dyDescent="0.55000000000000004">
      <c r="A1895">
        <v>336900</v>
      </c>
      <c r="B1895" t="s">
        <v>1996</v>
      </c>
      <c r="C1895" t="s">
        <v>96</v>
      </c>
      <c r="D1895">
        <v>0</v>
      </c>
      <c r="E1895">
        <v>0</v>
      </c>
      <c r="F1895">
        <v>0</v>
      </c>
      <c r="G1895">
        <v>0</v>
      </c>
      <c r="H1895">
        <v>0.82</v>
      </c>
      <c r="I1895">
        <v>0.01</v>
      </c>
      <c r="J1895">
        <v>0</v>
      </c>
      <c r="K1895">
        <v>0.05</v>
      </c>
      <c r="L1895">
        <v>0.12</v>
      </c>
      <c r="M1895">
        <v>0.02</v>
      </c>
      <c r="N1895">
        <v>7.7883186372351698</v>
      </c>
      <c r="O1895">
        <f t="shared" si="58"/>
        <v>171.6426798</v>
      </c>
      <c r="P1895">
        <f t="shared" si="59"/>
        <v>-43.633019349999998</v>
      </c>
      <c r="R1895">
        <v>335700</v>
      </c>
      <c r="S1895" t="s">
        <v>1984</v>
      </c>
      <c r="T1895" t="s">
        <v>96</v>
      </c>
      <c r="U1895">
        <v>0</v>
      </c>
      <c r="V1895">
        <v>0</v>
      </c>
      <c r="W1895">
        <v>0</v>
      </c>
      <c r="X1895">
        <v>0</v>
      </c>
      <c r="Y1895">
        <v>0.87</v>
      </c>
      <c r="Z1895">
        <v>0</v>
      </c>
      <c r="AA1895">
        <v>0</v>
      </c>
      <c r="AB1895">
        <v>0</v>
      </c>
      <c r="AC1895">
        <v>0.13</v>
      </c>
      <c r="AD1895">
        <v>0.02</v>
      </c>
      <c r="AE1895">
        <v>1.37940020343928</v>
      </c>
      <c r="AF1895">
        <v>172.50783630000001</v>
      </c>
      <c r="AG1895">
        <v>-43.578653330000002</v>
      </c>
      <c r="AI1895">
        <v>341200</v>
      </c>
      <c r="AJ1895" t="s">
        <v>2039</v>
      </c>
      <c r="AK1895" t="s">
        <v>96</v>
      </c>
      <c r="AL1895">
        <v>0</v>
      </c>
      <c r="AM1895">
        <v>0</v>
      </c>
      <c r="AN1895">
        <v>0</v>
      </c>
      <c r="AO1895">
        <v>0</v>
      </c>
      <c r="AP1895">
        <v>0</v>
      </c>
      <c r="AQ1895">
        <v>0.39</v>
      </c>
      <c r="AR1895">
        <v>0</v>
      </c>
      <c r="AS1895">
        <v>0</v>
      </c>
      <c r="AT1895">
        <v>0.61</v>
      </c>
      <c r="AU1895">
        <v>0</v>
      </c>
      <c r="AV1895">
        <v>2.77841860134706</v>
      </c>
      <c r="AW1895">
        <v>171.2551986</v>
      </c>
      <c r="AX1895">
        <v>-44.408583409999999</v>
      </c>
    </row>
    <row r="1896" spans="1:50" x14ac:dyDescent="0.55000000000000004">
      <c r="A1896">
        <v>337000</v>
      </c>
      <c r="B1896" t="s">
        <v>1997</v>
      </c>
      <c r="C1896" t="s">
        <v>96</v>
      </c>
      <c r="D1896">
        <v>0</v>
      </c>
      <c r="E1896">
        <v>0</v>
      </c>
      <c r="F1896">
        <v>0</v>
      </c>
      <c r="G1896">
        <v>0</v>
      </c>
      <c r="H1896">
        <v>0.89</v>
      </c>
      <c r="I1896">
        <v>0</v>
      </c>
      <c r="J1896">
        <v>0</v>
      </c>
      <c r="K1896">
        <v>0.03</v>
      </c>
      <c r="L1896">
        <v>0.08</v>
      </c>
      <c r="M1896">
        <v>0.02</v>
      </c>
      <c r="N1896">
        <v>11.6080319414265</v>
      </c>
      <c r="O1896">
        <f t="shared" si="58"/>
        <v>171.49741750000001</v>
      </c>
      <c r="P1896">
        <f t="shared" si="59"/>
        <v>-44.036563729999997</v>
      </c>
      <c r="R1896">
        <v>335800</v>
      </c>
      <c r="S1896" t="s">
        <v>1986</v>
      </c>
      <c r="T1896" t="s">
        <v>96</v>
      </c>
      <c r="U1896">
        <v>0</v>
      </c>
      <c r="V1896">
        <v>0</v>
      </c>
      <c r="W1896">
        <v>0</v>
      </c>
      <c r="X1896">
        <v>0</v>
      </c>
      <c r="Y1896">
        <v>1</v>
      </c>
      <c r="Z1896">
        <v>0</v>
      </c>
      <c r="AA1896">
        <v>0</v>
      </c>
      <c r="AB1896">
        <v>0</v>
      </c>
      <c r="AC1896">
        <v>0</v>
      </c>
      <c r="AD1896">
        <v>0.02</v>
      </c>
      <c r="AE1896">
        <v>5.7416808166700699</v>
      </c>
      <c r="AF1896">
        <v>172.3381565</v>
      </c>
      <c r="AG1896">
        <v>-43.72598112</v>
      </c>
      <c r="AI1896">
        <v>341300</v>
      </c>
      <c r="AJ1896" t="s">
        <v>2040</v>
      </c>
      <c r="AK1896" t="s">
        <v>96</v>
      </c>
      <c r="AL1896">
        <v>0</v>
      </c>
      <c r="AM1896">
        <v>0.34</v>
      </c>
      <c r="AN1896">
        <v>0</v>
      </c>
      <c r="AO1896">
        <v>0</v>
      </c>
      <c r="AP1896">
        <v>0.03</v>
      </c>
      <c r="AQ1896">
        <v>0.34</v>
      </c>
      <c r="AR1896">
        <v>0</v>
      </c>
      <c r="AS1896">
        <v>0.03</v>
      </c>
      <c r="AT1896">
        <v>0.26</v>
      </c>
      <c r="AU1896">
        <v>0</v>
      </c>
      <c r="AV1896">
        <v>6.8779595026427298</v>
      </c>
      <c r="AW1896">
        <v>171.24632919999999</v>
      </c>
      <c r="AX1896">
        <v>-44.404690350000003</v>
      </c>
    </row>
    <row r="1897" spans="1:50" x14ac:dyDescent="0.55000000000000004">
      <c r="A1897">
        <v>337100</v>
      </c>
      <c r="B1897" t="s">
        <v>1998</v>
      </c>
      <c r="C1897" t="s">
        <v>96</v>
      </c>
      <c r="D1897">
        <v>0</v>
      </c>
      <c r="E1897">
        <v>0</v>
      </c>
      <c r="F1897">
        <v>0</v>
      </c>
      <c r="G1897">
        <v>0</v>
      </c>
      <c r="H1897">
        <v>0.98</v>
      </c>
      <c r="I1897">
        <v>0.01</v>
      </c>
      <c r="J1897">
        <v>0</v>
      </c>
      <c r="K1897">
        <v>0</v>
      </c>
      <c r="L1897">
        <v>0.01</v>
      </c>
      <c r="M1897">
        <v>0.02</v>
      </c>
      <c r="N1897">
        <v>8.3084290085641008</v>
      </c>
      <c r="O1897">
        <f t="shared" si="58"/>
        <v>171.6650052</v>
      </c>
      <c r="P1897">
        <f t="shared" si="59"/>
        <v>-43.958977040000001</v>
      </c>
      <c r="R1897">
        <v>335900</v>
      </c>
      <c r="S1897" t="s">
        <v>1988</v>
      </c>
      <c r="T1897" t="s">
        <v>96</v>
      </c>
      <c r="U1897">
        <v>0</v>
      </c>
      <c r="V1897">
        <v>0</v>
      </c>
      <c r="W1897">
        <v>0</v>
      </c>
      <c r="X1897">
        <v>0</v>
      </c>
      <c r="Y1897">
        <v>1</v>
      </c>
      <c r="Z1897">
        <v>0</v>
      </c>
      <c r="AA1897">
        <v>0</v>
      </c>
      <c r="AB1897">
        <v>0</v>
      </c>
      <c r="AC1897">
        <v>0</v>
      </c>
      <c r="AD1897">
        <v>0.02</v>
      </c>
      <c r="AE1897">
        <v>3.6876595243310302</v>
      </c>
      <c r="AF1897">
        <v>172.52476379999999</v>
      </c>
      <c r="AG1897">
        <v>-43.639350479999997</v>
      </c>
      <c r="AI1897">
        <v>341400</v>
      </c>
      <c r="AJ1897" t="s">
        <v>2041</v>
      </c>
      <c r="AK1897" t="s">
        <v>96</v>
      </c>
      <c r="AL1897">
        <v>0</v>
      </c>
      <c r="AM1897">
        <v>0</v>
      </c>
      <c r="AN1897">
        <v>0</v>
      </c>
      <c r="AO1897">
        <v>0</v>
      </c>
      <c r="AP1897">
        <v>0</v>
      </c>
      <c r="AQ1897">
        <v>1</v>
      </c>
      <c r="AR1897">
        <v>0</v>
      </c>
      <c r="AS1897">
        <v>0</v>
      </c>
      <c r="AT1897">
        <v>0</v>
      </c>
      <c r="AU1897">
        <v>0</v>
      </c>
      <c r="AV1897" t="s">
        <v>97</v>
      </c>
      <c r="AW1897">
        <v>171.24726219999999</v>
      </c>
      <c r="AX1897">
        <v>-44.411746049999998</v>
      </c>
    </row>
    <row r="1898" spans="1:50" x14ac:dyDescent="0.55000000000000004">
      <c r="A1898">
        <v>337200</v>
      </c>
      <c r="B1898" t="s">
        <v>1999</v>
      </c>
      <c r="C1898" t="s">
        <v>96</v>
      </c>
      <c r="D1898">
        <v>0</v>
      </c>
      <c r="E1898">
        <v>0</v>
      </c>
      <c r="F1898">
        <v>0</v>
      </c>
      <c r="G1898">
        <v>0</v>
      </c>
      <c r="H1898">
        <v>0.93</v>
      </c>
      <c r="I1898">
        <v>0</v>
      </c>
      <c r="J1898">
        <v>0</v>
      </c>
      <c r="K1898">
        <v>0</v>
      </c>
      <c r="L1898">
        <v>7.0000000000000007E-2</v>
      </c>
      <c r="M1898">
        <v>0.02</v>
      </c>
      <c r="N1898">
        <v>9.9693398428224693</v>
      </c>
      <c r="O1898">
        <f t="shared" si="58"/>
        <v>171.96646490000001</v>
      </c>
      <c r="P1898">
        <f t="shared" si="59"/>
        <v>-43.82506248</v>
      </c>
      <c r="R1898">
        <v>336000</v>
      </c>
      <c r="S1898" t="s">
        <v>1989</v>
      </c>
      <c r="T1898" t="s">
        <v>96</v>
      </c>
      <c r="U1898">
        <v>0</v>
      </c>
      <c r="V1898">
        <v>0.01</v>
      </c>
      <c r="W1898">
        <v>0</v>
      </c>
      <c r="X1898">
        <v>0</v>
      </c>
      <c r="Y1898">
        <v>0.82</v>
      </c>
      <c r="Z1898">
        <v>0.01</v>
      </c>
      <c r="AA1898">
        <v>0</v>
      </c>
      <c r="AB1898">
        <v>0.05</v>
      </c>
      <c r="AC1898">
        <v>0.11</v>
      </c>
      <c r="AD1898">
        <v>0.02</v>
      </c>
      <c r="AE1898">
        <v>7.07953889623675</v>
      </c>
      <c r="AF1898">
        <v>172.477912</v>
      </c>
      <c r="AG1898">
        <v>-43.643455709999998</v>
      </c>
      <c r="AI1898">
        <v>341500</v>
      </c>
      <c r="AJ1898" t="s">
        <v>2042</v>
      </c>
      <c r="AK1898" t="s">
        <v>96</v>
      </c>
      <c r="AL1898">
        <v>0</v>
      </c>
      <c r="AM1898">
        <v>0</v>
      </c>
      <c r="AN1898">
        <v>0</v>
      </c>
      <c r="AO1898">
        <v>0</v>
      </c>
      <c r="AP1898">
        <v>0</v>
      </c>
      <c r="AQ1898">
        <v>0.38</v>
      </c>
      <c r="AR1898">
        <v>0</v>
      </c>
      <c r="AS1898">
        <v>0.31</v>
      </c>
      <c r="AT1898">
        <v>0.31</v>
      </c>
      <c r="AU1898">
        <v>0</v>
      </c>
      <c r="AV1898" t="s">
        <v>97</v>
      </c>
      <c r="AW1898">
        <v>170.30646919999899</v>
      </c>
      <c r="AX1898">
        <v>-43.929758159999999</v>
      </c>
    </row>
    <row r="1899" spans="1:50" x14ac:dyDescent="0.55000000000000004">
      <c r="A1899">
        <v>337300</v>
      </c>
      <c r="B1899" t="s">
        <v>2000</v>
      </c>
      <c r="C1899" t="s">
        <v>96</v>
      </c>
      <c r="D1899">
        <v>0</v>
      </c>
      <c r="E1899">
        <v>0</v>
      </c>
      <c r="F1899">
        <v>0</v>
      </c>
      <c r="G1899">
        <v>0</v>
      </c>
      <c r="H1899">
        <v>0.98</v>
      </c>
      <c r="I1899">
        <v>0</v>
      </c>
      <c r="J1899">
        <v>0</v>
      </c>
      <c r="K1899">
        <v>0</v>
      </c>
      <c r="L1899">
        <v>0.02</v>
      </c>
      <c r="M1899">
        <v>0.02</v>
      </c>
      <c r="N1899">
        <v>6.0555764675063104</v>
      </c>
      <c r="O1899">
        <f t="shared" si="58"/>
        <v>171.82719729999999</v>
      </c>
      <c r="P1899">
        <f t="shared" si="59"/>
        <v>-43.909414130000002</v>
      </c>
      <c r="R1899">
        <v>336100</v>
      </c>
      <c r="S1899" t="s">
        <v>1990</v>
      </c>
      <c r="T1899" t="s">
        <v>96</v>
      </c>
      <c r="U1899">
        <v>0</v>
      </c>
      <c r="V1899">
        <v>0</v>
      </c>
      <c r="W1899">
        <v>0</v>
      </c>
      <c r="X1899">
        <v>0</v>
      </c>
      <c r="Y1899">
        <v>1</v>
      </c>
      <c r="Z1899">
        <v>0</v>
      </c>
      <c r="AA1899">
        <v>0</v>
      </c>
      <c r="AB1899">
        <v>0</v>
      </c>
      <c r="AC1899">
        <v>0</v>
      </c>
      <c r="AD1899">
        <v>0.02</v>
      </c>
      <c r="AE1899">
        <v>0.29639461908658399</v>
      </c>
      <c r="AF1899">
        <v>172.4936917</v>
      </c>
      <c r="AG1899">
        <v>-43.638533000000002</v>
      </c>
      <c r="AI1899">
        <v>341800</v>
      </c>
      <c r="AJ1899" t="s">
        <v>2043</v>
      </c>
      <c r="AK1899" t="s">
        <v>96</v>
      </c>
      <c r="AL1899">
        <v>0</v>
      </c>
      <c r="AM1899">
        <v>0.17</v>
      </c>
      <c r="AN1899">
        <v>0</v>
      </c>
      <c r="AO1899">
        <v>0</v>
      </c>
      <c r="AP1899">
        <v>0</v>
      </c>
      <c r="AQ1899">
        <v>0.28999999999999998</v>
      </c>
      <c r="AR1899">
        <v>0</v>
      </c>
      <c r="AS1899">
        <v>0.33</v>
      </c>
      <c r="AT1899">
        <v>0.21</v>
      </c>
      <c r="AU1899">
        <v>0</v>
      </c>
      <c r="AV1899">
        <v>7.6653899016789504</v>
      </c>
      <c r="AW1899">
        <v>170.09376850000001</v>
      </c>
      <c r="AX1899">
        <v>-44.268556629999999</v>
      </c>
    </row>
    <row r="1900" spans="1:50" x14ac:dyDescent="0.55000000000000004">
      <c r="A1900">
        <v>337400</v>
      </c>
      <c r="B1900" t="s">
        <v>2001</v>
      </c>
      <c r="C1900" t="s">
        <v>96</v>
      </c>
      <c r="D1900">
        <v>0</v>
      </c>
      <c r="E1900">
        <v>0</v>
      </c>
      <c r="F1900">
        <v>0</v>
      </c>
      <c r="G1900">
        <v>0</v>
      </c>
      <c r="H1900">
        <v>0.96</v>
      </c>
      <c r="I1900">
        <v>0.02</v>
      </c>
      <c r="J1900">
        <v>0</v>
      </c>
      <c r="K1900">
        <v>0.01</v>
      </c>
      <c r="L1900">
        <v>0.01</v>
      </c>
      <c r="M1900">
        <v>0.02</v>
      </c>
      <c r="N1900">
        <v>2.9853576007534599</v>
      </c>
      <c r="O1900">
        <f t="shared" si="58"/>
        <v>171.74512559999999</v>
      </c>
      <c r="P1900">
        <f t="shared" si="59"/>
        <v>-43.882056579999997</v>
      </c>
      <c r="R1900">
        <v>336200</v>
      </c>
      <c r="S1900" t="s">
        <v>1991</v>
      </c>
      <c r="T1900" t="s">
        <v>96</v>
      </c>
      <c r="U1900">
        <v>0</v>
      </c>
      <c r="V1900">
        <v>0</v>
      </c>
      <c r="W1900">
        <v>0</v>
      </c>
      <c r="X1900">
        <v>0</v>
      </c>
      <c r="Y1900">
        <v>0.83</v>
      </c>
      <c r="Z1900">
        <v>0</v>
      </c>
      <c r="AA1900">
        <v>0</v>
      </c>
      <c r="AB1900">
        <v>0.02</v>
      </c>
      <c r="AC1900">
        <v>0.15</v>
      </c>
      <c r="AD1900">
        <v>0.02</v>
      </c>
      <c r="AE1900">
        <v>5.1486751850732402</v>
      </c>
      <c r="AF1900">
        <v>172.2966194</v>
      </c>
      <c r="AG1900">
        <v>-43.760235600000001</v>
      </c>
      <c r="AI1900">
        <v>341900</v>
      </c>
      <c r="AJ1900" t="s">
        <v>2044</v>
      </c>
      <c r="AK1900" t="s">
        <v>96</v>
      </c>
      <c r="AL1900">
        <v>0</v>
      </c>
      <c r="AM1900">
        <v>1</v>
      </c>
      <c r="AN1900">
        <v>0</v>
      </c>
      <c r="AO1900">
        <v>0</v>
      </c>
      <c r="AP1900">
        <v>0</v>
      </c>
      <c r="AQ1900">
        <v>0</v>
      </c>
      <c r="AR1900">
        <v>0</v>
      </c>
      <c r="AS1900">
        <v>0</v>
      </c>
      <c r="AT1900">
        <v>0</v>
      </c>
      <c r="AU1900">
        <v>0</v>
      </c>
      <c r="AV1900" t="s">
        <v>97</v>
      </c>
      <c r="AW1900">
        <v>170.83990109999999</v>
      </c>
      <c r="AX1900">
        <v>-44.046979039999997</v>
      </c>
    </row>
    <row r="1901" spans="1:50" x14ac:dyDescent="0.55000000000000004">
      <c r="A1901">
        <v>337500</v>
      </c>
      <c r="B1901" t="s">
        <v>2002</v>
      </c>
      <c r="C1901" t="s">
        <v>96</v>
      </c>
      <c r="D1901">
        <v>0</v>
      </c>
      <c r="E1901">
        <v>0</v>
      </c>
      <c r="F1901">
        <v>0</v>
      </c>
      <c r="G1901">
        <v>0</v>
      </c>
      <c r="H1901">
        <v>0.9</v>
      </c>
      <c r="I1901">
        <v>0.03</v>
      </c>
      <c r="J1901">
        <v>0</v>
      </c>
      <c r="K1901">
        <v>0.02</v>
      </c>
      <c r="L1901">
        <v>0.05</v>
      </c>
      <c r="M1901">
        <v>0.02</v>
      </c>
      <c r="N1901">
        <v>3.2934040207860198</v>
      </c>
      <c r="O1901">
        <f t="shared" si="58"/>
        <v>171.73232659999999</v>
      </c>
      <c r="P1901">
        <f t="shared" si="59"/>
        <v>-43.890541159999998</v>
      </c>
      <c r="R1901">
        <v>336300</v>
      </c>
      <c r="S1901" t="s">
        <v>1992</v>
      </c>
      <c r="T1901" t="s">
        <v>96</v>
      </c>
      <c r="U1901">
        <v>0</v>
      </c>
      <c r="V1901">
        <v>0</v>
      </c>
      <c r="W1901">
        <v>0</v>
      </c>
      <c r="X1901">
        <v>0</v>
      </c>
      <c r="Y1901">
        <v>0.81</v>
      </c>
      <c r="Z1901">
        <v>0</v>
      </c>
      <c r="AA1901">
        <v>0</v>
      </c>
      <c r="AB1901">
        <v>0</v>
      </c>
      <c r="AC1901">
        <v>0.19</v>
      </c>
      <c r="AD1901">
        <v>0.02</v>
      </c>
      <c r="AE1901">
        <v>3.1638388573295502</v>
      </c>
      <c r="AF1901">
        <v>172.58448290000001</v>
      </c>
      <c r="AG1901">
        <v>-43.666248690000003</v>
      </c>
      <c r="AI1901">
        <v>342000</v>
      </c>
      <c r="AJ1901" t="s">
        <v>2045</v>
      </c>
      <c r="AK1901" t="s">
        <v>96</v>
      </c>
      <c r="AL1901">
        <v>0</v>
      </c>
      <c r="AM1901">
        <v>0.55000000000000004</v>
      </c>
      <c r="AN1901">
        <v>0</v>
      </c>
      <c r="AO1901">
        <v>0</v>
      </c>
      <c r="AP1901">
        <v>0.03</v>
      </c>
      <c r="AQ1901">
        <v>0.22</v>
      </c>
      <c r="AR1901">
        <v>0</v>
      </c>
      <c r="AS1901">
        <v>0.05</v>
      </c>
      <c r="AT1901">
        <v>0.15</v>
      </c>
      <c r="AU1901">
        <v>0</v>
      </c>
      <c r="AV1901">
        <v>6.2151425391234296</v>
      </c>
      <c r="AW1901">
        <v>170.82535350000001</v>
      </c>
      <c r="AX1901">
        <v>-44.097010869999998</v>
      </c>
    </row>
    <row r="1902" spans="1:50" x14ac:dyDescent="0.55000000000000004">
      <c r="A1902">
        <v>337600</v>
      </c>
      <c r="B1902" t="s">
        <v>2003</v>
      </c>
      <c r="C1902" t="s">
        <v>96</v>
      </c>
      <c r="D1902">
        <v>0</v>
      </c>
      <c r="E1902">
        <v>0</v>
      </c>
      <c r="F1902">
        <v>0</v>
      </c>
      <c r="G1902">
        <v>0</v>
      </c>
      <c r="H1902">
        <v>0.92</v>
      </c>
      <c r="I1902">
        <v>0</v>
      </c>
      <c r="J1902">
        <v>0</v>
      </c>
      <c r="K1902">
        <v>0</v>
      </c>
      <c r="L1902">
        <v>0.08</v>
      </c>
      <c r="M1902">
        <v>0.02</v>
      </c>
      <c r="N1902">
        <v>15.0241873497245</v>
      </c>
      <c r="O1902">
        <f t="shared" si="58"/>
        <v>172.0090343</v>
      </c>
      <c r="P1902">
        <f t="shared" si="59"/>
        <v>-43.747006370000001</v>
      </c>
      <c r="R1902">
        <v>336400</v>
      </c>
      <c r="S1902" t="s">
        <v>1993</v>
      </c>
      <c r="T1902" t="s">
        <v>96</v>
      </c>
      <c r="U1902">
        <v>0</v>
      </c>
      <c r="V1902">
        <v>0</v>
      </c>
      <c r="W1902">
        <v>0</v>
      </c>
      <c r="X1902">
        <v>0</v>
      </c>
      <c r="Y1902">
        <v>1</v>
      </c>
      <c r="Z1902">
        <v>0</v>
      </c>
      <c r="AA1902">
        <v>0</v>
      </c>
      <c r="AB1902">
        <v>0</v>
      </c>
      <c r="AC1902">
        <v>0</v>
      </c>
      <c r="AD1902">
        <v>0.02</v>
      </c>
      <c r="AE1902" t="s">
        <v>97</v>
      </c>
      <c r="AF1902">
        <v>172.52693210000001</v>
      </c>
      <c r="AG1902">
        <v>-43.719086740000002</v>
      </c>
      <c r="AI1902">
        <v>342100</v>
      </c>
      <c r="AJ1902" t="s">
        <v>2046</v>
      </c>
      <c r="AK1902" t="s">
        <v>96</v>
      </c>
      <c r="AL1902" t="s">
        <v>97</v>
      </c>
      <c r="AM1902" t="s">
        <v>97</v>
      </c>
      <c r="AN1902" t="s">
        <v>97</v>
      </c>
      <c r="AO1902">
        <v>0</v>
      </c>
      <c r="AP1902" t="s">
        <v>97</v>
      </c>
      <c r="AQ1902" t="s">
        <v>97</v>
      </c>
      <c r="AR1902">
        <v>0</v>
      </c>
      <c r="AS1902" t="s">
        <v>97</v>
      </c>
      <c r="AT1902" t="s">
        <v>97</v>
      </c>
      <c r="AU1902">
        <v>0</v>
      </c>
      <c r="AV1902" t="s">
        <v>97</v>
      </c>
      <c r="AW1902">
        <v>170.59314369999899</v>
      </c>
      <c r="AX1902">
        <v>-44.5949764</v>
      </c>
    </row>
    <row r="1903" spans="1:50" x14ac:dyDescent="0.55000000000000004">
      <c r="A1903">
        <v>337700</v>
      </c>
      <c r="B1903" t="s">
        <v>2005</v>
      </c>
      <c r="C1903" t="s">
        <v>96</v>
      </c>
      <c r="D1903">
        <v>0</v>
      </c>
      <c r="E1903">
        <v>0</v>
      </c>
      <c r="F1903">
        <v>0</v>
      </c>
      <c r="G1903">
        <v>0</v>
      </c>
      <c r="H1903">
        <v>1</v>
      </c>
      <c r="I1903">
        <v>0</v>
      </c>
      <c r="J1903">
        <v>0</v>
      </c>
      <c r="K1903">
        <v>0</v>
      </c>
      <c r="L1903">
        <v>0</v>
      </c>
      <c r="M1903">
        <v>0.02</v>
      </c>
      <c r="N1903">
        <v>4.0606029282497804</v>
      </c>
      <c r="O1903">
        <f t="shared" si="58"/>
        <v>171.79709769999999</v>
      </c>
      <c r="P1903">
        <f t="shared" si="59"/>
        <v>-43.883409649999997</v>
      </c>
      <c r="R1903">
        <v>336600</v>
      </c>
      <c r="S1903" t="s">
        <v>2035</v>
      </c>
      <c r="T1903" t="s">
        <v>96</v>
      </c>
      <c r="U1903">
        <v>0</v>
      </c>
      <c r="V1903">
        <v>0</v>
      </c>
      <c r="W1903">
        <v>0</v>
      </c>
      <c r="X1903">
        <v>0</v>
      </c>
      <c r="Y1903">
        <v>1</v>
      </c>
      <c r="Z1903">
        <v>0</v>
      </c>
      <c r="AA1903">
        <v>0</v>
      </c>
      <c r="AB1903">
        <v>0</v>
      </c>
      <c r="AC1903">
        <v>0</v>
      </c>
      <c r="AD1903">
        <v>0.02</v>
      </c>
      <c r="AE1903">
        <v>46.146043718850301</v>
      </c>
      <c r="AF1903">
        <v>171.1294528</v>
      </c>
      <c r="AG1903">
        <v>-43.44940441</v>
      </c>
      <c r="AI1903">
        <v>342200</v>
      </c>
      <c r="AJ1903" t="s">
        <v>2047</v>
      </c>
      <c r="AK1903" t="s">
        <v>96</v>
      </c>
      <c r="AL1903">
        <v>0</v>
      </c>
      <c r="AM1903">
        <v>0</v>
      </c>
      <c r="AN1903">
        <v>0</v>
      </c>
      <c r="AO1903">
        <v>0</v>
      </c>
      <c r="AP1903">
        <v>0</v>
      </c>
      <c r="AQ1903">
        <v>1</v>
      </c>
      <c r="AR1903">
        <v>0</v>
      </c>
      <c r="AS1903">
        <v>0</v>
      </c>
      <c r="AT1903">
        <v>0</v>
      </c>
      <c r="AU1903">
        <v>0</v>
      </c>
      <c r="AV1903" t="s">
        <v>97</v>
      </c>
      <c r="AW1903">
        <v>170.93976180000001</v>
      </c>
      <c r="AX1903">
        <v>-44.499627869999998</v>
      </c>
    </row>
    <row r="1904" spans="1:50" x14ac:dyDescent="0.55000000000000004">
      <c r="A1904">
        <v>337800</v>
      </c>
      <c r="B1904" t="s">
        <v>2006</v>
      </c>
      <c r="C1904" t="s">
        <v>96</v>
      </c>
      <c r="D1904">
        <v>0</v>
      </c>
      <c r="E1904">
        <v>0</v>
      </c>
      <c r="F1904">
        <v>0</v>
      </c>
      <c r="G1904">
        <v>0</v>
      </c>
      <c r="H1904">
        <v>0.93</v>
      </c>
      <c r="I1904">
        <v>0.01</v>
      </c>
      <c r="J1904">
        <v>0</v>
      </c>
      <c r="K1904">
        <v>0.01</v>
      </c>
      <c r="L1904">
        <v>0.05</v>
      </c>
      <c r="M1904">
        <v>0.02</v>
      </c>
      <c r="N1904">
        <v>3.3066512756787199</v>
      </c>
      <c r="O1904">
        <f t="shared" si="58"/>
        <v>171.7575645</v>
      </c>
      <c r="P1904">
        <f t="shared" si="59"/>
        <v>-43.891182989999997</v>
      </c>
      <c r="R1904">
        <v>336700</v>
      </c>
      <c r="S1904" t="s">
        <v>1994</v>
      </c>
      <c r="T1904" t="s">
        <v>96</v>
      </c>
      <c r="U1904">
        <v>0</v>
      </c>
      <c r="V1904">
        <v>0</v>
      </c>
      <c r="W1904">
        <v>0</v>
      </c>
      <c r="X1904">
        <v>0</v>
      </c>
      <c r="Y1904">
        <v>0.92</v>
      </c>
      <c r="Z1904">
        <v>0</v>
      </c>
      <c r="AA1904">
        <v>0</v>
      </c>
      <c r="AB1904">
        <v>0</v>
      </c>
      <c r="AC1904">
        <v>0.08</v>
      </c>
      <c r="AD1904">
        <v>0.02</v>
      </c>
      <c r="AE1904">
        <v>2.3555803645658102</v>
      </c>
      <c r="AF1904">
        <v>171.67297439999999</v>
      </c>
      <c r="AG1904">
        <v>-43.643351699999997</v>
      </c>
      <c r="AI1904">
        <v>342300</v>
      </c>
      <c r="AJ1904" t="s">
        <v>2048</v>
      </c>
      <c r="AK1904" t="s">
        <v>96</v>
      </c>
      <c r="AL1904">
        <v>0</v>
      </c>
      <c r="AM1904">
        <v>0.72</v>
      </c>
      <c r="AN1904">
        <v>0</v>
      </c>
      <c r="AO1904">
        <v>0</v>
      </c>
      <c r="AP1904">
        <v>0</v>
      </c>
      <c r="AQ1904">
        <v>0.11</v>
      </c>
      <c r="AR1904">
        <v>0</v>
      </c>
      <c r="AS1904">
        <v>0</v>
      </c>
      <c r="AT1904">
        <v>0.17</v>
      </c>
      <c r="AU1904">
        <v>0</v>
      </c>
      <c r="AV1904">
        <v>3.7553340494356902</v>
      </c>
      <c r="AW1904">
        <v>171.10964229999999</v>
      </c>
      <c r="AX1904">
        <v>-44.490214450000003</v>
      </c>
    </row>
    <row r="1905" spans="1:50" x14ac:dyDescent="0.55000000000000004">
      <c r="A1905">
        <v>337900</v>
      </c>
      <c r="B1905" t="s">
        <v>2007</v>
      </c>
      <c r="C1905" t="s">
        <v>96</v>
      </c>
      <c r="D1905">
        <v>0</v>
      </c>
      <c r="E1905">
        <v>0</v>
      </c>
      <c r="F1905">
        <v>0</v>
      </c>
      <c r="G1905">
        <v>0</v>
      </c>
      <c r="H1905">
        <v>0.96</v>
      </c>
      <c r="I1905">
        <v>0.01</v>
      </c>
      <c r="J1905">
        <v>0</v>
      </c>
      <c r="K1905">
        <v>0</v>
      </c>
      <c r="L1905">
        <v>0.03</v>
      </c>
      <c r="M1905">
        <v>0.02</v>
      </c>
      <c r="N1905">
        <v>3.27824194928959</v>
      </c>
      <c r="O1905">
        <f t="shared" si="58"/>
        <v>171.72370369999999</v>
      </c>
      <c r="P1905">
        <f t="shared" si="59"/>
        <v>-43.912643269999997</v>
      </c>
      <c r="R1905">
        <v>336800</v>
      </c>
      <c r="S1905" t="s">
        <v>1995</v>
      </c>
      <c r="T1905" t="s">
        <v>96</v>
      </c>
      <c r="U1905">
        <v>0</v>
      </c>
      <c r="V1905">
        <v>0</v>
      </c>
      <c r="W1905">
        <v>0</v>
      </c>
      <c r="X1905">
        <v>0</v>
      </c>
      <c r="Y1905">
        <v>0.91</v>
      </c>
      <c r="Z1905">
        <v>0.02</v>
      </c>
      <c r="AA1905">
        <v>0</v>
      </c>
      <c r="AB1905">
        <v>0</v>
      </c>
      <c r="AC1905">
        <v>7.0000000000000007E-2</v>
      </c>
      <c r="AD1905">
        <v>0.02</v>
      </c>
      <c r="AE1905">
        <v>8.0949725296556601</v>
      </c>
      <c r="AF1905">
        <v>171.4318198</v>
      </c>
      <c r="AG1905">
        <v>-43.78492258</v>
      </c>
      <c r="AI1905">
        <v>342400</v>
      </c>
      <c r="AJ1905" t="s">
        <v>2049</v>
      </c>
      <c r="AK1905" t="s">
        <v>96</v>
      </c>
      <c r="AL1905">
        <v>0</v>
      </c>
      <c r="AM1905">
        <v>1</v>
      </c>
      <c r="AN1905">
        <v>0</v>
      </c>
      <c r="AO1905">
        <v>0</v>
      </c>
      <c r="AP1905">
        <v>0</v>
      </c>
      <c r="AQ1905">
        <v>0</v>
      </c>
      <c r="AR1905">
        <v>0</v>
      </c>
      <c r="AS1905">
        <v>0</v>
      </c>
      <c r="AT1905">
        <v>0</v>
      </c>
      <c r="AU1905">
        <v>0</v>
      </c>
      <c r="AV1905">
        <v>2.0475965208176201</v>
      </c>
      <c r="AW1905">
        <v>171.05113929999999</v>
      </c>
      <c r="AX1905">
        <v>-44.688137689999998</v>
      </c>
    </row>
    <row r="1906" spans="1:50" x14ac:dyDescent="0.55000000000000004">
      <c r="A1906">
        <v>338000</v>
      </c>
      <c r="B1906" t="s">
        <v>2008</v>
      </c>
      <c r="C1906" t="s">
        <v>96</v>
      </c>
      <c r="D1906">
        <v>0</v>
      </c>
      <c r="E1906">
        <v>0</v>
      </c>
      <c r="F1906">
        <v>0</v>
      </c>
      <c r="G1906">
        <v>0</v>
      </c>
      <c r="H1906">
        <v>0.62</v>
      </c>
      <c r="I1906">
        <v>0</v>
      </c>
      <c r="J1906">
        <v>0</v>
      </c>
      <c r="K1906">
        <v>0</v>
      </c>
      <c r="L1906">
        <v>0.38</v>
      </c>
      <c r="M1906">
        <v>0.02</v>
      </c>
      <c r="N1906">
        <v>1.68744377275057</v>
      </c>
      <c r="O1906">
        <f t="shared" si="58"/>
        <v>171.74326239999999</v>
      </c>
      <c r="P1906">
        <f t="shared" si="59"/>
        <v>-43.904361059999999</v>
      </c>
      <c r="R1906">
        <v>336900</v>
      </c>
      <c r="S1906" t="s">
        <v>1996</v>
      </c>
      <c r="T1906" t="s">
        <v>96</v>
      </c>
      <c r="U1906">
        <v>0</v>
      </c>
      <c r="V1906">
        <v>0</v>
      </c>
      <c r="W1906">
        <v>0</v>
      </c>
      <c r="X1906">
        <v>0</v>
      </c>
      <c r="Y1906">
        <v>0.77999999999999903</v>
      </c>
      <c r="Z1906">
        <v>0.02</v>
      </c>
      <c r="AA1906">
        <v>0</v>
      </c>
      <c r="AB1906">
        <v>0.06</v>
      </c>
      <c r="AC1906">
        <v>0.14000000000000001</v>
      </c>
      <c r="AD1906">
        <v>0.02</v>
      </c>
      <c r="AE1906">
        <v>3.7561858491369899</v>
      </c>
      <c r="AF1906">
        <v>171.6426798</v>
      </c>
      <c r="AG1906">
        <v>-43.633019349999998</v>
      </c>
      <c r="AI1906">
        <v>342500</v>
      </c>
      <c r="AJ1906" t="s">
        <v>2050</v>
      </c>
      <c r="AK1906" t="s">
        <v>96</v>
      </c>
      <c r="AL1906">
        <v>0</v>
      </c>
      <c r="AM1906">
        <v>0</v>
      </c>
      <c r="AN1906">
        <v>0</v>
      </c>
      <c r="AO1906">
        <v>0</v>
      </c>
      <c r="AP1906">
        <v>0</v>
      </c>
      <c r="AQ1906">
        <v>1</v>
      </c>
      <c r="AR1906">
        <v>0</v>
      </c>
      <c r="AS1906">
        <v>0</v>
      </c>
      <c r="AT1906">
        <v>0</v>
      </c>
      <c r="AU1906">
        <v>0</v>
      </c>
      <c r="AV1906">
        <v>2.97854329572447</v>
      </c>
      <c r="AW1906">
        <v>171.04856509999999</v>
      </c>
      <c r="AX1906">
        <v>-44.726462130000002</v>
      </c>
    </row>
    <row r="1907" spans="1:50" x14ac:dyDescent="0.55000000000000004">
      <c r="A1907">
        <v>338100</v>
      </c>
      <c r="B1907" t="s">
        <v>2009</v>
      </c>
      <c r="C1907" t="s">
        <v>96</v>
      </c>
      <c r="D1907">
        <v>0</v>
      </c>
      <c r="E1907">
        <v>0</v>
      </c>
      <c r="F1907">
        <v>0</v>
      </c>
      <c r="G1907">
        <v>0</v>
      </c>
      <c r="H1907">
        <v>0.9</v>
      </c>
      <c r="I1907">
        <v>0</v>
      </c>
      <c r="J1907">
        <v>0</v>
      </c>
      <c r="K1907">
        <v>0</v>
      </c>
      <c r="L1907">
        <v>0.1</v>
      </c>
      <c r="M1907">
        <v>0.02</v>
      </c>
      <c r="N1907">
        <v>2.2877862103800699</v>
      </c>
      <c r="O1907">
        <f t="shared" si="58"/>
        <v>171.74431229999999</v>
      </c>
      <c r="P1907">
        <f t="shared" si="59"/>
        <v>-43.898546449999998</v>
      </c>
      <c r="R1907">
        <v>337000</v>
      </c>
      <c r="S1907" t="s">
        <v>1997</v>
      </c>
      <c r="T1907" t="s">
        <v>96</v>
      </c>
      <c r="U1907">
        <v>0</v>
      </c>
      <c r="V1907">
        <v>0</v>
      </c>
      <c r="W1907">
        <v>0</v>
      </c>
      <c r="X1907">
        <v>0</v>
      </c>
      <c r="Y1907">
        <v>0.85</v>
      </c>
      <c r="Z1907">
        <v>0</v>
      </c>
      <c r="AA1907">
        <v>0</v>
      </c>
      <c r="AB1907">
        <v>0.04</v>
      </c>
      <c r="AC1907">
        <v>0.11</v>
      </c>
      <c r="AD1907">
        <v>0.02</v>
      </c>
      <c r="AE1907">
        <v>5.3122822621082202</v>
      </c>
      <c r="AF1907">
        <v>171.49741750000001</v>
      </c>
      <c r="AG1907">
        <v>-44.036563729999997</v>
      </c>
      <c r="AI1907">
        <v>342600</v>
      </c>
      <c r="AJ1907" t="s">
        <v>2051</v>
      </c>
      <c r="AK1907" t="s">
        <v>96</v>
      </c>
      <c r="AL1907">
        <v>0</v>
      </c>
      <c r="AM1907">
        <v>0.76</v>
      </c>
      <c r="AN1907">
        <v>0</v>
      </c>
      <c r="AO1907">
        <v>0</v>
      </c>
      <c r="AP1907">
        <v>0.15</v>
      </c>
      <c r="AQ1907">
        <v>0.09</v>
      </c>
      <c r="AR1907">
        <v>0</v>
      </c>
      <c r="AS1907">
        <v>0</v>
      </c>
      <c r="AT1907">
        <v>0</v>
      </c>
      <c r="AU1907">
        <v>0</v>
      </c>
      <c r="AV1907">
        <v>11.3844637354096</v>
      </c>
      <c r="AW1907">
        <v>171.00103290000001</v>
      </c>
      <c r="AX1907">
        <v>-44.853725679999997</v>
      </c>
    </row>
    <row r="1908" spans="1:50" x14ac:dyDescent="0.55000000000000004">
      <c r="A1908">
        <v>338200</v>
      </c>
      <c r="B1908" t="s">
        <v>2010</v>
      </c>
      <c r="C1908" t="s">
        <v>96</v>
      </c>
      <c r="D1908">
        <v>0</v>
      </c>
      <c r="E1908">
        <v>0</v>
      </c>
      <c r="F1908">
        <v>0</v>
      </c>
      <c r="G1908">
        <v>0</v>
      </c>
      <c r="H1908">
        <v>0.92999999999999905</v>
      </c>
      <c r="I1908">
        <v>0.02</v>
      </c>
      <c r="J1908">
        <v>0</v>
      </c>
      <c r="K1908">
        <v>0.01</v>
      </c>
      <c r="L1908">
        <v>0.04</v>
      </c>
      <c r="M1908">
        <v>0.02</v>
      </c>
      <c r="N1908">
        <v>4.80842234224402</v>
      </c>
      <c r="O1908">
        <f t="shared" si="58"/>
        <v>171.71801590000001</v>
      </c>
      <c r="P1908">
        <f t="shared" si="59"/>
        <v>-43.920923029999997</v>
      </c>
      <c r="R1908">
        <v>337100</v>
      </c>
      <c r="S1908" t="s">
        <v>1998</v>
      </c>
      <c r="T1908" t="s">
        <v>96</v>
      </c>
      <c r="U1908">
        <v>0</v>
      </c>
      <c r="V1908">
        <v>0</v>
      </c>
      <c r="W1908">
        <v>0</v>
      </c>
      <c r="X1908">
        <v>0</v>
      </c>
      <c r="Y1908">
        <v>0.97</v>
      </c>
      <c r="Z1908">
        <v>0</v>
      </c>
      <c r="AA1908">
        <v>0</v>
      </c>
      <c r="AB1908">
        <v>0</v>
      </c>
      <c r="AC1908">
        <v>0.03</v>
      </c>
      <c r="AD1908">
        <v>0.02</v>
      </c>
      <c r="AE1908">
        <v>4.5845735950964803</v>
      </c>
      <c r="AF1908">
        <v>171.6650052</v>
      </c>
      <c r="AG1908">
        <v>-43.958977040000001</v>
      </c>
      <c r="AI1908">
        <v>342700</v>
      </c>
      <c r="AJ1908" t="s">
        <v>2052</v>
      </c>
      <c r="AK1908" t="s">
        <v>96</v>
      </c>
      <c r="AL1908">
        <v>0</v>
      </c>
      <c r="AM1908">
        <v>0.31</v>
      </c>
      <c r="AN1908">
        <v>0</v>
      </c>
      <c r="AO1908">
        <v>0</v>
      </c>
      <c r="AP1908">
        <v>0</v>
      </c>
      <c r="AQ1908">
        <v>0.38</v>
      </c>
      <c r="AR1908">
        <v>0</v>
      </c>
      <c r="AS1908">
        <v>0</v>
      </c>
      <c r="AT1908">
        <v>0.31</v>
      </c>
      <c r="AU1908">
        <v>0</v>
      </c>
      <c r="AV1908">
        <v>2.7559736904523899</v>
      </c>
      <c r="AW1908">
        <v>171.0383253</v>
      </c>
      <c r="AX1908">
        <v>-44.732404959999997</v>
      </c>
    </row>
    <row r="1909" spans="1:50" x14ac:dyDescent="0.55000000000000004">
      <c r="A1909">
        <v>338300</v>
      </c>
      <c r="B1909" t="s">
        <v>2011</v>
      </c>
      <c r="C1909" t="s">
        <v>96</v>
      </c>
      <c r="D1909">
        <v>0</v>
      </c>
      <c r="E1909">
        <v>0</v>
      </c>
      <c r="F1909">
        <v>0</v>
      </c>
      <c r="G1909">
        <v>0</v>
      </c>
      <c r="H1909">
        <v>0.86</v>
      </c>
      <c r="I1909">
        <v>0.04</v>
      </c>
      <c r="J1909">
        <v>0</v>
      </c>
      <c r="K1909">
        <v>0.02</v>
      </c>
      <c r="L1909">
        <v>0.08</v>
      </c>
      <c r="M1909">
        <v>0.02</v>
      </c>
      <c r="N1909">
        <v>2.58491637691845</v>
      </c>
      <c r="O1909">
        <f t="shared" si="58"/>
        <v>171.75418740000001</v>
      </c>
      <c r="P1909">
        <f t="shared" si="59"/>
        <v>-43.905177119999998</v>
      </c>
      <c r="R1909">
        <v>337200</v>
      </c>
      <c r="S1909" t="s">
        <v>1999</v>
      </c>
      <c r="T1909" t="s">
        <v>96</v>
      </c>
      <c r="U1909">
        <v>0</v>
      </c>
      <c r="V1909">
        <v>0</v>
      </c>
      <c r="W1909">
        <v>0</v>
      </c>
      <c r="X1909">
        <v>0</v>
      </c>
      <c r="Y1909">
        <v>0.92</v>
      </c>
      <c r="Z1909">
        <v>0</v>
      </c>
      <c r="AA1909">
        <v>0</v>
      </c>
      <c r="AB1909">
        <v>0</v>
      </c>
      <c r="AC1909">
        <v>0.08</v>
      </c>
      <c r="AD1909">
        <v>0.02</v>
      </c>
      <c r="AE1909">
        <v>9.6133373211943294</v>
      </c>
      <c r="AF1909">
        <v>171.96646490000001</v>
      </c>
      <c r="AG1909">
        <v>-43.82506248</v>
      </c>
      <c r="AI1909">
        <v>342800</v>
      </c>
      <c r="AJ1909" t="s">
        <v>2053</v>
      </c>
      <c r="AK1909" t="s">
        <v>96</v>
      </c>
      <c r="AL1909">
        <v>0</v>
      </c>
      <c r="AM1909">
        <v>0.28000000000000003</v>
      </c>
      <c r="AN1909">
        <v>0</v>
      </c>
      <c r="AO1909">
        <v>0</v>
      </c>
      <c r="AP1909">
        <v>0</v>
      </c>
      <c r="AQ1909">
        <v>0.37</v>
      </c>
      <c r="AR1909">
        <v>0</v>
      </c>
      <c r="AS1909">
        <v>0.05</v>
      </c>
      <c r="AT1909">
        <v>0.3</v>
      </c>
      <c r="AU1909">
        <v>0</v>
      </c>
      <c r="AV1909">
        <v>5.5966228416155301</v>
      </c>
      <c r="AW1909">
        <v>171.04734730000001</v>
      </c>
      <c r="AX1909">
        <v>-44.737706019999997</v>
      </c>
    </row>
    <row r="1910" spans="1:50" x14ac:dyDescent="0.55000000000000004">
      <c r="A1910">
        <v>338400</v>
      </c>
      <c r="B1910" t="s">
        <v>2012</v>
      </c>
      <c r="C1910" t="s">
        <v>96</v>
      </c>
      <c r="D1910">
        <v>0</v>
      </c>
      <c r="E1910">
        <v>0</v>
      </c>
      <c r="F1910">
        <v>0</v>
      </c>
      <c r="G1910">
        <v>0</v>
      </c>
      <c r="H1910">
        <v>0.92</v>
      </c>
      <c r="I1910">
        <v>0.04</v>
      </c>
      <c r="J1910">
        <v>0</v>
      </c>
      <c r="K1910">
        <v>0.01</v>
      </c>
      <c r="L1910">
        <v>0.03</v>
      </c>
      <c r="M1910">
        <v>0.02</v>
      </c>
      <c r="N1910">
        <v>3.0370929879677599</v>
      </c>
      <c r="O1910">
        <f t="shared" si="58"/>
        <v>171.76581089999999</v>
      </c>
      <c r="P1910">
        <f t="shared" si="59"/>
        <v>-43.900256210000002</v>
      </c>
      <c r="R1910">
        <v>337300</v>
      </c>
      <c r="S1910" t="s">
        <v>2000</v>
      </c>
      <c r="T1910" t="s">
        <v>96</v>
      </c>
      <c r="U1910">
        <v>0</v>
      </c>
      <c r="V1910">
        <v>0</v>
      </c>
      <c r="W1910">
        <v>0</v>
      </c>
      <c r="X1910">
        <v>0</v>
      </c>
      <c r="Y1910">
        <v>0.94</v>
      </c>
      <c r="Z1910">
        <v>0.05</v>
      </c>
      <c r="AA1910">
        <v>0</v>
      </c>
      <c r="AB1910">
        <v>0</v>
      </c>
      <c r="AC1910">
        <v>0.01</v>
      </c>
      <c r="AD1910">
        <v>0.02</v>
      </c>
      <c r="AE1910">
        <v>7.5658371954643204</v>
      </c>
      <c r="AF1910">
        <v>171.82719729999999</v>
      </c>
      <c r="AG1910">
        <v>-43.909414130000002</v>
      </c>
      <c r="AI1910">
        <v>343000</v>
      </c>
      <c r="AJ1910" t="s">
        <v>2054</v>
      </c>
      <c r="AK1910" t="s">
        <v>96</v>
      </c>
      <c r="AL1910">
        <v>0</v>
      </c>
      <c r="AM1910">
        <v>0.68</v>
      </c>
      <c r="AN1910">
        <v>0</v>
      </c>
      <c r="AO1910">
        <v>0</v>
      </c>
      <c r="AP1910">
        <v>0</v>
      </c>
      <c r="AQ1910">
        <v>0.16</v>
      </c>
      <c r="AR1910">
        <v>0</v>
      </c>
      <c r="AS1910">
        <v>0</v>
      </c>
      <c r="AT1910">
        <v>0.16</v>
      </c>
      <c r="AU1910">
        <v>0</v>
      </c>
      <c r="AV1910" t="s">
        <v>97</v>
      </c>
      <c r="AW1910">
        <v>-176.515075</v>
      </c>
      <c r="AX1910">
        <v>-43.917330839999998</v>
      </c>
    </row>
    <row r="1911" spans="1:50" x14ac:dyDescent="0.55000000000000004">
      <c r="A1911">
        <v>338500</v>
      </c>
      <c r="B1911" t="s">
        <v>2013</v>
      </c>
      <c r="C1911" t="s">
        <v>96</v>
      </c>
      <c r="D1911">
        <v>0</v>
      </c>
      <c r="E1911">
        <v>0</v>
      </c>
      <c r="F1911">
        <v>0</v>
      </c>
      <c r="G1911">
        <v>0</v>
      </c>
      <c r="H1911">
        <v>0.89</v>
      </c>
      <c r="I1911">
        <v>0.05</v>
      </c>
      <c r="J1911">
        <v>0</v>
      </c>
      <c r="K1911">
        <v>0.01</v>
      </c>
      <c r="L1911">
        <v>0.05</v>
      </c>
      <c r="M1911">
        <v>0.02</v>
      </c>
      <c r="N1911">
        <v>3.8988338887693801</v>
      </c>
      <c r="O1911">
        <f t="shared" si="58"/>
        <v>171.7564673</v>
      </c>
      <c r="P1911">
        <f t="shared" si="59"/>
        <v>-43.911588629999997</v>
      </c>
      <c r="R1911">
        <v>337400</v>
      </c>
      <c r="S1911" t="s">
        <v>2001</v>
      </c>
      <c r="T1911" t="s">
        <v>96</v>
      </c>
      <c r="U1911">
        <v>0</v>
      </c>
      <c r="V1911">
        <v>0</v>
      </c>
      <c r="W1911">
        <v>0</v>
      </c>
      <c r="X1911">
        <v>0</v>
      </c>
      <c r="Y1911">
        <v>0.9</v>
      </c>
      <c r="Z1911">
        <v>0</v>
      </c>
      <c r="AA1911">
        <v>0</v>
      </c>
      <c r="AB1911">
        <v>0</v>
      </c>
      <c r="AC1911">
        <v>0.1</v>
      </c>
      <c r="AD1911">
        <v>0.02</v>
      </c>
      <c r="AE1911">
        <v>2.5689812606458799</v>
      </c>
      <c r="AF1911">
        <v>171.74512559999999</v>
      </c>
      <c r="AG1911">
        <v>-43.882056579999997</v>
      </c>
      <c r="AI1911">
        <v>343100</v>
      </c>
      <c r="AJ1911" t="s">
        <v>2055</v>
      </c>
      <c r="AK1911" t="s">
        <v>96</v>
      </c>
      <c r="AL1911">
        <v>0</v>
      </c>
      <c r="AM1911">
        <v>0.43</v>
      </c>
      <c r="AN1911">
        <v>0</v>
      </c>
      <c r="AO1911">
        <v>0</v>
      </c>
      <c r="AP1911">
        <v>0</v>
      </c>
      <c r="AQ1911">
        <v>0.56999999999999995</v>
      </c>
      <c r="AR1911">
        <v>0</v>
      </c>
      <c r="AS1911">
        <v>0</v>
      </c>
      <c r="AT1911">
        <v>0</v>
      </c>
      <c r="AU1911">
        <v>0</v>
      </c>
      <c r="AV1911" t="s">
        <v>97</v>
      </c>
      <c r="AW1911">
        <v>169.95056339999999</v>
      </c>
      <c r="AX1911">
        <v>-44.474713059999999</v>
      </c>
    </row>
    <row r="1912" spans="1:50" x14ac:dyDescent="0.55000000000000004">
      <c r="A1912">
        <v>338600</v>
      </c>
      <c r="B1912" t="s">
        <v>2056</v>
      </c>
      <c r="C1912" t="s">
        <v>96</v>
      </c>
      <c r="D1912">
        <v>0</v>
      </c>
      <c r="E1912">
        <v>0</v>
      </c>
      <c r="F1912">
        <v>0</v>
      </c>
      <c r="G1912">
        <v>0</v>
      </c>
      <c r="H1912">
        <v>1</v>
      </c>
      <c r="I1912">
        <v>0</v>
      </c>
      <c r="J1912">
        <v>0</v>
      </c>
      <c r="K1912">
        <v>0</v>
      </c>
      <c r="L1912">
        <v>0</v>
      </c>
      <c r="M1912">
        <v>0.02</v>
      </c>
      <c r="N1912" t="s">
        <v>97</v>
      </c>
      <c r="O1912">
        <f t="shared" si="58"/>
        <v>170.8908758</v>
      </c>
      <c r="P1912">
        <f t="shared" si="59"/>
        <v>-43.684693090000003</v>
      </c>
      <c r="R1912">
        <v>337500</v>
      </c>
      <c r="S1912" t="s">
        <v>2002</v>
      </c>
      <c r="T1912" t="s">
        <v>96</v>
      </c>
      <c r="U1912">
        <v>0</v>
      </c>
      <c r="V1912">
        <v>0</v>
      </c>
      <c r="W1912">
        <v>0</v>
      </c>
      <c r="X1912">
        <v>0</v>
      </c>
      <c r="Y1912">
        <v>0.96</v>
      </c>
      <c r="Z1912">
        <v>0</v>
      </c>
      <c r="AA1912">
        <v>0</v>
      </c>
      <c r="AB1912">
        <v>0</v>
      </c>
      <c r="AC1912">
        <v>0.04</v>
      </c>
      <c r="AD1912">
        <v>0.02</v>
      </c>
      <c r="AE1912">
        <v>2.8734705175186201</v>
      </c>
      <c r="AF1912">
        <v>171.73232659999999</v>
      </c>
      <c r="AG1912">
        <v>-43.890541159999998</v>
      </c>
      <c r="AI1912">
        <v>343300</v>
      </c>
      <c r="AJ1912" t="s">
        <v>2057</v>
      </c>
      <c r="AK1912" t="s">
        <v>96</v>
      </c>
      <c r="AL1912">
        <v>0</v>
      </c>
      <c r="AM1912">
        <v>0.76</v>
      </c>
      <c r="AN1912">
        <v>0</v>
      </c>
      <c r="AO1912">
        <v>0</v>
      </c>
      <c r="AP1912">
        <v>0</v>
      </c>
      <c r="AQ1912">
        <v>0.17</v>
      </c>
      <c r="AR1912">
        <v>0</v>
      </c>
      <c r="AS1912">
        <v>0</v>
      </c>
      <c r="AT1912">
        <v>7.0000000000000007E-2</v>
      </c>
      <c r="AU1912">
        <v>0</v>
      </c>
      <c r="AV1912">
        <v>13.805741816398999</v>
      </c>
      <c r="AW1912">
        <v>170.50210899999999</v>
      </c>
      <c r="AX1912">
        <v>-44.89434996</v>
      </c>
    </row>
    <row r="1913" spans="1:50" x14ac:dyDescent="0.55000000000000004">
      <c r="A1913">
        <v>338700</v>
      </c>
      <c r="B1913" t="s">
        <v>2014</v>
      </c>
      <c r="C1913" t="s">
        <v>96</v>
      </c>
      <c r="D1913">
        <v>0</v>
      </c>
      <c r="E1913">
        <v>0</v>
      </c>
      <c r="F1913">
        <v>0</v>
      </c>
      <c r="G1913">
        <v>0</v>
      </c>
      <c r="H1913">
        <v>0.98</v>
      </c>
      <c r="I1913">
        <v>0</v>
      </c>
      <c r="J1913">
        <v>0</v>
      </c>
      <c r="K1913">
        <v>0</v>
      </c>
      <c r="L1913">
        <v>0.02</v>
      </c>
      <c r="M1913">
        <v>0.02</v>
      </c>
      <c r="N1913">
        <v>12.920466695419201</v>
      </c>
      <c r="O1913">
        <f t="shared" si="58"/>
        <v>171.14418019999999</v>
      </c>
      <c r="P1913">
        <f t="shared" si="59"/>
        <v>-44.039997059999997</v>
      </c>
      <c r="R1913">
        <v>337600</v>
      </c>
      <c r="S1913" t="s">
        <v>2003</v>
      </c>
      <c r="T1913" t="s">
        <v>96</v>
      </c>
      <c r="U1913">
        <v>0</v>
      </c>
      <c r="V1913">
        <v>0</v>
      </c>
      <c r="W1913">
        <v>0</v>
      </c>
      <c r="X1913">
        <v>0</v>
      </c>
      <c r="Y1913">
        <v>0.84</v>
      </c>
      <c r="Z1913">
        <v>0</v>
      </c>
      <c r="AA1913">
        <v>0</v>
      </c>
      <c r="AB1913">
        <v>0</v>
      </c>
      <c r="AC1913">
        <v>0.16</v>
      </c>
      <c r="AD1913">
        <v>0.02</v>
      </c>
      <c r="AE1913">
        <v>3.2664901830209101</v>
      </c>
      <c r="AF1913">
        <v>172.0090343</v>
      </c>
      <c r="AG1913">
        <v>-43.747006370000001</v>
      </c>
      <c r="AI1913">
        <v>343400</v>
      </c>
      <c r="AJ1913" t="s">
        <v>2058</v>
      </c>
      <c r="AK1913" t="s">
        <v>96</v>
      </c>
      <c r="AL1913">
        <v>0</v>
      </c>
      <c r="AM1913">
        <v>0.57999999999999996</v>
      </c>
      <c r="AN1913">
        <v>0</v>
      </c>
      <c r="AO1913">
        <v>0</v>
      </c>
      <c r="AP1913">
        <v>0</v>
      </c>
      <c r="AQ1913">
        <v>0.42</v>
      </c>
      <c r="AR1913">
        <v>0</v>
      </c>
      <c r="AS1913">
        <v>0</v>
      </c>
      <c r="AT1913">
        <v>0</v>
      </c>
      <c r="AU1913">
        <v>0</v>
      </c>
      <c r="AV1913" t="s">
        <v>97</v>
      </c>
      <c r="AW1913">
        <v>170.69741780000001</v>
      </c>
      <c r="AX1913">
        <v>-45.062139090000002</v>
      </c>
    </row>
    <row r="1914" spans="1:50" x14ac:dyDescent="0.55000000000000004">
      <c r="A1914">
        <v>338800</v>
      </c>
      <c r="B1914" t="s">
        <v>2015</v>
      </c>
      <c r="C1914" t="s">
        <v>96</v>
      </c>
      <c r="D1914">
        <v>0</v>
      </c>
      <c r="E1914">
        <v>0</v>
      </c>
      <c r="F1914">
        <v>0</v>
      </c>
      <c r="G1914">
        <v>0</v>
      </c>
      <c r="H1914">
        <v>0.96</v>
      </c>
      <c r="I1914">
        <v>0</v>
      </c>
      <c r="J1914">
        <v>0</v>
      </c>
      <c r="K1914">
        <v>0</v>
      </c>
      <c r="L1914">
        <v>0.04</v>
      </c>
      <c r="M1914">
        <v>0.02</v>
      </c>
      <c r="N1914">
        <v>18.136875118766898</v>
      </c>
      <c r="O1914">
        <f t="shared" si="58"/>
        <v>171.01446240000001</v>
      </c>
      <c r="P1914">
        <f t="shared" si="59"/>
        <v>-44.271892919999999</v>
      </c>
      <c r="R1914">
        <v>337700</v>
      </c>
      <c r="S1914" t="s">
        <v>2005</v>
      </c>
      <c r="T1914" t="s">
        <v>96</v>
      </c>
      <c r="U1914">
        <v>0</v>
      </c>
      <c r="V1914">
        <v>0</v>
      </c>
      <c r="W1914">
        <v>0</v>
      </c>
      <c r="X1914">
        <v>0</v>
      </c>
      <c r="Y1914">
        <v>0.98</v>
      </c>
      <c r="Z1914">
        <v>0.02</v>
      </c>
      <c r="AA1914">
        <v>0</v>
      </c>
      <c r="AB1914">
        <v>0</v>
      </c>
      <c r="AC1914">
        <v>0</v>
      </c>
      <c r="AD1914">
        <v>0.02</v>
      </c>
      <c r="AE1914">
        <v>6.5787985441952497</v>
      </c>
      <c r="AF1914">
        <v>171.79709769999999</v>
      </c>
      <c r="AG1914">
        <v>-43.883409649999997</v>
      </c>
      <c r="AI1914">
        <v>343500</v>
      </c>
      <c r="AJ1914" t="s">
        <v>2059</v>
      </c>
      <c r="AK1914" t="s">
        <v>96</v>
      </c>
      <c r="AL1914">
        <v>0</v>
      </c>
      <c r="AM1914">
        <v>0.44</v>
      </c>
      <c r="AN1914">
        <v>0</v>
      </c>
      <c r="AO1914">
        <v>0</v>
      </c>
      <c r="AP1914">
        <v>0</v>
      </c>
      <c r="AQ1914">
        <v>0.56000000000000005</v>
      </c>
      <c r="AR1914">
        <v>0</v>
      </c>
      <c r="AS1914">
        <v>0</v>
      </c>
      <c r="AT1914">
        <v>0</v>
      </c>
      <c r="AU1914">
        <v>0</v>
      </c>
      <c r="AV1914">
        <v>11.9386528837179</v>
      </c>
      <c r="AW1914">
        <v>171.0203569</v>
      </c>
      <c r="AX1914">
        <v>-45.002393410000003</v>
      </c>
    </row>
    <row r="1915" spans="1:50" x14ac:dyDescent="0.55000000000000004">
      <c r="A1915">
        <v>338900</v>
      </c>
      <c r="B1915" t="s">
        <v>2016</v>
      </c>
      <c r="C1915" t="s">
        <v>96</v>
      </c>
      <c r="D1915">
        <v>0</v>
      </c>
      <c r="E1915">
        <v>0</v>
      </c>
      <c r="F1915">
        <v>0</v>
      </c>
      <c r="G1915">
        <v>0</v>
      </c>
      <c r="H1915">
        <v>0.83</v>
      </c>
      <c r="I1915">
        <v>0.02</v>
      </c>
      <c r="J1915">
        <v>0</v>
      </c>
      <c r="K1915">
        <v>0.04</v>
      </c>
      <c r="L1915">
        <v>0.11</v>
      </c>
      <c r="M1915">
        <v>0.02</v>
      </c>
      <c r="N1915">
        <v>10.029884780748301</v>
      </c>
      <c r="O1915">
        <f t="shared" si="58"/>
        <v>171.24348909999901</v>
      </c>
      <c r="P1915">
        <f t="shared" si="59"/>
        <v>-44.094025250000001</v>
      </c>
      <c r="R1915">
        <v>337800</v>
      </c>
      <c r="S1915" t="s">
        <v>2006</v>
      </c>
      <c r="T1915" t="s">
        <v>96</v>
      </c>
      <c r="U1915">
        <v>0</v>
      </c>
      <c r="V1915">
        <v>0</v>
      </c>
      <c r="W1915">
        <v>0</v>
      </c>
      <c r="X1915">
        <v>0</v>
      </c>
      <c r="Y1915">
        <v>0.96</v>
      </c>
      <c r="Z1915">
        <v>0</v>
      </c>
      <c r="AA1915">
        <v>0</v>
      </c>
      <c r="AB1915">
        <v>0</v>
      </c>
      <c r="AC1915">
        <v>0.04</v>
      </c>
      <c r="AD1915">
        <v>0.02</v>
      </c>
      <c r="AE1915">
        <v>4.7914926981628501</v>
      </c>
      <c r="AF1915">
        <v>171.7575645</v>
      </c>
      <c r="AG1915">
        <v>-43.891182989999997</v>
      </c>
      <c r="AI1915">
        <v>343600</v>
      </c>
      <c r="AJ1915" t="s">
        <v>2060</v>
      </c>
      <c r="AK1915" t="s">
        <v>96</v>
      </c>
      <c r="AL1915">
        <v>0</v>
      </c>
      <c r="AM1915">
        <v>0.38</v>
      </c>
      <c r="AN1915">
        <v>0</v>
      </c>
      <c r="AO1915">
        <v>0</v>
      </c>
      <c r="AP1915">
        <v>0</v>
      </c>
      <c r="AQ1915">
        <v>0.31</v>
      </c>
      <c r="AR1915">
        <v>0</v>
      </c>
      <c r="AS1915">
        <v>0</v>
      </c>
      <c r="AT1915">
        <v>0.31</v>
      </c>
      <c r="AU1915">
        <v>0</v>
      </c>
      <c r="AV1915" t="s">
        <v>97</v>
      </c>
      <c r="AW1915">
        <v>170.55054290000001</v>
      </c>
      <c r="AX1915">
        <v>-45.391845779999997</v>
      </c>
    </row>
    <row r="1916" spans="1:50" x14ac:dyDescent="0.55000000000000004">
      <c r="A1916">
        <v>339000</v>
      </c>
      <c r="B1916" t="s">
        <v>2018</v>
      </c>
      <c r="C1916" t="s">
        <v>96</v>
      </c>
      <c r="D1916">
        <v>0</v>
      </c>
      <c r="E1916">
        <v>0</v>
      </c>
      <c r="F1916">
        <v>0</v>
      </c>
      <c r="G1916">
        <v>0</v>
      </c>
      <c r="H1916">
        <v>0.98</v>
      </c>
      <c r="I1916">
        <v>0</v>
      </c>
      <c r="J1916">
        <v>0</v>
      </c>
      <c r="K1916">
        <v>0</v>
      </c>
      <c r="L1916">
        <v>0.02</v>
      </c>
      <c r="M1916">
        <v>0.02</v>
      </c>
      <c r="N1916">
        <v>12.631798354628399</v>
      </c>
      <c r="O1916">
        <f t="shared" si="58"/>
        <v>171.3272508</v>
      </c>
      <c r="P1916">
        <f t="shared" si="59"/>
        <v>-44.110652029999997</v>
      </c>
      <c r="R1916">
        <v>337900</v>
      </c>
      <c r="S1916" t="s">
        <v>2007</v>
      </c>
      <c r="T1916" t="s">
        <v>96</v>
      </c>
      <c r="U1916">
        <v>0</v>
      </c>
      <c r="V1916">
        <v>0</v>
      </c>
      <c r="W1916">
        <v>0</v>
      </c>
      <c r="X1916">
        <v>0</v>
      </c>
      <c r="Y1916">
        <v>1</v>
      </c>
      <c r="Z1916">
        <v>0</v>
      </c>
      <c r="AA1916">
        <v>0</v>
      </c>
      <c r="AB1916">
        <v>0</v>
      </c>
      <c r="AC1916">
        <v>0</v>
      </c>
      <c r="AD1916">
        <v>0.02</v>
      </c>
      <c r="AE1916" t="s">
        <v>97</v>
      </c>
      <c r="AF1916">
        <v>171.72370369999999</v>
      </c>
      <c r="AG1916">
        <v>-43.912643269999997</v>
      </c>
      <c r="AI1916">
        <v>343700</v>
      </c>
      <c r="AJ1916" t="s">
        <v>2061</v>
      </c>
      <c r="AK1916" t="s">
        <v>96</v>
      </c>
      <c r="AL1916">
        <v>0</v>
      </c>
      <c r="AM1916">
        <v>0.2</v>
      </c>
      <c r="AN1916">
        <v>0</v>
      </c>
      <c r="AO1916">
        <v>0</v>
      </c>
      <c r="AP1916">
        <v>1.11022302462515E-16</v>
      </c>
      <c r="AQ1916">
        <v>0.7</v>
      </c>
      <c r="AR1916">
        <v>0</v>
      </c>
      <c r="AS1916">
        <v>0</v>
      </c>
      <c r="AT1916">
        <v>0.1</v>
      </c>
      <c r="AU1916">
        <v>0</v>
      </c>
      <c r="AV1916">
        <v>2.4237776776399098</v>
      </c>
      <c r="AW1916">
        <v>170.79651859999899</v>
      </c>
      <c r="AX1916">
        <v>-45.209862899999997</v>
      </c>
    </row>
    <row r="1917" spans="1:50" x14ac:dyDescent="0.55000000000000004">
      <c r="A1917">
        <v>339100</v>
      </c>
      <c r="B1917" t="s">
        <v>2019</v>
      </c>
      <c r="C1917" t="s">
        <v>96</v>
      </c>
      <c r="D1917">
        <v>0</v>
      </c>
      <c r="E1917">
        <v>0</v>
      </c>
      <c r="F1917">
        <v>0</v>
      </c>
      <c r="G1917">
        <v>0</v>
      </c>
      <c r="H1917">
        <v>0.95</v>
      </c>
      <c r="I1917">
        <v>0</v>
      </c>
      <c r="J1917">
        <v>0</v>
      </c>
      <c r="K1917">
        <v>0</v>
      </c>
      <c r="L1917">
        <v>0.05</v>
      </c>
      <c r="M1917">
        <v>0.02</v>
      </c>
      <c r="N1917">
        <v>8.35111139364286</v>
      </c>
      <c r="O1917">
        <f t="shared" si="58"/>
        <v>171.28698779999999</v>
      </c>
      <c r="P1917">
        <f t="shared" si="59"/>
        <v>-44.196230550000003</v>
      </c>
      <c r="R1917">
        <v>338000</v>
      </c>
      <c r="S1917" t="s">
        <v>2008</v>
      </c>
      <c r="T1917" t="s">
        <v>96</v>
      </c>
      <c r="U1917">
        <v>0</v>
      </c>
      <c r="V1917">
        <v>0</v>
      </c>
      <c r="W1917">
        <v>0</v>
      </c>
      <c r="X1917">
        <v>0</v>
      </c>
      <c r="Y1917">
        <v>0.90999999999999903</v>
      </c>
      <c r="Z1917">
        <v>0.03</v>
      </c>
      <c r="AA1917">
        <v>0</v>
      </c>
      <c r="AB1917">
        <v>0.02</v>
      </c>
      <c r="AC1917">
        <v>0.04</v>
      </c>
      <c r="AD1917">
        <v>0.02</v>
      </c>
      <c r="AE1917">
        <v>6.2244444063549498</v>
      </c>
      <c r="AF1917">
        <v>171.74326239999999</v>
      </c>
      <c r="AG1917">
        <v>-43.904361059999999</v>
      </c>
      <c r="AI1917">
        <v>343800</v>
      </c>
      <c r="AJ1917" t="s">
        <v>2062</v>
      </c>
      <c r="AK1917" t="s">
        <v>96</v>
      </c>
      <c r="AL1917">
        <v>0</v>
      </c>
      <c r="AM1917">
        <v>0.22</v>
      </c>
      <c r="AN1917">
        <v>0</v>
      </c>
      <c r="AO1917">
        <v>0</v>
      </c>
      <c r="AP1917">
        <v>-0.01</v>
      </c>
      <c r="AQ1917">
        <v>0.51</v>
      </c>
      <c r="AR1917">
        <v>0</v>
      </c>
      <c r="AS1917">
        <v>0.04</v>
      </c>
      <c r="AT1917">
        <v>0.24</v>
      </c>
      <c r="AU1917">
        <v>0</v>
      </c>
      <c r="AV1917">
        <v>8.3781193996526699</v>
      </c>
      <c r="AW1917">
        <v>170.93071909999901</v>
      </c>
      <c r="AX1917">
        <v>-45.089084649999997</v>
      </c>
    </row>
    <row r="1918" spans="1:50" x14ac:dyDescent="0.55000000000000004">
      <c r="A1918">
        <v>339200</v>
      </c>
      <c r="B1918" t="s">
        <v>2020</v>
      </c>
      <c r="C1918" t="s">
        <v>96</v>
      </c>
      <c r="D1918">
        <v>0</v>
      </c>
      <c r="E1918">
        <v>0</v>
      </c>
      <c r="F1918">
        <v>0</v>
      </c>
      <c r="G1918">
        <v>0</v>
      </c>
      <c r="H1918">
        <v>0.91</v>
      </c>
      <c r="I1918">
        <v>0</v>
      </c>
      <c r="J1918">
        <v>0</v>
      </c>
      <c r="K1918">
        <v>0.02</v>
      </c>
      <c r="L1918">
        <v>7.0000000000000007E-2</v>
      </c>
      <c r="M1918">
        <v>0.02</v>
      </c>
      <c r="N1918">
        <v>11.652548603985901</v>
      </c>
      <c r="O1918">
        <f t="shared" si="58"/>
        <v>171.13600969999999</v>
      </c>
      <c r="P1918">
        <f t="shared" si="59"/>
        <v>-44.256621639999999</v>
      </c>
      <c r="R1918">
        <v>338100</v>
      </c>
      <c r="S1918" t="s">
        <v>2009</v>
      </c>
      <c r="T1918" t="s">
        <v>96</v>
      </c>
      <c r="U1918">
        <v>0</v>
      </c>
      <c r="V1918">
        <v>0</v>
      </c>
      <c r="W1918">
        <v>0</v>
      </c>
      <c r="X1918">
        <v>0</v>
      </c>
      <c r="Y1918">
        <v>1</v>
      </c>
      <c r="Z1918">
        <v>0</v>
      </c>
      <c r="AA1918">
        <v>0</v>
      </c>
      <c r="AB1918">
        <v>0</v>
      </c>
      <c r="AC1918">
        <v>0</v>
      </c>
      <c r="AD1918">
        <v>0.02</v>
      </c>
      <c r="AE1918">
        <v>5.9130333939109798</v>
      </c>
      <c r="AF1918">
        <v>171.74431229999999</v>
      </c>
      <c r="AG1918">
        <v>-43.898546449999998</v>
      </c>
      <c r="AI1918">
        <v>343900</v>
      </c>
      <c r="AJ1918" t="s">
        <v>2063</v>
      </c>
      <c r="AK1918" t="s">
        <v>96</v>
      </c>
      <c r="AL1918">
        <v>0</v>
      </c>
      <c r="AM1918">
        <v>0.28999999999999998</v>
      </c>
      <c r="AN1918">
        <v>0</v>
      </c>
      <c r="AO1918">
        <v>0</v>
      </c>
      <c r="AP1918">
        <v>0.05</v>
      </c>
      <c r="AQ1918">
        <v>0.28000000000000003</v>
      </c>
      <c r="AR1918">
        <v>0</v>
      </c>
      <c r="AS1918">
        <v>0.1</v>
      </c>
      <c r="AT1918">
        <v>0.28000000000000003</v>
      </c>
      <c r="AU1918">
        <v>0</v>
      </c>
      <c r="AV1918">
        <v>8.1334047528277598</v>
      </c>
      <c r="AW1918">
        <v>171.0000369</v>
      </c>
      <c r="AX1918">
        <v>-45.064044709999997</v>
      </c>
    </row>
    <row r="1919" spans="1:50" x14ac:dyDescent="0.55000000000000004">
      <c r="A1919">
        <v>339300</v>
      </c>
      <c r="B1919" t="s">
        <v>2021</v>
      </c>
      <c r="C1919" t="s">
        <v>96</v>
      </c>
      <c r="D1919">
        <v>0</v>
      </c>
      <c r="E1919">
        <v>0</v>
      </c>
      <c r="F1919">
        <v>0</v>
      </c>
      <c r="G1919">
        <v>0</v>
      </c>
      <c r="H1919">
        <v>0.9</v>
      </c>
      <c r="I1919">
        <v>0.02</v>
      </c>
      <c r="J1919">
        <v>0</v>
      </c>
      <c r="K1919">
        <v>0.02</v>
      </c>
      <c r="L1919">
        <v>0.06</v>
      </c>
      <c r="M1919">
        <v>0.02</v>
      </c>
      <c r="N1919">
        <v>8.3294480774663509</v>
      </c>
      <c r="O1919">
        <f t="shared" si="58"/>
        <v>171.27660090000001</v>
      </c>
      <c r="P1919">
        <f t="shared" si="59"/>
        <v>-44.236971539999999</v>
      </c>
      <c r="R1919">
        <v>338200</v>
      </c>
      <c r="S1919" t="s">
        <v>2010</v>
      </c>
      <c r="T1919" t="s">
        <v>96</v>
      </c>
      <c r="U1919">
        <v>0</v>
      </c>
      <c r="V1919">
        <v>0</v>
      </c>
      <c r="W1919">
        <v>0</v>
      </c>
      <c r="X1919">
        <v>0</v>
      </c>
      <c r="Y1919">
        <v>0.93</v>
      </c>
      <c r="Z1919">
        <v>0</v>
      </c>
      <c r="AA1919">
        <v>0</v>
      </c>
      <c r="AB1919">
        <v>0</v>
      </c>
      <c r="AC1919">
        <v>7.0000000000000007E-2</v>
      </c>
      <c r="AD1919">
        <v>0.02</v>
      </c>
      <c r="AE1919">
        <v>4.74128392023598</v>
      </c>
      <c r="AF1919">
        <v>171.71801590000001</v>
      </c>
      <c r="AG1919">
        <v>-43.920923029999997</v>
      </c>
      <c r="AI1919">
        <v>344000</v>
      </c>
      <c r="AJ1919" t="s">
        <v>2064</v>
      </c>
      <c r="AK1919" t="s">
        <v>96</v>
      </c>
      <c r="AL1919">
        <v>0</v>
      </c>
      <c r="AM1919">
        <v>0</v>
      </c>
      <c r="AN1919">
        <v>0</v>
      </c>
      <c r="AO1919">
        <v>0</v>
      </c>
      <c r="AP1919">
        <v>0</v>
      </c>
      <c r="AQ1919">
        <v>0.56000000000000005</v>
      </c>
      <c r="AR1919">
        <v>0</v>
      </c>
      <c r="AS1919">
        <v>0.11</v>
      </c>
      <c r="AT1919">
        <v>0.33</v>
      </c>
      <c r="AU1919">
        <v>0</v>
      </c>
      <c r="AV1919">
        <v>1.1255115635389401</v>
      </c>
      <c r="AW1919">
        <v>170.97765369999999</v>
      </c>
      <c r="AX1919">
        <v>-45.080585650000003</v>
      </c>
    </row>
    <row r="1920" spans="1:50" x14ac:dyDescent="0.55000000000000004">
      <c r="A1920">
        <v>339400</v>
      </c>
      <c r="B1920" t="s">
        <v>2022</v>
      </c>
      <c r="C1920" t="s">
        <v>96</v>
      </c>
      <c r="D1920">
        <v>0</v>
      </c>
      <c r="E1920">
        <v>0</v>
      </c>
      <c r="F1920">
        <v>0</v>
      </c>
      <c r="G1920">
        <v>0</v>
      </c>
      <c r="H1920">
        <v>1</v>
      </c>
      <c r="I1920">
        <v>0</v>
      </c>
      <c r="J1920">
        <v>0</v>
      </c>
      <c r="K1920">
        <v>0</v>
      </c>
      <c r="L1920">
        <v>0</v>
      </c>
      <c r="M1920">
        <v>0.02</v>
      </c>
      <c r="N1920">
        <v>8.4151636130533003</v>
      </c>
      <c r="O1920">
        <f t="shared" si="58"/>
        <v>171.15680810000001</v>
      </c>
      <c r="P1920">
        <f t="shared" si="59"/>
        <v>-44.358061149999997</v>
      </c>
      <c r="R1920">
        <v>338300</v>
      </c>
      <c r="S1920" t="s">
        <v>2011</v>
      </c>
      <c r="T1920" t="s">
        <v>96</v>
      </c>
      <c r="U1920">
        <v>0</v>
      </c>
      <c r="V1920">
        <v>0</v>
      </c>
      <c r="W1920">
        <v>0</v>
      </c>
      <c r="X1920">
        <v>0</v>
      </c>
      <c r="Y1920">
        <v>0.95</v>
      </c>
      <c r="Z1920">
        <v>0.03</v>
      </c>
      <c r="AA1920">
        <v>0</v>
      </c>
      <c r="AB1920">
        <v>0</v>
      </c>
      <c r="AC1920">
        <v>0.02</v>
      </c>
      <c r="AD1920">
        <v>0.02</v>
      </c>
      <c r="AE1920">
        <v>2.6264653931170998</v>
      </c>
      <c r="AF1920">
        <v>171.75418740000001</v>
      </c>
      <c r="AG1920">
        <v>-43.905177119999998</v>
      </c>
      <c r="AI1920">
        <v>344100</v>
      </c>
      <c r="AJ1920" t="s">
        <v>2065</v>
      </c>
      <c r="AK1920" t="s">
        <v>96</v>
      </c>
      <c r="AL1920" t="s">
        <v>97</v>
      </c>
      <c r="AM1920" t="s">
        <v>97</v>
      </c>
      <c r="AN1920" t="s">
        <v>97</v>
      </c>
      <c r="AO1920">
        <v>0</v>
      </c>
      <c r="AP1920" t="s">
        <v>97</v>
      </c>
      <c r="AQ1920" t="s">
        <v>97</v>
      </c>
      <c r="AR1920">
        <v>0</v>
      </c>
      <c r="AS1920" t="s">
        <v>97</v>
      </c>
      <c r="AT1920" t="s">
        <v>97</v>
      </c>
      <c r="AU1920">
        <v>0</v>
      </c>
      <c r="AV1920" t="s">
        <v>97</v>
      </c>
      <c r="AW1920">
        <v>170.9503345</v>
      </c>
      <c r="AX1920">
        <v>-45.098087030000002</v>
      </c>
    </row>
    <row r="1921" spans="1:50" x14ac:dyDescent="0.55000000000000004">
      <c r="A1921">
        <v>339500</v>
      </c>
      <c r="B1921" t="s">
        <v>2023</v>
      </c>
      <c r="C1921" t="s">
        <v>96</v>
      </c>
      <c r="D1921">
        <v>0</v>
      </c>
      <c r="E1921">
        <v>0</v>
      </c>
      <c r="F1921">
        <v>0</v>
      </c>
      <c r="G1921">
        <v>0</v>
      </c>
      <c r="H1921">
        <v>1</v>
      </c>
      <c r="I1921">
        <v>0</v>
      </c>
      <c r="J1921">
        <v>0</v>
      </c>
      <c r="K1921">
        <v>0</v>
      </c>
      <c r="L1921">
        <v>0</v>
      </c>
      <c r="M1921">
        <v>0.02</v>
      </c>
      <c r="N1921">
        <v>8.5744610305702302</v>
      </c>
      <c r="O1921">
        <f t="shared" si="58"/>
        <v>171.25526360000001</v>
      </c>
      <c r="P1921">
        <f t="shared" si="59"/>
        <v>-44.294332959999998</v>
      </c>
      <c r="R1921">
        <v>338400</v>
      </c>
      <c r="S1921" t="s">
        <v>2012</v>
      </c>
      <c r="T1921" t="s">
        <v>96</v>
      </c>
      <c r="U1921">
        <v>0</v>
      </c>
      <c r="V1921">
        <v>0</v>
      </c>
      <c r="W1921">
        <v>0</v>
      </c>
      <c r="X1921">
        <v>0</v>
      </c>
      <c r="Y1921">
        <v>0.96</v>
      </c>
      <c r="Z1921">
        <v>0</v>
      </c>
      <c r="AA1921">
        <v>0</v>
      </c>
      <c r="AB1921">
        <v>0</v>
      </c>
      <c r="AC1921">
        <v>0.04</v>
      </c>
      <c r="AD1921">
        <v>0.02</v>
      </c>
      <c r="AE1921">
        <v>1.90234440995358</v>
      </c>
      <c r="AF1921">
        <v>171.76581089999999</v>
      </c>
      <c r="AG1921">
        <v>-43.900256210000002</v>
      </c>
      <c r="AI1921">
        <v>344200</v>
      </c>
      <c r="AJ1921" t="s">
        <v>2066</v>
      </c>
      <c r="AK1921" t="s">
        <v>96</v>
      </c>
      <c r="AL1921">
        <v>0</v>
      </c>
      <c r="AM1921">
        <v>0.19</v>
      </c>
      <c r="AN1921">
        <v>0</v>
      </c>
      <c r="AO1921">
        <v>0</v>
      </c>
      <c r="AP1921">
        <v>-0.01</v>
      </c>
      <c r="AQ1921">
        <v>0.52</v>
      </c>
      <c r="AR1921">
        <v>0</v>
      </c>
      <c r="AS1921">
        <v>0</v>
      </c>
      <c r="AT1921">
        <v>0.3</v>
      </c>
      <c r="AU1921">
        <v>0</v>
      </c>
      <c r="AV1921">
        <v>6.9192284692981403</v>
      </c>
      <c r="AW1921">
        <v>170.96726870000001</v>
      </c>
      <c r="AX1921">
        <v>-45.090875879999999</v>
      </c>
    </row>
    <row r="1922" spans="1:50" x14ac:dyDescent="0.55000000000000004">
      <c r="A1922">
        <v>339600</v>
      </c>
      <c r="B1922" t="s">
        <v>2024</v>
      </c>
      <c r="C1922" t="s">
        <v>96</v>
      </c>
      <c r="D1922">
        <v>0</v>
      </c>
      <c r="E1922">
        <v>0</v>
      </c>
      <c r="F1922">
        <v>0</v>
      </c>
      <c r="G1922">
        <v>0</v>
      </c>
      <c r="H1922">
        <v>0.94</v>
      </c>
      <c r="I1922">
        <v>0.01</v>
      </c>
      <c r="J1922">
        <v>0</v>
      </c>
      <c r="K1922">
        <v>0.03</v>
      </c>
      <c r="L1922">
        <v>0.02</v>
      </c>
      <c r="M1922">
        <v>0.02</v>
      </c>
      <c r="N1922">
        <v>9.9527062997305897</v>
      </c>
      <c r="O1922">
        <f t="shared" si="58"/>
        <v>171.2978368</v>
      </c>
      <c r="P1922">
        <f t="shared" si="59"/>
        <v>-44.247259219999997</v>
      </c>
      <c r="R1922">
        <v>338500</v>
      </c>
      <c r="S1922" t="s">
        <v>2013</v>
      </c>
      <c r="T1922" t="s">
        <v>96</v>
      </c>
      <c r="U1922">
        <v>0</v>
      </c>
      <c r="V1922">
        <v>0</v>
      </c>
      <c r="W1922">
        <v>0</v>
      </c>
      <c r="X1922">
        <v>0</v>
      </c>
      <c r="Y1922">
        <v>0.93</v>
      </c>
      <c r="Z1922">
        <v>0</v>
      </c>
      <c r="AA1922">
        <v>0</v>
      </c>
      <c r="AB1922">
        <v>0</v>
      </c>
      <c r="AC1922">
        <v>7.0000000000000007E-2</v>
      </c>
      <c r="AD1922">
        <v>0.02</v>
      </c>
      <c r="AE1922">
        <v>2.6808916152151698</v>
      </c>
      <c r="AF1922">
        <v>171.7564673</v>
      </c>
      <c r="AG1922">
        <v>-43.911588629999997</v>
      </c>
      <c r="AI1922">
        <v>344300</v>
      </c>
      <c r="AJ1922" t="s">
        <v>2067</v>
      </c>
      <c r="AK1922" t="s">
        <v>96</v>
      </c>
      <c r="AL1922">
        <v>0</v>
      </c>
      <c r="AM1922">
        <v>0</v>
      </c>
      <c r="AN1922">
        <v>0</v>
      </c>
      <c r="AO1922">
        <v>0</v>
      </c>
      <c r="AP1922">
        <v>0</v>
      </c>
      <c r="AQ1922">
        <v>1</v>
      </c>
      <c r="AR1922">
        <v>0</v>
      </c>
      <c r="AS1922">
        <v>0</v>
      </c>
      <c r="AT1922">
        <v>0</v>
      </c>
      <c r="AU1922">
        <v>0</v>
      </c>
      <c r="AV1922">
        <v>16.416331807372501</v>
      </c>
      <c r="AW1922">
        <v>170.9486196</v>
      </c>
      <c r="AX1922">
        <v>-45.108474909999998</v>
      </c>
    </row>
    <row r="1923" spans="1:50" x14ac:dyDescent="0.55000000000000004">
      <c r="A1923">
        <v>339700</v>
      </c>
      <c r="B1923" t="s">
        <v>2025</v>
      </c>
      <c r="C1923" t="s">
        <v>96</v>
      </c>
      <c r="D1923">
        <v>0</v>
      </c>
      <c r="E1923">
        <v>0</v>
      </c>
      <c r="F1923">
        <v>0</v>
      </c>
      <c r="G1923">
        <v>0</v>
      </c>
      <c r="H1923">
        <v>0.98</v>
      </c>
      <c r="I1923">
        <v>0.01</v>
      </c>
      <c r="J1923">
        <v>0</v>
      </c>
      <c r="K1923">
        <v>0.01</v>
      </c>
      <c r="L1923">
        <v>0</v>
      </c>
      <c r="M1923">
        <v>0.02</v>
      </c>
      <c r="N1923">
        <v>6.5274002432454097</v>
      </c>
      <c r="O1923">
        <f t="shared" si="58"/>
        <v>171.18538889999999</v>
      </c>
      <c r="P1923">
        <f t="shared" si="59"/>
        <v>-44.37306152</v>
      </c>
      <c r="R1923">
        <v>338600</v>
      </c>
      <c r="S1923" t="s">
        <v>2056</v>
      </c>
      <c r="T1923" t="s">
        <v>96</v>
      </c>
      <c r="U1923">
        <v>0</v>
      </c>
      <c r="V1923">
        <v>0</v>
      </c>
      <c r="W1923">
        <v>0</v>
      </c>
      <c r="X1923">
        <v>0</v>
      </c>
      <c r="Y1923">
        <v>1</v>
      </c>
      <c r="Z1923">
        <v>0</v>
      </c>
      <c r="AA1923">
        <v>0</v>
      </c>
      <c r="AB1923">
        <v>0</v>
      </c>
      <c r="AC1923">
        <v>0</v>
      </c>
      <c r="AD1923">
        <v>0.02</v>
      </c>
      <c r="AE1923" t="s">
        <v>97</v>
      </c>
      <c r="AF1923">
        <v>170.8908758</v>
      </c>
      <c r="AG1923">
        <v>-43.684693090000003</v>
      </c>
      <c r="AI1923">
        <v>344500</v>
      </c>
      <c r="AJ1923" t="s">
        <v>2068</v>
      </c>
      <c r="AK1923" t="s">
        <v>96</v>
      </c>
      <c r="AL1923">
        <v>0</v>
      </c>
      <c r="AM1923">
        <v>0</v>
      </c>
      <c r="AN1923">
        <v>0</v>
      </c>
      <c r="AO1923">
        <v>0</v>
      </c>
      <c r="AP1923">
        <v>-0.01</v>
      </c>
      <c r="AQ1923">
        <v>0.68</v>
      </c>
      <c r="AR1923">
        <v>0</v>
      </c>
      <c r="AS1923">
        <v>0.03</v>
      </c>
      <c r="AT1923">
        <v>0.3</v>
      </c>
      <c r="AU1923">
        <v>0</v>
      </c>
      <c r="AV1923">
        <v>2.9122264942628102</v>
      </c>
      <c r="AW1923">
        <v>170.96564269999999</v>
      </c>
      <c r="AX1923">
        <v>-45.107546579999998</v>
      </c>
    </row>
    <row r="1924" spans="1:50" x14ac:dyDescent="0.55000000000000004">
      <c r="A1924">
        <v>339800</v>
      </c>
      <c r="B1924" t="s">
        <v>2069</v>
      </c>
      <c r="C1924" t="s">
        <v>96</v>
      </c>
      <c r="D1924">
        <v>0</v>
      </c>
      <c r="E1924">
        <v>0</v>
      </c>
      <c r="F1924">
        <v>0</v>
      </c>
      <c r="G1924">
        <v>0</v>
      </c>
      <c r="H1924">
        <v>0.93</v>
      </c>
      <c r="I1924">
        <v>0.02</v>
      </c>
      <c r="J1924">
        <v>0</v>
      </c>
      <c r="K1924">
        <v>0</v>
      </c>
      <c r="L1924">
        <v>0.05</v>
      </c>
      <c r="M1924">
        <v>0.02</v>
      </c>
      <c r="N1924">
        <v>3.8423643422911198</v>
      </c>
      <c r="O1924">
        <f t="shared" ref="O1924:O1987" si="60">VLOOKUP($A1924,$R$2:$AG$2152, 15)</f>
        <v>171.24781340000001</v>
      </c>
      <c r="P1924">
        <f t="shared" ref="P1924:P1987" si="61">VLOOKUP($A1924,$R$2:$AG$2152, 16)</f>
        <v>-44.353333620000001</v>
      </c>
      <c r="R1924">
        <v>338700</v>
      </c>
      <c r="S1924" t="s">
        <v>2014</v>
      </c>
      <c r="T1924" t="s">
        <v>96</v>
      </c>
      <c r="U1924">
        <v>0</v>
      </c>
      <c r="V1924">
        <v>0</v>
      </c>
      <c r="W1924">
        <v>0</v>
      </c>
      <c r="X1924">
        <v>0</v>
      </c>
      <c r="Y1924">
        <v>0.96</v>
      </c>
      <c r="Z1924">
        <v>0.02</v>
      </c>
      <c r="AA1924">
        <v>0</v>
      </c>
      <c r="AB1924">
        <v>0</v>
      </c>
      <c r="AC1924">
        <v>0.02</v>
      </c>
      <c r="AD1924">
        <v>0.02</v>
      </c>
      <c r="AE1924">
        <v>10.321410296167601</v>
      </c>
      <c r="AF1924">
        <v>171.14418019999999</v>
      </c>
      <c r="AG1924">
        <v>-44.039997059999997</v>
      </c>
      <c r="AI1924">
        <v>344700</v>
      </c>
      <c r="AJ1924" t="s">
        <v>2070</v>
      </c>
      <c r="AK1924" t="s">
        <v>96</v>
      </c>
      <c r="AL1924">
        <v>0</v>
      </c>
      <c r="AM1924">
        <v>0.43</v>
      </c>
      <c r="AN1924">
        <v>0</v>
      </c>
      <c r="AO1924">
        <v>0</v>
      </c>
      <c r="AP1924">
        <v>0.01</v>
      </c>
      <c r="AQ1924">
        <v>0.33</v>
      </c>
      <c r="AR1924">
        <v>0</v>
      </c>
      <c r="AS1924">
        <v>0</v>
      </c>
      <c r="AT1924">
        <v>0.23</v>
      </c>
      <c r="AU1924">
        <v>0</v>
      </c>
      <c r="AV1924">
        <v>8.7802022635493593</v>
      </c>
      <c r="AW1924">
        <v>170.70954359999999</v>
      </c>
      <c r="AX1924">
        <v>-45.481472580000002</v>
      </c>
    </row>
    <row r="1925" spans="1:50" x14ac:dyDescent="0.55000000000000004">
      <c r="A1925">
        <v>339900</v>
      </c>
      <c r="B1925" t="s">
        <v>2026</v>
      </c>
      <c r="C1925" t="s">
        <v>96</v>
      </c>
      <c r="D1925">
        <v>0</v>
      </c>
      <c r="E1925">
        <v>0</v>
      </c>
      <c r="F1925">
        <v>0</v>
      </c>
      <c r="G1925">
        <v>0</v>
      </c>
      <c r="H1925">
        <v>0.92999999999999905</v>
      </c>
      <c r="I1925">
        <v>0.03</v>
      </c>
      <c r="J1925">
        <v>0</v>
      </c>
      <c r="K1925">
        <v>0</v>
      </c>
      <c r="L1925">
        <v>0.04</v>
      </c>
      <c r="M1925">
        <v>0.02</v>
      </c>
      <c r="N1925">
        <v>7.3821528798246501</v>
      </c>
      <c r="O1925">
        <f t="shared" si="60"/>
        <v>171.1752582</v>
      </c>
      <c r="P1925">
        <f t="shared" si="61"/>
        <v>-44.440156119999997</v>
      </c>
      <c r="R1925">
        <v>338800</v>
      </c>
      <c r="S1925" t="s">
        <v>2015</v>
      </c>
      <c r="T1925" t="s">
        <v>96</v>
      </c>
      <c r="U1925">
        <v>0</v>
      </c>
      <c r="V1925">
        <v>0</v>
      </c>
      <c r="W1925">
        <v>0</v>
      </c>
      <c r="X1925">
        <v>0</v>
      </c>
      <c r="Y1925">
        <v>0.82</v>
      </c>
      <c r="Z1925">
        <v>0</v>
      </c>
      <c r="AA1925">
        <v>0</v>
      </c>
      <c r="AB1925">
        <v>0</v>
      </c>
      <c r="AC1925">
        <v>0.18</v>
      </c>
      <c r="AD1925">
        <v>0.02</v>
      </c>
      <c r="AE1925">
        <v>3.4693079897387999</v>
      </c>
      <c r="AF1925">
        <v>171.01446240000001</v>
      </c>
      <c r="AG1925">
        <v>-44.271892919999999</v>
      </c>
      <c r="AI1925">
        <v>344800</v>
      </c>
      <c r="AJ1925" t="s">
        <v>2071</v>
      </c>
      <c r="AK1925" t="s">
        <v>96</v>
      </c>
      <c r="AL1925" t="s">
        <v>97</v>
      </c>
      <c r="AM1925" t="s">
        <v>97</v>
      </c>
      <c r="AN1925" t="s">
        <v>97</v>
      </c>
      <c r="AO1925">
        <v>0</v>
      </c>
      <c r="AP1925" t="s">
        <v>97</v>
      </c>
      <c r="AQ1925" t="s">
        <v>97</v>
      </c>
      <c r="AR1925">
        <v>0</v>
      </c>
      <c r="AS1925" t="s">
        <v>97</v>
      </c>
      <c r="AT1925" t="s">
        <v>97</v>
      </c>
      <c r="AU1925">
        <v>0</v>
      </c>
      <c r="AV1925" t="s">
        <v>97</v>
      </c>
      <c r="AW1925">
        <v>169.2814363</v>
      </c>
      <c r="AX1925">
        <v>-44.94254849</v>
      </c>
    </row>
    <row r="1926" spans="1:50" x14ac:dyDescent="0.55000000000000004">
      <c r="A1926">
        <v>340000</v>
      </c>
      <c r="B1926" t="s">
        <v>2027</v>
      </c>
      <c r="C1926" t="s">
        <v>96</v>
      </c>
      <c r="D1926">
        <v>0</v>
      </c>
      <c r="E1926">
        <v>0</v>
      </c>
      <c r="F1926">
        <v>0</v>
      </c>
      <c r="G1926">
        <v>0</v>
      </c>
      <c r="H1926">
        <v>0.97</v>
      </c>
      <c r="I1926">
        <v>0.01</v>
      </c>
      <c r="J1926">
        <v>0</v>
      </c>
      <c r="K1926">
        <v>0</v>
      </c>
      <c r="L1926">
        <v>0.02</v>
      </c>
      <c r="M1926">
        <v>0.02</v>
      </c>
      <c r="N1926">
        <v>5.9424594467614202</v>
      </c>
      <c r="O1926">
        <f t="shared" si="60"/>
        <v>171.19636589999999</v>
      </c>
      <c r="P1926">
        <f t="shared" si="61"/>
        <v>-44.3836929</v>
      </c>
      <c r="R1926">
        <v>338900</v>
      </c>
      <c r="S1926" t="s">
        <v>2016</v>
      </c>
      <c r="T1926" t="s">
        <v>96</v>
      </c>
      <c r="U1926">
        <v>0</v>
      </c>
      <c r="V1926">
        <v>0</v>
      </c>
      <c r="W1926">
        <v>0</v>
      </c>
      <c r="X1926">
        <v>0</v>
      </c>
      <c r="Y1926">
        <v>0.8</v>
      </c>
      <c r="Z1926">
        <v>0.02</v>
      </c>
      <c r="AA1926">
        <v>0</v>
      </c>
      <c r="AB1926">
        <v>0.05</v>
      </c>
      <c r="AC1926">
        <v>0.13</v>
      </c>
      <c r="AD1926">
        <v>0.02</v>
      </c>
      <c r="AE1926">
        <v>5.1680669967756598</v>
      </c>
      <c r="AF1926">
        <v>171.24348909999901</v>
      </c>
      <c r="AG1926">
        <v>-44.094025250000001</v>
      </c>
      <c r="AI1926">
        <v>344900</v>
      </c>
      <c r="AJ1926" t="s">
        <v>2072</v>
      </c>
      <c r="AK1926" t="s">
        <v>96</v>
      </c>
      <c r="AL1926">
        <v>0</v>
      </c>
      <c r="AM1926">
        <v>0.08</v>
      </c>
      <c r="AN1926">
        <v>0</v>
      </c>
      <c r="AO1926">
        <v>0</v>
      </c>
      <c r="AP1926">
        <v>0.04</v>
      </c>
      <c r="AQ1926">
        <v>0.39</v>
      </c>
      <c r="AR1926">
        <v>0</v>
      </c>
      <c r="AS1926">
        <v>0.21</v>
      </c>
      <c r="AT1926">
        <v>0.28000000000000003</v>
      </c>
      <c r="AU1926">
        <v>0</v>
      </c>
      <c r="AV1926">
        <v>4.6977992492682503</v>
      </c>
      <c r="AW1926">
        <v>169.17446619999899</v>
      </c>
      <c r="AX1926">
        <v>-45.058531909999999</v>
      </c>
    </row>
    <row r="1927" spans="1:50" x14ac:dyDescent="0.55000000000000004">
      <c r="A1927">
        <v>340100</v>
      </c>
      <c r="B1927" t="s">
        <v>2028</v>
      </c>
      <c r="C1927" t="s">
        <v>96</v>
      </c>
      <c r="D1927">
        <v>0</v>
      </c>
      <c r="E1927">
        <v>0</v>
      </c>
      <c r="F1927">
        <v>0</v>
      </c>
      <c r="G1927">
        <v>0</v>
      </c>
      <c r="H1927">
        <v>0.99</v>
      </c>
      <c r="I1927">
        <v>0.01</v>
      </c>
      <c r="J1927">
        <v>0</v>
      </c>
      <c r="K1927">
        <v>0</v>
      </c>
      <c r="L1927">
        <v>0</v>
      </c>
      <c r="M1927">
        <v>0.02</v>
      </c>
      <c r="N1927">
        <v>5.03581702109802</v>
      </c>
      <c r="O1927">
        <f t="shared" si="60"/>
        <v>171.20852649999901</v>
      </c>
      <c r="P1927">
        <f t="shared" si="61"/>
        <v>-44.387449349999997</v>
      </c>
      <c r="R1927">
        <v>339000</v>
      </c>
      <c r="S1927" t="s">
        <v>2018</v>
      </c>
      <c r="T1927" t="s">
        <v>96</v>
      </c>
      <c r="U1927">
        <v>0</v>
      </c>
      <c r="V1927">
        <v>0</v>
      </c>
      <c r="W1927">
        <v>0</v>
      </c>
      <c r="X1927">
        <v>0</v>
      </c>
      <c r="Y1927">
        <v>0.93</v>
      </c>
      <c r="Z1927">
        <v>0</v>
      </c>
      <c r="AA1927">
        <v>0</v>
      </c>
      <c r="AB1927">
        <v>0</v>
      </c>
      <c r="AC1927">
        <v>7.0000000000000007E-2</v>
      </c>
      <c r="AD1927">
        <v>0.02</v>
      </c>
      <c r="AE1927">
        <v>7.2689095204763401</v>
      </c>
      <c r="AF1927">
        <v>171.3272508</v>
      </c>
      <c r="AG1927">
        <v>-44.110652029999997</v>
      </c>
      <c r="AI1927">
        <v>345000</v>
      </c>
      <c r="AJ1927" t="s">
        <v>2073</v>
      </c>
      <c r="AK1927" t="s">
        <v>96</v>
      </c>
      <c r="AL1927">
        <v>0</v>
      </c>
      <c r="AM1927">
        <v>0.06</v>
      </c>
      <c r="AN1927">
        <v>0</v>
      </c>
      <c r="AO1927">
        <v>0</v>
      </c>
      <c r="AP1927">
        <v>0.11</v>
      </c>
      <c r="AQ1927">
        <v>0.42</v>
      </c>
      <c r="AR1927">
        <v>0</v>
      </c>
      <c r="AS1927">
        <v>0.18</v>
      </c>
      <c r="AT1927">
        <v>0.23</v>
      </c>
      <c r="AU1927">
        <v>0</v>
      </c>
      <c r="AV1927">
        <v>3.7289570592974202</v>
      </c>
      <c r="AW1927">
        <v>169.20617909999899</v>
      </c>
      <c r="AX1927">
        <v>-45.037478739999997</v>
      </c>
    </row>
    <row r="1928" spans="1:50" x14ac:dyDescent="0.55000000000000004">
      <c r="A1928">
        <v>340200</v>
      </c>
      <c r="B1928" t="s">
        <v>2029</v>
      </c>
      <c r="C1928" t="s">
        <v>96</v>
      </c>
      <c r="D1928">
        <v>0</v>
      </c>
      <c r="E1928">
        <v>0</v>
      </c>
      <c r="F1928">
        <v>0</v>
      </c>
      <c r="G1928">
        <v>0</v>
      </c>
      <c r="H1928">
        <v>0.93</v>
      </c>
      <c r="I1928">
        <v>0.02</v>
      </c>
      <c r="J1928">
        <v>0</v>
      </c>
      <c r="K1928">
        <v>0</v>
      </c>
      <c r="L1928">
        <v>0.05</v>
      </c>
      <c r="M1928">
        <v>0.02</v>
      </c>
      <c r="N1928">
        <v>4.4795092192108399</v>
      </c>
      <c r="O1928">
        <f t="shared" si="60"/>
        <v>171.22462479999999</v>
      </c>
      <c r="P1928">
        <f t="shared" si="61"/>
        <v>-44.379568120000002</v>
      </c>
      <c r="R1928">
        <v>339100</v>
      </c>
      <c r="S1928" t="s">
        <v>2019</v>
      </c>
      <c r="T1928" t="s">
        <v>96</v>
      </c>
      <c r="U1928">
        <v>0</v>
      </c>
      <c r="V1928">
        <v>0</v>
      </c>
      <c r="W1928">
        <v>0</v>
      </c>
      <c r="X1928">
        <v>0</v>
      </c>
      <c r="Y1928">
        <v>0.97</v>
      </c>
      <c r="Z1928">
        <v>0.01</v>
      </c>
      <c r="AA1928">
        <v>0</v>
      </c>
      <c r="AB1928">
        <v>0</v>
      </c>
      <c r="AC1928">
        <v>0.02</v>
      </c>
      <c r="AD1928">
        <v>0.02</v>
      </c>
      <c r="AE1928">
        <v>12.696930909685699</v>
      </c>
      <c r="AF1928">
        <v>171.28698779999999</v>
      </c>
      <c r="AG1928">
        <v>-44.196230550000003</v>
      </c>
      <c r="AI1928">
        <v>345100</v>
      </c>
      <c r="AJ1928" t="s">
        <v>2074</v>
      </c>
      <c r="AK1928" t="s">
        <v>96</v>
      </c>
      <c r="AL1928">
        <v>0</v>
      </c>
      <c r="AM1928">
        <v>0.65</v>
      </c>
      <c r="AN1928">
        <v>0</v>
      </c>
      <c r="AO1928">
        <v>0</v>
      </c>
      <c r="AP1928">
        <v>9.9999999999998892E-3</v>
      </c>
      <c r="AQ1928">
        <v>0.19</v>
      </c>
      <c r="AR1928">
        <v>0</v>
      </c>
      <c r="AS1928">
        <v>0</v>
      </c>
      <c r="AT1928">
        <v>0.15</v>
      </c>
      <c r="AU1928">
        <v>0</v>
      </c>
      <c r="AV1928" t="s">
        <v>97</v>
      </c>
      <c r="AW1928">
        <v>169.7255609</v>
      </c>
      <c r="AX1928">
        <v>-45.052426599999997</v>
      </c>
    </row>
    <row r="1929" spans="1:50" x14ac:dyDescent="0.55000000000000004">
      <c r="A1929">
        <v>340300</v>
      </c>
      <c r="B1929" t="s">
        <v>2030</v>
      </c>
      <c r="C1929" t="s">
        <v>96</v>
      </c>
      <c r="D1929">
        <v>0</v>
      </c>
      <c r="E1929">
        <v>0</v>
      </c>
      <c r="F1929">
        <v>0</v>
      </c>
      <c r="G1929">
        <v>0</v>
      </c>
      <c r="H1929">
        <v>0.91</v>
      </c>
      <c r="I1929">
        <v>0.01</v>
      </c>
      <c r="J1929">
        <v>0</v>
      </c>
      <c r="K1929">
        <v>0.01</v>
      </c>
      <c r="L1929">
        <v>7.0000000000000007E-2</v>
      </c>
      <c r="M1929">
        <v>0.02</v>
      </c>
      <c r="N1929">
        <v>3.9865092931614501</v>
      </c>
      <c r="O1929">
        <f t="shared" si="60"/>
        <v>171.2353454</v>
      </c>
      <c r="P1929">
        <f t="shared" si="61"/>
        <v>-44.377047159999996</v>
      </c>
      <c r="R1929">
        <v>339200</v>
      </c>
      <c r="S1929" t="s">
        <v>2020</v>
      </c>
      <c r="T1929" t="s">
        <v>96</v>
      </c>
      <c r="U1929">
        <v>0</v>
      </c>
      <c r="V1929">
        <v>0</v>
      </c>
      <c r="W1929">
        <v>0</v>
      </c>
      <c r="X1929">
        <v>0</v>
      </c>
      <c r="Y1929">
        <v>0.75</v>
      </c>
      <c r="Z1929">
        <v>0</v>
      </c>
      <c r="AA1929">
        <v>0</v>
      </c>
      <c r="AB1929">
        <v>0.06</v>
      </c>
      <c r="AC1929">
        <v>0.19</v>
      </c>
      <c r="AD1929">
        <v>0.02</v>
      </c>
      <c r="AE1929">
        <v>4.2116395710691599</v>
      </c>
      <c r="AF1929">
        <v>171.13600969999999</v>
      </c>
      <c r="AG1929">
        <v>-44.256621639999999</v>
      </c>
      <c r="AI1929">
        <v>345200</v>
      </c>
      <c r="AJ1929" t="s">
        <v>2075</v>
      </c>
      <c r="AK1929" t="s">
        <v>96</v>
      </c>
      <c r="AL1929" t="s">
        <v>97</v>
      </c>
      <c r="AM1929" t="s">
        <v>97</v>
      </c>
      <c r="AN1929" t="s">
        <v>97</v>
      </c>
      <c r="AO1929">
        <v>0</v>
      </c>
      <c r="AP1929" t="s">
        <v>97</v>
      </c>
      <c r="AQ1929" t="s">
        <v>97</v>
      </c>
      <c r="AR1929">
        <v>0</v>
      </c>
      <c r="AS1929" t="s">
        <v>97</v>
      </c>
      <c r="AT1929" t="s">
        <v>97</v>
      </c>
      <c r="AU1929">
        <v>0</v>
      </c>
      <c r="AV1929" t="s">
        <v>97</v>
      </c>
      <c r="AW1929">
        <v>169.2508694</v>
      </c>
      <c r="AX1929">
        <v>-45.281090599999999</v>
      </c>
    </row>
    <row r="1930" spans="1:50" x14ac:dyDescent="0.55000000000000004">
      <c r="A1930">
        <v>340400</v>
      </c>
      <c r="B1930" t="s">
        <v>2031</v>
      </c>
      <c r="C1930" t="s">
        <v>96</v>
      </c>
      <c r="D1930">
        <v>0</v>
      </c>
      <c r="E1930">
        <v>0</v>
      </c>
      <c r="F1930">
        <v>0</v>
      </c>
      <c r="G1930">
        <v>0</v>
      </c>
      <c r="H1930">
        <v>0.89</v>
      </c>
      <c r="I1930">
        <v>0.02</v>
      </c>
      <c r="J1930">
        <v>0</v>
      </c>
      <c r="K1930">
        <v>0.02</v>
      </c>
      <c r="L1930">
        <v>7.0000000000000007E-2</v>
      </c>
      <c r="M1930">
        <v>0.02</v>
      </c>
      <c r="N1930">
        <v>3.6882700334893701</v>
      </c>
      <c r="O1930">
        <f t="shared" si="60"/>
        <v>171.22318730000001</v>
      </c>
      <c r="P1930">
        <f t="shared" si="61"/>
        <v>-44.386151560000002</v>
      </c>
      <c r="R1930">
        <v>339300</v>
      </c>
      <c r="S1930" t="s">
        <v>2021</v>
      </c>
      <c r="T1930" t="s">
        <v>96</v>
      </c>
      <c r="U1930">
        <v>0</v>
      </c>
      <c r="V1930">
        <v>0</v>
      </c>
      <c r="W1930">
        <v>0</v>
      </c>
      <c r="X1930">
        <v>0</v>
      </c>
      <c r="Y1930">
        <v>0.87</v>
      </c>
      <c r="Z1930">
        <v>0.01</v>
      </c>
      <c r="AA1930">
        <v>0</v>
      </c>
      <c r="AB1930">
        <v>0.05</v>
      </c>
      <c r="AC1930">
        <v>7.0000000000000007E-2</v>
      </c>
      <c r="AD1930">
        <v>0.02</v>
      </c>
      <c r="AE1930">
        <v>6.2584237377976297</v>
      </c>
      <c r="AF1930">
        <v>171.27660090000001</v>
      </c>
      <c r="AG1930">
        <v>-44.236971539999999</v>
      </c>
      <c r="AI1930">
        <v>345300</v>
      </c>
      <c r="AJ1930" t="s">
        <v>2076</v>
      </c>
      <c r="AK1930" t="s">
        <v>96</v>
      </c>
      <c r="AL1930" t="s">
        <v>97</v>
      </c>
      <c r="AM1930" t="s">
        <v>97</v>
      </c>
      <c r="AN1930" t="s">
        <v>97</v>
      </c>
      <c r="AO1930">
        <v>0</v>
      </c>
      <c r="AP1930" t="s">
        <v>97</v>
      </c>
      <c r="AQ1930" t="s">
        <v>97</v>
      </c>
      <c r="AR1930">
        <v>0</v>
      </c>
      <c r="AS1930" t="s">
        <v>97</v>
      </c>
      <c r="AT1930" t="s">
        <v>97</v>
      </c>
      <c r="AU1930">
        <v>0</v>
      </c>
      <c r="AV1930" t="s">
        <v>97</v>
      </c>
      <c r="AW1930">
        <v>169.43943089999999</v>
      </c>
      <c r="AX1930">
        <v>-45.199053829999997</v>
      </c>
    </row>
    <row r="1931" spans="1:50" x14ac:dyDescent="0.55000000000000004">
      <c r="A1931">
        <v>340500</v>
      </c>
      <c r="B1931" t="s">
        <v>2032</v>
      </c>
      <c r="C1931" t="s">
        <v>96</v>
      </c>
      <c r="D1931">
        <v>0</v>
      </c>
      <c r="E1931">
        <v>0</v>
      </c>
      <c r="F1931">
        <v>0</v>
      </c>
      <c r="G1931">
        <v>0</v>
      </c>
      <c r="H1931">
        <v>0.95</v>
      </c>
      <c r="I1931">
        <v>0.02</v>
      </c>
      <c r="J1931">
        <v>0</v>
      </c>
      <c r="K1931">
        <v>0</v>
      </c>
      <c r="L1931">
        <v>0.03</v>
      </c>
      <c r="M1931">
        <v>0.02</v>
      </c>
      <c r="N1931">
        <v>4.21542034931716</v>
      </c>
      <c r="O1931">
        <f t="shared" si="60"/>
        <v>171.21780659999999</v>
      </c>
      <c r="P1931">
        <f t="shared" si="61"/>
        <v>-44.393528279999998</v>
      </c>
      <c r="R1931">
        <v>339400</v>
      </c>
      <c r="S1931" t="s">
        <v>2022</v>
      </c>
      <c r="T1931" t="s">
        <v>96</v>
      </c>
      <c r="U1931">
        <v>0</v>
      </c>
      <c r="V1931">
        <v>0</v>
      </c>
      <c r="W1931">
        <v>0</v>
      </c>
      <c r="X1931">
        <v>0</v>
      </c>
      <c r="Y1931">
        <v>1</v>
      </c>
      <c r="Z1931">
        <v>0</v>
      </c>
      <c r="AA1931">
        <v>0</v>
      </c>
      <c r="AB1931">
        <v>0</v>
      </c>
      <c r="AC1931">
        <v>0</v>
      </c>
      <c r="AD1931">
        <v>0.02</v>
      </c>
      <c r="AE1931" t="s">
        <v>97</v>
      </c>
      <c r="AF1931">
        <v>171.15680810000001</v>
      </c>
      <c r="AG1931">
        <v>-44.358061149999997</v>
      </c>
      <c r="AI1931">
        <v>345400</v>
      </c>
      <c r="AJ1931" t="s">
        <v>2077</v>
      </c>
      <c r="AK1931" t="s">
        <v>96</v>
      </c>
      <c r="AL1931">
        <v>0</v>
      </c>
      <c r="AM1931">
        <v>0.14000000000000001</v>
      </c>
      <c r="AN1931">
        <v>0</v>
      </c>
      <c r="AO1931">
        <v>0</v>
      </c>
      <c r="AP1931">
        <v>0</v>
      </c>
      <c r="AQ1931">
        <v>0.44</v>
      </c>
      <c r="AR1931">
        <v>0</v>
      </c>
      <c r="AS1931">
        <v>0.28000000000000003</v>
      </c>
      <c r="AT1931">
        <v>0.14000000000000001</v>
      </c>
      <c r="AU1931">
        <v>0</v>
      </c>
      <c r="AV1931">
        <v>3.9784084723808402</v>
      </c>
      <c r="AW1931">
        <v>169.32445480000001</v>
      </c>
      <c r="AX1931">
        <v>-45.192470120000003</v>
      </c>
    </row>
    <row r="1932" spans="1:50" x14ac:dyDescent="0.55000000000000004">
      <c r="A1932">
        <v>340600</v>
      </c>
      <c r="B1932" t="s">
        <v>2033</v>
      </c>
      <c r="C1932" t="s">
        <v>96</v>
      </c>
      <c r="D1932">
        <v>0</v>
      </c>
      <c r="E1932">
        <v>0</v>
      </c>
      <c r="F1932">
        <v>0</v>
      </c>
      <c r="G1932">
        <v>0</v>
      </c>
      <c r="H1932">
        <v>0.86</v>
      </c>
      <c r="I1932">
        <v>0.03</v>
      </c>
      <c r="J1932">
        <v>0</v>
      </c>
      <c r="K1932">
        <v>0.01</v>
      </c>
      <c r="L1932">
        <v>0.1</v>
      </c>
      <c r="M1932">
        <v>0.02</v>
      </c>
      <c r="N1932">
        <v>3.2110158991516999</v>
      </c>
      <c r="O1932">
        <f t="shared" si="60"/>
        <v>171.24203269999899</v>
      </c>
      <c r="P1932">
        <f t="shared" si="61"/>
        <v>-44.383658160000003</v>
      </c>
      <c r="R1932">
        <v>339500</v>
      </c>
      <c r="S1932" t="s">
        <v>2023</v>
      </c>
      <c r="T1932" t="s">
        <v>96</v>
      </c>
      <c r="U1932">
        <v>0</v>
      </c>
      <c r="V1932">
        <v>0</v>
      </c>
      <c r="W1932">
        <v>0</v>
      </c>
      <c r="X1932">
        <v>0</v>
      </c>
      <c r="Y1932">
        <v>1</v>
      </c>
      <c r="Z1932">
        <v>0</v>
      </c>
      <c r="AA1932">
        <v>0</v>
      </c>
      <c r="AB1932">
        <v>0</v>
      </c>
      <c r="AC1932">
        <v>0</v>
      </c>
      <c r="AD1932">
        <v>0.02</v>
      </c>
      <c r="AE1932">
        <v>8.0349193748272292</v>
      </c>
      <c r="AF1932">
        <v>171.25526360000001</v>
      </c>
      <c r="AG1932">
        <v>-44.294332959999998</v>
      </c>
      <c r="AI1932">
        <v>345500</v>
      </c>
      <c r="AJ1932" t="s">
        <v>2078</v>
      </c>
      <c r="AK1932" t="s">
        <v>96</v>
      </c>
      <c r="AL1932">
        <v>0</v>
      </c>
      <c r="AM1932">
        <v>0.19</v>
      </c>
      <c r="AN1932">
        <v>0</v>
      </c>
      <c r="AO1932">
        <v>0</v>
      </c>
      <c r="AP1932">
        <v>0.04</v>
      </c>
      <c r="AQ1932">
        <v>0.35</v>
      </c>
      <c r="AR1932">
        <v>0</v>
      </c>
      <c r="AS1932">
        <v>0.1</v>
      </c>
      <c r="AT1932">
        <v>0.32</v>
      </c>
      <c r="AU1932">
        <v>0</v>
      </c>
      <c r="AV1932">
        <v>4.4777940627218502</v>
      </c>
      <c r="AW1932">
        <v>169.38984740000001</v>
      </c>
      <c r="AX1932">
        <v>-45.243638349999998</v>
      </c>
    </row>
    <row r="1933" spans="1:50" x14ac:dyDescent="0.55000000000000004">
      <c r="A1933">
        <v>340700</v>
      </c>
      <c r="B1933" t="s">
        <v>2034</v>
      </c>
      <c r="C1933" t="s">
        <v>96</v>
      </c>
      <c r="D1933">
        <v>0</v>
      </c>
      <c r="E1933">
        <v>0</v>
      </c>
      <c r="F1933">
        <v>0</v>
      </c>
      <c r="G1933">
        <v>0</v>
      </c>
      <c r="H1933">
        <v>0.89</v>
      </c>
      <c r="I1933">
        <v>0.02</v>
      </c>
      <c r="J1933">
        <v>0</v>
      </c>
      <c r="K1933">
        <v>0.01</v>
      </c>
      <c r="L1933">
        <v>0.08</v>
      </c>
      <c r="M1933">
        <v>0.02</v>
      </c>
      <c r="N1933">
        <v>3.5448187305701002</v>
      </c>
      <c r="O1933">
        <f t="shared" si="60"/>
        <v>171.23045070000001</v>
      </c>
      <c r="P1933">
        <f t="shared" si="61"/>
        <v>-44.395965920000002</v>
      </c>
      <c r="R1933">
        <v>339600</v>
      </c>
      <c r="S1933" t="s">
        <v>2024</v>
      </c>
      <c r="T1933" t="s">
        <v>96</v>
      </c>
      <c r="U1933">
        <v>0</v>
      </c>
      <c r="V1933">
        <v>0</v>
      </c>
      <c r="W1933">
        <v>0</v>
      </c>
      <c r="X1933">
        <v>0</v>
      </c>
      <c r="Y1933">
        <v>0.88</v>
      </c>
      <c r="Z1933">
        <v>0</v>
      </c>
      <c r="AA1933">
        <v>0</v>
      </c>
      <c r="AB1933">
        <v>0</v>
      </c>
      <c r="AC1933">
        <v>0.12</v>
      </c>
      <c r="AD1933">
        <v>0.02</v>
      </c>
      <c r="AE1933">
        <v>1.71487896322927</v>
      </c>
      <c r="AF1933">
        <v>171.2978368</v>
      </c>
      <c r="AG1933">
        <v>-44.247259219999997</v>
      </c>
      <c r="AI1933">
        <v>345600</v>
      </c>
      <c r="AJ1933" t="s">
        <v>2079</v>
      </c>
      <c r="AK1933" t="s">
        <v>96</v>
      </c>
      <c r="AL1933">
        <v>0</v>
      </c>
      <c r="AM1933">
        <v>0</v>
      </c>
      <c r="AN1933">
        <v>0</v>
      </c>
      <c r="AO1933">
        <v>0</v>
      </c>
      <c r="AP1933">
        <v>0.01</v>
      </c>
      <c r="AQ1933">
        <v>0.69</v>
      </c>
      <c r="AR1933">
        <v>0</v>
      </c>
      <c r="AS1933">
        <v>0.13</v>
      </c>
      <c r="AT1933">
        <v>0.17</v>
      </c>
      <c r="AU1933">
        <v>0</v>
      </c>
      <c r="AV1933">
        <v>4.0629466027106496</v>
      </c>
      <c r="AW1933">
        <v>169.37578540000001</v>
      </c>
      <c r="AX1933">
        <v>-45.252104209999999</v>
      </c>
    </row>
    <row r="1934" spans="1:50" x14ac:dyDescent="0.55000000000000004">
      <c r="A1934">
        <v>340800</v>
      </c>
      <c r="B1934" t="s">
        <v>2036</v>
      </c>
      <c r="C1934" t="s">
        <v>96</v>
      </c>
      <c r="D1934">
        <v>0</v>
      </c>
      <c r="E1934">
        <v>0</v>
      </c>
      <c r="F1934">
        <v>0</v>
      </c>
      <c r="G1934">
        <v>0</v>
      </c>
      <c r="H1934">
        <v>0.85</v>
      </c>
      <c r="I1934">
        <v>0.02</v>
      </c>
      <c r="J1934">
        <v>0</v>
      </c>
      <c r="K1934">
        <v>0.01</v>
      </c>
      <c r="L1934">
        <v>0.12</v>
      </c>
      <c r="M1934">
        <v>0.02</v>
      </c>
      <c r="N1934">
        <v>3.24022739768917</v>
      </c>
      <c r="O1934">
        <f t="shared" si="60"/>
        <v>171.2416959</v>
      </c>
      <c r="P1934">
        <f t="shared" si="61"/>
        <v>-44.395487119999999</v>
      </c>
      <c r="R1934">
        <v>339700</v>
      </c>
      <c r="S1934" t="s">
        <v>2025</v>
      </c>
      <c r="T1934" t="s">
        <v>96</v>
      </c>
      <c r="U1934" t="s">
        <v>97</v>
      </c>
      <c r="V1934" t="s">
        <v>97</v>
      </c>
      <c r="W1934" t="s">
        <v>97</v>
      </c>
      <c r="X1934">
        <v>0</v>
      </c>
      <c r="Y1934" t="s">
        <v>97</v>
      </c>
      <c r="Z1934" t="s">
        <v>97</v>
      </c>
      <c r="AA1934">
        <v>0</v>
      </c>
      <c r="AB1934" t="s">
        <v>97</v>
      </c>
      <c r="AC1934" t="s">
        <v>97</v>
      </c>
      <c r="AD1934">
        <v>0.02</v>
      </c>
      <c r="AE1934" t="s">
        <v>97</v>
      </c>
      <c r="AF1934">
        <v>171.18538889999999</v>
      </c>
      <c r="AG1934">
        <v>-44.37306152</v>
      </c>
      <c r="AI1934">
        <v>345700</v>
      </c>
      <c r="AJ1934" t="s">
        <v>2080</v>
      </c>
      <c r="AK1934" t="s">
        <v>96</v>
      </c>
      <c r="AL1934">
        <v>0</v>
      </c>
      <c r="AM1934">
        <v>0.54</v>
      </c>
      <c r="AN1934">
        <v>0</v>
      </c>
      <c r="AO1934">
        <v>0</v>
      </c>
      <c r="AP1934">
        <v>0</v>
      </c>
      <c r="AQ1934">
        <v>0.28000000000000003</v>
      </c>
      <c r="AR1934">
        <v>0</v>
      </c>
      <c r="AS1934">
        <v>0</v>
      </c>
      <c r="AT1934">
        <v>0.18</v>
      </c>
      <c r="AU1934">
        <v>0</v>
      </c>
      <c r="AV1934" t="s">
        <v>97</v>
      </c>
      <c r="AW1934">
        <v>170.0208691</v>
      </c>
      <c r="AX1934">
        <v>-45.252823290000002</v>
      </c>
    </row>
    <row r="1935" spans="1:50" x14ac:dyDescent="0.55000000000000004">
      <c r="A1935">
        <v>341000</v>
      </c>
      <c r="B1935" t="s">
        <v>2037</v>
      </c>
      <c r="C1935" t="s">
        <v>96</v>
      </c>
      <c r="D1935">
        <v>0</v>
      </c>
      <c r="E1935">
        <v>0</v>
      </c>
      <c r="F1935">
        <v>0</v>
      </c>
      <c r="G1935">
        <v>0</v>
      </c>
      <c r="H1935">
        <v>0.98</v>
      </c>
      <c r="I1935">
        <v>0.01</v>
      </c>
      <c r="J1935">
        <v>0</v>
      </c>
      <c r="K1935">
        <v>0</v>
      </c>
      <c r="L1935">
        <v>0.01</v>
      </c>
      <c r="M1935">
        <v>0.02</v>
      </c>
      <c r="N1935">
        <v>4.3443677234164504</v>
      </c>
      <c r="O1935">
        <f t="shared" si="60"/>
        <v>171.23201130000001</v>
      </c>
      <c r="P1935">
        <f t="shared" si="61"/>
        <v>-44.406234380000001</v>
      </c>
      <c r="R1935">
        <v>339800</v>
      </c>
      <c r="S1935" t="s">
        <v>2069</v>
      </c>
      <c r="T1935" t="s">
        <v>96</v>
      </c>
      <c r="U1935">
        <v>0</v>
      </c>
      <c r="V1935">
        <v>0</v>
      </c>
      <c r="W1935">
        <v>0</v>
      </c>
      <c r="X1935">
        <v>0</v>
      </c>
      <c r="Y1935">
        <v>0.96</v>
      </c>
      <c r="Z1935">
        <v>0.03</v>
      </c>
      <c r="AA1935">
        <v>0</v>
      </c>
      <c r="AB1935">
        <v>0</v>
      </c>
      <c r="AC1935">
        <v>0.01</v>
      </c>
      <c r="AD1935">
        <v>0.02</v>
      </c>
      <c r="AE1935">
        <v>7.7125889341154297</v>
      </c>
      <c r="AF1935">
        <v>171.24781340000001</v>
      </c>
      <c r="AG1935">
        <v>-44.353333620000001</v>
      </c>
      <c r="AI1935">
        <v>345800</v>
      </c>
      <c r="AJ1935" t="s">
        <v>2081</v>
      </c>
      <c r="AK1935" t="s">
        <v>96</v>
      </c>
      <c r="AL1935">
        <v>0</v>
      </c>
      <c r="AM1935">
        <v>0.46</v>
      </c>
      <c r="AN1935">
        <v>0</v>
      </c>
      <c r="AO1935">
        <v>0</v>
      </c>
      <c r="AP1935">
        <v>0.01</v>
      </c>
      <c r="AQ1935">
        <v>0.25</v>
      </c>
      <c r="AR1935">
        <v>0</v>
      </c>
      <c r="AS1935">
        <v>0.06</v>
      </c>
      <c r="AT1935">
        <v>0.22</v>
      </c>
      <c r="AU1935">
        <v>0</v>
      </c>
      <c r="AV1935" t="s">
        <v>97</v>
      </c>
      <c r="AW1935">
        <v>169.42667900000001</v>
      </c>
      <c r="AX1935">
        <v>-45.58227059</v>
      </c>
    </row>
    <row r="1936" spans="1:50" x14ac:dyDescent="0.55000000000000004">
      <c r="A1936">
        <v>341100</v>
      </c>
      <c r="B1936" t="s">
        <v>2038</v>
      </c>
      <c r="C1936" t="s">
        <v>96</v>
      </c>
      <c r="D1936">
        <v>0</v>
      </c>
      <c r="E1936">
        <v>0</v>
      </c>
      <c r="F1936">
        <v>0</v>
      </c>
      <c r="G1936">
        <v>0</v>
      </c>
      <c r="H1936">
        <v>0.62</v>
      </c>
      <c r="I1936">
        <v>0</v>
      </c>
      <c r="J1936">
        <v>0</v>
      </c>
      <c r="K1936">
        <v>0</v>
      </c>
      <c r="L1936">
        <v>0.38</v>
      </c>
      <c r="M1936">
        <v>0.02</v>
      </c>
      <c r="N1936">
        <v>2.1999481493684798</v>
      </c>
      <c r="O1936">
        <f t="shared" si="60"/>
        <v>171.2514175</v>
      </c>
      <c r="P1936">
        <f t="shared" si="61"/>
        <v>-44.398383989999999</v>
      </c>
      <c r="R1936">
        <v>339900</v>
      </c>
      <c r="S1936" t="s">
        <v>2026</v>
      </c>
      <c r="T1936" t="s">
        <v>96</v>
      </c>
      <c r="U1936">
        <v>0</v>
      </c>
      <c r="V1936">
        <v>0</v>
      </c>
      <c r="W1936">
        <v>0</v>
      </c>
      <c r="X1936">
        <v>0</v>
      </c>
      <c r="Y1936">
        <v>0.95</v>
      </c>
      <c r="Z1936">
        <v>0.02</v>
      </c>
      <c r="AA1936">
        <v>0</v>
      </c>
      <c r="AB1936">
        <v>0</v>
      </c>
      <c r="AC1936">
        <v>0.03</v>
      </c>
      <c r="AD1936">
        <v>0.02</v>
      </c>
      <c r="AE1936">
        <v>7.8219247366442302</v>
      </c>
      <c r="AF1936">
        <v>171.1752582</v>
      </c>
      <c r="AG1936">
        <v>-44.440156119999997</v>
      </c>
      <c r="AI1936">
        <v>345900</v>
      </c>
      <c r="AJ1936" t="s">
        <v>2082</v>
      </c>
      <c r="AK1936" t="s">
        <v>96</v>
      </c>
      <c r="AL1936">
        <v>0</v>
      </c>
      <c r="AM1936">
        <v>1</v>
      </c>
      <c r="AN1936">
        <v>0</v>
      </c>
      <c r="AO1936">
        <v>0</v>
      </c>
      <c r="AP1936">
        <v>0</v>
      </c>
      <c r="AQ1936">
        <v>0</v>
      </c>
      <c r="AR1936">
        <v>0</v>
      </c>
      <c r="AS1936">
        <v>0</v>
      </c>
      <c r="AT1936">
        <v>0</v>
      </c>
      <c r="AU1936">
        <v>0</v>
      </c>
      <c r="AV1936" t="s">
        <v>97</v>
      </c>
      <c r="AW1936">
        <v>169.200559</v>
      </c>
      <c r="AX1936">
        <v>-44.333239239999997</v>
      </c>
    </row>
    <row r="1937" spans="1:50" x14ac:dyDescent="0.55000000000000004">
      <c r="A1937">
        <v>341200</v>
      </c>
      <c r="B1937" t="s">
        <v>2039</v>
      </c>
      <c r="C1937" t="s">
        <v>96</v>
      </c>
      <c r="D1937">
        <v>0</v>
      </c>
      <c r="E1937">
        <v>0</v>
      </c>
      <c r="F1937">
        <v>0</v>
      </c>
      <c r="G1937">
        <v>0</v>
      </c>
      <c r="H1937">
        <v>0.73</v>
      </c>
      <c r="I1937">
        <v>0</v>
      </c>
      <c r="J1937">
        <v>0</v>
      </c>
      <c r="K1937">
        <v>0</v>
      </c>
      <c r="L1937">
        <v>0.27</v>
      </c>
      <c r="M1937">
        <v>0.02</v>
      </c>
      <c r="N1937">
        <v>2.0980963805933301</v>
      </c>
      <c r="O1937">
        <f t="shared" si="60"/>
        <v>171.2551986</v>
      </c>
      <c r="P1937">
        <f t="shared" si="61"/>
        <v>-44.408583409999999</v>
      </c>
      <c r="R1937">
        <v>340000</v>
      </c>
      <c r="S1937" t="s">
        <v>2027</v>
      </c>
      <c r="T1937" t="s">
        <v>96</v>
      </c>
      <c r="U1937">
        <v>0</v>
      </c>
      <c r="V1937">
        <v>0</v>
      </c>
      <c r="W1937">
        <v>0</v>
      </c>
      <c r="X1937">
        <v>0</v>
      </c>
      <c r="Y1937">
        <v>0.91</v>
      </c>
      <c r="Z1937">
        <v>0</v>
      </c>
      <c r="AA1937">
        <v>0</v>
      </c>
      <c r="AB1937">
        <v>0</v>
      </c>
      <c r="AC1937">
        <v>0.09</v>
      </c>
      <c r="AD1937">
        <v>0.02</v>
      </c>
      <c r="AE1937">
        <v>2.7011834882390202</v>
      </c>
      <c r="AF1937">
        <v>171.19636589999999</v>
      </c>
      <c r="AG1937">
        <v>-44.3836929</v>
      </c>
      <c r="AI1937">
        <v>346000</v>
      </c>
      <c r="AJ1937" t="s">
        <v>2083</v>
      </c>
      <c r="AK1937" t="s">
        <v>96</v>
      </c>
      <c r="AL1937">
        <v>0</v>
      </c>
      <c r="AM1937">
        <v>0.5</v>
      </c>
      <c r="AN1937">
        <v>0</v>
      </c>
      <c r="AO1937">
        <v>0</v>
      </c>
      <c r="AP1937">
        <v>0</v>
      </c>
      <c r="AQ1937">
        <v>0</v>
      </c>
      <c r="AR1937">
        <v>0</v>
      </c>
      <c r="AS1937">
        <v>0.5</v>
      </c>
      <c r="AT1937">
        <v>0</v>
      </c>
      <c r="AU1937">
        <v>0</v>
      </c>
      <c r="AV1937" t="s">
        <v>97</v>
      </c>
      <c r="AW1937">
        <v>168.35602109999999</v>
      </c>
      <c r="AX1937">
        <v>-44.727746860000003</v>
      </c>
    </row>
    <row r="1938" spans="1:50" x14ac:dyDescent="0.55000000000000004">
      <c r="A1938">
        <v>341300</v>
      </c>
      <c r="B1938" t="s">
        <v>2040</v>
      </c>
      <c r="C1938" t="s">
        <v>96</v>
      </c>
      <c r="D1938">
        <v>0</v>
      </c>
      <c r="E1938">
        <v>0</v>
      </c>
      <c r="F1938">
        <v>0</v>
      </c>
      <c r="G1938">
        <v>0</v>
      </c>
      <c r="H1938">
        <v>0.85</v>
      </c>
      <c r="I1938">
        <v>0.03</v>
      </c>
      <c r="J1938">
        <v>0</v>
      </c>
      <c r="K1938">
        <v>0.02</v>
      </c>
      <c r="L1938">
        <v>0.1</v>
      </c>
      <c r="M1938">
        <v>0.02</v>
      </c>
      <c r="N1938">
        <v>3.45588861297577</v>
      </c>
      <c r="O1938">
        <f t="shared" si="60"/>
        <v>171.24632919999999</v>
      </c>
      <c r="P1938">
        <f t="shared" si="61"/>
        <v>-44.404690350000003</v>
      </c>
      <c r="R1938">
        <v>340100</v>
      </c>
      <c r="S1938" t="s">
        <v>2028</v>
      </c>
      <c r="T1938" t="s">
        <v>96</v>
      </c>
      <c r="U1938">
        <v>0</v>
      </c>
      <c r="V1938">
        <v>0</v>
      </c>
      <c r="W1938">
        <v>0</v>
      </c>
      <c r="X1938">
        <v>0</v>
      </c>
      <c r="Y1938">
        <v>1</v>
      </c>
      <c r="Z1938">
        <v>0</v>
      </c>
      <c r="AA1938">
        <v>0</v>
      </c>
      <c r="AB1938">
        <v>0</v>
      </c>
      <c r="AC1938">
        <v>0</v>
      </c>
      <c r="AD1938">
        <v>0.02</v>
      </c>
      <c r="AE1938">
        <v>2.2794029007357799</v>
      </c>
      <c r="AF1938">
        <v>171.20852649999901</v>
      </c>
      <c r="AG1938">
        <v>-44.387449349999997</v>
      </c>
      <c r="AI1938">
        <v>346200</v>
      </c>
      <c r="AJ1938" t="s">
        <v>2084</v>
      </c>
      <c r="AK1938" t="s">
        <v>96</v>
      </c>
      <c r="AL1938" t="s">
        <v>97</v>
      </c>
      <c r="AM1938" t="s">
        <v>97</v>
      </c>
      <c r="AN1938" t="s">
        <v>97</v>
      </c>
      <c r="AO1938">
        <v>0</v>
      </c>
      <c r="AP1938" t="s">
        <v>97</v>
      </c>
      <c r="AQ1938" t="s">
        <v>97</v>
      </c>
      <c r="AR1938">
        <v>0</v>
      </c>
      <c r="AS1938" t="s">
        <v>97</v>
      </c>
      <c r="AT1938" t="s">
        <v>97</v>
      </c>
      <c r="AU1938">
        <v>0</v>
      </c>
      <c r="AV1938" t="s">
        <v>97</v>
      </c>
      <c r="AW1938">
        <v>168.71544040000001</v>
      </c>
      <c r="AX1938">
        <v>-44.837129939999997</v>
      </c>
    </row>
    <row r="1939" spans="1:50" x14ac:dyDescent="0.55000000000000004">
      <c r="A1939">
        <v>341400</v>
      </c>
      <c r="B1939" t="s">
        <v>2041</v>
      </c>
      <c r="C1939" t="s">
        <v>96</v>
      </c>
      <c r="D1939">
        <v>0</v>
      </c>
      <c r="E1939">
        <v>0</v>
      </c>
      <c r="F1939">
        <v>0</v>
      </c>
      <c r="G1939">
        <v>0</v>
      </c>
      <c r="H1939">
        <v>0.95</v>
      </c>
      <c r="I1939">
        <v>0.03</v>
      </c>
      <c r="J1939">
        <v>0</v>
      </c>
      <c r="K1939">
        <v>0</v>
      </c>
      <c r="L1939">
        <v>0.02</v>
      </c>
      <c r="M1939">
        <v>0.02</v>
      </c>
      <c r="N1939">
        <v>4.88628364092982</v>
      </c>
      <c r="O1939">
        <f t="shared" si="60"/>
        <v>171.24726219999999</v>
      </c>
      <c r="P1939">
        <f t="shared" si="61"/>
        <v>-44.411746049999998</v>
      </c>
      <c r="R1939">
        <v>340200</v>
      </c>
      <c r="S1939" t="s">
        <v>2029</v>
      </c>
      <c r="T1939" t="s">
        <v>96</v>
      </c>
      <c r="U1939">
        <v>0</v>
      </c>
      <c r="V1939">
        <v>0</v>
      </c>
      <c r="W1939">
        <v>0</v>
      </c>
      <c r="X1939">
        <v>0</v>
      </c>
      <c r="Y1939">
        <v>1</v>
      </c>
      <c r="Z1939">
        <v>0</v>
      </c>
      <c r="AA1939">
        <v>0</v>
      </c>
      <c r="AB1939">
        <v>0</v>
      </c>
      <c r="AC1939">
        <v>0</v>
      </c>
      <c r="AD1939">
        <v>0.02</v>
      </c>
      <c r="AE1939">
        <v>1.46782773701178</v>
      </c>
      <c r="AF1939">
        <v>171.22462479999999</v>
      </c>
      <c r="AG1939">
        <v>-44.379568120000002</v>
      </c>
      <c r="AI1939">
        <v>346600</v>
      </c>
      <c r="AJ1939" t="s">
        <v>2085</v>
      </c>
      <c r="AK1939" t="s">
        <v>96</v>
      </c>
      <c r="AL1939" t="s">
        <v>97</v>
      </c>
      <c r="AM1939" t="s">
        <v>97</v>
      </c>
      <c r="AN1939" t="s">
        <v>97</v>
      </c>
      <c r="AO1939">
        <v>0</v>
      </c>
      <c r="AP1939" t="s">
        <v>97</v>
      </c>
      <c r="AQ1939" t="s">
        <v>97</v>
      </c>
      <c r="AR1939">
        <v>0</v>
      </c>
      <c r="AS1939" t="s">
        <v>97</v>
      </c>
      <c r="AT1939" t="s">
        <v>97</v>
      </c>
      <c r="AU1939">
        <v>0</v>
      </c>
      <c r="AV1939" t="s">
        <v>97</v>
      </c>
      <c r="AW1939">
        <v>169.13083649999999</v>
      </c>
      <c r="AX1939">
        <v>-44.673994749999999</v>
      </c>
    </row>
    <row r="1940" spans="1:50" x14ac:dyDescent="0.55000000000000004">
      <c r="A1940">
        <v>341500</v>
      </c>
      <c r="B1940" t="s">
        <v>2042</v>
      </c>
      <c r="C1940" t="s">
        <v>96</v>
      </c>
      <c r="D1940">
        <v>0</v>
      </c>
      <c r="E1940">
        <v>0</v>
      </c>
      <c r="F1940">
        <v>0</v>
      </c>
      <c r="G1940">
        <v>0</v>
      </c>
      <c r="H1940">
        <v>0.45</v>
      </c>
      <c r="I1940">
        <v>0.03</v>
      </c>
      <c r="J1940">
        <v>0</v>
      </c>
      <c r="K1940">
        <v>0.04</v>
      </c>
      <c r="L1940">
        <v>0.48</v>
      </c>
      <c r="M1940">
        <v>0.02</v>
      </c>
      <c r="N1940">
        <v>2.95267362418052</v>
      </c>
      <c r="O1940">
        <f t="shared" si="60"/>
        <v>170.30646919999899</v>
      </c>
      <c r="P1940">
        <f t="shared" si="61"/>
        <v>-43.929758159999999</v>
      </c>
      <c r="R1940">
        <v>340300</v>
      </c>
      <c r="S1940" t="s">
        <v>2030</v>
      </c>
      <c r="T1940" t="s">
        <v>96</v>
      </c>
      <c r="U1940">
        <v>0</v>
      </c>
      <c r="V1940">
        <v>0</v>
      </c>
      <c r="W1940">
        <v>0</v>
      </c>
      <c r="X1940">
        <v>0</v>
      </c>
      <c r="Y1940">
        <v>0.88</v>
      </c>
      <c r="Z1940">
        <v>0</v>
      </c>
      <c r="AA1940">
        <v>0</v>
      </c>
      <c r="AB1940">
        <v>0</v>
      </c>
      <c r="AC1940">
        <v>0.12</v>
      </c>
      <c r="AD1940">
        <v>0.02</v>
      </c>
      <c r="AE1940">
        <v>2.7810301551506398</v>
      </c>
      <c r="AF1940">
        <v>171.2353454</v>
      </c>
      <c r="AG1940">
        <v>-44.377047159999996</v>
      </c>
      <c r="AI1940">
        <v>346700</v>
      </c>
      <c r="AJ1940" t="s">
        <v>2086</v>
      </c>
      <c r="AK1940" t="s">
        <v>96</v>
      </c>
      <c r="AL1940">
        <v>0</v>
      </c>
      <c r="AM1940">
        <v>0.32</v>
      </c>
      <c r="AN1940">
        <v>0</v>
      </c>
      <c r="AO1940">
        <v>0</v>
      </c>
      <c r="AP1940">
        <v>0.03</v>
      </c>
      <c r="AQ1940">
        <v>0.39</v>
      </c>
      <c r="AR1940">
        <v>0</v>
      </c>
      <c r="AS1940">
        <v>0.16</v>
      </c>
      <c r="AT1940">
        <v>0.1</v>
      </c>
      <c r="AU1940">
        <v>0</v>
      </c>
      <c r="AV1940">
        <v>5.4125115170190599</v>
      </c>
      <c r="AW1940">
        <v>169.1523206</v>
      </c>
      <c r="AX1940">
        <v>-44.680041090000003</v>
      </c>
    </row>
    <row r="1941" spans="1:50" x14ac:dyDescent="0.55000000000000004">
      <c r="A1941">
        <v>341800</v>
      </c>
      <c r="B1941" t="s">
        <v>2043</v>
      </c>
      <c r="C1941" t="s">
        <v>96</v>
      </c>
      <c r="D1941">
        <v>0</v>
      </c>
      <c r="E1941">
        <v>0</v>
      </c>
      <c r="F1941">
        <v>0</v>
      </c>
      <c r="G1941">
        <v>0</v>
      </c>
      <c r="H1941">
        <v>0.66</v>
      </c>
      <c r="I1941">
        <v>0.06</v>
      </c>
      <c r="J1941">
        <v>0</v>
      </c>
      <c r="K1941">
        <v>0.09</v>
      </c>
      <c r="L1941">
        <v>0.19</v>
      </c>
      <c r="M1941">
        <v>0.02</v>
      </c>
      <c r="N1941">
        <v>6.0824159062724101</v>
      </c>
      <c r="O1941">
        <f t="shared" si="60"/>
        <v>170.09376850000001</v>
      </c>
      <c r="P1941">
        <f t="shared" si="61"/>
        <v>-44.268556629999999</v>
      </c>
      <c r="R1941">
        <v>340400</v>
      </c>
      <c r="S1941" t="s">
        <v>2031</v>
      </c>
      <c r="T1941" t="s">
        <v>96</v>
      </c>
      <c r="U1941">
        <v>0</v>
      </c>
      <c r="V1941">
        <v>0</v>
      </c>
      <c r="W1941">
        <v>0</v>
      </c>
      <c r="X1941">
        <v>0</v>
      </c>
      <c r="Y1941">
        <v>0.93</v>
      </c>
      <c r="Z1941">
        <v>0</v>
      </c>
      <c r="AA1941">
        <v>0</v>
      </c>
      <c r="AB1941">
        <v>0</v>
      </c>
      <c r="AC1941">
        <v>7.0000000000000007E-2</v>
      </c>
      <c r="AD1941">
        <v>0.02</v>
      </c>
      <c r="AE1941">
        <v>4.3065588676501596</v>
      </c>
      <c r="AF1941">
        <v>171.22318730000001</v>
      </c>
      <c r="AG1941">
        <v>-44.386151560000002</v>
      </c>
      <c r="AI1941">
        <v>346800</v>
      </c>
      <c r="AJ1941" t="s">
        <v>2087</v>
      </c>
      <c r="AK1941" t="s">
        <v>96</v>
      </c>
      <c r="AL1941" t="s">
        <v>97</v>
      </c>
      <c r="AM1941" t="s">
        <v>97</v>
      </c>
      <c r="AN1941" t="s">
        <v>97</v>
      </c>
      <c r="AO1941">
        <v>0</v>
      </c>
      <c r="AP1941" t="s">
        <v>97</v>
      </c>
      <c r="AQ1941" t="s">
        <v>97</v>
      </c>
      <c r="AR1941">
        <v>0</v>
      </c>
      <c r="AS1941" t="s">
        <v>97</v>
      </c>
      <c r="AT1941" t="s">
        <v>97</v>
      </c>
      <c r="AU1941">
        <v>0</v>
      </c>
      <c r="AV1941" t="s">
        <v>97</v>
      </c>
      <c r="AW1941">
        <v>169.11527949999899</v>
      </c>
      <c r="AX1941">
        <v>-44.703362409999997</v>
      </c>
    </row>
    <row r="1942" spans="1:50" x14ac:dyDescent="0.55000000000000004">
      <c r="A1942">
        <v>341900</v>
      </c>
      <c r="B1942" t="s">
        <v>2044</v>
      </c>
      <c r="C1942" t="s">
        <v>96</v>
      </c>
      <c r="D1942">
        <v>0</v>
      </c>
      <c r="E1942">
        <v>0</v>
      </c>
      <c r="F1942">
        <v>0</v>
      </c>
      <c r="G1942">
        <v>0</v>
      </c>
      <c r="H1942">
        <v>0.94</v>
      </c>
      <c r="I1942">
        <v>0.06</v>
      </c>
      <c r="J1942">
        <v>0</v>
      </c>
      <c r="K1942">
        <v>0</v>
      </c>
      <c r="L1942">
        <v>0</v>
      </c>
      <c r="M1942">
        <v>0.02</v>
      </c>
      <c r="N1942">
        <v>9.0227899278925108</v>
      </c>
      <c r="O1942">
        <f t="shared" si="60"/>
        <v>170.83990109999999</v>
      </c>
      <c r="P1942">
        <f t="shared" si="61"/>
        <v>-44.046979039999997</v>
      </c>
      <c r="R1942">
        <v>340500</v>
      </c>
      <c r="S1942" t="s">
        <v>2032</v>
      </c>
      <c r="T1942" t="s">
        <v>96</v>
      </c>
      <c r="U1942">
        <v>0</v>
      </c>
      <c r="V1942">
        <v>0</v>
      </c>
      <c r="W1942">
        <v>0</v>
      </c>
      <c r="X1942">
        <v>0</v>
      </c>
      <c r="Y1942">
        <v>0.67</v>
      </c>
      <c r="Z1942">
        <v>0</v>
      </c>
      <c r="AA1942">
        <v>0</v>
      </c>
      <c r="AB1942">
        <v>0</v>
      </c>
      <c r="AC1942">
        <v>0.33</v>
      </c>
      <c r="AD1942">
        <v>0.02</v>
      </c>
      <c r="AE1942">
        <v>0.64197251070863404</v>
      </c>
      <c r="AF1942">
        <v>171.21780659999999</v>
      </c>
      <c r="AG1942">
        <v>-44.393528279999998</v>
      </c>
      <c r="AI1942">
        <v>346900</v>
      </c>
      <c r="AJ1942" t="s">
        <v>2088</v>
      </c>
      <c r="AK1942" t="s">
        <v>96</v>
      </c>
      <c r="AL1942">
        <v>0</v>
      </c>
      <c r="AM1942">
        <v>0</v>
      </c>
      <c r="AN1942">
        <v>0</v>
      </c>
      <c r="AO1942">
        <v>0</v>
      </c>
      <c r="AP1942">
        <v>0</v>
      </c>
      <c r="AQ1942">
        <v>0.7</v>
      </c>
      <c r="AR1942">
        <v>0</v>
      </c>
      <c r="AS1942">
        <v>0</v>
      </c>
      <c r="AT1942">
        <v>0.3</v>
      </c>
      <c r="AU1942">
        <v>0</v>
      </c>
      <c r="AV1942" t="s">
        <v>97</v>
      </c>
      <c r="AW1942">
        <v>169.17859369999999</v>
      </c>
      <c r="AX1942">
        <v>-44.68265178</v>
      </c>
    </row>
    <row r="1943" spans="1:50" x14ac:dyDescent="0.55000000000000004">
      <c r="A1943">
        <v>342000</v>
      </c>
      <c r="B1943" t="s">
        <v>2045</v>
      </c>
      <c r="C1943" t="s">
        <v>96</v>
      </c>
      <c r="D1943">
        <v>0</v>
      </c>
      <c r="E1943">
        <v>0</v>
      </c>
      <c r="F1943">
        <v>0</v>
      </c>
      <c r="G1943">
        <v>0</v>
      </c>
      <c r="H1943">
        <v>0.63</v>
      </c>
      <c r="I1943">
        <v>0</v>
      </c>
      <c r="J1943">
        <v>0</v>
      </c>
      <c r="K1943">
        <v>0.09</v>
      </c>
      <c r="L1943">
        <v>0.28000000000000003</v>
      </c>
      <c r="M1943">
        <v>0.02</v>
      </c>
      <c r="N1943">
        <v>5.9043485711091304</v>
      </c>
      <c r="O1943">
        <f t="shared" si="60"/>
        <v>170.82535350000001</v>
      </c>
      <c r="P1943">
        <f t="shared" si="61"/>
        <v>-44.097010869999998</v>
      </c>
      <c r="R1943">
        <v>340600</v>
      </c>
      <c r="S1943" t="s">
        <v>2033</v>
      </c>
      <c r="T1943" t="s">
        <v>96</v>
      </c>
      <c r="U1943">
        <v>0</v>
      </c>
      <c r="V1943">
        <v>0</v>
      </c>
      <c r="W1943">
        <v>0</v>
      </c>
      <c r="X1943">
        <v>0</v>
      </c>
      <c r="Y1943">
        <v>0.87</v>
      </c>
      <c r="Z1943">
        <v>0</v>
      </c>
      <c r="AA1943">
        <v>0</v>
      </c>
      <c r="AB1943">
        <v>0</v>
      </c>
      <c r="AC1943">
        <v>0.13</v>
      </c>
      <c r="AD1943">
        <v>0.02</v>
      </c>
      <c r="AE1943">
        <v>3.85365063722708</v>
      </c>
      <c r="AF1943">
        <v>171.24203269999899</v>
      </c>
      <c r="AG1943">
        <v>-44.383658160000003</v>
      </c>
      <c r="AI1943">
        <v>347000</v>
      </c>
      <c r="AJ1943" t="s">
        <v>2089</v>
      </c>
      <c r="AK1943" t="s">
        <v>96</v>
      </c>
      <c r="AL1943">
        <v>0</v>
      </c>
      <c r="AM1943">
        <v>0</v>
      </c>
      <c r="AN1943">
        <v>0</v>
      </c>
      <c r="AO1943">
        <v>0</v>
      </c>
      <c r="AP1943">
        <v>0</v>
      </c>
      <c r="AQ1943">
        <v>1</v>
      </c>
      <c r="AR1943">
        <v>0</v>
      </c>
      <c r="AS1943">
        <v>0</v>
      </c>
      <c r="AT1943">
        <v>0</v>
      </c>
      <c r="AU1943">
        <v>0</v>
      </c>
      <c r="AV1943">
        <v>4.0368865829063001</v>
      </c>
      <c r="AW1943">
        <v>169.14994949999999</v>
      </c>
      <c r="AX1943">
        <v>-44.70519427</v>
      </c>
    </row>
    <row r="1944" spans="1:50" x14ac:dyDescent="0.55000000000000004">
      <c r="A1944">
        <v>342100</v>
      </c>
      <c r="B1944" t="s">
        <v>2046</v>
      </c>
      <c r="C1944" t="s">
        <v>96</v>
      </c>
      <c r="D1944">
        <v>0</v>
      </c>
      <c r="E1944">
        <v>0</v>
      </c>
      <c r="F1944">
        <v>0</v>
      </c>
      <c r="G1944">
        <v>0</v>
      </c>
      <c r="H1944">
        <v>1</v>
      </c>
      <c r="I1944">
        <v>0</v>
      </c>
      <c r="J1944">
        <v>0</v>
      </c>
      <c r="K1944">
        <v>0</v>
      </c>
      <c r="L1944">
        <v>0</v>
      </c>
      <c r="M1944">
        <v>0.02</v>
      </c>
      <c r="N1944">
        <v>25.716415671150202</v>
      </c>
      <c r="O1944">
        <f t="shared" si="60"/>
        <v>170.59314369999899</v>
      </c>
      <c r="P1944">
        <f t="shared" si="61"/>
        <v>-44.5949764</v>
      </c>
      <c r="R1944">
        <v>340700</v>
      </c>
      <c r="S1944" t="s">
        <v>2034</v>
      </c>
      <c r="T1944" t="s">
        <v>96</v>
      </c>
      <c r="U1944">
        <v>0</v>
      </c>
      <c r="V1944">
        <v>0</v>
      </c>
      <c r="W1944">
        <v>0</v>
      </c>
      <c r="X1944">
        <v>0</v>
      </c>
      <c r="Y1944">
        <v>0.89</v>
      </c>
      <c r="Z1944">
        <v>0</v>
      </c>
      <c r="AA1944">
        <v>0</v>
      </c>
      <c r="AB1944">
        <v>0</v>
      </c>
      <c r="AC1944">
        <v>0.11</v>
      </c>
      <c r="AD1944">
        <v>0.02</v>
      </c>
      <c r="AE1944">
        <v>2.2662756358727298</v>
      </c>
      <c r="AF1944">
        <v>171.23045070000001</v>
      </c>
      <c r="AG1944">
        <v>-44.395965920000002</v>
      </c>
      <c r="AI1944">
        <v>347100</v>
      </c>
      <c r="AJ1944" t="s">
        <v>2090</v>
      </c>
      <c r="AK1944" t="s">
        <v>96</v>
      </c>
      <c r="AL1944" t="s">
        <v>97</v>
      </c>
      <c r="AM1944" t="s">
        <v>97</v>
      </c>
      <c r="AN1944" t="s">
        <v>97</v>
      </c>
      <c r="AO1944">
        <v>0</v>
      </c>
      <c r="AP1944" t="s">
        <v>97</v>
      </c>
      <c r="AQ1944" t="s">
        <v>97</v>
      </c>
      <c r="AR1944">
        <v>0</v>
      </c>
      <c r="AS1944" t="s">
        <v>97</v>
      </c>
      <c r="AT1944" t="s">
        <v>97</v>
      </c>
      <c r="AU1944">
        <v>0</v>
      </c>
      <c r="AV1944" t="s">
        <v>97</v>
      </c>
      <c r="AW1944">
        <v>169.26678430000001</v>
      </c>
      <c r="AX1944">
        <v>-44.613878790000001</v>
      </c>
    </row>
    <row r="1945" spans="1:50" x14ac:dyDescent="0.55000000000000004">
      <c r="A1945">
        <v>342200</v>
      </c>
      <c r="B1945" t="s">
        <v>2047</v>
      </c>
      <c r="C1945" t="s">
        <v>96</v>
      </c>
      <c r="D1945">
        <v>0</v>
      </c>
      <c r="E1945">
        <v>0</v>
      </c>
      <c r="F1945">
        <v>0</v>
      </c>
      <c r="G1945">
        <v>0</v>
      </c>
      <c r="H1945">
        <v>1</v>
      </c>
      <c r="I1945">
        <v>0</v>
      </c>
      <c r="J1945">
        <v>0</v>
      </c>
      <c r="K1945">
        <v>0</v>
      </c>
      <c r="L1945">
        <v>0</v>
      </c>
      <c r="M1945">
        <v>0.02</v>
      </c>
      <c r="N1945">
        <v>12.4921054255176</v>
      </c>
      <c r="O1945">
        <f t="shared" si="60"/>
        <v>170.93976180000001</v>
      </c>
      <c r="P1945">
        <f t="shared" si="61"/>
        <v>-44.499627869999998</v>
      </c>
      <c r="R1945">
        <v>340800</v>
      </c>
      <c r="S1945" t="s">
        <v>2036</v>
      </c>
      <c r="T1945" t="s">
        <v>96</v>
      </c>
      <c r="U1945">
        <v>0</v>
      </c>
      <c r="V1945">
        <v>0</v>
      </c>
      <c r="W1945">
        <v>0</v>
      </c>
      <c r="X1945">
        <v>0</v>
      </c>
      <c r="Y1945">
        <v>0.92</v>
      </c>
      <c r="Z1945">
        <v>0</v>
      </c>
      <c r="AA1945">
        <v>0</v>
      </c>
      <c r="AB1945">
        <v>0</v>
      </c>
      <c r="AC1945">
        <v>0.08</v>
      </c>
      <c r="AD1945">
        <v>0.02</v>
      </c>
      <c r="AE1945">
        <v>3.1119248398214698</v>
      </c>
      <c r="AF1945">
        <v>171.2416959</v>
      </c>
      <c r="AG1945">
        <v>-44.395487119999999</v>
      </c>
      <c r="AI1945">
        <v>347200</v>
      </c>
      <c r="AJ1945" t="s">
        <v>2091</v>
      </c>
      <c r="AK1945" t="s">
        <v>96</v>
      </c>
      <c r="AL1945">
        <v>0</v>
      </c>
      <c r="AM1945">
        <v>0.26</v>
      </c>
      <c r="AN1945">
        <v>0</v>
      </c>
      <c r="AO1945">
        <v>0</v>
      </c>
      <c r="AP1945">
        <v>0.01</v>
      </c>
      <c r="AQ1945">
        <v>0.57999999999999996</v>
      </c>
      <c r="AR1945">
        <v>0</v>
      </c>
      <c r="AS1945">
        <v>0.15</v>
      </c>
      <c r="AT1945">
        <v>0</v>
      </c>
      <c r="AU1945">
        <v>0</v>
      </c>
      <c r="AV1945">
        <v>6.1728710781157501</v>
      </c>
      <c r="AW1945">
        <v>169.29431959999999</v>
      </c>
      <c r="AX1945">
        <v>-44.68728145</v>
      </c>
    </row>
    <row r="1946" spans="1:50" x14ac:dyDescent="0.55000000000000004">
      <c r="A1946">
        <v>342300</v>
      </c>
      <c r="B1946" t="s">
        <v>2048</v>
      </c>
      <c r="C1946" t="s">
        <v>96</v>
      </c>
      <c r="D1946">
        <v>0</v>
      </c>
      <c r="E1946">
        <v>0</v>
      </c>
      <c r="F1946">
        <v>0</v>
      </c>
      <c r="G1946">
        <v>0</v>
      </c>
      <c r="H1946">
        <v>1</v>
      </c>
      <c r="I1946">
        <v>0</v>
      </c>
      <c r="J1946">
        <v>0</v>
      </c>
      <c r="K1946">
        <v>0</v>
      </c>
      <c r="L1946">
        <v>0</v>
      </c>
      <c r="M1946">
        <v>0.02</v>
      </c>
      <c r="N1946">
        <v>12.4339512038731</v>
      </c>
      <c r="O1946">
        <f t="shared" si="60"/>
        <v>171.10964229999999</v>
      </c>
      <c r="P1946">
        <f t="shared" si="61"/>
        <v>-44.490214450000003</v>
      </c>
      <c r="R1946">
        <v>341000</v>
      </c>
      <c r="S1946" t="s">
        <v>2037</v>
      </c>
      <c r="T1946" t="s">
        <v>96</v>
      </c>
      <c r="U1946">
        <v>0</v>
      </c>
      <c r="V1946">
        <v>0</v>
      </c>
      <c r="W1946">
        <v>0</v>
      </c>
      <c r="X1946">
        <v>0</v>
      </c>
      <c r="Y1946">
        <v>1</v>
      </c>
      <c r="Z1946">
        <v>0</v>
      </c>
      <c r="AA1946">
        <v>0</v>
      </c>
      <c r="AB1946">
        <v>0</v>
      </c>
      <c r="AC1946">
        <v>0</v>
      </c>
      <c r="AD1946">
        <v>0.02</v>
      </c>
      <c r="AE1946">
        <v>0.84405510930102801</v>
      </c>
      <c r="AF1946">
        <v>171.23201130000001</v>
      </c>
      <c r="AG1946">
        <v>-44.406234380000001</v>
      </c>
      <c r="AI1946">
        <v>347300</v>
      </c>
      <c r="AJ1946" t="s">
        <v>2092</v>
      </c>
      <c r="AK1946" t="s">
        <v>96</v>
      </c>
      <c r="AL1946" t="s">
        <v>97</v>
      </c>
      <c r="AM1946" t="s">
        <v>97</v>
      </c>
      <c r="AN1946" t="s">
        <v>97</v>
      </c>
      <c r="AO1946">
        <v>0</v>
      </c>
      <c r="AP1946" t="s">
        <v>97</v>
      </c>
      <c r="AQ1946" t="s">
        <v>97</v>
      </c>
      <c r="AR1946">
        <v>0</v>
      </c>
      <c r="AS1946" t="s">
        <v>97</v>
      </c>
      <c r="AT1946" t="s">
        <v>97</v>
      </c>
      <c r="AU1946">
        <v>0</v>
      </c>
      <c r="AV1946" t="s">
        <v>97</v>
      </c>
      <c r="AW1946">
        <v>168.513057</v>
      </c>
      <c r="AX1946">
        <v>-45.196191519999999</v>
      </c>
    </row>
    <row r="1947" spans="1:50" x14ac:dyDescent="0.55000000000000004">
      <c r="A1947">
        <v>342400</v>
      </c>
      <c r="B1947" t="s">
        <v>2049</v>
      </c>
      <c r="C1947" t="s">
        <v>96</v>
      </c>
      <c r="D1947">
        <v>0</v>
      </c>
      <c r="E1947">
        <v>0</v>
      </c>
      <c r="F1947">
        <v>0</v>
      </c>
      <c r="G1947">
        <v>0</v>
      </c>
      <c r="H1947">
        <v>0.97</v>
      </c>
      <c r="I1947">
        <v>0</v>
      </c>
      <c r="J1947">
        <v>0</v>
      </c>
      <c r="K1947">
        <v>0</v>
      </c>
      <c r="L1947">
        <v>0.03</v>
      </c>
      <c r="M1947">
        <v>0.02</v>
      </c>
      <c r="N1947">
        <v>8.5182572948880004</v>
      </c>
      <c r="O1947">
        <f t="shared" si="60"/>
        <v>171.05113929999999</v>
      </c>
      <c r="P1947">
        <f t="shared" si="61"/>
        <v>-44.688137689999998</v>
      </c>
      <c r="R1947">
        <v>341100</v>
      </c>
      <c r="S1947" t="s">
        <v>2038</v>
      </c>
      <c r="T1947" t="s">
        <v>96</v>
      </c>
      <c r="U1947">
        <v>0</v>
      </c>
      <c r="V1947">
        <v>0</v>
      </c>
      <c r="W1947">
        <v>0</v>
      </c>
      <c r="X1947">
        <v>0</v>
      </c>
      <c r="Y1947">
        <v>0.88</v>
      </c>
      <c r="Z1947">
        <v>0.03</v>
      </c>
      <c r="AA1947">
        <v>0</v>
      </c>
      <c r="AB1947">
        <v>0.02</v>
      </c>
      <c r="AC1947">
        <v>7.0000000000000007E-2</v>
      </c>
      <c r="AD1947">
        <v>0.02</v>
      </c>
      <c r="AE1947">
        <v>6.3125121874040797</v>
      </c>
      <c r="AF1947">
        <v>171.2514175</v>
      </c>
      <c r="AG1947">
        <v>-44.398383989999999</v>
      </c>
      <c r="AI1947">
        <v>347400</v>
      </c>
      <c r="AJ1947" t="s">
        <v>2093</v>
      </c>
      <c r="AK1947" t="s">
        <v>96</v>
      </c>
      <c r="AL1947" t="s">
        <v>97</v>
      </c>
      <c r="AM1947" t="s">
        <v>97</v>
      </c>
      <c r="AN1947" t="s">
        <v>97</v>
      </c>
      <c r="AO1947">
        <v>0</v>
      </c>
      <c r="AP1947" t="s">
        <v>97</v>
      </c>
      <c r="AQ1947" t="s">
        <v>97</v>
      </c>
      <c r="AR1947">
        <v>0</v>
      </c>
      <c r="AS1947" t="s">
        <v>97</v>
      </c>
      <c r="AT1947" t="s">
        <v>97</v>
      </c>
      <c r="AU1947">
        <v>0</v>
      </c>
      <c r="AV1947" t="s">
        <v>97</v>
      </c>
      <c r="AW1947">
        <v>168.6732629</v>
      </c>
      <c r="AX1947">
        <v>-44.989249090000001</v>
      </c>
    </row>
    <row r="1948" spans="1:50" x14ac:dyDescent="0.55000000000000004">
      <c r="A1948">
        <v>342500</v>
      </c>
      <c r="B1948" t="s">
        <v>2050</v>
      </c>
      <c r="C1948" t="s">
        <v>96</v>
      </c>
      <c r="D1948">
        <v>0</v>
      </c>
      <c r="E1948">
        <v>0</v>
      </c>
      <c r="F1948">
        <v>0</v>
      </c>
      <c r="G1948">
        <v>0</v>
      </c>
      <c r="H1948">
        <v>1</v>
      </c>
      <c r="I1948">
        <v>0</v>
      </c>
      <c r="J1948">
        <v>0</v>
      </c>
      <c r="K1948">
        <v>0</v>
      </c>
      <c r="L1948">
        <v>0</v>
      </c>
      <c r="M1948">
        <v>0.02</v>
      </c>
      <c r="N1948">
        <v>2.9860484720879299</v>
      </c>
      <c r="O1948">
        <f t="shared" si="60"/>
        <v>171.04856509999999</v>
      </c>
      <c r="P1948">
        <f t="shared" si="61"/>
        <v>-44.726462130000002</v>
      </c>
      <c r="R1948">
        <v>341200</v>
      </c>
      <c r="S1948" t="s">
        <v>2039</v>
      </c>
      <c r="T1948" t="s">
        <v>96</v>
      </c>
      <c r="U1948">
        <v>0</v>
      </c>
      <c r="V1948">
        <v>0</v>
      </c>
      <c r="W1948">
        <v>0</v>
      </c>
      <c r="X1948">
        <v>0</v>
      </c>
      <c r="Y1948">
        <v>0.95</v>
      </c>
      <c r="Z1948">
        <v>0</v>
      </c>
      <c r="AA1948">
        <v>0</v>
      </c>
      <c r="AB1948">
        <v>0</v>
      </c>
      <c r="AC1948">
        <v>0.05</v>
      </c>
      <c r="AD1948">
        <v>0.02</v>
      </c>
      <c r="AE1948">
        <v>6.2437235491913698</v>
      </c>
      <c r="AF1948">
        <v>171.2551986</v>
      </c>
      <c r="AG1948">
        <v>-44.408583409999999</v>
      </c>
      <c r="AI1948">
        <v>347500</v>
      </c>
      <c r="AJ1948" t="s">
        <v>2094</v>
      </c>
      <c r="AK1948" t="s">
        <v>96</v>
      </c>
      <c r="AL1948" t="s">
        <v>97</v>
      </c>
      <c r="AM1948" t="s">
        <v>97</v>
      </c>
      <c r="AN1948" t="s">
        <v>97</v>
      </c>
      <c r="AO1948">
        <v>0</v>
      </c>
      <c r="AP1948" t="s">
        <v>97</v>
      </c>
      <c r="AQ1948" t="s">
        <v>97</v>
      </c>
      <c r="AR1948">
        <v>0</v>
      </c>
      <c r="AS1948" t="s">
        <v>97</v>
      </c>
      <c r="AT1948" t="s">
        <v>97</v>
      </c>
      <c r="AU1948">
        <v>0</v>
      </c>
      <c r="AV1948" t="s">
        <v>97</v>
      </c>
      <c r="AW1948">
        <v>168.78382669999999</v>
      </c>
      <c r="AX1948">
        <v>-44.971409710000003</v>
      </c>
    </row>
    <row r="1949" spans="1:50" x14ac:dyDescent="0.55000000000000004">
      <c r="A1949">
        <v>342600</v>
      </c>
      <c r="B1949" t="s">
        <v>2051</v>
      </c>
      <c r="C1949" t="s">
        <v>96</v>
      </c>
      <c r="D1949">
        <v>0</v>
      </c>
      <c r="E1949">
        <v>0</v>
      </c>
      <c r="F1949">
        <v>0</v>
      </c>
      <c r="G1949">
        <v>0</v>
      </c>
      <c r="H1949">
        <v>0.89</v>
      </c>
      <c r="I1949">
        <v>0</v>
      </c>
      <c r="J1949">
        <v>0</v>
      </c>
      <c r="K1949">
        <v>0</v>
      </c>
      <c r="L1949">
        <v>0.11</v>
      </c>
      <c r="M1949">
        <v>0.02</v>
      </c>
      <c r="N1949">
        <v>4.5841029071568702</v>
      </c>
      <c r="O1949">
        <f t="shared" si="60"/>
        <v>171.00103290000001</v>
      </c>
      <c r="P1949">
        <f t="shared" si="61"/>
        <v>-44.853725679999997</v>
      </c>
      <c r="R1949">
        <v>341300</v>
      </c>
      <c r="S1949" t="s">
        <v>2040</v>
      </c>
      <c r="T1949" t="s">
        <v>96</v>
      </c>
      <c r="U1949">
        <v>0</v>
      </c>
      <c r="V1949">
        <v>0</v>
      </c>
      <c r="W1949">
        <v>0</v>
      </c>
      <c r="X1949">
        <v>0</v>
      </c>
      <c r="Y1949">
        <v>0.97</v>
      </c>
      <c r="Z1949">
        <v>0</v>
      </c>
      <c r="AA1949">
        <v>0</v>
      </c>
      <c r="AB1949">
        <v>0</v>
      </c>
      <c r="AC1949">
        <v>0.03</v>
      </c>
      <c r="AD1949">
        <v>0.02</v>
      </c>
      <c r="AE1949">
        <v>4.3057312891936901</v>
      </c>
      <c r="AF1949">
        <v>171.24632919999999</v>
      </c>
      <c r="AG1949">
        <v>-44.404690350000003</v>
      </c>
      <c r="AI1949">
        <v>347700</v>
      </c>
      <c r="AJ1949" t="s">
        <v>2095</v>
      </c>
      <c r="AK1949" t="s">
        <v>96</v>
      </c>
      <c r="AL1949">
        <v>0</v>
      </c>
      <c r="AM1949">
        <v>0.48</v>
      </c>
      <c r="AN1949">
        <v>0</v>
      </c>
      <c r="AO1949">
        <v>0</v>
      </c>
      <c r="AP1949">
        <v>0.04</v>
      </c>
      <c r="AQ1949">
        <v>0.42</v>
      </c>
      <c r="AR1949">
        <v>0</v>
      </c>
      <c r="AS1949">
        <v>0</v>
      </c>
      <c r="AT1949">
        <v>0.06</v>
      </c>
      <c r="AU1949">
        <v>0</v>
      </c>
      <c r="AV1949">
        <v>8.1266750296962602</v>
      </c>
      <c r="AW1949">
        <v>168.66173000000001</v>
      </c>
      <c r="AX1949">
        <v>-45.022643709999997</v>
      </c>
    </row>
    <row r="1950" spans="1:50" x14ac:dyDescent="0.55000000000000004">
      <c r="A1950">
        <v>342700</v>
      </c>
      <c r="B1950" t="s">
        <v>2052</v>
      </c>
      <c r="C1950" t="s">
        <v>96</v>
      </c>
      <c r="D1950">
        <v>0</v>
      </c>
      <c r="E1950">
        <v>0</v>
      </c>
      <c r="F1950">
        <v>0</v>
      </c>
      <c r="G1950">
        <v>0</v>
      </c>
      <c r="H1950">
        <v>0.79999999999999905</v>
      </c>
      <c r="I1950">
        <v>7.0000000000000007E-2</v>
      </c>
      <c r="J1950">
        <v>0</v>
      </c>
      <c r="K1950">
        <v>0.03</v>
      </c>
      <c r="L1950">
        <v>0.1</v>
      </c>
      <c r="M1950">
        <v>0.02</v>
      </c>
      <c r="N1950">
        <v>5.3911723691217199</v>
      </c>
      <c r="O1950">
        <f t="shared" si="60"/>
        <v>171.0383253</v>
      </c>
      <c r="P1950">
        <f t="shared" si="61"/>
        <v>-44.732404959999997</v>
      </c>
      <c r="R1950">
        <v>341400</v>
      </c>
      <c r="S1950" t="s">
        <v>2041</v>
      </c>
      <c r="T1950" t="s">
        <v>96</v>
      </c>
      <c r="U1950">
        <v>0</v>
      </c>
      <c r="V1950">
        <v>0</v>
      </c>
      <c r="W1950">
        <v>0</v>
      </c>
      <c r="X1950">
        <v>0</v>
      </c>
      <c r="Y1950">
        <v>1</v>
      </c>
      <c r="Z1950">
        <v>0</v>
      </c>
      <c r="AA1950">
        <v>0</v>
      </c>
      <c r="AB1950">
        <v>0</v>
      </c>
      <c r="AC1950">
        <v>0</v>
      </c>
      <c r="AD1950">
        <v>0.02</v>
      </c>
      <c r="AE1950">
        <v>1.10289608690573</v>
      </c>
      <c r="AF1950">
        <v>171.24726219999999</v>
      </c>
      <c r="AG1950">
        <v>-44.411746049999998</v>
      </c>
      <c r="AI1950">
        <v>347800</v>
      </c>
      <c r="AJ1950" t="s">
        <v>2096</v>
      </c>
      <c r="AK1950" t="s">
        <v>96</v>
      </c>
      <c r="AL1950" t="s">
        <v>97</v>
      </c>
      <c r="AM1950" t="s">
        <v>97</v>
      </c>
      <c r="AN1950" t="s">
        <v>97</v>
      </c>
      <c r="AO1950">
        <v>0</v>
      </c>
      <c r="AP1950" t="s">
        <v>97</v>
      </c>
      <c r="AQ1950" t="s">
        <v>97</v>
      </c>
      <c r="AR1950">
        <v>0</v>
      </c>
      <c r="AS1950" t="s">
        <v>97</v>
      </c>
      <c r="AT1950" t="s">
        <v>97</v>
      </c>
      <c r="AU1950">
        <v>0</v>
      </c>
      <c r="AV1950" t="s">
        <v>97</v>
      </c>
      <c r="AW1950">
        <v>168.63106869999999</v>
      </c>
      <c r="AX1950">
        <v>-45.041303229999997</v>
      </c>
    </row>
    <row r="1951" spans="1:50" x14ac:dyDescent="0.55000000000000004">
      <c r="A1951">
        <v>342800</v>
      </c>
      <c r="B1951" t="s">
        <v>2053</v>
      </c>
      <c r="C1951" t="s">
        <v>96</v>
      </c>
      <c r="D1951">
        <v>0</v>
      </c>
      <c r="E1951">
        <v>0</v>
      </c>
      <c r="F1951">
        <v>0</v>
      </c>
      <c r="G1951">
        <v>0</v>
      </c>
      <c r="H1951">
        <v>0.80999999999999905</v>
      </c>
      <c r="I1951">
        <v>0</v>
      </c>
      <c r="J1951">
        <v>0</v>
      </c>
      <c r="K1951">
        <v>0.02</v>
      </c>
      <c r="L1951">
        <v>0.17</v>
      </c>
      <c r="M1951">
        <v>0.02</v>
      </c>
      <c r="N1951">
        <v>6.0609234154876397</v>
      </c>
      <c r="O1951">
        <f t="shared" si="60"/>
        <v>171.04734730000001</v>
      </c>
      <c r="P1951">
        <f t="shared" si="61"/>
        <v>-44.737706019999997</v>
      </c>
      <c r="R1951">
        <v>341500</v>
      </c>
      <c r="S1951" t="s">
        <v>2042</v>
      </c>
      <c r="T1951" t="s">
        <v>96</v>
      </c>
      <c r="U1951">
        <v>0</v>
      </c>
      <c r="V1951">
        <v>0</v>
      </c>
      <c r="W1951">
        <v>0</v>
      </c>
      <c r="X1951">
        <v>0</v>
      </c>
      <c r="Y1951">
        <v>0.5</v>
      </c>
      <c r="Z1951">
        <v>0.05</v>
      </c>
      <c r="AA1951">
        <v>0</v>
      </c>
      <c r="AB1951">
        <v>0.03</v>
      </c>
      <c r="AC1951">
        <v>0.42</v>
      </c>
      <c r="AD1951">
        <v>0.02</v>
      </c>
      <c r="AE1951">
        <v>8.2937205017020901</v>
      </c>
      <c r="AF1951">
        <v>170.30646919999899</v>
      </c>
      <c r="AG1951">
        <v>-43.929758159999999</v>
      </c>
      <c r="AI1951">
        <v>347900</v>
      </c>
      <c r="AJ1951" t="s">
        <v>2097</v>
      </c>
      <c r="AK1951" t="s">
        <v>96</v>
      </c>
      <c r="AL1951">
        <v>0</v>
      </c>
      <c r="AM1951">
        <v>0.13</v>
      </c>
      <c r="AN1951">
        <v>0</v>
      </c>
      <c r="AO1951">
        <v>0</v>
      </c>
      <c r="AP1951">
        <v>0</v>
      </c>
      <c r="AQ1951">
        <v>0.47</v>
      </c>
      <c r="AR1951">
        <v>0</v>
      </c>
      <c r="AS1951">
        <v>0.13</v>
      </c>
      <c r="AT1951">
        <v>0.27</v>
      </c>
      <c r="AU1951">
        <v>0</v>
      </c>
      <c r="AV1951">
        <v>2.3166609042966799</v>
      </c>
      <c r="AW1951">
        <v>168.831756699999</v>
      </c>
      <c r="AX1951">
        <v>-44.943042460000001</v>
      </c>
    </row>
    <row r="1952" spans="1:50" x14ac:dyDescent="0.55000000000000004">
      <c r="A1952">
        <v>343000</v>
      </c>
      <c r="B1952" t="s">
        <v>2054</v>
      </c>
      <c r="C1952" t="s">
        <v>96</v>
      </c>
      <c r="D1952">
        <v>0</v>
      </c>
      <c r="E1952">
        <v>0</v>
      </c>
      <c r="F1952">
        <v>0</v>
      </c>
      <c r="G1952">
        <v>0</v>
      </c>
      <c r="H1952">
        <v>0.81</v>
      </c>
      <c r="I1952">
        <v>0.08</v>
      </c>
      <c r="J1952">
        <v>0</v>
      </c>
      <c r="K1952">
        <v>0</v>
      </c>
      <c r="L1952">
        <v>0.11</v>
      </c>
      <c r="M1952">
        <v>0.02</v>
      </c>
      <c r="N1952" t="s">
        <v>97</v>
      </c>
      <c r="O1952">
        <f t="shared" si="60"/>
        <v>-176.515075</v>
      </c>
      <c r="P1952">
        <f t="shared" si="61"/>
        <v>-43.917330839999998</v>
      </c>
      <c r="R1952">
        <v>341800</v>
      </c>
      <c r="S1952" t="s">
        <v>2043</v>
      </c>
      <c r="T1952" t="s">
        <v>96</v>
      </c>
      <c r="U1952">
        <v>0</v>
      </c>
      <c r="V1952">
        <v>0</v>
      </c>
      <c r="W1952">
        <v>0</v>
      </c>
      <c r="X1952">
        <v>0</v>
      </c>
      <c r="Y1952">
        <v>0.65</v>
      </c>
      <c r="Z1952">
        <v>0.04</v>
      </c>
      <c r="AA1952">
        <v>0</v>
      </c>
      <c r="AB1952">
        <v>0.1</v>
      </c>
      <c r="AC1952">
        <v>0.21</v>
      </c>
      <c r="AD1952">
        <v>0.02</v>
      </c>
      <c r="AE1952">
        <v>3.8206096159947598</v>
      </c>
      <c r="AF1952">
        <v>170.09376850000001</v>
      </c>
      <c r="AG1952">
        <v>-44.268556629999999</v>
      </c>
      <c r="AI1952">
        <v>348000</v>
      </c>
      <c r="AJ1952" t="s">
        <v>2098</v>
      </c>
      <c r="AK1952" t="s">
        <v>96</v>
      </c>
      <c r="AL1952" t="s">
        <v>97</v>
      </c>
      <c r="AM1952" t="s">
        <v>97</v>
      </c>
      <c r="AN1952" t="s">
        <v>97</v>
      </c>
      <c r="AO1952">
        <v>0</v>
      </c>
      <c r="AP1952" t="s">
        <v>97</v>
      </c>
      <c r="AQ1952" t="s">
        <v>97</v>
      </c>
      <c r="AR1952">
        <v>0</v>
      </c>
      <c r="AS1952" t="s">
        <v>97</v>
      </c>
      <c r="AT1952" t="s">
        <v>97</v>
      </c>
      <c r="AU1952">
        <v>0</v>
      </c>
      <c r="AV1952" t="s">
        <v>97</v>
      </c>
      <c r="AW1952">
        <v>168.7419908</v>
      </c>
      <c r="AX1952">
        <v>-44.994867599999999</v>
      </c>
    </row>
    <row r="1953" spans="1:50" x14ac:dyDescent="0.55000000000000004">
      <c r="A1953">
        <v>343100</v>
      </c>
      <c r="B1953" t="s">
        <v>2055</v>
      </c>
      <c r="C1953" t="s">
        <v>96</v>
      </c>
      <c r="D1953">
        <v>0</v>
      </c>
      <c r="E1953">
        <v>0</v>
      </c>
      <c r="F1953">
        <v>0</v>
      </c>
      <c r="G1953">
        <v>0</v>
      </c>
      <c r="H1953">
        <v>0.7</v>
      </c>
      <c r="I1953">
        <v>0</v>
      </c>
      <c r="J1953">
        <v>0</v>
      </c>
      <c r="K1953">
        <v>0.06</v>
      </c>
      <c r="L1953">
        <v>0.24</v>
      </c>
      <c r="M1953">
        <v>0.02</v>
      </c>
      <c r="N1953">
        <v>5.1134795461582696</v>
      </c>
      <c r="O1953">
        <f t="shared" si="60"/>
        <v>169.95056339999999</v>
      </c>
      <c r="P1953">
        <f t="shared" si="61"/>
        <v>-44.474713059999999</v>
      </c>
      <c r="R1953">
        <v>341900</v>
      </c>
      <c r="S1953" t="s">
        <v>2044</v>
      </c>
      <c r="T1953" t="s">
        <v>96</v>
      </c>
      <c r="U1953">
        <v>0</v>
      </c>
      <c r="V1953">
        <v>0</v>
      </c>
      <c r="W1953">
        <v>0</v>
      </c>
      <c r="X1953">
        <v>0</v>
      </c>
      <c r="Y1953">
        <v>1</v>
      </c>
      <c r="Z1953">
        <v>0</v>
      </c>
      <c r="AA1953">
        <v>0</v>
      </c>
      <c r="AB1953">
        <v>0</v>
      </c>
      <c r="AC1953">
        <v>0</v>
      </c>
      <c r="AD1953">
        <v>0.02</v>
      </c>
      <c r="AE1953">
        <v>3.73909592094732</v>
      </c>
      <c r="AF1953">
        <v>170.83990109999999</v>
      </c>
      <c r="AG1953">
        <v>-44.046979039999997</v>
      </c>
      <c r="AI1953">
        <v>348100</v>
      </c>
      <c r="AJ1953" t="s">
        <v>2099</v>
      </c>
      <c r="AK1953" t="s">
        <v>96</v>
      </c>
      <c r="AL1953">
        <v>0</v>
      </c>
      <c r="AM1953">
        <v>0.18</v>
      </c>
      <c r="AN1953">
        <v>0</v>
      </c>
      <c r="AO1953">
        <v>0</v>
      </c>
      <c r="AP1953">
        <v>0.25</v>
      </c>
      <c r="AQ1953">
        <v>0.08</v>
      </c>
      <c r="AR1953">
        <v>0</v>
      </c>
      <c r="AS1953">
        <v>0</v>
      </c>
      <c r="AT1953">
        <v>0.49</v>
      </c>
      <c r="AU1953">
        <v>0</v>
      </c>
      <c r="AV1953">
        <v>2.4088080448742701</v>
      </c>
      <c r="AW1953">
        <v>168.6542872</v>
      </c>
      <c r="AX1953">
        <v>-45.034034399999904</v>
      </c>
    </row>
    <row r="1954" spans="1:50" x14ac:dyDescent="0.55000000000000004">
      <c r="A1954">
        <v>343300</v>
      </c>
      <c r="B1954" t="s">
        <v>2057</v>
      </c>
      <c r="C1954" t="s">
        <v>96</v>
      </c>
      <c r="D1954">
        <v>0</v>
      </c>
      <c r="E1954">
        <v>0</v>
      </c>
      <c r="F1954">
        <v>0</v>
      </c>
      <c r="G1954">
        <v>0</v>
      </c>
      <c r="H1954">
        <v>0.84</v>
      </c>
      <c r="I1954">
        <v>0.04</v>
      </c>
      <c r="J1954">
        <v>0</v>
      </c>
      <c r="K1954">
        <v>0</v>
      </c>
      <c r="L1954">
        <v>0.12</v>
      </c>
      <c r="M1954">
        <v>0.02</v>
      </c>
      <c r="N1954">
        <v>3.64973707921177</v>
      </c>
      <c r="O1954">
        <f t="shared" si="60"/>
        <v>170.50210899999999</v>
      </c>
      <c r="P1954">
        <f t="shared" si="61"/>
        <v>-44.89434996</v>
      </c>
      <c r="R1954">
        <v>342000</v>
      </c>
      <c r="S1954" t="s">
        <v>2045</v>
      </c>
      <c r="T1954" t="s">
        <v>96</v>
      </c>
      <c r="U1954">
        <v>0</v>
      </c>
      <c r="V1954">
        <v>0</v>
      </c>
      <c r="W1954">
        <v>0</v>
      </c>
      <c r="X1954">
        <v>0</v>
      </c>
      <c r="Y1954">
        <v>0.67999999999999905</v>
      </c>
      <c r="Z1954">
        <v>0.04</v>
      </c>
      <c r="AA1954">
        <v>0</v>
      </c>
      <c r="AB1954">
        <v>7.0000000000000007E-2</v>
      </c>
      <c r="AC1954">
        <v>0.21</v>
      </c>
      <c r="AD1954">
        <v>0.02</v>
      </c>
      <c r="AE1954">
        <v>3.2922396267239198</v>
      </c>
      <c r="AF1954">
        <v>170.82535350000001</v>
      </c>
      <c r="AG1954">
        <v>-44.097010869999998</v>
      </c>
      <c r="AI1954">
        <v>348200</v>
      </c>
      <c r="AJ1954" t="s">
        <v>2100</v>
      </c>
      <c r="AK1954" t="s">
        <v>96</v>
      </c>
      <c r="AL1954">
        <v>0</v>
      </c>
      <c r="AM1954">
        <v>0.28999999999999998</v>
      </c>
      <c r="AN1954">
        <v>0</v>
      </c>
      <c r="AO1954">
        <v>0</v>
      </c>
      <c r="AP1954">
        <v>0</v>
      </c>
      <c r="AQ1954">
        <v>0.71</v>
      </c>
      <c r="AR1954">
        <v>0</v>
      </c>
      <c r="AS1954">
        <v>0</v>
      </c>
      <c r="AT1954">
        <v>0</v>
      </c>
      <c r="AU1954">
        <v>0</v>
      </c>
      <c r="AV1954">
        <v>4.8033287570442704</v>
      </c>
      <c r="AW1954">
        <v>168.66856669999899</v>
      </c>
      <c r="AX1954">
        <v>-45.032683419999998</v>
      </c>
    </row>
    <row r="1955" spans="1:50" x14ac:dyDescent="0.55000000000000004">
      <c r="A1955">
        <v>343400</v>
      </c>
      <c r="B1955" t="s">
        <v>2058</v>
      </c>
      <c r="C1955" t="s">
        <v>96</v>
      </c>
      <c r="D1955">
        <v>0</v>
      </c>
      <c r="E1955">
        <v>0</v>
      </c>
      <c r="F1955">
        <v>0</v>
      </c>
      <c r="G1955">
        <v>0</v>
      </c>
      <c r="H1955">
        <v>0.97</v>
      </c>
      <c r="I1955">
        <v>0</v>
      </c>
      <c r="J1955">
        <v>0</v>
      </c>
      <c r="K1955">
        <v>0</v>
      </c>
      <c r="L1955">
        <v>0.03</v>
      </c>
      <c r="M1955">
        <v>0.02</v>
      </c>
      <c r="N1955">
        <v>13.4439632793401</v>
      </c>
      <c r="O1955">
        <f t="shared" si="60"/>
        <v>170.69741780000001</v>
      </c>
      <c r="P1955">
        <f t="shared" si="61"/>
        <v>-45.062139090000002</v>
      </c>
      <c r="R1955">
        <v>342100</v>
      </c>
      <c r="S1955" t="s">
        <v>2046</v>
      </c>
      <c r="T1955" t="s">
        <v>96</v>
      </c>
      <c r="U1955">
        <v>0</v>
      </c>
      <c r="V1955">
        <v>0</v>
      </c>
      <c r="W1955">
        <v>0</v>
      </c>
      <c r="X1955">
        <v>0</v>
      </c>
      <c r="Y1955">
        <v>1</v>
      </c>
      <c r="Z1955">
        <v>0</v>
      </c>
      <c r="AA1955">
        <v>0</v>
      </c>
      <c r="AB1955">
        <v>0</v>
      </c>
      <c r="AC1955">
        <v>0</v>
      </c>
      <c r="AD1955">
        <v>0.02</v>
      </c>
      <c r="AE1955" t="s">
        <v>97</v>
      </c>
      <c r="AF1955">
        <v>170.59314369999899</v>
      </c>
      <c r="AG1955">
        <v>-44.5949764</v>
      </c>
      <c r="AI1955">
        <v>348300</v>
      </c>
      <c r="AJ1955" t="s">
        <v>2101</v>
      </c>
      <c r="AK1955" t="s">
        <v>96</v>
      </c>
      <c r="AL1955" t="s">
        <v>97</v>
      </c>
      <c r="AM1955" t="s">
        <v>97</v>
      </c>
      <c r="AN1955" t="s">
        <v>97</v>
      </c>
      <c r="AO1955">
        <v>0</v>
      </c>
      <c r="AP1955" t="s">
        <v>97</v>
      </c>
      <c r="AQ1955" t="s">
        <v>97</v>
      </c>
      <c r="AR1955">
        <v>0</v>
      </c>
      <c r="AS1955" t="s">
        <v>97</v>
      </c>
      <c r="AT1955" t="s">
        <v>97</v>
      </c>
      <c r="AU1955">
        <v>0</v>
      </c>
      <c r="AV1955" t="s">
        <v>97</v>
      </c>
      <c r="AW1955">
        <v>168.68939789999999</v>
      </c>
      <c r="AX1955">
        <v>-45.026997520000002</v>
      </c>
    </row>
    <row r="1956" spans="1:50" x14ac:dyDescent="0.55000000000000004">
      <c r="A1956">
        <v>343500</v>
      </c>
      <c r="B1956" t="s">
        <v>2059</v>
      </c>
      <c r="C1956" t="s">
        <v>96</v>
      </c>
      <c r="D1956">
        <v>0</v>
      </c>
      <c r="E1956">
        <v>0</v>
      </c>
      <c r="F1956">
        <v>0</v>
      </c>
      <c r="G1956">
        <v>0</v>
      </c>
      <c r="H1956">
        <v>1</v>
      </c>
      <c r="I1956">
        <v>0</v>
      </c>
      <c r="J1956">
        <v>0</v>
      </c>
      <c r="K1956">
        <v>0</v>
      </c>
      <c r="L1956">
        <v>0</v>
      </c>
      <c r="M1956">
        <v>0.02</v>
      </c>
      <c r="N1956">
        <v>9.7906747022206506</v>
      </c>
      <c r="O1956">
        <f t="shared" si="60"/>
        <v>171.0203569</v>
      </c>
      <c r="P1956">
        <f t="shared" si="61"/>
        <v>-45.002393410000003</v>
      </c>
      <c r="R1956">
        <v>342200</v>
      </c>
      <c r="S1956" t="s">
        <v>2047</v>
      </c>
      <c r="T1956" t="s">
        <v>96</v>
      </c>
      <c r="U1956">
        <v>0</v>
      </c>
      <c r="V1956">
        <v>0</v>
      </c>
      <c r="W1956">
        <v>0</v>
      </c>
      <c r="X1956">
        <v>0</v>
      </c>
      <c r="Y1956">
        <v>1</v>
      </c>
      <c r="Z1956">
        <v>0</v>
      </c>
      <c r="AA1956">
        <v>0</v>
      </c>
      <c r="AB1956">
        <v>0</v>
      </c>
      <c r="AC1956">
        <v>0</v>
      </c>
      <c r="AD1956">
        <v>0.02</v>
      </c>
      <c r="AE1956">
        <v>5.6546159992353999</v>
      </c>
      <c r="AF1956">
        <v>170.93976180000001</v>
      </c>
      <c r="AG1956">
        <v>-44.499627869999998</v>
      </c>
      <c r="AI1956">
        <v>348400</v>
      </c>
      <c r="AJ1956" t="s">
        <v>2102</v>
      </c>
      <c r="AK1956" t="s">
        <v>96</v>
      </c>
      <c r="AL1956">
        <v>0</v>
      </c>
      <c r="AM1956">
        <v>0.15</v>
      </c>
      <c r="AN1956">
        <v>0</v>
      </c>
      <c r="AO1956">
        <v>0</v>
      </c>
      <c r="AP1956">
        <v>0.06</v>
      </c>
      <c r="AQ1956">
        <v>0.64</v>
      </c>
      <c r="AR1956">
        <v>0</v>
      </c>
      <c r="AS1956">
        <v>0.03</v>
      </c>
      <c r="AT1956">
        <v>0.12</v>
      </c>
      <c r="AU1956">
        <v>0</v>
      </c>
      <c r="AV1956">
        <v>3.6860766542722398</v>
      </c>
      <c r="AW1956">
        <v>168.74585279999999</v>
      </c>
      <c r="AX1956">
        <v>-45.018256970000003</v>
      </c>
    </row>
    <row r="1957" spans="1:50" x14ac:dyDescent="0.55000000000000004">
      <c r="A1957">
        <v>343600</v>
      </c>
      <c r="B1957" t="s">
        <v>2060</v>
      </c>
      <c r="C1957" t="s">
        <v>96</v>
      </c>
      <c r="D1957">
        <v>0</v>
      </c>
      <c r="E1957">
        <v>0</v>
      </c>
      <c r="F1957">
        <v>0</v>
      </c>
      <c r="G1957">
        <v>0</v>
      </c>
      <c r="H1957">
        <v>0.83</v>
      </c>
      <c r="I1957">
        <v>0.08</v>
      </c>
      <c r="J1957">
        <v>0</v>
      </c>
      <c r="K1957">
        <v>0</v>
      </c>
      <c r="L1957">
        <v>0.09</v>
      </c>
      <c r="M1957">
        <v>0.02</v>
      </c>
      <c r="N1957">
        <v>9.5480197544371901</v>
      </c>
      <c r="O1957">
        <f t="shared" si="60"/>
        <v>170.55054290000001</v>
      </c>
      <c r="P1957">
        <f t="shared" si="61"/>
        <v>-45.391845779999997</v>
      </c>
      <c r="R1957">
        <v>342300</v>
      </c>
      <c r="S1957" t="s">
        <v>2048</v>
      </c>
      <c r="T1957" t="s">
        <v>96</v>
      </c>
      <c r="U1957">
        <v>0</v>
      </c>
      <c r="V1957">
        <v>0</v>
      </c>
      <c r="W1957">
        <v>0</v>
      </c>
      <c r="X1957">
        <v>0</v>
      </c>
      <c r="Y1957">
        <v>1</v>
      </c>
      <c r="Z1957">
        <v>0</v>
      </c>
      <c r="AA1957">
        <v>0</v>
      </c>
      <c r="AB1957">
        <v>0</v>
      </c>
      <c r="AC1957">
        <v>0</v>
      </c>
      <c r="AD1957">
        <v>0.02</v>
      </c>
      <c r="AE1957" t="s">
        <v>97</v>
      </c>
      <c r="AF1957">
        <v>171.10964229999999</v>
      </c>
      <c r="AG1957">
        <v>-44.490214450000003</v>
      </c>
      <c r="AI1957">
        <v>348500</v>
      </c>
      <c r="AJ1957" t="s">
        <v>2103</v>
      </c>
      <c r="AK1957" t="s">
        <v>96</v>
      </c>
      <c r="AL1957" t="s">
        <v>97</v>
      </c>
      <c r="AM1957" t="s">
        <v>97</v>
      </c>
      <c r="AN1957" t="s">
        <v>97</v>
      </c>
      <c r="AO1957">
        <v>0</v>
      </c>
      <c r="AP1957" t="s">
        <v>97</v>
      </c>
      <c r="AQ1957" t="s">
        <v>97</v>
      </c>
      <c r="AR1957">
        <v>0</v>
      </c>
      <c r="AS1957" t="s">
        <v>97</v>
      </c>
      <c r="AT1957" t="s">
        <v>97</v>
      </c>
      <c r="AU1957">
        <v>0</v>
      </c>
      <c r="AV1957" t="s">
        <v>97</v>
      </c>
      <c r="AW1957">
        <v>168.81476850000001</v>
      </c>
      <c r="AX1957">
        <v>-44.979558249999997</v>
      </c>
    </row>
    <row r="1958" spans="1:50" x14ac:dyDescent="0.55000000000000004">
      <c r="A1958">
        <v>343700</v>
      </c>
      <c r="B1958" t="s">
        <v>2061</v>
      </c>
      <c r="C1958" t="s">
        <v>96</v>
      </c>
      <c r="D1958">
        <v>0</v>
      </c>
      <c r="E1958">
        <v>0</v>
      </c>
      <c r="F1958">
        <v>0</v>
      </c>
      <c r="G1958">
        <v>0</v>
      </c>
      <c r="H1958">
        <v>0.96</v>
      </c>
      <c r="I1958">
        <v>0.02</v>
      </c>
      <c r="J1958">
        <v>0</v>
      </c>
      <c r="K1958">
        <v>0</v>
      </c>
      <c r="L1958">
        <v>0.02</v>
      </c>
      <c r="M1958">
        <v>0.02</v>
      </c>
      <c r="N1958">
        <v>16.414151329957701</v>
      </c>
      <c r="O1958">
        <f t="shared" si="60"/>
        <v>170.79651859999899</v>
      </c>
      <c r="P1958">
        <f t="shared" si="61"/>
        <v>-45.209862899999997</v>
      </c>
      <c r="R1958">
        <v>342400</v>
      </c>
      <c r="S1958" t="s">
        <v>2049</v>
      </c>
      <c r="T1958" t="s">
        <v>96</v>
      </c>
      <c r="U1958">
        <v>0</v>
      </c>
      <c r="V1958">
        <v>0</v>
      </c>
      <c r="W1958">
        <v>0</v>
      </c>
      <c r="X1958">
        <v>0</v>
      </c>
      <c r="Y1958">
        <v>0.9</v>
      </c>
      <c r="Z1958">
        <v>0.06</v>
      </c>
      <c r="AA1958">
        <v>0</v>
      </c>
      <c r="AB1958">
        <v>0</v>
      </c>
      <c r="AC1958">
        <v>0.04</v>
      </c>
      <c r="AD1958">
        <v>0.02</v>
      </c>
      <c r="AE1958">
        <v>3.7191060573796801</v>
      </c>
      <c r="AF1958">
        <v>171.05113929999999</v>
      </c>
      <c r="AG1958">
        <v>-44.688137689999998</v>
      </c>
      <c r="AI1958">
        <v>348600</v>
      </c>
      <c r="AJ1958" t="s">
        <v>2104</v>
      </c>
      <c r="AK1958" t="s">
        <v>96</v>
      </c>
      <c r="AL1958" t="s">
        <v>97</v>
      </c>
      <c r="AM1958" t="s">
        <v>97</v>
      </c>
      <c r="AN1958" t="s">
        <v>97</v>
      </c>
      <c r="AO1958">
        <v>0</v>
      </c>
      <c r="AP1958" t="s">
        <v>97</v>
      </c>
      <c r="AQ1958" t="s">
        <v>97</v>
      </c>
      <c r="AR1958">
        <v>0</v>
      </c>
      <c r="AS1958" t="s">
        <v>97</v>
      </c>
      <c r="AT1958" t="s">
        <v>97</v>
      </c>
      <c r="AU1958">
        <v>0</v>
      </c>
      <c r="AV1958" t="s">
        <v>97</v>
      </c>
      <c r="AW1958">
        <v>168.713751</v>
      </c>
      <c r="AX1958">
        <v>-45.040807350000001</v>
      </c>
    </row>
    <row r="1959" spans="1:50" x14ac:dyDescent="0.55000000000000004">
      <c r="A1959">
        <v>343800</v>
      </c>
      <c r="B1959" t="s">
        <v>2062</v>
      </c>
      <c r="C1959" t="s">
        <v>96</v>
      </c>
      <c r="D1959">
        <v>0</v>
      </c>
      <c r="E1959">
        <v>0</v>
      </c>
      <c r="F1959">
        <v>0</v>
      </c>
      <c r="G1959">
        <v>0</v>
      </c>
      <c r="H1959">
        <v>1</v>
      </c>
      <c r="I1959">
        <v>0</v>
      </c>
      <c r="J1959">
        <v>0</v>
      </c>
      <c r="K1959">
        <v>0</v>
      </c>
      <c r="L1959">
        <v>0</v>
      </c>
      <c r="M1959">
        <v>0.02</v>
      </c>
      <c r="N1959">
        <v>4.7947283229213298</v>
      </c>
      <c r="O1959">
        <f t="shared" si="60"/>
        <v>170.93071909999901</v>
      </c>
      <c r="P1959">
        <f t="shared" si="61"/>
        <v>-45.089084649999997</v>
      </c>
      <c r="R1959">
        <v>342500</v>
      </c>
      <c r="S1959" t="s">
        <v>2050</v>
      </c>
      <c r="T1959" t="s">
        <v>96</v>
      </c>
      <c r="U1959">
        <v>0</v>
      </c>
      <c r="V1959">
        <v>0</v>
      </c>
      <c r="W1959">
        <v>0</v>
      </c>
      <c r="X1959">
        <v>0</v>
      </c>
      <c r="Y1959">
        <v>1</v>
      </c>
      <c r="Z1959">
        <v>0</v>
      </c>
      <c r="AA1959">
        <v>0</v>
      </c>
      <c r="AB1959">
        <v>0</v>
      </c>
      <c r="AC1959">
        <v>0</v>
      </c>
      <c r="AD1959">
        <v>0.02</v>
      </c>
      <c r="AE1959">
        <v>0.755586166385803</v>
      </c>
      <c r="AF1959">
        <v>171.04856509999999</v>
      </c>
      <c r="AG1959">
        <v>-44.726462130000002</v>
      </c>
      <c r="AI1959">
        <v>348700</v>
      </c>
      <c r="AJ1959" t="s">
        <v>2105</v>
      </c>
      <c r="AK1959" t="s">
        <v>96</v>
      </c>
      <c r="AL1959">
        <v>0</v>
      </c>
      <c r="AM1959">
        <v>0</v>
      </c>
      <c r="AN1959">
        <v>0</v>
      </c>
      <c r="AO1959">
        <v>0</v>
      </c>
      <c r="AP1959">
        <v>0.01</v>
      </c>
      <c r="AQ1959">
        <v>0.42</v>
      </c>
      <c r="AR1959">
        <v>0</v>
      </c>
      <c r="AS1959">
        <v>0.28000000000000003</v>
      </c>
      <c r="AT1959">
        <v>0.28999999999999998</v>
      </c>
      <c r="AU1959">
        <v>0</v>
      </c>
      <c r="AV1959">
        <v>1.0483271639699501</v>
      </c>
      <c r="AW1959">
        <v>168.77572549999999</v>
      </c>
      <c r="AX1959">
        <v>-45.006792529999998</v>
      </c>
    </row>
    <row r="1960" spans="1:50" x14ac:dyDescent="0.55000000000000004">
      <c r="A1960">
        <v>343900</v>
      </c>
      <c r="B1960" t="s">
        <v>2063</v>
      </c>
      <c r="C1960" t="s">
        <v>96</v>
      </c>
      <c r="D1960">
        <v>0</v>
      </c>
      <c r="E1960">
        <v>0</v>
      </c>
      <c r="F1960">
        <v>0</v>
      </c>
      <c r="G1960">
        <v>0</v>
      </c>
      <c r="H1960">
        <v>0.91</v>
      </c>
      <c r="I1960">
        <v>0.03</v>
      </c>
      <c r="J1960">
        <v>0</v>
      </c>
      <c r="K1960">
        <v>0</v>
      </c>
      <c r="L1960">
        <v>0.06</v>
      </c>
      <c r="M1960">
        <v>0.02</v>
      </c>
      <c r="N1960">
        <v>4.8641213725440799</v>
      </c>
      <c r="O1960">
        <f t="shared" si="60"/>
        <v>171.0000369</v>
      </c>
      <c r="P1960">
        <f t="shared" si="61"/>
        <v>-45.064044709999997</v>
      </c>
      <c r="R1960">
        <v>342600</v>
      </c>
      <c r="S1960" t="s">
        <v>2051</v>
      </c>
      <c r="T1960" t="s">
        <v>96</v>
      </c>
      <c r="U1960">
        <v>0</v>
      </c>
      <c r="V1960">
        <v>0</v>
      </c>
      <c r="W1960">
        <v>0</v>
      </c>
      <c r="X1960">
        <v>0</v>
      </c>
      <c r="Y1960">
        <v>0.94</v>
      </c>
      <c r="Z1960">
        <v>0</v>
      </c>
      <c r="AA1960">
        <v>0</v>
      </c>
      <c r="AB1960">
        <v>0</v>
      </c>
      <c r="AC1960">
        <v>0.06</v>
      </c>
      <c r="AD1960">
        <v>0.02</v>
      </c>
      <c r="AE1960">
        <v>11.1580307690006</v>
      </c>
      <c r="AF1960">
        <v>171.00103290000001</v>
      </c>
      <c r="AG1960">
        <v>-44.853725679999997</v>
      </c>
      <c r="AI1960">
        <v>348800</v>
      </c>
      <c r="AJ1960" t="s">
        <v>2106</v>
      </c>
      <c r="AK1960" t="s">
        <v>96</v>
      </c>
      <c r="AL1960" t="s">
        <v>97</v>
      </c>
      <c r="AM1960" t="s">
        <v>97</v>
      </c>
      <c r="AN1960" t="s">
        <v>97</v>
      </c>
      <c r="AO1960">
        <v>0</v>
      </c>
      <c r="AP1960" t="s">
        <v>97</v>
      </c>
      <c r="AQ1960" t="s">
        <v>97</v>
      </c>
      <c r="AR1960">
        <v>0</v>
      </c>
      <c r="AS1960" t="s">
        <v>97</v>
      </c>
      <c r="AT1960" t="s">
        <v>97</v>
      </c>
      <c r="AU1960">
        <v>0</v>
      </c>
      <c r="AV1960" t="s">
        <v>97</v>
      </c>
      <c r="AW1960">
        <v>168.79374440000001</v>
      </c>
      <c r="AX1960">
        <v>-45.002280820000003</v>
      </c>
    </row>
    <row r="1961" spans="1:50" x14ac:dyDescent="0.55000000000000004">
      <c r="A1961">
        <v>344000</v>
      </c>
      <c r="B1961" t="s">
        <v>2064</v>
      </c>
      <c r="C1961" t="s">
        <v>96</v>
      </c>
      <c r="D1961">
        <v>0</v>
      </c>
      <c r="E1961">
        <v>0</v>
      </c>
      <c r="F1961">
        <v>0</v>
      </c>
      <c r="G1961">
        <v>0</v>
      </c>
      <c r="H1961">
        <v>0.84</v>
      </c>
      <c r="I1961">
        <v>0.06</v>
      </c>
      <c r="J1961">
        <v>0</v>
      </c>
      <c r="K1961">
        <v>0.01</v>
      </c>
      <c r="L1961">
        <v>0.09</v>
      </c>
      <c r="M1961">
        <v>0.02</v>
      </c>
      <c r="N1961">
        <v>4.2206996572540003</v>
      </c>
      <c r="O1961">
        <f t="shared" si="60"/>
        <v>170.97765369999999</v>
      </c>
      <c r="P1961">
        <f t="shared" si="61"/>
        <v>-45.080585650000003</v>
      </c>
      <c r="R1961">
        <v>342700</v>
      </c>
      <c r="S1961" t="s">
        <v>2052</v>
      </c>
      <c r="T1961" t="s">
        <v>96</v>
      </c>
      <c r="U1961">
        <v>0</v>
      </c>
      <c r="V1961">
        <v>0</v>
      </c>
      <c r="W1961">
        <v>0</v>
      </c>
      <c r="X1961">
        <v>0</v>
      </c>
      <c r="Y1961">
        <v>1</v>
      </c>
      <c r="Z1961">
        <v>0</v>
      </c>
      <c r="AA1961">
        <v>0</v>
      </c>
      <c r="AB1961">
        <v>0</v>
      </c>
      <c r="AC1961">
        <v>0</v>
      </c>
      <c r="AD1961">
        <v>0.02</v>
      </c>
      <c r="AE1961" t="s">
        <v>97</v>
      </c>
      <c r="AF1961">
        <v>171.0383253</v>
      </c>
      <c r="AG1961">
        <v>-44.732404959999997</v>
      </c>
      <c r="AI1961">
        <v>348900</v>
      </c>
      <c r="AJ1961" t="s">
        <v>2107</v>
      </c>
      <c r="AK1961" t="s">
        <v>96</v>
      </c>
      <c r="AL1961" t="s">
        <v>97</v>
      </c>
      <c r="AM1961" t="s">
        <v>97</v>
      </c>
      <c r="AN1961" t="s">
        <v>97</v>
      </c>
      <c r="AO1961">
        <v>0</v>
      </c>
      <c r="AP1961" t="s">
        <v>97</v>
      </c>
      <c r="AQ1961" t="s">
        <v>97</v>
      </c>
      <c r="AR1961">
        <v>0</v>
      </c>
      <c r="AS1961" t="s">
        <v>97</v>
      </c>
      <c r="AT1961" t="s">
        <v>97</v>
      </c>
      <c r="AU1961">
        <v>0</v>
      </c>
      <c r="AV1961" t="s">
        <v>97</v>
      </c>
      <c r="AW1961">
        <v>168.73715619999999</v>
      </c>
      <c r="AX1961">
        <v>-45.071826250000001</v>
      </c>
    </row>
    <row r="1962" spans="1:50" x14ac:dyDescent="0.55000000000000004">
      <c r="A1962">
        <v>344100</v>
      </c>
      <c r="B1962" t="s">
        <v>2065</v>
      </c>
      <c r="C1962" t="s">
        <v>96</v>
      </c>
      <c r="D1962">
        <v>0</v>
      </c>
      <c r="E1962">
        <v>0</v>
      </c>
      <c r="F1962">
        <v>0</v>
      </c>
      <c r="G1962">
        <v>0</v>
      </c>
      <c r="H1962">
        <v>0.87</v>
      </c>
      <c r="I1962">
        <v>0.02</v>
      </c>
      <c r="J1962">
        <v>0</v>
      </c>
      <c r="K1962">
        <v>0.03</v>
      </c>
      <c r="L1962">
        <v>0.08</v>
      </c>
      <c r="M1962">
        <v>0.02</v>
      </c>
      <c r="N1962">
        <v>3.5266146718503699</v>
      </c>
      <c r="O1962">
        <f t="shared" si="60"/>
        <v>170.9503345</v>
      </c>
      <c r="P1962">
        <f t="shared" si="61"/>
        <v>-45.098087030000002</v>
      </c>
      <c r="R1962">
        <v>342800</v>
      </c>
      <c r="S1962" t="s">
        <v>2053</v>
      </c>
      <c r="T1962" t="s">
        <v>96</v>
      </c>
      <c r="U1962">
        <v>0</v>
      </c>
      <c r="V1962">
        <v>0</v>
      </c>
      <c r="W1962">
        <v>0</v>
      </c>
      <c r="X1962">
        <v>0</v>
      </c>
      <c r="Y1962">
        <v>0.81</v>
      </c>
      <c r="Z1962">
        <v>0.02</v>
      </c>
      <c r="AA1962">
        <v>0</v>
      </c>
      <c r="AB1962">
        <v>0.03</v>
      </c>
      <c r="AC1962">
        <v>0.14000000000000001</v>
      </c>
      <c r="AD1962">
        <v>0.02</v>
      </c>
      <c r="AE1962">
        <v>4.5239033117869303</v>
      </c>
      <c r="AF1962">
        <v>171.04734730000001</v>
      </c>
      <c r="AG1962">
        <v>-44.737706019999997</v>
      </c>
      <c r="AI1962">
        <v>349000</v>
      </c>
      <c r="AJ1962" t="s">
        <v>2108</v>
      </c>
      <c r="AK1962" t="s">
        <v>96</v>
      </c>
      <c r="AL1962">
        <v>0</v>
      </c>
      <c r="AM1962">
        <v>0.78</v>
      </c>
      <c r="AN1962">
        <v>0</v>
      </c>
      <c r="AO1962">
        <v>0</v>
      </c>
      <c r="AP1962">
        <v>0</v>
      </c>
      <c r="AQ1962">
        <v>0</v>
      </c>
      <c r="AR1962">
        <v>0</v>
      </c>
      <c r="AS1962">
        <v>0</v>
      </c>
      <c r="AT1962">
        <v>0.22</v>
      </c>
      <c r="AU1962">
        <v>0</v>
      </c>
      <c r="AV1962" t="s">
        <v>97</v>
      </c>
      <c r="AW1962">
        <v>170.1404714</v>
      </c>
      <c r="AX1962">
        <v>-45.610337350000002</v>
      </c>
    </row>
    <row r="1963" spans="1:50" x14ac:dyDescent="0.55000000000000004">
      <c r="A1963">
        <v>344200</v>
      </c>
      <c r="B1963" t="s">
        <v>2066</v>
      </c>
      <c r="C1963" t="s">
        <v>96</v>
      </c>
      <c r="D1963">
        <v>0</v>
      </c>
      <c r="E1963">
        <v>0</v>
      </c>
      <c r="F1963">
        <v>0</v>
      </c>
      <c r="G1963">
        <v>0</v>
      </c>
      <c r="H1963">
        <v>0.79999999999999905</v>
      </c>
      <c r="I1963">
        <v>7.0000000000000007E-2</v>
      </c>
      <c r="J1963">
        <v>0</v>
      </c>
      <c r="K1963">
        <v>0</v>
      </c>
      <c r="L1963">
        <v>0.13</v>
      </c>
      <c r="M1963">
        <v>0.02</v>
      </c>
      <c r="N1963">
        <v>3.42486595499425</v>
      </c>
      <c r="O1963">
        <f t="shared" si="60"/>
        <v>170.96726870000001</v>
      </c>
      <c r="P1963">
        <f t="shared" si="61"/>
        <v>-45.090875879999999</v>
      </c>
      <c r="R1963">
        <v>343000</v>
      </c>
      <c r="S1963" t="s">
        <v>2054</v>
      </c>
      <c r="T1963" t="s">
        <v>96</v>
      </c>
      <c r="U1963">
        <v>0</v>
      </c>
      <c r="V1963">
        <v>0</v>
      </c>
      <c r="W1963">
        <v>0</v>
      </c>
      <c r="X1963">
        <v>0</v>
      </c>
      <c r="Y1963">
        <v>0.81</v>
      </c>
      <c r="Z1963">
        <v>0.08</v>
      </c>
      <c r="AA1963">
        <v>0</v>
      </c>
      <c r="AB1963">
        <v>0</v>
      </c>
      <c r="AC1963">
        <v>0.11</v>
      </c>
      <c r="AD1963">
        <v>0.02</v>
      </c>
      <c r="AE1963" t="s">
        <v>97</v>
      </c>
      <c r="AF1963">
        <v>-176.515075</v>
      </c>
      <c r="AG1963">
        <v>-43.917330839999998</v>
      </c>
      <c r="AI1963">
        <v>349100</v>
      </c>
      <c r="AJ1963" t="s">
        <v>2109</v>
      </c>
      <c r="AK1963" t="s">
        <v>96</v>
      </c>
      <c r="AL1963">
        <v>0</v>
      </c>
      <c r="AM1963">
        <v>0</v>
      </c>
      <c r="AN1963">
        <v>0</v>
      </c>
      <c r="AO1963">
        <v>0</v>
      </c>
      <c r="AP1963">
        <v>0</v>
      </c>
      <c r="AQ1963">
        <v>0.33</v>
      </c>
      <c r="AR1963">
        <v>0</v>
      </c>
      <c r="AS1963">
        <v>0.2</v>
      </c>
      <c r="AT1963">
        <v>0.47</v>
      </c>
      <c r="AU1963">
        <v>0</v>
      </c>
      <c r="AV1963" t="s">
        <v>97</v>
      </c>
      <c r="AW1963">
        <v>170.53249890000001</v>
      </c>
      <c r="AX1963">
        <v>-45.624939120000001</v>
      </c>
    </row>
    <row r="1964" spans="1:50" x14ac:dyDescent="0.55000000000000004">
      <c r="A1964">
        <v>344300</v>
      </c>
      <c r="B1964" t="s">
        <v>2067</v>
      </c>
      <c r="C1964" t="s">
        <v>96</v>
      </c>
      <c r="D1964">
        <v>0</v>
      </c>
      <c r="E1964">
        <v>0</v>
      </c>
      <c r="F1964">
        <v>0</v>
      </c>
      <c r="G1964">
        <v>0</v>
      </c>
      <c r="H1964">
        <v>0.95</v>
      </c>
      <c r="I1964">
        <v>0.02</v>
      </c>
      <c r="J1964">
        <v>0</v>
      </c>
      <c r="K1964">
        <v>0</v>
      </c>
      <c r="L1964">
        <v>0.03</v>
      </c>
      <c r="M1964">
        <v>0.02</v>
      </c>
      <c r="N1964">
        <v>4.0617677597440602</v>
      </c>
      <c r="O1964">
        <f t="shared" si="60"/>
        <v>170.9486196</v>
      </c>
      <c r="P1964">
        <f t="shared" si="61"/>
        <v>-45.108474909999998</v>
      </c>
      <c r="R1964">
        <v>343100</v>
      </c>
      <c r="S1964" t="s">
        <v>2055</v>
      </c>
      <c r="T1964" t="s">
        <v>96</v>
      </c>
      <c r="U1964">
        <v>0</v>
      </c>
      <c r="V1964">
        <v>0</v>
      </c>
      <c r="W1964">
        <v>0</v>
      </c>
      <c r="X1964">
        <v>0</v>
      </c>
      <c r="Y1964">
        <v>0.69</v>
      </c>
      <c r="Z1964">
        <v>0</v>
      </c>
      <c r="AA1964">
        <v>0</v>
      </c>
      <c r="AB1964">
        <v>0.06</v>
      </c>
      <c r="AC1964">
        <v>0.25</v>
      </c>
      <c r="AD1964">
        <v>0.02</v>
      </c>
      <c r="AE1964">
        <v>2.5973041138338302</v>
      </c>
      <c r="AF1964">
        <v>169.95056339999999</v>
      </c>
      <c r="AG1964">
        <v>-44.474713059999999</v>
      </c>
      <c r="AI1964">
        <v>349200</v>
      </c>
      <c r="AJ1964" t="s">
        <v>2110</v>
      </c>
      <c r="AK1964" t="s">
        <v>96</v>
      </c>
      <c r="AL1964">
        <v>0</v>
      </c>
      <c r="AM1964">
        <v>0</v>
      </c>
      <c r="AN1964">
        <v>0</v>
      </c>
      <c r="AO1964">
        <v>0</v>
      </c>
      <c r="AP1964">
        <v>0</v>
      </c>
      <c r="AQ1964">
        <v>0.83</v>
      </c>
      <c r="AR1964">
        <v>0</v>
      </c>
      <c r="AS1964">
        <v>0</v>
      </c>
      <c r="AT1964">
        <v>0.17</v>
      </c>
      <c r="AU1964">
        <v>0</v>
      </c>
      <c r="AV1964">
        <v>3.8769572859312</v>
      </c>
      <c r="AW1964">
        <v>170.67770609999999</v>
      </c>
      <c r="AX1964">
        <v>-45.600101559999999</v>
      </c>
    </row>
    <row r="1965" spans="1:50" x14ac:dyDescent="0.55000000000000004">
      <c r="A1965">
        <v>344400</v>
      </c>
      <c r="B1965" t="s">
        <v>2111</v>
      </c>
      <c r="C1965" t="s">
        <v>96</v>
      </c>
      <c r="D1965">
        <v>0</v>
      </c>
      <c r="E1965">
        <v>0</v>
      </c>
      <c r="F1965">
        <v>0</v>
      </c>
      <c r="G1965">
        <v>0</v>
      </c>
      <c r="H1965">
        <v>0.5</v>
      </c>
      <c r="I1965">
        <v>0</v>
      </c>
      <c r="J1965">
        <v>0</v>
      </c>
      <c r="K1965">
        <v>0</v>
      </c>
      <c r="L1965">
        <v>0.5</v>
      </c>
      <c r="M1965">
        <v>0.02</v>
      </c>
      <c r="N1965">
        <v>1.16046946952243</v>
      </c>
      <c r="O1965">
        <f t="shared" si="60"/>
        <v>170.97182480000001</v>
      </c>
      <c r="P1965">
        <f t="shared" si="61"/>
        <v>-45.100715799999897</v>
      </c>
      <c r="R1965">
        <v>343300</v>
      </c>
      <c r="S1965" t="s">
        <v>2057</v>
      </c>
      <c r="T1965" t="s">
        <v>96</v>
      </c>
      <c r="U1965">
        <v>0</v>
      </c>
      <c r="V1965">
        <v>0</v>
      </c>
      <c r="W1965">
        <v>0</v>
      </c>
      <c r="X1965">
        <v>0</v>
      </c>
      <c r="Y1965">
        <v>0.85</v>
      </c>
      <c r="Z1965">
        <v>0.04</v>
      </c>
      <c r="AA1965">
        <v>0</v>
      </c>
      <c r="AB1965">
        <v>0</v>
      </c>
      <c r="AC1965">
        <v>0.11</v>
      </c>
      <c r="AD1965">
        <v>0.02</v>
      </c>
      <c r="AE1965">
        <v>8.5173675625501595</v>
      </c>
      <c r="AF1965">
        <v>170.50210899999999</v>
      </c>
      <c r="AG1965">
        <v>-44.89434996</v>
      </c>
      <c r="AI1965">
        <v>349300</v>
      </c>
      <c r="AJ1965" t="s">
        <v>2112</v>
      </c>
      <c r="AK1965" t="s">
        <v>96</v>
      </c>
      <c r="AL1965">
        <v>0</v>
      </c>
      <c r="AM1965">
        <v>0.38</v>
      </c>
      <c r="AN1965">
        <v>0</v>
      </c>
      <c r="AO1965">
        <v>0</v>
      </c>
      <c r="AP1965">
        <v>0</v>
      </c>
      <c r="AQ1965">
        <v>0.26</v>
      </c>
      <c r="AR1965">
        <v>0</v>
      </c>
      <c r="AS1965">
        <v>0.12</v>
      </c>
      <c r="AT1965">
        <v>0.24</v>
      </c>
      <c r="AU1965">
        <v>0</v>
      </c>
      <c r="AV1965" t="s">
        <v>97</v>
      </c>
      <c r="AW1965">
        <v>170.20271369999901</v>
      </c>
      <c r="AX1965">
        <v>-45.935687729999998</v>
      </c>
    </row>
    <row r="1966" spans="1:50" x14ac:dyDescent="0.55000000000000004">
      <c r="A1966">
        <v>344500</v>
      </c>
      <c r="B1966" t="s">
        <v>2068</v>
      </c>
      <c r="C1966" t="s">
        <v>96</v>
      </c>
      <c r="D1966">
        <v>0</v>
      </c>
      <c r="E1966">
        <v>0</v>
      </c>
      <c r="F1966">
        <v>0</v>
      </c>
      <c r="G1966">
        <v>0</v>
      </c>
      <c r="H1966">
        <v>0.85</v>
      </c>
      <c r="I1966">
        <v>0.01</v>
      </c>
      <c r="J1966">
        <v>0</v>
      </c>
      <c r="K1966">
        <v>0</v>
      </c>
      <c r="L1966">
        <v>0.14000000000000001</v>
      </c>
      <c r="M1966">
        <v>0.02</v>
      </c>
      <c r="N1966">
        <v>3.29195974986165</v>
      </c>
      <c r="O1966">
        <f t="shared" si="60"/>
        <v>170.96564269999999</v>
      </c>
      <c r="P1966">
        <f t="shared" si="61"/>
        <v>-45.107546579999998</v>
      </c>
      <c r="R1966">
        <v>343400</v>
      </c>
      <c r="S1966" t="s">
        <v>2058</v>
      </c>
      <c r="T1966" t="s">
        <v>96</v>
      </c>
      <c r="U1966">
        <v>0</v>
      </c>
      <c r="V1966">
        <v>0</v>
      </c>
      <c r="W1966">
        <v>0</v>
      </c>
      <c r="X1966">
        <v>0</v>
      </c>
      <c r="Y1966">
        <v>0.95</v>
      </c>
      <c r="Z1966">
        <v>0</v>
      </c>
      <c r="AA1966">
        <v>0</v>
      </c>
      <c r="AB1966">
        <v>0</v>
      </c>
      <c r="AC1966">
        <v>0.05</v>
      </c>
      <c r="AD1966">
        <v>0.02</v>
      </c>
      <c r="AE1966">
        <v>8.25752616277153</v>
      </c>
      <c r="AF1966">
        <v>170.69741780000001</v>
      </c>
      <c r="AG1966">
        <v>-45.062139090000002</v>
      </c>
      <c r="AI1966">
        <v>349400</v>
      </c>
      <c r="AJ1966" t="s">
        <v>2113</v>
      </c>
      <c r="AK1966" t="s">
        <v>96</v>
      </c>
      <c r="AL1966" t="s">
        <v>97</v>
      </c>
      <c r="AM1966" t="s">
        <v>97</v>
      </c>
      <c r="AN1966" t="s">
        <v>97</v>
      </c>
      <c r="AO1966">
        <v>0</v>
      </c>
      <c r="AP1966" t="s">
        <v>97</v>
      </c>
      <c r="AQ1966" t="s">
        <v>97</v>
      </c>
      <c r="AR1966">
        <v>0</v>
      </c>
      <c r="AS1966" t="s">
        <v>97</v>
      </c>
      <c r="AT1966" t="s">
        <v>97</v>
      </c>
      <c r="AU1966">
        <v>0</v>
      </c>
      <c r="AV1966" t="s">
        <v>97</v>
      </c>
      <c r="AW1966">
        <v>170.35434609999999</v>
      </c>
      <c r="AX1966">
        <v>-45.847561470000002</v>
      </c>
    </row>
    <row r="1967" spans="1:50" x14ac:dyDescent="0.55000000000000004">
      <c r="A1967">
        <v>344700</v>
      </c>
      <c r="B1967" t="s">
        <v>2070</v>
      </c>
      <c r="C1967" t="s">
        <v>96</v>
      </c>
      <c r="D1967">
        <v>0</v>
      </c>
      <c r="E1967">
        <v>0</v>
      </c>
      <c r="F1967">
        <v>0</v>
      </c>
      <c r="G1967">
        <v>0</v>
      </c>
      <c r="H1967">
        <v>0.76</v>
      </c>
      <c r="I1967">
        <v>0.12</v>
      </c>
      <c r="J1967">
        <v>0</v>
      </c>
      <c r="K1967">
        <v>0</v>
      </c>
      <c r="L1967">
        <v>0.12</v>
      </c>
      <c r="M1967">
        <v>0.02</v>
      </c>
      <c r="N1967">
        <v>8.9604794913159402</v>
      </c>
      <c r="O1967">
        <f t="shared" si="60"/>
        <v>170.70954359999999</v>
      </c>
      <c r="P1967">
        <f t="shared" si="61"/>
        <v>-45.481472580000002</v>
      </c>
      <c r="R1967">
        <v>343500</v>
      </c>
      <c r="S1967" t="s">
        <v>2059</v>
      </c>
      <c r="T1967" t="s">
        <v>96</v>
      </c>
      <c r="U1967">
        <v>0</v>
      </c>
      <c r="V1967">
        <v>0</v>
      </c>
      <c r="W1967">
        <v>0</v>
      </c>
      <c r="X1967">
        <v>0</v>
      </c>
      <c r="Y1967">
        <v>0.94</v>
      </c>
      <c r="Z1967">
        <v>0.05</v>
      </c>
      <c r="AA1967">
        <v>0</v>
      </c>
      <c r="AB1967">
        <v>0</v>
      </c>
      <c r="AC1967">
        <v>0.01</v>
      </c>
      <c r="AD1967">
        <v>0.02</v>
      </c>
      <c r="AE1967">
        <v>28.461156032106601</v>
      </c>
      <c r="AF1967">
        <v>171.0203569</v>
      </c>
      <c r="AG1967">
        <v>-45.002393410000003</v>
      </c>
      <c r="AI1967">
        <v>349600</v>
      </c>
      <c r="AJ1967" t="s">
        <v>2114</v>
      </c>
      <c r="AK1967" t="s">
        <v>96</v>
      </c>
      <c r="AL1967">
        <v>0</v>
      </c>
      <c r="AM1967">
        <v>0</v>
      </c>
      <c r="AN1967">
        <v>0</v>
      </c>
      <c r="AO1967">
        <v>0</v>
      </c>
      <c r="AP1967">
        <v>0</v>
      </c>
      <c r="AQ1967">
        <v>0.76</v>
      </c>
      <c r="AR1967">
        <v>0</v>
      </c>
      <c r="AS1967">
        <v>0</v>
      </c>
      <c r="AT1967">
        <v>0.24</v>
      </c>
      <c r="AU1967">
        <v>0</v>
      </c>
      <c r="AV1967" t="s">
        <v>97</v>
      </c>
      <c r="AW1967">
        <v>170.569693</v>
      </c>
      <c r="AX1967">
        <v>-45.78378738</v>
      </c>
    </row>
    <row r="1968" spans="1:50" x14ac:dyDescent="0.55000000000000004">
      <c r="A1968">
        <v>344800</v>
      </c>
      <c r="B1968" t="s">
        <v>2071</v>
      </c>
      <c r="C1968" t="s">
        <v>96</v>
      </c>
      <c r="D1968">
        <v>0</v>
      </c>
      <c r="E1968">
        <v>0</v>
      </c>
      <c r="F1968">
        <v>0</v>
      </c>
      <c r="G1968">
        <v>0</v>
      </c>
      <c r="H1968">
        <v>0.95</v>
      </c>
      <c r="I1968">
        <v>0.02</v>
      </c>
      <c r="J1968">
        <v>0</v>
      </c>
      <c r="K1968">
        <v>0</v>
      </c>
      <c r="L1968">
        <v>0.03</v>
      </c>
      <c r="M1968">
        <v>0.02</v>
      </c>
      <c r="N1968">
        <v>16.158132964006899</v>
      </c>
      <c r="O1968">
        <f t="shared" si="60"/>
        <v>169.2814363</v>
      </c>
      <c r="P1968">
        <f t="shared" si="61"/>
        <v>-44.94254849</v>
      </c>
      <c r="R1968">
        <v>343600</v>
      </c>
      <c r="S1968" t="s">
        <v>2060</v>
      </c>
      <c r="T1968" t="s">
        <v>96</v>
      </c>
      <c r="U1968">
        <v>0</v>
      </c>
      <c r="V1968">
        <v>0</v>
      </c>
      <c r="W1968">
        <v>0</v>
      </c>
      <c r="X1968">
        <v>0</v>
      </c>
      <c r="Y1968">
        <v>0.6</v>
      </c>
      <c r="Z1968">
        <v>0.33</v>
      </c>
      <c r="AA1968">
        <v>0</v>
      </c>
      <c r="AB1968">
        <v>0</v>
      </c>
      <c r="AC1968">
        <v>7.0000000000000007E-2</v>
      </c>
      <c r="AD1968">
        <v>0.02</v>
      </c>
      <c r="AE1968">
        <v>12.4751796279399</v>
      </c>
      <c r="AF1968">
        <v>170.55054290000001</v>
      </c>
      <c r="AG1968">
        <v>-45.391845779999997</v>
      </c>
      <c r="AI1968">
        <v>349700</v>
      </c>
      <c r="AJ1968" t="s">
        <v>2115</v>
      </c>
      <c r="AK1968" t="s">
        <v>96</v>
      </c>
      <c r="AL1968">
        <v>0</v>
      </c>
      <c r="AM1968">
        <v>0</v>
      </c>
      <c r="AN1968">
        <v>0</v>
      </c>
      <c r="AO1968">
        <v>0</v>
      </c>
      <c r="AP1968">
        <v>0</v>
      </c>
      <c r="AQ1968">
        <v>1</v>
      </c>
      <c r="AR1968">
        <v>0</v>
      </c>
      <c r="AS1968">
        <v>0</v>
      </c>
      <c r="AT1968">
        <v>0</v>
      </c>
      <c r="AU1968">
        <v>0</v>
      </c>
      <c r="AV1968">
        <v>1.3949060490818801</v>
      </c>
      <c r="AW1968">
        <v>170.33831549999999</v>
      </c>
      <c r="AX1968">
        <v>-45.873106870000001</v>
      </c>
    </row>
    <row r="1969" spans="1:50" x14ac:dyDescent="0.55000000000000004">
      <c r="A1969">
        <v>344900</v>
      </c>
      <c r="B1969" t="s">
        <v>2072</v>
      </c>
      <c r="C1969" t="s">
        <v>96</v>
      </c>
      <c r="D1969">
        <v>0</v>
      </c>
      <c r="E1969">
        <v>0</v>
      </c>
      <c r="F1969">
        <v>0</v>
      </c>
      <c r="G1969">
        <v>0</v>
      </c>
      <c r="H1969">
        <v>0.85</v>
      </c>
      <c r="I1969">
        <v>0.03</v>
      </c>
      <c r="J1969">
        <v>0</v>
      </c>
      <c r="K1969">
        <v>0.04</v>
      </c>
      <c r="L1969">
        <v>0.08</v>
      </c>
      <c r="M1969">
        <v>0.02</v>
      </c>
      <c r="N1969">
        <v>6.9284577351851597</v>
      </c>
      <c r="O1969">
        <f t="shared" si="60"/>
        <v>169.17446619999899</v>
      </c>
      <c r="P1969">
        <f t="shared" si="61"/>
        <v>-45.058531909999999</v>
      </c>
      <c r="R1969">
        <v>343700</v>
      </c>
      <c r="S1969" t="s">
        <v>2061</v>
      </c>
      <c r="T1969" t="s">
        <v>96</v>
      </c>
      <c r="U1969">
        <v>0</v>
      </c>
      <c r="V1969">
        <v>0</v>
      </c>
      <c r="W1969">
        <v>0</v>
      </c>
      <c r="X1969">
        <v>0</v>
      </c>
      <c r="Y1969">
        <v>0.95</v>
      </c>
      <c r="Z1969">
        <v>0</v>
      </c>
      <c r="AA1969">
        <v>0</v>
      </c>
      <c r="AB1969">
        <v>0</v>
      </c>
      <c r="AC1969">
        <v>0.05</v>
      </c>
      <c r="AD1969">
        <v>0.02</v>
      </c>
      <c r="AE1969">
        <v>11.494732265079801</v>
      </c>
      <c r="AF1969">
        <v>170.79651859999899</v>
      </c>
      <c r="AG1969">
        <v>-45.209862899999997</v>
      </c>
      <c r="AI1969">
        <v>349800</v>
      </c>
      <c r="AJ1969" t="s">
        <v>2116</v>
      </c>
      <c r="AK1969" t="s">
        <v>96</v>
      </c>
      <c r="AL1969">
        <v>0</v>
      </c>
      <c r="AM1969">
        <v>0</v>
      </c>
      <c r="AN1969">
        <v>0</v>
      </c>
      <c r="AO1969">
        <v>0</v>
      </c>
      <c r="AP1969">
        <v>0</v>
      </c>
      <c r="AQ1969">
        <v>1</v>
      </c>
      <c r="AR1969">
        <v>0</v>
      </c>
      <c r="AS1969">
        <v>0</v>
      </c>
      <c r="AT1969">
        <v>0</v>
      </c>
      <c r="AU1969">
        <v>0</v>
      </c>
      <c r="AV1969">
        <v>1.0739185459918901</v>
      </c>
      <c r="AW1969">
        <v>170.36435469999901</v>
      </c>
      <c r="AX1969">
        <v>-45.86646279</v>
      </c>
    </row>
    <row r="1970" spans="1:50" x14ac:dyDescent="0.55000000000000004">
      <c r="A1970">
        <v>345000</v>
      </c>
      <c r="B1970" t="s">
        <v>2073</v>
      </c>
      <c r="C1970" t="s">
        <v>96</v>
      </c>
      <c r="D1970">
        <v>0</v>
      </c>
      <c r="E1970">
        <v>0</v>
      </c>
      <c r="F1970">
        <v>0</v>
      </c>
      <c r="G1970">
        <v>0</v>
      </c>
      <c r="H1970">
        <v>0.87</v>
      </c>
      <c r="I1970">
        <v>0.02</v>
      </c>
      <c r="J1970">
        <v>0</v>
      </c>
      <c r="K1970">
        <v>0.03</v>
      </c>
      <c r="L1970">
        <v>0.08</v>
      </c>
      <c r="M1970">
        <v>0.02</v>
      </c>
      <c r="N1970">
        <v>9.4268222707800096</v>
      </c>
      <c r="O1970">
        <f t="shared" si="60"/>
        <v>169.20617909999899</v>
      </c>
      <c r="P1970">
        <f t="shared" si="61"/>
        <v>-45.037478739999997</v>
      </c>
      <c r="R1970">
        <v>343800</v>
      </c>
      <c r="S1970" t="s">
        <v>2062</v>
      </c>
      <c r="T1970" t="s">
        <v>96</v>
      </c>
      <c r="U1970">
        <v>0</v>
      </c>
      <c r="V1970">
        <v>0</v>
      </c>
      <c r="W1970">
        <v>0</v>
      </c>
      <c r="X1970">
        <v>0</v>
      </c>
      <c r="Y1970">
        <v>1</v>
      </c>
      <c r="Z1970">
        <v>0</v>
      </c>
      <c r="AA1970">
        <v>0</v>
      </c>
      <c r="AB1970">
        <v>0</v>
      </c>
      <c r="AC1970">
        <v>0</v>
      </c>
      <c r="AD1970">
        <v>0.02</v>
      </c>
      <c r="AE1970">
        <v>8.0667660304186093</v>
      </c>
      <c r="AF1970">
        <v>170.93071909999901</v>
      </c>
      <c r="AG1970">
        <v>-45.089084649999997</v>
      </c>
      <c r="AI1970">
        <v>349900</v>
      </c>
      <c r="AJ1970" t="s">
        <v>2117</v>
      </c>
      <c r="AK1970" t="s">
        <v>96</v>
      </c>
      <c r="AL1970">
        <v>0</v>
      </c>
      <c r="AM1970">
        <v>0.03</v>
      </c>
      <c r="AN1970">
        <v>0</v>
      </c>
      <c r="AO1970">
        <v>0</v>
      </c>
      <c r="AP1970">
        <v>0.01</v>
      </c>
      <c r="AQ1970">
        <v>0.66</v>
      </c>
      <c r="AR1970">
        <v>0</v>
      </c>
      <c r="AS1970">
        <v>0</v>
      </c>
      <c r="AT1970">
        <v>0.3</v>
      </c>
      <c r="AU1970">
        <v>0</v>
      </c>
      <c r="AV1970">
        <v>1.6912064575129</v>
      </c>
      <c r="AW1970">
        <v>170.34786550000001</v>
      </c>
      <c r="AX1970">
        <v>-45.878669860000002</v>
      </c>
    </row>
    <row r="1971" spans="1:50" x14ac:dyDescent="0.55000000000000004">
      <c r="A1971">
        <v>345100</v>
      </c>
      <c r="B1971" t="s">
        <v>2074</v>
      </c>
      <c r="C1971" t="s">
        <v>96</v>
      </c>
      <c r="D1971">
        <v>0</v>
      </c>
      <c r="E1971">
        <v>0</v>
      </c>
      <c r="F1971">
        <v>0</v>
      </c>
      <c r="G1971">
        <v>0</v>
      </c>
      <c r="H1971">
        <v>0.85</v>
      </c>
      <c r="I1971">
        <v>0.05</v>
      </c>
      <c r="J1971">
        <v>0</v>
      </c>
      <c r="K1971">
        <v>0</v>
      </c>
      <c r="L1971">
        <v>0.1</v>
      </c>
      <c r="M1971">
        <v>0.02</v>
      </c>
      <c r="N1971">
        <v>14.6682756679884</v>
      </c>
      <c r="O1971">
        <f t="shared" si="60"/>
        <v>169.7255609</v>
      </c>
      <c r="P1971">
        <f t="shared" si="61"/>
        <v>-45.052426599999997</v>
      </c>
      <c r="R1971">
        <v>343900</v>
      </c>
      <c r="S1971" t="s">
        <v>2063</v>
      </c>
      <c r="T1971" t="s">
        <v>96</v>
      </c>
      <c r="U1971">
        <v>0</v>
      </c>
      <c r="V1971">
        <v>0</v>
      </c>
      <c r="W1971">
        <v>0</v>
      </c>
      <c r="X1971">
        <v>0</v>
      </c>
      <c r="Y1971">
        <v>0.87</v>
      </c>
      <c r="Z1971">
        <v>0.05</v>
      </c>
      <c r="AA1971">
        <v>0</v>
      </c>
      <c r="AB1971">
        <v>0</v>
      </c>
      <c r="AC1971">
        <v>0.08</v>
      </c>
      <c r="AD1971">
        <v>0.02</v>
      </c>
      <c r="AE1971">
        <v>5.7312734637187202</v>
      </c>
      <c r="AF1971">
        <v>171.0000369</v>
      </c>
      <c r="AG1971">
        <v>-45.064044709999997</v>
      </c>
      <c r="AI1971">
        <v>350000</v>
      </c>
      <c r="AJ1971" t="s">
        <v>2118</v>
      </c>
      <c r="AK1971" t="s">
        <v>96</v>
      </c>
      <c r="AL1971">
        <v>0</v>
      </c>
      <c r="AM1971">
        <v>0.21</v>
      </c>
      <c r="AN1971">
        <v>0</v>
      </c>
      <c r="AO1971">
        <v>0</v>
      </c>
      <c r="AP1971">
        <v>0.03</v>
      </c>
      <c r="AQ1971">
        <v>0.43</v>
      </c>
      <c r="AR1971">
        <v>0</v>
      </c>
      <c r="AS1971">
        <v>0.02</v>
      </c>
      <c r="AT1971">
        <v>0.31</v>
      </c>
      <c r="AU1971">
        <v>0</v>
      </c>
      <c r="AV1971">
        <v>4.4985801467171704</v>
      </c>
      <c r="AW1971">
        <v>170.3559486</v>
      </c>
      <c r="AX1971">
        <v>-45.875666500000001</v>
      </c>
    </row>
    <row r="1972" spans="1:50" x14ac:dyDescent="0.55000000000000004">
      <c r="A1972">
        <v>345200</v>
      </c>
      <c r="B1972" t="s">
        <v>2075</v>
      </c>
      <c r="C1972" t="s">
        <v>96</v>
      </c>
      <c r="D1972">
        <v>0</v>
      </c>
      <c r="E1972">
        <v>0</v>
      </c>
      <c r="F1972">
        <v>0</v>
      </c>
      <c r="G1972">
        <v>0</v>
      </c>
      <c r="H1972">
        <v>0.89</v>
      </c>
      <c r="I1972">
        <v>0.03</v>
      </c>
      <c r="J1972">
        <v>0</v>
      </c>
      <c r="K1972">
        <v>0</v>
      </c>
      <c r="L1972">
        <v>0.08</v>
      </c>
      <c r="M1972">
        <v>0.02</v>
      </c>
      <c r="N1972">
        <v>8.5618487593842598</v>
      </c>
      <c r="O1972">
        <f t="shared" si="60"/>
        <v>169.2508694</v>
      </c>
      <c r="P1972">
        <f t="shared" si="61"/>
        <v>-45.281090599999999</v>
      </c>
      <c r="R1972">
        <v>344000</v>
      </c>
      <c r="S1972" t="s">
        <v>2064</v>
      </c>
      <c r="T1972" t="s">
        <v>96</v>
      </c>
      <c r="U1972">
        <v>0</v>
      </c>
      <c r="V1972">
        <v>0</v>
      </c>
      <c r="W1972">
        <v>0</v>
      </c>
      <c r="X1972">
        <v>0</v>
      </c>
      <c r="Y1972">
        <v>0.94</v>
      </c>
      <c r="Z1972">
        <v>0</v>
      </c>
      <c r="AA1972">
        <v>0</v>
      </c>
      <c r="AB1972">
        <v>0</v>
      </c>
      <c r="AC1972">
        <v>0.06</v>
      </c>
      <c r="AD1972">
        <v>0.02</v>
      </c>
      <c r="AE1972">
        <v>4.54408320649119</v>
      </c>
      <c r="AF1972">
        <v>170.97765369999999</v>
      </c>
      <c r="AG1972">
        <v>-45.080585650000003</v>
      </c>
      <c r="AI1972">
        <v>350100</v>
      </c>
      <c r="AJ1972" t="s">
        <v>2119</v>
      </c>
      <c r="AK1972" t="s">
        <v>96</v>
      </c>
      <c r="AL1972" t="s">
        <v>97</v>
      </c>
      <c r="AM1972" t="s">
        <v>97</v>
      </c>
      <c r="AN1972" t="s">
        <v>97</v>
      </c>
      <c r="AO1972">
        <v>0</v>
      </c>
      <c r="AP1972" t="s">
        <v>97</v>
      </c>
      <c r="AQ1972" t="s">
        <v>97</v>
      </c>
      <c r="AR1972">
        <v>0</v>
      </c>
      <c r="AS1972" t="s">
        <v>97</v>
      </c>
      <c r="AT1972" t="s">
        <v>97</v>
      </c>
      <c r="AU1972">
        <v>0</v>
      </c>
      <c r="AV1972" t="s">
        <v>97</v>
      </c>
      <c r="AW1972">
        <v>170.386277599999</v>
      </c>
      <c r="AX1972">
        <v>-45.867007479999998</v>
      </c>
    </row>
    <row r="1973" spans="1:50" x14ac:dyDescent="0.55000000000000004">
      <c r="A1973">
        <v>345300</v>
      </c>
      <c r="B1973" t="s">
        <v>2076</v>
      </c>
      <c r="C1973" t="s">
        <v>96</v>
      </c>
      <c r="D1973">
        <v>0</v>
      </c>
      <c r="E1973">
        <v>0</v>
      </c>
      <c r="F1973">
        <v>0</v>
      </c>
      <c r="G1973">
        <v>0</v>
      </c>
      <c r="H1973">
        <v>0.92</v>
      </c>
      <c r="I1973">
        <v>0.05</v>
      </c>
      <c r="J1973">
        <v>0</v>
      </c>
      <c r="K1973">
        <v>0.01</v>
      </c>
      <c r="L1973">
        <v>0.02</v>
      </c>
      <c r="M1973">
        <v>0.02</v>
      </c>
      <c r="N1973">
        <v>10.1336484714116</v>
      </c>
      <c r="O1973">
        <f t="shared" si="60"/>
        <v>169.43943089999999</v>
      </c>
      <c r="P1973">
        <f t="shared" si="61"/>
        <v>-45.199053829999997</v>
      </c>
      <c r="R1973">
        <v>344100</v>
      </c>
      <c r="S1973" t="s">
        <v>2065</v>
      </c>
      <c r="T1973" t="s">
        <v>96</v>
      </c>
      <c r="U1973">
        <v>0</v>
      </c>
      <c r="V1973">
        <v>0</v>
      </c>
      <c r="W1973">
        <v>0</v>
      </c>
      <c r="X1973">
        <v>0</v>
      </c>
      <c r="Y1973">
        <v>0.95</v>
      </c>
      <c r="Z1973">
        <v>0</v>
      </c>
      <c r="AA1973">
        <v>0</v>
      </c>
      <c r="AB1973">
        <v>0</v>
      </c>
      <c r="AC1973">
        <v>0.05</v>
      </c>
      <c r="AD1973">
        <v>0.02</v>
      </c>
      <c r="AE1973">
        <v>5.6714359557416802</v>
      </c>
      <c r="AF1973">
        <v>170.9503345</v>
      </c>
      <c r="AG1973">
        <v>-45.098087030000002</v>
      </c>
      <c r="AI1973">
        <v>350200</v>
      </c>
      <c r="AJ1973" t="s">
        <v>2120</v>
      </c>
      <c r="AK1973" t="s">
        <v>96</v>
      </c>
      <c r="AL1973" t="s">
        <v>97</v>
      </c>
      <c r="AM1973" t="s">
        <v>97</v>
      </c>
      <c r="AN1973" t="s">
        <v>97</v>
      </c>
      <c r="AO1973">
        <v>0</v>
      </c>
      <c r="AP1973" t="s">
        <v>97</v>
      </c>
      <c r="AQ1973" t="s">
        <v>97</v>
      </c>
      <c r="AR1973">
        <v>0</v>
      </c>
      <c r="AS1973" t="s">
        <v>97</v>
      </c>
      <c r="AT1973" t="s">
        <v>97</v>
      </c>
      <c r="AU1973">
        <v>0</v>
      </c>
      <c r="AV1973" t="s">
        <v>97</v>
      </c>
      <c r="AW1973">
        <v>170.3757957</v>
      </c>
      <c r="AX1973">
        <v>-45.904980449999996</v>
      </c>
    </row>
    <row r="1974" spans="1:50" x14ac:dyDescent="0.55000000000000004">
      <c r="A1974">
        <v>345400</v>
      </c>
      <c r="B1974" t="s">
        <v>2077</v>
      </c>
      <c r="C1974" t="s">
        <v>96</v>
      </c>
      <c r="D1974">
        <v>0</v>
      </c>
      <c r="E1974">
        <v>0</v>
      </c>
      <c r="F1974">
        <v>0</v>
      </c>
      <c r="G1974">
        <v>0</v>
      </c>
      <c r="H1974">
        <v>0.91999999999999904</v>
      </c>
      <c r="I1974">
        <v>0</v>
      </c>
      <c r="J1974">
        <v>0</v>
      </c>
      <c r="K1974">
        <v>0.03</v>
      </c>
      <c r="L1974">
        <v>0.05</v>
      </c>
      <c r="M1974">
        <v>0.02</v>
      </c>
      <c r="N1974">
        <v>8.2369261583998092</v>
      </c>
      <c r="O1974">
        <f t="shared" si="60"/>
        <v>169.32445480000001</v>
      </c>
      <c r="P1974">
        <f t="shared" si="61"/>
        <v>-45.192470120000003</v>
      </c>
      <c r="R1974">
        <v>344200</v>
      </c>
      <c r="S1974" t="s">
        <v>2066</v>
      </c>
      <c r="T1974" t="s">
        <v>96</v>
      </c>
      <c r="U1974">
        <v>0</v>
      </c>
      <c r="V1974">
        <v>0</v>
      </c>
      <c r="W1974">
        <v>0</v>
      </c>
      <c r="X1974">
        <v>0</v>
      </c>
      <c r="Y1974">
        <v>0.91</v>
      </c>
      <c r="Z1974">
        <v>0.02</v>
      </c>
      <c r="AA1974">
        <v>0</v>
      </c>
      <c r="AB1974">
        <v>0</v>
      </c>
      <c r="AC1974">
        <v>7.0000000000000007E-2</v>
      </c>
      <c r="AD1974">
        <v>0.02</v>
      </c>
      <c r="AE1974">
        <v>5.4345432903747701</v>
      </c>
      <c r="AF1974">
        <v>170.96726870000001</v>
      </c>
      <c r="AG1974">
        <v>-45.090875879999999</v>
      </c>
      <c r="AI1974">
        <v>350300</v>
      </c>
      <c r="AJ1974" t="s">
        <v>2121</v>
      </c>
      <c r="AK1974" t="s">
        <v>96</v>
      </c>
      <c r="AL1974">
        <v>0</v>
      </c>
      <c r="AM1974">
        <v>0.05</v>
      </c>
      <c r="AN1974">
        <v>0</v>
      </c>
      <c r="AO1974">
        <v>0</v>
      </c>
      <c r="AP1974">
        <v>-0.01</v>
      </c>
      <c r="AQ1974">
        <v>0.86</v>
      </c>
      <c r="AR1974">
        <v>0</v>
      </c>
      <c r="AS1974">
        <v>0.05</v>
      </c>
      <c r="AT1974">
        <v>0.05</v>
      </c>
      <c r="AU1974">
        <v>0</v>
      </c>
      <c r="AV1974">
        <v>2.7574352414648402</v>
      </c>
      <c r="AW1974">
        <v>170.3518894</v>
      </c>
      <c r="AX1974">
        <v>-45.891033849999999</v>
      </c>
    </row>
    <row r="1975" spans="1:50" x14ac:dyDescent="0.55000000000000004">
      <c r="A1975">
        <v>345500</v>
      </c>
      <c r="B1975" t="s">
        <v>2078</v>
      </c>
      <c r="C1975" t="s">
        <v>96</v>
      </c>
      <c r="D1975">
        <v>0</v>
      </c>
      <c r="E1975">
        <v>0</v>
      </c>
      <c r="F1975">
        <v>0</v>
      </c>
      <c r="G1975">
        <v>0</v>
      </c>
      <c r="H1975">
        <v>0.74</v>
      </c>
      <c r="I1975">
        <v>0.04</v>
      </c>
      <c r="J1975">
        <v>0</v>
      </c>
      <c r="K1975">
        <v>7.0000000000000007E-2</v>
      </c>
      <c r="L1975">
        <v>0.15</v>
      </c>
      <c r="M1975">
        <v>0.02</v>
      </c>
      <c r="N1975">
        <v>4.6714307645858302</v>
      </c>
      <c r="O1975">
        <f t="shared" si="60"/>
        <v>169.38984740000001</v>
      </c>
      <c r="P1975">
        <f t="shared" si="61"/>
        <v>-45.243638349999998</v>
      </c>
      <c r="R1975">
        <v>344300</v>
      </c>
      <c r="S1975" t="s">
        <v>2067</v>
      </c>
      <c r="T1975" t="s">
        <v>96</v>
      </c>
      <c r="U1975" t="s">
        <v>97</v>
      </c>
      <c r="V1975" t="s">
        <v>97</v>
      </c>
      <c r="W1975" t="s">
        <v>97</v>
      </c>
      <c r="X1975">
        <v>0</v>
      </c>
      <c r="Y1975" t="s">
        <v>97</v>
      </c>
      <c r="Z1975" t="s">
        <v>97</v>
      </c>
      <c r="AA1975">
        <v>0</v>
      </c>
      <c r="AB1975" t="s">
        <v>97</v>
      </c>
      <c r="AC1975" t="s">
        <v>97</v>
      </c>
      <c r="AD1975">
        <v>0.02</v>
      </c>
      <c r="AE1975" t="s">
        <v>97</v>
      </c>
      <c r="AF1975">
        <v>170.9486196</v>
      </c>
      <c r="AG1975">
        <v>-45.108474909999998</v>
      </c>
      <c r="AI1975">
        <v>350400</v>
      </c>
      <c r="AJ1975" t="s">
        <v>2122</v>
      </c>
      <c r="AK1975" t="s">
        <v>96</v>
      </c>
      <c r="AL1975">
        <v>0</v>
      </c>
      <c r="AM1975">
        <v>0</v>
      </c>
      <c r="AN1975">
        <v>0</v>
      </c>
      <c r="AO1975">
        <v>0</v>
      </c>
      <c r="AP1975">
        <v>0</v>
      </c>
      <c r="AQ1975">
        <v>0.6</v>
      </c>
      <c r="AR1975">
        <v>0</v>
      </c>
      <c r="AS1975">
        <v>0</v>
      </c>
      <c r="AT1975">
        <v>0.4</v>
      </c>
      <c r="AU1975">
        <v>0</v>
      </c>
      <c r="AV1975">
        <v>0.30625702590378201</v>
      </c>
      <c r="AW1975">
        <v>170.46654229999999</v>
      </c>
      <c r="AX1975">
        <v>-45.857066869999997</v>
      </c>
    </row>
    <row r="1976" spans="1:50" x14ac:dyDescent="0.55000000000000004">
      <c r="A1976">
        <v>345600</v>
      </c>
      <c r="B1976" t="s">
        <v>2079</v>
      </c>
      <c r="C1976" t="s">
        <v>96</v>
      </c>
      <c r="D1976">
        <v>0</v>
      </c>
      <c r="E1976">
        <v>0</v>
      </c>
      <c r="F1976">
        <v>0</v>
      </c>
      <c r="G1976">
        <v>0</v>
      </c>
      <c r="H1976">
        <v>0.82</v>
      </c>
      <c r="I1976">
        <v>0.02</v>
      </c>
      <c r="J1976">
        <v>0</v>
      </c>
      <c r="K1976">
        <v>0.06</v>
      </c>
      <c r="L1976">
        <v>0.1</v>
      </c>
      <c r="M1976">
        <v>0.02</v>
      </c>
      <c r="N1976">
        <v>4.87438710831898</v>
      </c>
      <c r="O1976">
        <f t="shared" si="60"/>
        <v>169.37578540000001</v>
      </c>
      <c r="P1976">
        <f t="shared" si="61"/>
        <v>-45.252104209999999</v>
      </c>
      <c r="R1976">
        <v>344400</v>
      </c>
      <c r="S1976" t="s">
        <v>2111</v>
      </c>
      <c r="T1976" t="s">
        <v>96</v>
      </c>
      <c r="U1976">
        <v>0</v>
      </c>
      <c r="V1976">
        <v>0</v>
      </c>
      <c r="W1976">
        <v>0</v>
      </c>
      <c r="X1976">
        <v>0</v>
      </c>
      <c r="Y1976">
        <v>0.88</v>
      </c>
      <c r="Z1976">
        <v>0.02</v>
      </c>
      <c r="AA1976">
        <v>0</v>
      </c>
      <c r="AB1976">
        <v>0.01</v>
      </c>
      <c r="AC1976">
        <v>0.09</v>
      </c>
      <c r="AD1976">
        <v>0.02</v>
      </c>
      <c r="AE1976">
        <v>6.2386110676851203</v>
      </c>
      <c r="AF1976">
        <v>170.97182480000001</v>
      </c>
      <c r="AG1976">
        <v>-45.100715799999897</v>
      </c>
      <c r="AI1976">
        <v>350500</v>
      </c>
      <c r="AJ1976" t="s">
        <v>2123</v>
      </c>
      <c r="AK1976" t="s">
        <v>96</v>
      </c>
      <c r="AL1976" t="s">
        <v>97</v>
      </c>
      <c r="AM1976" t="s">
        <v>97</v>
      </c>
      <c r="AN1976" t="s">
        <v>97</v>
      </c>
      <c r="AO1976">
        <v>0</v>
      </c>
      <c r="AP1976" t="s">
        <v>97</v>
      </c>
      <c r="AQ1976" t="s">
        <v>97</v>
      </c>
      <c r="AR1976">
        <v>0</v>
      </c>
      <c r="AS1976" t="s">
        <v>97</v>
      </c>
      <c r="AT1976" t="s">
        <v>97</v>
      </c>
      <c r="AU1976">
        <v>0</v>
      </c>
      <c r="AV1976" t="s">
        <v>97</v>
      </c>
      <c r="AW1976">
        <v>170.48340640000001</v>
      </c>
      <c r="AX1976">
        <v>-45.849363529999998</v>
      </c>
    </row>
    <row r="1977" spans="1:50" x14ac:dyDescent="0.55000000000000004">
      <c r="A1977">
        <v>345700</v>
      </c>
      <c r="B1977" t="s">
        <v>2080</v>
      </c>
      <c r="C1977" t="s">
        <v>96</v>
      </c>
      <c r="D1977">
        <v>0</v>
      </c>
      <c r="E1977">
        <v>0</v>
      </c>
      <c r="F1977">
        <v>0</v>
      </c>
      <c r="G1977">
        <v>0</v>
      </c>
      <c r="H1977">
        <v>0.84</v>
      </c>
      <c r="I1977">
        <v>0.03</v>
      </c>
      <c r="J1977">
        <v>0</v>
      </c>
      <c r="K1977">
        <v>0</v>
      </c>
      <c r="L1977">
        <v>0.13</v>
      </c>
      <c r="M1977">
        <v>0.02</v>
      </c>
      <c r="N1977">
        <v>2.0153606747302901</v>
      </c>
      <c r="O1977">
        <f t="shared" si="60"/>
        <v>170.0208691</v>
      </c>
      <c r="P1977">
        <f t="shared" si="61"/>
        <v>-45.252823290000002</v>
      </c>
      <c r="R1977">
        <v>344500</v>
      </c>
      <c r="S1977" t="s">
        <v>2068</v>
      </c>
      <c r="T1977" t="s">
        <v>96</v>
      </c>
      <c r="U1977">
        <v>0</v>
      </c>
      <c r="V1977">
        <v>0</v>
      </c>
      <c r="W1977">
        <v>0</v>
      </c>
      <c r="X1977">
        <v>0</v>
      </c>
      <c r="Y1977">
        <v>0.88</v>
      </c>
      <c r="Z1977">
        <v>0</v>
      </c>
      <c r="AA1977">
        <v>0</v>
      </c>
      <c r="AB1977">
        <v>0</v>
      </c>
      <c r="AC1977">
        <v>0.12</v>
      </c>
      <c r="AD1977">
        <v>0.02</v>
      </c>
      <c r="AE1977">
        <v>3.4093414415434702</v>
      </c>
      <c r="AF1977">
        <v>170.96564269999999</v>
      </c>
      <c r="AG1977">
        <v>-45.107546579999998</v>
      </c>
      <c r="AI1977">
        <v>350600</v>
      </c>
      <c r="AJ1977" t="s">
        <v>2124</v>
      </c>
      <c r="AK1977" t="s">
        <v>96</v>
      </c>
      <c r="AL1977" t="s">
        <v>97</v>
      </c>
      <c r="AM1977" t="s">
        <v>97</v>
      </c>
      <c r="AN1977" t="s">
        <v>97</v>
      </c>
      <c r="AO1977">
        <v>0</v>
      </c>
      <c r="AP1977" t="s">
        <v>97</v>
      </c>
      <c r="AQ1977" t="s">
        <v>97</v>
      </c>
      <c r="AR1977">
        <v>0</v>
      </c>
      <c r="AS1977" t="s">
        <v>97</v>
      </c>
      <c r="AT1977" t="s">
        <v>97</v>
      </c>
      <c r="AU1977">
        <v>0</v>
      </c>
      <c r="AV1977" t="s">
        <v>97</v>
      </c>
      <c r="AW1977">
        <v>170.49960709999999</v>
      </c>
      <c r="AX1977">
        <v>-45.84321396</v>
      </c>
    </row>
    <row r="1978" spans="1:50" x14ac:dyDescent="0.55000000000000004">
      <c r="A1978">
        <v>345800</v>
      </c>
      <c r="B1978" t="s">
        <v>2081</v>
      </c>
      <c r="C1978" t="s">
        <v>96</v>
      </c>
      <c r="D1978">
        <v>0</v>
      </c>
      <c r="E1978">
        <v>0</v>
      </c>
      <c r="F1978">
        <v>0</v>
      </c>
      <c r="G1978">
        <v>0</v>
      </c>
      <c r="H1978">
        <v>0.78</v>
      </c>
      <c r="I1978">
        <v>0.1</v>
      </c>
      <c r="J1978">
        <v>0</v>
      </c>
      <c r="K1978">
        <v>0.02</v>
      </c>
      <c r="L1978">
        <v>0.1</v>
      </c>
      <c r="M1978">
        <v>0.02</v>
      </c>
      <c r="N1978">
        <v>6.8665130568989898</v>
      </c>
      <c r="O1978">
        <f t="shared" si="60"/>
        <v>169.42667900000001</v>
      </c>
      <c r="P1978">
        <f t="shared" si="61"/>
        <v>-45.58227059</v>
      </c>
      <c r="R1978">
        <v>344700</v>
      </c>
      <c r="S1978" t="s">
        <v>2070</v>
      </c>
      <c r="T1978" t="s">
        <v>96</v>
      </c>
      <c r="U1978">
        <v>0</v>
      </c>
      <c r="V1978">
        <v>0</v>
      </c>
      <c r="W1978">
        <v>0</v>
      </c>
      <c r="X1978">
        <v>0</v>
      </c>
      <c r="Y1978">
        <v>0.85</v>
      </c>
      <c r="Z1978">
        <v>0</v>
      </c>
      <c r="AA1978">
        <v>0</v>
      </c>
      <c r="AB1978">
        <v>0</v>
      </c>
      <c r="AC1978">
        <v>0.15</v>
      </c>
      <c r="AD1978">
        <v>0.02</v>
      </c>
      <c r="AE1978">
        <v>5.0082467994141702</v>
      </c>
      <c r="AF1978">
        <v>170.70954359999999</v>
      </c>
      <c r="AG1978">
        <v>-45.481472580000002</v>
      </c>
      <c r="AI1978">
        <v>350700</v>
      </c>
      <c r="AJ1978" t="s">
        <v>2125</v>
      </c>
      <c r="AK1978" t="s">
        <v>96</v>
      </c>
      <c r="AL1978">
        <v>0</v>
      </c>
      <c r="AM1978">
        <v>0</v>
      </c>
      <c r="AN1978">
        <v>0</v>
      </c>
      <c r="AO1978">
        <v>0</v>
      </c>
      <c r="AP1978">
        <v>0</v>
      </c>
      <c r="AQ1978">
        <v>0.72</v>
      </c>
      <c r="AR1978">
        <v>0</v>
      </c>
      <c r="AS1978">
        <v>0.06</v>
      </c>
      <c r="AT1978">
        <v>0.22</v>
      </c>
      <c r="AU1978">
        <v>0</v>
      </c>
      <c r="AV1978">
        <v>1.2359277861642599</v>
      </c>
      <c r="AW1978">
        <v>170.40079739999999</v>
      </c>
      <c r="AX1978">
        <v>-45.90161406</v>
      </c>
    </row>
    <row r="1979" spans="1:50" x14ac:dyDescent="0.55000000000000004">
      <c r="A1979">
        <v>345900</v>
      </c>
      <c r="B1979" t="s">
        <v>2082</v>
      </c>
      <c r="C1979" t="s">
        <v>96</v>
      </c>
      <c r="D1979">
        <v>0</v>
      </c>
      <c r="E1979">
        <v>0</v>
      </c>
      <c r="F1979">
        <v>0</v>
      </c>
      <c r="G1979">
        <v>0</v>
      </c>
      <c r="H1979">
        <v>0.9</v>
      </c>
      <c r="I1979">
        <v>0</v>
      </c>
      <c r="J1979">
        <v>0</v>
      </c>
      <c r="K1979">
        <v>0</v>
      </c>
      <c r="L1979">
        <v>0.1</v>
      </c>
      <c r="M1979">
        <v>0.02</v>
      </c>
      <c r="N1979">
        <v>22.4183950241455</v>
      </c>
      <c r="O1979">
        <f t="shared" si="60"/>
        <v>169.200559</v>
      </c>
      <c r="P1979">
        <f t="shared" si="61"/>
        <v>-44.333239239999997</v>
      </c>
      <c r="R1979">
        <v>344800</v>
      </c>
      <c r="S1979" t="s">
        <v>2071</v>
      </c>
      <c r="T1979" t="s">
        <v>96</v>
      </c>
      <c r="U1979">
        <v>0</v>
      </c>
      <c r="V1979">
        <v>0</v>
      </c>
      <c r="W1979">
        <v>0</v>
      </c>
      <c r="X1979">
        <v>0</v>
      </c>
      <c r="Y1979">
        <v>0.91999999999999904</v>
      </c>
      <c r="Z1979">
        <v>0.04</v>
      </c>
      <c r="AA1979">
        <v>0</v>
      </c>
      <c r="AB1979">
        <v>0</v>
      </c>
      <c r="AC1979">
        <v>0.04</v>
      </c>
      <c r="AD1979">
        <v>0.02</v>
      </c>
      <c r="AE1979">
        <v>10.368454129423201</v>
      </c>
      <c r="AF1979">
        <v>169.2814363</v>
      </c>
      <c r="AG1979">
        <v>-44.94254849</v>
      </c>
      <c r="AI1979">
        <v>350900</v>
      </c>
      <c r="AJ1979" t="s">
        <v>2126</v>
      </c>
      <c r="AK1979" t="s">
        <v>96</v>
      </c>
      <c r="AL1979">
        <v>0</v>
      </c>
      <c r="AM1979">
        <v>0</v>
      </c>
      <c r="AN1979">
        <v>0</v>
      </c>
      <c r="AO1979">
        <v>0</v>
      </c>
      <c r="AP1979">
        <v>0</v>
      </c>
      <c r="AQ1979">
        <v>0.28000000000000003</v>
      </c>
      <c r="AR1979">
        <v>0</v>
      </c>
      <c r="AS1979">
        <v>0</v>
      </c>
      <c r="AT1979">
        <v>0.72</v>
      </c>
      <c r="AU1979">
        <v>0</v>
      </c>
      <c r="AV1979" t="s">
        <v>97</v>
      </c>
      <c r="AW1979">
        <v>170.46160369999899</v>
      </c>
      <c r="AX1979">
        <v>-45.866897739999999</v>
      </c>
    </row>
    <row r="1980" spans="1:50" x14ac:dyDescent="0.55000000000000004">
      <c r="A1980">
        <v>346000</v>
      </c>
      <c r="B1980" t="s">
        <v>2083</v>
      </c>
      <c r="C1980" t="s">
        <v>96</v>
      </c>
      <c r="D1980">
        <v>0</v>
      </c>
      <c r="E1980">
        <v>0</v>
      </c>
      <c r="F1980">
        <v>0</v>
      </c>
      <c r="G1980">
        <v>0</v>
      </c>
      <c r="H1980">
        <v>0.66</v>
      </c>
      <c r="I1980">
        <v>0</v>
      </c>
      <c r="J1980">
        <v>0</v>
      </c>
      <c r="K1980">
        <v>0.04</v>
      </c>
      <c r="L1980">
        <v>0.3</v>
      </c>
      <c r="M1980">
        <v>0.02</v>
      </c>
      <c r="N1980">
        <v>5.2934107422613597</v>
      </c>
      <c r="O1980">
        <f t="shared" si="60"/>
        <v>168.35602109999999</v>
      </c>
      <c r="P1980">
        <f t="shared" si="61"/>
        <v>-44.727746860000003</v>
      </c>
      <c r="R1980">
        <v>344900</v>
      </c>
      <c r="S1980" t="s">
        <v>2072</v>
      </c>
      <c r="T1980" t="s">
        <v>96</v>
      </c>
      <c r="U1980">
        <v>0</v>
      </c>
      <c r="V1980">
        <v>0</v>
      </c>
      <c r="W1980">
        <v>0</v>
      </c>
      <c r="X1980">
        <v>0</v>
      </c>
      <c r="Y1980">
        <v>0.86</v>
      </c>
      <c r="Z1980">
        <v>0.03</v>
      </c>
      <c r="AA1980">
        <v>0</v>
      </c>
      <c r="AB1980">
        <v>0.04</v>
      </c>
      <c r="AC1980">
        <v>7.0000000000000007E-2</v>
      </c>
      <c r="AD1980">
        <v>0.02</v>
      </c>
      <c r="AE1980">
        <v>7.9027549723690003</v>
      </c>
      <c r="AF1980">
        <v>169.17446619999899</v>
      </c>
      <c r="AG1980">
        <v>-45.058531909999999</v>
      </c>
      <c r="AI1980">
        <v>351000</v>
      </c>
      <c r="AJ1980" t="s">
        <v>2127</v>
      </c>
      <c r="AK1980" t="s">
        <v>96</v>
      </c>
      <c r="AL1980">
        <v>0</v>
      </c>
      <c r="AM1980">
        <v>0</v>
      </c>
      <c r="AN1980">
        <v>0</v>
      </c>
      <c r="AO1980">
        <v>0</v>
      </c>
      <c r="AP1980">
        <v>0</v>
      </c>
      <c r="AQ1980">
        <v>0.7</v>
      </c>
      <c r="AR1980">
        <v>0</v>
      </c>
      <c r="AS1980">
        <v>0</v>
      </c>
      <c r="AT1980">
        <v>0.3</v>
      </c>
      <c r="AU1980">
        <v>0</v>
      </c>
      <c r="AV1980">
        <v>1.91092906555361</v>
      </c>
      <c r="AW1980">
        <v>170.4862186</v>
      </c>
      <c r="AX1980">
        <v>-45.858387049999997</v>
      </c>
    </row>
    <row r="1981" spans="1:50" x14ac:dyDescent="0.55000000000000004">
      <c r="A1981">
        <v>346200</v>
      </c>
      <c r="B1981" t="s">
        <v>2084</v>
      </c>
      <c r="C1981" t="s">
        <v>96</v>
      </c>
      <c r="D1981">
        <v>0</v>
      </c>
      <c r="E1981">
        <v>0</v>
      </c>
      <c r="F1981">
        <v>0</v>
      </c>
      <c r="G1981">
        <v>0</v>
      </c>
      <c r="H1981">
        <v>0.94</v>
      </c>
      <c r="I1981">
        <v>0</v>
      </c>
      <c r="J1981">
        <v>0</v>
      </c>
      <c r="K1981">
        <v>0</v>
      </c>
      <c r="L1981">
        <v>0.06</v>
      </c>
      <c r="M1981">
        <v>0.02</v>
      </c>
      <c r="N1981">
        <v>16.247122467738599</v>
      </c>
      <c r="O1981">
        <f t="shared" si="60"/>
        <v>168.71544040000001</v>
      </c>
      <c r="P1981">
        <f t="shared" si="61"/>
        <v>-44.837129939999997</v>
      </c>
      <c r="R1981">
        <v>345000</v>
      </c>
      <c r="S1981" t="s">
        <v>2073</v>
      </c>
      <c r="T1981" t="s">
        <v>96</v>
      </c>
      <c r="U1981">
        <v>0</v>
      </c>
      <c r="V1981">
        <v>0</v>
      </c>
      <c r="W1981">
        <v>0</v>
      </c>
      <c r="X1981">
        <v>0</v>
      </c>
      <c r="Y1981">
        <v>0.87</v>
      </c>
      <c r="Z1981">
        <v>0</v>
      </c>
      <c r="AA1981">
        <v>0</v>
      </c>
      <c r="AB1981">
        <v>0</v>
      </c>
      <c r="AC1981">
        <v>0.13</v>
      </c>
      <c r="AD1981">
        <v>0.02</v>
      </c>
      <c r="AE1981">
        <v>5.2939497731890803</v>
      </c>
      <c r="AF1981">
        <v>169.20617909999899</v>
      </c>
      <c r="AG1981">
        <v>-45.037478739999997</v>
      </c>
      <c r="AI1981">
        <v>351100</v>
      </c>
      <c r="AJ1981" t="s">
        <v>2128</v>
      </c>
      <c r="AK1981" t="s">
        <v>96</v>
      </c>
      <c r="AL1981">
        <v>0</v>
      </c>
      <c r="AM1981">
        <v>0</v>
      </c>
      <c r="AN1981">
        <v>0</v>
      </c>
      <c r="AO1981">
        <v>0</v>
      </c>
      <c r="AP1981">
        <v>0</v>
      </c>
      <c r="AQ1981">
        <v>0.62</v>
      </c>
      <c r="AR1981">
        <v>0</v>
      </c>
      <c r="AS1981">
        <v>0.05</v>
      </c>
      <c r="AT1981">
        <v>0.33</v>
      </c>
      <c r="AU1981">
        <v>0</v>
      </c>
      <c r="AV1981">
        <v>0.67819149706197002</v>
      </c>
      <c r="AW1981">
        <v>170.42275119999999</v>
      </c>
      <c r="AX1981">
        <v>-45.895754699999998</v>
      </c>
    </row>
    <row r="1982" spans="1:50" x14ac:dyDescent="0.55000000000000004">
      <c r="A1982">
        <v>346400</v>
      </c>
      <c r="B1982" t="s">
        <v>2129</v>
      </c>
      <c r="C1982" t="s">
        <v>96</v>
      </c>
      <c r="D1982">
        <v>0</v>
      </c>
      <c r="E1982">
        <v>0</v>
      </c>
      <c r="F1982">
        <v>0</v>
      </c>
      <c r="G1982">
        <v>0</v>
      </c>
      <c r="H1982">
        <v>0.93</v>
      </c>
      <c r="I1982">
        <v>0</v>
      </c>
      <c r="J1982">
        <v>0</v>
      </c>
      <c r="K1982">
        <v>0</v>
      </c>
      <c r="L1982">
        <v>7.0000000000000007E-2</v>
      </c>
      <c r="M1982">
        <v>0.02</v>
      </c>
      <c r="N1982">
        <v>8.9135252393295108</v>
      </c>
      <c r="O1982">
        <f t="shared" si="60"/>
        <v>169.02028820000001</v>
      </c>
      <c r="P1982">
        <f t="shared" si="61"/>
        <v>-44.744517260000002</v>
      </c>
      <c r="R1982">
        <v>345100</v>
      </c>
      <c r="S1982" t="s">
        <v>2074</v>
      </c>
      <c r="T1982" t="s">
        <v>96</v>
      </c>
      <c r="U1982">
        <v>0</v>
      </c>
      <c r="V1982">
        <v>0</v>
      </c>
      <c r="W1982">
        <v>0</v>
      </c>
      <c r="X1982">
        <v>0</v>
      </c>
      <c r="Y1982">
        <v>0.78</v>
      </c>
      <c r="Z1982">
        <v>7.0000000000000007E-2</v>
      </c>
      <c r="AA1982">
        <v>0</v>
      </c>
      <c r="AB1982">
        <v>0</v>
      </c>
      <c r="AC1982">
        <v>0.15</v>
      </c>
      <c r="AD1982">
        <v>0.02</v>
      </c>
      <c r="AE1982">
        <v>5.9435107288061504</v>
      </c>
      <c r="AF1982">
        <v>169.7255609</v>
      </c>
      <c r="AG1982">
        <v>-45.052426599999997</v>
      </c>
      <c r="AI1982">
        <v>351200</v>
      </c>
      <c r="AJ1982" t="s">
        <v>2130</v>
      </c>
      <c r="AK1982" t="s">
        <v>96</v>
      </c>
      <c r="AL1982">
        <v>0</v>
      </c>
      <c r="AM1982">
        <v>0</v>
      </c>
      <c r="AN1982">
        <v>0</v>
      </c>
      <c r="AO1982">
        <v>0</v>
      </c>
      <c r="AP1982">
        <v>-0.01</v>
      </c>
      <c r="AQ1982">
        <v>0.57999999999999996</v>
      </c>
      <c r="AR1982">
        <v>0</v>
      </c>
      <c r="AS1982">
        <v>0.12</v>
      </c>
      <c r="AT1982">
        <v>0.31</v>
      </c>
      <c r="AU1982">
        <v>0</v>
      </c>
      <c r="AV1982">
        <v>2.30673372048759</v>
      </c>
      <c r="AW1982">
        <v>170.3577549</v>
      </c>
      <c r="AX1982">
        <v>-45.937542219999997</v>
      </c>
    </row>
    <row r="1983" spans="1:50" x14ac:dyDescent="0.55000000000000004">
      <c r="A1983">
        <v>346600</v>
      </c>
      <c r="B1983" t="s">
        <v>2085</v>
      </c>
      <c r="C1983" t="s">
        <v>96</v>
      </c>
      <c r="D1983">
        <v>0</v>
      </c>
      <c r="E1983">
        <v>0</v>
      </c>
      <c r="F1983">
        <v>0</v>
      </c>
      <c r="G1983">
        <v>0</v>
      </c>
      <c r="H1983">
        <v>0.78999999999999904</v>
      </c>
      <c r="I1983">
        <v>0.03</v>
      </c>
      <c r="J1983">
        <v>0</v>
      </c>
      <c r="K1983">
        <v>0.06</v>
      </c>
      <c r="L1983">
        <v>0.12</v>
      </c>
      <c r="M1983">
        <v>0.02</v>
      </c>
      <c r="N1983">
        <v>5.0499536529379103</v>
      </c>
      <c r="O1983">
        <f t="shared" si="60"/>
        <v>169.13083649999999</v>
      </c>
      <c r="P1983">
        <f t="shared" si="61"/>
        <v>-44.673994749999999</v>
      </c>
      <c r="R1983">
        <v>345200</v>
      </c>
      <c r="S1983" t="s">
        <v>2075</v>
      </c>
      <c r="T1983" t="s">
        <v>96</v>
      </c>
      <c r="U1983">
        <v>0</v>
      </c>
      <c r="V1983">
        <v>0</v>
      </c>
      <c r="W1983">
        <v>0</v>
      </c>
      <c r="X1983">
        <v>0</v>
      </c>
      <c r="Y1983">
        <v>0.92</v>
      </c>
      <c r="Z1983">
        <v>0</v>
      </c>
      <c r="AA1983">
        <v>0</v>
      </c>
      <c r="AB1983">
        <v>0</v>
      </c>
      <c r="AC1983">
        <v>0.08</v>
      </c>
      <c r="AD1983">
        <v>0.02</v>
      </c>
      <c r="AE1983">
        <v>11.7912167915926</v>
      </c>
      <c r="AF1983">
        <v>169.2508694</v>
      </c>
      <c r="AG1983">
        <v>-45.281090599999999</v>
      </c>
      <c r="AI1983">
        <v>351300</v>
      </c>
      <c r="AJ1983" t="s">
        <v>2131</v>
      </c>
      <c r="AK1983" t="s">
        <v>96</v>
      </c>
      <c r="AL1983">
        <v>0</v>
      </c>
      <c r="AM1983">
        <v>0</v>
      </c>
      <c r="AN1983">
        <v>0</v>
      </c>
      <c r="AO1983">
        <v>0</v>
      </c>
      <c r="AP1983">
        <v>0</v>
      </c>
      <c r="AQ1983">
        <v>0.48</v>
      </c>
      <c r="AR1983">
        <v>0</v>
      </c>
      <c r="AS1983">
        <v>0</v>
      </c>
      <c r="AT1983">
        <v>0.52</v>
      </c>
      <c r="AU1983">
        <v>0</v>
      </c>
      <c r="AV1983">
        <v>0.86500252636973396</v>
      </c>
      <c r="AW1983">
        <v>170.51763799999901</v>
      </c>
      <c r="AX1983">
        <v>-45.845571509999999</v>
      </c>
    </row>
    <row r="1984" spans="1:50" x14ac:dyDescent="0.55000000000000004">
      <c r="A1984">
        <v>346700</v>
      </c>
      <c r="B1984" t="s">
        <v>2086</v>
      </c>
      <c r="C1984" t="s">
        <v>96</v>
      </c>
      <c r="D1984">
        <v>0</v>
      </c>
      <c r="E1984">
        <v>0</v>
      </c>
      <c r="F1984">
        <v>0</v>
      </c>
      <c r="G1984">
        <v>0</v>
      </c>
      <c r="H1984">
        <v>0.73</v>
      </c>
      <c r="I1984">
        <v>0.03</v>
      </c>
      <c r="J1984">
        <v>0</v>
      </c>
      <c r="K1984">
        <v>0.09</v>
      </c>
      <c r="L1984">
        <v>0.15</v>
      </c>
      <c r="M1984">
        <v>0.02</v>
      </c>
      <c r="N1984">
        <v>4.8700314779690101</v>
      </c>
      <c r="O1984">
        <f t="shared" si="60"/>
        <v>169.1523206</v>
      </c>
      <c r="P1984">
        <f t="shared" si="61"/>
        <v>-44.680041090000003</v>
      </c>
      <c r="R1984">
        <v>345300</v>
      </c>
      <c r="S1984" t="s">
        <v>2076</v>
      </c>
      <c r="T1984" t="s">
        <v>96</v>
      </c>
      <c r="U1984">
        <v>0</v>
      </c>
      <c r="V1984">
        <v>0</v>
      </c>
      <c r="W1984">
        <v>0</v>
      </c>
      <c r="X1984">
        <v>0</v>
      </c>
      <c r="Y1984">
        <v>0.94</v>
      </c>
      <c r="Z1984">
        <v>0</v>
      </c>
      <c r="AA1984">
        <v>0</v>
      </c>
      <c r="AB1984">
        <v>0</v>
      </c>
      <c r="AC1984">
        <v>0.06</v>
      </c>
      <c r="AD1984">
        <v>0.02</v>
      </c>
      <c r="AE1984">
        <v>6.4343336588055502</v>
      </c>
      <c r="AF1984">
        <v>169.43943089999999</v>
      </c>
      <c r="AG1984">
        <v>-45.199053829999997</v>
      </c>
      <c r="AI1984">
        <v>351400</v>
      </c>
      <c r="AJ1984" t="s">
        <v>2132</v>
      </c>
      <c r="AK1984" t="s">
        <v>96</v>
      </c>
      <c r="AL1984">
        <v>0</v>
      </c>
      <c r="AM1984">
        <v>0.11</v>
      </c>
      <c r="AN1984">
        <v>0</v>
      </c>
      <c r="AO1984">
        <v>0</v>
      </c>
      <c r="AP1984">
        <v>0</v>
      </c>
      <c r="AQ1984">
        <v>0.59</v>
      </c>
      <c r="AR1984">
        <v>0</v>
      </c>
      <c r="AS1984">
        <v>0</v>
      </c>
      <c r="AT1984">
        <v>0.3</v>
      </c>
      <c r="AU1984">
        <v>0</v>
      </c>
      <c r="AV1984">
        <v>2.00596730131902</v>
      </c>
      <c r="AW1984">
        <v>170.45911519999899</v>
      </c>
      <c r="AX1984">
        <v>-45.885785169999998</v>
      </c>
    </row>
    <row r="1985" spans="1:50" x14ac:dyDescent="0.55000000000000004">
      <c r="A1985">
        <v>346800</v>
      </c>
      <c r="B1985" t="s">
        <v>2087</v>
      </c>
      <c r="C1985" t="s">
        <v>96</v>
      </c>
      <c r="D1985">
        <v>0</v>
      </c>
      <c r="E1985">
        <v>0</v>
      </c>
      <c r="F1985">
        <v>0</v>
      </c>
      <c r="G1985">
        <v>0</v>
      </c>
      <c r="H1985">
        <v>0.83</v>
      </c>
      <c r="I1985">
        <v>0.02</v>
      </c>
      <c r="J1985">
        <v>0</v>
      </c>
      <c r="K1985">
        <v>0.06</v>
      </c>
      <c r="L1985">
        <v>0.09</v>
      </c>
      <c r="M1985">
        <v>0.02</v>
      </c>
      <c r="N1985">
        <v>5.2346916626562301</v>
      </c>
      <c r="O1985">
        <f t="shared" si="60"/>
        <v>169.11527949999899</v>
      </c>
      <c r="P1985">
        <f t="shared" si="61"/>
        <v>-44.703362409999997</v>
      </c>
      <c r="R1985">
        <v>345400</v>
      </c>
      <c r="S1985" t="s">
        <v>2077</v>
      </c>
      <c r="T1985" t="s">
        <v>96</v>
      </c>
      <c r="U1985">
        <v>0</v>
      </c>
      <c r="V1985">
        <v>0</v>
      </c>
      <c r="W1985">
        <v>0</v>
      </c>
      <c r="X1985">
        <v>0</v>
      </c>
      <c r="Y1985">
        <v>0.88</v>
      </c>
      <c r="Z1985">
        <v>0</v>
      </c>
      <c r="AA1985">
        <v>0</v>
      </c>
      <c r="AB1985">
        <v>0.05</v>
      </c>
      <c r="AC1985">
        <v>7.0000000000000007E-2</v>
      </c>
      <c r="AD1985">
        <v>0.02</v>
      </c>
      <c r="AE1985">
        <v>8.5946644653571607</v>
      </c>
      <c r="AF1985">
        <v>169.32445480000001</v>
      </c>
      <c r="AG1985">
        <v>-45.192470120000003</v>
      </c>
      <c r="AI1985">
        <v>351500</v>
      </c>
      <c r="AJ1985" t="s">
        <v>2133</v>
      </c>
      <c r="AK1985" t="s">
        <v>96</v>
      </c>
      <c r="AL1985">
        <v>0</v>
      </c>
      <c r="AM1985">
        <v>0.01</v>
      </c>
      <c r="AN1985">
        <v>0</v>
      </c>
      <c r="AO1985">
        <v>0</v>
      </c>
      <c r="AP1985">
        <v>0</v>
      </c>
      <c r="AQ1985">
        <v>0.56000000000000005</v>
      </c>
      <c r="AR1985">
        <v>0</v>
      </c>
      <c r="AS1985">
        <v>0</v>
      </c>
      <c r="AT1985">
        <v>0.43</v>
      </c>
      <c r="AU1985">
        <v>0</v>
      </c>
      <c r="AV1985">
        <v>6.2292388305429398</v>
      </c>
      <c r="AW1985">
        <v>170.50064649999999</v>
      </c>
      <c r="AX1985">
        <v>-45.857777970000001</v>
      </c>
    </row>
    <row r="1986" spans="1:50" x14ac:dyDescent="0.55000000000000004">
      <c r="A1986">
        <v>346900</v>
      </c>
      <c r="B1986" t="s">
        <v>2088</v>
      </c>
      <c r="C1986" t="s">
        <v>96</v>
      </c>
      <c r="D1986">
        <v>0</v>
      </c>
      <c r="E1986">
        <v>0</v>
      </c>
      <c r="F1986">
        <v>0</v>
      </c>
      <c r="G1986">
        <v>0</v>
      </c>
      <c r="H1986">
        <v>0.90999999999999903</v>
      </c>
      <c r="I1986">
        <v>0.03</v>
      </c>
      <c r="J1986">
        <v>0</v>
      </c>
      <c r="K1986">
        <v>0.02</v>
      </c>
      <c r="L1986">
        <v>0.04</v>
      </c>
      <c r="M1986">
        <v>0.02</v>
      </c>
      <c r="N1986">
        <v>5.6408330280647396</v>
      </c>
      <c r="O1986">
        <f t="shared" si="60"/>
        <v>169.17859369999999</v>
      </c>
      <c r="P1986">
        <f t="shared" si="61"/>
        <v>-44.68265178</v>
      </c>
      <c r="R1986">
        <v>345500</v>
      </c>
      <c r="S1986" t="s">
        <v>2078</v>
      </c>
      <c r="T1986" t="s">
        <v>96</v>
      </c>
      <c r="U1986">
        <v>0</v>
      </c>
      <c r="V1986">
        <v>0</v>
      </c>
      <c r="W1986">
        <v>0</v>
      </c>
      <c r="X1986">
        <v>0</v>
      </c>
      <c r="Y1986">
        <v>0.80999999999999905</v>
      </c>
      <c r="Z1986">
        <v>0.03</v>
      </c>
      <c r="AA1986">
        <v>0</v>
      </c>
      <c r="AB1986">
        <v>0.05</v>
      </c>
      <c r="AC1986">
        <v>0.11</v>
      </c>
      <c r="AD1986">
        <v>0.02</v>
      </c>
      <c r="AE1986">
        <v>6.8057787853519196</v>
      </c>
      <c r="AF1986">
        <v>169.38984740000001</v>
      </c>
      <c r="AG1986">
        <v>-45.243638349999998</v>
      </c>
      <c r="AI1986">
        <v>351600</v>
      </c>
      <c r="AJ1986" t="s">
        <v>2134</v>
      </c>
      <c r="AK1986" t="s">
        <v>96</v>
      </c>
      <c r="AL1986">
        <v>0</v>
      </c>
      <c r="AM1986">
        <v>0</v>
      </c>
      <c r="AN1986">
        <v>0</v>
      </c>
      <c r="AO1986">
        <v>0</v>
      </c>
      <c r="AP1986">
        <v>0</v>
      </c>
      <c r="AQ1986">
        <v>0.68</v>
      </c>
      <c r="AR1986">
        <v>0</v>
      </c>
      <c r="AS1986">
        <v>0</v>
      </c>
      <c r="AT1986">
        <v>0.32</v>
      </c>
      <c r="AU1986">
        <v>0</v>
      </c>
      <c r="AV1986">
        <v>3.7035186654476502</v>
      </c>
      <c r="AW1986">
        <v>170.4917572</v>
      </c>
      <c r="AX1986">
        <v>-45.867119070000001</v>
      </c>
    </row>
    <row r="1987" spans="1:50" x14ac:dyDescent="0.55000000000000004">
      <c r="A1987">
        <v>347000</v>
      </c>
      <c r="B1987" t="s">
        <v>2089</v>
      </c>
      <c r="C1987" t="s">
        <v>96</v>
      </c>
      <c r="D1987">
        <v>0</v>
      </c>
      <c r="E1987">
        <v>0</v>
      </c>
      <c r="F1987">
        <v>0</v>
      </c>
      <c r="G1987">
        <v>0</v>
      </c>
      <c r="H1987">
        <v>0.66</v>
      </c>
      <c r="I1987">
        <v>0.02</v>
      </c>
      <c r="J1987">
        <v>0</v>
      </c>
      <c r="K1987">
        <v>0.06</v>
      </c>
      <c r="L1987">
        <v>0.26</v>
      </c>
      <c r="M1987">
        <v>0.02</v>
      </c>
      <c r="N1987">
        <v>1.73045626888527</v>
      </c>
      <c r="O1987">
        <f t="shared" si="60"/>
        <v>169.14994949999999</v>
      </c>
      <c r="P1987">
        <f t="shared" si="61"/>
        <v>-44.70519427</v>
      </c>
      <c r="R1987">
        <v>345600</v>
      </c>
      <c r="S1987" t="s">
        <v>2079</v>
      </c>
      <c r="T1987" t="s">
        <v>96</v>
      </c>
      <c r="U1987">
        <v>0</v>
      </c>
      <c r="V1987">
        <v>0</v>
      </c>
      <c r="W1987">
        <v>0</v>
      </c>
      <c r="X1987">
        <v>0</v>
      </c>
      <c r="Y1987">
        <v>0.80999999999999905</v>
      </c>
      <c r="Z1987">
        <v>7.0000000000000007E-2</v>
      </c>
      <c r="AA1987">
        <v>0</v>
      </c>
      <c r="AB1987">
        <v>0.05</v>
      </c>
      <c r="AC1987">
        <v>7.0000000000000007E-2</v>
      </c>
      <c r="AD1987">
        <v>0.02</v>
      </c>
      <c r="AE1987">
        <v>8.4772852575131505</v>
      </c>
      <c r="AF1987">
        <v>169.37578540000001</v>
      </c>
      <c r="AG1987">
        <v>-45.252104209999999</v>
      </c>
      <c r="AI1987">
        <v>351700</v>
      </c>
      <c r="AJ1987" t="s">
        <v>2135</v>
      </c>
      <c r="AK1987" t="s">
        <v>96</v>
      </c>
      <c r="AL1987">
        <v>0</v>
      </c>
      <c r="AM1987">
        <v>0</v>
      </c>
      <c r="AN1987">
        <v>0</v>
      </c>
      <c r="AO1987">
        <v>0</v>
      </c>
      <c r="AP1987">
        <v>0</v>
      </c>
      <c r="AQ1987">
        <v>0.56000000000000005</v>
      </c>
      <c r="AR1987">
        <v>0</v>
      </c>
      <c r="AS1987">
        <v>0</v>
      </c>
      <c r="AT1987">
        <v>0.44</v>
      </c>
      <c r="AU1987">
        <v>0</v>
      </c>
      <c r="AV1987">
        <v>1.3756989814798599</v>
      </c>
      <c r="AW1987">
        <v>170.5296846</v>
      </c>
      <c r="AX1987">
        <v>-45.846828410000001</v>
      </c>
    </row>
    <row r="1988" spans="1:50" x14ac:dyDescent="0.55000000000000004">
      <c r="A1988">
        <v>347100</v>
      </c>
      <c r="B1988" t="s">
        <v>2090</v>
      </c>
      <c r="C1988" t="s">
        <v>96</v>
      </c>
      <c r="D1988">
        <v>0</v>
      </c>
      <c r="E1988">
        <v>0</v>
      </c>
      <c r="F1988">
        <v>0</v>
      </c>
      <c r="G1988">
        <v>0</v>
      </c>
      <c r="H1988">
        <v>1</v>
      </c>
      <c r="I1988">
        <v>0</v>
      </c>
      <c r="J1988">
        <v>0</v>
      </c>
      <c r="K1988">
        <v>0</v>
      </c>
      <c r="L1988">
        <v>0</v>
      </c>
      <c r="M1988">
        <v>0.02</v>
      </c>
      <c r="N1988">
        <v>12.0149485079674</v>
      </c>
      <c r="O1988">
        <f t="shared" ref="O1988:O2051" si="62">VLOOKUP($A1988,$R$2:$AG$2152, 15)</f>
        <v>169.26678430000001</v>
      </c>
      <c r="P1988">
        <f t="shared" ref="P1988:P2051" si="63">VLOOKUP($A1988,$R$2:$AG$2152, 16)</f>
        <v>-44.613878790000001</v>
      </c>
      <c r="R1988">
        <v>345700</v>
      </c>
      <c r="S1988" t="s">
        <v>2080</v>
      </c>
      <c r="T1988" t="s">
        <v>96</v>
      </c>
      <c r="U1988">
        <v>0</v>
      </c>
      <c r="V1988">
        <v>0</v>
      </c>
      <c r="W1988">
        <v>0</v>
      </c>
      <c r="X1988">
        <v>0</v>
      </c>
      <c r="Y1988">
        <v>0.84</v>
      </c>
      <c r="Z1988">
        <v>0.03</v>
      </c>
      <c r="AA1988">
        <v>0</v>
      </c>
      <c r="AB1988">
        <v>0</v>
      </c>
      <c r="AC1988">
        <v>0.13</v>
      </c>
      <c r="AD1988">
        <v>0.02</v>
      </c>
      <c r="AE1988">
        <v>0.51027158441016995</v>
      </c>
      <c r="AF1988">
        <v>170.0208691</v>
      </c>
      <c r="AG1988">
        <v>-45.252823290000002</v>
      </c>
      <c r="AI1988">
        <v>351800</v>
      </c>
      <c r="AJ1988" t="s">
        <v>2136</v>
      </c>
      <c r="AK1988" t="s">
        <v>96</v>
      </c>
      <c r="AL1988">
        <v>0</v>
      </c>
      <c r="AM1988">
        <v>0</v>
      </c>
      <c r="AN1988">
        <v>0</v>
      </c>
      <c r="AO1988">
        <v>0</v>
      </c>
      <c r="AP1988">
        <v>0</v>
      </c>
      <c r="AQ1988">
        <v>0.45</v>
      </c>
      <c r="AR1988">
        <v>0</v>
      </c>
      <c r="AS1988">
        <v>0.08</v>
      </c>
      <c r="AT1988">
        <v>0.47</v>
      </c>
      <c r="AU1988">
        <v>0</v>
      </c>
      <c r="AV1988">
        <v>0.66724219540871099</v>
      </c>
      <c r="AW1988">
        <v>170.59383349999999</v>
      </c>
      <c r="AX1988">
        <v>-45.822971989999999</v>
      </c>
    </row>
    <row r="1989" spans="1:50" x14ac:dyDescent="0.55000000000000004">
      <c r="A1989">
        <v>347200</v>
      </c>
      <c r="B1989" t="s">
        <v>2091</v>
      </c>
      <c r="C1989" t="s">
        <v>96</v>
      </c>
      <c r="D1989">
        <v>0</v>
      </c>
      <c r="E1989">
        <v>0</v>
      </c>
      <c r="F1989">
        <v>0</v>
      </c>
      <c r="G1989">
        <v>0</v>
      </c>
      <c r="H1989">
        <v>0.97</v>
      </c>
      <c r="I1989">
        <v>0</v>
      </c>
      <c r="J1989">
        <v>0</v>
      </c>
      <c r="K1989">
        <v>0</v>
      </c>
      <c r="L1989">
        <v>0.03</v>
      </c>
      <c r="M1989">
        <v>0.02</v>
      </c>
      <c r="N1989">
        <v>10.2030940370636</v>
      </c>
      <c r="O1989">
        <f t="shared" si="62"/>
        <v>169.29431959999999</v>
      </c>
      <c r="P1989">
        <f t="shared" si="63"/>
        <v>-44.68728145</v>
      </c>
      <c r="R1989">
        <v>345800</v>
      </c>
      <c r="S1989" t="s">
        <v>2081</v>
      </c>
      <c r="T1989" t="s">
        <v>96</v>
      </c>
      <c r="U1989">
        <v>0</v>
      </c>
      <c r="V1989">
        <v>0</v>
      </c>
      <c r="W1989">
        <v>0</v>
      </c>
      <c r="X1989">
        <v>0</v>
      </c>
      <c r="Y1989">
        <v>0.79</v>
      </c>
      <c r="Z1989">
        <v>0.06</v>
      </c>
      <c r="AA1989">
        <v>0</v>
      </c>
      <c r="AB1989">
        <v>0.03</v>
      </c>
      <c r="AC1989">
        <v>0.12</v>
      </c>
      <c r="AD1989">
        <v>0.02</v>
      </c>
      <c r="AE1989">
        <v>0.833286136392281</v>
      </c>
      <c r="AF1989">
        <v>169.42667900000001</v>
      </c>
      <c r="AG1989">
        <v>-45.58227059</v>
      </c>
      <c r="AI1989">
        <v>351900</v>
      </c>
      <c r="AJ1989" t="s">
        <v>2137</v>
      </c>
      <c r="AK1989" t="s">
        <v>96</v>
      </c>
      <c r="AL1989" t="s">
        <v>97</v>
      </c>
      <c r="AM1989" t="s">
        <v>97</v>
      </c>
      <c r="AN1989" t="s">
        <v>97</v>
      </c>
      <c r="AO1989">
        <v>0</v>
      </c>
      <c r="AP1989" t="s">
        <v>97</v>
      </c>
      <c r="AQ1989" t="s">
        <v>97</v>
      </c>
      <c r="AR1989">
        <v>0</v>
      </c>
      <c r="AS1989" t="s">
        <v>97</v>
      </c>
      <c r="AT1989" t="s">
        <v>97</v>
      </c>
      <c r="AU1989">
        <v>0</v>
      </c>
      <c r="AV1989" t="s">
        <v>97</v>
      </c>
      <c r="AW1989">
        <v>170.54490340000001</v>
      </c>
      <c r="AX1989">
        <v>-45.841759699999997</v>
      </c>
    </row>
    <row r="1990" spans="1:50" x14ac:dyDescent="0.55000000000000004">
      <c r="A1990">
        <v>347300</v>
      </c>
      <c r="B1990" t="s">
        <v>2092</v>
      </c>
      <c r="C1990" t="s">
        <v>96</v>
      </c>
      <c r="D1990">
        <v>0</v>
      </c>
      <c r="E1990">
        <v>0</v>
      </c>
      <c r="F1990">
        <v>0</v>
      </c>
      <c r="G1990">
        <v>0</v>
      </c>
      <c r="H1990">
        <v>1</v>
      </c>
      <c r="I1990">
        <v>0</v>
      </c>
      <c r="J1990">
        <v>0</v>
      </c>
      <c r="K1990">
        <v>0</v>
      </c>
      <c r="L1990">
        <v>0</v>
      </c>
      <c r="M1990">
        <v>0.02</v>
      </c>
      <c r="N1990">
        <v>23.666182205714701</v>
      </c>
      <c r="O1990">
        <f t="shared" si="62"/>
        <v>168.513057</v>
      </c>
      <c r="P1990">
        <f t="shared" si="63"/>
        <v>-45.196191519999999</v>
      </c>
      <c r="R1990">
        <v>345900</v>
      </c>
      <c r="S1990" t="s">
        <v>2082</v>
      </c>
      <c r="T1990" t="s">
        <v>96</v>
      </c>
      <c r="U1990">
        <v>0</v>
      </c>
      <c r="V1990">
        <v>0</v>
      </c>
      <c r="W1990">
        <v>0</v>
      </c>
      <c r="X1990">
        <v>0</v>
      </c>
      <c r="Y1990">
        <v>0.8</v>
      </c>
      <c r="Z1990">
        <v>0</v>
      </c>
      <c r="AA1990">
        <v>0</v>
      </c>
      <c r="AB1990">
        <v>0</v>
      </c>
      <c r="AC1990">
        <v>0.2</v>
      </c>
      <c r="AD1990">
        <v>0.02</v>
      </c>
      <c r="AE1990">
        <v>4.2206599133361697</v>
      </c>
      <c r="AF1990">
        <v>169.200559</v>
      </c>
      <c r="AG1990">
        <v>-44.333239239999997</v>
      </c>
      <c r="AI1990">
        <v>352000</v>
      </c>
      <c r="AJ1990" t="s">
        <v>2138</v>
      </c>
      <c r="AK1990" t="s">
        <v>96</v>
      </c>
      <c r="AL1990">
        <v>0</v>
      </c>
      <c r="AM1990">
        <v>0</v>
      </c>
      <c r="AN1990">
        <v>0</v>
      </c>
      <c r="AO1990">
        <v>0</v>
      </c>
      <c r="AP1990">
        <v>0</v>
      </c>
      <c r="AQ1990">
        <v>0.69</v>
      </c>
      <c r="AR1990">
        <v>0</v>
      </c>
      <c r="AS1990">
        <v>0</v>
      </c>
      <c r="AT1990">
        <v>0.31</v>
      </c>
      <c r="AU1990">
        <v>0</v>
      </c>
      <c r="AV1990">
        <v>3.0522097813258</v>
      </c>
      <c r="AW1990">
        <v>170.52237249999999</v>
      </c>
      <c r="AX1990">
        <v>-45.852386189999997</v>
      </c>
    </row>
    <row r="1991" spans="1:50" x14ac:dyDescent="0.55000000000000004">
      <c r="A1991">
        <v>347400</v>
      </c>
      <c r="B1991" t="s">
        <v>2093</v>
      </c>
      <c r="C1991" t="s">
        <v>96</v>
      </c>
      <c r="D1991">
        <v>0</v>
      </c>
      <c r="E1991">
        <v>0.05</v>
      </c>
      <c r="F1991">
        <v>0</v>
      </c>
      <c r="G1991">
        <v>0</v>
      </c>
      <c r="H1991">
        <v>0.89999999999999902</v>
      </c>
      <c r="I1991">
        <v>0.01</v>
      </c>
      <c r="J1991">
        <v>0</v>
      </c>
      <c r="K1991">
        <v>0</v>
      </c>
      <c r="L1991">
        <v>0.04</v>
      </c>
      <c r="M1991">
        <v>0.02</v>
      </c>
      <c r="N1991">
        <v>5.8828117230438401</v>
      </c>
      <c r="O1991">
        <f t="shared" si="62"/>
        <v>168.6732629</v>
      </c>
      <c r="P1991">
        <f t="shared" si="63"/>
        <v>-44.989249090000001</v>
      </c>
      <c r="R1991">
        <v>346000</v>
      </c>
      <c r="S1991" t="s">
        <v>2083</v>
      </c>
      <c r="T1991" t="s">
        <v>96</v>
      </c>
      <c r="U1991">
        <v>0</v>
      </c>
      <c r="V1991">
        <v>0</v>
      </c>
      <c r="W1991">
        <v>0</v>
      </c>
      <c r="X1991">
        <v>0</v>
      </c>
      <c r="Y1991">
        <v>0.63</v>
      </c>
      <c r="Z1991">
        <v>0</v>
      </c>
      <c r="AA1991">
        <v>0</v>
      </c>
      <c r="AB1991">
        <v>0.04</v>
      </c>
      <c r="AC1991">
        <v>0.33</v>
      </c>
      <c r="AD1991">
        <v>0.02</v>
      </c>
      <c r="AE1991">
        <v>1.47548621542047</v>
      </c>
      <c r="AF1991">
        <v>168.35602109999999</v>
      </c>
      <c r="AG1991">
        <v>-44.727746860000003</v>
      </c>
      <c r="AI1991">
        <v>352100</v>
      </c>
      <c r="AJ1991" t="s">
        <v>2139</v>
      </c>
      <c r="AK1991" t="s">
        <v>96</v>
      </c>
      <c r="AL1991" t="s">
        <v>97</v>
      </c>
      <c r="AM1991" t="s">
        <v>97</v>
      </c>
      <c r="AN1991" t="s">
        <v>97</v>
      </c>
      <c r="AO1991">
        <v>0</v>
      </c>
      <c r="AP1991" t="s">
        <v>97</v>
      </c>
      <c r="AQ1991" t="s">
        <v>97</v>
      </c>
      <c r="AR1991">
        <v>0</v>
      </c>
      <c r="AS1991" t="s">
        <v>97</v>
      </c>
      <c r="AT1991" t="s">
        <v>97</v>
      </c>
      <c r="AU1991">
        <v>0</v>
      </c>
      <c r="AV1991" t="s">
        <v>97</v>
      </c>
      <c r="AW1991">
        <v>170.48137729999999</v>
      </c>
      <c r="AX1991">
        <v>-45.874816619999997</v>
      </c>
    </row>
    <row r="1992" spans="1:50" x14ac:dyDescent="0.55000000000000004">
      <c r="A1992">
        <v>347500</v>
      </c>
      <c r="B1992" t="s">
        <v>2094</v>
      </c>
      <c r="C1992" t="s">
        <v>96</v>
      </c>
      <c r="D1992">
        <v>0</v>
      </c>
      <c r="E1992">
        <v>0</v>
      </c>
      <c r="F1992">
        <v>0</v>
      </c>
      <c r="G1992">
        <v>0</v>
      </c>
      <c r="H1992">
        <v>1</v>
      </c>
      <c r="I1992">
        <v>0</v>
      </c>
      <c r="J1992">
        <v>0</v>
      </c>
      <c r="K1992">
        <v>0</v>
      </c>
      <c r="L1992">
        <v>0</v>
      </c>
      <c r="M1992">
        <v>0.02</v>
      </c>
      <c r="N1992">
        <v>7.5458469777885497</v>
      </c>
      <c r="O1992">
        <f t="shared" si="62"/>
        <v>168.78382669999999</v>
      </c>
      <c r="P1992">
        <f t="shared" si="63"/>
        <v>-44.971409710000003</v>
      </c>
      <c r="R1992">
        <v>346200</v>
      </c>
      <c r="S1992" t="s">
        <v>2084</v>
      </c>
      <c r="T1992" t="s">
        <v>96</v>
      </c>
      <c r="U1992">
        <v>0</v>
      </c>
      <c r="V1992">
        <v>0</v>
      </c>
      <c r="W1992">
        <v>0</v>
      </c>
      <c r="X1992">
        <v>0</v>
      </c>
      <c r="Y1992">
        <v>0.83</v>
      </c>
      <c r="Z1992">
        <v>0.03</v>
      </c>
      <c r="AA1992">
        <v>0</v>
      </c>
      <c r="AB1992">
        <v>0</v>
      </c>
      <c r="AC1992">
        <v>0.14000000000000001</v>
      </c>
      <c r="AD1992">
        <v>0.02</v>
      </c>
      <c r="AE1992">
        <v>18.202915884146801</v>
      </c>
      <c r="AF1992">
        <v>168.71544040000001</v>
      </c>
      <c r="AG1992">
        <v>-44.837129939999997</v>
      </c>
      <c r="AI1992">
        <v>352200</v>
      </c>
      <c r="AJ1992" t="s">
        <v>2140</v>
      </c>
      <c r="AK1992" t="s">
        <v>96</v>
      </c>
      <c r="AL1992">
        <v>0</v>
      </c>
      <c r="AM1992">
        <v>0.1</v>
      </c>
      <c r="AN1992">
        <v>0</v>
      </c>
      <c r="AO1992">
        <v>0</v>
      </c>
      <c r="AP1992">
        <v>0</v>
      </c>
      <c r="AQ1992">
        <v>0.75</v>
      </c>
      <c r="AR1992">
        <v>0</v>
      </c>
      <c r="AS1992">
        <v>0</v>
      </c>
      <c r="AT1992">
        <v>0.15</v>
      </c>
      <c r="AU1992">
        <v>0</v>
      </c>
      <c r="AV1992">
        <v>4.5840295115977296</v>
      </c>
      <c r="AW1992">
        <v>170.51916850000001</v>
      </c>
      <c r="AX1992">
        <v>-45.858778489999999</v>
      </c>
    </row>
    <row r="1993" spans="1:50" x14ac:dyDescent="0.55000000000000004">
      <c r="A1993">
        <v>347700</v>
      </c>
      <c r="B1993" t="s">
        <v>2095</v>
      </c>
      <c r="C1993" t="s">
        <v>96</v>
      </c>
      <c r="D1993">
        <v>0</v>
      </c>
      <c r="E1993">
        <v>0.03</v>
      </c>
      <c r="F1993">
        <v>0</v>
      </c>
      <c r="G1993">
        <v>0</v>
      </c>
      <c r="H1993">
        <v>0.35</v>
      </c>
      <c r="I1993">
        <v>0.03</v>
      </c>
      <c r="J1993">
        <v>0</v>
      </c>
      <c r="K1993">
        <v>0.02</v>
      </c>
      <c r="L1993">
        <v>0.56999999999999995</v>
      </c>
      <c r="M1993">
        <v>0.02</v>
      </c>
      <c r="N1993">
        <v>3.0470741815425599</v>
      </c>
      <c r="O1993">
        <f t="shared" si="62"/>
        <v>168.66173000000001</v>
      </c>
      <c r="P1993">
        <f t="shared" si="63"/>
        <v>-45.022643709999997</v>
      </c>
      <c r="R1993">
        <v>346400</v>
      </c>
      <c r="S1993" t="s">
        <v>2129</v>
      </c>
      <c r="T1993" t="s">
        <v>96</v>
      </c>
      <c r="U1993">
        <v>0</v>
      </c>
      <c r="V1993">
        <v>0</v>
      </c>
      <c r="W1993">
        <v>0</v>
      </c>
      <c r="X1993">
        <v>0</v>
      </c>
      <c r="Y1993">
        <v>0.91</v>
      </c>
      <c r="Z1993">
        <v>0</v>
      </c>
      <c r="AA1993">
        <v>0</v>
      </c>
      <c r="AB1993">
        <v>0</v>
      </c>
      <c r="AC1993">
        <v>0.09</v>
      </c>
      <c r="AD1993">
        <v>0.02</v>
      </c>
      <c r="AE1993">
        <v>10.0216852210062</v>
      </c>
      <c r="AF1993">
        <v>169.02028820000001</v>
      </c>
      <c r="AG1993">
        <v>-44.744517260000002</v>
      </c>
      <c r="AI1993">
        <v>352300</v>
      </c>
      <c r="AJ1993" t="s">
        <v>2141</v>
      </c>
      <c r="AK1993" t="s">
        <v>96</v>
      </c>
      <c r="AL1993">
        <v>0</v>
      </c>
      <c r="AM1993">
        <v>0</v>
      </c>
      <c r="AN1993">
        <v>0</v>
      </c>
      <c r="AO1993">
        <v>0</v>
      </c>
      <c r="AP1993">
        <v>0</v>
      </c>
      <c r="AQ1993">
        <v>0.8</v>
      </c>
      <c r="AR1993">
        <v>0</v>
      </c>
      <c r="AS1993">
        <v>0</v>
      </c>
      <c r="AT1993">
        <v>0.2</v>
      </c>
      <c r="AU1993">
        <v>0</v>
      </c>
      <c r="AV1993">
        <v>1.39277077967684</v>
      </c>
      <c r="AW1993">
        <v>170.46858499999999</v>
      </c>
      <c r="AX1993">
        <v>-45.886841269999998</v>
      </c>
    </row>
    <row r="1994" spans="1:50" x14ac:dyDescent="0.55000000000000004">
      <c r="A1994">
        <v>347800</v>
      </c>
      <c r="B1994" t="s">
        <v>2096</v>
      </c>
      <c r="C1994" t="s">
        <v>96</v>
      </c>
      <c r="D1994">
        <v>0</v>
      </c>
      <c r="E1994">
        <v>0.09</v>
      </c>
      <c r="F1994">
        <v>0</v>
      </c>
      <c r="G1994">
        <v>0</v>
      </c>
      <c r="H1994">
        <v>0.72</v>
      </c>
      <c r="I1994">
        <v>0.05</v>
      </c>
      <c r="J1994">
        <v>0</v>
      </c>
      <c r="K1994">
        <v>0.01</v>
      </c>
      <c r="L1994">
        <v>0.13</v>
      </c>
      <c r="M1994">
        <v>0.02</v>
      </c>
      <c r="N1994">
        <v>5.1355528453775499</v>
      </c>
      <c r="O1994">
        <f t="shared" si="62"/>
        <v>168.63106869999999</v>
      </c>
      <c r="P1994">
        <f t="shared" si="63"/>
        <v>-45.041303229999997</v>
      </c>
      <c r="R1994">
        <v>346600</v>
      </c>
      <c r="S1994" t="s">
        <v>2085</v>
      </c>
      <c r="T1994" t="s">
        <v>96</v>
      </c>
      <c r="U1994">
        <v>0</v>
      </c>
      <c r="V1994">
        <v>0</v>
      </c>
      <c r="W1994">
        <v>0</v>
      </c>
      <c r="X1994">
        <v>0</v>
      </c>
      <c r="Y1994">
        <v>0.87</v>
      </c>
      <c r="Z1994">
        <v>0.02</v>
      </c>
      <c r="AA1994">
        <v>0</v>
      </c>
      <c r="AB1994">
        <v>0.03</v>
      </c>
      <c r="AC1994">
        <v>0.08</v>
      </c>
      <c r="AD1994">
        <v>0.02</v>
      </c>
      <c r="AE1994">
        <v>4.6475790389996696</v>
      </c>
      <c r="AF1994">
        <v>169.13083649999999</v>
      </c>
      <c r="AG1994">
        <v>-44.673994749999999</v>
      </c>
      <c r="AI1994">
        <v>352400</v>
      </c>
      <c r="AJ1994" t="s">
        <v>2142</v>
      </c>
      <c r="AK1994" t="s">
        <v>96</v>
      </c>
      <c r="AL1994" t="s">
        <v>97</v>
      </c>
      <c r="AM1994" t="s">
        <v>97</v>
      </c>
      <c r="AN1994" t="s">
        <v>97</v>
      </c>
      <c r="AO1994">
        <v>0</v>
      </c>
      <c r="AP1994" t="s">
        <v>97</v>
      </c>
      <c r="AQ1994" t="s">
        <v>97</v>
      </c>
      <c r="AR1994">
        <v>0</v>
      </c>
      <c r="AS1994" t="s">
        <v>97</v>
      </c>
      <c r="AT1994" t="s">
        <v>97</v>
      </c>
      <c r="AU1994">
        <v>0</v>
      </c>
      <c r="AV1994" t="s">
        <v>97</v>
      </c>
      <c r="AW1994">
        <v>170.50786259999899</v>
      </c>
      <c r="AX1994">
        <v>-45.862902169999998</v>
      </c>
    </row>
    <row r="1995" spans="1:50" x14ac:dyDescent="0.55000000000000004">
      <c r="A1995">
        <v>347900</v>
      </c>
      <c r="B1995" t="s">
        <v>2097</v>
      </c>
      <c r="C1995" t="s">
        <v>96</v>
      </c>
      <c r="D1995">
        <v>0</v>
      </c>
      <c r="E1995">
        <v>0.02</v>
      </c>
      <c r="F1995">
        <v>0</v>
      </c>
      <c r="G1995">
        <v>0</v>
      </c>
      <c r="H1995">
        <v>0.83</v>
      </c>
      <c r="I1995">
        <v>0.02</v>
      </c>
      <c r="J1995">
        <v>0</v>
      </c>
      <c r="K1995">
        <v>0.03</v>
      </c>
      <c r="L1995">
        <v>0.1</v>
      </c>
      <c r="M1995">
        <v>0.02</v>
      </c>
      <c r="N1995">
        <v>8.5167381584438893</v>
      </c>
      <c r="O1995">
        <f t="shared" si="62"/>
        <v>168.831756699999</v>
      </c>
      <c r="P1995">
        <f t="shared" si="63"/>
        <v>-44.943042460000001</v>
      </c>
      <c r="R1995">
        <v>346700</v>
      </c>
      <c r="S1995" t="s">
        <v>2086</v>
      </c>
      <c r="T1995" t="s">
        <v>96</v>
      </c>
      <c r="U1995">
        <v>0</v>
      </c>
      <c r="V1995">
        <v>0</v>
      </c>
      <c r="W1995">
        <v>0</v>
      </c>
      <c r="X1995">
        <v>0</v>
      </c>
      <c r="Y1995">
        <v>0.88</v>
      </c>
      <c r="Z1995">
        <v>0</v>
      </c>
      <c r="AA1995">
        <v>0</v>
      </c>
      <c r="AB1995">
        <v>0.05</v>
      </c>
      <c r="AC1995">
        <v>7.0000000000000007E-2</v>
      </c>
      <c r="AD1995">
        <v>0.02</v>
      </c>
      <c r="AE1995">
        <v>4.6916674528867102</v>
      </c>
      <c r="AF1995">
        <v>169.1523206</v>
      </c>
      <c r="AG1995">
        <v>-44.680041090000003</v>
      </c>
      <c r="AI1995">
        <v>352500</v>
      </c>
      <c r="AJ1995" t="s">
        <v>2143</v>
      </c>
      <c r="AK1995" t="s">
        <v>96</v>
      </c>
      <c r="AL1995" t="s">
        <v>97</v>
      </c>
      <c r="AM1995" t="s">
        <v>97</v>
      </c>
      <c r="AN1995" t="s">
        <v>97</v>
      </c>
      <c r="AO1995">
        <v>0</v>
      </c>
      <c r="AP1995" t="s">
        <v>97</v>
      </c>
      <c r="AQ1995" t="s">
        <v>97</v>
      </c>
      <c r="AR1995">
        <v>0</v>
      </c>
      <c r="AS1995" t="s">
        <v>97</v>
      </c>
      <c r="AT1995" t="s">
        <v>97</v>
      </c>
      <c r="AU1995">
        <v>0</v>
      </c>
      <c r="AV1995" t="s">
        <v>97</v>
      </c>
      <c r="AW1995">
        <v>170.4255345</v>
      </c>
      <c r="AX1995">
        <v>-45.919845639999998</v>
      </c>
    </row>
    <row r="1996" spans="1:50" x14ac:dyDescent="0.55000000000000004">
      <c r="A1996">
        <v>348000</v>
      </c>
      <c r="B1996" t="s">
        <v>2098</v>
      </c>
      <c r="C1996" t="s">
        <v>96</v>
      </c>
      <c r="D1996">
        <v>0</v>
      </c>
      <c r="E1996">
        <v>0.04</v>
      </c>
      <c r="F1996">
        <v>0</v>
      </c>
      <c r="G1996">
        <v>0</v>
      </c>
      <c r="H1996">
        <v>0.93</v>
      </c>
      <c r="I1996">
        <v>0.03</v>
      </c>
      <c r="J1996">
        <v>0</v>
      </c>
      <c r="K1996">
        <v>0</v>
      </c>
      <c r="L1996">
        <v>0</v>
      </c>
      <c r="M1996">
        <v>0.02</v>
      </c>
      <c r="N1996">
        <v>5.3380790275599201</v>
      </c>
      <c r="O1996">
        <f t="shared" si="62"/>
        <v>168.7419908</v>
      </c>
      <c r="P1996">
        <f t="shared" si="63"/>
        <v>-44.994867599999999</v>
      </c>
      <c r="R1996">
        <v>346800</v>
      </c>
      <c r="S1996" t="s">
        <v>2087</v>
      </c>
      <c r="T1996" t="s">
        <v>96</v>
      </c>
      <c r="U1996">
        <v>0</v>
      </c>
      <c r="V1996">
        <v>0</v>
      </c>
      <c r="W1996">
        <v>0</v>
      </c>
      <c r="X1996">
        <v>0</v>
      </c>
      <c r="Y1996">
        <v>0.85</v>
      </c>
      <c r="Z1996">
        <v>0</v>
      </c>
      <c r="AA1996">
        <v>0</v>
      </c>
      <c r="AB1996">
        <v>0.03</v>
      </c>
      <c r="AC1996">
        <v>0.12</v>
      </c>
      <c r="AD1996">
        <v>0.02</v>
      </c>
      <c r="AE1996">
        <v>4.2205427801837399</v>
      </c>
      <c r="AF1996">
        <v>169.11527949999899</v>
      </c>
      <c r="AG1996">
        <v>-44.703362409999997</v>
      </c>
      <c r="AI1996">
        <v>352600</v>
      </c>
      <c r="AJ1996" t="s">
        <v>2144</v>
      </c>
      <c r="AK1996" t="s">
        <v>96</v>
      </c>
      <c r="AL1996">
        <v>0</v>
      </c>
      <c r="AM1996">
        <v>0</v>
      </c>
      <c r="AN1996">
        <v>0</v>
      </c>
      <c r="AO1996">
        <v>0</v>
      </c>
      <c r="AP1996">
        <v>0</v>
      </c>
      <c r="AQ1996">
        <v>0.76</v>
      </c>
      <c r="AR1996">
        <v>0</v>
      </c>
      <c r="AS1996">
        <v>0</v>
      </c>
      <c r="AT1996">
        <v>0.24</v>
      </c>
      <c r="AU1996">
        <v>0</v>
      </c>
      <c r="AV1996">
        <v>1.06607263212838</v>
      </c>
      <c r="AW1996">
        <v>170.4373693</v>
      </c>
      <c r="AX1996">
        <v>-45.907097120000003</v>
      </c>
    </row>
    <row r="1997" spans="1:50" x14ac:dyDescent="0.55000000000000004">
      <c r="A1997">
        <v>348100</v>
      </c>
      <c r="B1997" t="s">
        <v>2099</v>
      </c>
      <c r="C1997" t="s">
        <v>96</v>
      </c>
      <c r="D1997">
        <v>0</v>
      </c>
      <c r="E1997">
        <v>0.01</v>
      </c>
      <c r="F1997">
        <v>0</v>
      </c>
      <c r="G1997">
        <v>0</v>
      </c>
      <c r="H1997">
        <v>0.35</v>
      </c>
      <c r="I1997">
        <v>0.05</v>
      </c>
      <c r="J1997">
        <v>0</v>
      </c>
      <c r="K1997">
        <v>0.02</v>
      </c>
      <c r="L1997">
        <v>0.56999999999999995</v>
      </c>
      <c r="M1997">
        <v>0.02</v>
      </c>
      <c r="N1997">
        <v>2.2599692311125601</v>
      </c>
      <c r="O1997">
        <f t="shared" si="62"/>
        <v>168.6542872</v>
      </c>
      <c r="P1997">
        <f t="shared" si="63"/>
        <v>-45.034034399999904</v>
      </c>
      <c r="R1997">
        <v>346900</v>
      </c>
      <c r="S1997" t="s">
        <v>2088</v>
      </c>
      <c r="T1997" t="s">
        <v>96</v>
      </c>
      <c r="U1997">
        <v>0</v>
      </c>
      <c r="V1997">
        <v>0</v>
      </c>
      <c r="W1997">
        <v>0</v>
      </c>
      <c r="X1997">
        <v>0</v>
      </c>
      <c r="Y1997">
        <v>0.88</v>
      </c>
      <c r="Z1997">
        <v>0</v>
      </c>
      <c r="AA1997">
        <v>0</v>
      </c>
      <c r="AB1997">
        <v>0</v>
      </c>
      <c r="AC1997">
        <v>0.12</v>
      </c>
      <c r="AD1997">
        <v>0.02</v>
      </c>
      <c r="AE1997">
        <v>2.5989179873342199</v>
      </c>
      <c r="AF1997">
        <v>169.17859369999999</v>
      </c>
      <c r="AG1997">
        <v>-44.68265178</v>
      </c>
      <c r="AI1997">
        <v>352700</v>
      </c>
      <c r="AJ1997" t="s">
        <v>2145</v>
      </c>
      <c r="AK1997" t="s">
        <v>96</v>
      </c>
      <c r="AL1997">
        <v>0</v>
      </c>
      <c r="AM1997">
        <v>0</v>
      </c>
      <c r="AN1997">
        <v>0</v>
      </c>
      <c r="AO1997">
        <v>0</v>
      </c>
      <c r="AP1997">
        <v>0</v>
      </c>
      <c r="AQ1997">
        <v>0.6</v>
      </c>
      <c r="AR1997">
        <v>0</v>
      </c>
      <c r="AS1997">
        <v>0</v>
      </c>
      <c r="AT1997">
        <v>0.4</v>
      </c>
      <c r="AU1997">
        <v>0</v>
      </c>
      <c r="AV1997">
        <v>1.48046022833156</v>
      </c>
      <c r="AW1997">
        <v>170.61881579999999</v>
      </c>
      <c r="AX1997">
        <v>-45.813123930000003</v>
      </c>
    </row>
    <row r="1998" spans="1:50" x14ac:dyDescent="0.55000000000000004">
      <c r="A1998">
        <v>348200</v>
      </c>
      <c r="B1998" t="s">
        <v>2100</v>
      </c>
      <c r="C1998" t="s">
        <v>96</v>
      </c>
      <c r="D1998">
        <v>0</v>
      </c>
      <c r="E1998">
        <v>0.03</v>
      </c>
      <c r="F1998">
        <v>0</v>
      </c>
      <c r="G1998">
        <v>0</v>
      </c>
      <c r="H1998">
        <v>0.46</v>
      </c>
      <c r="I1998">
        <v>0.03</v>
      </c>
      <c r="J1998">
        <v>0</v>
      </c>
      <c r="K1998">
        <v>0.03</v>
      </c>
      <c r="L1998">
        <v>0.45</v>
      </c>
      <c r="M1998">
        <v>0.02</v>
      </c>
      <c r="N1998">
        <v>3.2698394025818298</v>
      </c>
      <c r="O1998">
        <f t="shared" si="62"/>
        <v>168.66856669999899</v>
      </c>
      <c r="P1998">
        <f t="shared" si="63"/>
        <v>-45.032683419999998</v>
      </c>
      <c r="R1998">
        <v>347000</v>
      </c>
      <c r="S1998" t="s">
        <v>2089</v>
      </c>
      <c r="T1998" t="s">
        <v>96</v>
      </c>
      <c r="U1998">
        <v>0</v>
      </c>
      <c r="V1998">
        <v>0</v>
      </c>
      <c r="W1998">
        <v>0</v>
      </c>
      <c r="X1998">
        <v>0</v>
      </c>
      <c r="Y1998">
        <v>0.77</v>
      </c>
      <c r="Z1998">
        <v>0.04</v>
      </c>
      <c r="AA1998">
        <v>0</v>
      </c>
      <c r="AB1998">
        <v>7.0000000000000007E-2</v>
      </c>
      <c r="AC1998">
        <v>0.12</v>
      </c>
      <c r="AD1998">
        <v>0.02</v>
      </c>
      <c r="AE1998">
        <v>5.4619703207387698</v>
      </c>
      <c r="AF1998">
        <v>169.14994949999999</v>
      </c>
      <c r="AG1998">
        <v>-44.70519427</v>
      </c>
      <c r="AI1998">
        <v>352800</v>
      </c>
      <c r="AJ1998" t="s">
        <v>2146</v>
      </c>
      <c r="AK1998" t="s">
        <v>96</v>
      </c>
      <c r="AL1998">
        <v>0</v>
      </c>
      <c r="AM1998">
        <v>0</v>
      </c>
      <c r="AN1998">
        <v>0</v>
      </c>
      <c r="AO1998">
        <v>0</v>
      </c>
      <c r="AP1998">
        <v>0</v>
      </c>
      <c r="AQ1998">
        <v>0.59</v>
      </c>
      <c r="AR1998">
        <v>0</v>
      </c>
      <c r="AS1998">
        <v>0</v>
      </c>
      <c r="AT1998">
        <v>0.41</v>
      </c>
      <c r="AU1998">
        <v>0</v>
      </c>
      <c r="AV1998">
        <v>4.6128921377162504</v>
      </c>
      <c r="AW1998">
        <v>170.5021874</v>
      </c>
      <c r="AX1998">
        <v>-45.868788479999999</v>
      </c>
    </row>
    <row r="1999" spans="1:50" x14ac:dyDescent="0.55000000000000004">
      <c r="A1999">
        <v>348300</v>
      </c>
      <c r="B1999" t="s">
        <v>2101</v>
      </c>
      <c r="C1999" t="s">
        <v>96</v>
      </c>
      <c r="D1999">
        <v>0</v>
      </c>
      <c r="E1999">
        <v>0.09</v>
      </c>
      <c r="F1999">
        <v>0</v>
      </c>
      <c r="G1999">
        <v>0</v>
      </c>
      <c r="H1999">
        <v>0.71</v>
      </c>
      <c r="I1999">
        <v>0.03</v>
      </c>
      <c r="J1999">
        <v>0</v>
      </c>
      <c r="K1999">
        <v>0.04</v>
      </c>
      <c r="L1999">
        <v>0.13</v>
      </c>
      <c r="M1999">
        <v>0.02</v>
      </c>
      <c r="N1999">
        <v>4.2738013314747301</v>
      </c>
      <c r="O1999">
        <f t="shared" si="62"/>
        <v>168.68939789999999</v>
      </c>
      <c r="P1999">
        <f t="shared" si="63"/>
        <v>-45.026997520000002</v>
      </c>
      <c r="R1999">
        <v>347100</v>
      </c>
      <c r="S1999" t="s">
        <v>2090</v>
      </c>
      <c r="T1999" t="s">
        <v>96</v>
      </c>
      <c r="U1999">
        <v>0</v>
      </c>
      <c r="V1999">
        <v>0</v>
      </c>
      <c r="W1999">
        <v>0</v>
      </c>
      <c r="X1999">
        <v>0</v>
      </c>
      <c r="Y1999">
        <v>1</v>
      </c>
      <c r="Z1999">
        <v>0</v>
      </c>
      <c r="AA1999">
        <v>0</v>
      </c>
      <c r="AB1999">
        <v>0</v>
      </c>
      <c r="AC1999">
        <v>0</v>
      </c>
      <c r="AD1999">
        <v>0.02</v>
      </c>
      <c r="AE1999">
        <v>2.9815059385879099</v>
      </c>
      <c r="AF1999">
        <v>169.26678430000001</v>
      </c>
      <c r="AG1999">
        <v>-44.613878790000001</v>
      </c>
      <c r="AI1999">
        <v>352900</v>
      </c>
      <c r="AJ1999" t="s">
        <v>2147</v>
      </c>
      <c r="AK1999" t="s">
        <v>96</v>
      </c>
      <c r="AL1999">
        <v>0</v>
      </c>
      <c r="AM1999">
        <v>0.05</v>
      </c>
      <c r="AN1999">
        <v>0</v>
      </c>
      <c r="AO1999">
        <v>0</v>
      </c>
      <c r="AP1999">
        <v>0</v>
      </c>
      <c r="AQ1999">
        <v>0.77</v>
      </c>
      <c r="AR1999">
        <v>0</v>
      </c>
      <c r="AS1999">
        <v>0</v>
      </c>
      <c r="AT1999">
        <v>0.18</v>
      </c>
      <c r="AU1999">
        <v>0</v>
      </c>
      <c r="AV1999">
        <v>4.69492039290843</v>
      </c>
      <c r="AW1999">
        <v>170.49272730000001</v>
      </c>
      <c r="AX1999">
        <v>-45.875749399999997</v>
      </c>
    </row>
    <row r="2000" spans="1:50" x14ac:dyDescent="0.55000000000000004">
      <c r="A2000">
        <v>348400</v>
      </c>
      <c r="B2000" t="s">
        <v>2102</v>
      </c>
      <c r="C2000" t="s">
        <v>96</v>
      </c>
      <c r="D2000">
        <v>0</v>
      </c>
      <c r="E2000">
        <v>0.08</v>
      </c>
      <c r="F2000">
        <v>0</v>
      </c>
      <c r="G2000">
        <v>0</v>
      </c>
      <c r="H2000">
        <v>0.73</v>
      </c>
      <c r="I2000">
        <v>0.02</v>
      </c>
      <c r="J2000">
        <v>0</v>
      </c>
      <c r="K2000">
        <v>0.06</v>
      </c>
      <c r="L2000">
        <v>0.11</v>
      </c>
      <c r="M2000">
        <v>0.02</v>
      </c>
      <c r="N2000">
        <v>4.1050966883360296</v>
      </c>
      <c r="O2000">
        <f t="shared" si="62"/>
        <v>168.74585279999999</v>
      </c>
      <c r="P2000">
        <f t="shared" si="63"/>
        <v>-45.018256970000003</v>
      </c>
      <c r="R2000">
        <v>347200</v>
      </c>
      <c r="S2000" t="s">
        <v>2091</v>
      </c>
      <c r="T2000" t="s">
        <v>96</v>
      </c>
      <c r="U2000">
        <v>0</v>
      </c>
      <c r="V2000">
        <v>0</v>
      </c>
      <c r="W2000">
        <v>0</v>
      </c>
      <c r="X2000">
        <v>0</v>
      </c>
      <c r="Y2000">
        <v>0.96</v>
      </c>
      <c r="Z2000">
        <v>0</v>
      </c>
      <c r="AA2000">
        <v>0</v>
      </c>
      <c r="AB2000">
        <v>0</v>
      </c>
      <c r="AC2000">
        <v>0.04</v>
      </c>
      <c r="AD2000">
        <v>0.02</v>
      </c>
      <c r="AE2000">
        <v>8.1409123672491894</v>
      </c>
      <c r="AF2000">
        <v>169.29431959999999</v>
      </c>
      <c r="AG2000">
        <v>-44.68728145</v>
      </c>
      <c r="AI2000">
        <v>353000</v>
      </c>
      <c r="AJ2000" t="s">
        <v>2148</v>
      </c>
      <c r="AK2000" t="s">
        <v>96</v>
      </c>
      <c r="AL2000">
        <v>0</v>
      </c>
      <c r="AM2000">
        <v>0</v>
      </c>
      <c r="AN2000">
        <v>0</v>
      </c>
      <c r="AO2000">
        <v>0</v>
      </c>
      <c r="AP2000">
        <v>0</v>
      </c>
      <c r="AQ2000">
        <v>0.55000000000000004</v>
      </c>
      <c r="AR2000">
        <v>0</v>
      </c>
      <c r="AS2000">
        <v>0</v>
      </c>
      <c r="AT2000">
        <v>0.45</v>
      </c>
      <c r="AU2000">
        <v>0</v>
      </c>
      <c r="AV2000">
        <v>1.47051699379587</v>
      </c>
      <c r="AW2000">
        <v>170.5419488</v>
      </c>
      <c r="AX2000">
        <v>-45.855176129999997</v>
      </c>
    </row>
    <row r="2001" spans="1:50" x14ac:dyDescent="0.55000000000000004">
      <c r="A2001">
        <v>348500</v>
      </c>
      <c r="B2001" t="s">
        <v>2103</v>
      </c>
      <c r="C2001" t="s">
        <v>96</v>
      </c>
      <c r="D2001">
        <v>0</v>
      </c>
      <c r="E2001">
        <v>0</v>
      </c>
      <c r="F2001">
        <v>0</v>
      </c>
      <c r="G2001">
        <v>0</v>
      </c>
      <c r="H2001">
        <v>1</v>
      </c>
      <c r="I2001">
        <v>0</v>
      </c>
      <c r="J2001">
        <v>0</v>
      </c>
      <c r="K2001">
        <v>0</v>
      </c>
      <c r="L2001">
        <v>0</v>
      </c>
      <c r="M2001">
        <v>0.02</v>
      </c>
      <c r="N2001">
        <v>8.2158846540902299</v>
      </c>
      <c r="O2001">
        <f t="shared" si="62"/>
        <v>168.81476850000001</v>
      </c>
      <c r="P2001">
        <f t="shared" si="63"/>
        <v>-44.979558249999997</v>
      </c>
      <c r="R2001">
        <v>347300</v>
      </c>
      <c r="S2001" t="s">
        <v>2092</v>
      </c>
      <c r="T2001" t="s">
        <v>96</v>
      </c>
      <c r="U2001">
        <v>0</v>
      </c>
      <c r="V2001">
        <v>0</v>
      </c>
      <c r="W2001">
        <v>0</v>
      </c>
      <c r="X2001">
        <v>0</v>
      </c>
      <c r="Y2001">
        <v>1</v>
      </c>
      <c r="Z2001">
        <v>0</v>
      </c>
      <c r="AA2001">
        <v>0</v>
      </c>
      <c r="AB2001">
        <v>0</v>
      </c>
      <c r="AC2001">
        <v>0</v>
      </c>
      <c r="AD2001">
        <v>0.02</v>
      </c>
      <c r="AE2001" t="s">
        <v>97</v>
      </c>
      <c r="AF2001">
        <v>168.513057</v>
      </c>
      <c r="AG2001">
        <v>-45.196191519999999</v>
      </c>
      <c r="AI2001">
        <v>353100</v>
      </c>
      <c r="AJ2001" t="s">
        <v>2149</v>
      </c>
      <c r="AK2001" t="s">
        <v>96</v>
      </c>
      <c r="AL2001">
        <v>0</v>
      </c>
      <c r="AM2001">
        <v>0</v>
      </c>
      <c r="AN2001">
        <v>0</v>
      </c>
      <c r="AO2001">
        <v>0</v>
      </c>
      <c r="AP2001">
        <v>0</v>
      </c>
      <c r="AQ2001">
        <v>0</v>
      </c>
      <c r="AR2001">
        <v>0</v>
      </c>
      <c r="AS2001">
        <v>0</v>
      </c>
      <c r="AT2001">
        <v>1</v>
      </c>
      <c r="AU2001">
        <v>0</v>
      </c>
      <c r="AV2001">
        <v>0.55808084682097103</v>
      </c>
      <c r="AW2001">
        <v>170.5198063</v>
      </c>
      <c r="AX2001">
        <v>-45.864625590000003</v>
      </c>
    </row>
    <row r="2002" spans="1:50" x14ac:dyDescent="0.55000000000000004">
      <c r="A2002">
        <v>348600</v>
      </c>
      <c r="B2002" t="s">
        <v>2104</v>
      </c>
      <c r="C2002" t="s">
        <v>96</v>
      </c>
      <c r="D2002">
        <v>0</v>
      </c>
      <c r="E2002">
        <v>0.03</v>
      </c>
      <c r="F2002">
        <v>0</v>
      </c>
      <c r="G2002">
        <v>0</v>
      </c>
      <c r="H2002">
        <v>0.94</v>
      </c>
      <c r="I2002">
        <v>0.03</v>
      </c>
      <c r="J2002">
        <v>0</v>
      </c>
      <c r="K2002">
        <v>0</v>
      </c>
      <c r="L2002">
        <v>0</v>
      </c>
      <c r="M2002">
        <v>0.02</v>
      </c>
      <c r="N2002">
        <v>4.5659026001561598</v>
      </c>
      <c r="O2002">
        <f t="shared" si="62"/>
        <v>168.713751</v>
      </c>
      <c r="P2002">
        <f t="shared" si="63"/>
        <v>-45.040807350000001</v>
      </c>
      <c r="R2002">
        <v>347400</v>
      </c>
      <c r="S2002" t="s">
        <v>2093</v>
      </c>
      <c r="T2002" t="s">
        <v>96</v>
      </c>
      <c r="U2002">
        <v>0</v>
      </c>
      <c r="V2002">
        <v>0</v>
      </c>
      <c r="W2002">
        <v>0</v>
      </c>
      <c r="X2002">
        <v>0</v>
      </c>
      <c r="Y2002">
        <v>0.91</v>
      </c>
      <c r="Z2002">
        <v>0</v>
      </c>
      <c r="AA2002">
        <v>0</v>
      </c>
      <c r="AB2002">
        <v>0</v>
      </c>
      <c r="AC2002">
        <v>0.09</v>
      </c>
      <c r="AD2002">
        <v>0.02</v>
      </c>
      <c r="AE2002">
        <v>5.2402037384293196</v>
      </c>
      <c r="AF2002">
        <v>168.6732629</v>
      </c>
      <c r="AG2002">
        <v>-44.989249090000001</v>
      </c>
      <c r="AI2002">
        <v>353200</v>
      </c>
      <c r="AJ2002" t="s">
        <v>2150</v>
      </c>
      <c r="AK2002" t="s">
        <v>96</v>
      </c>
      <c r="AL2002">
        <v>0</v>
      </c>
      <c r="AM2002">
        <v>0.03</v>
      </c>
      <c r="AN2002">
        <v>0</v>
      </c>
      <c r="AO2002">
        <v>0</v>
      </c>
      <c r="AP2002">
        <v>0.14000000000000001</v>
      </c>
      <c r="AQ2002">
        <v>0.03</v>
      </c>
      <c r="AR2002">
        <v>0</v>
      </c>
      <c r="AS2002">
        <v>0.02</v>
      </c>
      <c r="AT2002">
        <v>0.78</v>
      </c>
      <c r="AU2002">
        <v>0</v>
      </c>
      <c r="AV2002">
        <v>2.2569273681608402</v>
      </c>
      <c r="AW2002">
        <v>170.5121168</v>
      </c>
      <c r="AX2002">
        <v>-45.867937920000003</v>
      </c>
    </row>
    <row r="2003" spans="1:50" x14ac:dyDescent="0.55000000000000004">
      <c r="A2003">
        <v>348700</v>
      </c>
      <c r="B2003" t="s">
        <v>2105</v>
      </c>
      <c r="C2003" t="s">
        <v>96</v>
      </c>
      <c r="D2003">
        <v>0</v>
      </c>
      <c r="E2003">
        <v>0.05</v>
      </c>
      <c r="F2003">
        <v>0</v>
      </c>
      <c r="G2003">
        <v>0</v>
      </c>
      <c r="H2003">
        <v>0.87</v>
      </c>
      <c r="I2003">
        <v>0.04</v>
      </c>
      <c r="J2003">
        <v>0</v>
      </c>
      <c r="K2003">
        <v>0.03</v>
      </c>
      <c r="L2003">
        <v>0.01</v>
      </c>
      <c r="M2003">
        <v>0.02</v>
      </c>
      <c r="N2003">
        <v>6.3521873499200696</v>
      </c>
      <c r="O2003">
        <f t="shared" si="62"/>
        <v>168.77572549999999</v>
      </c>
      <c r="P2003">
        <f t="shared" si="63"/>
        <v>-45.006792529999998</v>
      </c>
      <c r="R2003">
        <v>347500</v>
      </c>
      <c r="S2003" t="s">
        <v>2094</v>
      </c>
      <c r="T2003" t="s">
        <v>96</v>
      </c>
      <c r="U2003">
        <v>0</v>
      </c>
      <c r="V2003">
        <v>0</v>
      </c>
      <c r="W2003">
        <v>0</v>
      </c>
      <c r="X2003">
        <v>0</v>
      </c>
      <c r="Y2003">
        <v>0.95</v>
      </c>
      <c r="Z2003">
        <v>0</v>
      </c>
      <c r="AA2003">
        <v>0</v>
      </c>
      <c r="AB2003">
        <v>0.03</v>
      </c>
      <c r="AC2003">
        <v>0.02</v>
      </c>
      <c r="AD2003">
        <v>0.02</v>
      </c>
      <c r="AE2003">
        <v>7.4163393723435203</v>
      </c>
      <c r="AF2003">
        <v>168.78382669999999</v>
      </c>
      <c r="AG2003">
        <v>-44.971409710000003</v>
      </c>
      <c r="AI2003">
        <v>353300</v>
      </c>
      <c r="AJ2003" t="s">
        <v>2151</v>
      </c>
      <c r="AK2003" t="s">
        <v>96</v>
      </c>
      <c r="AL2003" t="s">
        <v>97</v>
      </c>
      <c r="AM2003" t="s">
        <v>97</v>
      </c>
      <c r="AN2003" t="s">
        <v>97</v>
      </c>
      <c r="AO2003">
        <v>0</v>
      </c>
      <c r="AP2003" t="s">
        <v>97</v>
      </c>
      <c r="AQ2003" t="s">
        <v>97</v>
      </c>
      <c r="AR2003">
        <v>0</v>
      </c>
      <c r="AS2003" t="s">
        <v>97</v>
      </c>
      <c r="AT2003" t="s">
        <v>97</v>
      </c>
      <c r="AU2003">
        <v>0</v>
      </c>
      <c r="AV2003" t="s">
        <v>97</v>
      </c>
      <c r="AW2003">
        <v>170.48404239999999</v>
      </c>
      <c r="AX2003">
        <v>-45.885644480000003</v>
      </c>
    </row>
    <row r="2004" spans="1:50" x14ac:dyDescent="0.55000000000000004">
      <c r="A2004">
        <v>348800</v>
      </c>
      <c r="B2004" t="s">
        <v>2106</v>
      </c>
      <c r="C2004" t="s">
        <v>96</v>
      </c>
      <c r="D2004">
        <v>0</v>
      </c>
      <c r="E2004">
        <v>0.02</v>
      </c>
      <c r="F2004">
        <v>0</v>
      </c>
      <c r="G2004">
        <v>0</v>
      </c>
      <c r="H2004">
        <v>0.92999999999999905</v>
      </c>
      <c r="I2004">
        <v>0.04</v>
      </c>
      <c r="J2004">
        <v>0</v>
      </c>
      <c r="K2004">
        <v>0.01</v>
      </c>
      <c r="L2004">
        <v>0</v>
      </c>
      <c r="M2004">
        <v>0.02</v>
      </c>
      <c r="N2004">
        <v>7.3451024716606197</v>
      </c>
      <c r="O2004">
        <f t="shared" si="62"/>
        <v>168.79374440000001</v>
      </c>
      <c r="P2004">
        <f t="shared" si="63"/>
        <v>-45.002280820000003</v>
      </c>
      <c r="R2004">
        <v>347700</v>
      </c>
      <c r="S2004" t="s">
        <v>2095</v>
      </c>
      <c r="T2004" t="s">
        <v>96</v>
      </c>
      <c r="U2004">
        <v>0</v>
      </c>
      <c r="V2004">
        <v>0.01</v>
      </c>
      <c r="W2004">
        <v>0</v>
      </c>
      <c r="X2004">
        <v>0</v>
      </c>
      <c r="Y2004">
        <v>0.85</v>
      </c>
      <c r="Z2004">
        <v>0.01</v>
      </c>
      <c r="AA2004">
        <v>0</v>
      </c>
      <c r="AB2004">
        <v>0</v>
      </c>
      <c r="AC2004">
        <v>0.13</v>
      </c>
      <c r="AD2004">
        <v>0.02</v>
      </c>
      <c r="AE2004">
        <v>7.2490018238763199</v>
      </c>
      <c r="AF2004">
        <v>168.66173000000001</v>
      </c>
      <c r="AG2004">
        <v>-45.022643709999997</v>
      </c>
      <c r="AI2004">
        <v>353400</v>
      </c>
      <c r="AJ2004" t="s">
        <v>2152</v>
      </c>
      <c r="AK2004" t="s">
        <v>96</v>
      </c>
      <c r="AL2004">
        <v>0</v>
      </c>
      <c r="AM2004">
        <v>0.12</v>
      </c>
      <c r="AN2004">
        <v>0</v>
      </c>
      <c r="AO2004">
        <v>0</v>
      </c>
      <c r="AP2004">
        <v>0.41</v>
      </c>
      <c r="AQ2004">
        <v>0.22</v>
      </c>
      <c r="AR2004">
        <v>0</v>
      </c>
      <c r="AS2004">
        <v>0</v>
      </c>
      <c r="AT2004">
        <v>0.25</v>
      </c>
      <c r="AU2004">
        <v>0</v>
      </c>
      <c r="AV2004">
        <v>4.7476491921399502</v>
      </c>
      <c r="AW2004">
        <v>170.5029122</v>
      </c>
      <c r="AX2004">
        <v>-45.877124709999997</v>
      </c>
    </row>
    <row r="2005" spans="1:50" x14ac:dyDescent="0.55000000000000004">
      <c r="A2005">
        <v>348900</v>
      </c>
      <c r="B2005" t="s">
        <v>2107</v>
      </c>
      <c r="C2005" t="s">
        <v>96</v>
      </c>
      <c r="D2005">
        <v>0</v>
      </c>
      <c r="E2005">
        <v>0</v>
      </c>
      <c r="F2005">
        <v>0</v>
      </c>
      <c r="G2005">
        <v>0</v>
      </c>
      <c r="H2005">
        <v>1</v>
      </c>
      <c r="I2005">
        <v>0</v>
      </c>
      <c r="J2005">
        <v>0</v>
      </c>
      <c r="K2005">
        <v>0</v>
      </c>
      <c r="L2005">
        <v>0</v>
      </c>
      <c r="M2005">
        <v>0.02</v>
      </c>
      <c r="N2005">
        <v>6.4479218689822497</v>
      </c>
      <c r="O2005">
        <f t="shared" si="62"/>
        <v>168.73715619999999</v>
      </c>
      <c r="P2005">
        <f t="shared" si="63"/>
        <v>-45.071826250000001</v>
      </c>
      <c r="R2005">
        <v>347800</v>
      </c>
      <c r="S2005" t="s">
        <v>2096</v>
      </c>
      <c r="T2005" t="s">
        <v>96</v>
      </c>
      <c r="U2005">
        <v>0</v>
      </c>
      <c r="V2005">
        <v>0</v>
      </c>
      <c r="W2005">
        <v>0</v>
      </c>
      <c r="X2005">
        <v>0</v>
      </c>
      <c r="Y2005">
        <v>0.76</v>
      </c>
      <c r="Z2005">
        <v>0</v>
      </c>
      <c r="AA2005">
        <v>0</v>
      </c>
      <c r="AB2005">
        <v>0</v>
      </c>
      <c r="AC2005">
        <v>0.24</v>
      </c>
      <c r="AD2005">
        <v>0.02</v>
      </c>
      <c r="AE2005">
        <v>3.3069433082449402</v>
      </c>
      <c r="AF2005">
        <v>168.63106869999999</v>
      </c>
      <c r="AG2005">
        <v>-45.041303229999997</v>
      </c>
      <c r="AI2005">
        <v>353500</v>
      </c>
      <c r="AJ2005" t="s">
        <v>2153</v>
      </c>
      <c r="AK2005" t="s">
        <v>96</v>
      </c>
      <c r="AL2005">
        <v>0</v>
      </c>
      <c r="AM2005">
        <v>0</v>
      </c>
      <c r="AN2005">
        <v>0</v>
      </c>
      <c r="AO2005">
        <v>0</v>
      </c>
      <c r="AP2005">
        <v>0</v>
      </c>
      <c r="AQ2005">
        <v>0.68</v>
      </c>
      <c r="AR2005">
        <v>0</v>
      </c>
      <c r="AS2005">
        <v>0</v>
      </c>
      <c r="AT2005">
        <v>0.32</v>
      </c>
      <c r="AU2005">
        <v>0</v>
      </c>
      <c r="AV2005">
        <v>1.1204573807059801</v>
      </c>
      <c r="AW2005">
        <v>170.47568519999999</v>
      </c>
      <c r="AX2005">
        <v>-45.891945419999999</v>
      </c>
    </row>
    <row r="2006" spans="1:50" x14ac:dyDescent="0.55000000000000004">
      <c r="A2006">
        <v>349000</v>
      </c>
      <c r="B2006" t="s">
        <v>2108</v>
      </c>
      <c r="C2006" t="s">
        <v>96</v>
      </c>
      <c r="D2006">
        <v>0</v>
      </c>
      <c r="E2006">
        <v>0</v>
      </c>
      <c r="F2006">
        <v>0</v>
      </c>
      <c r="G2006">
        <v>0</v>
      </c>
      <c r="H2006">
        <v>0.83</v>
      </c>
      <c r="I2006">
        <v>0</v>
      </c>
      <c r="J2006">
        <v>0</v>
      </c>
      <c r="K2006">
        <v>0</v>
      </c>
      <c r="L2006">
        <v>0.17</v>
      </c>
      <c r="M2006">
        <v>0.02</v>
      </c>
      <c r="N2006">
        <v>10.2712305685916</v>
      </c>
      <c r="O2006">
        <f t="shared" si="62"/>
        <v>170.1404714</v>
      </c>
      <c r="P2006">
        <f t="shared" si="63"/>
        <v>-45.610337350000002</v>
      </c>
      <c r="R2006">
        <v>347900</v>
      </c>
      <c r="S2006" t="s">
        <v>2097</v>
      </c>
      <c r="T2006" t="s">
        <v>96</v>
      </c>
      <c r="U2006">
        <v>0</v>
      </c>
      <c r="V2006">
        <v>0.01</v>
      </c>
      <c r="W2006">
        <v>0</v>
      </c>
      <c r="X2006">
        <v>0</v>
      </c>
      <c r="Y2006">
        <v>0.76</v>
      </c>
      <c r="Z2006">
        <v>0.02</v>
      </c>
      <c r="AA2006">
        <v>0</v>
      </c>
      <c r="AB2006">
        <v>0.04</v>
      </c>
      <c r="AC2006">
        <v>0.17</v>
      </c>
      <c r="AD2006">
        <v>0.02</v>
      </c>
      <c r="AE2006">
        <v>5.0645734406245202</v>
      </c>
      <c r="AF2006">
        <v>168.831756699999</v>
      </c>
      <c r="AG2006">
        <v>-44.943042460000001</v>
      </c>
      <c r="AI2006">
        <v>353600</v>
      </c>
      <c r="AJ2006" t="s">
        <v>2154</v>
      </c>
      <c r="AK2006" t="s">
        <v>96</v>
      </c>
      <c r="AL2006">
        <v>0</v>
      </c>
      <c r="AM2006">
        <v>0</v>
      </c>
      <c r="AN2006">
        <v>0</v>
      </c>
      <c r="AO2006">
        <v>0</v>
      </c>
      <c r="AP2006">
        <v>0</v>
      </c>
      <c r="AQ2006">
        <v>0.75</v>
      </c>
      <c r="AR2006">
        <v>0</v>
      </c>
      <c r="AS2006">
        <v>0</v>
      </c>
      <c r="AT2006">
        <v>0.25</v>
      </c>
      <c r="AU2006">
        <v>0</v>
      </c>
      <c r="AV2006">
        <v>1.9732442060447799</v>
      </c>
      <c r="AW2006">
        <v>170.56534809999999</v>
      </c>
      <c r="AX2006">
        <v>-45.852504060000001</v>
      </c>
    </row>
    <row r="2007" spans="1:50" x14ac:dyDescent="0.55000000000000004">
      <c r="A2007">
        <v>349100</v>
      </c>
      <c r="B2007" t="s">
        <v>2109</v>
      </c>
      <c r="C2007" t="s">
        <v>96</v>
      </c>
      <c r="D2007">
        <v>0</v>
      </c>
      <c r="E2007">
        <v>0</v>
      </c>
      <c r="F2007">
        <v>0</v>
      </c>
      <c r="G2007">
        <v>0</v>
      </c>
      <c r="H2007">
        <v>0.94</v>
      </c>
      <c r="I2007">
        <v>0.04</v>
      </c>
      <c r="J2007">
        <v>0</v>
      </c>
      <c r="K2007">
        <v>0</v>
      </c>
      <c r="L2007">
        <v>0.02</v>
      </c>
      <c r="M2007">
        <v>0.02</v>
      </c>
      <c r="N2007">
        <v>22.710783818225</v>
      </c>
      <c r="O2007">
        <f t="shared" si="62"/>
        <v>170.53249890000001</v>
      </c>
      <c r="P2007">
        <f t="shared" si="63"/>
        <v>-45.624939120000001</v>
      </c>
      <c r="R2007">
        <v>348000</v>
      </c>
      <c r="S2007" t="s">
        <v>2098</v>
      </c>
      <c r="T2007" t="s">
        <v>96</v>
      </c>
      <c r="U2007">
        <v>0</v>
      </c>
      <c r="V2007">
        <v>0</v>
      </c>
      <c r="W2007">
        <v>0</v>
      </c>
      <c r="X2007">
        <v>0</v>
      </c>
      <c r="Y2007">
        <v>1</v>
      </c>
      <c r="Z2007">
        <v>0</v>
      </c>
      <c r="AA2007">
        <v>0</v>
      </c>
      <c r="AB2007">
        <v>0</v>
      </c>
      <c r="AC2007">
        <v>0</v>
      </c>
      <c r="AD2007">
        <v>0.02</v>
      </c>
      <c r="AE2007">
        <v>4.1630978428987797</v>
      </c>
      <c r="AF2007">
        <v>168.7419908</v>
      </c>
      <c r="AG2007">
        <v>-44.994867599999999</v>
      </c>
      <c r="AI2007">
        <v>353700</v>
      </c>
      <c r="AJ2007" t="s">
        <v>2155</v>
      </c>
      <c r="AK2007" t="s">
        <v>96</v>
      </c>
      <c r="AL2007">
        <v>0</v>
      </c>
      <c r="AM2007">
        <v>0</v>
      </c>
      <c r="AN2007">
        <v>0</v>
      </c>
      <c r="AO2007">
        <v>0</v>
      </c>
      <c r="AP2007">
        <v>0</v>
      </c>
      <c r="AQ2007">
        <v>1</v>
      </c>
      <c r="AR2007">
        <v>0</v>
      </c>
      <c r="AS2007">
        <v>0</v>
      </c>
      <c r="AT2007">
        <v>0</v>
      </c>
      <c r="AU2007">
        <v>0</v>
      </c>
      <c r="AV2007">
        <v>2.2161564172558101</v>
      </c>
      <c r="AW2007">
        <v>170.5253251</v>
      </c>
      <c r="AX2007">
        <v>-45.87139217</v>
      </c>
    </row>
    <row r="2008" spans="1:50" x14ac:dyDescent="0.55000000000000004">
      <c r="A2008">
        <v>349200</v>
      </c>
      <c r="B2008" t="s">
        <v>2110</v>
      </c>
      <c r="C2008" t="s">
        <v>96</v>
      </c>
      <c r="D2008">
        <v>0</v>
      </c>
      <c r="E2008">
        <v>0</v>
      </c>
      <c r="F2008">
        <v>0</v>
      </c>
      <c r="G2008">
        <v>0</v>
      </c>
      <c r="H2008">
        <v>0.85</v>
      </c>
      <c r="I2008">
        <v>0.11</v>
      </c>
      <c r="J2008">
        <v>0</v>
      </c>
      <c r="K2008">
        <v>0</v>
      </c>
      <c r="L2008">
        <v>0.04</v>
      </c>
      <c r="M2008">
        <v>0.02</v>
      </c>
      <c r="N2008">
        <v>19.625322703934</v>
      </c>
      <c r="O2008">
        <f t="shared" si="62"/>
        <v>170.67770609999999</v>
      </c>
      <c r="P2008">
        <f t="shared" si="63"/>
        <v>-45.600101559999999</v>
      </c>
      <c r="R2008">
        <v>348100</v>
      </c>
      <c r="S2008" t="s">
        <v>2099</v>
      </c>
      <c r="T2008" t="s">
        <v>96</v>
      </c>
      <c r="U2008">
        <v>0</v>
      </c>
      <c r="V2008">
        <v>0.09</v>
      </c>
      <c r="W2008">
        <v>0</v>
      </c>
      <c r="X2008">
        <v>0</v>
      </c>
      <c r="Y2008">
        <v>0.59</v>
      </c>
      <c r="Z2008">
        <v>0.03</v>
      </c>
      <c r="AA2008">
        <v>0</v>
      </c>
      <c r="AB2008">
        <v>0.03</v>
      </c>
      <c r="AC2008">
        <v>0.26</v>
      </c>
      <c r="AD2008">
        <v>0.02</v>
      </c>
      <c r="AE2008">
        <v>6.2659875116557098</v>
      </c>
      <c r="AF2008">
        <v>168.6542872</v>
      </c>
      <c r="AG2008">
        <v>-45.034034399999904</v>
      </c>
      <c r="AI2008">
        <v>353800</v>
      </c>
      <c r="AJ2008" t="s">
        <v>2156</v>
      </c>
      <c r="AK2008" t="s">
        <v>96</v>
      </c>
      <c r="AL2008" t="s">
        <v>97</v>
      </c>
      <c r="AM2008" t="s">
        <v>97</v>
      </c>
      <c r="AN2008" t="s">
        <v>97</v>
      </c>
      <c r="AO2008">
        <v>0</v>
      </c>
      <c r="AP2008" t="s">
        <v>97</v>
      </c>
      <c r="AQ2008" t="s">
        <v>97</v>
      </c>
      <c r="AR2008">
        <v>0</v>
      </c>
      <c r="AS2008" t="s">
        <v>97</v>
      </c>
      <c r="AT2008" t="s">
        <v>97</v>
      </c>
      <c r="AU2008">
        <v>0</v>
      </c>
      <c r="AV2008" t="s">
        <v>97</v>
      </c>
      <c r="AW2008">
        <v>170.49318449999899</v>
      </c>
      <c r="AX2008">
        <v>-45.88464081</v>
      </c>
    </row>
    <row r="2009" spans="1:50" x14ac:dyDescent="0.55000000000000004">
      <c r="A2009">
        <v>349300</v>
      </c>
      <c r="B2009" t="s">
        <v>2112</v>
      </c>
      <c r="C2009" t="s">
        <v>96</v>
      </c>
      <c r="D2009">
        <v>0</v>
      </c>
      <c r="E2009">
        <v>0</v>
      </c>
      <c r="F2009">
        <v>0</v>
      </c>
      <c r="G2009">
        <v>0</v>
      </c>
      <c r="H2009">
        <v>0.96</v>
      </c>
      <c r="I2009">
        <v>0.01</v>
      </c>
      <c r="J2009">
        <v>0</v>
      </c>
      <c r="K2009">
        <v>0</v>
      </c>
      <c r="L2009">
        <v>0.03</v>
      </c>
      <c r="M2009">
        <v>0.02</v>
      </c>
      <c r="N2009">
        <v>15.7544900155472</v>
      </c>
      <c r="O2009">
        <f t="shared" si="62"/>
        <v>170.20271369999901</v>
      </c>
      <c r="P2009">
        <f t="shared" si="63"/>
        <v>-45.935687729999998</v>
      </c>
      <c r="R2009">
        <v>348200</v>
      </c>
      <c r="S2009" t="s">
        <v>2100</v>
      </c>
      <c r="T2009" t="s">
        <v>96</v>
      </c>
      <c r="U2009">
        <v>0</v>
      </c>
      <c r="V2009">
        <v>0.03</v>
      </c>
      <c r="W2009">
        <v>0</v>
      </c>
      <c r="X2009">
        <v>0</v>
      </c>
      <c r="Y2009">
        <v>0.62</v>
      </c>
      <c r="Z2009">
        <v>0</v>
      </c>
      <c r="AA2009">
        <v>0</v>
      </c>
      <c r="AB2009">
        <v>0</v>
      </c>
      <c r="AC2009">
        <v>0.35</v>
      </c>
      <c r="AD2009">
        <v>0.02</v>
      </c>
      <c r="AE2009">
        <v>3.92693016428895</v>
      </c>
      <c r="AF2009">
        <v>168.66856669999899</v>
      </c>
      <c r="AG2009">
        <v>-45.032683419999998</v>
      </c>
      <c r="AI2009">
        <v>353900</v>
      </c>
      <c r="AJ2009" t="s">
        <v>2157</v>
      </c>
      <c r="AK2009" t="s">
        <v>96</v>
      </c>
      <c r="AL2009" t="s">
        <v>97</v>
      </c>
      <c r="AM2009" t="s">
        <v>97</v>
      </c>
      <c r="AN2009" t="s">
        <v>97</v>
      </c>
      <c r="AO2009">
        <v>0</v>
      </c>
      <c r="AP2009" t="s">
        <v>97</v>
      </c>
      <c r="AQ2009" t="s">
        <v>97</v>
      </c>
      <c r="AR2009">
        <v>0</v>
      </c>
      <c r="AS2009" t="s">
        <v>97</v>
      </c>
      <c r="AT2009" t="s">
        <v>97</v>
      </c>
      <c r="AU2009">
        <v>0</v>
      </c>
      <c r="AV2009" t="s">
        <v>97</v>
      </c>
      <c r="AW2009">
        <v>170.6665169</v>
      </c>
      <c r="AX2009">
        <v>-45.857259409999998</v>
      </c>
    </row>
    <row r="2010" spans="1:50" x14ac:dyDescent="0.55000000000000004">
      <c r="A2010">
        <v>349400</v>
      </c>
      <c r="B2010" t="s">
        <v>2113</v>
      </c>
      <c r="C2010" t="s">
        <v>96</v>
      </c>
      <c r="D2010">
        <v>0</v>
      </c>
      <c r="E2010">
        <v>0</v>
      </c>
      <c r="F2010">
        <v>0</v>
      </c>
      <c r="G2010">
        <v>0</v>
      </c>
      <c r="H2010">
        <v>0.98</v>
      </c>
      <c r="I2010">
        <v>0.02</v>
      </c>
      <c r="J2010">
        <v>0</v>
      </c>
      <c r="K2010">
        <v>0</v>
      </c>
      <c r="L2010">
        <v>0</v>
      </c>
      <c r="M2010">
        <v>0.02</v>
      </c>
      <c r="N2010">
        <v>9.6303588536490992</v>
      </c>
      <c r="O2010">
        <f t="shared" si="62"/>
        <v>170.35434609999999</v>
      </c>
      <c r="P2010">
        <f t="shared" si="63"/>
        <v>-45.847561470000002</v>
      </c>
      <c r="R2010">
        <v>348300</v>
      </c>
      <c r="S2010" t="s">
        <v>2101</v>
      </c>
      <c r="T2010" t="s">
        <v>96</v>
      </c>
      <c r="U2010">
        <v>0</v>
      </c>
      <c r="V2010">
        <v>0</v>
      </c>
      <c r="W2010">
        <v>0</v>
      </c>
      <c r="X2010">
        <v>0</v>
      </c>
      <c r="Y2010">
        <v>0.87</v>
      </c>
      <c r="Z2010">
        <v>0</v>
      </c>
      <c r="AA2010">
        <v>0</v>
      </c>
      <c r="AB2010">
        <v>0</v>
      </c>
      <c r="AC2010">
        <v>0.13</v>
      </c>
      <c r="AD2010">
        <v>0.02</v>
      </c>
      <c r="AE2010">
        <v>4.0309213866295703</v>
      </c>
      <c r="AF2010">
        <v>168.68939789999999</v>
      </c>
      <c r="AG2010">
        <v>-45.026997520000002</v>
      </c>
      <c r="AI2010">
        <v>354000</v>
      </c>
      <c r="AJ2010" t="s">
        <v>2158</v>
      </c>
      <c r="AK2010" t="s">
        <v>96</v>
      </c>
      <c r="AL2010">
        <v>0</v>
      </c>
      <c r="AM2010">
        <v>0</v>
      </c>
      <c r="AN2010">
        <v>0</v>
      </c>
      <c r="AO2010">
        <v>0</v>
      </c>
      <c r="AP2010">
        <v>0</v>
      </c>
      <c r="AQ2010">
        <v>0.75</v>
      </c>
      <c r="AR2010">
        <v>0</v>
      </c>
      <c r="AS2010">
        <v>0</v>
      </c>
      <c r="AT2010">
        <v>0.25</v>
      </c>
      <c r="AU2010">
        <v>0</v>
      </c>
      <c r="AV2010">
        <v>0.29751470513539302</v>
      </c>
      <c r="AW2010">
        <v>170.46034589999999</v>
      </c>
      <c r="AX2010">
        <v>-45.904716290000003</v>
      </c>
    </row>
    <row r="2011" spans="1:50" x14ac:dyDescent="0.55000000000000004">
      <c r="A2011">
        <v>349600</v>
      </c>
      <c r="B2011" t="s">
        <v>2114</v>
      </c>
      <c r="C2011" t="s">
        <v>96</v>
      </c>
      <c r="D2011">
        <v>0</v>
      </c>
      <c r="E2011">
        <v>0</v>
      </c>
      <c r="F2011">
        <v>0</v>
      </c>
      <c r="G2011">
        <v>0</v>
      </c>
      <c r="H2011">
        <v>0.95</v>
      </c>
      <c r="I2011">
        <v>0.04</v>
      </c>
      <c r="J2011">
        <v>0</v>
      </c>
      <c r="K2011">
        <v>0</v>
      </c>
      <c r="L2011">
        <v>0.01</v>
      </c>
      <c r="M2011">
        <v>0.02</v>
      </c>
      <c r="N2011">
        <v>9.6120516269585607</v>
      </c>
      <c r="O2011">
        <f t="shared" si="62"/>
        <v>170.569693</v>
      </c>
      <c r="P2011">
        <f t="shared" si="63"/>
        <v>-45.78378738</v>
      </c>
      <c r="R2011">
        <v>348400</v>
      </c>
      <c r="S2011" t="s">
        <v>2102</v>
      </c>
      <c r="T2011" t="s">
        <v>96</v>
      </c>
      <c r="U2011">
        <v>0</v>
      </c>
      <c r="V2011">
        <v>0.03</v>
      </c>
      <c r="W2011">
        <v>0</v>
      </c>
      <c r="X2011">
        <v>0</v>
      </c>
      <c r="Y2011">
        <v>0.86</v>
      </c>
      <c r="Z2011">
        <v>0.05</v>
      </c>
      <c r="AA2011">
        <v>0</v>
      </c>
      <c r="AB2011">
        <v>0.02</v>
      </c>
      <c r="AC2011">
        <v>0.04</v>
      </c>
      <c r="AD2011">
        <v>0.02</v>
      </c>
      <c r="AE2011">
        <v>7.7666934464393096</v>
      </c>
      <c r="AF2011">
        <v>168.74585279999999</v>
      </c>
      <c r="AG2011">
        <v>-45.018256970000003</v>
      </c>
      <c r="AI2011">
        <v>354100</v>
      </c>
      <c r="AJ2011" t="s">
        <v>2159</v>
      </c>
      <c r="AK2011" t="s">
        <v>96</v>
      </c>
      <c r="AL2011" t="s">
        <v>97</v>
      </c>
      <c r="AM2011" t="s">
        <v>97</v>
      </c>
      <c r="AN2011" t="s">
        <v>97</v>
      </c>
      <c r="AO2011">
        <v>0</v>
      </c>
      <c r="AP2011" t="s">
        <v>97</v>
      </c>
      <c r="AQ2011" t="s">
        <v>97</v>
      </c>
      <c r="AR2011">
        <v>0</v>
      </c>
      <c r="AS2011" t="s">
        <v>97</v>
      </c>
      <c r="AT2011" t="s">
        <v>97</v>
      </c>
      <c r="AU2011">
        <v>0</v>
      </c>
      <c r="AV2011" t="s">
        <v>97</v>
      </c>
      <c r="AW2011">
        <v>170.46859230000001</v>
      </c>
      <c r="AX2011">
        <v>-45.899318960000002</v>
      </c>
    </row>
    <row r="2012" spans="1:50" x14ac:dyDescent="0.55000000000000004">
      <c r="A2012">
        <v>349700</v>
      </c>
      <c r="B2012" t="s">
        <v>2115</v>
      </c>
      <c r="C2012" t="s">
        <v>96</v>
      </c>
      <c r="D2012">
        <v>0</v>
      </c>
      <c r="E2012">
        <v>0</v>
      </c>
      <c r="F2012">
        <v>0</v>
      </c>
      <c r="G2012">
        <v>0</v>
      </c>
      <c r="H2012">
        <v>0.93</v>
      </c>
      <c r="I2012">
        <v>0.04</v>
      </c>
      <c r="J2012">
        <v>0</v>
      </c>
      <c r="K2012">
        <v>0</v>
      </c>
      <c r="L2012">
        <v>0.03</v>
      </c>
      <c r="M2012">
        <v>0.02</v>
      </c>
      <c r="N2012">
        <v>9.5944317712055405</v>
      </c>
      <c r="O2012">
        <f t="shared" si="62"/>
        <v>170.33831549999999</v>
      </c>
      <c r="P2012">
        <f t="shared" si="63"/>
        <v>-45.873106870000001</v>
      </c>
      <c r="R2012">
        <v>348500</v>
      </c>
      <c r="S2012" t="s">
        <v>2103</v>
      </c>
      <c r="T2012" t="s">
        <v>96</v>
      </c>
      <c r="U2012">
        <v>0</v>
      </c>
      <c r="V2012">
        <v>0</v>
      </c>
      <c r="W2012">
        <v>0</v>
      </c>
      <c r="X2012">
        <v>0</v>
      </c>
      <c r="Y2012">
        <v>1</v>
      </c>
      <c r="Z2012">
        <v>0</v>
      </c>
      <c r="AA2012">
        <v>0</v>
      </c>
      <c r="AB2012">
        <v>0</v>
      </c>
      <c r="AC2012">
        <v>0</v>
      </c>
      <c r="AD2012">
        <v>0.02</v>
      </c>
      <c r="AE2012">
        <v>6.0197610732662303</v>
      </c>
      <c r="AF2012">
        <v>168.81476850000001</v>
      </c>
      <c r="AG2012">
        <v>-44.979558249999997</v>
      </c>
      <c r="AI2012">
        <v>354200</v>
      </c>
      <c r="AJ2012" t="s">
        <v>2160</v>
      </c>
      <c r="AK2012" t="s">
        <v>96</v>
      </c>
      <c r="AL2012">
        <v>0</v>
      </c>
      <c r="AM2012">
        <v>0.08</v>
      </c>
      <c r="AN2012">
        <v>0</v>
      </c>
      <c r="AO2012">
        <v>0</v>
      </c>
      <c r="AP2012">
        <v>0</v>
      </c>
      <c r="AQ2012">
        <v>0.66</v>
      </c>
      <c r="AR2012">
        <v>0</v>
      </c>
      <c r="AS2012">
        <v>0</v>
      </c>
      <c r="AT2012">
        <v>0.26</v>
      </c>
      <c r="AU2012">
        <v>0</v>
      </c>
      <c r="AV2012">
        <v>0.91492261658059304</v>
      </c>
      <c r="AW2012">
        <v>170.4820345</v>
      </c>
      <c r="AX2012">
        <v>-45.896771170000001</v>
      </c>
    </row>
    <row r="2013" spans="1:50" x14ac:dyDescent="0.55000000000000004">
      <c r="A2013">
        <v>349800</v>
      </c>
      <c r="B2013" t="s">
        <v>2116</v>
      </c>
      <c r="C2013" t="s">
        <v>96</v>
      </c>
      <c r="D2013">
        <v>0</v>
      </c>
      <c r="E2013">
        <v>0</v>
      </c>
      <c r="F2013">
        <v>0</v>
      </c>
      <c r="G2013">
        <v>0</v>
      </c>
      <c r="H2013">
        <v>0.99</v>
      </c>
      <c r="I2013">
        <v>0</v>
      </c>
      <c r="J2013">
        <v>0</v>
      </c>
      <c r="K2013">
        <v>0</v>
      </c>
      <c r="L2013">
        <v>0.01</v>
      </c>
      <c r="M2013">
        <v>0.02</v>
      </c>
      <c r="N2013">
        <v>8.4655498929553907</v>
      </c>
      <c r="O2013">
        <f t="shared" si="62"/>
        <v>170.36435469999901</v>
      </c>
      <c r="P2013">
        <f t="shared" si="63"/>
        <v>-45.86646279</v>
      </c>
      <c r="R2013">
        <v>348600</v>
      </c>
      <c r="S2013" t="s">
        <v>2104</v>
      </c>
      <c r="T2013" t="s">
        <v>96</v>
      </c>
      <c r="U2013">
        <v>0</v>
      </c>
      <c r="V2013">
        <v>0</v>
      </c>
      <c r="W2013">
        <v>0</v>
      </c>
      <c r="X2013">
        <v>0</v>
      </c>
      <c r="Y2013">
        <v>0.82</v>
      </c>
      <c r="Z2013">
        <v>0</v>
      </c>
      <c r="AA2013">
        <v>0</v>
      </c>
      <c r="AB2013">
        <v>0.05</v>
      </c>
      <c r="AC2013">
        <v>0.13</v>
      </c>
      <c r="AD2013">
        <v>0.02</v>
      </c>
      <c r="AE2013">
        <v>4.4154528796460903</v>
      </c>
      <c r="AF2013">
        <v>168.713751</v>
      </c>
      <c r="AG2013">
        <v>-45.040807350000001</v>
      </c>
      <c r="AI2013">
        <v>354300</v>
      </c>
      <c r="AJ2013" t="s">
        <v>2161</v>
      </c>
      <c r="AK2013" t="s">
        <v>96</v>
      </c>
      <c r="AL2013">
        <v>0</v>
      </c>
      <c r="AM2013">
        <v>0</v>
      </c>
      <c r="AN2013">
        <v>0</v>
      </c>
      <c r="AO2013">
        <v>0</v>
      </c>
      <c r="AP2013">
        <v>1</v>
      </c>
      <c r="AQ2013">
        <v>0</v>
      </c>
      <c r="AR2013">
        <v>0</v>
      </c>
      <c r="AS2013">
        <v>0</v>
      </c>
      <c r="AT2013">
        <v>0</v>
      </c>
      <c r="AU2013">
        <v>0</v>
      </c>
      <c r="AV2013">
        <v>3.0676893931040401</v>
      </c>
      <c r="AW2013">
        <v>170.50333599999999</v>
      </c>
      <c r="AX2013">
        <v>-45.892949940000001</v>
      </c>
    </row>
    <row r="2014" spans="1:50" x14ac:dyDescent="0.55000000000000004">
      <c r="A2014">
        <v>349900</v>
      </c>
      <c r="B2014" t="s">
        <v>2117</v>
      </c>
      <c r="C2014" t="s">
        <v>96</v>
      </c>
      <c r="D2014">
        <v>0</v>
      </c>
      <c r="E2014">
        <v>0</v>
      </c>
      <c r="F2014">
        <v>0</v>
      </c>
      <c r="G2014">
        <v>0</v>
      </c>
      <c r="H2014">
        <v>0.9</v>
      </c>
      <c r="I2014">
        <v>0.01</v>
      </c>
      <c r="J2014">
        <v>0</v>
      </c>
      <c r="K2014">
        <v>0</v>
      </c>
      <c r="L2014">
        <v>0.09</v>
      </c>
      <c r="M2014">
        <v>0.02</v>
      </c>
      <c r="N2014">
        <v>7.5421116048951298</v>
      </c>
      <c r="O2014">
        <f t="shared" si="62"/>
        <v>170.34786550000001</v>
      </c>
      <c r="P2014">
        <f t="shared" si="63"/>
        <v>-45.878669860000002</v>
      </c>
      <c r="R2014">
        <v>348700</v>
      </c>
      <c r="S2014" t="s">
        <v>2105</v>
      </c>
      <c r="T2014" t="s">
        <v>96</v>
      </c>
      <c r="U2014">
        <v>0</v>
      </c>
      <c r="V2014">
        <v>0</v>
      </c>
      <c r="W2014">
        <v>0</v>
      </c>
      <c r="X2014">
        <v>0</v>
      </c>
      <c r="Y2014">
        <v>0.64</v>
      </c>
      <c r="Z2014">
        <v>0</v>
      </c>
      <c r="AA2014">
        <v>0</v>
      </c>
      <c r="AB2014">
        <v>0</v>
      </c>
      <c r="AC2014">
        <v>0.36</v>
      </c>
      <c r="AD2014">
        <v>0.02</v>
      </c>
      <c r="AE2014">
        <v>2.2014771561628801</v>
      </c>
      <c r="AF2014">
        <v>168.77572549999999</v>
      </c>
      <c r="AG2014">
        <v>-45.006792529999998</v>
      </c>
      <c r="AI2014">
        <v>354400</v>
      </c>
      <c r="AJ2014" t="s">
        <v>2162</v>
      </c>
      <c r="AK2014" t="s">
        <v>96</v>
      </c>
      <c r="AL2014">
        <v>0</v>
      </c>
      <c r="AM2014">
        <v>0</v>
      </c>
      <c r="AN2014">
        <v>0</v>
      </c>
      <c r="AO2014">
        <v>0</v>
      </c>
      <c r="AP2014">
        <v>0</v>
      </c>
      <c r="AQ2014">
        <v>0.91</v>
      </c>
      <c r="AR2014">
        <v>0</v>
      </c>
      <c r="AS2014">
        <v>0</v>
      </c>
      <c r="AT2014">
        <v>0.09</v>
      </c>
      <c r="AU2014">
        <v>0</v>
      </c>
      <c r="AV2014">
        <v>0.81983699642973196</v>
      </c>
      <c r="AW2014">
        <v>170.48071959999999</v>
      </c>
      <c r="AX2014">
        <v>-45.903248040000001</v>
      </c>
    </row>
    <row r="2015" spans="1:50" x14ac:dyDescent="0.55000000000000004">
      <c r="A2015">
        <v>350000</v>
      </c>
      <c r="B2015" t="s">
        <v>2118</v>
      </c>
      <c r="C2015" t="s">
        <v>96</v>
      </c>
      <c r="D2015">
        <v>0</v>
      </c>
      <c r="E2015">
        <v>0.01</v>
      </c>
      <c r="F2015">
        <v>0</v>
      </c>
      <c r="G2015">
        <v>0</v>
      </c>
      <c r="H2015">
        <v>0.91999999999999904</v>
      </c>
      <c r="I2015">
        <v>0.01</v>
      </c>
      <c r="J2015">
        <v>0</v>
      </c>
      <c r="K2015">
        <v>0.01</v>
      </c>
      <c r="L2015">
        <v>0.05</v>
      </c>
      <c r="M2015">
        <v>0.02</v>
      </c>
      <c r="N2015">
        <v>7.3070667746883098</v>
      </c>
      <c r="O2015">
        <f t="shared" si="62"/>
        <v>170.3559486</v>
      </c>
      <c r="P2015">
        <f t="shared" si="63"/>
        <v>-45.875666500000001</v>
      </c>
      <c r="R2015">
        <v>348800</v>
      </c>
      <c r="S2015" t="s">
        <v>2106</v>
      </c>
      <c r="T2015" t="s">
        <v>96</v>
      </c>
      <c r="U2015">
        <v>0</v>
      </c>
      <c r="V2015">
        <v>0</v>
      </c>
      <c r="W2015">
        <v>0</v>
      </c>
      <c r="X2015">
        <v>0</v>
      </c>
      <c r="Y2015">
        <v>1</v>
      </c>
      <c r="Z2015">
        <v>0</v>
      </c>
      <c r="AA2015">
        <v>0</v>
      </c>
      <c r="AB2015">
        <v>0</v>
      </c>
      <c r="AC2015">
        <v>0</v>
      </c>
      <c r="AD2015">
        <v>0.02</v>
      </c>
      <c r="AE2015">
        <v>2.9825708577193</v>
      </c>
      <c r="AF2015">
        <v>168.79374440000001</v>
      </c>
      <c r="AG2015">
        <v>-45.002280820000003</v>
      </c>
      <c r="AI2015">
        <v>354500</v>
      </c>
      <c r="AJ2015" t="s">
        <v>2163</v>
      </c>
      <c r="AK2015" t="s">
        <v>96</v>
      </c>
      <c r="AL2015" t="s">
        <v>97</v>
      </c>
      <c r="AM2015" t="s">
        <v>97</v>
      </c>
      <c r="AN2015" t="s">
        <v>97</v>
      </c>
      <c r="AO2015">
        <v>0</v>
      </c>
      <c r="AP2015" t="s">
        <v>97</v>
      </c>
      <c r="AQ2015" t="s">
        <v>97</v>
      </c>
      <c r="AR2015">
        <v>0</v>
      </c>
      <c r="AS2015" t="s">
        <v>97</v>
      </c>
      <c r="AT2015" t="s">
        <v>97</v>
      </c>
      <c r="AU2015">
        <v>0</v>
      </c>
      <c r="AV2015" t="s">
        <v>97</v>
      </c>
      <c r="AW2015">
        <v>170.4722257</v>
      </c>
      <c r="AX2015">
        <v>-45.908309430000003</v>
      </c>
    </row>
    <row r="2016" spans="1:50" x14ac:dyDescent="0.55000000000000004">
      <c r="A2016">
        <v>350100</v>
      </c>
      <c r="B2016" t="s">
        <v>2119</v>
      </c>
      <c r="C2016" t="s">
        <v>96</v>
      </c>
      <c r="D2016">
        <v>0</v>
      </c>
      <c r="E2016">
        <v>0</v>
      </c>
      <c r="F2016">
        <v>0</v>
      </c>
      <c r="G2016">
        <v>0</v>
      </c>
      <c r="H2016">
        <v>1</v>
      </c>
      <c r="I2016">
        <v>0</v>
      </c>
      <c r="J2016">
        <v>0</v>
      </c>
      <c r="K2016">
        <v>0</v>
      </c>
      <c r="L2016">
        <v>0</v>
      </c>
      <c r="M2016">
        <v>0.02</v>
      </c>
      <c r="N2016">
        <v>7.0829746629429096</v>
      </c>
      <c r="O2016">
        <f t="shared" si="62"/>
        <v>170.386277599999</v>
      </c>
      <c r="P2016">
        <f t="shared" si="63"/>
        <v>-45.867007479999998</v>
      </c>
      <c r="R2016">
        <v>348900</v>
      </c>
      <c r="S2016" t="s">
        <v>2107</v>
      </c>
      <c r="T2016" t="s">
        <v>96</v>
      </c>
      <c r="U2016">
        <v>0</v>
      </c>
      <c r="V2016">
        <v>0</v>
      </c>
      <c r="W2016">
        <v>0</v>
      </c>
      <c r="X2016">
        <v>0</v>
      </c>
      <c r="Y2016">
        <v>1</v>
      </c>
      <c r="Z2016">
        <v>0</v>
      </c>
      <c r="AA2016">
        <v>0</v>
      </c>
      <c r="AB2016">
        <v>0</v>
      </c>
      <c r="AC2016">
        <v>0</v>
      </c>
      <c r="AD2016">
        <v>0.02</v>
      </c>
      <c r="AE2016">
        <v>4.9433111759413899</v>
      </c>
      <c r="AF2016">
        <v>168.73715619999999</v>
      </c>
      <c r="AG2016">
        <v>-45.071826250000001</v>
      </c>
      <c r="AI2016">
        <v>354600</v>
      </c>
      <c r="AJ2016" t="s">
        <v>2164</v>
      </c>
      <c r="AK2016" t="s">
        <v>96</v>
      </c>
      <c r="AL2016">
        <v>0</v>
      </c>
      <c r="AM2016">
        <v>0.21</v>
      </c>
      <c r="AN2016">
        <v>0</v>
      </c>
      <c r="AO2016">
        <v>0</v>
      </c>
      <c r="AP2016">
        <v>0</v>
      </c>
      <c r="AQ2016">
        <v>0.46</v>
      </c>
      <c r="AR2016">
        <v>0</v>
      </c>
      <c r="AS2016">
        <v>0</v>
      </c>
      <c r="AT2016">
        <v>0.33</v>
      </c>
      <c r="AU2016">
        <v>0</v>
      </c>
      <c r="AV2016">
        <v>4.2939219062006604</v>
      </c>
      <c r="AW2016">
        <v>170.490306</v>
      </c>
      <c r="AX2016">
        <v>-45.900993339999999</v>
      </c>
    </row>
    <row r="2017" spans="1:50" x14ac:dyDescent="0.55000000000000004">
      <c r="A2017">
        <v>350200</v>
      </c>
      <c r="B2017" t="s">
        <v>2120</v>
      </c>
      <c r="C2017" t="s">
        <v>96</v>
      </c>
      <c r="D2017">
        <v>0</v>
      </c>
      <c r="E2017">
        <v>0</v>
      </c>
      <c r="F2017">
        <v>0</v>
      </c>
      <c r="G2017">
        <v>0</v>
      </c>
      <c r="H2017">
        <v>1</v>
      </c>
      <c r="I2017">
        <v>0</v>
      </c>
      <c r="J2017">
        <v>0</v>
      </c>
      <c r="K2017">
        <v>0</v>
      </c>
      <c r="L2017">
        <v>0</v>
      </c>
      <c r="M2017">
        <v>0.02</v>
      </c>
      <c r="N2017">
        <v>8.9154725861477395</v>
      </c>
      <c r="O2017">
        <f t="shared" si="62"/>
        <v>170.3757957</v>
      </c>
      <c r="P2017">
        <f t="shared" si="63"/>
        <v>-45.904980449999996</v>
      </c>
      <c r="R2017">
        <v>349000</v>
      </c>
      <c r="S2017" t="s">
        <v>2108</v>
      </c>
      <c r="T2017" t="s">
        <v>96</v>
      </c>
      <c r="U2017">
        <v>0</v>
      </c>
      <c r="V2017">
        <v>0</v>
      </c>
      <c r="W2017">
        <v>0</v>
      </c>
      <c r="X2017">
        <v>0</v>
      </c>
      <c r="Y2017">
        <v>0.8</v>
      </c>
      <c r="Z2017">
        <v>0</v>
      </c>
      <c r="AA2017">
        <v>0</v>
      </c>
      <c r="AB2017">
        <v>0</v>
      </c>
      <c r="AC2017">
        <v>0.2</v>
      </c>
      <c r="AD2017">
        <v>0.02</v>
      </c>
      <c r="AE2017">
        <v>3.1176996719073999</v>
      </c>
      <c r="AF2017">
        <v>170.1404714</v>
      </c>
      <c r="AG2017">
        <v>-45.610337350000002</v>
      </c>
      <c r="AI2017">
        <v>354700</v>
      </c>
      <c r="AJ2017" t="s">
        <v>2165</v>
      </c>
      <c r="AK2017" t="s">
        <v>96</v>
      </c>
      <c r="AL2017">
        <v>0</v>
      </c>
      <c r="AM2017">
        <v>0</v>
      </c>
      <c r="AN2017">
        <v>0</v>
      </c>
      <c r="AO2017">
        <v>0</v>
      </c>
      <c r="AP2017">
        <v>0</v>
      </c>
      <c r="AQ2017">
        <v>0.7</v>
      </c>
      <c r="AR2017">
        <v>0</v>
      </c>
      <c r="AS2017">
        <v>0</v>
      </c>
      <c r="AT2017">
        <v>0.3</v>
      </c>
      <c r="AU2017">
        <v>0</v>
      </c>
      <c r="AV2017">
        <v>0.79256298849788998</v>
      </c>
      <c r="AW2017">
        <v>170.49926479999999</v>
      </c>
      <c r="AX2017">
        <v>-45.898153870000002</v>
      </c>
    </row>
    <row r="2018" spans="1:50" x14ac:dyDescent="0.55000000000000004">
      <c r="A2018">
        <v>350300</v>
      </c>
      <c r="B2018" t="s">
        <v>2121</v>
      </c>
      <c r="C2018" t="s">
        <v>96</v>
      </c>
      <c r="D2018">
        <v>0</v>
      </c>
      <c r="E2018">
        <v>0</v>
      </c>
      <c r="F2018">
        <v>0</v>
      </c>
      <c r="G2018">
        <v>0</v>
      </c>
      <c r="H2018">
        <v>0.98</v>
      </c>
      <c r="I2018">
        <v>0.02</v>
      </c>
      <c r="J2018">
        <v>0</v>
      </c>
      <c r="K2018">
        <v>0</v>
      </c>
      <c r="L2018">
        <v>0</v>
      </c>
      <c r="M2018">
        <v>0.02</v>
      </c>
      <c r="N2018">
        <v>9.6900372883607506</v>
      </c>
      <c r="O2018">
        <f t="shared" si="62"/>
        <v>170.3518894</v>
      </c>
      <c r="P2018">
        <f t="shared" si="63"/>
        <v>-45.891033849999999</v>
      </c>
      <c r="R2018">
        <v>349100</v>
      </c>
      <c r="S2018" t="s">
        <v>2109</v>
      </c>
      <c r="T2018" t="s">
        <v>96</v>
      </c>
      <c r="U2018">
        <v>0</v>
      </c>
      <c r="V2018">
        <v>0</v>
      </c>
      <c r="W2018">
        <v>0</v>
      </c>
      <c r="X2018">
        <v>0</v>
      </c>
      <c r="Y2018">
        <v>0.92</v>
      </c>
      <c r="Z2018">
        <v>0</v>
      </c>
      <c r="AA2018">
        <v>0</v>
      </c>
      <c r="AB2018">
        <v>0</v>
      </c>
      <c r="AC2018">
        <v>0.08</v>
      </c>
      <c r="AD2018">
        <v>0.02</v>
      </c>
      <c r="AE2018">
        <v>5.6344922402361899</v>
      </c>
      <c r="AF2018">
        <v>170.53249890000001</v>
      </c>
      <c r="AG2018">
        <v>-45.624939120000001</v>
      </c>
      <c r="AI2018">
        <v>354800</v>
      </c>
      <c r="AJ2018" t="s">
        <v>2166</v>
      </c>
      <c r="AK2018" t="s">
        <v>96</v>
      </c>
      <c r="AL2018">
        <v>0</v>
      </c>
      <c r="AM2018">
        <v>0</v>
      </c>
      <c r="AN2018">
        <v>0</v>
      </c>
      <c r="AO2018">
        <v>0</v>
      </c>
      <c r="AP2018">
        <v>0</v>
      </c>
      <c r="AQ2018">
        <v>1</v>
      </c>
      <c r="AR2018">
        <v>0</v>
      </c>
      <c r="AS2018">
        <v>0</v>
      </c>
      <c r="AT2018">
        <v>0</v>
      </c>
      <c r="AU2018">
        <v>0</v>
      </c>
      <c r="AV2018">
        <v>0.87778276273867895</v>
      </c>
      <c r="AW2018">
        <v>170.48137850000001</v>
      </c>
      <c r="AX2018">
        <v>-45.913017889999999</v>
      </c>
    </row>
    <row r="2019" spans="1:50" x14ac:dyDescent="0.55000000000000004">
      <c r="A2019">
        <v>350400</v>
      </c>
      <c r="B2019" t="s">
        <v>2122</v>
      </c>
      <c r="C2019" t="s">
        <v>96</v>
      </c>
      <c r="D2019">
        <v>0</v>
      </c>
      <c r="E2019">
        <v>0.03</v>
      </c>
      <c r="F2019">
        <v>0</v>
      </c>
      <c r="G2019">
        <v>0</v>
      </c>
      <c r="H2019">
        <v>0.94</v>
      </c>
      <c r="I2019">
        <v>0.03</v>
      </c>
      <c r="J2019">
        <v>0</v>
      </c>
      <c r="K2019">
        <v>0</v>
      </c>
      <c r="L2019">
        <v>0</v>
      </c>
      <c r="M2019">
        <v>0.02</v>
      </c>
      <c r="N2019">
        <v>3.9001636768251999</v>
      </c>
      <c r="O2019">
        <f t="shared" si="62"/>
        <v>170.46654229999999</v>
      </c>
      <c r="P2019">
        <f t="shared" si="63"/>
        <v>-45.857066869999997</v>
      </c>
      <c r="R2019">
        <v>349200</v>
      </c>
      <c r="S2019" t="s">
        <v>2110</v>
      </c>
      <c r="T2019" t="s">
        <v>96</v>
      </c>
      <c r="U2019">
        <v>0</v>
      </c>
      <c r="V2019">
        <v>0</v>
      </c>
      <c r="W2019">
        <v>0</v>
      </c>
      <c r="X2019">
        <v>0</v>
      </c>
      <c r="Y2019">
        <v>0.9</v>
      </c>
      <c r="Z2019">
        <v>0</v>
      </c>
      <c r="AA2019">
        <v>0</v>
      </c>
      <c r="AB2019">
        <v>0</v>
      </c>
      <c r="AC2019">
        <v>0.1</v>
      </c>
      <c r="AD2019">
        <v>0.02</v>
      </c>
      <c r="AE2019">
        <v>5.2887390134875796</v>
      </c>
      <c r="AF2019">
        <v>170.67770609999999</v>
      </c>
      <c r="AG2019">
        <v>-45.600101559999999</v>
      </c>
      <c r="AI2019">
        <v>354900</v>
      </c>
      <c r="AJ2019" t="s">
        <v>2167</v>
      </c>
      <c r="AK2019" t="s">
        <v>96</v>
      </c>
      <c r="AL2019">
        <v>0</v>
      </c>
      <c r="AM2019">
        <v>0</v>
      </c>
      <c r="AN2019">
        <v>0</v>
      </c>
      <c r="AO2019">
        <v>0</v>
      </c>
      <c r="AP2019">
        <v>0</v>
      </c>
      <c r="AQ2019">
        <v>0.62</v>
      </c>
      <c r="AR2019">
        <v>0</v>
      </c>
      <c r="AS2019">
        <v>0</v>
      </c>
      <c r="AT2019">
        <v>0.38</v>
      </c>
      <c r="AU2019">
        <v>0</v>
      </c>
      <c r="AV2019">
        <v>0.85577223483300202</v>
      </c>
      <c r="AW2019">
        <v>170.54132469999999</v>
      </c>
      <c r="AX2019">
        <v>-45.883831460000003</v>
      </c>
    </row>
    <row r="2020" spans="1:50" x14ac:dyDescent="0.55000000000000004">
      <c r="A2020">
        <v>350500</v>
      </c>
      <c r="B2020" t="s">
        <v>2123</v>
      </c>
      <c r="C2020" t="s">
        <v>96</v>
      </c>
      <c r="D2020">
        <v>0</v>
      </c>
      <c r="E2020">
        <v>0.02</v>
      </c>
      <c r="F2020">
        <v>0</v>
      </c>
      <c r="G2020">
        <v>0</v>
      </c>
      <c r="H2020">
        <v>0.96</v>
      </c>
      <c r="I2020">
        <v>0.02</v>
      </c>
      <c r="J2020">
        <v>0</v>
      </c>
      <c r="K2020">
        <v>0</v>
      </c>
      <c r="L2020">
        <v>0</v>
      </c>
      <c r="M2020">
        <v>0.02</v>
      </c>
      <c r="N2020">
        <v>3.6138019046330898</v>
      </c>
      <c r="O2020">
        <f t="shared" si="62"/>
        <v>170.48340640000001</v>
      </c>
      <c r="P2020">
        <f t="shared" si="63"/>
        <v>-45.849363529999998</v>
      </c>
      <c r="R2020">
        <v>349300</v>
      </c>
      <c r="S2020" t="s">
        <v>2112</v>
      </c>
      <c r="T2020" t="s">
        <v>96</v>
      </c>
      <c r="U2020">
        <v>0</v>
      </c>
      <c r="V2020">
        <v>0</v>
      </c>
      <c r="W2020">
        <v>0</v>
      </c>
      <c r="X2020">
        <v>0</v>
      </c>
      <c r="Y2020">
        <v>0.92</v>
      </c>
      <c r="Z2020">
        <v>0.02</v>
      </c>
      <c r="AA2020">
        <v>0</v>
      </c>
      <c r="AB2020">
        <v>0</v>
      </c>
      <c r="AC2020">
        <v>0.06</v>
      </c>
      <c r="AD2020">
        <v>0.02</v>
      </c>
      <c r="AE2020">
        <v>7.5740411423584799</v>
      </c>
      <c r="AF2020">
        <v>170.20271369999901</v>
      </c>
      <c r="AG2020">
        <v>-45.935687729999998</v>
      </c>
      <c r="AI2020">
        <v>355000</v>
      </c>
      <c r="AJ2020" t="s">
        <v>2168</v>
      </c>
      <c r="AK2020" t="s">
        <v>96</v>
      </c>
      <c r="AL2020">
        <v>0</v>
      </c>
      <c r="AM2020">
        <v>0</v>
      </c>
      <c r="AN2020">
        <v>0</v>
      </c>
      <c r="AO2020">
        <v>0</v>
      </c>
      <c r="AP2020">
        <v>0</v>
      </c>
      <c r="AQ2020">
        <v>0.61</v>
      </c>
      <c r="AR2020">
        <v>0</v>
      </c>
      <c r="AS2020">
        <v>0</v>
      </c>
      <c r="AT2020">
        <v>0.39</v>
      </c>
      <c r="AU2020">
        <v>0</v>
      </c>
      <c r="AV2020">
        <v>0.91631228581156499</v>
      </c>
      <c r="AW2020">
        <v>170.59700799999999</v>
      </c>
      <c r="AX2020">
        <v>-45.86339907</v>
      </c>
    </row>
    <row r="2021" spans="1:50" x14ac:dyDescent="0.55000000000000004">
      <c r="A2021">
        <v>350600</v>
      </c>
      <c r="B2021" t="s">
        <v>2124</v>
      </c>
      <c r="C2021" t="s">
        <v>96</v>
      </c>
      <c r="D2021">
        <v>0</v>
      </c>
      <c r="E2021">
        <v>7.0000000000000007E-2</v>
      </c>
      <c r="F2021">
        <v>0</v>
      </c>
      <c r="G2021">
        <v>0</v>
      </c>
      <c r="H2021">
        <v>0.76999999999999902</v>
      </c>
      <c r="I2021">
        <v>0.04</v>
      </c>
      <c r="J2021">
        <v>0</v>
      </c>
      <c r="K2021">
        <v>0.02</v>
      </c>
      <c r="L2021">
        <v>0.1</v>
      </c>
      <c r="M2021">
        <v>0.02</v>
      </c>
      <c r="N2021">
        <v>3.5543200630374101</v>
      </c>
      <c r="O2021">
        <f t="shared" si="62"/>
        <v>170.49960709999999</v>
      </c>
      <c r="P2021">
        <f t="shared" si="63"/>
        <v>-45.84321396</v>
      </c>
      <c r="R2021">
        <v>349400</v>
      </c>
      <c r="S2021" t="s">
        <v>2113</v>
      </c>
      <c r="T2021" t="s">
        <v>96</v>
      </c>
      <c r="U2021">
        <v>0</v>
      </c>
      <c r="V2021">
        <v>0</v>
      </c>
      <c r="W2021">
        <v>0</v>
      </c>
      <c r="X2021">
        <v>0</v>
      </c>
      <c r="Y2021">
        <v>1</v>
      </c>
      <c r="Z2021">
        <v>0</v>
      </c>
      <c r="AA2021">
        <v>0</v>
      </c>
      <c r="AB2021">
        <v>0</v>
      </c>
      <c r="AC2021">
        <v>0</v>
      </c>
      <c r="AD2021">
        <v>0.02</v>
      </c>
      <c r="AE2021">
        <v>5.4048393142202702</v>
      </c>
      <c r="AF2021">
        <v>170.35434609999999</v>
      </c>
      <c r="AG2021">
        <v>-45.847561470000002</v>
      </c>
      <c r="AI2021">
        <v>355100</v>
      </c>
      <c r="AJ2021" t="s">
        <v>2169</v>
      </c>
      <c r="AK2021" t="s">
        <v>96</v>
      </c>
      <c r="AL2021">
        <v>0</v>
      </c>
      <c r="AM2021">
        <v>0.09</v>
      </c>
      <c r="AN2021">
        <v>0</v>
      </c>
      <c r="AO2021">
        <v>0</v>
      </c>
      <c r="AP2021">
        <v>0</v>
      </c>
      <c r="AQ2021">
        <v>0.48</v>
      </c>
      <c r="AR2021">
        <v>0</v>
      </c>
      <c r="AS2021">
        <v>0</v>
      </c>
      <c r="AT2021">
        <v>0.43</v>
      </c>
      <c r="AU2021">
        <v>0</v>
      </c>
      <c r="AV2021">
        <v>0.57524489256099498</v>
      </c>
      <c r="AW2021">
        <v>170.63941</v>
      </c>
      <c r="AX2021">
        <v>-45.842786740000001</v>
      </c>
    </row>
    <row r="2022" spans="1:50" x14ac:dyDescent="0.55000000000000004">
      <c r="A2022">
        <v>350700</v>
      </c>
      <c r="B2022" t="s">
        <v>2125</v>
      </c>
      <c r="C2022" t="s">
        <v>96</v>
      </c>
      <c r="D2022">
        <v>0</v>
      </c>
      <c r="E2022">
        <v>0.01</v>
      </c>
      <c r="F2022">
        <v>0</v>
      </c>
      <c r="G2022">
        <v>0</v>
      </c>
      <c r="H2022">
        <v>0.95</v>
      </c>
      <c r="I2022">
        <v>0.02</v>
      </c>
      <c r="J2022">
        <v>0</v>
      </c>
      <c r="K2022">
        <v>0</v>
      </c>
      <c r="L2022">
        <v>0.02</v>
      </c>
      <c r="M2022">
        <v>0.02</v>
      </c>
      <c r="N2022">
        <v>7.4890597729953798</v>
      </c>
      <c r="O2022">
        <f t="shared" si="62"/>
        <v>170.40079739999999</v>
      </c>
      <c r="P2022">
        <f t="shared" si="63"/>
        <v>-45.90161406</v>
      </c>
      <c r="R2022">
        <v>349600</v>
      </c>
      <c r="S2022" t="s">
        <v>2114</v>
      </c>
      <c r="T2022" t="s">
        <v>96</v>
      </c>
      <c r="U2022">
        <v>0</v>
      </c>
      <c r="V2022">
        <v>0</v>
      </c>
      <c r="W2022">
        <v>0</v>
      </c>
      <c r="X2022">
        <v>0</v>
      </c>
      <c r="Y2022">
        <v>0.92</v>
      </c>
      <c r="Z2022">
        <v>0</v>
      </c>
      <c r="AA2022">
        <v>0</v>
      </c>
      <c r="AB2022">
        <v>0</v>
      </c>
      <c r="AC2022">
        <v>0.08</v>
      </c>
      <c r="AD2022">
        <v>0.02</v>
      </c>
      <c r="AE2022">
        <v>4.7102921870970498</v>
      </c>
      <c r="AF2022">
        <v>170.569693</v>
      </c>
      <c r="AG2022">
        <v>-45.78378738</v>
      </c>
      <c r="AI2022">
        <v>355200</v>
      </c>
      <c r="AJ2022" t="s">
        <v>2170</v>
      </c>
      <c r="AK2022" t="s">
        <v>96</v>
      </c>
      <c r="AL2022">
        <v>0</v>
      </c>
      <c r="AM2022">
        <v>0</v>
      </c>
      <c r="AN2022">
        <v>0</v>
      </c>
      <c r="AO2022">
        <v>0</v>
      </c>
      <c r="AP2022">
        <v>0</v>
      </c>
      <c r="AQ2022">
        <v>0.57999999999999996</v>
      </c>
      <c r="AR2022">
        <v>0</v>
      </c>
      <c r="AS2022">
        <v>0.05</v>
      </c>
      <c r="AT2022">
        <v>0.37</v>
      </c>
      <c r="AU2022">
        <v>0</v>
      </c>
      <c r="AV2022">
        <v>1.6931478198091601</v>
      </c>
      <c r="AW2022">
        <v>170.50147569999999</v>
      </c>
      <c r="AX2022">
        <v>-45.905759920000001</v>
      </c>
    </row>
    <row r="2023" spans="1:50" x14ac:dyDescent="0.55000000000000004">
      <c r="A2023">
        <v>350900</v>
      </c>
      <c r="B2023" t="s">
        <v>2126</v>
      </c>
      <c r="C2023" t="s">
        <v>96</v>
      </c>
      <c r="D2023">
        <v>0</v>
      </c>
      <c r="E2023">
        <v>0.05</v>
      </c>
      <c r="F2023">
        <v>0</v>
      </c>
      <c r="G2023">
        <v>0</v>
      </c>
      <c r="H2023">
        <v>0.86</v>
      </c>
      <c r="I2023">
        <v>0.05</v>
      </c>
      <c r="J2023">
        <v>0</v>
      </c>
      <c r="K2023">
        <v>0</v>
      </c>
      <c r="L2023">
        <v>0.04</v>
      </c>
      <c r="M2023">
        <v>0.02</v>
      </c>
      <c r="N2023">
        <v>3.5233346726508201</v>
      </c>
      <c r="O2023">
        <f t="shared" si="62"/>
        <v>170.46160369999899</v>
      </c>
      <c r="P2023">
        <f t="shared" si="63"/>
        <v>-45.866897739999999</v>
      </c>
      <c r="R2023">
        <v>349700</v>
      </c>
      <c r="S2023" t="s">
        <v>2115</v>
      </c>
      <c r="T2023" t="s">
        <v>96</v>
      </c>
      <c r="U2023">
        <v>0</v>
      </c>
      <c r="V2023">
        <v>0</v>
      </c>
      <c r="W2023">
        <v>0</v>
      </c>
      <c r="X2023">
        <v>0</v>
      </c>
      <c r="Y2023">
        <v>1</v>
      </c>
      <c r="Z2023">
        <v>0</v>
      </c>
      <c r="AA2023">
        <v>0</v>
      </c>
      <c r="AB2023">
        <v>0</v>
      </c>
      <c r="AC2023">
        <v>0</v>
      </c>
      <c r="AD2023">
        <v>0.02</v>
      </c>
      <c r="AE2023">
        <v>0.71032690393947095</v>
      </c>
      <c r="AF2023">
        <v>170.33831549999999</v>
      </c>
      <c r="AG2023">
        <v>-45.873106870000001</v>
      </c>
      <c r="AI2023">
        <v>355300</v>
      </c>
      <c r="AJ2023" t="s">
        <v>2171</v>
      </c>
      <c r="AK2023" t="s">
        <v>96</v>
      </c>
      <c r="AL2023">
        <v>0</v>
      </c>
      <c r="AM2023">
        <v>0</v>
      </c>
      <c r="AN2023">
        <v>0</v>
      </c>
      <c r="AO2023">
        <v>0</v>
      </c>
      <c r="AP2023">
        <v>0</v>
      </c>
      <c r="AQ2023">
        <v>1</v>
      </c>
      <c r="AR2023">
        <v>0</v>
      </c>
      <c r="AS2023">
        <v>0</v>
      </c>
      <c r="AT2023">
        <v>0</v>
      </c>
      <c r="AU2023">
        <v>0</v>
      </c>
      <c r="AV2023">
        <v>1.9428423651208</v>
      </c>
      <c r="AW2023">
        <v>170.5181474</v>
      </c>
      <c r="AX2023">
        <v>-45.897337980000003</v>
      </c>
    </row>
    <row r="2024" spans="1:50" x14ac:dyDescent="0.55000000000000004">
      <c r="A2024">
        <v>351000</v>
      </c>
      <c r="B2024" t="s">
        <v>2127</v>
      </c>
      <c r="C2024" t="s">
        <v>96</v>
      </c>
      <c r="D2024">
        <v>0</v>
      </c>
      <c r="E2024">
        <v>0.02</v>
      </c>
      <c r="F2024">
        <v>0</v>
      </c>
      <c r="G2024">
        <v>0</v>
      </c>
      <c r="H2024">
        <v>0.82</v>
      </c>
      <c r="I2024">
        <v>0.06</v>
      </c>
      <c r="J2024">
        <v>0</v>
      </c>
      <c r="K2024">
        <v>0.01</v>
      </c>
      <c r="L2024">
        <v>0.09</v>
      </c>
      <c r="M2024">
        <v>0.02</v>
      </c>
      <c r="N2024">
        <v>2.8515376519741298</v>
      </c>
      <c r="O2024">
        <f t="shared" si="62"/>
        <v>170.4862186</v>
      </c>
      <c r="P2024">
        <f t="shared" si="63"/>
        <v>-45.858387049999997</v>
      </c>
      <c r="R2024">
        <v>349800</v>
      </c>
      <c r="S2024" t="s">
        <v>2116</v>
      </c>
      <c r="T2024" t="s">
        <v>96</v>
      </c>
      <c r="U2024">
        <v>0</v>
      </c>
      <c r="V2024">
        <v>0</v>
      </c>
      <c r="W2024">
        <v>0</v>
      </c>
      <c r="X2024">
        <v>0</v>
      </c>
      <c r="Y2024">
        <v>0.92</v>
      </c>
      <c r="Z2024">
        <v>0</v>
      </c>
      <c r="AA2024">
        <v>0</v>
      </c>
      <c r="AB2024">
        <v>0</v>
      </c>
      <c r="AC2024">
        <v>0.08</v>
      </c>
      <c r="AD2024">
        <v>0.02</v>
      </c>
      <c r="AE2024">
        <v>3.6848900083340101</v>
      </c>
      <c r="AF2024">
        <v>170.36435469999901</v>
      </c>
      <c r="AG2024">
        <v>-45.86646279</v>
      </c>
      <c r="AI2024">
        <v>355400</v>
      </c>
      <c r="AJ2024" t="s">
        <v>2172</v>
      </c>
      <c r="AK2024" t="s">
        <v>96</v>
      </c>
      <c r="AL2024" t="s">
        <v>97</v>
      </c>
      <c r="AM2024" t="s">
        <v>97</v>
      </c>
      <c r="AN2024" t="s">
        <v>97</v>
      </c>
      <c r="AO2024">
        <v>0</v>
      </c>
      <c r="AP2024" t="s">
        <v>97</v>
      </c>
      <c r="AQ2024" t="s">
        <v>97</v>
      </c>
      <c r="AR2024">
        <v>0</v>
      </c>
      <c r="AS2024" t="s">
        <v>97</v>
      </c>
      <c r="AT2024" t="s">
        <v>97</v>
      </c>
      <c r="AU2024">
        <v>0</v>
      </c>
      <c r="AV2024" t="s">
        <v>97</v>
      </c>
      <c r="AW2024">
        <v>170.5429681</v>
      </c>
      <c r="AX2024">
        <v>-45.888118589999998</v>
      </c>
    </row>
    <row r="2025" spans="1:50" x14ac:dyDescent="0.55000000000000004">
      <c r="A2025">
        <v>351100</v>
      </c>
      <c r="B2025" t="s">
        <v>2128</v>
      </c>
      <c r="C2025" t="s">
        <v>96</v>
      </c>
      <c r="D2025">
        <v>0</v>
      </c>
      <c r="E2025">
        <v>0.01</v>
      </c>
      <c r="F2025">
        <v>0</v>
      </c>
      <c r="G2025">
        <v>0</v>
      </c>
      <c r="H2025">
        <v>0.95</v>
      </c>
      <c r="I2025">
        <v>0.03</v>
      </c>
      <c r="J2025">
        <v>0</v>
      </c>
      <c r="K2025">
        <v>0</v>
      </c>
      <c r="L2025">
        <v>0.01</v>
      </c>
      <c r="M2025">
        <v>0.02</v>
      </c>
      <c r="N2025">
        <v>6.1972183230990101</v>
      </c>
      <c r="O2025">
        <f t="shared" si="62"/>
        <v>170.42275119999999</v>
      </c>
      <c r="P2025">
        <f t="shared" si="63"/>
        <v>-45.895754699999998</v>
      </c>
      <c r="R2025">
        <v>349900</v>
      </c>
      <c r="S2025" t="s">
        <v>2117</v>
      </c>
      <c r="T2025" t="s">
        <v>96</v>
      </c>
      <c r="U2025">
        <v>0</v>
      </c>
      <c r="V2025">
        <v>0</v>
      </c>
      <c r="W2025">
        <v>0</v>
      </c>
      <c r="X2025">
        <v>0</v>
      </c>
      <c r="Y2025">
        <v>0.86</v>
      </c>
      <c r="Z2025">
        <v>0.02</v>
      </c>
      <c r="AA2025">
        <v>0</v>
      </c>
      <c r="AB2025">
        <v>0.01</v>
      </c>
      <c r="AC2025">
        <v>0.11</v>
      </c>
      <c r="AD2025">
        <v>0.02</v>
      </c>
      <c r="AE2025">
        <v>4.4401608148100902</v>
      </c>
      <c r="AF2025">
        <v>170.34786550000001</v>
      </c>
      <c r="AG2025">
        <v>-45.878669860000002</v>
      </c>
      <c r="AI2025">
        <v>355500</v>
      </c>
      <c r="AJ2025" t="s">
        <v>2173</v>
      </c>
      <c r="AK2025" t="s">
        <v>96</v>
      </c>
      <c r="AL2025">
        <v>0</v>
      </c>
      <c r="AM2025">
        <v>0.02</v>
      </c>
      <c r="AN2025">
        <v>0</v>
      </c>
      <c r="AO2025">
        <v>0</v>
      </c>
      <c r="AP2025">
        <v>0</v>
      </c>
      <c r="AQ2025">
        <v>0.59</v>
      </c>
      <c r="AR2025">
        <v>0</v>
      </c>
      <c r="AS2025">
        <v>0.11</v>
      </c>
      <c r="AT2025">
        <v>0.28000000000000003</v>
      </c>
      <c r="AU2025">
        <v>0</v>
      </c>
      <c r="AV2025">
        <v>2.33826419162365</v>
      </c>
      <c r="AW2025">
        <v>170.51329179999999</v>
      </c>
      <c r="AX2025">
        <v>-45.903512040000003</v>
      </c>
    </row>
    <row r="2026" spans="1:50" x14ac:dyDescent="0.55000000000000004">
      <c r="A2026">
        <v>351200</v>
      </c>
      <c r="B2026" t="s">
        <v>2130</v>
      </c>
      <c r="C2026" t="s">
        <v>96</v>
      </c>
      <c r="D2026">
        <v>0</v>
      </c>
      <c r="E2026">
        <v>0.02</v>
      </c>
      <c r="F2026">
        <v>0</v>
      </c>
      <c r="G2026">
        <v>0</v>
      </c>
      <c r="H2026">
        <v>0.96</v>
      </c>
      <c r="I2026">
        <v>0.02</v>
      </c>
      <c r="J2026">
        <v>0</v>
      </c>
      <c r="K2026">
        <v>0</v>
      </c>
      <c r="L2026">
        <v>0</v>
      </c>
      <c r="M2026">
        <v>0.02</v>
      </c>
      <c r="N2026">
        <v>11.841983488897499</v>
      </c>
      <c r="O2026">
        <f t="shared" si="62"/>
        <v>170.3577549</v>
      </c>
      <c r="P2026">
        <f t="shared" si="63"/>
        <v>-45.937542219999997</v>
      </c>
      <c r="R2026">
        <v>350000</v>
      </c>
      <c r="S2026" t="s">
        <v>2118</v>
      </c>
      <c r="T2026" t="s">
        <v>96</v>
      </c>
      <c r="U2026">
        <v>0</v>
      </c>
      <c r="V2026">
        <v>0</v>
      </c>
      <c r="W2026">
        <v>0</v>
      </c>
      <c r="X2026">
        <v>0</v>
      </c>
      <c r="Y2026">
        <v>0.97</v>
      </c>
      <c r="Z2026">
        <v>0</v>
      </c>
      <c r="AA2026">
        <v>0</v>
      </c>
      <c r="AB2026">
        <v>0</v>
      </c>
      <c r="AC2026">
        <v>0.03</v>
      </c>
      <c r="AD2026">
        <v>0.02</v>
      </c>
      <c r="AE2026">
        <v>3.8684525946047401</v>
      </c>
      <c r="AF2026">
        <v>170.3559486</v>
      </c>
      <c r="AG2026">
        <v>-45.875666500000001</v>
      </c>
      <c r="AI2026">
        <v>355600</v>
      </c>
      <c r="AJ2026" t="s">
        <v>2174</v>
      </c>
      <c r="AK2026" t="s">
        <v>96</v>
      </c>
      <c r="AL2026">
        <v>0</v>
      </c>
      <c r="AM2026">
        <v>0.02</v>
      </c>
      <c r="AN2026">
        <v>0</v>
      </c>
      <c r="AO2026">
        <v>0</v>
      </c>
      <c r="AP2026">
        <v>-0.01</v>
      </c>
      <c r="AQ2026">
        <v>0.6</v>
      </c>
      <c r="AR2026">
        <v>0</v>
      </c>
      <c r="AS2026">
        <v>0</v>
      </c>
      <c r="AT2026">
        <v>0.39</v>
      </c>
      <c r="AU2026">
        <v>0</v>
      </c>
      <c r="AV2026">
        <v>1.77915541293944</v>
      </c>
      <c r="AW2026">
        <v>170.53386</v>
      </c>
      <c r="AX2026">
        <v>-45.897224710000003</v>
      </c>
    </row>
    <row r="2027" spans="1:50" x14ac:dyDescent="0.55000000000000004">
      <c r="A2027">
        <v>351300</v>
      </c>
      <c r="B2027" t="s">
        <v>2131</v>
      </c>
      <c r="C2027" t="s">
        <v>96</v>
      </c>
      <c r="D2027">
        <v>0</v>
      </c>
      <c r="E2027">
        <v>0.06</v>
      </c>
      <c r="F2027">
        <v>0</v>
      </c>
      <c r="G2027">
        <v>0</v>
      </c>
      <c r="H2027">
        <v>0.80999999999999905</v>
      </c>
      <c r="I2027">
        <v>0.02</v>
      </c>
      <c r="J2027">
        <v>0</v>
      </c>
      <c r="K2027">
        <v>0.02</v>
      </c>
      <c r="L2027">
        <v>0.09</v>
      </c>
      <c r="M2027">
        <v>0.02</v>
      </c>
      <c r="N2027">
        <v>3.5556923374625402</v>
      </c>
      <c r="O2027">
        <f t="shared" si="62"/>
        <v>170.51763799999901</v>
      </c>
      <c r="P2027">
        <f t="shared" si="63"/>
        <v>-45.845571509999999</v>
      </c>
      <c r="R2027">
        <v>350100</v>
      </c>
      <c r="S2027" t="s">
        <v>2119</v>
      </c>
      <c r="T2027" t="s">
        <v>96</v>
      </c>
      <c r="U2027">
        <v>0</v>
      </c>
      <c r="V2027">
        <v>0</v>
      </c>
      <c r="W2027">
        <v>0</v>
      </c>
      <c r="X2027">
        <v>0</v>
      </c>
      <c r="Y2027">
        <v>1</v>
      </c>
      <c r="Z2027">
        <v>0</v>
      </c>
      <c r="AA2027">
        <v>0</v>
      </c>
      <c r="AB2027">
        <v>0</v>
      </c>
      <c r="AC2027">
        <v>0</v>
      </c>
      <c r="AD2027">
        <v>0.02</v>
      </c>
      <c r="AE2027">
        <v>4.7769873565876697</v>
      </c>
      <c r="AF2027">
        <v>170.386277599999</v>
      </c>
      <c r="AG2027">
        <v>-45.867007479999998</v>
      </c>
      <c r="AI2027">
        <v>355700</v>
      </c>
      <c r="AJ2027" t="s">
        <v>2175</v>
      </c>
      <c r="AK2027" t="s">
        <v>96</v>
      </c>
      <c r="AL2027">
        <v>0</v>
      </c>
      <c r="AM2027">
        <v>0</v>
      </c>
      <c r="AN2027">
        <v>0</v>
      </c>
      <c r="AO2027">
        <v>0</v>
      </c>
      <c r="AP2027">
        <v>0</v>
      </c>
      <c r="AQ2027">
        <v>0.8</v>
      </c>
      <c r="AR2027">
        <v>0</v>
      </c>
      <c r="AS2027">
        <v>0.05</v>
      </c>
      <c r="AT2027">
        <v>0.15</v>
      </c>
      <c r="AU2027">
        <v>0</v>
      </c>
      <c r="AV2027">
        <v>1.79161207278249</v>
      </c>
      <c r="AW2027">
        <v>170.53482869999999</v>
      </c>
      <c r="AX2027">
        <v>-45.904445150000001</v>
      </c>
    </row>
    <row r="2028" spans="1:50" x14ac:dyDescent="0.55000000000000004">
      <c r="A2028">
        <v>351400</v>
      </c>
      <c r="B2028" t="s">
        <v>2132</v>
      </c>
      <c r="C2028" t="s">
        <v>96</v>
      </c>
      <c r="D2028">
        <v>0</v>
      </c>
      <c r="E2028">
        <v>0.05</v>
      </c>
      <c r="F2028">
        <v>0</v>
      </c>
      <c r="G2028">
        <v>0</v>
      </c>
      <c r="H2028">
        <v>0.9</v>
      </c>
      <c r="I2028">
        <v>0</v>
      </c>
      <c r="J2028">
        <v>0</v>
      </c>
      <c r="K2028">
        <v>0</v>
      </c>
      <c r="L2028">
        <v>0.05</v>
      </c>
      <c r="M2028">
        <v>0.02</v>
      </c>
      <c r="N2028">
        <v>3.34627142240871</v>
      </c>
      <c r="O2028">
        <f t="shared" si="62"/>
        <v>170.45911519999899</v>
      </c>
      <c r="P2028">
        <f t="shared" si="63"/>
        <v>-45.885785169999998</v>
      </c>
      <c r="R2028">
        <v>350200</v>
      </c>
      <c r="S2028" t="s">
        <v>2120</v>
      </c>
      <c r="T2028" t="s">
        <v>96</v>
      </c>
      <c r="U2028">
        <v>0</v>
      </c>
      <c r="V2028">
        <v>0</v>
      </c>
      <c r="W2028">
        <v>0</v>
      </c>
      <c r="X2028">
        <v>0</v>
      </c>
      <c r="Y2028">
        <v>1</v>
      </c>
      <c r="Z2028">
        <v>0</v>
      </c>
      <c r="AA2028">
        <v>0</v>
      </c>
      <c r="AB2028">
        <v>0</v>
      </c>
      <c r="AC2028">
        <v>0</v>
      </c>
      <c r="AD2028">
        <v>0.02</v>
      </c>
      <c r="AE2028">
        <v>5.0999115339183501</v>
      </c>
      <c r="AF2028">
        <v>170.3757957</v>
      </c>
      <c r="AG2028">
        <v>-45.904980449999996</v>
      </c>
      <c r="AI2028">
        <v>355800</v>
      </c>
      <c r="AJ2028" t="s">
        <v>2176</v>
      </c>
      <c r="AK2028" t="s">
        <v>96</v>
      </c>
      <c r="AL2028">
        <v>0</v>
      </c>
      <c r="AM2028">
        <v>0.52</v>
      </c>
      <c r="AN2028">
        <v>0</v>
      </c>
      <c r="AO2028">
        <v>0</v>
      </c>
      <c r="AP2028">
        <v>4.9999999999999899E-2</v>
      </c>
      <c r="AQ2028">
        <v>0.21</v>
      </c>
      <c r="AR2028">
        <v>0</v>
      </c>
      <c r="AS2028">
        <v>0.05</v>
      </c>
      <c r="AT2028">
        <v>0.17</v>
      </c>
      <c r="AU2028">
        <v>0</v>
      </c>
      <c r="AV2028">
        <v>1.2851215231448601</v>
      </c>
      <c r="AW2028">
        <v>169.212907</v>
      </c>
      <c r="AX2028">
        <v>-45.835354219999999</v>
      </c>
    </row>
    <row r="2029" spans="1:50" x14ac:dyDescent="0.55000000000000004">
      <c r="A2029">
        <v>351500</v>
      </c>
      <c r="B2029" t="s">
        <v>2133</v>
      </c>
      <c r="C2029" t="s">
        <v>96</v>
      </c>
      <c r="D2029">
        <v>0</v>
      </c>
      <c r="E2029">
        <v>0.01</v>
      </c>
      <c r="F2029">
        <v>0</v>
      </c>
      <c r="G2029">
        <v>0</v>
      </c>
      <c r="H2029">
        <v>0.73</v>
      </c>
      <c r="I2029">
        <v>0.04</v>
      </c>
      <c r="J2029">
        <v>0</v>
      </c>
      <c r="K2029">
        <v>0.01</v>
      </c>
      <c r="L2029">
        <v>0.21</v>
      </c>
      <c r="M2029">
        <v>0.02</v>
      </c>
      <c r="N2029">
        <v>1.9122319495950599</v>
      </c>
      <c r="O2029">
        <f t="shared" si="62"/>
        <v>170.50064649999999</v>
      </c>
      <c r="P2029">
        <f t="shared" si="63"/>
        <v>-45.857777970000001</v>
      </c>
      <c r="R2029">
        <v>350300</v>
      </c>
      <c r="S2029" t="s">
        <v>2121</v>
      </c>
      <c r="T2029" t="s">
        <v>96</v>
      </c>
      <c r="U2029">
        <v>0</v>
      </c>
      <c r="V2029">
        <v>0</v>
      </c>
      <c r="W2029">
        <v>0</v>
      </c>
      <c r="X2029">
        <v>0</v>
      </c>
      <c r="Y2029">
        <v>0.98</v>
      </c>
      <c r="Z2029">
        <v>0</v>
      </c>
      <c r="AA2029">
        <v>0</v>
      </c>
      <c r="AB2029">
        <v>0</v>
      </c>
      <c r="AC2029">
        <v>0.02</v>
      </c>
      <c r="AD2029">
        <v>0.02</v>
      </c>
      <c r="AE2029">
        <v>3.8420171684419002</v>
      </c>
      <c r="AF2029">
        <v>170.3518894</v>
      </c>
      <c r="AG2029">
        <v>-45.891033849999999</v>
      </c>
      <c r="AI2029">
        <v>355900</v>
      </c>
      <c r="AJ2029" t="s">
        <v>2177</v>
      </c>
      <c r="AK2029" t="s">
        <v>96</v>
      </c>
      <c r="AL2029">
        <v>0</v>
      </c>
      <c r="AM2029">
        <v>0.46</v>
      </c>
      <c r="AN2029">
        <v>0</v>
      </c>
      <c r="AO2029">
        <v>0</v>
      </c>
      <c r="AP2029">
        <v>0.04</v>
      </c>
      <c r="AQ2029">
        <v>0.33</v>
      </c>
      <c r="AR2029">
        <v>0</v>
      </c>
      <c r="AS2029">
        <v>0</v>
      </c>
      <c r="AT2029">
        <v>0.17</v>
      </c>
      <c r="AU2029">
        <v>0</v>
      </c>
      <c r="AV2029" t="s">
        <v>97</v>
      </c>
      <c r="AW2029">
        <v>169.71507439999999</v>
      </c>
      <c r="AX2029">
        <v>-45.882838560000003</v>
      </c>
    </row>
    <row r="2030" spans="1:50" x14ac:dyDescent="0.55000000000000004">
      <c r="A2030">
        <v>351600</v>
      </c>
      <c r="B2030" t="s">
        <v>2134</v>
      </c>
      <c r="C2030" t="s">
        <v>96</v>
      </c>
      <c r="D2030">
        <v>0</v>
      </c>
      <c r="E2030">
        <v>0.02</v>
      </c>
      <c r="F2030">
        <v>0</v>
      </c>
      <c r="G2030">
        <v>0</v>
      </c>
      <c r="H2030">
        <v>0.71</v>
      </c>
      <c r="I2030">
        <v>0.03</v>
      </c>
      <c r="J2030">
        <v>0</v>
      </c>
      <c r="K2030">
        <v>0.01</v>
      </c>
      <c r="L2030">
        <v>0.23</v>
      </c>
      <c r="M2030">
        <v>0.02</v>
      </c>
      <c r="N2030">
        <v>1.8395135024126801</v>
      </c>
      <c r="O2030">
        <f t="shared" si="62"/>
        <v>170.4917572</v>
      </c>
      <c r="P2030">
        <f t="shared" si="63"/>
        <v>-45.867119070000001</v>
      </c>
      <c r="R2030">
        <v>350400</v>
      </c>
      <c r="S2030" t="s">
        <v>2122</v>
      </c>
      <c r="T2030" t="s">
        <v>96</v>
      </c>
      <c r="U2030">
        <v>0</v>
      </c>
      <c r="V2030">
        <v>0</v>
      </c>
      <c r="W2030">
        <v>0</v>
      </c>
      <c r="X2030">
        <v>0</v>
      </c>
      <c r="Y2030">
        <v>0.95</v>
      </c>
      <c r="Z2030">
        <v>0</v>
      </c>
      <c r="AA2030">
        <v>0</v>
      </c>
      <c r="AB2030">
        <v>0</v>
      </c>
      <c r="AC2030">
        <v>0.05</v>
      </c>
      <c r="AD2030">
        <v>0.02</v>
      </c>
      <c r="AE2030">
        <v>4.2515544179565401</v>
      </c>
      <c r="AF2030">
        <v>170.46654229999999</v>
      </c>
      <c r="AG2030">
        <v>-45.857066869999997</v>
      </c>
      <c r="AI2030">
        <v>356000</v>
      </c>
      <c r="AJ2030" t="s">
        <v>2178</v>
      </c>
      <c r="AK2030" t="s">
        <v>96</v>
      </c>
      <c r="AL2030">
        <v>0</v>
      </c>
      <c r="AM2030">
        <v>0.47</v>
      </c>
      <c r="AN2030">
        <v>0</v>
      </c>
      <c r="AO2030">
        <v>0</v>
      </c>
      <c r="AP2030">
        <v>1.0000000000000101E-2</v>
      </c>
      <c r="AQ2030">
        <v>0.44</v>
      </c>
      <c r="AR2030">
        <v>0</v>
      </c>
      <c r="AS2030">
        <v>0</v>
      </c>
      <c r="AT2030">
        <v>0.08</v>
      </c>
      <c r="AU2030">
        <v>0</v>
      </c>
      <c r="AV2030">
        <v>3.0125146434568602</v>
      </c>
      <c r="AW2030">
        <v>169.36302839999999</v>
      </c>
      <c r="AX2030">
        <v>-46.232959139999998</v>
      </c>
    </row>
    <row r="2031" spans="1:50" x14ac:dyDescent="0.55000000000000004">
      <c r="A2031">
        <v>351700</v>
      </c>
      <c r="B2031" t="s">
        <v>2135</v>
      </c>
      <c r="C2031" t="s">
        <v>96</v>
      </c>
      <c r="D2031">
        <v>0</v>
      </c>
      <c r="E2031">
        <v>0.09</v>
      </c>
      <c r="F2031">
        <v>0</v>
      </c>
      <c r="G2031">
        <v>0</v>
      </c>
      <c r="H2031">
        <v>0.64</v>
      </c>
      <c r="I2031">
        <v>0.03</v>
      </c>
      <c r="J2031">
        <v>0</v>
      </c>
      <c r="K2031">
        <v>0.05</v>
      </c>
      <c r="L2031">
        <v>0.19</v>
      </c>
      <c r="M2031">
        <v>0.02</v>
      </c>
      <c r="N2031">
        <v>3.36621181111654</v>
      </c>
      <c r="O2031">
        <f t="shared" si="62"/>
        <v>170.5296846</v>
      </c>
      <c r="P2031">
        <f t="shared" si="63"/>
        <v>-45.846828410000001</v>
      </c>
      <c r="R2031">
        <v>350500</v>
      </c>
      <c r="S2031" t="s">
        <v>2123</v>
      </c>
      <c r="T2031" t="s">
        <v>96</v>
      </c>
      <c r="U2031" t="s">
        <v>97</v>
      </c>
      <c r="V2031" t="s">
        <v>97</v>
      </c>
      <c r="W2031" t="s">
        <v>97</v>
      </c>
      <c r="X2031">
        <v>0</v>
      </c>
      <c r="Y2031" t="s">
        <v>97</v>
      </c>
      <c r="Z2031" t="s">
        <v>97</v>
      </c>
      <c r="AA2031">
        <v>0</v>
      </c>
      <c r="AB2031" t="s">
        <v>97</v>
      </c>
      <c r="AC2031" t="s">
        <v>97</v>
      </c>
      <c r="AD2031">
        <v>0.02</v>
      </c>
      <c r="AE2031" t="s">
        <v>97</v>
      </c>
      <c r="AF2031">
        <v>170.48340640000001</v>
      </c>
      <c r="AG2031">
        <v>-45.849363529999998</v>
      </c>
      <c r="AI2031">
        <v>356100</v>
      </c>
      <c r="AJ2031" t="s">
        <v>2179</v>
      </c>
      <c r="AK2031" t="s">
        <v>96</v>
      </c>
      <c r="AL2031">
        <v>0</v>
      </c>
      <c r="AM2031">
        <v>0.64</v>
      </c>
      <c r="AN2031">
        <v>0</v>
      </c>
      <c r="AO2031">
        <v>0</v>
      </c>
      <c r="AP2031">
        <v>0</v>
      </c>
      <c r="AQ2031">
        <v>0.32</v>
      </c>
      <c r="AR2031">
        <v>0</v>
      </c>
      <c r="AS2031">
        <v>0</v>
      </c>
      <c r="AT2031">
        <v>0.04</v>
      </c>
      <c r="AU2031">
        <v>0</v>
      </c>
      <c r="AV2031">
        <v>6.2969727355988301</v>
      </c>
      <c r="AW2031">
        <v>169.61562869999901</v>
      </c>
      <c r="AX2031">
        <v>-46.146661719999997</v>
      </c>
    </row>
    <row r="2032" spans="1:50" x14ac:dyDescent="0.55000000000000004">
      <c r="A2032">
        <v>351800</v>
      </c>
      <c r="B2032" t="s">
        <v>2136</v>
      </c>
      <c r="C2032" t="s">
        <v>96</v>
      </c>
      <c r="D2032">
        <v>0</v>
      </c>
      <c r="E2032">
        <v>0.02</v>
      </c>
      <c r="F2032">
        <v>0</v>
      </c>
      <c r="G2032">
        <v>0</v>
      </c>
      <c r="H2032">
        <v>0.92999999999999905</v>
      </c>
      <c r="I2032">
        <v>0.03</v>
      </c>
      <c r="J2032">
        <v>0</v>
      </c>
      <c r="K2032">
        <v>0.02</v>
      </c>
      <c r="L2032">
        <v>0</v>
      </c>
      <c r="M2032">
        <v>0.02</v>
      </c>
      <c r="N2032">
        <v>7.4534805972690004</v>
      </c>
      <c r="O2032">
        <f t="shared" si="62"/>
        <v>170.59383349999999</v>
      </c>
      <c r="P2032">
        <f t="shared" si="63"/>
        <v>-45.822971989999999</v>
      </c>
      <c r="R2032">
        <v>350600</v>
      </c>
      <c r="S2032" t="s">
        <v>2124</v>
      </c>
      <c r="T2032" t="s">
        <v>96</v>
      </c>
      <c r="U2032" t="s">
        <v>97</v>
      </c>
      <c r="V2032" t="s">
        <v>97</v>
      </c>
      <c r="W2032" t="s">
        <v>97</v>
      </c>
      <c r="X2032">
        <v>0</v>
      </c>
      <c r="Y2032" t="s">
        <v>97</v>
      </c>
      <c r="Z2032" t="s">
        <v>97</v>
      </c>
      <c r="AA2032">
        <v>0</v>
      </c>
      <c r="AB2032" t="s">
        <v>97</v>
      </c>
      <c r="AC2032" t="s">
        <v>97</v>
      </c>
      <c r="AD2032">
        <v>0.02</v>
      </c>
      <c r="AE2032" t="s">
        <v>97</v>
      </c>
      <c r="AF2032">
        <v>170.49960709999999</v>
      </c>
      <c r="AG2032">
        <v>-45.84321396</v>
      </c>
      <c r="AI2032">
        <v>356200</v>
      </c>
      <c r="AJ2032" t="s">
        <v>2180</v>
      </c>
      <c r="AK2032" t="s">
        <v>96</v>
      </c>
      <c r="AL2032">
        <v>0</v>
      </c>
      <c r="AM2032">
        <v>0</v>
      </c>
      <c r="AN2032">
        <v>0</v>
      </c>
      <c r="AO2032">
        <v>0</v>
      </c>
      <c r="AP2032">
        <v>0</v>
      </c>
      <c r="AQ2032">
        <v>0.44</v>
      </c>
      <c r="AR2032">
        <v>0</v>
      </c>
      <c r="AS2032">
        <v>0</v>
      </c>
      <c r="AT2032">
        <v>0.56000000000000005</v>
      </c>
      <c r="AU2032">
        <v>0</v>
      </c>
      <c r="AV2032" t="s">
        <v>97</v>
      </c>
      <c r="AW2032">
        <v>169.9771958</v>
      </c>
      <c r="AX2032">
        <v>-46.08507668</v>
      </c>
    </row>
    <row r="2033" spans="1:50" x14ac:dyDescent="0.55000000000000004">
      <c r="A2033">
        <v>351900</v>
      </c>
      <c r="B2033" t="s">
        <v>2137</v>
      </c>
      <c r="C2033" t="s">
        <v>96</v>
      </c>
      <c r="D2033">
        <v>0</v>
      </c>
      <c r="E2033">
        <v>0.03</v>
      </c>
      <c r="F2033">
        <v>0</v>
      </c>
      <c r="G2033">
        <v>0</v>
      </c>
      <c r="H2033">
        <v>0.81999999999999895</v>
      </c>
      <c r="I2033">
        <v>0.03</v>
      </c>
      <c r="J2033">
        <v>0</v>
      </c>
      <c r="K2033">
        <v>0.05</v>
      </c>
      <c r="L2033">
        <v>7.0000000000000007E-2</v>
      </c>
      <c r="M2033">
        <v>0.02</v>
      </c>
      <c r="N2033">
        <v>4.2824052483442303</v>
      </c>
      <c r="O2033">
        <f t="shared" si="62"/>
        <v>170.54490340000001</v>
      </c>
      <c r="P2033">
        <f t="shared" si="63"/>
        <v>-45.841759699999997</v>
      </c>
      <c r="R2033">
        <v>350700</v>
      </c>
      <c r="S2033" t="s">
        <v>2125</v>
      </c>
      <c r="T2033" t="s">
        <v>96</v>
      </c>
      <c r="U2033">
        <v>0</v>
      </c>
      <c r="V2033">
        <v>0</v>
      </c>
      <c r="W2033">
        <v>0</v>
      </c>
      <c r="X2033">
        <v>0</v>
      </c>
      <c r="Y2033">
        <v>0.95</v>
      </c>
      <c r="Z2033">
        <v>0</v>
      </c>
      <c r="AA2033">
        <v>0</v>
      </c>
      <c r="AB2033">
        <v>0</v>
      </c>
      <c r="AC2033">
        <v>0.05</v>
      </c>
      <c r="AD2033">
        <v>0.02</v>
      </c>
      <c r="AE2033">
        <v>4.52918675919297</v>
      </c>
      <c r="AF2033">
        <v>170.40079739999999</v>
      </c>
      <c r="AG2033">
        <v>-45.90161406</v>
      </c>
      <c r="AI2033">
        <v>356300</v>
      </c>
      <c r="AJ2033" t="s">
        <v>2181</v>
      </c>
      <c r="AK2033" t="s">
        <v>96</v>
      </c>
      <c r="AL2033">
        <v>0</v>
      </c>
      <c r="AM2033">
        <v>0.56000000000000005</v>
      </c>
      <c r="AN2033">
        <v>0</v>
      </c>
      <c r="AO2033">
        <v>0</v>
      </c>
      <c r="AP2033">
        <v>-1.00000000000002E-2</v>
      </c>
      <c r="AQ2033">
        <v>0.28999999999999998</v>
      </c>
      <c r="AR2033">
        <v>0</v>
      </c>
      <c r="AS2033">
        <v>0.04</v>
      </c>
      <c r="AT2033">
        <v>0.12</v>
      </c>
      <c r="AU2033">
        <v>0</v>
      </c>
      <c r="AV2033">
        <v>7.4692716860801696</v>
      </c>
      <c r="AW2033">
        <v>169.46517689999999</v>
      </c>
      <c r="AX2033">
        <v>-46.459645029999997</v>
      </c>
    </row>
    <row r="2034" spans="1:50" x14ac:dyDescent="0.55000000000000004">
      <c r="A2034">
        <v>352000</v>
      </c>
      <c r="B2034" t="s">
        <v>2138</v>
      </c>
      <c r="C2034" t="s">
        <v>96</v>
      </c>
      <c r="D2034">
        <v>0</v>
      </c>
      <c r="E2034">
        <v>0.1</v>
      </c>
      <c r="F2034">
        <v>0</v>
      </c>
      <c r="G2034">
        <v>0</v>
      </c>
      <c r="H2034">
        <v>0.51</v>
      </c>
      <c r="I2034">
        <v>0.03</v>
      </c>
      <c r="J2034">
        <v>0</v>
      </c>
      <c r="K2034">
        <v>7.0000000000000007E-2</v>
      </c>
      <c r="L2034">
        <v>0.28999999999999998</v>
      </c>
      <c r="M2034">
        <v>0.02</v>
      </c>
      <c r="N2034">
        <v>2.6417530570082701</v>
      </c>
      <c r="O2034">
        <f t="shared" si="62"/>
        <v>170.52237249999999</v>
      </c>
      <c r="P2034">
        <f t="shared" si="63"/>
        <v>-45.852386189999997</v>
      </c>
      <c r="R2034">
        <v>350900</v>
      </c>
      <c r="S2034" t="s">
        <v>2126</v>
      </c>
      <c r="T2034" t="s">
        <v>96</v>
      </c>
      <c r="U2034">
        <v>0</v>
      </c>
      <c r="V2034">
        <v>0</v>
      </c>
      <c r="W2034">
        <v>0</v>
      </c>
      <c r="X2034">
        <v>0</v>
      </c>
      <c r="Y2034">
        <v>0.45</v>
      </c>
      <c r="Z2034">
        <v>0</v>
      </c>
      <c r="AA2034">
        <v>0</v>
      </c>
      <c r="AB2034">
        <v>0</v>
      </c>
      <c r="AC2034">
        <v>0.55000000000000004</v>
      </c>
      <c r="AD2034">
        <v>0.02</v>
      </c>
      <c r="AE2034" t="s">
        <v>97</v>
      </c>
      <c r="AF2034">
        <v>170.46160369999899</v>
      </c>
      <c r="AG2034">
        <v>-45.866897739999999</v>
      </c>
      <c r="AI2034">
        <v>356400</v>
      </c>
      <c r="AJ2034" t="s">
        <v>2182</v>
      </c>
      <c r="AK2034" t="s">
        <v>96</v>
      </c>
      <c r="AL2034">
        <v>0</v>
      </c>
      <c r="AM2034">
        <v>0.24</v>
      </c>
      <c r="AN2034">
        <v>0</v>
      </c>
      <c r="AO2034">
        <v>0</v>
      </c>
      <c r="AP2034">
        <v>0.01</v>
      </c>
      <c r="AQ2034">
        <v>0.37</v>
      </c>
      <c r="AR2034">
        <v>0</v>
      </c>
      <c r="AS2034">
        <v>0.04</v>
      </c>
      <c r="AT2034">
        <v>0.34</v>
      </c>
      <c r="AU2034">
        <v>0</v>
      </c>
      <c r="AV2034">
        <v>1.4975257637431101</v>
      </c>
      <c r="AW2034">
        <v>169.96750180000001</v>
      </c>
      <c r="AX2034">
        <v>-46.121672340000003</v>
      </c>
    </row>
    <row r="2035" spans="1:50" x14ac:dyDescent="0.55000000000000004">
      <c r="A2035">
        <v>352100</v>
      </c>
      <c r="B2035" t="s">
        <v>2139</v>
      </c>
      <c r="C2035" t="s">
        <v>96</v>
      </c>
      <c r="D2035">
        <v>0</v>
      </c>
      <c r="E2035">
        <v>0.01</v>
      </c>
      <c r="F2035">
        <v>0</v>
      </c>
      <c r="G2035">
        <v>0</v>
      </c>
      <c r="H2035">
        <v>0.82</v>
      </c>
      <c r="I2035">
        <v>0.04</v>
      </c>
      <c r="J2035">
        <v>0</v>
      </c>
      <c r="K2035">
        <v>0.01</v>
      </c>
      <c r="L2035">
        <v>0.12</v>
      </c>
      <c r="M2035">
        <v>0.02</v>
      </c>
      <c r="N2035">
        <v>2.3490717250745101</v>
      </c>
      <c r="O2035">
        <f t="shared" si="62"/>
        <v>170.48137729999999</v>
      </c>
      <c r="P2035">
        <f t="shared" si="63"/>
        <v>-45.874816619999997</v>
      </c>
      <c r="R2035">
        <v>351000</v>
      </c>
      <c r="S2035" t="s">
        <v>2127</v>
      </c>
      <c r="T2035" t="s">
        <v>96</v>
      </c>
      <c r="U2035">
        <v>0</v>
      </c>
      <c r="V2035">
        <v>0</v>
      </c>
      <c r="W2035">
        <v>0</v>
      </c>
      <c r="X2035">
        <v>0</v>
      </c>
      <c r="Y2035">
        <v>0.89</v>
      </c>
      <c r="Z2035">
        <v>0</v>
      </c>
      <c r="AA2035">
        <v>0</v>
      </c>
      <c r="AB2035">
        <v>0</v>
      </c>
      <c r="AC2035">
        <v>0.11</v>
      </c>
      <c r="AD2035">
        <v>0.02</v>
      </c>
      <c r="AE2035">
        <v>1.90260335019495</v>
      </c>
      <c r="AF2035">
        <v>170.4862186</v>
      </c>
      <c r="AG2035">
        <v>-45.858387049999997</v>
      </c>
      <c r="AI2035">
        <v>356500</v>
      </c>
      <c r="AJ2035" t="s">
        <v>2183</v>
      </c>
      <c r="AK2035" t="s">
        <v>96</v>
      </c>
      <c r="AL2035">
        <v>0</v>
      </c>
      <c r="AM2035">
        <v>0.27</v>
      </c>
      <c r="AN2035">
        <v>0</v>
      </c>
      <c r="AO2035">
        <v>0</v>
      </c>
      <c r="AP2035">
        <v>0.02</v>
      </c>
      <c r="AQ2035">
        <v>0.46</v>
      </c>
      <c r="AR2035">
        <v>0</v>
      </c>
      <c r="AS2035">
        <v>0.01</v>
      </c>
      <c r="AT2035">
        <v>0.24</v>
      </c>
      <c r="AU2035">
        <v>0</v>
      </c>
      <c r="AV2035">
        <v>7.1580295741351101</v>
      </c>
      <c r="AW2035">
        <v>169.73143859999999</v>
      </c>
      <c r="AX2035">
        <v>-46.242443850000001</v>
      </c>
    </row>
    <row r="2036" spans="1:50" x14ac:dyDescent="0.55000000000000004">
      <c r="A2036">
        <v>352200</v>
      </c>
      <c r="B2036" t="s">
        <v>2140</v>
      </c>
      <c r="C2036" t="s">
        <v>96</v>
      </c>
      <c r="D2036">
        <v>0</v>
      </c>
      <c r="E2036">
        <v>0.02</v>
      </c>
      <c r="F2036">
        <v>0</v>
      </c>
      <c r="G2036">
        <v>0</v>
      </c>
      <c r="H2036">
        <v>0.41</v>
      </c>
      <c r="I2036">
        <v>0</v>
      </c>
      <c r="J2036">
        <v>0</v>
      </c>
      <c r="K2036">
        <v>0.03</v>
      </c>
      <c r="L2036">
        <v>0.54</v>
      </c>
      <c r="M2036">
        <v>0.02</v>
      </c>
      <c r="N2036">
        <v>1.9512615501019801</v>
      </c>
      <c r="O2036">
        <f t="shared" si="62"/>
        <v>170.51916850000001</v>
      </c>
      <c r="P2036">
        <f t="shared" si="63"/>
        <v>-45.858778489999999</v>
      </c>
      <c r="R2036">
        <v>351100</v>
      </c>
      <c r="S2036" t="s">
        <v>2128</v>
      </c>
      <c r="T2036" t="s">
        <v>96</v>
      </c>
      <c r="U2036">
        <v>0</v>
      </c>
      <c r="V2036">
        <v>0</v>
      </c>
      <c r="W2036">
        <v>0</v>
      </c>
      <c r="X2036">
        <v>0</v>
      </c>
      <c r="Y2036">
        <v>1</v>
      </c>
      <c r="Z2036">
        <v>0</v>
      </c>
      <c r="AA2036">
        <v>0</v>
      </c>
      <c r="AB2036">
        <v>0</v>
      </c>
      <c r="AC2036">
        <v>0</v>
      </c>
      <c r="AD2036">
        <v>0.02</v>
      </c>
      <c r="AE2036" t="s">
        <v>97</v>
      </c>
      <c r="AF2036">
        <v>170.42275119999999</v>
      </c>
      <c r="AG2036">
        <v>-45.895754699999998</v>
      </c>
      <c r="AI2036">
        <v>356600</v>
      </c>
      <c r="AJ2036" t="s">
        <v>2184</v>
      </c>
      <c r="AK2036" t="s">
        <v>96</v>
      </c>
      <c r="AL2036" t="s">
        <v>97</v>
      </c>
      <c r="AM2036" t="s">
        <v>97</v>
      </c>
      <c r="AN2036" t="s">
        <v>97</v>
      </c>
      <c r="AO2036">
        <v>0</v>
      </c>
      <c r="AP2036" t="s">
        <v>97</v>
      </c>
      <c r="AQ2036" t="s">
        <v>97</v>
      </c>
      <c r="AR2036">
        <v>0</v>
      </c>
      <c r="AS2036" t="s">
        <v>97</v>
      </c>
      <c r="AT2036" t="s">
        <v>97</v>
      </c>
      <c r="AU2036">
        <v>0</v>
      </c>
      <c r="AV2036" t="s">
        <v>97</v>
      </c>
      <c r="AW2036">
        <v>169.75291719999899</v>
      </c>
      <c r="AX2036">
        <v>-46.232456450000001</v>
      </c>
    </row>
    <row r="2037" spans="1:50" x14ac:dyDescent="0.55000000000000004">
      <c r="A2037">
        <v>352300</v>
      </c>
      <c r="B2037" t="s">
        <v>2141</v>
      </c>
      <c r="C2037" t="s">
        <v>96</v>
      </c>
      <c r="D2037">
        <v>0</v>
      </c>
      <c r="E2037">
        <v>0.04</v>
      </c>
      <c r="F2037">
        <v>0</v>
      </c>
      <c r="G2037">
        <v>0</v>
      </c>
      <c r="H2037">
        <v>0.87</v>
      </c>
      <c r="I2037">
        <v>0.05</v>
      </c>
      <c r="J2037">
        <v>0</v>
      </c>
      <c r="K2037">
        <v>0</v>
      </c>
      <c r="L2037">
        <v>0.04</v>
      </c>
      <c r="M2037">
        <v>0.02</v>
      </c>
      <c r="N2037">
        <v>3.1379989090399398</v>
      </c>
      <c r="O2037">
        <f t="shared" si="62"/>
        <v>170.46858499999999</v>
      </c>
      <c r="P2037">
        <f t="shared" si="63"/>
        <v>-45.886841269999998</v>
      </c>
      <c r="R2037">
        <v>351200</v>
      </c>
      <c r="S2037" t="s">
        <v>2130</v>
      </c>
      <c r="T2037" t="s">
        <v>96</v>
      </c>
      <c r="U2037">
        <v>0</v>
      </c>
      <c r="V2037">
        <v>0</v>
      </c>
      <c r="W2037">
        <v>0</v>
      </c>
      <c r="X2037">
        <v>0</v>
      </c>
      <c r="Y2037">
        <v>1</v>
      </c>
      <c r="Z2037">
        <v>0</v>
      </c>
      <c r="AA2037">
        <v>0</v>
      </c>
      <c r="AB2037">
        <v>0</v>
      </c>
      <c r="AC2037">
        <v>0</v>
      </c>
      <c r="AD2037">
        <v>0.02</v>
      </c>
      <c r="AE2037" t="s">
        <v>97</v>
      </c>
      <c r="AF2037">
        <v>170.3577549</v>
      </c>
      <c r="AG2037">
        <v>-45.937542219999997</v>
      </c>
      <c r="AI2037">
        <v>356700</v>
      </c>
      <c r="AJ2037" t="s">
        <v>2185</v>
      </c>
      <c r="AK2037" t="s">
        <v>96</v>
      </c>
      <c r="AL2037" t="s">
        <v>97</v>
      </c>
      <c r="AM2037" t="s">
        <v>97</v>
      </c>
      <c r="AN2037" t="s">
        <v>97</v>
      </c>
      <c r="AO2037">
        <v>0</v>
      </c>
      <c r="AP2037" t="s">
        <v>97</v>
      </c>
      <c r="AQ2037" t="s">
        <v>97</v>
      </c>
      <c r="AR2037">
        <v>0</v>
      </c>
      <c r="AS2037" t="s">
        <v>97</v>
      </c>
      <c r="AT2037" t="s">
        <v>97</v>
      </c>
      <c r="AU2037">
        <v>0</v>
      </c>
      <c r="AV2037" t="s">
        <v>97</v>
      </c>
      <c r="AW2037">
        <v>169.77798340000001</v>
      </c>
      <c r="AX2037">
        <v>-46.237216709999998</v>
      </c>
    </row>
    <row r="2038" spans="1:50" x14ac:dyDescent="0.55000000000000004">
      <c r="A2038">
        <v>352400</v>
      </c>
      <c r="B2038" t="s">
        <v>2142</v>
      </c>
      <c r="C2038" t="s">
        <v>96</v>
      </c>
      <c r="D2038">
        <v>0</v>
      </c>
      <c r="E2038">
        <v>0</v>
      </c>
      <c r="F2038">
        <v>0</v>
      </c>
      <c r="G2038">
        <v>0</v>
      </c>
      <c r="H2038">
        <v>0.28999999999999998</v>
      </c>
      <c r="I2038">
        <v>0</v>
      </c>
      <c r="J2038">
        <v>0</v>
      </c>
      <c r="K2038">
        <v>0.02</v>
      </c>
      <c r="L2038">
        <v>0.69</v>
      </c>
      <c r="M2038">
        <v>0.02</v>
      </c>
      <c r="N2038">
        <v>1.4083774040753301</v>
      </c>
      <c r="O2038">
        <f t="shared" si="62"/>
        <v>170.50786259999899</v>
      </c>
      <c r="P2038">
        <f t="shared" si="63"/>
        <v>-45.862902169999998</v>
      </c>
      <c r="R2038">
        <v>351300</v>
      </c>
      <c r="S2038" t="s">
        <v>2131</v>
      </c>
      <c r="T2038" t="s">
        <v>96</v>
      </c>
      <c r="U2038">
        <v>0</v>
      </c>
      <c r="V2038">
        <v>0</v>
      </c>
      <c r="W2038">
        <v>0</v>
      </c>
      <c r="X2038">
        <v>0</v>
      </c>
      <c r="Y2038">
        <v>1</v>
      </c>
      <c r="Z2038">
        <v>0</v>
      </c>
      <c r="AA2038">
        <v>0</v>
      </c>
      <c r="AB2038">
        <v>0</v>
      </c>
      <c r="AC2038">
        <v>0</v>
      </c>
      <c r="AD2038">
        <v>0.02</v>
      </c>
      <c r="AE2038" t="s">
        <v>97</v>
      </c>
      <c r="AF2038">
        <v>170.51763799999901</v>
      </c>
      <c r="AG2038">
        <v>-45.845571509999999</v>
      </c>
      <c r="AI2038">
        <v>356800</v>
      </c>
      <c r="AJ2038" t="s">
        <v>2186</v>
      </c>
      <c r="AK2038" t="s">
        <v>96</v>
      </c>
      <c r="AL2038">
        <v>0</v>
      </c>
      <c r="AM2038">
        <v>0.22</v>
      </c>
      <c r="AN2038">
        <v>0</v>
      </c>
      <c r="AO2038">
        <v>0</v>
      </c>
      <c r="AP2038">
        <v>0</v>
      </c>
      <c r="AQ2038">
        <v>0.39</v>
      </c>
      <c r="AR2038">
        <v>0</v>
      </c>
      <c r="AS2038">
        <v>0</v>
      </c>
      <c r="AT2038">
        <v>0.39</v>
      </c>
      <c r="AU2038">
        <v>0</v>
      </c>
      <c r="AV2038" t="s">
        <v>97</v>
      </c>
      <c r="AW2038">
        <v>169.85724189999999</v>
      </c>
      <c r="AX2038">
        <v>-46.264575020000002</v>
      </c>
    </row>
    <row r="2039" spans="1:50" x14ac:dyDescent="0.55000000000000004">
      <c r="A2039">
        <v>352500</v>
      </c>
      <c r="B2039" t="s">
        <v>2143</v>
      </c>
      <c r="C2039" t="s">
        <v>96</v>
      </c>
      <c r="D2039">
        <v>0</v>
      </c>
      <c r="E2039">
        <v>0</v>
      </c>
      <c r="F2039">
        <v>0</v>
      </c>
      <c r="G2039">
        <v>0</v>
      </c>
      <c r="H2039">
        <v>0.98</v>
      </c>
      <c r="I2039">
        <v>0.02</v>
      </c>
      <c r="J2039">
        <v>0</v>
      </c>
      <c r="K2039">
        <v>0</v>
      </c>
      <c r="L2039">
        <v>0</v>
      </c>
      <c r="M2039">
        <v>0.02</v>
      </c>
      <c r="N2039">
        <v>7.4388668667897999</v>
      </c>
      <c r="O2039">
        <f t="shared" si="62"/>
        <v>170.4255345</v>
      </c>
      <c r="P2039">
        <f t="shared" si="63"/>
        <v>-45.919845639999998</v>
      </c>
      <c r="R2039">
        <v>351400</v>
      </c>
      <c r="S2039" t="s">
        <v>2132</v>
      </c>
      <c r="T2039" t="s">
        <v>96</v>
      </c>
      <c r="U2039">
        <v>0</v>
      </c>
      <c r="V2039">
        <v>0</v>
      </c>
      <c r="W2039">
        <v>0</v>
      </c>
      <c r="X2039">
        <v>0</v>
      </c>
      <c r="Y2039">
        <v>0.99</v>
      </c>
      <c r="Z2039">
        <v>0</v>
      </c>
      <c r="AA2039">
        <v>0</v>
      </c>
      <c r="AB2039">
        <v>0</v>
      </c>
      <c r="AC2039">
        <v>0.01</v>
      </c>
      <c r="AD2039">
        <v>0.02</v>
      </c>
      <c r="AE2039">
        <v>5.2962602140673196</v>
      </c>
      <c r="AF2039">
        <v>170.45911519999899</v>
      </c>
      <c r="AG2039">
        <v>-45.885785169999998</v>
      </c>
      <c r="AI2039">
        <v>357300</v>
      </c>
      <c r="AJ2039" t="s">
        <v>2187</v>
      </c>
      <c r="AK2039" t="s">
        <v>96</v>
      </c>
      <c r="AL2039">
        <v>0</v>
      </c>
      <c r="AM2039">
        <v>1</v>
      </c>
      <c r="AN2039">
        <v>0</v>
      </c>
      <c r="AO2039">
        <v>0</v>
      </c>
      <c r="AP2039">
        <v>0</v>
      </c>
      <c r="AQ2039">
        <v>0</v>
      </c>
      <c r="AR2039">
        <v>0</v>
      </c>
      <c r="AS2039">
        <v>0</v>
      </c>
      <c r="AT2039">
        <v>0</v>
      </c>
      <c r="AU2039">
        <v>0</v>
      </c>
      <c r="AV2039" t="s">
        <v>97</v>
      </c>
      <c r="AW2039">
        <v>167.98134959999999</v>
      </c>
      <c r="AX2039">
        <v>-45.266184690000003</v>
      </c>
    </row>
    <row r="2040" spans="1:50" x14ac:dyDescent="0.55000000000000004">
      <c r="A2040">
        <v>352600</v>
      </c>
      <c r="B2040" t="s">
        <v>2144</v>
      </c>
      <c r="C2040" t="s">
        <v>96</v>
      </c>
      <c r="D2040">
        <v>0</v>
      </c>
      <c r="E2040">
        <v>0.02</v>
      </c>
      <c r="F2040">
        <v>0</v>
      </c>
      <c r="G2040">
        <v>0</v>
      </c>
      <c r="H2040">
        <v>0.95</v>
      </c>
      <c r="I2040">
        <v>0.01</v>
      </c>
      <c r="J2040">
        <v>0</v>
      </c>
      <c r="K2040">
        <v>0</v>
      </c>
      <c r="L2040">
        <v>0.02</v>
      </c>
      <c r="M2040">
        <v>0.02</v>
      </c>
      <c r="N2040">
        <v>6.0212367800123197</v>
      </c>
      <c r="O2040">
        <f t="shared" si="62"/>
        <v>170.4373693</v>
      </c>
      <c r="P2040">
        <f t="shared" si="63"/>
        <v>-45.907097120000003</v>
      </c>
      <c r="R2040">
        <v>351500</v>
      </c>
      <c r="S2040" t="s">
        <v>2133</v>
      </c>
      <c r="T2040" t="s">
        <v>96</v>
      </c>
      <c r="U2040">
        <v>0</v>
      </c>
      <c r="V2040">
        <v>0</v>
      </c>
      <c r="W2040">
        <v>0</v>
      </c>
      <c r="X2040">
        <v>0</v>
      </c>
      <c r="Y2040">
        <v>0.9</v>
      </c>
      <c r="Z2040">
        <v>0</v>
      </c>
      <c r="AA2040">
        <v>0</v>
      </c>
      <c r="AB2040">
        <v>0</v>
      </c>
      <c r="AC2040">
        <v>0.1</v>
      </c>
      <c r="AD2040">
        <v>0.02</v>
      </c>
      <c r="AE2040">
        <v>4.8422116038204104</v>
      </c>
      <c r="AF2040">
        <v>170.50064649999999</v>
      </c>
      <c r="AG2040">
        <v>-45.857777970000001</v>
      </c>
      <c r="AI2040">
        <v>357500</v>
      </c>
      <c r="AJ2040" t="s">
        <v>2188</v>
      </c>
      <c r="AK2040" t="s">
        <v>96</v>
      </c>
      <c r="AL2040">
        <v>0</v>
      </c>
      <c r="AM2040">
        <v>0.23</v>
      </c>
      <c r="AN2040">
        <v>0</v>
      </c>
      <c r="AO2040">
        <v>0</v>
      </c>
      <c r="AP2040">
        <v>0.01</v>
      </c>
      <c r="AQ2040">
        <v>0.36</v>
      </c>
      <c r="AR2040">
        <v>0</v>
      </c>
      <c r="AS2040">
        <v>0.27</v>
      </c>
      <c r="AT2040">
        <v>0.13</v>
      </c>
      <c r="AU2040">
        <v>0</v>
      </c>
      <c r="AV2040">
        <v>4.7652938301504904</v>
      </c>
      <c r="AW2040">
        <v>167.72303049999999</v>
      </c>
      <c r="AX2040">
        <v>-45.413515599999997</v>
      </c>
    </row>
    <row r="2041" spans="1:50" x14ac:dyDescent="0.55000000000000004">
      <c r="A2041">
        <v>352700</v>
      </c>
      <c r="B2041" t="s">
        <v>2145</v>
      </c>
      <c r="C2041" t="s">
        <v>96</v>
      </c>
      <c r="D2041">
        <v>0</v>
      </c>
      <c r="E2041">
        <v>0.03</v>
      </c>
      <c r="F2041">
        <v>0</v>
      </c>
      <c r="G2041">
        <v>0</v>
      </c>
      <c r="H2041">
        <v>0.86</v>
      </c>
      <c r="I2041">
        <v>0.02</v>
      </c>
      <c r="J2041">
        <v>0</v>
      </c>
      <c r="K2041">
        <v>0</v>
      </c>
      <c r="L2041">
        <v>0.09</v>
      </c>
      <c r="M2041">
        <v>0.02</v>
      </c>
      <c r="N2041">
        <v>8.4274245569767601</v>
      </c>
      <c r="O2041">
        <f t="shared" si="62"/>
        <v>170.61881579999999</v>
      </c>
      <c r="P2041">
        <f t="shared" si="63"/>
        <v>-45.813123930000003</v>
      </c>
      <c r="R2041">
        <v>351600</v>
      </c>
      <c r="S2041" t="s">
        <v>2134</v>
      </c>
      <c r="T2041" t="s">
        <v>96</v>
      </c>
      <c r="U2041">
        <v>0</v>
      </c>
      <c r="V2041">
        <v>0</v>
      </c>
      <c r="W2041">
        <v>0</v>
      </c>
      <c r="X2041">
        <v>0</v>
      </c>
      <c r="Y2041">
        <v>0.88</v>
      </c>
      <c r="Z2041">
        <v>0</v>
      </c>
      <c r="AA2041">
        <v>0</v>
      </c>
      <c r="AB2041">
        <v>0</v>
      </c>
      <c r="AC2041">
        <v>0.12</v>
      </c>
      <c r="AD2041">
        <v>0.02</v>
      </c>
      <c r="AE2041">
        <v>4.0064883111094796</v>
      </c>
      <c r="AF2041">
        <v>170.4917572</v>
      </c>
      <c r="AG2041">
        <v>-45.867119070000001</v>
      </c>
      <c r="AI2041">
        <v>357600</v>
      </c>
      <c r="AJ2041" t="s">
        <v>2189</v>
      </c>
      <c r="AK2041" t="s">
        <v>96</v>
      </c>
      <c r="AL2041" t="s">
        <v>97</v>
      </c>
      <c r="AM2041" t="s">
        <v>97</v>
      </c>
      <c r="AN2041" t="s">
        <v>97</v>
      </c>
      <c r="AO2041">
        <v>0</v>
      </c>
      <c r="AP2041" t="s">
        <v>97</v>
      </c>
      <c r="AQ2041" t="s">
        <v>97</v>
      </c>
      <c r="AR2041">
        <v>0</v>
      </c>
      <c r="AS2041" t="s">
        <v>97</v>
      </c>
      <c r="AT2041" t="s">
        <v>97</v>
      </c>
      <c r="AU2041">
        <v>0</v>
      </c>
      <c r="AV2041" t="s">
        <v>97</v>
      </c>
      <c r="AW2041">
        <v>167.75405659999899</v>
      </c>
      <c r="AX2041">
        <v>-45.441726670000001</v>
      </c>
    </row>
    <row r="2042" spans="1:50" x14ac:dyDescent="0.55000000000000004">
      <c r="A2042">
        <v>352800</v>
      </c>
      <c r="B2042" t="s">
        <v>2146</v>
      </c>
      <c r="C2042" t="s">
        <v>96</v>
      </c>
      <c r="D2042">
        <v>0</v>
      </c>
      <c r="E2042">
        <v>0</v>
      </c>
      <c r="F2042">
        <v>0</v>
      </c>
      <c r="G2042">
        <v>0</v>
      </c>
      <c r="H2042">
        <v>0.28999999999999998</v>
      </c>
      <c r="I2042">
        <v>0</v>
      </c>
      <c r="J2042">
        <v>0</v>
      </c>
      <c r="K2042">
        <v>0</v>
      </c>
      <c r="L2042">
        <v>0.71</v>
      </c>
      <c r="M2042">
        <v>0.02</v>
      </c>
      <c r="N2042">
        <v>1.2092932122764199</v>
      </c>
      <c r="O2042">
        <f t="shared" si="62"/>
        <v>170.5021874</v>
      </c>
      <c r="P2042">
        <f t="shared" si="63"/>
        <v>-45.868788479999999</v>
      </c>
      <c r="R2042">
        <v>351700</v>
      </c>
      <c r="S2042" t="s">
        <v>2135</v>
      </c>
      <c r="T2042" t="s">
        <v>96</v>
      </c>
      <c r="U2042">
        <v>0</v>
      </c>
      <c r="V2042">
        <v>0</v>
      </c>
      <c r="W2042">
        <v>0</v>
      </c>
      <c r="X2042">
        <v>0</v>
      </c>
      <c r="Y2042">
        <v>0.5</v>
      </c>
      <c r="Z2042">
        <v>0</v>
      </c>
      <c r="AA2042">
        <v>0</v>
      </c>
      <c r="AB2042">
        <v>0</v>
      </c>
      <c r="AC2042">
        <v>0.5</v>
      </c>
      <c r="AD2042">
        <v>0.02</v>
      </c>
      <c r="AE2042">
        <v>0.471898754032333</v>
      </c>
      <c r="AF2042">
        <v>170.5296846</v>
      </c>
      <c r="AG2042">
        <v>-45.846828410000001</v>
      </c>
      <c r="AI2042">
        <v>357700</v>
      </c>
      <c r="AJ2042" t="s">
        <v>2190</v>
      </c>
      <c r="AK2042" t="s">
        <v>96</v>
      </c>
      <c r="AL2042">
        <v>0</v>
      </c>
      <c r="AM2042">
        <v>0.91</v>
      </c>
      <c r="AN2042">
        <v>0</v>
      </c>
      <c r="AO2042">
        <v>0</v>
      </c>
      <c r="AP2042">
        <v>0</v>
      </c>
      <c r="AQ2042">
        <v>0</v>
      </c>
      <c r="AR2042">
        <v>0</v>
      </c>
      <c r="AS2042">
        <v>0</v>
      </c>
      <c r="AT2042">
        <v>0.09</v>
      </c>
      <c r="AU2042">
        <v>0</v>
      </c>
      <c r="AV2042">
        <v>7.3531105458849204</v>
      </c>
      <c r="AW2042">
        <v>168.37465710000001</v>
      </c>
      <c r="AX2042">
        <v>-45.546541400000002</v>
      </c>
    </row>
    <row r="2043" spans="1:50" x14ac:dyDescent="0.55000000000000004">
      <c r="A2043">
        <v>352900</v>
      </c>
      <c r="B2043" t="s">
        <v>2147</v>
      </c>
      <c r="C2043" t="s">
        <v>96</v>
      </c>
      <c r="D2043">
        <v>0</v>
      </c>
      <c r="E2043">
        <v>0</v>
      </c>
      <c r="F2043">
        <v>0</v>
      </c>
      <c r="G2043">
        <v>0</v>
      </c>
      <c r="H2043">
        <v>0.43</v>
      </c>
      <c r="I2043">
        <v>0</v>
      </c>
      <c r="J2043">
        <v>0</v>
      </c>
      <c r="K2043">
        <v>0.01</v>
      </c>
      <c r="L2043">
        <v>0.56000000000000005</v>
      </c>
      <c r="M2043">
        <v>0.02</v>
      </c>
      <c r="N2043">
        <v>1.34756465601702</v>
      </c>
      <c r="O2043">
        <f t="shared" si="62"/>
        <v>170.49272730000001</v>
      </c>
      <c r="P2043">
        <f t="shared" si="63"/>
        <v>-45.875749399999997</v>
      </c>
      <c r="R2043">
        <v>351800</v>
      </c>
      <c r="S2043" t="s">
        <v>2136</v>
      </c>
      <c r="T2043" t="s">
        <v>96</v>
      </c>
      <c r="U2043">
        <v>0</v>
      </c>
      <c r="V2043">
        <v>0</v>
      </c>
      <c r="W2043">
        <v>0</v>
      </c>
      <c r="X2043">
        <v>0</v>
      </c>
      <c r="Y2043">
        <v>1</v>
      </c>
      <c r="Z2043">
        <v>0</v>
      </c>
      <c r="AA2043">
        <v>0</v>
      </c>
      <c r="AB2043">
        <v>0</v>
      </c>
      <c r="AC2043">
        <v>0</v>
      </c>
      <c r="AD2043">
        <v>0.02</v>
      </c>
      <c r="AE2043">
        <v>0.74165480524384997</v>
      </c>
      <c r="AF2043">
        <v>170.59383349999999</v>
      </c>
      <c r="AG2043">
        <v>-45.822971989999999</v>
      </c>
      <c r="AI2043">
        <v>357900</v>
      </c>
      <c r="AJ2043" t="s">
        <v>2191</v>
      </c>
      <c r="AK2043" t="s">
        <v>96</v>
      </c>
      <c r="AL2043">
        <v>0</v>
      </c>
      <c r="AM2043">
        <v>0.56999999999999995</v>
      </c>
      <c r="AN2043">
        <v>0</v>
      </c>
      <c r="AO2043">
        <v>0</v>
      </c>
      <c r="AP2043">
        <v>1.0000000000000101E-2</v>
      </c>
      <c r="AQ2043">
        <v>0.32</v>
      </c>
      <c r="AR2043">
        <v>0</v>
      </c>
      <c r="AS2043">
        <v>0</v>
      </c>
      <c r="AT2043">
        <v>0.1</v>
      </c>
      <c r="AU2043">
        <v>0</v>
      </c>
      <c r="AV2043" t="s">
        <v>97</v>
      </c>
      <c r="AW2043">
        <v>167.67309</v>
      </c>
      <c r="AX2043">
        <v>-46.01728241</v>
      </c>
    </row>
    <row r="2044" spans="1:50" x14ac:dyDescent="0.55000000000000004">
      <c r="A2044">
        <v>353000</v>
      </c>
      <c r="B2044" t="s">
        <v>2148</v>
      </c>
      <c r="C2044" t="s">
        <v>96</v>
      </c>
      <c r="D2044">
        <v>0</v>
      </c>
      <c r="E2044">
        <v>7.0000000000000007E-2</v>
      </c>
      <c r="F2044">
        <v>0</v>
      </c>
      <c r="G2044">
        <v>0</v>
      </c>
      <c r="H2044">
        <v>0.64</v>
      </c>
      <c r="I2044">
        <v>0.05</v>
      </c>
      <c r="J2044">
        <v>0</v>
      </c>
      <c r="K2044">
        <v>0.06</v>
      </c>
      <c r="L2044">
        <v>0.18</v>
      </c>
      <c r="M2044">
        <v>0.02</v>
      </c>
      <c r="N2044">
        <v>3.2520665094331802</v>
      </c>
      <c r="O2044">
        <f t="shared" si="62"/>
        <v>170.5419488</v>
      </c>
      <c r="P2044">
        <f t="shared" si="63"/>
        <v>-45.855176129999997</v>
      </c>
      <c r="R2044">
        <v>351900</v>
      </c>
      <c r="S2044" t="s">
        <v>2137</v>
      </c>
      <c r="T2044" t="s">
        <v>96</v>
      </c>
      <c r="U2044">
        <v>0</v>
      </c>
      <c r="V2044">
        <v>0</v>
      </c>
      <c r="W2044">
        <v>0</v>
      </c>
      <c r="X2044">
        <v>0</v>
      </c>
      <c r="Y2044">
        <v>0.25</v>
      </c>
      <c r="Z2044">
        <v>0</v>
      </c>
      <c r="AA2044">
        <v>0</v>
      </c>
      <c r="AB2044">
        <v>0</v>
      </c>
      <c r="AC2044">
        <v>0.75</v>
      </c>
      <c r="AD2044">
        <v>0.02</v>
      </c>
      <c r="AE2044">
        <v>0.78705379221161498</v>
      </c>
      <c r="AF2044">
        <v>170.54490340000001</v>
      </c>
      <c r="AG2044">
        <v>-45.841759699999997</v>
      </c>
      <c r="AI2044">
        <v>358000</v>
      </c>
      <c r="AJ2044" t="s">
        <v>2192</v>
      </c>
      <c r="AK2044" t="s">
        <v>96</v>
      </c>
      <c r="AL2044">
        <v>0</v>
      </c>
      <c r="AM2044">
        <v>0.85</v>
      </c>
      <c r="AN2044">
        <v>0</v>
      </c>
      <c r="AO2044">
        <v>0</v>
      </c>
      <c r="AP2044">
        <v>0</v>
      </c>
      <c r="AQ2044">
        <v>0.15</v>
      </c>
      <c r="AR2044">
        <v>0</v>
      </c>
      <c r="AS2044">
        <v>0</v>
      </c>
      <c r="AT2044">
        <v>0</v>
      </c>
      <c r="AU2044">
        <v>0</v>
      </c>
      <c r="AV2044" t="s">
        <v>97</v>
      </c>
      <c r="AW2044">
        <v>168.0261404</v>
      </c>
      <c r="AX2044">
        <v>-45.890935089999999</v>
      </c>
    </row>
    <row r="2045" spans="1:50" x14ac:dyDescent="0.55000000000000004">
      <c r="A2045">
        <v>353100</v>
      </c>
      <c r="B2045" t="s">
        <v>2149</v>
      </c>
      <c r="C2045" t="s">
        <v>96</v>
      </c>
      <c r="D2045">
        <v>0</v>
      </c>
      <c r="E2045">
        <v>0</v>
      </c>
      <c r="F2045">
        <v>0</v>
      </c>
      <c r="G2045">
        <v>0</v>
      </c>
      <c r="H2045">
        <v>0.23</v>
      </c>
      <c r="I2045">
        <v>0</v>
      </c>
      <c r="J2045">
        <v>0</v>
      </c>
      <c r="K2045">
        <v>0.04</v>
      </c>
      <c r="L2045">
        <v>0.73</v>
      </c>
      <c r="M2045">
        <v>0.02</v>
      </c>
      <c r="N2045">
        <v>1.15745494110845</v>
      </c>
      <c r="O2045">
        <f t="shared" si="62"/>
        <v>170.5198063</v>
      </c>
      <c r="P2045">
        <f t="shared" si="63"/>
        <v>-45.864625590000003</v>
      </c>
      <c r="R2045">
        <v>352000</v>
      </c>
      <c r="S2045" t="s">
        <v>2138</v>
      </c>
      <c r="T2045" t="s">
        <v>96</v>
      </c>
      <c r="U2045">
        <v>0</v>
      </c>
      <c r="V2045">
        <v>0</v>
      </c>
      <c r="W2045">
        <v>0</v>
      </c>
      <c r="X2045">
        <v>0</v>
      </c>
      <c r="Y2045">
        <v>0.66</v>
      </c>
      <c r="Z2045">
        <v>0</v>
      </c>
      <c r="AA2045">
        <v>0</v>
      </c>
      <c r="AB2045">
        <v>0</v>
      </c>
      <c r="AC2045">
        <v>0.34</v>
      </c>
      <c r="AD2045">
        <v>0.02</v>
      </c>
      <c r="AE2045">
        <v>2.61493632316279</v>
      </c>
      <c r="AF2045">
        <v>170.52237249999999</v>
      </c>
      <c r="AG2045">
        <v>-45.852386189999997</v>
      </c>
      <c r="AI2045">
        <v>358100</v>
      </c>
      <c r="AJ2045" t="s">
        <v>2193</v>
      </c>
      <c r="AK2045" t="s">
        <v>96</v>
      </c>
      <c r="AL2045">
        <v>0</v>
      </c>
      <c r="AM2045">
        <v>0.52</v>
      </c>
      <c r="AN2045">
        <v>0</v>
      </c>
      <c r="AO2045">
        <v>0</v>
      </c>
      <c r="AP2045">
        <v>0</v>
      </c>
      <c r="AQ2045">
        <v>0.3</v>
      </c>
      <c r="AR2045">
        <v>0</v>
      </c>
      <c r="AS2045">
        <v>0</v>
      </c>
      <c r="AT2045">
        <v>0.18</v>
      </c>
      <c r="AU2045">
        <v>0</v>
      </c>
      <c r="AV2045">
        <v>5.9568620246885704</v>
      </c>
      <c r="AW2045">
        <v>168.88204150000001</v>
      </c>
      <c r="AX2045">
        <v>-45.682178200000003</v>
      </c>
    </row>
    <row r="2046" spans="1:50" x14ac:dyDescent="0.55000000000000004">
      <c r="A2046">
        <v>353200</v>
      </c>
      <c r="B2046" t="s">
        <v>2150</v>
      </c>
      <c r="C2046" t="s">
        <v>96</v>
      </c>
      <c r="D2046">
        <v>0</v>
      </c>
      <c r="E2046">
        <v>0</v>
      </c>
      <c r="F2046">
        <v>0</v>
      </c>
      <c r="G2046">
        <v>0</v>
      </c>
      <c r="H2046">
        <v>0.25</v>
      </c>
      <c r="I2046">
        <v>0</v>
      </c>
      <c r="J2046">
        <v>0</v>
      </c>
      <c r="K2046">
        <v>0</v>
      </c>
      <c r="L2046">
        <v>0.75</v>
      </c>
      <c r="M2046">
        <v>0.02</v>
      </c>
      <c r="N2046">
        <v>0.92015113251715697</v>
      </c>
      <c r="O2046">
        <f t="shared" si="62"/>
        <v>170.5121168</v>
      </c>
      <c r="P2046">
        <f t="shared" si="63"/>
        <v>-45.867937920000003</v>
      </c>
      <c r="R2046">
        <v>352100</v>
      </c>
      <c r="S2046" t="s">
        <v>2139</v>
      </c>
      <c r="T2046" t="s">
        <v>96</v>
      </c>
      <c r="U2046">
        <v>0</v>
      </c>
      <c r="V2046">
        <v>0</v>
      </c>
      <c r="W2046">
        <v>0</v>
      </c>
      <c r="X2046">
        <v>0</v>
      </c>
      <c r="Y2046">
        <v>0</v>
      </c>
      <c r="Z2046">
        <v>0</v>
      </c>
      <c r="AA2046">
        <v>0</v>
      </c>
      <c r="AB2046">
        <v>0</v>
      </c>
      <c r="AC2046">
        <v>1</v>
      </c>
      <c r="AD2046">
        <v>0.02</v>
      </c>
      <c r="AE2046" t="s">
        <v>97</v>
      </c>
      <c r="AF2046">
        <v>170.48137729999999</v>
      </c>
      <c r="AG2046">
        <v>-45.874816619999997</v>
      </c>
      <c r="AI2046">
        <v>358200</v>
      </c>
      <c r="AJ2046" t="s">
        <v>2194</v>
      </c>
      <c r="AK2046" t="s">
        <v>96</v>
      </c>
      <c r="AL2046">
        <v>0</v>
      </c>
      <c r="AM2046">
        <v>0.68</v>
      </c>
      <c r="AN2046">
        <v>0</v>
      </c>
      <c r="AO2046">
        <v>0</v>
      </c>
      <c r="AP2046">
        <v>0</v>
      </c>
      <c r="AQ2046">
        <v>0.12</v>
      </c>
      <c r="AR2046">
        <v>0</v>
      </c>
      <c r="AS2046">
        <v>0.03</v>
      </c>
      <c r="AT2046">
        <v>0.17</v>
      </c>
      <c r="AU2046">
        <v>0</v>
      </c>
      <c r="AV2046">
        <v>10.7049592063624</v>
      </c>
      <c r="AW2046">
        <v>168.61002109999899</v>
      </c>
      <c r="AX2046">
        <v>-45.749217389999998</v>
      </c>
    </row>
    <row r="2047" spans="1:50" x14ac:dyDescent="0.55000000000000004">
      <c r="A2047">
        <v>353300</v>
      </c>
      <c r="B2047" t="s">
        <v>2151</v>
      </c>
      <c r="C2047" t="s">
        <v>96</v>
      </c>
      <c r="D2047">
        <v>0</v>
      </c>
      <c r="E2047">
        <v>0.05</v>
      </c>
      <c r="F2047">
        <v>0</v>
      </c>
      <c r="G2047">
        <v>0</v>
      </c>
      <c r="H2047">
        <v>0.79999999999999905</v>
      </c>
      <c r="I2047">
        <v>0.05</v>
      </c>
      <c r="J2047">
        <v>0</v>
      </c>
      <c r="K2047">
        <v>0.01</v>
      </c>
      <c r="L2047">
        <v>0.09</v>
      </c>
      <c r="M2047">
        <v>0.02</v>
      </c>
      <c r="N2047">
        <v>2.5458868097613898</v>
      </c>
      <c r="O2047">
        <f t="shared" si="62"/>
        <v>170.48404239999999</v>
      </c>
      <c r="P2047">
        <f t="shared" si="63"/>
        <v>-45.885644480000003</v>
      </c>
      <c r="R2047">
        <v>352200</v>
      </c>
      <c r="S2047" t="s">
        <v>2140</v>
      </c>
      <c r="T2047" t="s">
        <v>96</v>
      </c>
      <c r="U2047">
        <v>0</v>
      </c>
      <c r="V2047">
        <v>0</v>
      </c>
      <c r="W2047">
        <v>0</v>
      </c>
      <c r="X2047">
        <v>0</v>
      </c>
      <c r="Y2047">
        <v>0.74</v>
      </c>
      <c r="Z2047">
        <v>0</v>
      </c>
      <c r="AA2047">
        <v>0</v>
      </c>
      <c r="AB2047">
        <v>0</v>
      </c>
      <c r="AC2047">
        <v>0.26</v>
      </c>
      <c r="AD2047">
        <v>0.02</v>
      </c>
      <c r="AE2047">
        <v>3.6322919902938402</v>
      </c>
      <c r="AF2047">
        <v>170.51916850000001</v>
      </c>
      <c r="AG2047">
        <v>-45.858778489999999</v>
      </c>
      <c r="AI2047">
        <v>358300</v>
      </c>
      <c r="AJ2047" t="s">
        <v>2195</v>
      </c>
      <c r="AK2047" t="s">
        <v>96</v>
      </c>
      <c r="AL2047">
        <v>0</v>
      </c>
      <c r="AM2047">
        <v>0.56999999999999995</v>
      </c>
      <c r="AN2047">
        <v>0</v>
      </c>
      <c r="AO2047">
        <v>0</v>
      </c>
      <c r="AP2047">
        <v>0</v>
      </c>
      <c r="AQ2047">
        <v>0.43</v>
      </c>
      <c r="AR2047">
        <v>0</v>
      </c>
      <c r="AS2047">
        <v>0</v>
      </c>
      <c r="AT2047">
        <v>0</v>
      </c>
      <c r="AU2047">
        <v>0</v>
      </c>
      <c r="AV2047">
        <v>9.6536653480245498</v>
      </c>
      <c r="AW2047">
        <v>168.31787</v>
      </c>
      <c r="AX2047">
        <v>-46.00199113</v>
      </c>
    </row>
    <row r="2048" spans="1:50" x14ac:dyDescent="0.55000000000000004">
      <c r="A2048">
        <v>353400</v>
      </c>
      <c r="B2048" t="s">
        <v>2152</v>
      </c>
      <c r="C2048" t="s">
        <v>96</v>
      </c>
      <c r="D2048">
        <v>0</v>
      </c>
      <c r="E2048">
        <v>0.01</v>
      </c>
      <c r="F2048">
        <v>0</v>
      </c>
      <c r="G2048">
        <v>0</v>
      </c>
      <c r="H2048">
        <v>0.24</v>
      </c>
      <c r="I2048">
        <v>0</v>
      </c>
      <c r="J2048">
        <v>0</v>
      </c>
      <c r="K2048">
        <v>0</v>
      </c>
      <c r="L2048">
        <v>0.75</v>
      </c>
      <c r="M2048">
        <v>0.02</v>
      </c>
      <c r="N2048">
        <v>0.755132682768066</v>
      </c>
      <c r="O2048">
        <f t="shared" si="62"/>
        <v>170.5029122</v>
      </c>
      <c r="P2048">
        <f t="shared" si="63"/>
        <v>-45.877124709999997</v>
      </c>
      <c r="R2048">
        <v>352300</v>
      </c>
      <c r="S2048" t="s">
        <v>2141</v>
      </c>
      <c r="T2048" t="s">
        <v>96</v>
      </c>
      <c r="U2048">
        <v>0</v>
      </c>
      <c r="V2048">
        <v>0</v>
      </c>
      <c r="W2048">
        <v>0</v>
      </c>
      <c r="X2048">
        <v>0</v>
      </c>
      <c r="Y2048">
        <v>0.91</v>
      </c>
      <c r="Z2048">
        <v>0</v>
      </c>
      <c r="AA2048">
        <v>0</v>
      </c>
      <c r="AB2048">
        <v>0</v>
      </c>
      <c r="AC2048">
        <v>0.09</v>
      </c>
      <c r="AD2048">
        <v>0.02</v>
      </c>
      <c r="AE2048">
        <v>2.86271424542762</v>
      </c>
      <c r="AF2048">
        <v>170.46858499999999</v>
      </c>
      <c r="AG2048">
        <v>-45.886841269999998</v>
      </c>
      <c r="AI2048">
        <v>358400</v>
      </c>
      <c r="AJ2048" t="s">
        <v>2196</v>
      </c>
      <c r="AK2048" t="s">
        <v>96</v>
      </c>
      <c r="AL2048">
        <v>0</v>
      </c>
      <c r="AM2048">
        <v>0.54</v>
      </c>
      <c r="AN2048">
        <v>0</v>
      </c>
      <c r="AO2048">
        <v>0</v>
      </c>
      <c r="AP2048">
        <v>-2.2204460492503101E-16</v>
      </c>
      <c r="AQ2048">
        <v>0.31</v>
      </c>
      <c r="AR2048">
        <v>0</v>
      </c>
      <c r="AS2048">
        <v>0.06</v>
      </c>
      <c r="AT2048">
        <v>0.09</v>
      </c>
      <c r="AU2048">
        <v>0</v>
      </c>
      <c r="AV2048">
        <v>9.5766763692478492</v>
      </c>
      <c r="AW2048">
        <v>168.05347839999999</v>
      </c>
      <c r="AX2048">
        <v>-46.192506790000003</v>
      </c>
    </row>
    <row r="2049" spans="1:50" x14ac:dyDescent="0.55000000000000004">
      <c r="A2049">
        <v>353500</v>
      </c>
      <c r="B2049" t="s">
        <v>2153</v>
      </c>
      <c r="C2049" t="s">
        <v>96</v>
      </c>
      <c r="D2049">
        <v>0</v>
      </c>
      <c r="E2049">
        <v>0.04</v>
      </c>
      <c r="F2049">
        <v>0</v>
      </c>
      <c r="G2049">
        <v>0</v>
      </c>
      <c r="H2049">
        <v>0.90999999999999903</v>
      </c>
      <c r="I2049">
        <v>0.03</v>
      </c>
      <c r="J2049">
        <v>0</v>
      </c>
      <c r="K2049">
        <v>0</v>
      </c>
      <c r="L2049">
        <v>0.02</v>
      </c>
      <c r="M2049">
        <v>0.02</v>
      </c>
      <c r="N2049">
        <v>3.2326585538832</v>
      </c>
      <c r="O2049">
        <f t="shared" si="62"/>
        <v>170.47568519999999</v>
      </c>
      <c r="P2049">
        <f t="shared" si="63"/>
        <v>-45.891945419999999</v>
      </c>
      <c r="R2049">
        <v>352400</v>
      </c>
      <c r="S2049" t="s">
        <v>2142</v>
      </c>
      <c r="T2049" t="s">
        <v>96</v>
      </c>
      <c r="U2049">
        <v>0</v>
      </c>
      <c r="V2049">
        <v>0</v>
      </c>
      <c r="W2049">
        <v>0</v>
      </c>
      <c r="X2049">
        <v>0</v>
      </c>
      <c r="Y2049">
        <v>0.4</v>
      </c>
      <c r="Z2049">
        <v>0</v>
      </c>
      <c r="AA2049">
        <v>0</v>
      </c>
      <c r="AB2049">
        <v>0</v>
      </c>
      <c r="AC2049">
        <v>0.6</v>
      </c>
      <c r="AD2049">
        <v>0.02</v>
      </c>
      <c r="AE2049">
        <v>2.5603592112320599</v>
      </c>
      <c r="AF2049">
        <v>170.50786259999899</v>
      </c>
      <c r="AG2049">
        <v>-45.862902169999998</v>
      </c>
      <c r="AI2049">
        <v>358500</v>
      </c>
      <c r="AJ2049" t="s">
        <v>2197</v>
      </c>
      <c r="AK2049" t="s">
        <v>96</v>
      </c>
      <c r="AL2049">
        <v>0</v>
      </c>
      <c r="AM2049">
        <v>0.79</v>
      </c>
      <c r="AN2049">
        <v>0</v>
      </c>
      <c r="AO2049">
        <v>0</v>
      </c>
      <c r="AP2049">
        <v>0</v>
      </c>
      <c r="AQ2049">
        <v>0.21</v>
      </c>
      <c r="AR2049">
        <v>0</v>
      </c>
      <c r="AS2049">
        <v>0</v>
      </c>
      <c r="AT2049">
        <v>0</v>
      </c>
      <c r="AU2049">
        <v>0</v>
      </c>
      <c r="AV2049">
        <v>10.15690579548</v>
      </c>
      <c r="AW2049">
        <v>168.56584009999901</v>
      </c>
      <c r="AX2049">
        <v>-46.129031189999999</v>
      </c>
    </row>
    <row r="2050" spans="1:50" x14ac:dyDescent="0.55000000000000004">
      <c r="A2050">
        <v>353600</v>
      </c>
      <c r="B2050" t="s">
        <v>2154</v>
      </c>
      <c r="C2050" t="s">
        <v>96</v>
      </c>
      <c r="D2050">
        <v>0</v>
      </c>
      <c r="E2050">
        <v>0.03</v>
      </c>
      <c r="F2050">
        <v>0</v>
      </c>
      <c r="G2050">
        <v>0</v>
      </c>
      <c r="H2050">
        <v>0.86</v>
      </c>
      <c r="I2050">
        <v>0.05</v>
      </c>
      <c r="J2050">
        <v>0</v>
      </c>
      <c r="K2050">
        <v>0.04</v>
      </c>
      <c r="L2050">
        <v>0.02</v>
      </c>
      <c r="M2050">
        <v>0.02</v>
      </c>
      <c r="N2050">
        <v>5.0993211849321796</v>
      </c>
      <c r="O2050">
        <f t="shared" si="62"/>
        <v>170.56534809999999</v>
      </c>
      <c r="P2050">
        <f t="shared" si="63"/>
        <v>-45.852504060000001</v>
      </c>
      <c r="R2050">
        <v>352500</v>
      </c>
      <c r="S2050" t="s">
        <v>2143</v>
      </c>
      <c r="T2050" t="s">
        <v>96</v>
      </c>
      <c r="U2050">
        <v>0</v>
      </c>
      <c r="V2050">
        <v>0</v>
      </c>
      <c r="W2050">
        <v>0</v>
      </c>
      <c r="X2050">
        <v>0</v>
      </c>
      <c r="Y2050">
        <v>1</v>
      </c>
      <c r="Z2050">
        <v>0</v>
      </c>
      <c r="AA2050">
        <v>0</v>
      </c>
      <c r="AB2050">
        <v>0</v>
      </c>
      <c r="AC2050">
        <v>0</v>
      </c>
      <c r="AD2050">
        <v>0.02</v>
      </c>
      <c r="AE2050" t="s">
        <v>97</v>
      </c>
      <c r="AF2050">
        <v>170.4255345</v>
      </c>
      <c r="AG2050">
        <v>-45.919845639999998</v>
      </c>
      <c r="AI2050">
        <v>358600</v>
      </c>
      <c r="AJ2050" t="s">
        <v>2198</v>
      </c>
      <c r="AK2050" t="s">
        <v>96</v>
      </c>
      <c r="AL2050">
        <v>0</v>
      </c>
      <c r="AM2050">
        <v>0.45</v>
      </c>
      <c r="AN2050">
        <v>0</v>
      </c>
      <c r="AO2050">
        <v>0</v>
      </c>
      <c r="AP2050">
        <v>0.03</v>
      </c>
      <c r="AQ2050">
        <v>0.32</v>
      </c>
      <c r="AR2050">
        <v>0</v>
      </c>
      <c r="AS2050">
        <v>0.04</v>
      </c>
      <c r="AT2050">
        <v>0.16</v>
      </c>
      <c r="AU2050">
        <v>0</v>
      </c>
      <c r="AV2050">
        <v>13.7852329035724</v>
      </c>
      <c r="AW2050">
        <v>168.32382509999999</v>
      </c>
      <c r="AX2050">
        <v>-46.144860710000003</v>
      </c>
    </row>
    <row r="2051" spans="1:50" x14ac:dyDescent="0.55000000000000004">
      <c r="A2051">
        <v>353700</v>
      </c>
      <c r="B2051" t="s">
        <v>2155</v>
      </c>
      <c r="C2051" t="s">
        <v>96</v>
      </c>
      <c r="D2051" t="s">
        <v>97</v>
      </c>
      <c r="E2051" t="s">
        <v>97</v>
      </c>
      <c r="F2051" t="s">
        <v>97</v>
      </c>
      <c r="G2051">
        <v>0</v>
      </c>
      <c r="H2051" t="s">
        <v>97</v>
      </c>
      <c r="I2051" t="s">
        <v>97</v>
      </c>
      <c r="J2051">
        <v>0</v>
      </c>
      <c r="K2051" t="s">
        <v>97</v>
      </c>
      <c r="L2051" t="s">
        <v>97</v>
      </c>
      <c r="M2051">
        <v>0.02</v>
      </c>
      <c r="N2051" t="s">
        <v>97</v>
      </c>
      <c r="O2051">
        <f t="shared" si="62"/>
        <v>170.5253251</v>
      </c>
      <c r="P2051">
        <f t="shared" si="63"/>
        <v>-45.87139217</v>
      </c>
      <c r="R2051">
        <v>352600</v>
      </c>
      <c r="S2051" t="s">
        <v>2144</v>
      </c>
      <c r="T2051" t="s">
        <v>96</v>
      </c>
      <c r="U2051">
        <v>0</v>
      </c>
      <c r="V2051">
        <v>0</v>
      </c>
      <c r="W2051">
        <v>0</v>
      </c>
      <c r="X2051">
        <v>0</v>
      </c>
      <c r="Y2051">
        <v>0.96</v>
      </c>
      <c r="Z2051">
        <v>0</v>
      </c>
      <c r="AA2051">
        <v>0</v>
      </c>
      <c r="AB2051">
        <v>0</v>
      </c>
      <c r="AC2051">
        <v>0.04</v>
      </c>
      <c r="AD2051">
        <v>0.02</v>
      </c>
      <c r="AE2051">
        <v>4.7502744974598903</v>
      </c>
      <c r="AF2051">
        <v>170.4373693</v>
      </c>
      <c r="AG2051">
        <v>-45.907097120000003</v>
      </c>
      <c r="AI2051">
        <v>358700</v>
      </c>
      <c r="AJ2051" t="s">
        <v>2199</v>
      </c>
      <c r="AK2051" t="s">
        <v>96</v>
      </c>
      <c r="AL2051">
        <v>0</v>
      </c>
      <c r="AM2051">
        <v>0.56000000000000005</v>
      </c>
      <c r="AN2051">
        <v>0</v>
      </c>
      <c r="AO2051">
        <v>0</v>
      </c>
      <c r="AP2051">
        <v>0</v>
      </c>
      <c r="AQ2051">
        <v>0.44</v>
      </c>
      <c r="AR2051">
        <v>0</v>
      </c>
      <c r="AS2051">
        <v>0</v>
      </c>
      <c r="AT2051">
        <v>0</v>
      </c>
      <c r="AU2051">
        <v>0</v>
      </c>
      <c r="AV2051">
        <v>6.6925667860598796</v>
      </c>
      <c r="AW2051">
        <v>168.33027039999999</v>
      </c>
      <c r="AX2051">
        <v>-46.245352439999998</v>
      </c>
    </row>
    <row r="2052" spans="1:50" x14ac:dyDescent="0.55000000000000004">
      <c r="A2052">
        <v>353800</v>
      </c>
      <c r="B2052" t="s">
        <v>2156</v>
      </c>
      <c r="C2052" t="s">
        <v>96</v>
      </c>
      <c r="D2052">
        <v>0</v>
      </c>
      <c r="E2052">
        <v>0.04</v>
      </c>
      <c r="F2052">
        <v>0</v>
      </c>
      <c r="G2052">
        <v>0</v>
      </c>
      <c r="H2052">
        <v>0.49</v>
      </c>
      <c r="I2052">
        <v>0.03</v>
      </c>
      <c r="J2052">
        <v>0</v>
      </c>
      <c r="K2052">
        <v>0.03</v>
      </c>
      <c r="L2052">
        <v>0.41</v>
      </c>
      <c r="M2052">
        <v>0.02</v>
      </c>
      <c r="N2052">
        <v>1.70740156386858</v>
      </c>
      <c r="O2052">
        <f t="shared" ref="O2052:O2115" si="64">VLOOKUP($A2052,$R$2:$AG$2152, 15)</f>
        <v>170.49318449999899</v>
      </c>
      <c r="P2052">
        <f t="shared" ref="P2052:P2115" si="65">VLOOKUP($A2052,$R$2:$AG$2152, 16)</f>
        <v>-45.88464081</v>
      </c>
      <c r="R2052">
        <v>352700</v>
      </c>
      <c r="S2052" t="s">
        <v>2145</v>
      </c>
      <c r="T2052" t="s">
        <v>96</v>
      </c>
      <c r="U2052">
        <v>0</v>
      </c>
      <c r="V2052">
        <v>0</v>
      </c>
      <c r="W2052">
        <v>0</v>
      </c>
      <c r="X2052">
        <v>0</v>
      </c>
      <c r="Y2052">
        <v>0.89</v>
      </c>
      <c r="Z2052">
        <v>0</v>
      </c>
      <c r="AA2052">
        <v>0</v>
      </c>
      <c r="AB2052">
        <v>0</v>
      </c>
      <c r="AC2052">
        <v>0.11</v>
      </c>
      <c r="AD2052">
        <v>0.02</v>
      </c>
      <c r="AE2052">
        <v>6.8536872467099696</v>
      </c>
      <c r="AF2052">
        <v>170.61881579999999</v>
      </c>
      <c r="AG2052">
        <v>-45.813123930000003</v>
      </c>
      <c r="AI2052">
        <v>358800</v>
      </c>
      <c r="AJ2052" t="s">
        <v>2200</v>
      </c>
      <c r="AK2052" t="s">
        <v>96</v>
      </c>
      <c r="AL2052">
        <v>0</v>
      </c>
      <c r="AM2052">
        <v>0.52</v>
      </c>
      <c r="AN2052">
        <v>0</v>
      </c>
      <c r="AO2052">
        <v>0</v>
      </c>
      <c r="AP2052">
        <v>0</v>
      </c>
      <c r="AQ2052">
        <v>0.38</v>
      </c>
      <c r="AR2052">
        <v>0</v>
      </c>
      <c r="AS2052">
        <v>0</v>
      </c>
      <c r="AT2052">
        <v>0.1</v>
      </c>
      <c r="AU2052">
        <v>0</v>
      </c>
      <c r="AV2052">
        <v>17.159067792563899</v>
      </c>
      <c r="AW2052">
        <v>168.0151329</v>
      </c>
      <c r="AX2052">
        <v>-46.364907070000001</v>
      </c>
    </row>
    <row r="2053" spans="1:50" x14ac:dyDescent="0.55000000000000004">
      <c r="A2053">
        <v>353900</v>
      </c>
      <c r="B2053" t="s">
        <v>2157</v>
      </c>
      <c r="C2053" t="s">
        <v>96</v>
      </c>
      <c r="D2053">
        <v>0</v>
      </c>
      <c r="E2053">
        <v>0.04</v>
      </c>
      <c r="F2053">
        <v>0</v>
      </c>
      <c r="G2053">
        <v>0</v>
      </c>
      <c r="H2053">
        <v>0.96</v>
      </c>
      <c r="I2053">
        <v>0</v>
      </c>
      <c r="J2053">
        <v>0</v>
      </c>
      <c r="K2053">
        <v>0</v>
      </c>
      <c r="L2053">
        <v>0</v>
      </c>
      <c r="M2053">
        <v>0.02</v>
      </c>
      <c r="N2053">
        <v>9.5310474402708891</v>
      </c>
      <c r="O2053">
        <f t="shared" si="64"/>
        <v>170.6665169</v>
      </c>
      <c r="P2053">
        <f t="shared" si="65"/>
        <v>-45.857259409999998</v>
      </c>
      <c r="R2053">
        <v>352800</v>
      </c>
      <c r="S2053" t="s">
        <v>2146</v>
      </c>
      <c r="T2053" t="s">
        <v>96</v>
      </c>
      <c r="U2053">
        <v>0</v>
      </c>
      <c r="V2053">
        <v>0</v>
      </c>
      <c r="W2053">
        <v>0</v>
      </c>
      <c r="X2053">
        <v>0</v>
      </c>
      <c r="Y2053">
        <v>1</v>
      </c>
      <c r="Z2053">
        <v>0</v>
      </c>
      <c r="AA2053">
        <v>0</v>
      </c>
      <c r="AB2053">
        <v>0</v>
      </c>
      <c r="AC2053">
        <v>0</v>
      </c>
      <c r="AD2053">
        <v>0.02</v>
      </c>
      <c r="AE2053">
        <v>1.9284263921187099</v>
      </c>
      <c r="AF2053">
        <v>170.5021874</v>
      </c>
      <c r="AG2053">
        <v>-45.868788479999999</v>
      </c>
      <c r="AI2053">
        <v>358900</v>
      </c>
      <c r="AJ2053" t="s">
        <v>2201</v>
      </c>
      <c r="AK2053" t="s">
        <v>96</v>
      </c>
      <c r="AL2053">
        <v>0</v>
      </c>
      <c r="AM2053">
        <v>0.14000000000000001</v>
      </c>
      <c r="AN2053">
        <v>0</v>
      </c>
      <c r="AO2053">
        <v>0</v>
      </c>
      <c r="AP2053">
        <v>0</v>
      </c>
      <c r="AQ2053">
        <v>0.45</v>
      </c>
      <c r="AR2053">
        <v>0</v>
      </c>
      <c r="AS2053">
        <v>0.14000000000000001</v>
      </c>
      <c r="AT2053">
        <v>0.27</v>
      </c>
      <c r="AU2053">
        <v>0</v>
      </c>
      <c r="AV2053">
        <v>6.0702081918068096</v>
      </c>
      <c r="AW2053">
        <v>168.25553450000001</v>
      </c>
      <c r="AX2053">
        <v>-46.335784289999999</v>
      </c>
    </row>
    <row r="2054" spans="1:50" x14ac:dyDescent="0.55000000000000004">
      <c r="A2054">
        <v>354000</v>
      </c>
      <c r="B2054" t="s">
        <v>2158</v>
      </c>
      <c r="C2054" t="s">
        <v>96</v>
      </c>
      <c r="D2054">
        <v>0</v>
      </c>
      <c r="E2054">
        <v>0.02</v>
      </c>
      <c r="F2054">
        <v>0</v>
      </c>
      <c r="G2054">
        <v>0</v>
      </c>
      <c r="H2054">
        <v>0.96</v>
      </c>
      <c r="I2054">
        <v>0.02</v>
      </c>
      <c r="J2054">
        <v>0</v>
      </c>
      <c r="K2054">
        <v>0</v>
      </c>
      <c r="L2054">
        <v>0</v>
      </c>
      <c r="M2054">
        <v>0.02</v>
      </c>
      <c r="N2054">
        <v>4.4619567191630498</v>
      </c>
      <c r="O2054">
        <f t="shared" si="64"/>
        <v>170.46034589999999</v>
      </c>
      <c r="P2054">
        <f t="shared" si="65"/>
        <v>-45.904716290000003</v>
      </c>
      <c r="R2054">
        <v>352900</v>
      </c>
      <c r="S2054" t="s">
        <v>2147</v>
      </c>
      <c r="T2054" t="s">
        <v>96</v>
      </c>
      <c r="U2054">
        <v>0</v>
      </c>
      <c r="V2054">
        <v>0</v>
      </c>
      <c r="W2054">
        <v>0</v>
      </c>
      <c r="X2054">
        <v>0</v>
      </c>
      <c r="Y2054">
        <v>0.89</v>
      </c>
      <c r="Z2054">
        <v>0</v>
      </c>
      <c r="AA2054">
        <v>0</v>
      </c>
      <c r="AB2054">
        <v>0</v>
      </c>
      <c r="AC2054">
        <v>0.11</v>
      </c>
      <c r="AD2054">
        <v>0.02</v>
      </c>
      <c r="AE2054">
        <v>2.8743515898361398</v>
      </c>
      <c r="AF2054">
        <v>170.49272730000001</v>
      </c>
      <c r="AG2054">
        <v>-45.875749399999997</v>
      </c>
      <c r="AI2054">
        <v>359000</v>
      </c>
      <c r="AJ2054" t="s">
        <v>2202</v>
      </c>
      <c r="AK2054" t="s">
        <v>96</v>
      </c>
      <c r="AL2054">
        <v>0</v>
      </c>
      <c r="AM2054">
        <v>0</v>
      </c>
      <c r="AN2054">
        <v>0</v>
      </c>
      <c r="AO2054">
        <v>0</v>
      </c>
      <c r="AP2054">
        <v>0</v>
      </c>
      <c r="AQ2054">
        <v>1</v>
      </c>
      <c r="AR2054">
        <v>0</v>
      </c>
      <c r="AS2054">
        <v>0</v>
      </c>
      <c r="AT2054">
        <v>0</v>
      </c>
      <c r="AU2054">
        <v>0</v>
      </c>
      <c r="AV2054" t="s">
        <v>97</v>
      </c>
      <c r="AW2054">
        <v>168.47812709999999</v>
      </c>
      <c r="AX2054">
        <v>-46.300683720000002</v>
      </c>
    </row>
    <row r="2055" spans="1:50" x14ac:dyDescent="0.55000000000000004">
      <c r="A2055">
        <v>354100</v>
      </c>
      <c r="B2055" t="s">
        <v>2159</v>
      </c>
      <c r="C2055" t="s">
        <v>96</v>
      </c>
      <c r="D2055">
        <v>0</v>
      </c>
      <c r="E2055">
        <v>0.03</v>
      </c>
      <c r="F2055">
        <v>0</v>
      </c>
      <c r="G2055">
        <v>0</v>
      </c>
      <c r="H2055">
        <v>0.95</v>
      </c>
      <c r="I2055">
        <v>0.02</v>
      </c>
      <c r="J2055">
        <v>0</v>
      </c>
      <c r="K2055">
        <v>0</v>
      </c>
      <c r="L2055">
        <v>0</v>
      </c>
      <c r="M2055">
        <v>0.02</v>
      </c>
      <c r="N2055">
        <v>3.6175666985072801</v>
      </c>
      <c r="O2055">
        <f t="shared" si="64"/>
        <v>170.46859230000001</v>
      </c>
      <c r="P2055">
        <f t="shared" si="65"/>
        <v>-45.899318960000002</v>
      </c>
      <c r="R2055">
        <v>353000</v>
      </c>
      <c r="S2055" t="s">
        <v>2148</v>
      </c>
      <c r="T2055" t="s">
        <v>96</v>
      </c>
      <c r="U2055">
        <v>0</v>
      </c>
      <c r="V2055">
        <v>0</v>
      </c>
      <c r="W2055">
        <v>0</v>
      </c>
      <c r="X2055">
        <v>0</v>
      </c>
      <c r="Y2055">
        <v>0</v>
      </c>
      <c r="Z2055">
        <v>0</v>
      </c>
      <c r="AA2055">
        <v>0</v>
      </c>
      <c r="AB2055">
        <v>0</v>
      </c>
      <c r="AC2055">
        <v>1</v>
      </c>
      <c r="AD2055">
        <v>0.02</v>
      </c>
      <c r="AE2055" t="s">
        <v>97</v>
      </c>
      <c r="AF2055">
        <v>170.5419488</v>
      </c>
      <c r="AG2055">
        <v>-45.855176129999997</v>
      </c>
      <c r="AI2055">
        <v>359100</v>
      </c>
      <c r="AJ2055" t="s">
        <v>2203</v>
      </c>
      <c r="AK2055" t="s">
        <v>96</v>
      </c>
      <c r="AL2055">
        <v>0</v>
      </c>
      <c r="AM2055">
        <v>0.45</v>
      </c>
      <c r="AN2055">
        <v>0</v>
      </c>
      <c r="AO2055">
        <v>0</v>
      </c>
      <c r="AP2055">
        <v>0</v>
      </c>
      <c r="AQ2055">
        <v>0.39</v>
      </c>
      <c r="AR2055">
        <v>0</v>
      </c>
      <c r="AS2055">
        <v>0</v>
      </c>
      <c r="AT2055">
        <v>0.16</v>
      </c>
      <c r="AU2055">
        <v>0</v>
      </c>
      <c r="AV2055">
        <v>4.4623943304103602</v>
      </c>
      <c r="AW2055">
        <v>168.6700711</v>
      </c>
      <c r="AX2055">
        <v>-46.333438100000002</v>
      </c>
    </row>
    <row r="2056" spans="1:50" x14ac:dyDescent="0.55000000000000004">
      <c r="A2056">
        <v>354200</v>
      </c>
      <c r="B2056" t="s">
        <v>2160</v>
      </c>
      <c r="C2056" t="s">
        <v>96</v>
      </c>
      <c r="D2056">
        <v>0</v>
      </c>
      <c r="E2056">
        <v>0.06</v>
      </c>
      <c r="F2056">
        <v>0</v>
      </c>
      <c r="G2056">
        <v>0</v>
      </c>
      <c r="H2056">
        <v>0.78999999999999904</v>
      </c>
      <c r="I2056">
        <v>0.04</v>
      </c>
      <c r="J2056">
        <v>0</v>
      </c>
      <c r="K2056">
        <v>0.01</v>
      </c>
      <c r="L2056">
        <v>0.1</v>
      </c>
      <c r="M2056">
        <v>0.02</v>
      </c>
      <c r="N2056">
        <v>2.7627489750942802</v>
      </c>
      <c r="O2056">
        <f t="shared" si="64"/>
        <v>170.4820345</v>
      </c>
      <c r="P2056">
        <f t="shared" si="65"/>
        <v>-45.896771170000001</v>
      </c>
      <c r="R2056">
        <v>353100</v>
      </c>
      <c r="S2056" t="s">
        <v>2149</v>
      </c>
      <c r="T2056" t="s">
        <v>96</v>
      </c>
      <c r="U2056">
        <v>0</v>
      </c>
      <c r="V2056">
        <v>0.01</v>
      </c>
      <c r="W2056">
        <v>0</v>
      </c>
      <c r="X2056">
        <v>0</v>
      </c>
      <c r="Y2056">
        <v>0.68</v>
      </c>
      <c r="Z2056">
        <v>0.01</v>
      </c>
      <c r="AA2056">
        <v>0</v>
      </c>
      <c r="AB2056">
        <v>0.03</v>
      </c>
      <c r="AC2056">
        <v>0.27</v>
      </c>
      <c r="AD2056">
        <v>0.02</v>
      </c>
      <c r="AE2056">
        <v>4.6722766512042204</v>
      </c>
      <c r="AF2056">
        <v>170.5198063</v>
      </c>
      <c r="AG2056">
        <v>-45.864625590000003</v>
      </c>
      <c r="AI2056">
        <v>359300</v>
      </c>
      <c r="AJ2056" t="s">
        <v>2204</v>
      </c>
      <c r="AK2056" t="s">
        <v>96</v>
      </c>
      <c r="AL2056">
        <v>0</v>
      </c>
      <c r="AM2056">
        <v>0</v>
      </c>
      <c r="AN2056">
        <v>0</v>
      </c>
      <c r="AO2056">
        <v>0</v>
      </c>
      <c r="AP2056">
        <v>0.01</v>
      </c>
      <c r="AQ2056">
        <v>0.45</v>
      </c>
      <c r="AR2056">
        <v>0</v>
      </c>
      <c r="AS2056">
        <v>0.36</v>
      </c>
      <c r="AT2056">
        <v>0.18</v>
      </c>
      <c r="AU2056">
        <v>0</v>
      </c>
      <c r="AV2056" t="s">
        <v>97</v>
      </c>
      <c r="AW2056">
        <v>167.859025</v>
      </c>
      <c r="AX2056">
        <v>-46.985199430000002</v>
      </c>
    </row>
    <row r="2057" spans="1:50" x14ac:dyDescent="0.55000000000000004">
      <c r="A2057">
        <v>354300</v>
      </c>
      <c r="B2057" t="s">
        <v>2161</v>
      </c>
      <c r="C2057" t="s">
        <v>96</v>
      </c>
      <c r="D2057" t="s">
        <v>97</v>
      </c>
      <c r="E2057" t="s">
        <v>97</v>
      </c>
      <c r="F2057" t="s">
        <v>97</v>
      </c>
      <c r="G2057">
        <v>0</v>
      </c>
      <c r="H2057" t="s">
        <v>97</v>
      </c>
      <c r="I2057" t="s">
        <v>97</v>
      </c>
      <c r="J2057">
        <v>0</v>
      </c>
      <c r="K2057" t="s">
        <v>97</v>
      </c>
      <c r="L2057" t="s">
        <v>97</v>
      </c>
      <c r="M2057">
        <v>0.02</v>
      </c>
      <c r="N2057" t="s">
        <v>97</v>
      </c>
      <c r="O2057">
        <f t="shared" si="64"/>
        <v>170.50333599999999</v>
      </c>
      <c r="P2057">
        <f t="shared" si="65"/>
        <v>-45.892949940000001</v>
      </c>
      <c r="R2057">
        <v>353200</v>
      </c>
      <c r="S2057" t="s">
        <v>2150</v>
      </c>
      <c r="T2057" t="s">
        <v>96</v>
      </c>
      <c r="U2057">
        <v>0</v>
      </c>
      <c r="V2057">
        <v>0.04</v>
      </c>
      <c r="W2057">
        <v>0</v>
      </c>
      <c r="X2057">
        <v>0</v>
      </c>
      <c r="Y2057">
        <v>0.73</v>
      </c>
      <c r="Z2057">
        <v>0.03</v>
      </c>
      <c r="AA2057">
        <v>0</v>
      </c>
      <c r="AB2057">
        <v>0.03</v>
      </c>
      <c r="AC2057">
        <v>0.17</v>
      </c>
      <c r="AD2057">
        <v>0.02</v>
      </c>
      <c r="AE2057">
        <v>5.1895500794224896</v>
      </c>
      <c r="AF2057">
        <v>170.5121168</v>
      </c>
      <c r="AG2057">
        <v>-45.867937920000003</v>
      </c>
      <c r="AI2057">
        <v>359400</v>
      </c>
      <c r="AJ2057" t="s">
        <v>2205</v>
      </c>
      <c r="AK2057" t="s">
        <v>96</v>
      </c>
      <c r="AL2057">
        <v>0</v>
      </c>
      <c r="AM2057">
        <v>0.71</v>
      </c>
      <c r="AN2057">
        <v>0</v>
      </c>
      <c r="AO2057">
        <v>0</v>
      </c>
      <c r="AP2057">
        <v>0</v>
      </c>
      <c r="AQ2057">
        <v>0.28999999999999998</v>
      </c>
      <c r="AR2057">
        <v>0</v>
      </c>
      <c r="AS2057">
        <v>0</v>
      </c>
      <c r="AT2057">
        <v>0</v>
      </c>
      <c r="AU2057">
        <v>0</v>
      </c>
      <c r="AV2057">
        <v>3.32936058789404</v>
      </c>
      <c r="AW2057">
        <v>168.6040988</v>
      </c>
      <c r="AX2057">
        <v>-46.48269183</v>
      </c>
    </row>
    <row r="2058" spans="1:50" x14ac:dyDescent="0.55000000000000004">
      <c r="A2058">
        <v>354400</v>
      </c>
      <c r="B2058" t="s">
        <v>2162</v>
      </c>
      <c r="C2058" t="s">
        <v>96</v>
      </c>
      <c r="D2058">
        <v>0</v>
      </c>
      <c r="E2058">
        <v>0.05</v>
      </c>
      <c r="F2058">
        <v>0</v>
      </c>
      <c r="G2058">
        <v>0</v>
      </c>
      <c r="H2058">
        <v>0.91</v>
      </c>
      <c r="I2058">
        <v>0.03</v>
      </c>
      <c r="J2058">
        <v>0</v>
      </c>
      <c r="K2058">
        <v>0</v>
      </c>
      <c r="L2058">
        <v>0.01</v>
      </c>
      <c r="M2058">
        <v>0.02</v>
      </c>
      <c r="N2058">
        <v>3.6938427371719098</v>
      </c>
      <c r="O2058">
        <f t="shared" si="64"/>
        <v>170.48071959999999</v>
      </c>
      <c r="P2058">
        <f t="shared" si="65"/>
        <v>-45.903248040000001</v>
      </c>
      <c r="R2058">
        <v>353300</v>
      </c>
      <c r="S2058" t="s">
        <v>2151</v>
      </c>
      <c r="T2058" t="s">
        <v>96</v>
      </c>
      <c r="U2058">
        <v>0</v>
      </c>
      <c r="V2058">
        <v>0</v>
      </c>
      <c r="W2058">
        <v>0</v>
      </c>
      <c r="X2058">
        <v>0</v>
      </c>
      <c r="Y2058">
        <v>0.92</v>
      </c>
      <c r="Z2058">
        <v>0</v>
      </c>
      <c r="AA2058">
        <v>0</v>
      </c>
      <c r="AB2058">
        <v>0</v>
      </c>
      <c r="AC2058">
        <v>0.08</v>
      </c>
      <c r="AD2058">
        <v>0.02</v>
      </c>
      <c r="AE2058">
        <v>3.1845574305879101</v>
      </c>
      <c r="AF2058">
        <v>170.48404239999999</v>
      </c>
      <c r="AG2058">
        <v>-45.885644480000003</v>
      </c>
      <c r="AI2058">
        <v>359500</v>
      </c>
      <c r="AJ2058" t="s">
        <v>2206</v>
      </c>
      <c r="AK2058" t="s">
        <v>96</v>
      </c>
      <c r="AL2058">
        <v>0</v>
      </c>
      <c r="AM2058">
        <v>0.67</v>
      </c>
      <c r="AN2058">
        <v>0</v>
      </c>
      <c r="AO2058">
        <v>0</v>
      </c>
      <c r="AP2058">
        <v>1.99999999999999E-2</v>
      </c>
      <c r="AQ2058">
        <v>0.19</v>
      </c>
      <c r="AR2058">
        <v>0</v>
      </c>
      <c r="AS2058">
        <v>0</v>
      </c>
      <c r="AT2058">
        <v>0.12</v>
      </c>
      <c r="AU2058">
        <v>0</v>
      </c>
      <c r="AV2058">
        <v>15.681075895868</v>
      </c>
      <c r="AW2058">
        <v>168.99193119999899</v>
      </c>
      <c r="AX2058">
        <v>-46.472832760000003</v>
      </c>
    </row>
    <row r="2059" spans="1:50" x14ac:dyDescent="0.55000000000000004">
      <c r="A2059">
        <v>354500</v>
      </c>
      <c r="B2059" t="s">
        <v>2163</v>
      </c>
      <c r="C2059" t="s">
        <v>96</v>
      </c>
      <c r="D2059">
        <v>0</v>
      </c>
      <c r="E2059">
        <v>0.03</v>
      </c>
      <c r="F2059">
        <v>0</v>
      </c>
      <c r="G2059">
        <v>0</v>
      </c>
      <c r="H2059">
        <v>0.94</v>
      </c>
      <c r="I2059">
        <v>0.03</v>
      </c>
      <c r="J2059">
        <v>0</v>
      </c>
      <c r="K2059">
        <v>0</v>
      </c>
      <c r="L2059">
        <v>0</v>
      </c>
      <c r="M2059">
        <v>0.02</v>
      </c>
      <c r="N2059">
        <v>4.2787654191713802</v>
      </c>
      <c r="O2059">
        <f t="shared" si="64"/>
        <v>170.4722257</v>
      </c>
      <c r="P2059">
        <f t="shared" si="65"/>
        <v>-45.908309430000003</v>
      </c>
      <c r="R2059">
        <v>353400</v>
      </c>
      <c r="S2059" t="s">
        <v>2152</v>
      </c>
      <c r="T2059" t="s">
        <v>96</v>
      </c>
      <c r="U2059">
        <v>0</v>
      </c>
      <c r="V2059">
        <v>0.06</v>
      </c>
      <c r="W2059">
        <v>0</v>
      </c>
      <c r="X2059">
        <v>0</v>
      </c>
      <c r="Y2059">
        <v>0.72999999999999898</v>
      </c>
      <c r="Z2059">
        <v>0.06</v>
      </c>
      <c r="AA2059">
        <v>0</v>
      </c>
      <c r="AB2059">
        <v>0.02</v>
      </c>
      <c r="AC2059">
        <v>0.13</v>
      </c>
      <c r="AD2059">
        <v>0.02</v>
      </c>
      <c r="AE2059">
        <v>5.28628031328899</v>
      </c>
      <c r="AF2059">
        <v>170.5029122</v>
      </c>
      <c r="AG2059">
        <v>-45.877124709999997</v>
      </c>
      <c r="AI2059">
        <v>359600</v>
      </c>
      <c r="AJ2059" t="s">
        <v>2207</v>
      </c>
      <c r="AK2059" t="s">
        <v>96</v>
      </c>
      <c r="AL2059">
        <v>0</v>
      </c>
      <c r="AM2059">
        <v>0.75</v>
      </c>
      <c r="AN2059">
        <v>0</v>
      </c>
      <c r="AO2059">
        <v>0</v>
      </c>
      <c r="AP2059">
        <v>0</v>
      </c>
      <c r="AQ2059">
        <v>0.25</v>
      </c>
      <c r="AR2059">
        <v>0</v>
      </c>
      <c r="AS2059">
        <v>0</v>
      </c>
      <c r="AT2059">
        <v>0</v>
      </c>
      <c r="AU2059">
        <v>0</v>
      </c>
      <c r="AV2059">
        <v>6.4113594557628399</v>
      </c>
      <c r="AW2059">
        <v>168.9804374</v>
      </c>
      <c r="AX2059">
        <v>-45.96604044</v>
      </c>
    </row>
    <row r="2060" spans="1:50" x14ac:dyDescent="0.55000000000000004">
      <c r="A2060">
        <v>354600</v>
      </c>
      <c r="B2060" t="s">
        <v>2164</v>
      </c>
      <c r="C2060" t="s">
        <v>96</v>
      </c>
      <c r="D2060">
        <v>0</v>
      </c>
      <c r="E2060">
        <v>0.05</v>
      </c>
      <c r="F2060">
        <v>0</v>
      </c>
      <c r="G2060">
        <v>0</v>
      </c>
      <c r="H2060">
        <v>0.78999999999999904</v>
      </c>
      <c r="I2060">
        <v>0.02</v>
      </c>
      <c r="J2060">
        <v>0</v>
      </c>
      <c r="K2060">
        <v>0.03</v>
      </c>
      <c r="L2060">
        <v>0.11</v>
      </c>
      <c r="M2060">
        <v>0.02</v>
      </c>
      <c r="N2060">
        <v>2.65494670268304</v>
      </c>
      <c r="O2060">
        <f t="shared" si="64"/>
        <v>170.490306</v>
      </c>
      <c r="P2060">
        <f t="shared" si="65"/>
        <v>-45.900993339999999</v>
      </c>
      <c r="R2060">
        <v>353500</v>
      </c>
      <c r="S2060" t="s">
        <v>2153</v>
      </c>
      <c r="T2060" t="s">
        <v>96</v>
      </c>
      <c r="U2060">
        <v>0</v>
      </c>
      <c r="V2060">
        <v>0</v>
      </c>
      <c r="W2060">
        <v>0</v>
      </c>
      <c r="X2060">
        <v>0</v>
      </c>
      <c r="Y2060">
        <v>1</v>
      </c>
      <c r="Z2060">
        <v>0</v>
      </c>
      <c r="AA2060">
        <v>0</v>
      </c>
      <c r="AB2060">
        <v>0</v>
      </c>
      <c r="AC2060">
        <v>0</v>
      </c>
      <c r="AD2060">
        <v>0.02</v>
      </c>
      <c r="AE2060" t="s">
        <v>97</v>
      </c>
      <c r="AF2060">
        <v>170.47568519999999</v>
      </c>
      <c r="AG2060">
        <v>-45.891945419999999</v>
      </c>
      <c r="AI2060">
        <v>359700</v>
      </c>
      <c r="AJ2060" t="s">
        <v>2208</v>
      </c>
      <c r="AK2060" t="s">
        <v>96</v>
      </c>
      <c r="AL2060" t="s">
        <v>97</v>
      </c>
      <c r="AM2060" t="s">
        <v>97</v>
      </c>
      <c r="AN2060" t="s">
        <v>97</v>
      </c>
      <c r="AO2060">
        <v>0</v>
      </c>
      <c r="AP2060" t="s">
        <v>97</v>
      </c>
      <c r="AQ2060" t="s">
        <v>97</v>
      </c>
      <c r="AR2060">
        <v>0</v>
      </c>
      <c r="AS2060" t="s">
        <v>97</v>
      </c>
      <c r="AT2060" t="s">
        <v>97</v>
      </c>
      <c r="AU2060">
        <v>0</v>
      </c>
      <c r="AV2060" t="s">
        <v>97</v>
      </c>
      <c r="AW2060">
        <v>168.94734769999999</v>
      </c>
      <c r="AX2060">
        <v>-46.165891870000003</v>
      </c>
    </row>
    <row r="2061" spans="1:50" x14ac:dyDescent="0.55000000000000004">
      <c r="A2061">
        <v>354700</v>
      </c>
      <c r="B2061" t="s">
        <v>2165</v>
      </c>
      <c r="C2061" t="s">
        <v>96</v>
      </c>
      <c r="D2061">
        <v>0</v>
      </c>
      <c r="E2061">
        <v>0.03</v>
      </c>
      <c r="F2061">
        <v>0</v>
      </c>
      <c r="G2061">
        <v>0</v>
      </c>
      <c r="H2061">
        <v>0.72</v>
      </c>
      <c r="I2061">
        <v>0.04</v>
      </c>
      <c r="J2061">
        <v>0</v>
      </c>
      <c r="K2061">
        <v>0.01</v>
      </c>
      <c r="L2061">
        <v>0.2</v>
      </c>
      <c r="M2061">
        <v>0.02</v>
      </c>
      <c r="N2061">
        <v>2.3930528995349301</v>
      </c>
      <c r="O2061">
        <f t="shared" si="64"/>
        <v>170.49926479999999</v>
      </c>
      <c r="P2061">
        <f t="shared" si="65"/>
        <v>-45.898153870000002</v>
      </c>
      <c r="R2061">
        <v>353600</v>
      </c>
      <c r="S2061" t="s">
        <v>2154</v>
      </c>
      <c r="T2061" t="s">
        <v>96</v>
      </c>
      <c r="U2061">
        <v>0</v>
      </c>
      <c r="V2061">
        <v>0</v>
      </c>
      <c r="W2061">
        <v>0</v>
      </c>
      <c r="X2061">
        <v>0</v>
      </c>
      <c r="Y2061">
        <v>1</v>
      </c>
      <c r="Z2061">
        <v>0</v>
      </c>
      <c r="AA2061">
        <v>0</v>
      </c>
      <c r="AB2061">
        <v>0</v>
      </c>
      <c r="AC2061">
        <v>0</v>
      </c>
      <c r="AD2061">
        <v>0.02</v>
      </c>
      <c r="AE2061" t="s">
        <v>97</v>
      </c>
      <c r="AF2061">
        <v>170.56534809999999</v>
      </c>
      <c r="AG2061">
        <v>-45.852504060000001</v>
      </c>
      <c r="AI2061">
        <v>359800</v>
      </c>
      <c r="AJ2061" t="s">
        <v>2209</v>
      </c>
      <c r="AK2061" t="s">
        <v>96</v>
      </c>
      <c r="AL2061">
        <v>0</v>
      </c>
      <c r="AM2061">
        <v>0.15</v>
      </c>
      <c r="AN2061">
        <v>0</v>
      </c>
      <c r="AO2061">
        <v>0</v>
      </c>
      <c r="AP2061">
        <v>0</v>
      </c>
      <c r="AQ2061">
        <v>0.7</v>
      </c>
      <c r="AR2061">
        <v>0</v>
      </c>
      <c r="AS2061">
        <v>0</v>
      </c>
      <c r="AT2061">
        <v>0.15</v>
      </c>
      <c r="AU2061">
        <v>0</v>
      </c>
      <c r="AV2061">
        <v>5.1026532462848104</v>
      </c>
      <c r="AW2061">
        <v>168.93868799999899</v>
      </c>
      <c r="AX2061">
        <v>-46.091614630000002</v>
      </c>
    </row>
    <row r="2062" spans="1:50" x14ac:dyDescent="0.55000000000000004">
      <c r="A2062">
        <v>354800</v>
      </c>
      <c r="B2062" t="s">
        <v>2166</v>
      </c>
      <c r="C2062" t="s">
        <v>96</v>
      </c>
      <c r="D2062">
        <v>0</v>
      </c>
      <c r="E2062">
        <v>0.03</v>
      </c>
      <c r="F2062">
        <v>0</v>
      </c>
      <c r="G2062">
        <v>0</v>
      </c>
      <c r="H2062">
        <v>0.87</v>
      </c>
      <c r="I2062">
        <v>0.04</v>
      </c>
      <c r="J2062">
        <v>0</v>
      </c>
      <c r="K2062">
        <v>0.03</v>
      </c>
      <c r="L2062">
        <v>0.03</v>
      </c>
      <c r="M2062">
        <v>0.02</v>
      </c>
      <c r="N2062">
        <v>4.4737038942060101</v>
      </c>
      <c r="O2062">
        <f t="shared" si="64"/>
        <v>170.48137850000001</v>
      </c>
      <c r="P2062">
        <f t="shared" si="65"/>
        <v>-45.913017889999999</v>
      </c>
      <c r="R2062">
        <v>353700</v>
      </c>
      <c r="S2062" t="s">
        <v>2155</v>
      </c>
      <c r="T2062" t="s">
        <v>96</v>
      </c>
      <c r="U2062">
        <v>0</v>
      </c>
      <c r="V2062">
        <v>0</v>
      </c>
      <c r="W2062">
        <v>0</v>
      </c>
      <c r="X2062">
        <v>0</v>
      </c>
      <c r="Y2062">
        <v>0.96</v>
      </c>
      <c r="Z2062">
        <v>0.01</v>
      </c>
      <c r="AA2062">
        <v>0</v>
      </c>
      <c r="AB2062">
        <v>0</v>
      </c>
      <c r="AC2062">
        <v>0.03</v>
      </c>
      <c r="AD2062">
        <v>0.02</v>
      </c>
      <c r="AE2062">
        <v>6.6109858689074104</v>
      </c>
      <c r="AF2062">
        <v>170.5253251</v>
      </c>
      <c r="AG2062">
        <v>-45.87139217</v>
      </c>
      <c r="AI2062">
        <v>359900</v>
      </c>
      <c r="AJ2062" t="s">
        <v>2210</v>
      </c>
      <c r="AK2062" t="s">
        <v>96</v>
      </c>
      <c r="AL2062">
        <v>0</v>
      </c>
      <c r="AM2062">
        <v>0.24</v>
      </c>
      <c r="AN2062">
        <v>0</v>
      </c>
      <c r="AO2062">
        <v>0</v>
      </c>
      <c r="AP2062">
        <v>0.08</v>
      </c>
      <c r="AQ2062">
        <v>0.35</v>
      </c>
      <c r="AR2062">
        <v>0</v>
      </c>
      <c r="AS2062">
        <v>0.05</v>
      </c>
      <c r="AT2062">
        <v>0.28000000000000003</v>
      </c>
      <c r="AU2062">
        <v>0</v>
      </c>
      <c r="AV2062">
        <v>7.2086577952631199</v>
      </c>
      <c r="AW2062">
        <v>168.92356179999999</v>
      </c>
      <c r="AX2062">
        <v>-46.106264009999997</v>
      </c>
    </row>
    <row r="2063" spans="1:50" x14ac:dyDescent="0.55000000000000004">
      <c r="A2063">
        <v>354900</v>
      </c>
      <c r="B2063" t="s">
        <v>2167</v>
      </c>
      <c r="C2063" t="s">
        <v>96</v>
      </c>
      <c r="D2063">
        <v>0</v>
      </c>
      <c r="E2063">
        <v>0.02</v>
      </c>
      <c r="F2063">
        <v>0</v>
      </c>
      <c r="G2063">
        <v>0</v>
      </c>
      <c r="H2063">
        <v>0.89</v>
      </c>
      <c r="I2063">
        <v>0.04</v>
      </c>
      <c r="J2063">
        <v>0</v>
      </c>
      <c r="K2063">
        <v>0.04</v>
      </c>
      <c r="L2063">
        <v>0.01</v>
      </c>
      <c r="M2063">
        <v>0.02</v>
      </c>
      <c r="N2063">
        <v>3.16458578663915</v>
      </c>
      <c r="O2063">
        <f t="shared" si="64"/>
        <v>170.54132469999999</v>
      </c>
      <c r="P2063">
        <f t="shared" si="65"/>
        <v>-45.883831460000003</v>
      </c>
      <c r="R2063">
        <v>353800</v>
      </c>
      <c r="S2063" t="s">
        <v>2156</v>
      </c>
      <c r="T2063" t="s">
        <v>96</v>
      </c>
      <c r="U2063">
        <v>0</v>
      </c>
      <c r="V2063">
        <v>0</v>
      </c>
      <c r="W2063">
        <v>0</v>
      </c>
      <c r="X2063">
        <v>0</v>
      </c>
      <c r="Y2063">
        <v>0.82</v>
      </c>
      <c r="Z2063">
        <v>0</v>
      </c>
      <c r="AA2063">
        <v>0</v>
      </c>
      <c r="AB2063">
        <v>0</v>
      </c>
      <c r="AC2063">
        <v>0.18</v>
      </c>
      <c r="AD2063">
        <v>0.02</v>
      </c>
      <c r="AE2063">
        <v>2.0104040812312598</v>
      </c>
      <c r="AF2063">
        <v>170.49318449999899</v>
      </c>
      <c r="AG2063">
        <v>-45.88464081</v>
      </c>
      <c r="AI2063">
        <v>360000</v>
      </c>
      <c r="AJ2063" t="s">
        <v>2211</v>
      </c>
      <c r="AK2063" t="s">
        <v>96</v>
      </c>
      <c r="AL2063">
        <v>0</v>
      </c>
      <c r="AM2063">
        <v>0</v>
      </c>
      <c r="AN2063">
        <v>0</v>
      </c>
      <c r="AO2063">
        <v>0</v>
      </c>
      <c r="AP2063">
        <v>0</v>
      </c>
      <c r="AQ2063">
        <v>0.74</v>
      </c>
      <c r="AR2063">
        <v>0</v>
      </c>
      <c r="AS2063">
        <v>0.1</v>
      </c>
      <c r="AT2063">
        <v>0.16</v>
      </c>
      <c r="AU2063">
        <v>0</v>
      </c>
      <c r="AV2063">
        <v>0.85760556346844496</v>
      </c>
      <c r="AW2063">
        <v>168.96136279999999</v>
      </c>
      <c r="AX2063">
        <v>-46.089579120000003</v>
      </c>
    </row>
    <row r="2064" spans="1:50" x14ac:dyDescent="0.55000000000000004">
      <c r="A2064">
        <v>355000</v>
      </c>
      <c r="B2064" t="s">
        <v>2168</v>
      </c>
      <c r="C2064" t="s">
        <v>96</v>
      </c>
      <c r="D2064">
        <v>0</v>
      </c>
      <c r="E2064">
        <v>0.01</v>
      </c>
      <c r="F2064">
        <v>0</v>
      </c>
      <c r="G2064">
        <v>0</v>
      </c>
      <c r="H2064">
        <v>0.96</v>
      </c>
      <c r="I2064">
        <v>0.02</v>
      </c>
      <c r="J2064">
        <v>0</v>
      </c>
      <c r="K2064">
        <v>0</v>
      </c>
      <c r="L2064">
        <v>0.01</v>
      </c>
      <c r="M2064">
        <v>0.02</v>
      </c>
      <c r="N2064">
        <v>6.7062809923418296</v>
      </c>
      <c r="O2064">
        <f t="shared" si="64"/>
        <v>170.59700799999999</v>
      </c>
      <c r="P2064">
        <f t="shared" si="65"/>
        <v>-45.86339907</v>
      </c>
      <c r="R2064">
        <v>353900</v>
      </c>
      <c r="S2064" t="s">
        <v>2157</v>
      </c>
      <c r="T2064" t="s">
        <v>96</v>
      </c>
      <c r="U2064">
        <v>0</v>
      </c>
      <c r="V2064">
        <v>0</v>
      </c>
      <c r="W2064">
        <v>0</v>
      </c>
      <c r="X2064">
        <v>0</v>
      </c>
      <c r="Y2064">
        <v>1</v>
      </c>
      <c r="Z2064">
        <v>0</v>
      </c>
      <c r="AA2064">
        <v>0</v>
      </c>
      <c r="AB2064">
        <v>0</v>
      </c>
      <c r="AC2064">
        <v>0</v>
      </c>
      <c r="AD2064">
        <v>0.02</v>
      </c>
      <c r="AE2064">
        <v>1.64711062009649</v>
      </c>
      <c r="AF2064">
        <v>170.6665169</v>
      </c>
      <c r="AG2064">
        <v>-45.857259409999998</v>
      </c>
      <c r="AI2064">
        <v>360200</v>
      </c>
      <c r="AJ2064" t="s">
        <v>2212</v>
      </c>
      <c r="AK2064" t="s">
        <v>96</v>
      </c>
      <c r="AL2064">
        <v>0</v>
      </c>
      <c r="AM2064">
        <v>0.33</v>
      </c>
      <c r="AN2064">
        <v>0</v>
      </c>
      <c r="AO2064">
        <v>0</v>
      </c>
      <c r="AP2064">
        <v>0</v>
      </c>
      <c r="AQ2064">
        <v>0.67</v>
      </c>
      <c r="AR2064">
        <v>0</v>
      </c>
      <c r="AS2064">
        <v>0</v>
      </c>
      <c r="AT2064">
        <v>0</v>
      </c>
      <c r="AU2064">
        <v>0</v>
      </c>
      <c r="AV2064">
        <v>9.0612876955197006</v>
      </c>
      <c r="AW2064">
        <v>168.93745659999999</v>
      </c>
      <c r="AX2064">
        <v>-46.104276759999998</v>
      </c>
    </row>
    <row r="2065" spans="1:50" x14ac:dyDescent="0.55000000000000004">
      <c r="A2065">
        <v>355100</v>
      </c>
      <c r="B2065" t="s">
        <v>2169</v>
      </c>
      <c r="C2065" t="s">
        <v>96</v>
      </c>
      <c r="D2065">
        <v>0</v>
      </c>
      <c r="E2065">
        <v>0.06</v>
      </c>
      <c r="F2065">
        <v>0</v>
      </c>
      <c r="G2065">
        <v>0</v>
      </c>
      <c r="H2065">
        <v>0.92</v>
      </c>
      <c r="I2065">
        <v>0</v>
      </c>
      <c r="J2065">
        <v>0</v>
      </c>
      <c r="K2065">
        <v>0</v>
      </c>
      <c r="L2065">
        <v>0.02</v>
      </c>
      <c r="M2065">
        <v>0.02</v>
      </c>
      <c r="N2065">
        <v>9.741706420921</v>
      </c>
      <c r="O2065">
        <f t="shared" si="64"/>
        <v>170.63941</v>
      </c>
      <c r="P2065">
        <f t="shared" si="65"/>
        <v>-45.842786740000001</v>
      </c>
      <c r="R2065">
        <v>354000</v>
      </c>
      <c r="S2065" t="s">
        <v>2158</v>
      </c>
      <c r="T2065" t="s">
        <v>96</v>
      </c>
      <c r="U2065" t="s">
        <v>97</v>
      </c>
      <c r="V2065" t="s">
        <v>97</v>
      </c>
      <c r="W2065" t="s">
        <v>97</v>
      </c>
      <c r="X2065">
        <v>0</v>
      </c>
      <c r="Y2065" t="s">
        <v>97</v>
      </c>
      <c r="Z2065" t="s">
        <v>97</v>
      </c>
      <c r="AA2065">
        <v>0</v>
      </c>
      <c r="AB2065" t="s">
        <v>97</v>
      </c>
      <c r="AC2065" t="s">
        <v>97</v>
      </c>
      <c r="AD2065">
        <v>0.02</v>
      </c>
      <c r="AE2065" t="s">
        <v>97</v>
      </c>
      <c r="AF2065">
        <v>170.46034589999999</v>
      </c>
      <c r="AG2065">
        <v>-45.904716290000003</v>
      </c>
      <c r="AI2065">
        <v>360300</v>
      </c>
      <c r="AJ2065" t="s">
        <v>2213</v>
      </c>
      <c r="AK2065" t="s">
        <v>96</v>
      </c>
      <c r="AL2065" t="s">
        <v>97</v>
      </c>
      <c r="AM2065" t="s">
        <v>97</v>
      </c>
      <c r="AN2065" t="s">
        <v>97</v>
      </c>
      <c r="AO2065">
        <v>0</v>
      </c>
      <c r="AP2065" t="s">
        <v>97</v>
      </c>
      <c r="AQ2065" t="s">
        <v>97</v>
      </c>
      <c r="AR2065">
        <v>0</v>
      </c>
      <c r="AS2065" t="s">
        <v>97</v>
      </c>
      <c r="AT2065" t="s">
        <v>97</v>
      </c>
      <c r="AU2065">
        <v>0</v>
      </c>
      <c r="AV2065" t="s">
        <v>97</v>
      </c>
      <c r="AW2065">
        <v>168.92688759999999</v>
      </c>
      <c r="AX2065">
        <v>-46.119431310000003</v>
      </c>
    </row>
    <row r="2066" spans="1:50" x14ac:dyDescent="0.55000000000000004">
      <c r="A2066">
        <v>355200</v>
      </c>
      <c r="B2066" t="s">
        <v>2170</v>
      </c>
      <c r="C2066" t="s">
        <v>96</v>
      </c>
      <c r="D2066">
        <v>0</v>
      </c>
      <c r="E2066">
        <v>0.05</v>
      </c>
      <c r="F2066">
        <v>0</v>
      </c>
      <c r="G2066">
        <v>0</v>
      </c>
      <c r="H2066">
        <v>0.80999999999999905</v>
      </c>
      <c r="I2066">
        <v>0.05</v>
      </c>
      <c r="J2066">
        <v>0</v>
      </c>
      <c r="K2066">
        <v>0.02</v>
      </c>
      <c r="L2066">
        <v>7.0000000000000007E-2</v>
      </c>
      <c r="M2066">
        <v>0.02</v>
      </c>
      <c r="N2066">
        <v>3.1126800670048298</v>
      </c>
      <c r="O2066">
        <f t="shared" si="64"/>
        <v>170.50147569999999</v>
      </c>
      <c r="P2066">
        <f t="shared" si="65"/>
        <v>-45.905759920000001</v>
      </c>
      <c r="R2066">
        <v>354100</v>
      </c>
      <c r="S2066" t="s">
        <v>2159</v>
      </c>
      <c r="T2066" t="s">
        <v>96</v>
      </c>
      <c r="U2066" t="s">
        <v>97</v>
      </c>
      <c r="V2066" t="s">
        <v>97</v>
      </c>
      <c r="W2066" t="s">
        <v>97</v>
      </c>
      <c r="X2066">
        <v>0</v>
      </c>
      <c r="Y2066" t="s">
        <v>97</v>
      </c>
      <c r="Z2066" t="s">
        <v>97</v>
      </c>
      <c r="AA2066">
        <v>0</v>
      </c>
      <c r="AB2066" t="s">
        <v>97</v>
      </c>
      <c r="AC2066" t="s">
        <v>97</v>
      </c>
      <c r="AD2066">
        <v>0.02</v>
      </c>
      <c r="AE2066" t="s">
        <v>97</v>
      </c>
      <c r="AF2066">
        <v>170.46859230000001</v>
      </c>
      <c r="AG2066">
        <v>-45.899318960000002</v>
      </c>
      <c r="AI2066">
        <v>360400</v>
      </c>
      <c r="AJ2066" t="s">
        <v>2214</v>
      </c>
      <c r="AK2066" t="s">
        <v>96</v>
      </c>
      <c r="AL2066">
        <v>0</v>
      </c>
      <c r="AM2066">
        <v>0.12</v>
      </c>
      <c r="AN2066">
        <v>0</v>
      </c>
      <c r="AO2066">
        <v>0</v>
      </c>
      <c r="AP2066">
        <v>0</v>
      </c>
      <c r="AQ2066">
        <v>0.68</v>
      </c>
      <c r="AR2066">
        <v>0</v>
      </c>
      <c r="AS2066">
        <v>0</v>
      </c>
      <c r="AT2066">
        <v>0.2</v>
      </c>
      <c r="AU2066">
        <v>0</v>
      </c>
      <c r="AV2066">
        <v>1.48447369508546</v>
      </c>
      <c r="AW2066">
        <v>168.87330230000001</v>
      </c>
      <c r="AX2066">
        <v>-46.18742074</v>
      </c>
    </row>
    <row r="2067" spans="1:50" x14ac:dyDescent="0.55000000000000004">
      <c r="A2067">
        <v>355300</v>
      </c>
      <c r="B2067" t="s">
        <v>2171</v>
      </c>
      <c r="C2067" t="s">
        <v>96</v>
      </c>
      <c r="D2067">
        <v>0</v>
      </c>
      <c r="E2067">
        <v>0.04</v>
      </c>
      <c r="F2067">
        <v>0</v>
      </c>
      <c r="G2067">
        <v>0</v>
      </c>
      <c r="H2067">
        <v>0.869999999999999</v>
      </c>
      <c r="I2067">
        <v>0.05</v>
      </c>
      <c r="J2067">
        <v>0</v>
      </c>
      <c r="K2067">
        <v>0.01</v>
      </c>
      <c r="L2067">
        <v>0.03</v>
      </c>
      <c r="M2067">
        <v>0.02</v>
      </c>
      <c r="N2067">
        <v>2.77178097294221</v>
      </c>
      <c r="O2067">
        <f t="shared" si="64"/>
        <v>170.5181474</v>
      </c>
      <c r="P2067">
        <f t="shared" si="65"/>
        <v>-45.897337980000003</v>
      </c>
      <c r="R2067">
        <v>354200</v>
      </c>
      <c r="S2067" t="s">
        <v>2160</v>
      </c>
      <c r="T2067" t="s">
        <v>96</v>
      </c>
      <c r="U2067">
        <v>0</v>
      </c>
      <c r="V2067">
        <v>0</v>
      </c>
      <c r="W2067">
        <v>0</v>
      </c>
      <c r="X2067">
        <v>0</v>
      </c>
      <c r="Y2067">
        <v>0.91</v>
      </c>
      <c r="Z2067">
        <v>0</v>
      </c>
      <c r="AA2067">
        <v>0</v>
      </c>
      <c r="AB2067">
        <v>0</v>
      </c>
      <c r="AC2067">
        <v>0.09</v>
      </c>
      <c r="AD2067">
        <v>0.02</v>
      </c>
      <c r="AE2067">
        <v>3.4534078846276</v>
      </c>
      <c r="AF2067">
        <v>170.4820345</v>
      </c>
      <c r="AG2067">
        <v>-45.896771170000001</v>
      </c>
      <c r="AI2067">
        <v>360500</v>
      </c>
      <c r="AJ2067" t="s">
        <v>2215</v>
      </c>
      <c r="AK2067" t="s">
        <v>96</v>
      </c>
      <c r="AL2067">
        <v>0</v>
      </c>
      <c r="AM2067">
        <v>0.13</v>
      </c>
      <c r="AN2067">
        <v>0</v>
      </c>
      <c r="AO2067">
        <v>0</v>
      </c>
      <c r="AP2067">
        <v>0</v>
      </c>
      <c r="AQ2067">
        <v>0.87</v>
      </c>
      <c r="AR2067">
        <v>0</v>
      </c>
      <c r="AS2067">
        <v>0</v>
      </c>
      <c r="AT2067">
        <v>0</v>
      </c>
      <c r="AU2067">
        <v>0</v>
      </c>
      <c r="AV2067">
        <v>11.8172724726917</v>
      </c>
      <c r="AW2067">
        <v>168.2831171</v>
      </c>
      <c r="AX2067">
        <v>-46.405567390000002</v>
      </c>
    </row>
    <row r="2068" spans="1:50" x14ac:dyDescent="0.55000000000000004">
      <c r="A2068">
        <v>355400</v>
      </c>
      <c r="B2068" t="s">
        <v>2172</v>
      </c>
      <c r="C2068" t="s">
        <v>96</v>
      </c>
      <c r="D2068">
        <v>0</v>
      </c>
      <c r="E2068">
        <v>0.03</v>
      </c>
      <c r="F2068">
        <v>0</v>
      </c>
      <c r="G2068">
        <v>0</v>
      </c>
      <c r="H2068">
        <v>0.91</v>
      </c>
      <c r="I2068">
        <v>0.03</v>
      </c>
      <c r="J2068">
        <v>0</v>
      </c>
      <c r="K2068">
        <v>0.03</v>
      </c>
      <c r="L2068">
        <v>0</v>
      </c>
      <c r="M2068">
        <v>0.02</v>
      </c>
      <c r="N2068">
        <v>3.3203596723078799</v>
      </c>
      <c r="O2068">
        <f t="shared" si="64"/>
        <v>170.5429681</v>
      </c>
      <c r="P2068">
        <f t="shared" si="65"/>
        <v>-45.888118589999998</v>
      </c>
      <c r="R2068">
        <v>354300</v>
      </c>
      <c r="S2068" t="s">
        <v>2161</v>
      </c>
      <c r="T2068" t="s">
        <v>96</v>
      </c>
      <c r="U2068">
        <v>0</v>
      </c>
      <c r="V2068">
        <v>0</v>
      </c>
      <c r="W2068">
        <v>0</v>
      </c>
      <c r="X2068">
        <v>0</v>
      </c>
      <c r="Y2068">
        <v>0.93</v>
      </c>
      <c r="Z2068">
        <v>0.02</v>
      </c>
      <c r="AA2068">
        <v>0</v>
      </c>
      <c r="AB2068">
        <v>0</v>
      </c>
      <c r="AC2068">
        <v>0.05</v>
      </c>
      <c r="AD2068">
        <v>0.02</v>
      </c>
      <c r="AE2068">
        <v>5.7382853470362098</v>
      </c>
      <c r="AF2068">
        <v>170.50333599999999</v>
      </c>
      <c r="AG2068">
        <v>-45.892949940000001</v>
      </c>
      <c r="AI2068">
        <v>360600</v>
      </c>
      <c r="AJ2068" t="s">
        <v>2216</v>
      </c>
      <c r="AK2068" t="s">
        <v>96</v>
      </c>
      <c r="AL2068">
        <v>0</v>
      </c>
      <c r="AM2068">
        <v>0</v>
      </c>
      <c r="AN2068">
        <v>0</v>
      </c>
      <c r="AO2068">
        <v>0</v>
      </c>
      <c r="AP2068">
        <v>0</v>
      </c>
      <c r="AQ2068">
        <v>0.86</v>
      </c>
      <c r="AR2068">
        <v>0</v>
      </c>
      <c r="AS2068">
        <v>0.05</v>
      </c>
      <c r="AT2068">
        <v>0.09</v>
      </c>
      <c r="AU2068">
        <v>0</v>
      </c>
      <c r="AV2068">
        <v>1.29238681447934</v>
      </c>
      <c r="AW2068">
        <v>168.34165709999999</v>
      </c>
      <c r="AX2068">
        <v>-46.380238740000003</v>
      </c>
    </row>
    <row r="2069" spans="1:50" x14ac:dyDescent="0.55000000000000004">
      <c r="A2069">
        <v>355500</v>
      </c>
      <c r="B2069" t="s">
        <v>2173</v>
      </c>
      <c r="C2069" t="s">
        <v>96</v>
      </c>
      <c r="D2069">
        <v>0</v>
      </c>
      <c r="E2069">
        <v>0.05</v>
      </c>
      <c r="F2069">
        <v>0</v>
      </c>
      <c r="G2069">
        <v>0</v>
      </c>
      <c r="H2069">
        <v>0.77999999999999903</v>
      </c>
      <c r="I2069">
        <v>0.04</v>
      </c>
      <c r="J2069">
        <v>0</v>
      </c>
      <c r="K2069">
        <v>0.04</v>
      </c>
      <c r="L2069">
        <v>0.09</v>
      </c>
      <c r="M2069">
        <v>0.02</v>
      </c>
      <c r="N2069">
        <v>2.9933700958000902</v>
      </c>
      <c r="O2069">
        <f t="shared" si="64"/>
        <v>170.51329179999999</v>
      </c>
      <c r="P2069">
        <f t="shared" si="65"/>
        <v>-45.903512040000003</v>
      </c>
      <c r="R2069">
        <v>354400</v>
      </c>
      <c r="S2069" t="s">
        <v>2162</v>
      </c>
      <c r="T2069" t="s">
        <v>96</v>
      </c>
      <c r="U2069">
        <v>0</v>
      </c>
      <c r="V2069">
        <v>0</v>
      </c>
      <c r="W2069">
        <v>0</v>
      </c>
      <c r="X2069">
        <v>0</v>
      </c>
      <c r="Y2069">
        <v>1</v>
      </c>
      <c r="Z2069">
        <v>0</v>
      </c>
      <c r="AA2069">
        <v>0</v>
      </c>
      <c r="AB2069">
        <v>0</v>
      </c>
      <c r="AC2069">
        <v>0</v>
      </c>
      <c r="AD2069">
        <v>0.02</v>
      </c>
      <c r="AE2069">
        <v>4.5639101720989599</v>
      </c>
      <c r="AF2069">
        <v>170.48071959999999</v>
      </c>
      <c r="AG2069">
        <v>-45.903248040000001</v>
      </c>
      <c r="AI2069">
        <v>360700</v>
      </c>
      <c r="AJ2069" t="s">
        <v>2217</v>
      </c>
      <c r="AK2069" t="s">
        <v>96</v>
      </c>
      <c r="AL2069">
        <v>0</v>
      </c>
      <c r="AM2069">
        <v>0</v>
      </c>
      <c r="AN2069">
        <v>0</v>
      </c>
      <c r="AO2069">
        <v>0</v>
      </c>
      <c r="AP2069">
        <v>0</v>
      </c>
      <c r="AQ2069">
        <v>0.88</v>
      </c>
      <c r="AR2069">
        <v>0</v>
      </c>
      <c r="AS2069">
        <v>0</v>
      </c>
      <c r="AT2069">
        <v>0.12</v>
      </c>
      <c r="AU2069">
        <v>0</v>
      </c>
      <c r="AV2069">
        <v>3.7916685633661</v>
      </c>
      <c r="AW2069">
        <v>168.3565711</v>
      </c>
      <c r="AX2069">
        <v>-46.375292559999998</v>
      </c>
    </row>
    <row r="2070" spans="1:50" x14ac:dyDescent="0.55000000000000004">
      <c r="A2070">
        <v>355600</v>
      </c>
      <c r="B2070" t="s">
        <v>2174</v>
      </c>
      <c r="C2070" t="s">
        <v>96</v>
      </c>
      <c r="D2070">
        <v>0</v>
      </c>
      <c r="E2070">
        <v>0.03</v>
      </c>
      <c r="F2070">
        <v>0</v>
      </c>
      <c r="G2070">
        <v>0</v>
      </c>
      <c r="H2070">
        <v>0.87</v>
      </c>
      <c r="I2070">
        <v>0.04</v>
      </c>
      <c r="J2070">
        <v>0</v>
      </c>
      <c r="K2070">
        <v>0.04</v>
      </c>
      <c r="L2070">
        <v>0.02</v>
      </c>
      <c r="M2070">
        <v>0.02</v>
      </c>
      <c r="N2070">
        <v>3.3489708272012</v>
      </c>
      <c r="O2070">
        <f t="shared" si="64"/>
        <v>170.53386</v>
      </c>
      <c r="P2070">
        <f t="shared" si="65"/>
        <v>-45.897224710000003</v>
      </c>
      <c r="R2070">
        <v>354500</v>
      </c>
      <c r="S2070" t="s">
        <v>2163</v>
      </c>
      <c r="T2070" t="s">
        <v>96</v>
      </c>
      <c r="U2070" t="s">
        <v>97</v>
      </c>
      <c r="V2070" t="s">
        <v>97</v>
      </c>
      <c r="W2070" t="s">
        <v>97</v>
      </c>
      <c r="X2070">
        <v>0</v>
      </c>
      <c r="Y2070" t="s">
        <v>97</v>
      </c>
      <c r="Z2070" t="s">
        <v>97</v>
      </c>
      <c r="AA2070">
        <v>0</v>
      </c>
      <c r="AB2070" t="s">
        <v>97</v>
      </c>
      <c r="AC2070" t="s">
        <v>97</v>
      </c>
      <c r="AD2070">
        <v>0.02</v>
      </c>
      <c r="AE2070" t="s">
        <v>97</v>
      </c>
      <c r="AF2070">
        <v>170.4722257</v>
      </c>
      <c r="AG2070">
        <v>-45.908309430000003</v>
      </c>
      <c r="AI2070">
        <v>360800</v>
      </c>
      <c r="AJ2070" t="s">
        <v>2218</v>
      </c>
      <c r="AK2070" t="s">
        <v>96</v>
      </c>
      <c r="AL2070">
        <v>0</v>
      </c>
      <c r="AM2070">
        <v>0.2</v>
      </c>
      <c r="AN2070">
        <v>0</v>
      </c>
      <c r="AO2070">
        <v>0</v>
      </c>
      <c r="AP2070">
        <v>0</v>
      </c>
      <c r="AQ2070">
        <v>0.8</v>
      </c>
      <c r="AR2070">
        <v>0</v>
      </c>
      <c r="AS2070">
        <v>0</v>
      </c>
      <c r="AT2070">
        <v>0</v>
      </c>
      <c r="AU2070">
        <v>0</v>
      </c>
      <c r="AV2070">
        <v>2.9705722861845199</v>
      </c>
      <c r="AW2070">
        <v>168.4041521</v>
      </c>
      <c r="AX2070">
        <v>-46.371403569999998</v>
      </c>
    </row>
    <row r="2071" spans="1:50" x14ac:dyDescent="0.55000000000000004">
      <c r="A2071">
        <v>355700</v>
      </c>
      <c r="B2071" t="s">
        <v>2175</v>
      </c>
      <c r="C2071" t="s">
        <v>96</v>
      </c>
      <c r="D2071">
        <v>0</v>
      </c>
      <c r="E2071">
        <v>0.05</v>
      </c>
      <c r="F2071">
        <v>0</v>
      </c>
      <c r="G2071">
        <v>0</v>
      </c>
      <c r="H2071">
        <v>0.89999999999999902</v>
      </c>
      <c r="I2071">
        <v>0.01</v>
      </c>
      <c r="J2071">
        <v>0</v>
      </c>
      <c r="K2071">
        <v>0.04</v>
      </c>
      <c r="L2071">
        <v>0</v>
      </c>
      <c r="M2071">
        <v>0.02</v>
      </c>
      <c r="N2071">
        <v>3.9155853562807299</v>
      </c>
      <c r="O2071">
        <f t="shared" si="64"/>
        <v>170.53482869999999</v>
      </c>
      <c r="P2071">
        <f t="shared" si="65"/>
        <v>-45.904445150000001</v>
      </c>
      <c r="R2071">
        <v>354600</v>
      </c>
      <c r="S2071" t="s">
        <v>2164</v>
      </c>
      <c r="T2071" t="s">
        <v>96</v>
      </c>
      <c r="U2071">
        <v>0</v>
      </c>
      <c r="V2071">
        <v>0</v>
      </c>
      <c r="W2071">
        <v>0</v>
      </c>
      <c r="X2071">
        <v>0</v>
      </c>
      <c r="Y2071">
        <v>0.95</v>
      </c>
      <c r="Z2071">
        <v>0</v>
      </c>
      <c r="AA2071">
        <v>0</v>
      </c>
      <c r="AB2071">
        <v>0</v>
      </c>
      <c r="AC2071">
        <v>0.05</v>
      </c>
      <c r="AD2071">
        <v>0.02</v>
      </c>
      <c r="AE2071">
        <v>3.1262292033847201</v>
      </c>
      <c r="AF2071">
        <v>170.490306</v>
      </c>
      <c r="AG2071">
        <v>-45.900993339999999</v>
      </c>
      <c r="AI2071">
        <v>360900</v>
      </c>
      <c r="AJ2071" t="s">
        <v>2219</v>
      </c>
      <c r="AK2071" t="s">
        <v>96</v>
      </c>
      <c r="AL2071">
        <v>0</v>
      </c>
      <c r="AM2071">
        <v>0.08</v>
      </c>
      <c r="AN2071">
        <v>0</v>
      </c>
      <c r="AO2071">
        <v>0</v>
      </c>
      <c r="AP2071">
        <v>0</v>
      </c>
      <c r="AQ2071">
        <v>0.78</v>
      </c>
      <c r="AR2071">
        <v>0</v>
      </c>
      <c r="AS2071">
        <v>0.08</v>
      </c>
      <c r="AT2071">
        <v>0.06</v>
      </c>
      <c r="AU2071">
        <v>0</v>
      </c>
      <c r="AV2071">
        <v>0.20362031408697301</v>
      </c>
      <c r="AW2071">
        <v>168.2879193</v>
      </c>
      <c r="AX2071">
        <v>-46.435201290000002</v>
      </c>
    </row>
    <row r="2072" spans="1:50" x14ac:dyDescent="0.55000000000000004">
      <c r="A2072">
        <v>355800</v>
      </c>
      <c r="B2072" t="s">
        <v>2176</v>
      </c>
      <c r="C2072" t="s">
        <v>96</v>
      </c>
      <c r="D2072">
        <v>0</v>
      </c>
      <c r="E2072">
        <v>0</v>
      </c>
      <c r="F2072">
        <v>0</v>
      </c>
      <c r="G2072">
        <v>0</v>
      </c>
      <c r="H2072">
        <v>0.84</v>
      </c>
      <c r="I2072">
        <v>0.03</v>
      </c>
      <c r="J2072">
        <v>0</v>
      </c>
      <c r="K2072">
        <v>0.01</v>
      </c>
      <c r="L2072">
        <v>0.12</v>
      </c>
      <c r="M2072">
        <v>0.02</v>
      </c>
      <c r="N2072">
        <v>9.4677123920818698</v>
      </c>
      <c r="O2072">
        <f t="shared" si="64"/>
        <v>169.212907</v>
      </c>
      <c r="P2072">
        <f t="shared" si="65"/>
        <v>-45.835354219999999</v>
      </c>
      <c r="R2072">
        <v>354700</v>
      </c>
      <c r="S2072" t="s">
        <v>2165</v>
      </c>
      <c r="T2072" t="s">
        <v>96</v>
      </c>
      <c r="U2072">
        <v>0</v>
      </c>
      <c r="V2072">
        <v>0</v>
      </c>
      <c r="W2072">
        <v>0</v>
      </c>
      <c r="X2072">
        <v>0</v>
      </c>
      <c r="Y2072">
        <v>0.89</v>
      </c>
      <c r="Z2072">
        <v>0</v>
      </c>
      <c r="AA2072">
        <v>0</v>
      </c>
      <c r="AB2072">
        <v>0</v>
      </c>
      <c r="AC2072">
        <v>0.11</v>
      </c>
      <c r="AD2072">
        <v>0.02</v>
      </c>
      <c r="AE2072">
        <v>2.75844567830638</v>
      </c>
      <c r="AF2072">
        <v>170.49926479999999</v>
      </c>
      <c r="AG2072">
        <v>-45.898153870000002</v>
      </c>
      <c r="AI2072">
        <v>361000</v>
      </c>
      <c r="AJ2072" t="s">
        <v>2220</v>
      </c>
      <c r="AK2072" t="s">
        <v>96</v>
      </c>
      <c r="AL2072">
        <v>0</v>
      </c>
      <c r="AM2072">
        <v>0</v>
      </c>
      <c r="AN2072">
        <v>0</v>
      </c>
      <c r="AO2072">
        <v>0</v>
      </c>
      <c r="AP2072">
        <v>0.51</v>
      </c>
      <c r="AQ2072">
        <v>0.19</v>
      </c>
      <c r="AR2072">
        <v>0</v>
      </c>
      <c r="AS2072">
        <v>0.03</v>
      </c>
      <c r="AT2072">
        <v>0.27</v>
      </c>
      <c r="AU2072">
        <v>0</v>
      </c>
      <c r="AV2072">
        <v>6.4456375582698904</v>
      </c>
      <c r="AW2072">
        <v>168.32850730000001</v>
      </c>
      <c r="AX2072">
        <v>-46.414892389999999</v>
      </c>
    </row>
    <row r="2073" spans="1:50" x14ac:dyDescent="0.55000000000000004">
      <c r="A2073">
        <v>355900</v>
      </c>
      <c r="B2073" t="s">
        <v>2177</v>
      </c>
      <c r="C2073" t="s">
        <v>96</v>
      </c>
      <c r="D2073">
        <v>0</v>
      </c>
      <c r="E2073">
        <v>0</v>
      </c>
      <c r="F2073">
        <v>0</v>
      </c>
      <c r="G2073">
        <v>0</v>
      </c>
      <c r="H2073">
        <v>0.87</v>
      </c>
      <c r="I2073">
        <v>0.06</v>
      </c>
      <c r="J2073">
        <v>0</v>
      </c>
      <c r="K2073">
        <v>0</v>
      </c>
      <c r="L2073">
        <v>7.0000000000000007E-2</v>
      </c>
      <c r="M2073">
        <v>0.02</v>
      </c>
      <c r="N2073">
        <v>6.4244476819128797</v>
      </c>
      <c r="O2073">
        <f t="shared" si="64"/>
        <v>169.71507439999999</v>
      </c>
      <c r="P2073">
        <f t="shared" si="65"/>
        <v>-45.882838560000003</v>
      </c>
      <c r="R2073">
        <v>354800</v>
      </c>
      <c r="S2073" t="s">
        <v>2166</v>
      </c>
      <c r="T2073" t="s">
        <v>96</v>
      </c>
      <c r="U2073">
        <v>0</v>
      </c>
      <c r="V2073">
        <v>0</v>
      </c>
      <c r="W2073">
        <v>0</v>
      </c>
      <c r="X2073">
        <v>0</v>
      </c>
      <c r="Y2073">
        <v>0.82</v>
      </c>
      <c r="Z2073">
        <v>0</v>
      </c>
      <c r="AA2073">
        <v>0</v>
      </c>
      <c r="AB2073">
        <v>0</v>
      </c>
      <c r="AC2073">
        <v>0.18</v>
      </c>
      <c r="AD2073">
        <v>0.02</v>
      </c>
      <c r="AE2073">
        <v>4.3703197788540598</v>
      </c>
      <c r="AF2073">
        <v>170.48137850000001</v>
      </c>
      <c r="AG2073">
        <v>-45.913017889999999</v>
      </c>
      <c r="AI2073">
        <v>361100</v>
      </c>
      <c r="AJ2073" t="s">
        <v>2221</v>
      </c>
      <c r="AK2073" t="s">
        <v>96</v>
      </c>
      <c r="AL2073">
        <v>0</v>
      </c>
      <c r="AM2073">
        <v>0.17</v>
      </c>
      <c r="AN2073">
        <v>0</v>
      </c>
      <c r="AO2073">
        <v>0</v>
      </c>
      <c r="AP2073">
        <v>0.01</v>
      </c>
      <c r="AQ2073">
        <v>0.5</v>
      </c>
      <c r="AR2073">
        <v>0</v>
      </c>
      <c r="AS2073">
        <v>0.11</v>
      </c>
      <c r="AT2073">
        <v>0.21</v>
      </c>
      <c r="AU2073">
        <v>0</v>
      </c>
      <c r="AV2073">
        <v>6.0155066425009798</v>
      </c>
      <c r="AW2073">
        <v>168.35330060000001</v>
      </c>
      <c r="AX2073">
        <v>-46.392134830000003</v>
      </c>
    </row>
    <row r="2074" spans="1:50" x14ac:dyDescent="0.55000000000000004">
      <c r="A2074">
        <v>356000</v>
      </c>
      <c r="B2074" t="s">
        <v>2178</v>
      </c>
      <c r="C2074" t="s">
        <v>96</v>
      </c>
      <c r="D2074">
        <v>0</v>
      </c>
      <c r="E2074">
        <v>0</v>
      </c>
      <c r="F2074">
        <v>0</v>
      </c>
      <c r="G2074">
        <v>0</v>
      </c>
      <c r="H2074">
        <v>0.94</v>
      </c>
      <c r="I2074">
        <v>0</v>
      </c>
      <c r="J2074">
        <v>0</v>
      </c>
      <c r="K2074">
        <v>0</v>
      </c>
      <c r="L2074">
        <v>0.06</v>
      </c>
      <c r="M2074">
        <v>0.02</v>
      </c>
      <c r="N2074">
        <v>13.566803028930099</v>
      </c>
      <c r="O2074">
        <f t="shared" si="64"/>
        <v>169.36302839999999</v>
      </c>
      <c r="P2074">
        <f t="shared" si="65"/>
        <v>-46.232959139999998</v>
      </c>
      <c r="R2074">
        <v>354900</v>
      </c>
      <c r="S2074" t="s">
        <v>2167</v>
      </c>
      <c r="T2074" t="s">
        <v>96</v>
      </c>
      <c r="U2074">
        <v>0</v>
      </c>
      <c r="V2074">
        <v>0</v>
      </c>
      <c r="W2074">
        <v>0</v>
      </c>
      <c r="X2074">
        <v>0</v>
      </c>
      <c r="Y2074">
        <v>0.8</v>
      </c>
      <c r="Z2074">
        <v>0</v>
      </c>
      <c r="AA2074">
        <v>0</v>
      </c>
      <c r="AB2074">
        <v>0</v>
      </c>
      <c r="AC2074">
        <v>0.2</v>
      </c>
      <c r="AD2074">
        <v>0.02</v>
      </c>
      <c r="AE2074">
        <v>9.8708213490006594E-2</v>
      </c>
      <c r="AF2074">
        <v>170.54132469999999</v>
      </c>
      <c r="AG2074">
        <v>-45.883831460000003</v>
      </c>
      <c r="AI2074">
        <v>361200</v>
      </c>
      <c r="AJ2074" t="s">
        <v>2222</v>
      </c>
      <c r="AK2074" t="s">
        <v>96</v>
      </c>
      <c r="AL2074">
        <v>0</v>
      </c>
      <c r="AM2074">
        <v>0.21</v>
      </c>
      <c r="AN2074">
        <v>0</v>
      </c>
      <c r="AO2074">
        <v>0</v>
      </c>
      <c r="AP2074">
        <v>0.04</v>
      </c>
      <c r="AQ2074">
        <v>0.44</v>
      </c>
      <c r="AR2074">
        <v>0</v>
      </c>
      <c r="AS2074">
        <v>0.06</v>
      </c>
      <c r="AT2074">
        <v>0.25</v>
      </c>
      <c r="AU2074">
        <v>0</v>
      </c>
      <c r="AV2074">
        <v>3.7440074560549199</v>
      </c>
      <c r="AW2074">
        <v>168.3679626</v>
      </c>
      <c r="AX2074">
        <v>-46.389713409999999</v>
      </c>
    </row>
    <row r="2075" spans="1:50" x14ac:dyDescent="0.55000000000000004">
      <c r="A2075">
        <v>356100</v>
      </c>
      <c r="B2075" t="s">
        <v>2179</v>
      </c>
      <c r="C2075" t="s">
        <v>96</v>
      </c>
      <c r="D2075">
        <v>0</v>
      </c>
      <c r="E2075">
        <v>0</v>
      </c>
      <c r="F2075">
        <v>0</v>
      </c>
      <c r="G2075">
        <v>0</v>
      </c>
      <c r="H2075">
        <v>0.89</v>
      </c>
      <c r="I2075">
        <v>0.03</v>
      </c>
      <c r="J2075">
        <v>0</v>
      </c>
      <c r="K2075">
        <v>0.02</v>
      </c>
      <c r="L2075">
        <v>0.06</v>
      </c>
      <c r="M2075">
        <v>0.02</v>
      </c>
      <c r="N2075">
        <v>7.4753000339626601</v>
      </c>
      <c r="O2075">
        <f t="shared" si="64"/>
        <v>169.61562869999901</v>
      </c>
      <c r="P2075">
        <f t="shared" si="65"/>
        <v>-46.146661719999997</v>
      </c>
      <c r="R2075">
        <v>355000</v>
      </c>
      <c r="S2075" t="s">
        <v>2168</v>
      </c>
      <c r="T2075" t="s">
        <v>96</v>
      </c>
      <c r="U2075">
        <v>0</v>
      </c>
      <c r="V2075">
        <v>0</v>
      </c>
      <c r="W2075">
        <v>0</v>
      </c>
      <c r="X2075">
        <v>0</v>
      </c>
      <c r="Y2075">
        <v>0.67</v>
      </c>
      <c r="Z2075">
        <v>0</v>
      </c>
      <c r="AA2075">
        <v>0</v>
      </c>
      <c r="AB2075">
        <v>0</v>
      </c>
      <c r="AC2075">
        <v>0.33</v>
      </c>
      <c r="AD2075">
        <v>0.02</v>
      </c>
      <c r="AE2075" t="s">
        <v>97</v>
      </c>
      <c r="AF2075">
        <v>170.59700799999999</v>
      </c>
      <c r="AG2075">
        <v>-45.86339907</v>
      </c>
      <c r="AI2075">
        <v>361300</v>
      </c>
      <c r="AJ2075" t="s">
        <v>2223</v>
      </c>
      <c r="AK2075" t="s">
        <v>96</v>
      </c>
      <c r="AL2075">
        <v>0</v>
      </c>
      <c r="AM2075">
        <v>0</v>
      </c>
      <c r="AN2075">
        <v>0</v>
      </c>
      <c r="AO2075">
        <v>0</v>
      </c>
      <c r="AP2075">
        <v>0</v>
      </c>
      <c r="AQ2075">
        <v>0.92</v>
      </c>
      <c r="AR2075">
        <v>0</v>
      </c>
      <c r="AS2075">
        <v>0</v>
      </c>
      <c r="AT2075">
        <v>0.08</v>
      </c>
      <c r="AU2075">
        <v>0</v>
      </c>
      <c r="AV2075">
        <v>2.5090093954863901</v>
      </c>
      <c r="AW2075">
        <v>168.35272939999999</v>
      </c>
      <c r="AX2075">
        <v>-46.400743429999999</v>
      </c>
    </row>
    <row r="2076" spans="1:50" x14ac:dyDescent="0.55000000000000004">
      <c r="A2076">
        <v>356200</v>
      </c>
      <c r="B2076" t="s">
        <v>2180</v>
      </c>
      <c r="C2076" t="s">
        <v>96</v>
      </c>
      <c r="D2076">
        <v>0</v>
      </c>
      <c r="E2076">
        <v>0</v>
      </c>
      <c r="F2076">
        <v>0</v>
      </c>
      <c r="G2076">
        <v>0</v>
      </c>
      <c r="H2076">
        <v>0.95</v>
      </c>
      <c r="I2076">
        <v>0.02</v>
      </c>
      <c r="J2076">
        <v>0</v>
      </c>
      <c r="K2076">
        <v>0</v>
      </c>
      <c r="L2076">
        <v>0.03</v>
      </c>
      <c r="M2076">
        <v>0.02</v>
      </c>
      <c r="N2076">
        <v>16.333669653308501</v>
      </c>
      <c r="O2076">
        <f t="shared" si="64"/>
        <v>169.9771958</v>
      </c>
      <c r="P2076">
        <f t="shared" si="65"/>
        <v>-46.08507668</v>
      </c>
      <c r="R2076">
        <v>355100</v>
      </c>
      <c r="S2076" t="s">
        <v>2169</v>
      </c>
      <c r="T2076" t="s">
        <v>96</v>
      </c>
      <c r="U2076">
        <v>0</v>
      </c>
      <c r="V2076">
        <v>0</v>
      </c>
      <c r="W2076">
        <v>0</v>
      </c>
      <c r="X2076">
        <v>0</v>
      </c>
      <c r="Y2076">
        <v>0.8</v>
      </c>
      <c r="Z2076">
        <v>0</v>
      </c>
      <c r="AA2076">
        <v>0</v>
      </c>
      <c r="AB2076">
        <v>0</v>
      </c>
      <c r="AC2076">
        <v>0.2</v>
      </c>
      <c r="AD2076">
        <v>0.02</v>
      </c>
      <c r="AE2076">
        <v>0.79383795173417304</v>
      </c>
      <c r="AF2076">
        <v>170.63941</v>
      </c>
      <c r="AG2076">
        <v>-45.842786740000001</v>
      </c>
      <c r="AI2076">
        <v>361400</v>
      </c>
      <c r="AJ2076" t="s">
        <v>2224</v>
      </c>
      <c r="AK2076" t="s">
        <v>96</v>
      </c>
      <c r="AL2076">
        <v>0</v>
      </c>
      <c r="AM2076">
        <v>0</v>
      </c>
      <c r="AN2076">
        <v>0</v>
      </c>
      <c r="AO2076">
        <v>0</v>
      </c>
      <c r="AP2076">
        <v>0</v>
      </c>
      <c r="AQ2076">
        <v>0.82</v>
      </c>
      <c r="AR2076">
        <v>0</v>
      </c>
      <c r="AS2076">
        <v>0</v>
      </c>
      <c r="AT2076">
        <v>0.18</v>
      </c>
      <c r="AU2076">
        <v>0</v>
      </c>
      <c r="AV2076">
        <v>1.97738562828436</v>
      </c>
      <c r="AW2076">
        <v>168.3801311</v>
      </c>
      <c r="AX2076">
        <v>-46.38994186</v>
      </c>
    </row>
    <row r="2077" spans="1:50" x14ac:dyDescent="0.55000000000000004">
      <c r="A2077">
        <v>356300</v>
      </c>
      <c r="B2077" t="s">
        <v>2181</v>
      </c>
      <c r="C2077" t="s">
        <v>96</v>
      </c>
      <c r="D2077">
        <v>0</v>
      </c>
      <c r="E2077">
        <v>0</v>
      </c>
      <c r="F2077">
        <v>0</v>
      </c>
      <c r="G2077">
        <v>0</v>
      </c>
      <c r="H2077">
        <v>0.89</v>
      </c>
      <c r="I2077">
        <v>0.03</v>
      </c>
      <c r="J2077">
        <v>0</v>
      </c>
      <c r="K2077">
        <v>0</v>
      </c>
      <c r="L2077">
        <v>0.08</v>
      </c>
      <c r="M2077">
        <v>0.02</v>
      </c>
      <c r="N2077">
        <v>17.8558238235481</v>
      </c>
      <c r="O2077">
        <f t="shared" si="64"/>
        <v>169.46517689999999</v>
      </c>
      <c r="P2077">
        <f t="shared" si="65"/>
        <v>-46.459645029999997</v>
      </c>
      <c r="R2077">
        <v>355200</v>
      </c>
      <c r="S2077" t="s">
        <v>2170</v>
      </c>
      <c r="T2077" t="s">
        <v>96</v>
      </c>
      <c r="U2077">
        <v>0</v>
      </c>
      <c r="V2077">
        <v>0</v>
      </c>
      <c r="W2077">
        <v>0</v>
      </c>
      <c r="X2077">
        <v>0</v>
      </c>
      <c r="Y2077">
        <v>0.88</v>
      </c>
      <c r="Z2077">
        <v>0</v>
      </c>
      <c r="AA2077">
        <v>0</v>
      </c>
      <c r="AB2077">
        <v>0</v>
      </c>
      <c r="AC2077">
        <v>0.12</v>
      </c>
      <c r="AD2077">
        <v>0.02</v>
      </c>
      <c r="AE2077">
        <v>2.3063291026648498</v>
      </c>
      <c r="AF2077">
        <v>170.50147569999999</v>
      </c>
      <c r="AG2077">
        <v>-45.905759920000001</v>
      </c>
      <c r="AI2077">
        <v>361500</v>
      </c>
      <c r="AJ2077" t="s">
        <v>2225</v>
      </c>
      <c r="AK2077" t="s">
        <v>96</v>
      </c>
      <c r="AL2077">
        <v>0</v>
      </c>
      <c r="AM2077">
        <v>0</v>
      </c>
      <c r="AN2077">
        <v>0</v>
      </c>
      <c r="AO2077">
        <v>0</v>
      </c>
      <c r="AP2077">
        <v>0</v>
      </c>
      <c r="AQ2077">
        <v>0.83</v>
      </c>
      <c r="AR2077">
        <v>0</v>
      </c>
      <c r="AS2077">
        <v>0</v>
      </c>
      <c r="AT2077">
        <v>0.17</v>
      </c>
      <c r="AU2077">
        <v>0</v>
      </c>
      <c r="AV2077">
        <v>1.91670166404645</v>
      </c>
      <c r="AW2077">
        <v>168.3756861</v>
      </c>
      <c r="AX2077">
        <v>-46.397166060000004</v>
      </c>
    </row>
    <row r="2078" spans="1:50" x14ac:dyDescent="0.55000000000000004">
      <c r="A2078">
        <v>356400</v>
      </c>
      <c r="B2078" t="s">
        <v>2182</v>
      </c>
      <c r="C2078" t="s">
        <v>96</v>
      </c>
      <c r="D2078">
        <v>0</v>
      </c>
      <c r="E2078">
        <v>0</v>
      </c>
      <c r="F2078">
        <v>0</v>
      </c>
      <c r="G2078">
        <v>0</v>
      </c>
      <c r="H2078">
        <v>0.78</v>
      </c>
      <c r="I2078">
        <v>7.0000000000000007E-2</v>
      </c>
      <c r="J2078">
        <v>0</v>
      </c>
      <c r="K2078">
        <v>0.03</v>
      </c>
      <c r="L2078">
        <v>0.12</v>
      </c>
      <c r="M2078">
        <v>0.02</v>
      </c>
      <c r="N2078">
        <v>8.7174049223491394</v>
      </c>
      <c r="O2078">
        <f t="shared" si="64"/>
        <v>169.96750180000001</v>
      </c>
      <c r="P2078">
        <f t="shared" si="65"/>
        <v>-46.121672340000003</v>
      </c>
      <c r="R2078">
        <v>355300</v>
      </c>
      <c r="S2078" t="s">
        <v>2171</v>
      </c>
      <c r="T2078" t="s">
        <v>96</v>
      </c>
      <c r="U2078">
        <v>0</v>
      </c>
      <c r="V2078">
        <v>0</v>
      </c>
      <c r="W2078">
        <v>0</v>
      </c>
      <c r="X2078">
        <v>0</v>
      </c>
      <c r="Y2078">
        <v>1</v>
      </c>
      <c r="Z2078">
        <v>0</v>
      </c>
      <c r="AA2078">
        <v>0</v>
      </c>
      <c r="AB2078">
        <v>0</v>
      </c>
      <c r="AC2078">
        <v>0</v>
      </c>
      <c r="AD2078">
        <v>0.02</v>
      </c>
      <c r="AE2078">
        <v>2.4154440421644598</v>
      </c>
      <c r="AF2078">
        <v>170.5181474</v>
      </c>
      <c r="AG2078">
        <v>-45.897337980000003</v>
      </c>
      <c r="AI2078">
        <v>361600</v>
      </c>
      <c r="AJ2078" t="s">
        <v>2226</v>
      </c>
      <c r="AK2078" t="s">
        <v>96</v>
      </c>
      <c r="AL2078">
        <v>0</v>
      </c>
      <c r="AM2078">
        <v>0</v>
      </c>
      <c r="AN2078">
        <v>0</v>
      </c>
      <c r="AO2078">
        <v>0</v>
      </c>
      <c r="AP2078">
        <v>0</v>
      </c>
      <c r="AQ2078">
        <v>1</v>
      </c>
      <c r="AR2078">
        <v>0</v>
      </c>
      <c r="AS2078">
        <v>0</v>
      </c>
      <c r="AT2078">
        <v>0</v>
      </c>
      <c r="AU2078">
        <v>0</v>
      </c>
      <c r="AV2078" t="s">
        <v>97</v>
      </c>
      <c r="AW2078">
        <v>168.3691814</v>
      </c>
      <c r="AX2078">
        <v>-46.407196190000001</v>
      </c>
    </row>
    <row r="2079" spans="1:50" x14ac:dyDescent="0.55000000000000004">
      <c r="A2079">
        <v>356500</v>
      </c>
      <c r="B2079" t="s">
        <v>2183</v>
      </c>
      <c r="C2079" t="s">
        <v>96</v>
      </c>
      <c r="D2079">
        <v>0</v>
      </c>
      <c r="E2079">
        <v>0</v>
      </c>
      <c r="F2079">
        <v>0</v>
      </c>
      <c r="G2079">
        <v>0</v>
      </c>
      <c r="H2079">
        <v>0.83</v>
      </c>
      <c r="I2079">
        <v>0.06</v>
      </c>
      <c r="J2079">
        <v>0</v>
      </c>
      <c r="K2079">
        <v>0.01</v>
      </c>
      <c r="L2079">
        <v>0.1</v>
      </c>
      <c r="M2079">
        <v>0.02</v>
      </c>
      <c r="N2079">
        <v>6.3410513242115902</v>
      </c>
      <c r="O2079">
        <f t="shared" si="64"/>
        <v>169.73143859999999</v>
      </c>
      <c r="P2079">
        <f t="shared" si="65"/>
        <v>-46.242443850000001</v>
      </c>
      <c r="R2079">
        <v>355400</v>
      </c>
      <c r="S2079" t="s">
        <v>2172</v>
      </c>
      <c r="T2079" t="s">
        <v>96</v>
      </c>
      <c r="U2079" t="s">
        <v>97</v>
      </c>
      <c r="V2079" t="s">
        <v>97</v>
      </c>
      <c r="W2079" t="s">
        <v>97</v>
      </c>
      <c r="X2079">
        <v>0</v>
      </c>
      <c r="Y2079" t="s">
        <v>97</v>
      </c>
      <c r="Z2079" t="s">
        <v>97</v>
      </c>
      <c r="AA2079">
        <v>0</v>
      </c>
      <c r="AB2079" t="s">
        <v>97</v>
      </c>
      <c r="AC2079" t="s">
        <v>97</v>
      </c>
      <c r="AD2079">
        <v>0.02</v>
      </c>
      <c r="AE2079" t="s">
        <v>97</v>
      </c>
      <c r="AF2079">
        <v>170.5429681</v>
      </c>
      <c r="AG2079">
        <v>-45.888118589999998</v>
      </c>
      <c r="AI2079">
        <v>361700</v>
      </c>
      <c r="AJ2079" t="s">
        <v>2227</v>
      </c>
      <c r="AK2079" t="s">
        <v>96</v>
      </c>
      <c r="AL2079">
        <v>0</v>
      </c>
      <c r="AM2079">
        <v>0</v>
      </c>
      <c r="AN2079">
        <v>0</v>
      </c>
      <c r="AO2079">
        <v>0</v>
      </c>
      <c r="AP2079">
        <v>0</v>
      </c>
      <c r="AQ2079">
        <v>0.76</v>
      </c>
      <c r="AR2079">
        <v>0</v>
      </c>
      <c r="AS2079">
        <v>0.03</v>
      </c>
      <c r="AT2079">
        <v>0.21</v>
      </c>
      <c r="AU2079">
        <v>0</v>
      </c>
      <c r="AV2079">
        <v>2.23073575215881</v>
      </c>
      <c r="AW2079">
        <v>168.38809860000001</v>
      </c>
      <c r="AX2079">
        <v>-46.401757410000002</v>
      </c>
    </row>
    <row r="2080" spans="1:50" x14ac:dyDescent="0.55000000000000004">
      <c r="A2080">
        <v>356600</v>
      </c>
      <c r="B2080" t="s">
        <v>2184</v>
      </c>
      <c r="C2080" t="s">
        <v>96</v>
      </c>
      <c r="D2080">
        <v>0</v>
      </c>
      <c r="E2080">
        <v>0</v>
      </c>
      <c r="F2080">
        <v>0</v>
      </c>
      <c r="G2080">
        <v>0</v>
      </c>
      <c r="H2080">
        <v>0.89</v>
      </c>
      <c r="I2080">
        <v>0.05</v>
      </c>
      <c r="J2080">
        <v>0</v>
      </c>
      <c r="K2080">
        <v>0</v>
      </c>
      <c r="L2080">
        <v>0.06</v>
      </c>
      <c r="M2080">
        <v>0.02</v>
      </c>
      <c r="N2080">
        <v>7.3503931761633696</v>
      </c>
      <c r="O2080">
        <f t="shared" si="64"/>
        <v>169.75291719999899</v>
      </c>
      <c r="P2080">
        <f t="shared" si="65"/>
        <v>-46.232456450000001</v>
      </c>
      <c r="R2080">
        <v>355500</v>
      </c>
      <c r="S2080" t="s">
        <v>2173</v>
      </c>
      <c r="T2080" t="s">
        <v>96</v>
      </c>
      <c r="U2080">
        <v>0</v>
      </c>
      <c r="V2080">
        <v>0</v>
      </c>
      <c r="W2080">
        <v>0</v>
      </c>
      <c r="X2080">
        <v>0</v>
      </c>
      <c r="Y2080">
        <v>0.79</v>
      </c>
      <c r="Z2080">
        <v>0</v>
      </c>
      <c r="AA2080">
        <v>0</v>
      </c>
      <c r="AB2080">
        <v>0</v>
      </c>
      <c r="AC2080">
        <v>0.21</v>
      </c>
      <c r="AD2080">
        <v>0.02</v>
      </c>
      <c r="AE2080">
        <v>1.80710576287504</v>
      </c>
      <c r="AF2080">
        <v>170.51329179999999</v>
      </c>
      <c r="AG2080">
        <v>-45.903512040000003</v>
      </c>
      <c r="AI2080">
        <v>361900</v>
      </c>
      <c r="AJ2080" t="s">
        <v>2228</v>
      </c>
      <c r="AK2080" t="s">
        <v>96</v>
      </c>
      <c r="AL2080" t="s">
        <v>97</v>
      </c>
      <c r="AM2080" t="s">
        <v>97</v>
      </c>
      <c r="AN2080" t="s">
        <v>97</v>
      </c>
      <c r="AO2080">
        <v>0</v>
      </c>
      <c r="AP2080" t="s">
        <v>97</v>
      </c>
      <c r="AQ2080" t="s">
        <v>97</v>
      </c>
      <c r="AR2080">
        <v>0</v>
      </c>
      <c r="AS2080" t="s">
        <v>97</v>
      </c>
      <c r="AT2080" t="s">
        <v>97</v>
      </c>
      <c r="AU2080">
        <v>0</v>
      </c>
      <c r="AV2080" t="s">
        <v>97</v>
      </c>
      <c r="AW2080">
        <v>168.38551809999899</v>
      </c>
      <c r="AX2080">
        <v>-46.410315199999999</v>
      </c>
    </row>
    <row r="2081" spans="1:50" x14ac:dyDescent="0.55000000000000004">
      <c r="A2081">
        <v>356700</v>
      </c>
      <c r="B2081" t="s">
        <v>2185</v>
      </c>
      <c r="C2081" t="s">
        <v>96</v>
      </c>
      <c r="D2081">
        <v>0</v>
      </c>
      <c r="E2081">
        <v>0</v>
      </c>
      <c r="F2081">
        <v>0</v>
      </c>
      <c r="G2081">
        <v>0</v>
      </c>
      <c r="H2081">
        <v>0.91999999999999904</v>
      </c>
      <c r="I2081">
        <v>0.03</v>
      </c>
      <c r="J2081">
        <v>0</v>
      </c>
      <c r="K2081">
        <v>0</v>
      </c>
      <c r="L2081">
        <v>0.05</v>
      </c>
      <c r="M2081">
        <v>0.02</v>
      </c>
      <c r="N2081">
        <v>8.1862629375858607</v>
      </c>
      <c r="O2081">
        <f t="shared" si="64"/>
        <v>169.77798340000001</v>
      </c>
      <c r="P2081">
        <f t="shared" si="65"/>
        <v>-46.237216709999998</v>
      </c>
      <c r="R2081">
        <v>355600</v>
      </c>
      <c r="S2081" t="s">
        <v>2174</v>
      </c>
      <c r="T2081" t="s">
        <v>96</v>
      </c>
      <c r="U2081">
        <v>0</v>
      </c>
      <c r="V2081">
        <v>0</v>
      </c>
      <c r="W2081">
        <v>0</v>
      </c>
      <c r="X2081">
        <v>0</v>
      </c>
      <c r="Y2081">
        <v>1</v>
      </c>
      <c r="Z2081">
        <v>0</v>
      </c>
      <c r="AA2081">
        <v>0</v>
      </c>
      <c r="AB2081">
        <v>0</v>
      </c>
      <c r="AC2081">
        <v>0</v>
      </c>
      <c r="AD2081">
        <v>0.02</v>
      </c>
      <c r="AE2081">
        <v>3.2511437571267199</v>
      </c>
      <c r="AF2081">
        <v>170.53386</v>
      </c>
      <c r="AG2081">
        <v>-45.897224710000003</v>
      </c>
      <c r="AI2081">
        <v>362000</v>
      </c>
      <c r="AJ2081" t="s">
        <v>2229</v>
      </c>
      <c r="AK2081" t="s">
        <v>96</v>
      </c>
      <c r="AL2081">
        <v>0</v>
      </c>
      <c r="AM2081">
        <v>0</v>
      </c>
      <c r="AN2081">
        <v>0</v>
      </c>
      <c r="AO2081">
        <v>0</v>
      </c>
      <c r="AP2081">
        <v>0</v>
      </c>
      <c r="AQ2081">
        <v>1</v>
      </c>
      <c r="AR2081">
        <v>0</v>
      </c>
      <c r="AS2081">
        <v>0</v>
      </c>
      <c r="AT2081">
        <v>0</v>
      </c>
      <c r="AU2081">
        <v>0</v>
      </c>
      <c r="AV2081">
        <v>2.0419044028264302</v>
      </c>
      <c r="AW2081">
        <v>168.35635269999901</v>
      </c>
      <c r="AX2081">
        <v>-46.42135777</v>
      </c>
    </row>
    <row r="2082" spans="1:50" x14ac:dyDescent="0.55000000000000004">
      <c r="A2082">
        <v>356800</v>
      </c>
      <c r="B2082" t="s">
        <v>2186</v>
      </c>
      <c r="C2082" t="s">
        <v>96</v>
      </c>
      <c r="D2082">
        <v>0</v>
      </c>
      <c r="E2082">
        <v>0</v>
      </c>
      <c r="F2082">
        <v>0</v>
      </c>
      <c r="G2082">
        <v>0</v>
      </c>
      <c r="H2082">
        <v>0.96</v>
      </c>
      <c r="I2082">
        <v>0.04</v>
      </c>
      <c r="J2082">
        <v>0</v>
      </c>
      <c r="K2082">
        <v>0</v>
      </c>
      <c r="L2082">
        <v>0</v>
      </c>
      <c r="M2082">
        <v>0.02</v>
      </c>
      <c r="N2082">
        <v>14.0314672502578</v>
      </c>
      <c r="O2082">
        <f t="shared" si="64"/>
        <v>169.85724189999999</v>
      </c>
      <c r="P2082">
        <f t="shared" si="65"/>
        <v>-46.264575020000002</v>
      </c>
      <c r="R2082">
        <v>355700</v>
      </c>
      <c r="S2082" t="s">
        <v>2175</v>
      </c>
      <c r="T2082" t="s">
        <v>96</v>
      </c>
      <c r="U2082">
        <v>0</v>
      </c>
      <c r="V2082">
        <v>0</v>
      </c>
      <c r="W2082">
        <v>0</v>
      </c>
      <c r="X2082">
        <v>0</v>
      </c>
      <c r="Y2082">
        <v>1</v>
      </c>
      <c r="Z2082">
        <v>0</v>
      </c>
      <c r="AA2082">
        <v>0</v>
      </c>
      <c r="AB2082">
        <v>0</v>
      </c>
      <c r="AC2082">
        <v>0</v>
      </c>
      <c r="AD2082">
        <v>0.02</v>
      </c>
      <c r="AE2082">
        <v>0.80662102262792701</v>
      </c>
      <c r="AF2082">
        <v>170.53482869999999</v>
      </c>
      <c r="AG2082">
        <v>-45.904445150000001</v>
      </c>
      <c r="AI2082">
        <v>362100</v>
      </c>
      <c r="AJ2082" t="s">
        <v>2230</v>
      </c>
      <c r="AK2082" t="s">
        <v>96</v>
      </c>
      <c r="AL2082">
        <v>0</v>
      </c>
      <c r="AM2082">
        <v>0.24</v>
      </c>
      <c r="AN2082">
        <v>0</v>
      </c>
      <c r="AO2082">
        <v>0</v>
      </c>
      <c r="AP2082">
        <v>6.9999999999999896E-2</v>
      </c>
      <c r="AQ2082">
        <v>0.5</v>
      </c>
      <c r="AR2082">
        <v>0</v>
      </c>
      <c r="AS2082">
        <v>0</v>
      </c>
      <c r="AT2082">
        <v>0.19</v>
      </c>
      <c r="AU2082">
        <v>0</v>
      </c>
      <c r="AV2082">
        <v>6.7146377266778696</v>
      </c>
      <c r="AW2082">
        <v>168.36900639999999</v>
      </c>
      <c r="AX2082">
        <v>-46.419323890000001</v>
      </c>
    </row>
    <row r="2083" spans="1:50" x14ac:dyDescent="0.55000000000000004">
      <c r="A2083">
        <v>357000</v>
      </c>
      <c r="B2083" t="s">
        <v>2231</v>
      </c>
      <c r="C2083" t="s">
        <v>96</v>
      </c>
      <c r="D2083">
        <v>0</v>
      </c>
      <c r="E2083">
        <v>0</v>
      </c>
      <c r="F2083">
        <v>0</v>
      </c>
      <c r="G2083">
        <v>0</v>
      </c>
      <c r="H2083">
        <v>0.42</v>
      </c>
      <c r="I2083">
        <v>0.28999999999999998</v>
      </c>
      <c r="J2083">
        <v>0</v>
      </c>
      <c r="K2083">
        <v>0</v>
      </c>
      <c r="L2083">
        <v>0.28999999999999998</v>
      </c>
      <c r="M2083">
        <v>0.02</v>
      </c>
      <c r="N2083">
        <v>8.5972643743142392</v>
      </c>
      <c r="O2083">
        <f t="shared" si="64"/>
        <v>167.34643890000001</v>
      </c>
      <c r="P2083">
        <f t="shared" si="65"/>
        <v>-45.356714080000003</v>
      </c>
      <c r="R2083">
        <v>355800</v>
      </c>
      <c r="S2083" t="s">
        <v>2176</v>
      </c>
      <c r="T2083" t="s">
        <v>96</v>
      </c>
      <c r="U2083">
        <v>0</v>
      </c>
      <c r="V2083">
        <v>0</v>
      </c>
      <c r="W2083">
        <v>0</v>
      </c>
      <c r="X2083">
        <v>0</v>
      </c>
      <c r="Y2083">
        <v>0.79</v>
      </c>
      <c r="Z2083">
        <v>0.04</v>
      </c>
      <c r="AA2083">
        <v>0</v>
      </c>
      <c r="AB2083">
        <v>0.02</v>
      </c>
      <c r="AC2083">
        <v>0.15</v>
      </c>
      <c r="AD2083">
        <v>0.02</v>
      </c>
      <c r="AE2083">
        <v>1.0618233445904499</v>
      </c>
      <c r="AF2083">
        <v>169.212907</v>
      </c>
      <c r="AG2083">
        <v>-45.835354219999999</v>
      </c>
      <c r="AI2083">
        <v>362200</v>
      </c>
      <c r="AJ2083" t="s">
        <v>2232</v>
      </c>
      <c r="AK2083" t="s">
        <v>96</v>
      </c>
      <c r="AL2083">
        <v>0</v>
      </c>
      <c r="AM2083">
        <v>0</v>
      </c>
      <c r="AN2083">
        <v>0</v>
      </c>
      <c r="AO2083">
        <v>0</v>
      </c>
      <c r="AP2083">
        <v>0</v>
      </c>
      <c r="AQ2083">
        <v>0.88</v>
      </c>
      <c r="AR2083">
        <v>0</v>
      </c>
      <c r="AS2083">
        <v>0</v>
      </c>
      <c r="AT2083">
        <v>0.12</v>
      </c>
      <c r="AU2083">
        <v>0</v>
      </c>
      <c r="AV2083">
        <v>1.22973560461731</v>
      </c>
      <c r="AW2083">
        <v>168.353793</v>
      </c>
      <c r="AX2083">
        <v>-46.433426140000002</v>
      </c>
    </row>
    <row r="2084" spans="1:50" x14ac:dyDescent="0.55000000000000004">
      <c r="A2084">
        <v>357300</v>
      </c>
      <c r="B2084" t="s">
        <v>2187</v>
      </c>
      <c r="C2084" t="s">
        <v>96</v>
      </c>
      <c r="D2084">
        <v>0</v>
      </c>
      <c r="E2084">
        <v>0</v>
      </c>
      <c r="F2084">
        <v>0</v>
      </c>
      <c r="G2084">
        <v>0</v>
      </c>
      <c r="H2084">
        <v>0.85</v>
      </c>
      <c r="I2084">
        <v>0</v>
      </c>
      <c r="J2084">
        <v>0</v>
      </c>
      <c r="K2084">
        <v>0</v>
      </c>
      <c r="L2084">
        <v>0.15</v>
      </c>
      <c r="M2084">
        <v>0.02</v>
      </c>
      <c r="N2084">
        <v>14.509323969514</v>
      </c>
      <c r="O2084">
        <f t="shared" si="64"/>
        <v>167.98134959999999</v>
      </c>
      <c r="P2084">
        <f t="shared" si="65"/>
        <v>-45.266184690000003</v>
      </c>
      <c r="R2084">
        <v>355900</v>
      </c>
      <c r="S2084" t="s">
        <v>2177</v>
      </c>
      <c r="T2084" t="s">
        <v>96</v>
      </c>
      <c r="U2084">
        <v>0</v>
      </c>
      <c r="V2084">
        <v>0</v>
      </c>
      <c r="W2084">
        <v>0</v>
      </c>
      <c r="X2084">
        <v>0</v>
      </c>
      <c r="Y2084">
        <v>0.84</v>
      </c>
      <c r="Z2084">
        <v>7.0000000000000007E-2</v>
      </c>
      <c r="AA2084">
        <v>0</v>
      </c>
      <c r="AB2084">
        <v>0</v>
      </c>
      <c r="AC2084">
        <v>0.09</v>
      </c>
      <c r="AD2084">
        <v>0.02</v>
      </c>
      <c r="AE2084" t="s">
        <v>97</v>
      </c>
      <c r="AF2084">
        <v>169.71507439999999</v>
      </c>
      <c r="AG2084">
        <v>-45.882838560000003</v>
      </c>
      <c r="AI2084">
        <v>362300</v>
      </c>
      <c r="AJ2084" t="s">
        <v>2233</v>
      </c>
      <c r="AK2084" t="s">
        <v>96</v>
      </c>
      <c r="AL2084" t="s">
        <v>97</v>
      </c>
      <c r="AM2084" t="s">
        <v>97</v>
      </c>
      <c r="AN2084" t="s">
        <v>97</v>
      </c>
      <c r="AO2084">
        <v>0</v>
      </c>
      <c r="AP2084" t="s">
        <v>97</v>
      </c>
      <c r="AQ2084" t="s">
        <v>97</v>
      </c>
      <c r="AR2084">
        <v>0</v>
      </c>
      <c r="AS2084" t="s">
        <v>97</v>
      </c>
      <c r="AT2084" t="s">
        <v>97</v>
      </c>
      <c r="AU2084">
        <v>0</v>
      </c>
      <c r="AV2084" t="s">
        <v>97</v>
      </c>
      <c r="AW2084">
        <v>168.42196329999999</v>
      </c>
      <c r="AX2084">
        <v>-46.421330079999997</v>
      </c>
    </row>
    <row r="2085" spans="1:50" x14ac:dyDescent="0.55000000000000004">
      <c r="A2085">
        <v>357500</v>
      </c>
      <c r="B2085" t="s">
        <v>2188</v>
      </c>
      <c r="C2085" t="s">
        <v>96</v>
      </c>
      <c r="D2085">
        <v>0</v>
      </c>
      <c r="E2085">
        <v>0</v>
      </c>
      <c r="F2085">
        <v>0</v>
      </c>
      <c r="G2085">
        <v>0</v>
      </c>
      <c r="H2085">
        <v>0.67</v>
      </c>
      <c r="I2085">
        <v>0.03</v>
      </c>
      <c r="J2085">
        <v>0</v>
      </c>
      <c r="K2085">
        <v>0.11</v>
      </c>
      <c r="L2085">
        <v>0.19</v>
      </c>
      <c r="M2085">
        <v>0.02</v>
      </c>
      <c r="N2085">
        <v>2.6660112896241999</v>
      </c>
      <c r="O2085">
        <f t="shared" si="64"/>
        <v>167.72303049999999</v>
      </c>
      <c r="P2085">
        <f t="shared" si="65"/>
        <v>-45.413515599999997</v>
      </c>
      <c r="R2085">
        <v>356000</v>
      </c>
      <c r="S2085" t="s">
        <v>2178</v>
      </c>
      <c r="T2085" t="s">
        <v>96</v>
      </c>
      <c r="U2085">
        <v>0</v>
      </c>
      <c r="V2085">
        <v>0</v>
      </c>
      <c r="W2085">
        <v>0</v>
      </c>
      <c r="X2085">
        <v>0</v>
      </c>
      <c r="Y2085">
        <v>0.92</v>
      </c>
      <c r="Z2085">
        <v>0</v>
      </c>
      <c r="AA2085">
        <v>0</v>
      </c>
      <c r="AB2085">
        <v>0</v>
      </c>
      <c r="AC2085">
        <v>0.08</v>
      </c>
      <c r="AD2085">
        <v>0.02</v>
      </c>
      <c r="AE2085">
        <v>9.6635194054747</v>
      </c>
      <c r="AF2085">
        <v>169.36302839999999</v>
      </c>
      <c r="AG2085">
        <v>-46.232959139999998</v>
      </c>
      <c r="AI2085">
        <v>362400</v>
      </c>
      <c r="AJ2085" t="s">
        <v>2234</v>
      </c>
      <c r="AK2085" t="s">
        <v>96</v>
      </c>
      <c r="AL2085">
        <v>0</v>
      </c>
      <c r="AM2085">
        <v>0.2</v>
      </c>
      <c r="AN2085">
        <v>0</v>
      </c>
      <c r="AO2085">
        <v>0</v>
      </c>
      <c r="AP2085">
        <v>0</v>
      </c>
      <c r="AQ2085">
        <v>0.61</v>
      </c>
      <c r="AR2085">
        <v>0</v>
      </c>
      <c r="AS2085">
        <v>0.05</v>
      </c>
      <c r="AT2085">
        <v>0.14000000000000001</v>
      </c>
      <c r="AU2085">
        <v>0</v>
      </c>
      <c r="AV2085">
        <v>4.9597976699827102</v>
      </c>
      <c r="AW2085">
        <v>168.38907269999899</v>
      </c>
      <c r="AX2085">
        <v>-46.417553470000001</v>
      </c>
    </row>
    <row r="2086" spans="1:50" x14ac:dyDescent="0.55000000000000004">
      <c r="A2086">
        <v>357600</v>
      </c>
      <c r="B2086" t="s">
        <v>2189</v>
      </c>
      <c r="C2086" t="s">
        <v>96</v>
      </c>
      <c r="D2086">
        <v>0</v>
      </c>
      <c r="E2086">
        <v>0</v>
      </c>
      <c r="F2086">
        <v>0</v>
      </c>
      <c r="G2086">
        <v>0</v>
      </c>
      <c r="H2086">
        <v>0.91</v>
      </c>
      <c r="I2086">
        <v>0.06</v>
      </c>
      <c r="J2086">
        <v>0</v>
      </c>
      <c r="K2086">
        <v>0.03</v>
      </c>
      <c r="L2086">
        <v>0</v>
      </c>
      <c r="M2086">
        <v>0.02</v>
      </c>
      <c r="N2086">
        <v>5.4859338128554098</v>
      </c>
      <c r="O2086">
        <f t="shared" si="64"/>
        <v>167.75405659999899</v>
      </c>
      <c r="P2086">
        <f t="shared" si="65"/>
        <v>-45.441726670000001</v>
      </c>
      <c r="R2086">
        <v>356100</v>
      </c>
      <c r="S2086" t="s">
        <v>2179</v>
      </c>
      <c r="T2086" t="s">
        <v>96</v>
      </c>
      <c r="U2086">
        <v>0</v>
      </c>
      <c r="V2086">
        <v>0</v>
      </c>
      <c r="W2086">
        <v>0</v>
      </c>
      <c r="X2086">
        <v>0</v>
      </c>
      <c r="Y2086">
        <v>0.9</v>
      </c>
      <c r="Z2086">
        <v>7.0000000000000007E-2</v>
      </c>
      <c r="AA2086">
        <v>0</v>
      </c>
      <c r="AB2086">
        <v>0.01</v>
      </c>
      <c r="AC2086">
        <v>0.02</v>
      </c>
      <c r="AD2086">
        <v>0.02</v>
      </c>
      <c r="AE2086">
        <v>15.961638621984999</v>
      </c>
      <c r="AF2086">
        <v>169.61562869999901</v>
      </c>
      <c r="AG2086">
        <v>-46.146661719999997</v>
      </c>
      <c r="AI2086">
        <v>362500</v>
      </c>
      <c r="AJ2086" t="s">
        <v>2235</v>
      </c>
      <c r="AK2086" t="s">
        <v>96</v>
      </c>
      <c r="AL2086">
        <v>0</v>
      </c>
      <c r="AM2086">
        <v>0</v>
      </c>
      <c r="AN2086">
        <v>0</v>
      </c>
      <c r="AO2086">
        <v>0</v>
      </c>
      <c r="AP2086">
        <v>0</v>
      </c>
      <c r="AQ2086">
        <v>0.78</v>
      </c>
      <c r="AR2086">
        <v>0</v>
      </c>
      <c r="AS2086">
        <v>0</v>
      </c>
      <c r="AT2086">
        <v>0.22</v>
      </c>
      <c r="AU2086">
        <v>0</v>
      </c>
      <c r="AV2086">
        <v>1.21982956766386</v>
      </c>
      <c r="AW2086">
        <v>168.36839380000001</v>
      </c>
      <c r="AX2086">
        <v>-46.427924920000002</v>
      </c>
    </row>
    <row r="2087" spans="1:50" x14ac:dyDescent="0.55000000000000004">
      <c r="A2087">
        <v>357700</v>
      </c>
      <c r="B2087" t="s">
        <v>2190</v>
      </c>
      <c r="C2087" t="s">
        <v>96</v>
      </c>
      <c r="D2087">
        <v>0</v>
      </c>
      <c r="E2087">
        <v>0</v>
      </c>
      <c r="F2087">
        <v>0</v>
      </c>
      <c r="G2087">
        <v>0</v>
      </c>
      <c r="H2087">
        <v>0.88</v>
      </c>
      <c r="I2087">
        <v>0</v>
      </c>
      <c r="J2087">
        <v>0</v>
      </c>
      <c r="K2087">
        <v>0</v>
      </c>
      <c r="L2087">
        <v>0.12</v>
      </c>
      <c r="M2087">
        <v>0.02</v>
      </c>
      <c r="N2087">
        <v>4.1803325125185902</v>
      </c>
      <c r="O2087">
        <f t="shared" si="64"/>
        <v>168.37465710000001</v>
      </c>
      <c r="P2087">
        <f t="shared" si="65"/>
        <v>-45.546541400000002</v>
      </c>
      <c r="R2087">
        <v>356200</v>
      </c>
      <c r="S2087" t="s">
        <v>2180</v>
      </c>
      <c r="T2087" t="s">
        <v>96</v>
      </c>
      <c r="U2087">
        <v>0</v>
      </c>
      <c r="V2087">
        <v>0</v>
      </c>
      <c r="W2087">
        <v>0</v>
      </c>
      <c r="X2087">
        <v>0</v>
      </c>
      <c r="Y2087">
        <v>0.94</v>
      </c>
      <c r="Z2087">
        <v>0.02</v>
      </c>
      <c r="AA2087">
        <v>0</v>
      </c>
      <c r="AB2087">
        <v>0</v>
      </c>
      <c r="AC2087">
        <v>0.04</v>
      </c>
      <c r="AD2087">
        <v>0.02</v>
      </c>
      <c r="AE2087">
        <v>10.398159278594701</v>
      </c>
      <c r="AF2087">
        <v>169.9771958</v>
      </c>
      <c r="AG2087">
        <v>-46.08507668</v>
      </c>
      <c r="AI2087">
        <v>362600</v>
      </c>
      <c r="AJ2087" t="s">
        <v>2236</v>
      </c>
      <c r="AK2087" t="s">
        <v>96</v>
      </c>
      <c r="AL2087">
        <v>0</v>
      </c>
      <c r="AM2087">
        <v>0</v>
      </c>
      <c r="AN2087">
        <v>0</v>
      </c>
      <c r="AO2087">
        <v>0</v>
      </c>
      <c r="AP2087">
        <v>0</v>
      </c>
      <c r="AQ2087">
        <v>0.91</v>
      </c>
      <c r="AR2087">
        <v>0</v>
      </c>
      <c r="AS2087">
        <v>0</v>
      </c>
      <c r="AT2087">
        <v>0.09</v>
      </c>
      <c r="AU2087">
        <v>0</v>
      </c>
      <c r="AV2087">
        <v>1.1503404852285199</v>
      </c>
      <c r="AW2087">
        <v>168.38702040000001</v>
      </c>
      <c r="AX2087">
        <v>-46.425021059999999</v>
      </c>
    </row>
    <row r="2088" spans="1:50" x14ac:dyDescent="0.55000000000000004">
      <c r="A2088">
        <v>357900</v>
      </c>
      <c r="B2088" t="s">
        <v>2191</v>
      </c>
      <c r="C2088" t="s">
        <v>96</v>
      </c>
      <c r="D2088">
        <v>0</v>
      </c>
      <c r="E2088">
        <v>0</v>
      </c>
      <c r="F2088">
        <v>0</v>
      </c>
      <c r="G2088">
        <v>0</v>
      </c>
      <c r="H2088">
        <v>0.88</v>
      </c>
      <c r="I2088">
        <v>0.05</v>
      </c>
      <c r="J2088">
        <v>0</v>
      </c>
      <c r="K2088">
        <v>0</v>
      </c>
      <c r="L2088">
        <v>7.0000000000000007E-2</v>
      </c>
      <c r="M2088">
        <v>0.02</v>
      </c>
      <c r="N2088">
        <v>10.6471956317788</v>
      </c>
      <c r="O2088">
        <f t="shared" si="64"/>
        <v>167.67309</v>
      </c>
      <c r="P2088">
        <f t="shared" si="65"/>
        <v>-46.01728241</v>
      </c>
      <c r="R2088">
        <v>356300</v>
      </c>
      <c r="S2088" t="s">
        <v>2181</v>
      </c>
      <c r="T2088" t="s">
        <v>96</v>
      </c>
      <c r="U2088">
        <v>0</v>
      </c>
      <c r="V2088">
        <v>0</v>
      </c>
      <c r="W2088">
        <v>0</v>
      </c>
      <c r="X2088">
        <v>0</v>
      </c>
      <c r="Y2088">
        <v>0.8</v>
      </c>
      <c r="Z2088">
        <v>0.05</v>
      </c>
      <c r="AA2088">
        <v>0</v>
      </c>
      <c r="AB2088">
        <v>0</v>
      </c>
      <c r="AC2088">
        <v>0.15</v>
      </c>
      <c r="AD2088">
        <v>0.02</v>
      </c>
      <c r="AE2088">
        <v>4.4514458810538704</v>
      </c>
      <c r="AF2088">
        <v>169.46517689999999</v>
      </c>
      <c r="AG2088">
        <v>-46.459645029999997</v>
      </c>
      <c r="AI2088">
        <v>362700</v>
      </c>
      <c r="AJ2088" t="s">
        <v>2237</v>
      </c>
      <c r="AK2088" t="s">
        <v>96</v>
      </c>
      <c r="AL2088">
        <v>0</v>
      </c>
      <c r="AM2088">
        <v>0</v>
      </c>
      <c r="AN2088">
        <v>0</v>
      </c>
      <c r="AO2088">
        <v>0</v>
      </c>
      <c r="AP2088">
        <v>0</v>
      </c>
      <c r="AQ2088">
        <v>0.6</v>
      </c>
      <c r="AR2088">
        <v>0</v>
      </c>
      <c r="AS2088">
        <v>0</v>
      </c>
      <c r="AT2088">
        <v>0.4</v>
      </c>
      <c r="AU2088">
        <v>0</v>
      </c>
      <c r="AV2088">
        <v>1.50879606298177</v>
      </c>
      <c r="AW2088">
        <v>168.38223400000001</v>
      </c>
      <c r="AX2088">
        <v>-46.429923389999999</v>
      </c>
    </row>
    <row r="2089" spans="1:50" x14ac:dyDescent="0.55000000000000004">
      <c r="A2089">
        <v>358000</v>
      </c>
      <c r="B2089" t="s">
        <v>2192</v>
      </c>
      <c r="C2089" t="s">
        <v>96</v>
      </c>
      <c r="D2089">
        <v>0</v>
      </c>
      <c r="E2089">
        <v>0</v>
      </c>
      <c r="F2089">
        <v>0</v>
      </c>
      <c r="G2089">
        <v>0</v>
      </c>
      <c r="H2089">
        <v>0.9</v>
      </c>
      <c r="I2089">
        <v>0</v>
      </c>
      <c r="J2089">
        <v>0</v>
      </c>
      <c r="K2089">
        <v>0</v>
      </c>
      <c r="L2089">
        <v>0.1</v>
      </c>
      <c r="M2089">
        <v>0.02</v>
      </c>
      <c r="N2089">
        <v>15.772797895657099</v>
      </c>
      <c r="O2089">
        <f t="shared" si="64"/>
        <v>168.0261404</v>
      </c>
      <c r="P2089">
        <f t="shared" si="65"/>
        <v>-45.890935089999999</v>
      </c>
      <c r="R2089">
        <v>356400</v>
      </c>
      <c r="S2089" t="s">
        <v>2182</v>
      </c>
      <c r="T2089" t="s">
        <v>96</v>
      </c>
      <c r="U2089">
        <v>0</v>
      </c>
      <c r="V2089">
        <v>0</v>
      </c>
      <c r="W2089">
        <v>0</v>
      </c>
      <c r="X2089">
        <v>0</v>
      </c>
      <c r="Y2089">
        <v>0.77999999999999903</v>
      </c>
      <c r="Z2089">
        <v>0.05</v>
      </c>
      <c r="AA2089">
        <v>0</v>
      </c>
      <c r="AB2089">
        <v>0.03</v>
      </c>
      <c r="AC2089">
        <v>0.14000000000000001</v>
      </c>
      <c r="AD2089">
        <v>0.02</v>
      </c>
      <c r="AE2089">
        <v>3.3714352797323901</v>
      </c>
      <c r="AF2089">
        <v>169.96750180000001</v>
      </c>
      <c r="AG2089">
        <v>-46.121672340000003</v>
      </c>
      <c r="AI2089">
        <v>362800</v>
      </c>
      <c r="AJ2089" t="s">
        <v>2238</v>
      </c>
      <c r="AK2089" t="s">
        <v>96</v>
      </c>
      <c r="AL2089" t="s">
        <v>97</v>
      </c>
      <c r="AM2089" t="s">
        <v>97</v>
      </c>
      <c r="AN2089" t="s">
        <v>97</v>
      </c>
      <c r="AO2089">
        <v>0</v>
      </c>
      <c r="AP2089" t="s">
        <v>97</v>
      </c>
      <c r="AQ2089" t="s">
        <v>97</v>
      </c>
      <c r="AR2089">
        <v>0</v>
      </c>
      <c r="AS2089" t="s">
        <v>97</v>
      </c>
      <c r="AT2089" t="s">
        <v>97</v>
      </c>
      <c r="AU2089">
        <v>0</v>
      </c>
      <c r="AV2089" t="s">
        <v>97</v>
      </c>
      <c r="AW2089">
        <v>168.37684400000001</v>
      </c>
      <c r="AX2089">
        <v>-46.434545309999997</v>
      </c>
    </row>
    <row r="2090" spans="1:50" x14ac:dyDescent="0.55000000000000004">
      <c r="A2090">
        <v>358100</v>
      </c>
      <c r="B2090" t="s">
        <v>2193</v>
      </c>
      <c r="C2090" t="s">
        <v>96</v>
      </c>
      <c r="D2090">
        <v>0</v>
      </c>
      <c r="E2090">
        <v>0</v>
      </c>
      <c r="F2090">
        <v>0</v>
      </c>
      <c r="G2090">
        <v>0</v>
      </c>
      <c r="H2090">
        <v>0.9</v>
      </c>
      <c r="I2090">
        <v>0.03</v>
      </c>
      <c r="J2090">
        <v>0</v>
      </c>
      <c r="K2090">
        <v>0</v>
      </c>
      <c r="L2090">
        <v>7.0000000000000007E-2</v>
      </c>
      <c r="M2090">
        <v>0.02</v>
      </c>
      <c r="N2090">
        <v>12.7450629155034</v>
      </c>
      <c r="O2090">
        <f t="shared" si="64"/>
        <v>168.88204150000001</v>
      </c>
      <c r="P2090">
        <f t="shared" si="65"/>
        <v>-45.682178200000003</v>
      </c>
      <c r="R2090">
        <v>356500</v>
      </c>
      <c r="S2090" t="s">
        <v>2183</v>
      </c>
      <c r="T2090" t="s">
        <v>96</v>
      </c>
      <c r="U2090">
        <v>0</v>
      </c>
      <c r="V2090">
        <v>0</v>
      </c>
      <c r="W2090">
        <v>0</v>
      </c>
      <c r="X2090">
        <v>0</v>
      </c>
      <c r="Y2090">
        <v>0.87</v>
      </c>
      <c r="Z2090">
        <v>0.04</v>
      </c>
      <c r="AA2090">
        <v>0</v>
      </c>
      <c r="AB2090">
        <v>0.01</v>
      </c>
      <c r="AC2090">
        <v>0.08</v>
      </c>
      <c r="AD2090">
        <v>0.02</v>
      </c>
      <c r="AE2090">
        <v>8.9033059670298602</v>
      </c>
      <c r="AF2090">
        <v>169.73143859999999</v>
      </c>
      <c r="AG2090">
        <v>-46.242443850000001</v>
      </c>
      <c r="AI2090">
        <v>362900</v>
      </c>
      <c r="AJ2090" t="s">
        <v>2239</v>
      </c>
      <c r="AK2090" t="s">
        <v>96</v>
      </c>
      <c r="AL2090" t="s">
        <v>97</v>
      </c>
      <c r="AM2090" t="s">
        <v>97</v>
      </c>
      <c r="AN2090" t="s">
        <v>97</v>
      </c>
      <c r="AO2090">
        <v>0</v>
      </c>
      <c r="AP2090" t="s">
        <v>97</v>
      </c>
      <c r="AQ2090" t="s">
        <v>97</v>
      </c>
      <c r="AR2090">
        <v>0</v>
      </c>
      <c r="AS2090" t="s">
        <v>97</v>
      </c>
      <c r="AT2090" t="s">
        <v>97</v>
      </c>
      <c r="AU2090">
        <v>0</v>
      </c>
      <c r="AV2090" t="s">
        <v>97</v>
      </c>
      <c r="AW2090">
        <v>168.370990199999</v>
      </c>
      <c r="AX2090">
        <v>-46.441018630000002</v>
      </c>
    </row>
    <row r="2091" spans="1:50" x14ac:dyDescent="0.55000000000000004">
      <c r="A2091">
        <v>358200</v>
      </c>
      <c r="B2091" t="s">
        <v>2194</v>
      </c>
      <c r="C2091" t="s">
        <v>96</v>
      </c>
      <c r="D2091">
        <v>0</v>
      </c>
      <c r="E2091">
        <v>0</v>
      </c>
      <c r="F2091">
        <v>0</v>
      </c>
      <c r="G2091">
        <v>0</v>
      </c>
      <c r="H2091">
        <v>0.89</v>
      </c>
      <c r="I2091">
        <v>0.03</v>
      </c>
      <c r="J2091">
        <v>0</v>
      </c>
      <c r="K2091">
        <v>0</v>
      </c>
      <c r="L2091">
        <v>0.08</v>
      </c>
      <c r="M2091">
        <v>0.02</v>
      </c>
      <c r="N2091">
        <v>7.0983865454278803</v>
      </c>
      <c r="O2091">
        <f t="shared" si="64"/>
        <v>168.61002109999899</v>
      </c>
      <c r="P2091">
        <f t="shared" si="65"/>
        <v>-45.749217389999998</v>
      </c>
      <c r="R2091">
        <v>356600</v>
      </c>
      <c r="S2091" t="s">
        <v>2184</v>
      </c>
      <c r="T2091" t="s">
        <v>96</v>
      </c>
      <c r="U2091">
        <v>0</v>
      </c>
      <c r="V2091">
        <v>0</v>
      </c>
      <c r="W2091">
        <v>0</v>
      </c>
      <c r="X2091">
        <v>0</v>
      </c>
      <c r="Y2091">
        <v>0.89</v>
      </c>
      <c r="Z2091">
        <v>0.04</v>
      </c>
      <c r="AA2091">
        <v>0</v>
      </c>
      <c r="AB2091">
        <v>0</v>
      </c>
      <c r="AC2091">
        <v>7.0000000000000007E-2</v>
      </c>
      <c r="AD2091">
        <v>0.02</v>
      </c>
      <c r="AE2091">
        <v>4.7453175638536997</v>
      </c>
      <c r="AF2091">
        <v>169.75291719999899</v>
      </c>
      <c r="AG2091">
        <v>-46.232456450000001</v>
      </c>
      <c r="AI2091">
        <v>363000</v>
      </c>
      <c r="AJ2091" t="s">
        <v>2240</v>
      </c>
      <c r="AK2091" t="s">
        <v>96</v>
      </c>
      <c r="AL2091" t="s">
        <v>97</v>
      </c>
      <c r="AM2091" t="s">
        <v>97</v>
      </c>
      <c r="AN2091" t="s">
        <v>97</v>
      </c>
      <c r="AO2091">
        <v>0</v>
      </c>
      <c r="AP2091" t="s">
        <v>97</v>
      </c>
      <c r="AQ2091" t="s">
        <v>97</v>
      </c>
      <c r="AR2091">
        <v>0</v>
      </c>
      <c r="AS2091" t="s">
        <v>97</v>
      </c>
      <c r="AT2091" t="s">
        <v>97</v>
      </c>
      <c r="AU2091">
        <v>0</v>
      </c>
      <c r="AV2091" t="s">
        <v>97</v>
      </c>
      <c r="AW2091">
        <v>168.36513529999999</v>
      </c>
      <c r="AX2091">
        <v>-46.450684499999902</v>
      </c>
    </row>
    <row r="2092" spans="1:50" x14ac:dyDescent="0.55000000000000004">
      <c r="A2092">
        <v>358300</v>
      </c>
      <c r="B2092" t="s">
        <v>2195</v>
      </c>
      <c r="C2092" t="s">
        <v>96</v>
      </c>
      <c r="D2092">
        <v>0</v>
      </c>
      <c r="E2092">
        <v>0</v>
      </c>
      <c r="F2092">
        <v>0</v>
      </c>
      <c r="G2092">
        <v>0</v>
      </c>
      <c r="H2092">
        <v>0.94</v>
      </c>
      <c r="I2092">
        <v>0.02</v>
      </c>
      <c r="J2092">
        <v>0</v>
      </c>
      <c r="K2092">
        <v>0</v>
      </c>
      <c r="L2092">
        <v>0.04</v>
      </c>
      <c r="M2092">
        <v>0.02</v>
      </c>
      <c r="N2092">
        <v>17.3638853122456</v>
      </c>
      <c r="O2092">
        <f t="shared" si="64"/>
        <v>168.31787</v>
      </c>
      <c r="P2092">
        <f t="shared" si="65"/>
        <v>-46.00199113</v>
      </c>
      <c r="R2092">
        <v>356700</v>
      </c>
      <c r="S2092" t="s">
        <v>2185</v>
      </c>
      <c r="T2092" t="s">
        <v>96</v>
      </c>
      <c r="U2092">
        <v>0</v>
      </c>
      <c r="V2092">
        <v>0</v>
      </c>
      <c r="W2092">
        <v>0</v>
      </c>
      <c r="X2092">
        <v>0</v>
      </c>
      <c r="Y2092">
        <v>0.8</v>
      </c>
      <c r="Z2092">
        <v>0</v>
      </c>
      <c r="AA2092">
        <v>0</v>
      </c>
      <c r="AB2092">
        <v>0</v>
      </c>
      <c r="AC2092">
        <v>0.2</v>
      </c>
      <c r="AD2092">
        <v>0.02</v>
      </c>
      <c r="AE2092">
        <v>3.5346499576894601</v>
      </c>
      <c r="AF2092">
        <v>169.77798340000001</v>
      </c>
      <c r="AG2092">
        <v>-46.237216709999998</v>
      </c>
      <c r="AI2092">
        <v>363100</v>
      </c>
      <c r="AJ2092" t="s">
        <v>2241</v>
      </c>
      <c r="AK2092" t="s">
        <v>96</v>
      </c>
      <c r="AL2092">
        <v>0</v>
      </c>
      <c r="AM2092">
        <v>0</v>
      </c>
      <c r="AN2092">
        <v>0</v>
      </c>
      <c r="AO2092">
        <v>0</v>
      </c>
      <c r="AP2092">
        <v>0</v>
      </c>
      <c r="AQ2092">
        <v>1</v>
      </c>
      <c r="AR2092">
        <v>0</v>
      </c>
      <c r="AS2092">
        <v>0</v>
      </c>
      <c r="AT2092">
        <v>0</v>
      </c>
      <c r="AU2092">
        <v>0</v>
      </c>
      <c r="AV2092">
        <v>9.1917165892371102</v>
      </c>
      <c r="AW2092">
        <v>168.38490490000001</v>
      </c>
      <c r="AX2092">
        <v>-46.531782509999999</v>
      </c>
    </row>
    <row r="2093" spans="1:50" x14ac:dyDescent="0.55000000000000004">
      <c r="A2093">
        <v>358400</v>
      </c>
      <c r="B2093" t="s">
        <v>2196</v>
      </c>
      <c r="C2093" t="s">
        <v>96</v>
      </c>
      <c r="D2093">
        <v>0</v>
      </c>
      <c r="E2093">
        <v>0</v>
      </c>
      <c r="F2093">
        <v>0</v>
      </c>
      <c r="G2093">
        <v>0</v>
      </c>
      <c r="H2093">
        <v>0.91</v>
      </c>
      <c r="I2093">
        <v>0.02</v>
      </c>
      <c r="J2093">
        <v>0</v>
      </c>
      <c r="K2093">
        <v>0</v>
      </c>
      <c r="L2093">
        <v>7.0000000000000007E-2</v>
      </c>
      <c r="M2093">
        <v>0.02</v>
      </c>
      <c r="N2093">
        <v>13.1642195583524</v>
      </c>
      <c r="O2093">
        <f t="shared" si="64"/>
        <v>168.05347839999999</v>
      </c>
      <c r="P2093">
        <f t="shared" si="65"/>
        <v>-46.192506790000003</v>
      </c>
      <c r="R2093">
        <v>356800</v>
      </c>
      <c r="S2093" t="s">
        <v>2186</v>
      </c>
      <c r="T2093" t="s">
        <v>96</v>
      </c>
      <c r="U2093">
        <v>0</v>
      </c>
      <c r="V2093">
        <v>0</v>
      </c>
      <c r="W2093">
        <v>0</v>
      </c>
      <c r="X2093">
        <v>0</v>
      </c>
      <c r="Y2093">
        <v>1</v>
      </c>
      <c r="Z2093">
        <v>0</v>
      </c>
      <c r="AA2093">
        <v>0</v>
      </c>
      <c r="AB2093">
        <v>0</v>
      </c>
      <c r="AC2093">
        <v>0</v>
      </c>
      <c r="AD2093">
        <v>0.02</v>
      </c>
      <c r="AE2093">
        <v>2.6811254232001902</v>
      </c>
      <c r="AF2093">
        <v>169.85724189999999</v>
      </c>
      <c r="AG2093">
        <v>-46.264575020000002</v>
      </c>
      <c r="AI2093">
        <v>363300</v>
      </c>
      <c r="AJ2093" t="s">
        <v>2242</v>
      </c>
      <c r="AK2093" t="s">
        <v>96</v>
      </c>
      <c r="AL2093">
        <v>0</v>
      </c>
      <c r="AM2093">
        <v>0</v>
      </c>
      <c r="AN2093">
        <v>0</v>
      </c>
      <c r="AO2093">
        <v>0</v>
      </c>
      <c r="AP2093">
        <v>0</v>
      </c>
      <c r="AQ2093">
        <v>0.64</v>
      </c>
      <c r="AR2093">
        <v>0</v>
      </c>
      <c r="AS2093">
        <v>0.08</v>
      </c>
      <c r="AT2093">
        <v>0.28000000000000003</v>
      </c>
      <c r="AU2093">
        <v>0</v>
      </c>
      <c r="AV2093">
        <v>0.71609863123727102</v>
      </c>
      <c r="AW2093">
        <v>168.33223810000001</v>
      </c>
      <c r="AX2093">
        <v>-46.607239479999997</v>
      </c>
    </row>
    <row r="2094" spans="1:50" x14ac:dyDescent="0.55000000000000004">
      <c r="A2094">
        <v>358500</v>
      </c>
      <c r="B2094" t="s">
        <v>2197</v>
      </c>
      <c r="C2094" t="s">
        <v>96</v>
      </c>
      <c r="D2094">
        <v>0</v>
      </c>
      <c r="E2094">
        <v>0</v>
      </c>
      <c r="F2094">
        <v>0</v>
      </c>
      <c r="G2094">
        <v>0</v>
      </c>
      <c r="H2094">
        <v>1</v>
      </c>
      <c r="I2094">
        <v>0</v>
      </c>
      <c r="J2094">
        <v>0</v>
      </c>
      <c r="K2094">
        <v>0</v>
      </c>
      <c r="L2094">
        <v>0</v>
      </c>
      <c r="M2094">
        <v>0.02</v>
      </c>
      <c r="N2094">
        <v>16.312856533915699</v>
      </c>
      <c r="O2094">
        <f t="shared" si="64"/>
        <v>168.56584009999901</v>
      </c>
      <c r="P2094">
        <f t="shared" si="65"/>
        <v>-46.129031189999999</v>
      </c>
      <c r="R2094">
        <v>357000</v>
      </c>
      <c r="S2094" t="s">
        <v>2231</v>
      </c>
      <c r="T2094" t="s">
        <v>96</v>
      </c>
      <c r="U2094">
        <v>0</v>
      </c>
      <c r="V2094">
        <v>0</v>
      </c>
      <c r="W2094">
        <v>0</v>
      </c>
      <c r="X2094">
        <v>0</v>
      </c>
      <c r="Y2094">
        <v>0.75</v>
      </c>
      <c r="Z2094">
        <v>0.25</v>
      </c>
      <c r="AA2094">
        <v>0</v>
      </c>
      <c r="AB2094">
        <v>0</v>
      </c>
      <c r="AC2094">
        <v>0</v>
      </c>
      <c r="AD2094">
        <v>0.02</v>
      </c>
      <c r="AE2094">
        <v>11.2839094912874</v>
      </c>
      <c r="AF2094">
        <v>167.34643890000001</v>
      </c>
      <c r="AG2094">
        <v>-45.356714080000003</v>
      </c>
    </row>
    <row r="2095" spans="1:50" x14ac:dyDescent="0.55000000000000004">
      <c r="A2095">
        <v>358600</v>
      </c>
      <c r="B2095" t="s">
        <v>2198</v>
      </c>
      <c r="C2095" t="s">
        <v>96</v>
      </c>
      <c r="D2095">
        <v>0</v>
      </c>
      <c r="E2095">
        <v>0</v>
      </c>
      <c r="F2095">
        <v>0</v>
      </c>
      <c r="G2095">
        <v>0</v>
      </c>
      <c r="H2095">
        <v>0.87</v>
      </c>
      <c r="I2095">
        <v>0.01</v>
      </c>
      <c r="J2095">
        <v>0</v>
      </c>
      <c r="K2095">
        <v>0.01</v>
      </c>
      <c r="L2095">
        <v>0.11</v>
      </c>
      <c r="M2095">
        <v>0.02</v>
      </c>
      <c r="N2095">
        <v>10.7330868787875</v>
      </c>
      <c r="O2095">
        <f t="shared" si="64"/>
        <v>168.32382509999999</v>
      </c>
      <c r="P2095">
        <f t="shared" si="65"/>
        <v>-46.144860710000003</v>
      </c>
      <c r="R2095">
        <v>357200</v>
      </c>
      <c r="S2095" t="s">
        <v>2243</v>
      </c>
      <c r="T2095" t="s">
        <v>96</v>
      </c>
      <c r="U2095">
        <v>0</v>
      </c>
      <c r="V2095">
        <v>0</v>
      </c>
      <c r="W2095">
        <v>0</v>
      </c>
      <c r="X2095">
        <v>0</v>
      </c>
      <c r="Y2095">
        <v>0.64</v>
      </c>
      <c r="Z2095">
        <v>0</v>
      </c>
      <c r="AA2095">
        <v>0</v>
      </c>
      <c r="AB2095">
        <v>0.18</v>
      </c>
      <c r="AC2095">
        <v>0.18</v>
      </c>
      <c r="AD2095">
        <v>0.02</v>
      </c>
      <c r="AE2095">
        <v>23.113465219658998</v>
      </c>
      <c r="AF2095">
        <v>167.731196199999</v>
      </c>
      <c r="AG2095">
        <v>-45.211013999999999</v>
      </c>
    </row>
    <row r="2096" spans="1:50" x14ac:dyDescent="0.55000000000000004">
      <c r="A2096">
        <v>358700</v>
      </c>
      <c r="B2096" t="s">
        <v>2199</v>
      </c>
      <c r="C2096" t="s">
        <v>96</v>
      </c>
      <c r="D2096">
        <v>0</v>
      </c>
      <c r="E2096">
        <v>0</v>
      </c>
      <c r="F2096">
        <v>0</v>
      </c>
      <c r="G2096">
        <v>0</v>
      </c>
      <c r="H2096">
        <v>0.95</v>
      </c>
      <c r="I2096">
        <v>0</v>
      </c>
      <c r="J2096">
        <v>0</v>
      </c>
      <c r="K2096">
        <v>0</v>
      </c>
      <c r="L2096">
        <v>0.05</v>
      </c>
      <c r="M2096">
        <v>0.02</v>
      </c>
      <c r="N2096">
        <v>12.6779711010764</v>
      </c>
      <c r="O2096">
        <f t="shared" si="64"/>
        <v>168.33027039999999</v>
      </c>
      <c r="P2096">
        <f t="shared" si="65"/>
        <v>-46.245352439999998</v>
      </c>
      <c r="R2096">
        <v>357300</v>
      </c>
      <c r="S2096" t="s">
        <v>2187</v>
      </c>
      <c r="T2096" t="s">
        <v>96</v>
      </c>
      <c r="U2096">
        <v>0</v>
      </c>
      <c r="V2096">
        <v>0</v>
      </c>
      <c r="W2096">
        <v>0</v>
      </c>
      <c r="X2096">
        <v>0</v>
      </c>
      <c r="Y2096">
        <v>0.79</v>
      </c>
      <c r="Z2096">
        <v>0</v>
      </c>
      <c r="AA2096">
        <v>0</v>
      </c>
      <c r="AB2096">
        <v>0</v>
      </c>
      <c r="AC2096">
        <v>0.21</v>
      </c>
      <c r="AD2096">
        <v>0.02</v>
      </c>
      <c r="AE2096">
        <v>9.3166036101588698</v>
      </c>
      <c r="AF2096">
        <v>167.98134959999999</v>
      </c>
      <c r="AG2096">
        <v>-45.266184690000003</v>
      </c>
    </row>
    <row r="2097" spans="1:33" x14ac:dyDescent="0.55000000000000004">
      <c r="A2097">
        <v>358800</v>
      </c>
      <c r="B2097" t="s">
        <v>2200</v>
      </c>
      <c r="C2097" t="s">
        <v>96</v>
      </c>
      <c r="D2097">
        <v>0</v>
      </c>
      <c r="E2097">
        <v>0</v>
      </c>
      <c r="F2097">
        <v>0</v>
      </c>
      <c r="G2097">
        <v>0</v>
      </c>
      <c r="H2097">
        <v>0.93</v>
      </c>
      <c r="I2097">
        <v>0</v>
      </c>
      <c r="J2097">
        <v>0</v>
      </c>
      <c r="K2097">
        <v>0</v>
      </c>
      <c r="L2097">
        <v>7.0000000000000007E-2</v>
      </c>
      <c r="M2097">
        <v>0.02</v>
      </c>
      <c r="N2097">
        <v>14.822871869802899</v>
      </c>
      <c r="O2097">
        <f t="shared" si="64"/>
        <v>168.0151329</v>
      </c>
      <c r="P2097">
        <f t="shared" si="65"/>
        <v>-46.364907070000001</v>
      </c>
      <c r="R2097">
        <v>357500</v>
      </c>
      <c r="S2097" t="s">
        <v>2188</v>
      </c>
      <c r="T2097" t="s">
        <v>96</v>
      </c>
      <c r="U2097">
        <v>0</v>
      </c>
      <c r="V2097">
        <v>0</v>
      </c>
      <c r="W2097">
        <v>0</v>
      </c>
      <c r="X2097">
        <v>0</v>
      </c>
      <c r="Y2097">
        <v>0.7</v>
      </c>
      <c r="Z2097">
        <v>0.04</v>
      </c>
      <c r="AA2097">
        <v>0</v>
      </c>
      <c r="AB2097">
        <v>0.1</v>
      </c>
      <c r="AC2097">
        <v>0.16</v>
      </c>
      <c r="AD2097">
        <v>0.02</v>
      </c>
      <c r="AE2097">
        <v>3.6286538781682198</v>
      </c>
      <c r="AF2097">
        <v>167.72303049999999</v>
      </c>
      <c r="AG2097">
        <v>-45.413515599999997</v>
      </c>
    </row>
    <row r="2098" spans="1:33" x14ac:dyDescent="0.55000000000000004">
      <c r="A2098">
        <v>358900</v>
      </c>
      <c r="B2098" t="s">
        <v>2201</v>
      </c>
      <c r="C2098" t="s">
        <v>96</v>
      </c>
      <c r="D2098">
        <v>0</v>
      </c>
      <c r="E2098">
        <v>0</v>
      </c>
      <c r="F2098">
        <v>0</v>
      </c>
      <c r="G2098">
        <v>0</v>
      </c>
      <c r="H2098">
        <v>0.98</v>
      </c>
      <c r="I2098">
        <v>0</v>
      </c>
      <c r="J2098">
        <v>0</v>
      </c>
      <c r="K2098">
        <v>0</v>
      </c>
      <c r="L2098">
        <v>0.02</v>
      </c>
      <c r="M2098">
        <v>0.02</v>
      </c>
      <c r="N2098">
        <v>11.9225948784482</v>
      </c>
      <c r="O2098">
        <f t="shared" si="64"/>
        <v>168.25553450000001</v>
      </c>
      <c r="P2098">
        <f t="shared" si="65"/>
        <v>-46.335784289999999</v>
      </c>
      <c r="R2098">
        <v>357600</v>
      </c>
      <c r="S2098" t="s">
        <v>2189</v>
      </c>
      <c r="T2098" t="s">
        <v>96</v>
      </c>
      <c r="U2098">
        <v>0</v>
      </c>
      <c r="V2098">
        <v>0</v>
      </c>
      <c r="W2098">
        <v>0</v>
      </c>
      <c r="X2098">
        <v>0</v>
      </c>
      <c r="Y2098">
        <v>1</v>
      </c>
      <c r="Z2098">
        <v>0</v>
      </c>
      <c r="AA2098">
        <v>0</v>
      </c>
      <c r="AB2098">
        <v>0</v>
      </c>
      <c r="AC2098">
        <v>0</v>
      </c>
      <c r="AD2098">
        <v>0.02</v>
      </c>
      <c r="AE2098">
        <v>6.0249823062828201</v>
      </c>
      <c r="AF2098">
        <v>167.75405659999899</v>
      </c>
      <c r="AG2098">
        <v>-45.441726670000001</v>
      </c>
    </row>
    <row r="2099" spans="1:33" x14ac:dyDescent="0.55000000000000004">
      <c r="A2099">
        <v>359000</v>
      </c>
      <c r="B2099" t="s">
        <v>2202</v>
      </c>
      <c r="C2099" t="s">
        <v>96</v>
      </c>
      <c r="D2099">
        <v>0</v>
      </c>
      <c r="E2099">
        <v>0</v>
      </c>
      <c r="F2099">
        <v>0</v>
      </c>
      <c r="G2099">
        <v>0</v>
      </c>
      <c r="H2099">
        <v>1</v>
      </c>
      <c r="I2099">
        <v>0</v>
      </c>
      <c r="J2099">
        <v>0</v>
      </c>
      <c r="K2099">
        <v>0</v>
      </c>
      <c r="L2099">
        <v>0</v>
      </c>
      <c r="M2099">
        <v>0.02</v>
      </c>
      <c r="N2099">
        <v>13.7654664194523</v>
      </c>
      <c r="O2099">
        <f t="shared" si="64"/>
        <v>168.47812709999999</v>
      </c>
      <c r="P2099">
        <f t="shared" si="65"/>
        <v>-46.300683720000002</v>
      </c>
      <c r="R2099">
        <v>357700</v>
      </c>
      <c r="S2099" t="s">
        <v>2190</v>
      </c>
      <c r="T2099" t="s">
        <v>96</v>
      </c>
      <c r="U2099">
        <v>0</v>
      </c>
      <c r="V2099">
        <v>0</v>
      </c>
      <c r="W2099">
        <v>0</v>
      </c>
      <c r="X2099">
        <v>0</v>
      </c>
      <c r="Y2099">
        <v>0.89</v>
      </c>
      <c r="Z2099">
        <v>0</v>
      </c>
      <c r="AA2099">
        <v>0</v>
      </c>
      <c r="AB2099">
        <v>0</v>
      </c>
      <c r="AC2099">
        <v>0.11</v>
      </c>
      <c r="AD2099">
        <v>0.02</v>
      </c>
      <c r="AE2099">
        <v>5.2427899799440301</v>
      </c>
      <c r="AF2099">
        <v>168.37465710000001</v>
      </c>
      <c r="AG2099">
        <v>-45.546541400000002</v>
      </c>
    </row>
    <row r="2100" spans="1:33" x14ac:dyDescent="0.55000000000000004">
      <c r="A2100">
        <v>359100</v>
      </c>
      <c r="B2100" t="s">
        <v>2203</v>
      </c>
      <c r="C2100" t="s">
        <v>96</v>
      </c>
      <c r="D2100">
        <v>0</v>
      </c>
      <c r="E2100">
        <v>0</v>
      </c>
      <c r="F2100">
        <v>0</v>
      </c>
      <c r="G2100">
        <v>0</v>
      </c>
      <c r="H2100">
        <v>0.84</v>
      </c>
      <c r="I2100">
        <v>0.01</v>
      </c>
      <c r="J2100">
        <v>0</v>
      </c>
      <c r="K2100">
        <v>0.02</v>
      </c>
      <c r="L2100">
        <v>0.13</v>
      </c>
      <c r="M2100">
        <v>0.02</v>
      </c>
      <c r="N2100">
        <v>11.9883310774295</v>
      </c>
      <c r="O2100">
        <f t="shared" si="64"/>
        <v>168.6700711</v>
      </c>
      <c r="P2100">
        <f t="shared" si="65"/>
        <v>-46.333438100000002</v>
      </c>
      <c r="R2100">
        <v>357900</v>
      </c>
      <c r="S2100" t="s">
        <v>2191</v>
      </c>
      <c r="T2100" t="s">
        <v>96</v>
      </c>
      <c r="U2100">
        <v>0</v>
      </c>
      <c r="V2100">
        <v>0</v>
      </c>
      <c r="W2100">
        <v>0</v>
      </c>
      <c r="X2100">
        <v>0</v>
      </c>
      <c r="Y2100">
        <v>0.89</v>
      </c>
      <c r="Z2100">
        <v>0.04</v>
      </c>
      <c r="AA2100">
        <v>0</v>
      </c>
      <c r="AB2100">
        <v>0</v>
      </c>
      <c r="AC2100">
        <v>7.0000000000000007E-2</v>
      </c>
      <c r="AD2100">
        <v>0.02</v>
      </c>
      <c r="AE2100">
        <v>11.438952483469</v>
      </c>
      <c r="AF2100">
        <v>167.67309</v>
      </c>
      <c r="AG2100">
        <v>-46.01728241</v>
      </c>
    </row>
    <row r="2101" spans="1:33" x14ac:dyDescent="0.55000000000000004">
      <c r="A2101">
        <v>359300</v>
      </c>
      <c r="B2101" t="s">
        <v>2204</v>
      </c>
      <c r="C2101" t="s">
        <v>96</v>
      </c>
      <c r="D2101">
        <v>0</v>
      </c>
      <c r="E2101">
        <v>0</v>
      </c>
      <c r="F2101">
        <v>0</v>
      </c>
      <c r="G2101">
        <v>0</v>
      </c>
      <c r="H2101">
        <v>0.61</v>
      </c>
      <c r="I2101">
        <v>0</v>
      </c>
      <c r="J2101">
        <v>0</v>
      </c>
      <c r="K2101">
        <v>0</v>
      </c>
      <c r="L2101">
        <v>0.39</v>
      </c>
      <c r="M2101">
        <v>0.02</v>
      </c>
      <c r="N2101" t="s">
        <v>97</v>
      </c>
      <c r="O2101">
        <f t="shared" si="64"/>
        <v>167.859025</v>
      </c>
      <c r="P2101">
        <f t="shared" si="65"/>
        <v>-46.985199430000002</v>
      </c>
      <c r="R2101">
        <v>358000</v>
      </c>
      <c r="S2101" t="s">
        <v>2192</v>
      </c>
      <c r="T2101" t="s">
        <v>96</v>
      </c>
      <c r="U2101">
        <v>0</v>
      </c>
      <c r="V2101">
        <v>0</v>
      </c>
      <c r="W2101">
        <v>0</v>
      </c>
      <c r="X2101">
        <v>0</v>
      </c>
      <c r="Y2101">
        <v>0.89</v>
      </c>
      <c r="Z2101">
        <v>0</v>
      </c>
      <c r="AA2101">
        <v>0</v>
      </c>
      <c r="AB2101">
        <v>0</v>
      </c>
      <c r="AC2101">
        <v>0.11</v>
      </c>
      <c r="AD2101">
        <v>0.02</v>
      </c>
      <c r="AE2101">
        <v>12.347506935377</v>
      </c>
      <c r="AF2101">
        <v>168.0261404</v>
      </c>
      <c r="AG2101">
        <v>-45.890935089999999</v>
      </c>
    </row>
    <row r="2102" spans="1:33" x14ac:dyDescent="0.55000000000000004">
      <c r="A2102">
        <v>359400</v>
      </c>
      <c r="B2102" t="s">
        <v>2205</v>
      </c>
      <c r="C2102" t="s">
        <v>96</v>
      </c>
      <c r="D2102">
        <v>0</v>
      </c>
      <c r="E2102">
        <v>0</v>
      </c>
      <c r="F2102">
        <v>0</v>
      </c>
      <c r="G2102">
        <v>0</v>
      </c>
      <c r="H2102">
        <v>0.96</v>
      </c>
      <c r="I2102">
        <v>0</v>
      </c>
      <c r="J2102">
        <v>0</v>
      </c>
      <c r="K2102">
        <v>0</v>
      </c>
      <c r="L2102">
        <v>0.04</v>
      </c>
      <c r="M2102">
        <v>0.02</v>
      </c>
      <c r="N2102">
        <v>13.686491041550701</v>
      </c>
      <c r="O2102">
        <f t="shared" si="64"/>
        <v>168.6040988</v>
      </c>
      <c r="P2102">
        <f t="shared" si="65"/>
        <v>-46.48269183</v>
      </c>
      <c r="R2102">
        <v>358100</v>
      </c>
      <c r="S2102" t="s">
        <v>2193</v>
      </c>
      <c r="T2102" t="s">
        <v>96</v>
      </c>
      <c r="U2102">
        <v>0</v>
      </c>
      <c r="V2102">
        <v>0</v>
      </c>
      <c r="W2102">
        <v>0</v>
      </c>
      <c r="X2102">
        <v>0</v>
      </c>
      <c r="Y2102">
        <v>0.87</v>
      </c>
      <c r="Z2102">
        <v>0.04</v>
      </c>
      <c r="AA2102">
        <v>0</v>
      </c>
      <c r="AB2102">
        <v>0</v>
      </c>
      <c r="AC2102">
        <v>0.09</v>
      </c>
      <c r="AD2102">
        <v>0.02</v>
      </c>
      <c r="AE2102">
        <v>2.3382380791038599</v>
      </c>
      <c r="AF2102">
        <v>168.88204150000001</v>
      </c>
      <c r="AG2102">
        <v>-45.682178200000003</v>
      </c>
    </row>
    <row r="2103" spans="1:33" x14ac:dyDescent="0.55000000000000004">
      <c r="A2103">
        <v>359500</v>
      </c>
      <c r="B2103" t="s">
        <v>2206</v>
      </c>
      <c r="C2103" t="s">
        <v>96</v>
      </c>
      <c r="D2103">
        <v>0</v>
      </c>
      <c r="E2103">
        <v>0</v>
      </c>
      <c r="F2103">
        <v>0</v>
      </c>
      <c r="G2103">
        <v>0</v>
      </c>
      <c r="H2103">
        <v>0.84</v>
      </c>
      <c r="I2103">
        <v>7.0000000000000007E-2</v>
      </c>
      <c r="J2103">
        <v>0</v>
      </c>
      <c r="K2103">
        <v>0</v>
      </c>
      <c r="L2103">
        <v>0.09</v>
      </c>
      <c r="M2103">
        <v>0.02</v>
      </c>
      <c r="N2103">
        <v>15.146980557103699</v>
      </c>
      <c r="O2103">
        <f t="shared" si="64"/>
        <v>168.99193119999899</v>
      </c>
      <c r="P2103">
        <f t="shared" si="65"/>
        <v>-46.472832760000003</v>
      </c>
      <c r="R2103">
        <v>358200</v>
      </c>
      <c r="S2103" t="s">
        <v>2194</v>
      </c>
      <c r="T2103" t="s">
        <v>96</v>
      </c>
      <c r="U2103">
        <v>0</v>
      </c>
      <c r="V2103">
        <v>0</v>
      </c>
      <c r="W2103">
        <v>0</v>
      </c>
      <c r="X2103">
        <v>0</v>
      </c>
      <c r="Y2103">
        <v>0.89</v>
      </c>
      <c r="Z2103">
        <v>0.03</v>
      </c>
      <c r="AA2103">
        <v>0</v>
      </c>
      <c r="AB2103">
        <v>0</v>
      </c>
      <c r="AC2103">
        <v>0.08</v>
      </c>
      <c r="AD2103">
        <v>0.02</v>
      </c>
      <c r="AE2103">
        <v>6.5848610080575902</v>
      </c>
      <c r="AF2103">
        <v>168.61002109999899</v>
      </c>
      <c r="AG2103">
        <v>-45.749217389999998</v>
      </c>
    </row>
    <row r="2104" spans="1:33" x14ac:dyDescent="0.55000000000000004">
      <c r="A2104">
        <v>359600</v>
      </c>
      <c r="B2104" t="s">
        <v>2207</v>
      </c>
      <c r="C2104" t="s">
        <v>96</v>
      </c>
      <c r="D2104">
        <v>0</v>
      </c>
      <c r="E2104">
        <v>0</v>
      </c>
      <c r="F2104">
        <v>0</v>
      </c>
      <c r="G2104">
        <v>0</v>
      </c>
      <c r="H2104">
        <v>0.95</v>
      </c>
      <c r="I2104">
        <v>0</v>
      </c>
      <c r="J2104">
        <v>0</v>
      </c>
      <c r="K2104">
        <v>0</v>
      </c>
      <c r="L2104">
        <v>0.05</v>
      </c>
      <c r="M2104">
        <v>0.02</v>
      </c>
      <c r="N2104">
        <v>11.2219082634419</v>
      </c>
      <c r="O2104">
        <f t="shared" si="64"/>
        <v>168.9804374</v>
      </c>
      <c r="P2104">
        <f t="shared" si="65"/>
        <v>-45.96604044</v>
      </c>
      <c r="R2104">
        <v>358300</v>
      </c>
      <c r="S2104" t="s">
        <v>2195</v>
      </c>
      <c r="T2104" t="s">
        <v>96</v>
      </c>
      <c r="U2104">
        <v>0</v>
      </c>
      <c r="V2104">
        <v>0</v>
      </c>
      <c r="W2104">
        <v>0</v>
      </c>
      <c r="X2104">
        <v>0</v>
      </c>
      <c r="Y2104">
        <v>0.96</v>
      </c>
      <c r="Z2104">
        <v>0</v>
      </c>
      <c r="AA2104">
        <v>0</v>
      </c>
      <c r="AB2104">
        <v>0</v>
      </c>
      <c r="AC2104">
        <v>0.04</v>
      </c>
      <c r="AD2104">
        <v>0.02</v>
      </c>
      <c r="AE2104">
        <v>11.332411603610099</v>
      </c>
      <c r="AF2104">
        <v>168.31787</v>
      </c>
      <c r="AG2104">
        <v>-46.00199113</v>
      </c>
    </row>
    <row r="2105" spans="1:33" x14ac:dyDescent="0.55000000000000004">
      <c r="A2105">
        <v>359700</v>
      </c>
      <c r="B2105" t="s">
        <v>2208</v>
      </c>
      <c r="C2105" t="s">
        <v>96</v>
      </c>
      <c r="D2105">
        <v>0</v>
      </c>
      <c r="E2105">
        <v>0</v>
      </c>
      <c r="F2105">
        <v>0</v>
      </c>
      <c r="G2105">
        <v>0</v>
      </c>
      <c r="H2105">
        <v>1</v>
      </c>
      <c r="I2105">
        <v>0</v>
      </c>
      <c r="J2105">
        <v>0</v>
      </c>
      <c r="K2105">
        <v>0</v>
      </c>
      <c r="L2105">
        <v>0</v>
      </c>
      <c r="M2105">
        <v>0.02</v>
      </c>
      <c r="N2105">
        <v>8.4113183603122899</v>
      </c>
      <c r="O2105">
        <f t="shared" si="64"/>
        <v>168.94734769999999</v>
      </c>
      <c r="P2105">
        <f t="shared" si="65"/>
        <v>-46.165891870000003</v>
      </c>
      <c r="R2105">
        <v>358400</v>
      </c>
      <c r="S2105" t="s">
        <v>2196</v>
      </c>
      <c r="T2105" t="s">
        <v>96</v>
      </c>
      <c r="U2105">
        <v>0</v>
      </c>
      <c r="V2105">
        <v>0</v>
      </c>
      <c r="W2105">
        <v>0</v>
      </c>
      <c r="X2105">
        <v>0</v>
      </c>
      <c r="Y2105">
        <v>0.89</v>
      </c>
      <c r="Z2105">
        <v>0.02</v>
      </c>
      <c r="AA2105">
        <v>0</v>
      </c>
      <c r="AB2105">
        <v>0</v>
      </c>
      <c r="AC2105">
        <v>0.09</v>
      </c>
      <c r="AD2105">
        <v>0.02</v>
      </c>
      <c r="AE2105">
        <v>7.4679367054902803</v>
      </c>
      <c r="AF2105">
        <v>168.05347839999999</v>
      </c>
      <c r="AG2105">
        <v>-46.192506790000003</v>
      </c>
    </row>
    <row r="2106" spans="1:33" x14ac:dyDescent="0.55000000000000004">
      <c r="A2106">
        <v>359800</v>
      </c>
      <c r="B2106" t="s">
        <v>2209</v>
      </c>
      <c r="C2106" t="s">
        <v>96</v>
      </c>
      <c r="D2106">
        <v>0</v>
      </c>
      <c r="E2106">
        <v>0</v>
      </c>
      <c r="F2106">
        <v>0</v>
      </c>
      <c r="G2106">
        <v>0</v>
      </c>
      <c r="H2106">
        <v>0.91</v>
      </c>
      <c r="I2106">
        <v>0.01</v>
      </c>
      <c r="J2106">
        <v>0</v>
      </c>
      <c r="K2106">
        <v>0</v>
      </c>
      <c r="L2106">
        <v>0.08</v>
      </c>
      <c r="M2106">
        <v>0.02</v>
      </c>
      <c r="N2106">
        <v>3.12320006590071</v>
      </c>
      <c r="O2106">
        <f t="shared" si="64"/>
        <v>168.93868799999899</v>
      </c>
      <c r="P2106">
        <f t="shared" si="65"/>
        <v>-46.091614630000002</v>
      </c>
      <c r="R2106">
        <v>358500</v>
      </c>
      <c r="S2106" t="s">
        <v>2197</v>
      </c>
      <c r="T2106" t="s">
        <v>96</v>
      </c>
      <c r="U2106">
        <v>0</v>
      </c>
      <c r="V2106">
        <v>0</v>
      </c>
      <c r="W2106">
        <v>0</v>
      </c>
      <c r="X2106">
        <v>0</v>
      </c>
      <c r="Y2106">
        <v>1</v>
      </c>
      <c r="Z2106">
        <v>0</v>
      </c>
      <c r="AA2106">
        <v>0</v>
      </c>
      <c r="AB2106">
        <v>0</v>
      </c>
      <c r="AC2106">
        <v>0</v>
      </c>
      <c r="AD2106">
        <v>0.02</v>
      </c>
      <c r="AE2106">
        <v>10.697735698113201</v>
      </c>
      <c r="AF2106">
        <v>168.56584009999901</v>
      </c>
      <c r="AG2106">
        <v>-46.129031189999999</v>
      </c>
    </row>
    <row r="2107" spans="1:33" x14ac:dyDescent="0.55000000000000004">
      <c r="A2107">
        <v>359900</v>
      </c>
      <c r="B2107" t="s">
        <v>2210</v>
      </c>
      <c r="C2107" t="s">
        <v>96</v>
      </c>
      <c r="D2107">
        <v>0</v>
      </c>
      <c r="E2107">
        <v>0</v>
      </c>
      <c r="F2107">
        <v>0</v>
      </c>
      <c r="G2107">
        <v>0</v>
      </c>
      <c r="H2107">
        <v>0.92</v>
      </c>
      <c r="I2107">
        <v>0.01</v>
      </c>
      <c r="J2107">
        <v>0</v>
      </c>
      <c r="K2107">
        <v>0.01</v>
      </c>
      <c r="L2107">
        <v>0.06</v>
      </c>
      <c r="M2107">
        <v>0.02</v>
      </c>
      <c r="N2107">
        <v>3.7859564044865102</v>
      </c>
      <c r="O2107">
        <f t="shared" si="64"/>
        <v>168.92356179999999</v>
      </c>
      <c r="P2107">
        <f t="shared" si="65"/>
        <v>-46.106264009999997</v>
      </c>
      <c r="R2107">
        <v>358600</v>
      </c>
      <c r="S2107" t="s">
        <v>2198</v>
      </c>
      <c r="T2107" t="s">
        <v>96</v>
      </c>
      <c r="U2107">
        <v>0</v>
      </c>
      <c r="V2107">
        <v>0</v>
      </c>
      <c r="W2107">
        <v>0</v>
      </c>
      <c r="X2107">
        <v>0</v>
      </c>
      <c r="Y2107">
        <v>0.87</v>
      </c>
      <c r="Z2107">
        <v>0.02</v>
      </c>
      <c r="AA2107">
        <v>0</v>
      </c>
      <c r="AB2107">
        <v>0.01</v>
      </c>
      <c r="AC2107">
        <v>0.1</v>
      </c>
      <c r="AD2107">
        <v>0.02</v>
      </c>
      <c r="AE2107">
        <v>10.705189075266</v>
      </c>
      <c r="AF2107">
        <v>168.32382509999999</v>
      </c>
      <c r="AG2107">
        <v>-46.144860710000003</v>
      </c>
    </row>
    <row r="2108" spans="1:33" x14ac:dyDescent="0.55000000000000004">
      <c r="A2108">
        <v>360000</v>
      </c>
      <c r="B2108" t="s">
        <v>2211</v>
      </c>
      <c r="C2108" t="s">
        <v>96</v>
      </c>
      <c r="D2108">
        <v>0</v>
      </c>
      <c r="E2108">
        <v>0</v>
      </c>
      <c r="F2108">
        <v>0</v>
      </c>
      <c r="G2108">
        <v>0</v>
      </c>
      <c r="H2108">
        <v>0.93</v>
      </c>
      <c r="I2108">
        <v>0.04</v>
      </c>
      <c r="J2108">
        <v>0</v>
      </c>
      <c r="K2108">
        <v>0</v>
      </c>
      <c r="L2108">
        <v>0.03</v>
      </c>
      <c r="M2108">
        <v>0.02</v>
      </c>
      <c r="N2108">
        <v>4.0714969503200296</v>
      </c>
      <c r="O2108">
        <f t="shared" si="64"/>
        <v>168.96136279999999</v>
      </c>
      <c r="P2108">
        <f t="shared" si="65"/>
        <v>-46.089579120000003</v>
      </c>
      <c r="R2108">
        <v>358700</v>
      </c>
      <c r="S2108" t="s">
        <v>2199</v>
      </c>
      <c r="T2108" t="s">
        <v>96</v>
      </c>
      <c r="U2108">
        <v>0</v>
      </c>
      <c r="V2108">
        <v>0</v>
      </c>
      <c r="W2108">
        <v>0</v>
      </c>
      <c r="X2108">
        <v>0</v>
      </c>
      <c r="Y2108">
        <v>0.92</v>
      </c>
      <c r="Z2108">
        <v>0</v>
      </c>
      <c r="AA2108">
        <v>0</v>
      </c>
      <c r="AB2108">
        <v>0</v>
      </c>
      <c r="AC2108">
        <v>0.08</v>
      </c>
      <c r="AD2108">
        <v>0.02</v>
      </c>
      <c r="AE2108">
        <v>7.5351843060025496</v>
      </c>
      <c r="AF2108">
        <v>168.33027039999999</v>
      </c>
      <c r="AG2108">
        <v>-46.245352439999998</v>
      </c>
    </row>
    <row r="2109" spans="1:33" x14ac:dyDescent="0.55000000000000004">
      <c r="A2109">
        <v>360100</v>
      </c>
      <c r="B2109" t="s">
        <v>2244</v>
      </c>
      <c r="C2109" t="s">
        <v>96</v>
      </c>
      <c r="D2109">
        <v>0</v>
      </c>
      <c r="E2109">
        <v>0</v>
      </c>
      <c r="F2109">
        <v>0</v>
      </c>
      <c r="G2109">
        <v>0</v>
      </c>
      <c r="H2109">
        <v>0.6</v>
      </c>
      <c r="I2109">
        <v>0</v>
      </c>
      <c r="J2109">
        <v>0</v>
      </c>
      <c r="K2109">
        <v>0</v>
      </c>
      <c r="L2109">
        <v>0.4</v>
      </c>
      <c r="M2109">
        <v>0.02</v>
      </c>
      <c r="N2109" t="s">
        <v>97</v>
      </c>
      <c r="O2109">
        <f t="shared" si="64"/>
        <v>168.94520059999999</v>
      </c>
      <c r="P2109">
        <f t="shared" si="65"/>
        <v>-46.099887520000003</v>
      </c>
      <c r="R2109">
        <v>358800</v>
      </c>
      <c r="S2109" t="s">
        <v>2200</v>
      </c>
      <c r="T2109" t="s">
        <v>96</v>
      </c>
      <c r="U2109">
        <v>0</v>
      </c>
      <c r="V2109">
        <v>0</v>
      </c>
      <c r="W2109">
        <v>0</v>
      </c>
      <c r="X2109">
        <v>0</v>
      </c>
      <c r="Y2109">
        <v>0.89</v>
      </c>
      <c r="Z2109">
        <v>0</v>
      </c>
      <c r="AA2109">
        <v>0</v>
      </c>
      <c r="AB2109">
        <v>0</v>
      </c>
      <c r="AC2109">
        <v>0.11</v>
      </c>
      <c r="AD2109">
        <v>0.02</v>
      </c>
      <c r="AE2109">
        <v>6.5367877305005404</v>
      </c>
      <c r="AF2109">
        <v>168.0151329</v>
      </c>
      <c r="AG2109">
        <v>-46.364907070000001</v>
      </c>
    </row>
    <row r="2110" spans="1:33" x14ac:dyDescent="0.55000000000000004">
      <c r="A2110">
        <v>360200</v>
      </c>
      <c r="B2110" t="s">
        <v>2212</v>
      </c>
      <c r="C2110" t="s">
        <v>96</v>
      </c>
      <c r="D2110">
        <v>0</v>
      </c>
      <c r="E2110">
        <v>0</v>
      </c>
      <c r="F2110">
        <v>0</v>
      </c>
      <c r="G2110">
        <v>0</v>
      </c>
      <c r="H2110">
        <v>0.82</v>
      </c>
      <c r="I2110">
        <v>0.03</v>
      </c>
      <c r="J2110">
        <v>0</v>
      </c>
      <c r="K2110">
        <v>0</v>
      </c>
      <c r="L2110">
        <v>0.15</v>
      </c>
      <c r="M2110">
        <v>0.02</v>
      </c>
      <c r="N2110">
        <v>1.62146869089393</v>
      </c>
      <c r="O2110">
        <f t="shared" si="64"/>
        <v>168.93745659999999</v>
      </c>
      <c r="P2110">
        <f t="shared" si="65"/>
        <v>-46.104276759999998</v>
      </c>
      <c r="R2110">
        <v>358900</v>
      </c>
      <c r="S2110" t="s">
        <v>2201</v>
      </c>
      <c r="T2110" t="s">
        <v>96</v>
      </c>
      <c r="U2110">
        <v>0</v>
      </c>
      <c r="V2110">
        <v>0</v>
      </c>
      <c r="W2110">
        <v>0</v>
      </c>
      <c r="X2110">
        <v>0</v>
      </c>
      <c r="Y2110">
        <v>0.98</v>
      </c>
      <c r="Z2110">
        <v>0</v>
      </c>
      <c r="AA2110">
        <v>0</v>
      </c>
      <c r="AB2110">
        <v>0</v>
      </c>
      <c r="AC2110">
        <v>0.02</v>
      </c>
      <c r="AD2110">
        <v>0.02</v>
      </c>
      <c r="AE2110">
        <v>14.105416909320599</v>
      </c>
      <c r="AF2110">
        <v>168.25553450000001</v>
      </c>
      <c r="AG2110">
        <v>-46.335784289999999</v>
      </c>
    </row>
    <row r="2111" spans="1:33" x14ac:dyDescent="0.55000000000000004">
      <c r="A2111">
        <v>360300</v>
      </c>
      <c r="B2111" t="s">
        <v>2213</v>
      </c>
      <c r="C2111" t="s">
        <v>96</v>
      </c>
      <c r="D2111">
        <v>0</v>
      </c>
      <c r="E2111">
        <v>0</v>
      </c>
      <c r="F2111">
        <v>0</v>
      </c>
      <c r="G2111">
        <v>0</v>
      </c>
      <c r="H2111">
        <v>0.95</v>
      </c>
      <c r="I2111">
        <v>0</v>
      </c>
      <c r="J2111">
        <v>0</v>
      </c>
      <c r="K2111">
        <v>0</v>
      </c>
      <c r="L2111">
        <v>0.05</v>
      </c>
      <c r="M2111">
        <v>0.02</v>
      </c>
      <c r="N2111">
        <v>3.2633208707138399</v>
      </c>
      <c r="O2111">
        <f t="shared" si="64"/>
        <v>168.92688759999999</v>
      </c>
      <c r="P2111">
        <f t="shared" si="65"/>
        <v>-46.119431310000003</v>
      </c>
      <c r="R2111">
        <v>359000</v>
      </c>
      <c r="S2111" t="s">
        <v>2202</v>
      </c>
      <c r="T2111" t="s">
        <v>96</v>
      </c>
      <c r="U2111">
        <v>0</v>
      </c>
      <c r="V2111">
        <v>0</v>
      </c>
      <c r="W2111">
        <v>0</v>
      </c>
      <c r="X2111">
        <v>0</v>
      </c>
      <c r="Y2111">
        <v>1</v>
      </c>
      <c r="Z2111">
        <v>0</v>
      </c>
      <c r="AA2111">
        <v>0</v>
      </c>
      <c r="AB2111">
        <v>0</v>
      </c>
      <c r="AC2111">
        <v>0</v>
      </c>
      <c r="AD2111">
        <v>0.02</v>
      </c>
      <c r="AE2111" t="s">
        <v>97</v>
      </c>
      <c r="AF2111">
        <v>168.47812709999999</v>
      </c>
      <c r="AG2111">
        <v>-46.300683720000002</v>
      </c>
    </row>
    <row r="2112" spans="1:33" x14ac:dyDescent="0.55000000000000004">
      <c r="A2112">
        <v>360400</v>
      </c>
      <c r="B2112" t="s">
        <v>2214</v>
      </c>
      <c r="C2112" t="s">
        <v>96</v>
      </c>
      <c r="D2112">
        <v>0</v>
      </c>
      <c r="E2112">
        <v>0</v>
      </c>
      <c r="F2112">
        <v>0</v>
      </c>
      <c r="G2112">
        <v>0</v>
      </c>
      <c r="H2112">
        <v>0.80999999999999905</v>
      </c>
      <c r="I2112">
        <v>0.08</v>
      </c>
      <c r="J2112">
        <v>0</v>
      </c>
      <c r="K2112">
        <v>0.02</v>
      </c>
      <c r="L2112">
        <v>0.09</v>
      </c>
      <c r="M2112">
        <v>0.02</v>
      </c>
      <c r="N2112">
        <v>5.4825884435934702</v>
      </c>
      <c r="O2112">
        <f t="shared" si="64"/>
        <v>168.87330230000001</v>
      </c>
      <c r="P2112">
        <f t="shared" si="65"/>
        <v>-46.18742074</v>
      </c>
      <c r="R2112">
        <v>359100</v>
      </c>
      <c r="S2112" t="s">
        <v>2203</v>
      </c>
      <c r="T2112" t="s">
        <v>96</v>
      </c>
      <c r="U2112">
        <v>0</v>
      </c>
      <c r="V2112">
        <v>0</v>
      </c>
      <c r="W2112">
        <v>0</v>
      </c>
      <c r="X2112">
        <v>0</v>
      </c>
      <c r="Y2112">
        <v>0.84</v>
      </c>
      <c r="Z2112">
        <v>0.03</v>
      </c>
      <c r="AA2112">
        <v>0</v>
      </c>
      <c r="AB2112">
        <v>0.02</v>
      </c>
      <c r="AC2112">
        <v>0.11</v>
      </c>
      <c r="AD2112">
        <v>0.02</v>
      </c>
      <c r="AE2112">
        <v>14.7744241623848</v>
      </c>
      <c r="AF2112">
        <v>168.6700711</v>
      </c>
      <c r="AG2112">
        <v>-46.333438100000002</v>
      </c>
    </row>
    <row r="2113" spans="1:33" x14ac:dyDescent="0.55000000000000004">
      <c r="A2113">
        <v>360500</v>
      </c>
      <c r="B2113" t="s">
        <v>2215</v>
      </c>
      <c r="C2113" t="s">
        <v>96</v>
      </c>
      <c r="D2113">
        <v>0</v>
      </c>
      <c r="E2113">
        <v>0</v>
      </c>
      <c r="F2113">
        <v>0</v>
      </c>
      <c r="G2113">
        <v>0</v>
      </c>
      <c r="H2113">
        <v>0.96</v>
      </c>
      <c r="I2113">
        <v>0.04</v>
      </c>
      <c r="J2113">
        <v>0</v>
      </c>
      <c r="K2113">
        <v>0</v>
      </c>
      <c r="L2113">
        <v>0</v>
      </c>
      <c r="M2113">
        <v>0.02</v>
      </c>
      <c r="N2113">
        <v>5.9398526969653096</v>
      </c>
      <c r="O2113">
        <f t="shared" si="64"/>
        <v>168.2831171</v>
      </c>
      <c r="P2113">
        <f t="shared" si="65"/>
        <v>-46.405567390000002</v>
      </c>
      <c r="R2113">
        <v>359300</v>
      </c>
      <c r="S2113" t="s">
        <v>2204</v>
      </c>
      <c r="T2113" t="s">
        <v>96</v>
      </c>
      <c r="U2113">
        <v>0</v>
      </c>
      <c r="V2113">
        <v>0</v>
      </c>
      <c r="W2113">
        <v>0</v>
      </c>
      <c r="X2113">
        <v>0</v>
      </c>
      <c r="Y2113">
        <v>0.61</v>
      </c>
      <c r="Z2113">
        <v>0</v>
      </c>
      <c r="AA2113">
        <v>0</v>
      </c>
      <c r="AB2113">
        <v>0</v>
      </c>
      <c r="AC2113">
        <v>0.39</v>
      </c>
      <c r="AD2113">
        <v>0.02</v>
      </c>
      <c r="AE2113" t="s">
        <v>97</v>
      </c>
      <c r="AF2113">
        <v>167.859025</v>
      </c>
      <c r="AG2113">
        <v>-46.985199430000002</v>
      </c>
    </row>
    <row r="2114" spans="1:33" x14ac:dyDescent="0.55000000000000004">
      <c r="A2114">
        <v>360600</v>
      </c>
      <c r="B2114" t="s">
        <v>2216</v>
      </c>
      <c r="C2114" t="s">
        <v>96</v>
      </c>
      <c r="D2114">
        <v>0</v>
      </c>
      <c r="E2114">
        <v>0</v>
      </c>
      <c r="F2114">
        <v>0</v>
      </c>
      <c r="G2114">
        <v>0</v>
      </c>
      <c r="H2114">
        <v>0.93</v>
      </c>
      <c r="I2114">
        <v>0.03</v>
      </c>
      <c r="J2114">
        <v>0</v>
      </c>
      <c r="K2114">
        <v>0.02</v>
      </c>
      <c r="L2114">
        <v>0.02</v>
      </c>
      <c r="M2114">
        <v>0.02</v>
      </c>
      <c r="N2114">
        <v>4.7077564623324397</v>
      </c>
      <c r="O2114">
        <f t="shared" si="64"/>
        <v>168.34165709999999</v>
      </c>
      <c r="P2114">
        <f t="shared" si="65"/>
        <v>-46.380238740000003</v>
      </c>
      <c r="R2114">
        <v>359400</v>
      </c>
      <c r="S2114" t="s">
        <v>2205</v>
      </c>
      <c r="T2114" t="s">
        <v>96</v>
      </c>
      <c r="U2114">
        <v>0</v>
      </c>
      <c r="V2114">
        <v>0</v>
      </c>
      <c r="W2114">
        <v>0</v>
      </c>
      <c r="X2114">
        <v>0</v>
      </c>
      <c r="Y2114">
        <v>0.9</v>
      </c>
      <c r="Z2114">
        <v>0</v>
      </c>
      <c r="AA2114">
        <v>0</v>
      </c>
      <c r="AB2114">
        <v>0</v>
      </c>
      <c r="AC2114">
        <v>0.1</v>
      </c>
      <c r="AD2114">
        <v>0.02</v>
      </c>
      <c r="AE2114">
        <v>2.4793417331578702</v>
      </c>
      <c r="AF2114">
        <v>168.6040988</v>
      </c>
      <c r="AG2114">
        <v>-46.48269183</v>
      </c>
    </row>
    <row r="2115" spans="1:33" x14ac:dyDescent="0.55000000000000004">
      <c r="A2115">
        <v>360700</v>
      </c>
      <c r="B2115" t="s">
        <v>2217</v>
      </c>
      <c r="C2115" t="s">
        <v>96</v>
      </c>
      <c r="D2115">
        <v>0</v>
      </c>
      <c r="E2115">
        <v>0</v>
      </c>
      <c r="F2115">
        <v>0</v>
      </c>
      <c r="G2115">
        <v>0</v>
      </c>
      <c r="H2115">
        <v>0.93</v>
      </c>
      <c r="I2115">
        <v>0.04</v>
      </c>
      <c r="J2115">
        <v>0</v>
      </c>
      <c r="K2115">
        <v>0</v>
      </c>
      <c r="L2115">
        <v>0.03</v>
      </c>
      <c r="M2115">
        <v>0.02</v>
      </c>
      <c r="N2115">
        <v>5.12280792104686</v>
      </c>
      <c r="O2115">
        <f t="shared" si="64"/>
        <v>168.3565711</v>
      </c>
      <c r="P2115">
        <f t="shared" si="65"/>
        <v>-46.375292559999998</v>
      </c>
      <c r="R2115">
        <v>359500</v>
      </c>
      <c r="S2115" t="s">
        <v>2206</v>
      </c>
      <c r="T2115" t="s">
        <v>96</v>
      </c>
      <c r="U2115">
        <v>0</v>
      </c>
      <c r="V2115">
        <v>0</v>
      </c>
      <c r="W2115">
        <v>0</v>
      </c>
      <c r="X2115">
        <v>0</v>
      </c>
      <c r="Y2115">
        <v>0.82</v>
      </c>
      <c r="Z2115">
        <v>0.06</v>
      </c>
      <c r="AA2115">
        <v>0</v>
      </c>
      <c r="AB2115">
        <v>0</v>
      </c>
      <c r="AC2115">
        <v>0.12</v>
      </c>
      <c r="AD2115">
        <v>0.02</v>
      </c>
      <c r="AE2115">
        <v>6.9886432342951998</v>
      </c>
      <c r="AF2115">
        <v>168.99193119999899</v>
      </c>
      <c r="AG2115">
        <v>-46.472832760000003</v>
      </c>
    </row>
    <row r="2116" spans="1:33" x14ac:dyDescent="0.55000000000000004">
      <c r="A2116">
        <v>360800</v>
      </c>
      <c r="B2116" t="s">
        <v>2218</v>
      </c>
      <c r="C2116" t="s">
        <v>96</v>
      </c>
      <c r="D2116">
        <v>0</v>
      </c>
      <c r="E2116">
        <v>0</v>
      </c>
      <c r="F2116">
        <v>0</v>
      </c>
      <c r="G2116">
        <v>0</v>
      </c>
      <c r="H2116">
        <v>1</v>
      </c>
      <c r="I2116">
        <v>0</v>
      </c>
      <c r="J2116">
        <v>0</v>
      </c>
      <c r="K2116">
        <v>0</v>
      </c>
      <c r="L2116">
        <v>0</v>
      </c>
      <c r="M2116">
        <v>0.02</v>
      </c>
      <c r="N2116">
        <v>7.03376400590742</v>
      </c>
      <c r="O2116">
        <f t="shared" ref="O2116:O2139" si="66">VLOOKUP($A2116,$R$2:$AG$2152, 15)</f>
        <v>168.4041521</v>
      </c>
      <c r="P2116">
        <f t="shared" ref="P2116:P2139" si="67">VLOOKUP($A2116,$R$2:$AG$2152, 16)</f>
        <v>-46.371403569999998</v>
      </c>
      <c r="R2116">
        <v>359600</v>
      </c>
      <c r="S2116" t="s">
        <v>2207</v>
      </c>
      <c r="T2116" t="s">
        <v>96</v>
      </c>
      <c r="U2116">
        <v>0</v>
      </c>
      <c r="V2116">
        <v>0</v>
      </c>
      <c r="W2116">
        <v>0</v>
      </c>
      <c r="X2116">
        <v>0</v>
      </c>
      <c r="Y2116">
        <v>0.93</v>
      </c>
      <c r="Z2116">
        <v>0</v>
      </c>
      <c r="AA2116">
        <v>0</v>
      </c>
      <c r="AB2116">
        <v>0</v>
      </c>
      <c r="AC2116">
        <v>7.0000000000000007E-2</v>
      </c>
      <c r="AD2116">
        <v>0.02</v>
      </c>
      <c r="AE2116">
        <v>8.6912630858212392</v>
      </c>
      <c r="AF2116">
        <v>168.9804374</v>
      </c>
      <c r="AG2116">
        <v>-45.96604044</v>
      </c>
    </row>
    <row r="2117" spans="1:33" x14ac:dyDescent="0.55000000000000004">
      <c r="A2117">
        <v>360900</v>
      </c>
      <c r="B2117" t="s">
        <v>2219</v>
      </c>
      <c r="C2117" t="s">
        <v>96</v>
      </c>
      <c r="D2117">
        <v>0</v>
      </c>
      <c r="E2117">
        <v>0</v>
      </c>
      <c r="F2117">
        <v>0</v>
      </c>
      <c r="G2117">
        <v>0</v>
      </c>
      <c r="H2117">
        <v>0.96</v>
      </c>
      <c r="I2117">
        <v>0.03</v>
      </c>
      <c r="J2117">
        <v>0</v>
      </c>
      <c r="K2117">
        <v>0.01</v>
      </c>
      <c r="L2117">
        <v>0</v>
      </c>
      <c r="M2117">
        <v>0.02</v>
      </c>
      <c r="N2117">
        <v>15.137836323579</v>
      </c>
      <c r="O2117">
        <f t="shared" si="66"/>
        <v>168.2879193</v>
      </c>
      <c r="P2117">
        <f t="shared" si="67"/>
        <v>-46.435201290000002</v>
      </c>
      <c r="R2117">
        <v>359700</v>
      </c>
      <c r="S2117" t="s">
        <v>2208</v>
      </c>
      <c r="T2117" t="s">
        <v>96</v>
      </c>
      <c r="U2117">
        <v>0</v>
      </c>
      <c r="V2117">
        <v>0</v>
      </c>
      <c r="W2117">
        <v>0</v>
      </c>
      <c r="X2117">
        <v>0</v>
      </c>
      <c r="Y2117">
        <v>1</v>
      </c>
      <c r="Z2117">
        <v>0</v>
      </c>
      <c r="AA2117">
        <v>0</v>
      </c>
      <c r="AB2117">
        <v>0</v>
      </c>
      <c r="AC2117">
        <v>0</v>
      </c>
      <c r="AD2117">
        <v>0.02</v>
      </c>
      <c r="AE2117">
        <v>6.2237832927195003</v>
      </c>
      <c r="AF2117">
        <v>168.94734769999999</v>
      </c>
      <c r="AG2117">
        <v>-46.165891870000003</v>
      </c>
    </row>
    <row r="2118" spans="1:33" x14ac:dyDescent="0.55000000000000004">
      <c r="A2118">
        <v>361000</v>
      </c>
      <c r="B2118" t="s">
        <v>2220</v>
      </c>
      <c r="C2118" t="s">
        <v>96</v>
      </c>
      <c r="D2118">
        <v>0</v>
      </c>
      <c r="E2118">
        <v>0</v>
      </c>
      <c r="F2118">
        <v>0</v>
      </c>
      <c r="G2118">
        <v>0</v>
      </c>
      <c r="H2118">
        <v>0.54</v>
      </c>
      <c r="I2118">
        <v>0.04</v>
      </c>
      <c r="J2118">
        <v>0</v>
      </c>
      <c r="K2118">
        <v>0.06</v>
      </c>
      <c r="L2118">
        <v>0.36</v>
      </c>
      <c r="M2118">
        <v>0.02</v>
      </c>
      <c r="N2118">
        <v>0.311820855297892</v>
      </c>
      <c r="O2118">
        <f t="shared" si="66"/>
        <v>168.32850730000001</v>
      </c>
      <c r="P2118">
        <f t="shared" si="67"/>
        <v>-46.414892389999999</v>
      </c>
      <c r="R2118">
        <v>359800</v>
      </c>
      <c r="S2118" t="s">
        <v>2209</v>
      </c>
      <c r="T2118" t="s">
        <v>96</v>
      </c>
      <c r="U2118">
        <v>0</v>
      </c>
      <c r="V2118">
        <v>0</v>
      </c>
      <c r="W2118">
        <v>0</v>
      </c>
      <c r="X2118">
        <v>0</v>
      </c>
      <c r="Y2118">
        <v>1</v>
      </c>
      <c r="Z2118">
        <v>0</v>
      </c>
      <c r="AA2118">
        <v>0</v>
      </c>
      <c r="AB2118">
        <v>0</v>
      </c>
      <c r="AC2118">
        <v>0</v>
      </c>
      <c r="AD2118">
        <v>0.02</v>
      </c>
      <c r="AE2118">
        <v>3.5944518226576698</v>
      </c>
      <c r="AF2118">
        <v>168.93868799999899</v>
      </c>
      <c r="AG2118">
        <v>-46.091614630000002</v>
      </c>
    </row>
    <row r="2119" spans="1:33" x14ac:dyDescent="0.55000000000000004">
      <c r="A2119">
        <v>361100</v>
      </c>
      <c r="B2119" t="s">
        <v>2221</v>
      </c>
      <c r="C2119" t="s">
        <v>96</v>
      </c>
      <c r="D2119">
        <v>0</v>
      </c>
      <c r="E2119">
        <v>0</v>
      </c>
      <c r="F2119">
        <v>0</v>
      </c>
      <c r="G2119">
        <v>0</v>
      </c>
      <c r="H2119">
        <v>0.91999999999999904</v>
      </c>
      <c r="I2119">
        <v>0.04</v>
      </c>
      <c r="J2119">
        <v>0</v>
      </c>
      <c r="K2119">
        <v>0.01</v>
      </c>
      <c r="L2119">
        <v>0.03</v>
      </c>
      <c r="M2119">
        <v>0.02</v>
      </c>
      <c r="N2119">
        <v>4.1034373926366996</v>
      </c>
      <c r="O2119">
        <f t="shared" si="66"/>
        <v>168.35330060000001</v>
      </c>
      <c r="P2119">
        <f t="shared" si="67"/>
        <v>-46.392134830000003</v>
      </c>
      <c r="R2119">
        <v>359900</v>
      </c>
      <c r="S2119" t="s">
        <v>2210</v>
      </c>
      <c r="T2119" t="s">
        <v>96</v>
      </c>
      <c r="U2119">
        <v>0</v>
      </c>
      <c r="V2119">
        <v>0</v>
      </c>
      <c r="W2119">
        <v>0</v>
      </c>
      <c r="X2119">
        <v>0</v>
      </c>
      <c r="Y2119">
        <v>0.89</v>
      </c>
      <c r="Z2119">
        <v>0</v>
      </c>
      <c r="AA2119">
        <v>0</v>
      </c>
      <c r="AB2119">
        <v>0</v>
      </c>
      <c r="AC2119">
        <v>0.11</v>
      </c>
      <c r="AD2119">
        <v>0.02</v>
      </c>
      <c r="AE2119">
        <v>5.7398706143703304</v>
      </c>
      <c r="AF2119">
        <v>168.92356179999999</v>
      </c>
      <c r="AG2119">
        <v>-46.106264009999997</v>
      </c>
    </row>
    <row r="2120" spans="1:33" x14ac:dyDescent="0.55000000000000004">
      <c r="A2120">
        <v>361200</v>
      </c>
      <c r="B2120" t="s">
        <v>2222</v>
      </c>
      <c r="C2120" t="s">
        <v>96</v>
      </c>
      <c r="D2120">
        <v>0</v>
      </c>
      <c r="E2120">
        <v>0</v>
      </c>
      <c r="F2120">
        <v>0</v>
      </c>
      <c r="G2120">
        <v>0</v>
      </c>
      <c r="H2120">
        <v>0.94</v>
      </c>
      <c r="I2120">
        <v>0.04</v>
      </c>
      <c r="J2120">
        <v>0</v>
      </c>
      <c r="K2120">
        <v>0.02</v>
      </c>
      <c r="L2120">
        <v>0</v>
      </c>
      <c r="M2120">
        <v>0.02</v>
      </c>
      <c r="N2120">
        <v>4.4270045483680303</v>
      </c>
      <c r="O2120">
        <f t="shared" si="66"/>
        <v>168.3679626</v>
      </c>
      <c r="P2120">
        <f t="shared" si="67"/>
        <v>-46.389713409999999</v>
      </c>
      <c r="R2120">
        <v>360000</v>
      </c>
      <c r="S2120" t="s">
        <v>2211</v>
      </c>
      <c r="T2120" t="s">
        <v>96</v>
      </c>
      <c r="U2120">
        <v>0</v>
      </c>
      <c r="V2120">
        <v>0</v>
      </c>
      <c r="W2120">
        <v>0</v>
      </c>
      <c r="X2120">
        <v>0</v>
      </c>
      <c r="Y2120">
        <v>1</v>
      </c>
      <c r="Z2120">
        <v>0</v>
      </c>
      <c r="AA2120">
        <v>0</v>
      </c>
      <c r="AB2120">
        <v>0</v>
      </c>
      <c r="AC2120">
        <v>0</v>
      </c>
      <c r="AD2120">
        <v>0.02</v>
      </c>
      <c r="AE2120">
        <v>3.2813126507401802</v>
      </c>
      <c r="AF2120">
        <v>168.96136279999999</v>
      </c>
      <c r="AG2120">
        <v>-46.089579120000003</v>
      </c>
    </row>
    <row r="2121" spans="1:33" x14ac:dyDescent="0.55000000000000004">
      <c r="A2121">
        <v>361300</v>
      </c>
      <c r="B2121" t="s">
        <v>2223</v>
      </c>
      <c r="C2121" t="s">
        <v>96</v>
      </c>
      <c r="D2121">
        <v>0</v>
      </c>
      <c r="E2121">
        <v>0</v>
      </c>
      <c r="F2121">
        <v>0</v>
      </c>
      <c r="G2121">
        <v>0</v>
      </c>
      <c r="H2121">
        <v>0.86</v>
      </c>
      <c r="I2121">
        <v>0.02</v>
      </c>
      <c r="J2121">
        <v>0</v>
      </c>
      <c r="K2121">
        <v>0.02</v>
      </c>
      <c r="L2121">
        <v>0.1</v>
      </c>
      <c r="M2121">
        <v>0.02</v>
      </c>
      <c r="N2121">
        <v>2.7292778649165599</v>
      </c>
      <c r="O2121">
        <f t="shared" si="66"/>
        <v>168.35272939999999</v>
      </c>
      <c r="P2121">
        <f t="shared" si="67"/>
        <v>-46.400743429999999</v>
      </c>
      <c r="R2121">
        <v>360100</v>
      </c>
      <c r="S2121" t="s">
        <v>2244</v>
      </c>
      <c r="T2121" t="s">
        <v>96</v>
      </c>
      <c r="U2121">
        <v>0</v>
      </c>
      <c r="V2121">
        <v>0</v>
      </c>
      <c r="W2121">
        <v>0</v>
      </c>
      <c r="X2121">
        <v>0</v>
      </c>
      <c r="Y2121">
        <v>0.88</v>
      </c>
      <c r="Z2121">
        <v>0.03</v>
      </c>
      <c r="AA2121">
        <v>0</v>
      </c>
      <c r="AB2121">
        <v>0.01</v>
      </c>
      <c r="AC2121">
        <v>0.08</v>
      </c>
      <c r="AD2121">
        <v>0.02</v>
      </c>
      <c r="AE2121">
        <v>6.6922260281536099</v>
      </c>
      <c r="AF2121">
        <v>168.94520059999999</v>
      </c>
      <c r="AG2121">
        <v>-46.099887520000003</v>
      </c>
    </row>
    <row r="2122" spans="1:33" x14ac:dyDescent="0.55000000000000004">
      <c r="A2122">
        <v>361400</v>
      </c>
      <c r="B2122" t="s">
        <v>2224</v>
      </c>
      <c r="C2122" t="s">
        <v>96</v>
      </c>
      <c r="D2122">
        <v>0</v>
      </c>
      <c r="E2122">
        <v>0</v>
      </c>
      <c r="F2122">
        <v>0</v>
      </c>
      <c r="G2122">
        <v>0</v>
      </c>
      <c r="H2122">
        <v>0.95</v>
      </c>
      <c r="I2122">
        <v>0.03</v>
      </c>
      <c r="J2122">
        <v>0</v>
      </c>
      <c r="K2122">
        <v>0.01</v>
      </c>
      <c r="L2122">
        <v>0.01</v>
      </c>
      <c r="M2122">
        <v>0.02</v>
      </c>
      <c r="N2122">
        <v>5.2541005954352302</v>
      </c>
      <c r="O2122">
        <f t="shared" si="66"/>
        <v>168.3801311</v>
      </c>
      <c r="P2122">
        <f t="shared" si="67"/>
        <v>-46.38994186</v>
      </c>
      <c r="R2122">
        <v>360200</v>
      </c>
      <c r="S2122" t="s">
        <v>2212</v>
      </c>
      <c r="T2122" t="s">
        <v>96</v>
      </c>
      <c r="U2122">
        <v>0</v>
      </c>
      <c r="V2122">
        <v>0</v>
      </c>
      <c r="W2122">
        <v>0</v>
      </c>
      <c r="X2122">
        <v>0</v>
      </c>
      <c r="Y2122">
        <v>0.95</v>
      </c>
      <c r="Z2122">
        <v>0</v>
      </c>
      <c r="AA2122">
        <v>0</v>
      </c>
      <c r="AB2122">
        <v>0</v>
      </c>
      <c r="AC2122">
        <v>0.05</v>
      </c>
      <c r="AD2122">
        <v>0.02</v>
      </c>
      <c r="AE2122">
        <v>7.5560473645920103</v>
      </c>
      <c r="AF2122">
        <v>168.93745659999999</v>
      </c>
      <c r="AG2122">
        <v>-46.104276759999998</v>
      </c>
    </row>
    <row r="2123" spans="1:33" x14ac:dyDescent="0.55000000000000004">
      <c r="A2123">
        <v>361500</v>
      </c>
      <c r="B2123" t="s">
        <v>2225</v>
      </c>
      <c r="C2123" t="s">
        <v>96</v>
      </c>
      <c r="D2123">
        <v>0</v>
      </c>
      <c r="E2123">
        <v>0</v>
      </c>
      <c r="F2123">
        <v>0</v>
      </c>
      <c r="G2123">
        <v>0</v>
      </c>
      <c r="H2123">
        <v>0.88</v>
      </c>
      <c r="I2123">
        <v>0.04</v>
      </c>
      <c r="J2123">
        <v>0</v>
      </c>
      <c r="K2123">
        <v>0.03</v>
      </c>
      <c r="L2123">
        <v>0.05</v>
      </c>
      <c r="M2123">
        <v>0.02</v>
      </c>
      <c r="N2123">
        <v>4.6238446647593303</v>
      </c>
      <c r="O2123">
        <f t="shared" si="66"/>
        <v>168.3756861</v>
      </c>
      <c r="P2123">
        <f t="shared" si="67"/>
        <v>-46.397166060000004</v>
      </c>
      <c r="R2123">
        <v>360300</v>
      </c>
      <c r="S2123" t="s">
        <v>2213</v>
      </c>
      <c r="T2123" t="s">
        <v>96</v>
      </c>
      <c r="U2123">
        <v>0</v>
      </c>
      <c r="V2123">
        <v>0</v>
      </c>
      <c r="W2123">
        <v>0</v>
      </c>
      <c r="X2123">
        <v>0</v>
      </c>
      <c r="Y2123">
        <v>1</v>
      </c>
      <c r="Z2123">
        <v>0</v>
      </c>
      <c r="AA2123">
        <v>0</v>
      </c>
      <c r="AB2123">
        <v>0</v>
      </c>
      <c r="AC2123">
        <v>0</v>
      </c>
      <c r="AD2123">
        <v>0.02</v>
      </c>
      <c r="AE2123">
        <v>5.7074885855600401</v>
      </c>
      <c r="AF2123">
        <v>168.92688759999999</v>
      </c>
      <c r="AG2123">
        <v>-46.119431310000003</v>
      </c>
    </row>
    <row r="2124" spans="1:33" x14ac:dyDescent="0.55000000000000004">
      <c r="A2124">
        <v>361600</v>
      </c>
      <c r="B2124" t="s">
        <v>2226</v>
      </c>
      <c r="C2124" t="s">
        <v>96</v>
      </c>
      <c r="D2124">
        <v>0</v>
      </c>
      <c r="E2124">
        <v>0</v>
      </c>
      <c r="F2124">
        <v>0</v>
      </c>
      <c r="G2124">
        <v>0</v>
      </c>
      <c r="H2124">
        <v>0.89</v>
      </c>
      <c r="I2124">
        <v>0.03</v>
      </c>
      <c r="J2124">
        <v>0</v>
      </c>
      <c r="K2124">
        <v>0.02</v>
      </c>
      <c r="L2124">
        <v>0.06</v>
      </c>
      <c r="M2124">
        <v>0.02</v>
      </c>
      <c r="N2124">
        <v>3.6558711577381802</v>
      </c>
      <c r="O2124">
        <f t="shared" si="66"/>
        <v>168.3691814</v>
      </c>
      <c r="P2124">
        <f t="shared" si="67"/>
        <v>-46.407196190000001</v>
      </c>
      <c r="R2124">
        <v>360400</v>
      </c>
      <c r="S2124" t="s">
        <v>2214</v>
      </c>
      <c r="T2124" t="s">
        <v>96</v>
      </c>
      <c r="U2124">
        <v>0</v>
      </c>
      <c r="V2124">
        <v>0</v>
      </c>
      <c r="W2124">
        <v>0</v>
      </c>
      <c r="X2124">
        <v>0</v>
      </c>
      <c r="Y2124">
        <v>0.85</v>
      </c>
      <c r="Z2124">
        <v>0.06</v>
      </c>
      <c r="AA2124">
        <v>0</v>
      </c>
      <c r="AB2124">
        <v>0.01</v>
      </c>
      <c r="AC2124">
        <v>0.08</v>
      </c>
      <c r="AD2124">
        <v>0.02</v>
      </c>
      <c r="AE2124">
        <v>6.4750640233478798</v>
      </c>
      <c r="AF2124">
        <v>168.87330230000001</v>
      </c>
      <c r="AG2124">
        <v>-46.18742074</v>
      </c>
    </row>
    <row r="2125" spans="1:33" x14ac:dyDescent="0.55000000000000004">
      <c r="A2125">
        <v>361700</v>
      </c>
      <c r="B2125" t="s">
        <v>2227</v>
      </c>
      <c r="C2125" t="s">
        <v>96</v>
      </c>
      <c r="D2125">
        <v>0</v>
      </c>
      <c r="E2125">
        <v>0</v>
      </c>
      <c r="F2125">
        <v>0</v>
      </c>
      <c r="G2125">
        <v>0</v>
      </c>
      <c r="H2125">
        <v>0.9</v>
      </c>
      <c r="I2125">
        <v>0.04</v>
      </c>
      <c r="J2125">
        <v>0</v>
      </c>
      <c r="K2125">
        <v>0.03</v>
      </c>
      <c r="L2125">
        <v>0.03</v>
      </c>
      <c r="M2125">
        <v>0.02</v>
      </c>
      <c r="N2125">
        <v>4.5321855011618499</v>
      </c>
      <c r="O2125">
        <f t="shared" si="66"/>
        <v>168.38809860000001</v>
      </c>
      <c r="P2125">
        <f t="shared" si="67"/>
        <v>-46.401757410000002</v>
      </c>
      <c r="R2125">
        <v>360500</v>
      </c>
      <c r="S2125" t="s">
        <v>2215</v>
      </c>
      <c r="T2125" t="s">
        <v>96</v>
      </c>
      <c r="U2125">
        <v>0</v>
      </c>
      <c r="V2125">
        <v>0</v>
      </c>
      <c r="W2125">
        <v>0</v>
      </c>
      <c r="X2125">
        <v>0</v>
      </c>
      <c r="Y2125">
        <v>1</v>
      </c>
      <c r="Z2125">
        <v>0</v>
      </c>
      <c r="AA2125">
        <v>0</v>
      </c>
      <c r="AB2125">
        <v>0</v>
      </c>
      <c r="AC2125">
        <v>0</v>
      </c>
      <c r="AD2125">
        <v>0.02</v>
      </c>
      <c r="AE2125">
        <v>5.1715213542096201</v>
      </c>
      <c r="AF2125">
        <v>168.2831171</v>
      </c>
      <c r="AG2125">
        <v>-46.405567390000002</v>
      </c>
    </row>
    <row r="2126" spans="1:33" x14ac:dyDescent="0.55000000000000004">
      <c r="A2126">
        <v>361900</v>
      </c>
      <c r="B2126" t="s">
        <v>2228</v>
      </c>
      <c r="C2126" t="s">
        <v>96</v>
      </c>
      <c r="D2126">
        <v>0</v>
      </c>
      <c r="E2126">
        <v>0</v>
      </c>
      <c r="F2126">
        <v>0</v>
      </c>
      <c r="G2126">
        <v>0</v>
      </c>
      <c r="H2126">
        <v>0.9</v>
      </c>
      <c r="I2126">
        <v>0.05</v>
      </c>
      <c r="J2126">
        <v>0</v>
      </c>
      <c r="K2126">
        <v>0.02</v>
      </c>
      <c r="L2126">
        <v>0.03</v>
      </c>
      <c r="M2126">
        <v>0.02</v>
      </c>
      <c r="N2126">
        <v>4.6968354176425997</v>
      </c>
      <c r="O2126">
        <f t="shared" si="66"/>
        <v>168.38551809999899</v>
      </c>
      <c r="P2126">
        <f t="shared" si="67"/>
        <v>-46.410315199999999</v>
      </c>
      <c r="R2126">
        <v>360600</v>
      </c>
      <c r="S2126" t="s">
        <v>2216</v>
      </c>
      <c r="T2126" t="s">
        <v>96</v>
      </c>
      <c r="U2126">
        <v>0</v>
      </c>
      <c r="V2126">
        <v>0</v>
      </c>
      <c r="W2126">
        <v>0</v>
      </c>
      <c r="X2126">
        <v>0</v>
      </c>
      <c r="Y2126">
        <v>0.96</v>
      </c>
      <c r="Z2126">
        <v>0.01</v>
      </c>
      <c r="AA2126">
        <v>0</v>
      </c>
      <c r="AB2126">
        <v>0</v>
      </c>
      <c r="AC2126">
        <v>0.03</v>
      </c>
      <c r="AD2126">
        <v>0.02</v>
      </c>
      <c r="AE2126">
        <v>5.3125643236346596</v>
      </c>
      <c r="AF2126">
        <v>168.34165709999999</v>
      </c>
      <c r="AG2126">
        <v>-46.380238740000003</v>
      </c>
    </row>
    <row r="2127" spans="1:33" x14ac:dyDescent="0.55000000000000004">
      <c r="A2127">
        <v>362000</v>
      </c>
      <c r="B2127" t="s">
        <v>2229</v>
      </c>
      <c r="C2127" t="s">
        <v>96</v>
      </c>
      <c r="D2127">
        <v>0</v>
      </c>
      <c r="E2127">
        <v>0</v>
      </c>
      <c r="F2127">
        <v>0</v>
      </c>
      <c r="G2127">
        <v>0</v>
      </c>
      <c r="H2127">
        <v>0.77999999999999903</v>
      </c>
      <c r="I2127">
        <v>0.06</v>
      </c>
      <c r="J2127">
        <v>0</v>
      </c>
      <c r="K2127">
        <v>0.05</v>
      </c>
      <c r="L2127">
        <v>0.11</v>
      </c>
      <c r="M2127">
        <v>0.02</v>
      </c>
      <c r="N2127">
        <v>3.24704660903397</v>
      </c>
      <c r="O2127">
        <f t="shared" si="66"/>
        <v>168.35635269999901</v>
      </c>
      <c r="P2127">
        <f t="shared" si="67"/>
        <v>-46.42135777</v>
      </c>
      <c r="R2127">
        <v>360700</v>
      </c>
      <c r="S2127" t="s">
        <v>2217</v>
      </c>
      <c r="T2127" t="s">
        <v>96</v>
      </c>
      <c r="U2127">
        <v>0</v>
      </c>
      <c r="V2127">
        <v>0</v>
      </c>
      <c r="W2127">
        <v>0</v>
      </c>
      <c r="X2127">
        <v>0</v>
      </c>
      <c r="Y2127">
        <v>0.91</v>
      </c>
      <c r="Z2127">
        <v>0</v>
      </c>
      <c r="AA2127">
        <v>0</v>
      </c>
      <c r="AB2127">
        <v>0</v>
      </c>
      <c r="AC2127">
        <v>0.09</v>
      </c>
      <c r="AD2127">
        <v>0.02</v>
      </c>
      <c r="AE2127">
        <v>3.7363151246928701</v>
      </c>
      <c r="AF2127">
        <v>168.3565711</v>
      </c>
      <c r="AG2127">
        <v>-46.375292559999998</v>
      </c>
    </row>
    <row r="2128" spans="1:33" x14ac:dyDescent="0.55000000000000004">
      <c r="A2128">
        <v>362100</v>
      </c>
      <c r="B2128" t="s">
        <v>2230</v>
      </c>
      <c r="C2128" t="s">
        <v>96</v>
      </c>
      <c r="D2128">
        <v>0</v>
      </c>
      <c r="E2128">
        <v>0</v>
      </c>
      <c r="F2128">
        <v>0</v>
      </c>
      <c r="G2128">
        <v>0</v>
      </c>
      <c r="H2128">
        <v>0.85</v>
      </c>
      <c r="I2128">
        <v>7.0000000000000007E-2</v>
      </c>
      <c r="J2128">
        <v>0</v>
      </c>
      <c r="K2128">
        <v>0.02</v>
      </c>
      <c r="L2128">
        <v>0.06</v>
      </c>
      <c r="M2128">
        <v>0.02</v>
      </c>
      <c r="N2128">
        <v>3.4787085402784199</v>
      </c>
      <c r="O2128">
        <f t="shared" si="66"/>
        <v>168.36900639999999</v>
      </c>
      <c r="P2128">
        <f t="shared" si="67"/>
        <v>-46.419323890000001</v>
      </c>
      <c r="R2128">
        <v>360800</v>
      </c>
      <c r="S2128" t="s">
        <v>2218</v>
      </c>
      <c r="T2128" t="s">
        <v>96</v>
      </c>
      <c r="U2128">
        <v>0</v>
      </c>
      <c r="V2128">
        <v>0</v>
      </c>
      <c r="W2128">
        <v>0</v>
      </c>
      <c r="X2128">
        <v>0</v>
      </c>
      <c r="Y2128">
        <v>1</v>
      </c>
      <c r="Z2128">
        <v>0</v>
      </c>
      <c r="AA2128">
        <v>0</v>
      </c>
      <c r="AB2128">
        <v>0</v>
      </c>
      <c r="AC2128">
        <v>0</v>
      </c>
      <c r="AD2128">
        <v>0.02</v>
      </c>
      <c r="AE2128">
        <v>1.9582134825117099</v>
      </c>
      <c r="AF2128">
        <v>168.4041521</v>
      </c>
      <c r="AG2128">
        <v>-46.371403569999998</v>
      </c>
    </row>
    <row r="2129" spans="1:33" x14ac:dyDescent="0.55000000000000004">
      <c r="A2129">
        <v>362200</v>
      </c>
      <c r="B2129" t="s">
        <v>2232</v>
      </c>
      <c r="C2129" t="s">
        <v>96</v>
      </c>
      <c r="D2129">
        <v>0</v>
      </c>
      <c r="E2129">
        <v>0</v>
      </c>
      <c r="F2129">
        <v>0</v>
      </c>
      <c r="G2129">
        <v>0</v>
      </c>
      <c r="H2129">
        <v>0.87</v>
      </c>
      <c r="I2129">
        <v>0.03</v>
      </c>
      <c r="J2129">
        <v>0</v>
      </c>
      <c r="K2129">
        <v>0.03</v>
      </c>
      <c r="L2129">
        <v>7.0000000000000007E-2</v>
      </c>
      <c r="M2129">
        <v>0.02</v>
      </c>
      <c r="N2129">
        <v>3.7195809727545499</v>
      </c>
      <c r="O2129">
        <f t="shared" si="66"/>
        <v>168.353793</v>
      </c>
      <c r="P2129">
        <f t="shared" si="67"/>
        <v>-46.433426140000002</v>
      </c>
      <c r="R2129">
        <v>360900</v>
      </c>
      <c r="S2129" t="s">
        <v>2219</v>
      </c>
      <c r="T2129" t="s">
        <v>96</v>
      </c>
      <c r="U2129">
        <v>0</v>
      </c>
      <c r="V2129">
        <v>0</v>
      </c>
      <c r="W2129">
        <v>0</v>
      </c>
      <c r="X2129">
        <v>0</v>
      </c>
      <c r="Y2129">
        <v>1</v>
      </c>
      <c r="Z2129">
        <v>0</v>
      </c>
      <c r="AA2129">
        <v>0</v>
      </c>
      <c r="AB2129">
        <v>0</v>
      </c>
      <c r="AC2129">
        <v>0</v>
      </c>
      <c r="AD2129">
        <v>0.02</v>
      </c>
      <c r="AE2129">
        <v>2.61925171589712</v>
      </c>
      <c r="AF2129">
        <v>168.2879193</v>
      </c>
      <c r="AG2129">
        <v>-46.435201290000002</v>
      </c>
    </row>
    <row r="2130" spans="1:33" x14ac:dyDescent="0.55000000000000004">
      <c r="A2130">
        <v>362300</v>
      </c>
      <c r="B2130" t="s">
        <v>2233</v>
      </c>
      <c r="C2130" t="s">
        <v>96</v>
      </c>
      <c r="D2130">
        <v>0</v>
      </c>
      <c r="E2130">
        <v>0</v>
      </c>
      <c r="F2130">
        <v>0</v>
      </c>
      <c r="G2130">
        <v>0</v>
      </c>
      <c r="H2130">
        <v>0.94</v>
      </c>
      <c r="I2130">
        <v>0.05</v>
      </c>
      <c r="J2130">
        <v>0</v>
      </c>
      <c r="K2130">
        <v>0</v>
      </c>
      <c r="L2130">
        <v>0.01</v>
      </c>
      <c r="M2130">
        <v>0.02</v>
      </c>
      <c r="N2130">
        <v>6.6914320685254003</v>
      </c>
      <c r="O2130">
        <f t="shared" si="66"/>
        <v>168.42196329999999</v>
      </c>
      <c r="P2130">
        <f t="shared" si="67"/>
        <v>-46.421330079999997</v>
      </c>
      <c r="R2130">
        <v>361000</v>
      </c>
      <c r="S2130" t="s">
        <v>2220</v>
      </c>
      <c r="T2130" t="s">
        <v>96</v>
      </c>
      <c r="U2130">
        <v>0</v>
      </c>
      <c r="V2130">
        <v>0</v>
      </c>
      <c r="W2130">
        <v>0</v>
      </c>
      <c r="X2130">
        <v>0</v>
      </c>
      <c r="Y2130">
        <v>0.90999999999999903</v>
      </c>
      <c r="Z2130">
        <v>0.04</v>
      </c>
      <c r="AA2130">
        <v>0</v>
      </c>
      <c r="AB2130">
        <v>0.02</v>
      </c>
      <c r="AC2130">
        <v>0.03</v>
      </c>
      <c r="AD2130">
        <v>0.02</v>
      </c>
      <c r="AE2130">
        <v>6.1066339942532002</v>
      </c>
      <c r="AF2130">
        <v>168.32850730000001</v>
      </c>
      <c r="AG2130">
        <v>-46.414892389999999</v>
      </c>
    </row>
    <row r="2131" spans="1:33" x14ac:dyDescent="0.55000000000000004">
      <c r="A2131">
        <v>362400</v>
      </c>
      <c r="B2131" t="s">
        <v>2234</v>
      </c>
      <c r="C2131" t="s">
        <v>96</v>
      </c>
      <c r="D2131">
        <v>0</v>
      </c>
      <c r="E2131">
        <v>0</v>
      </c>
      <c r="F2131">
        <v>0</v>
      </c>
      <c r="G2131">
        <v>0</v>
      </c>
      <c r="H2131">
        <v>0.91999999999999904</v>
      </c>
      <c r="I2131">
        <v>0.05</v>
      </c>
      <c r="J2131">
        <v>0</v>
      </c>
      <c r="K2131">
        <v>0.01</v>
      </c>
      <c r="L2131">
        <v>0.02</v>
      </c>
      <c r="M2131">
        <v>0.02</v>
      </c>
      <c r="N2131">
        <v>4.8151529308806502</v>
      </c>
      <c r="O2131">
        <f t="shared" si="66"/>
        <v>168.38907269999899</v>
      </c>
      <c r="P2131">
        <f t="shared" si="67"/>
        <v>-46.417553470000001</v>
      </c>
      <c r="R2131">
        <v>361100</v>
      </c>
      <c r="S2131" t="s">
        <v>2221</v>
      </c>
      <c r="T2131" t="s">
        <v>96</v>
      </c>
      <c r="U2131">
        <v>0</v>
      </c>
      <c r="V2131">
        <v>0</v>
      </c>
      <c r="W2131">
        <v>0</v>
      </c>
      <c r="X2131">
        <v>0</v>
      </c>
      <c r="Y2131">
        <v>0.95</v>
      </c>
      <c r="Z2131">
        <v>0</v>
      </c>
      <c r="AA2131">
        <v>0</v>
      </c>
      <c r="AB2131">
        <v>0</v>
      </c>
      <c r="AC2131">
        <v>0.05</v>
      </c>
      <c r="AD2131">
        <v>0.02</v>
      </c>
      <c r="AE2131">
        <v>2.6567134454882799</v>
      </c>
      <c r="AF2131">
        <v>168.35330060000001</v>
      </c>
      <c r="AG2131">
        <v>-46.392134830000003</v>
      </c>
    </row>
    <row r="2132" spans="1:33" x14ac:dyDescent="0.55000000000000004">
      <c r="A2132">
        <v>362500</v>
      </c>
      <c r="B2132" t="s">
        <v>2235</v>
      </c>
      <c r="C2132" t="s">
        <v>96</v>
      </c>
      <c r="D2132">
        <v>0</v>
      </c>
      <c r="E2132">
        <v>0</v>
      </c>
      <c r="F2132">
        <v>0</v>
      </c>
      <c r="G2132">
        <v>0</v>
      </c>
      <c r="H2132">
        <v>0.89</v>
      </c>
      <c r="I2132">
        <v>0.06</v>
      </c>
      <c r="J2132">
        <v>0</v>
      </c>
      <c r="K2132">
        <v>0.02</v>
      </c>
      <c r="L2132">
        <v>0.03</v>
      </c>
      <c r="M2132">
        <v>0.02</v>
      </c>
      <c r="N2132">
        <v>4.1487342061649102</v>
      </c>
      <c r="O2132">
        <f t="shared" si="66"/>
        <v>168.36839380000001</v>
      </c>
      <c r="P2132">
        <f t="shared" si="67"/>
        <v>-46.427924920000002</v>
      </c>
      <c r="R2132">
        <v>361200</v>
      </c>
      <c r="S2132" t="s">
        <v>2222</v>
      </c>
      <c r="T2132" t="s">
        <v>96</v>
      </c>
      <c r="U2132">
        <v>0</v>
      </c>
      <c r="V2132">
        <v>0</v>
      </c>
      <c r="W2132">
        <v>0</v>
      </c>
      <c r="X2132">
        <v>0</v>
      </c>
      <c r="Y2132">
        <v>1</v>
      </c>
      <c r="Z2132">
        <v>0</v>
      </c>
      <c r="AA2132">
        <v>0</v>
      </c>
      <c r="AB2132">
        <v>0</v>
      </c>
      <c r="AC2132">
        <v>0</v>
      </c>
      <c r="AD2132">
        <v>0.02</v>
      </c>
      <c r="AE2132">
        <v>2.0592914803009701</v>
      </c>
      <c r="AF2132">
        <v>168.3679626</v>
      </c>
      <c r="AG2132">
        <v>-46.389713409999999</v>
      </c>
    </row>
    <row r="2133" spans="1:33" x14ac:dyDescent="0.55000000000000004">
      <c r="A2133">
        <v>362600</v>
      </c>
      <c r="B2133" t="s">
        <v>2236</v>
      </c>
      <c r="C2133" t="s">
        <v>96</v>
      </c>
      <c r="D2133">
        <v>0</v>
      </c>
      <c r="E2133">
        <v>0.02</v>
      </c>
      <c r="F2133">
        <v>0</v>
      </c>
      <c r="G2133">
        <v>0</v>
      </c>
      <c r="H2133">
        <v>0.92</v>
      </c>
      <c r="I2133">
        <v>0.06</v>
      </c>
      <c r="J2133">
        <v>0</v>
      </c>
      <c r="K2133">
        <v>0</v>
      </c>
      <c r="L2133">
        <v>0</v>
      </c>
      <c r="M2133">
        <v>0.02</v>
      </c>
      <c r="N2133">
        <v>4.6394770866923203</v>
      </c>
      <c r="O2133">
        <f t="shared" si="66"/>
        <v>168.38702040000001</v>
      </c>
      <c r="P2133">
        <f t="shared" si="67"/>
        <v>-46.425021059999999</v>
      </c>
      <c r="R2133">
        <v>361300</v>
      </c>
      <c r="S2133" t="s">
        <v>2223</v>
      </c>
      <c r="T2133" t="s">
        <v>96</v>
      </c>
      <c r="U2133">
        <v>0</v>
      </c>
      <c r="V2133">
        <v>0</v>
      </c>
      <c r="W2133">
        <v>0</v>
      </c>
      <c r="X2133">
        <v>0</v>
      </c>
      <c r="Y2133">
        <v>1</v>
      </c>
      <c r="Z2133">
        <v>0</v>
      </c>
      <c r="AA2133">
        <v>0</v>
      </c>
      <c r="AB2133">
        <v>0</v>
      </c>
      <c r="AC2133">
        <v>0</v>
      </c>
      <c r="AD2133">
        <v>0.02</v>
      </c>
      <c r="AE2133">
        <v>2.7736698348814599</v>
      </c>
      <c r="AF2133">
        <v>168.35272939999999</v>
      </c>
      <c r="AG2133">
        <v>-46.400743429999999</v>
      </c>
    </row>
    <row r="2134" spans="1:33" x14ac:dyDescent="0.55000000000000004">
      <c r="A2134">
        <v>362700</v>
      </c>
      <c r="B2134" t="s">
        <v>2237</v>
      </c>
      <c r="C2134" t="s">
        <v>96</v>
      </c>
      <c r="D2134">
        <v>0</v>
      </c>
      <c r="E2134">
        <v>0</v>
      </c>
      <c r="F2134">
        <v>0</v>
      </c>
      <c r="G2134">
        <v>0</v>
      </c>
      <c r="H2134">
        <v>0.94</v>
      </c>
      <c r="I2134">
        <v>0.06</v>
      </c>
      <c r="J2134">
        <v>0</v>
      </c>
      <c r="K2134">
        <v>0</v>
      </c>
      <c r="L2134">
        <v>0</v>
      </c>
      <c r="M2134">
        <v>0.02</v>
      </c>
      <c r="N2134">
        <v>4.86545490348482</v>
      </c>
      <c r="O2134">
        <f t="shared" si="66"/>
        <v>168.38223400000001</v>
      </c>
      <c r="P2134">
        <f t="shared" si="67"/>
        <v>-46.429923389999999</v>
      </c>
      <c r="R2134">
        <v>361400</v>
      </c>
      <c r="S2134" t="s">
        <v>2224</v>
      </c>
      <c r="T2134" t="s">
        <v>96</v>
      </c>
      <c r="U2134">
        <v>0</v>
      </c>
      <c r="V2134">
        <v>0</v>
      </c>
      <c r="W2134">
        <v>0</v>
      </c>
      <c r="X2134">
        <v>0</v>
      </c>
      <c r="Y2134">
        <v>0.94</v>
      </c>
      <c r="Z2134">
        <v>0</v>
      </c>
      <c r="AA2134">
        <v>0</v>
      </c>
      <c r="AB2134">
        <v>0</v>
      </c>
      <c r="AC2134">
        <v>0.06</v>
      </c>
      <c r="AD2134">
        <v>0.02</v>
      </c>
      <c r="AE2134">
        <v>2.7366797901939202</v>
      </c>
      <c r="AF2134">
        <v>168.3801311</v>
      </c>
      <c r="AG2134">
        <v>-46.38994186</v>
      </c>
    </row>
    <row r="2135" spans="1:33" x14ac:dyDescent="0.55000000000000004">
      <c r="A2135">
        <v>362800</v>
      </c>
      <c r="B2135" t="s">
        <v>2238</v>
      </c>
      <c r="C2135" t="s">
        <v>96</v>
      </c>
      <c r="D2135">
        <v>0</v>
      </c>
      <c r="E2135">
        <v>0</v>
      </c>
      <c r="F2135">
        <v>0</v>
      </c>
      <c r="G2135">
        <v>0</v>
      </c>
      <c r="H2135">
        <v>0.93</v>
      </c>
      <c r="I2135">
        <v>0.05</v>
      </c>
      <c r="J2135">
        <v>0</v>
      </c>
      <c r="K2135">
        <v>0</v>
      </c>
      <c r="L2135">
        <v>0.02</v>
      </c>
      <c r="M2135">
        <v>0.02</v>
      </c>
      <c r="N2135">
        <v>5.7782564445907996</v>
      </c>
      <c r="O2135">
        <f t="shared" si="66"/>
        <v>168.37684400000001</v>
      </c>
      <c r="P2135">
        <f t="shared" si="67"/>
        <v>-46.434545309999997</v>
      </c>
      <c r="R2135">
        <v>361500</v>
      </c>
      <c r="S2135" t="s">
        <v>2225</v>
      </c>
      <c r="T2135" t="s">
        <v>96</v>
      </c>
      <c r="U2135">
        <v>0</v>
      </c>
      <c r="V2135">
        <v>0</v>
      </c>
      <c r="W2135">
        <v>0</v>
      </c>
      <c r="X2135">
        <v>0</v>
      </c>
      <c r="Y2135">
        <v>0.94</v>
      </c>
      <c r="Z2135">
        <v>0</v>
      </c>
      <c r="AA2135">
        <v>0</v>
      </c>
      <c r="AB2135">
        <v>0.01</v>
      </c>
      <c r="AC2135">
        <v>0.05</v>
      </c>
      <c r="AD2135">
        <v>0.02</v>
      </c>
      <c r="AE2135">
        <v>2.9834786385100598</v>
      </c>
      <c r="AF2135">
        <v>168.3756861</v>
      </c>
      <c r="AG2135">
        <v>-46.397166060000004</v>
      </c>
    </row>
    <row r="2136" spans="1:33" x14ac:dyDescent="0.55000000000000004">
      <c r="A2136">
        <v>362900</v>
      </c>
      <c r="B2136" t="s">
        <v>2239</v>
      </c>
      <c r="C2136" t="s">
        <v>96</v>
      </c>
      <c r="D2136">
        <v>0</v>
      </c>
      <c r="E2136">
        <v>0</v>
      </c>
      <c r="F2136">
        <v>0</v>
      </c>
      <c r="G2136">
        <v>0</v>
      </c>
      <c r="H2136">
        <v>0.92</v>
      </c>
      <c r="I2136">
        <v>0.05</v>
      </c>
      <c r="J2136">
        <v>0</v>
      </c>
      <c r="K2136">
        <v>0.02</v>
      </c>
      <c r="L2136">
        <v>0.01</v>
      </c>
      <c r="M2136">
        <v>0.02</v>
      </c>
      <c r="N2136">
        <v>4.7048999331297896</v>
      </c>
      <c r="O2136">
        <f t="shared" si="66"/>
        <v>168.370990199999</v>
      </c>
      <c r="P2136">
        <f t="shared" si="67"/>
        <v>-46.441018630000002</v>
      </c>
      <c r="R2136">
        <v>361600</v>
      </c>
      <c r="S2136" t="s">
        <v>2226</v>
      </c>
      <c r="T2136" t="s">
        <v>96</v>
      </c>
      <c r="U2136">
        <v>0</v>
      </c>
      <c r="V2136">
        <v>0</v>
      </c>
      <c r="W2136">
        <v>0</v>
      </c>
      <c r="X2136">
        <v>0</v>
      </c>
      <c r="Y2136">
        <v>1</v>
      </c>
      <c r="Z2136">
        <v>0</v>
      </c>
      <c r="AA2136">
        <v>0</v>
      </c>
      <c r="AB2136">
        <v>0</v>
      </c>
      <c r="AC2136">
        <v>0</v>
      </c>
      <c r="AD2136">
        <v>0.02</v>
      </c>
      <c r="AE2136">
        <v>2.6024118980225901</v>
      </c>
      <c r="AF2136">
        <v>168.3691814</v>
      </c>
      <c r="AG2136">
        <v>-46.407196190000001</v>
      </c>
    </row>
    <row r="2137" spans="1:33" x14ac:dyDescent="0.55000000000000004">
      <c r="A2137">
        <v>363000</v>
      </c>
      <c r="B2137" t="s">
        <v>2240</v>
      </c>
      <c r="C2137" t="s">
        <v>96</v>
      </c>
      <c r="D2137">
        <v>0</v>
      </c>
      <c r="E2137">
        <v>0</v>
      </c>
      <c r="F2137">
        <v>0</v>
      </c>
      <c r="G2137">
        <v>0</v>
      </c>
      <c r="H2137">
        <v>0.95</v>
      </c>
      <c r="I2137">
        <v>0.05</v>
      </c>
      <c r="J2137">
        <v>0</v>
      </c>
      <c r="K2137">
        <v>0</v>
      </c>
      <c r="L2137">
        <v>0</v>
      </c>
      <c r="M2137">
        <v>0.02</v>
      </c>
      <c r="N2137">
        <v>5.6764626718940301</v>
      </c>
      <c r="O2137">
        <f t="shared" si="66"/>
        <v>168.36513529999999</v>
      </c>
      <c r="P2137">
        <f t="shared" si="67"/>
        <v>-46.450684499999902</v>
      </c>
      <c r="R2137">
        <v>361700</v>
      </c>
      <c r="S2137" t="s">
        <v>2227</v>
      </c>
      <c r="T2137" t="s">
        <v>96</v>
      </c>
      <c r="U2137">
        <v>0</v>
      </c>
      <c r="V2137">
        <v>0</v>
      </c>
      <c r="W2137">
        <v>0</v>
      </c>
      <c r="X2137">
        <v>0</v>
      </c>
      <c r="Y2137">
        <v>0.96</v>
      </c>
      <c r="Z2137">
        <v>0</v>
      </c>
      <c r="AA2137">
        <v>0</v>
      </c>
      <c r="AB2137">
        <v>0</v>
      </c>
      <c r="AC2137">
        <v>0.04</v>
      </c>
      <c r="AD2137">
        <v>0.02</v>
      </c>
      <c r="AE2137">
        <v>2.9793224072397702</v>
      </c>
      <c r="AF2137">
        <v>168.38809860000001</v>
      </c>
      <c r="AG2137">
        <v>-46.401757410000002</v>
      </c>
    </row>
    <row r="2138" spans="1:33" x14ac:dyDescent="0.55000000000000004">
      <c r="A2138">
        <v>363100</v>
      </c>
      <c r="B2138" t="s">
        <v>2241</v>
      </c>
      <c r="C2138" t="s">
        <v>96</v>
      </c>
      <c r="D2138">
        <v>0</v>
      </c>
      <c r="E2138">
        <v>0</v>
      </c>
      <c r="F2138">
        <v>0</v>
      </c>
      <c r="G2138">
        <v>0</v>
      </c>
      <c r="H2138">
        <v>1</v>
      </c>
      <c r="I2138">
        <v>0</v>
      </c>
      <c r="J2138">
        <v>0</v>
      </c>
      <c r="K2138">
        <v>0</v>
      </c>
      <c r="L2138">
        <v>0</v>
      </c>
      <c r="M2138">
        <v>0.02</v>
      </c>
      <c r="N2138">
        <v>9.9005865729140901</v>
      </c>
      <c r="O2138">
        <f t="shared" si="66"/>
        <v>168.38490490000001</v>
      </c>
      <c r="P2138">
        <f t="shared" si="67"/>
        <v>-46.531782509999999</v>
      </c>
      <c r="R2138">
        <v>361900</v>
      </c>
      <c r="S2138" t="s">
        <v>2228</v>
      </c>
      <c r="T2138" t="s">
        <v>96</v>
      </c>
      <c r="U2138">
        <v>0</v>
      </c>
      <c r="V2138">
        <v>0</v>
      </c>
      <c r="W2138">
        <v>0</v>
      </c>
      <c r="X2138">
        <v>0</v>
      </c>
      <c r="Y2138">
        <v>0.92</v>
      </c>
      <c r="Z2138">
        <v>0</v>
      </c>
      <c r="AA2138">
        <v>0</v>
      </c>
      <c r="AB2138">
        <v>0</v>
      </c>
      <c r="AC2138">
        <v>0.08</v>
      </c>
      <c r="AD2138">
        <v>0.02</v>
      </c>
      <c r="AE2138">
        <v>2.6785390769540398</v>
      </c>
      <c r="AF2138">
        <v>168.38551809999899</v>
      </c>
      <c r="AG2138">
        <v>-46.410315199999999</v>
      </c>
    </row>
    <row r="2139" spans="1:33" x14ac:dyDescent="0.55000000000000004">
      <c r="A2139">
        <v>363300</v>
      </c>
      <c r="B2139" t="s">
        <v>2242</v>
      </c>
      <c r="C2139" t="s">
        <v>96</v>
      </c>
      <c r="D2139">
        <v>0</v>
      </c>
      <c r="E2139">
        <v>0</v>
      </c>
      <c r="F2139">
        <v>0</v>
      </c>
      <c r="G2139">
        <v>0</v>
      </c>
      <c r="H2139">
        <v>0.87</v>
      </c>
      <c r="I2139">
        <v>0.03</v>
      </c>
      <c r="J2139">
        <v>0</v>
      </c>
      <c r="K2139">
        <v>0.01</v>
      </c>
      <c r="L2139">
        <v>0.09</v>
      </c>
      <c r="M2139">
        <v>0.02</v>
      </c>
      <c r="N2139">
        <v>6.0533567117505402</v>
      </c>
      <c r="O2139">
        <f t="shared" si="66"/>
        <v>168.33223810000001</v>
      </c>
      <c r="P2139">
        <f t="shared" si="67"/>
        <v>-46.607239479999997</v>
      </c>
      <c r="R2139">
        <v>362000</v>
      </c>
      <c r="S2139" t="s">
        <v>2229</v>
      </c>
      <c r="T2139" t="s">
        <v>96</v>
      </c>
      <c r="U2139">
        <v>0</v>
      </c>
      <c r="V2139">
        <v>0</v>
      </c>
      <c r="W2139">
        <v>0</v>
      </c>
      <c r="X2139">
        <v>0</v>
      </c>
      <c r="Y2139">
        <v>1</v>
      </c>
      <c r="Z2139">
        <v>0</v>
      </c>
      <c r="AA2139">
        <v>0</v>
      </c>
      <c r="AB2139">
        <v>0</v>
      </c>
      <c r="AC2139">
        <v>0</v>
      </c>
      <c r="AD2139">
        <v>0.02</v>
      </c>
      <c r="AE2139">
        <v>3.21687449015098</v>
      </c>
      <c r="AF2139">
        <v>168.35635269999901</v>
      </c>
      <c r="AG2139">
        <v>-46.42135777</v>
      </c>
    </row>
    <row r="2140" spans="1:33" x14ac:dyDescent="0.55000000000000004">
      <c r="R2140">
        <v>362100</v>
      </c>
      <c r="S2140" t="s">
        <v>2230</v>
      </c>
      <c r="T2140" t="s">
        <v>96</v>
      </c>
      <c r="U2140">
        <v>0</v>
      </c>
      <c r="V2140">
        <v>0</v>
      </c>
      <c r="W2140">
        <v>0</v>
      </c>
      <c r="X2140">
        <v>0</v>
      </c>
      <c r="Y2140">
        <v>0.96</v>
      </c>
      <c r="Z2140">
        <v>0</v>
      </c>
      <c r="AA2140">
        <v>0</v>
      </c>
      <c r="AB2140">
        <v>0</v>
      </c>
      <c r="AC2140">
        <v>0.04</v>
      </c>
      <c r="AD2140">
        <v>0.02</v>
      </c>
      <c r="AE2140">
        <v>2.7472887219651998</v>
      </c>
      <c r="AF2140">
        <v>168.36900639999999</v>
      </c>
      <c r="AG2140">
        <v>-46.419323890000001</v>
      </c>
    </row>
    <row r="2141" spans="1:33" x14ac:dyDescent="0.55000000000000004">
      <c r="R2141">
        <v>362200</v>
      </c>
      <c r="S2141" t="s">
        <v>2232</v>
      </c>
      <c r="T2141" t="s">
        <v>96</v>
      </c>
      <c r="U2141">
        <v>0</v>
      </c>
      <c r="V2141">
        <v>0</v>
      </c>
      <c r="W2141">
        <v>0</v>
      </c>
      <c r="X2141">
        <v>0</v>
      </c>
      <c r="Y2141">
        <v>0.97</v>
      </c>
      <c r="Z2141">
        <v>0</v>
      </c>
      <c r="AA2141">
        <v>0</v>
      </c>
      <c r="AB2141">
        <v>0.01</v>
      </c>
      <c r="AC2141">
        <v>0.02</v>
      </c>
      <c r="AD2141">
        <v>0.02</v>
      </c>
      <c r="AE2141">
        <v>6.1515542363518003</v>
      </c>
      <c r="AF2141">
        <v>168.353793</v>
      </c>
      <c r="AG2141">
        <v>-46.433426140000002</v>
      </c>
    </row>
    <row r="2142" spans="1:33" x14ac:dyDescent="0.55000000000000004">
      <c r="R2142">
        <v>362300</v>
      </c>
      <c r="S2142" t="s">
        <v>2233</v>
      </c>
      <c r="T2142" t="s">
        <v>96</v>
      </c>
      <c r="U2142">
        <v>0</v>
      </c>
      <c r="V2142">
        <v>0</v>
      </c>
      <c r="W2142">
        <v>0</v>
      </c>
      <c r="X2142">
        <v>0</v>
      </c>
      <c r="Y2142">
        <v>0.98</v>
      </c>
      <c r="Z2142">
        <v>0</v>
      </c>
      <c r="AA2142">
        <v>0</v>
      </c>
      <c r="AB2142">
        <v>0</v>
      </c>
      <c r="AC2142">
        <v>0.02</v>
      </c>
      <c r="AD2142">
        <v>0.02</v>
      </c>
      <c r="AE2142">
        <v>4.7249867507509</v>
      </c>
      <c r="AF2142">
        <v>168.42196329999999</v>
      </c>
      <c r="AG2142">
        <v>-46.421330079999997</v>
      </c>
    </row>
    <row r="2143" spans="1:33" x14ac:dyDescent="0.55000000000000004">
      <c r="R2143">
        <v>362400</v>
      </c>
      <c r="S2143" t="s">
        <v>2234</v>
      </c>
      <c r="T2143" t="s">
        <v>96</v>
      </c>
      <c r="U2143">
        <v>0</v>
      </c>
      <c r="V2143">
        <v>0</v>
      </c>
      <c r="W2143">
        <v>0</v>
      </c>
      <c r="X2143">
        <v>0</v>
      </c>
      <c r="Y2143">
        <v>0.97</v>
      </c>
      <c r="Z2143">
        <v>0</v>
      </c>
      <c r="AA2143">
        <v>0</v>
      </c>
      <c r="AB2143">
        <v>0</v>
      </c>
      <c r="AC2143">
        <v>0.03</v>
      </c>
      <c r="AD2143">
        <v>0.02</v>
      </c>
      <c r="AE2143">
        <v>3.9417965214005699</v>
      </c>
      <c r="AF2143">
        <v>168.38907269999899</v>
      </c>
      <c r="AG2143">
        <v>-46.417553470000001</v>
      </c>
    </row>
    <row r="2144" spans="1:33" x14ac:dyDescent="0.55000000000000004">
      <c r="R2144">
        <v>362500</v>
      </c>
      <c r="S2144" t="s">
        <v>2235</v>
      </c>
      <c r="T2144" t="s">
        <v>96</v>
      </c>
      <c r="U2144">
        <v>0</v>
      </c>
      <c r="V2144">
        <v>0</v>
      </c>
      <c r="W2144">
        <v>0</v>
      </c>
      <c r="X2144">
        <v>0</v>
      </c>
      <c r="Y2144">
        <v>0.92</v>
      </c>
      <c r="Z2144">
        <v>0</v>
      </c>
      <c r="AA2144">
        <v>0</v>
      </c>
      <c r="AB2144">
        <v>0</v>
      </c>
      <c r="AC2144">
        <v>0.08</v>
      </c>
      <c r="AD2144">
        <v>0.02</v>
      </c>
      <c r="AE2144">
        <v>2.4395824595676499</v>
      </c>
      <c r="AF2144">
        <v>168.36839380000001</v>
      </c>
      <c r="AG2144">
        <v>-46.427924920000002</v>
      </c>
    </row>
    <row r="2145" spans="18:33" x14ac:dyDescent="0.55000000000000004">
      <c r="R2145">
        <v>362600</v>
      </c>
      <c r="S2145" t="s">
        <v>2236</v>
      </c>
      <c r="T2145" t="s">
        <v>96</v>
      </c>
      <c r="U2145">
        <v>0</v>
      </c>
      <c r="V2145">
        <v>0</v>
      </c>
      <c r="W2145">
        <v>0</v>
      </c>
      <c r="X2145">
        <v>0</v>
      </c>
      <c r="Y2145">
        <v>1</v>
      </c>
      <c r="Z2145">
        <v>0</v>
      </c>
      <c r="AA2145">
        <v>0</v>
      </c>
      <c r="AB2145">
        <v>0</v>
      </c>
      <c r="AC2145">
        <v>0</v>
      </c>
      <c r="AD2145">
        <v>0.02</v>
      </c>
      <c r="AE2145">
        <v>1.09481281547562</v>
      </c>
      <c r="AF2145">
        <v>168.38702040000001</v>
      </c>
      <c r="AG2145">
        <v>-46.425021059999999</v>
      </c>
    </row>
    <row r="2146" spans="18:33" x14ac:dyDescent="0.55000000000000004">
      <c r="R2146">
        <v>362700</v>
      </c>
      <c r="S2146" t="s">
        <v>2237</v>
      </c>
      <c r="T2146" t="s">
        <v>96</v>
      </c>
      <c r="U2146">
        <v>0</v>
      </c>
      <c r="V2146">
        <v>0</v>
      </c>
      <c r="W2146">
        <v>0</v>
      </c>
      <c r="X2146">
        <v>0</v>
      </c>
      <c r="Y2146">
        <v>1</v>
      </c>
      <c r="Z2146">
        <v>0</v>
      </c>
      <c r="AA2146">
        <v>0</v>
      </c>
      <c r="AB2146">
        <v>0</v>
      </c>
      <c r="AC2146">
        <v>0</v>
      </c>
      <c r="AD2146">
        <v>0.02</v>
      </c>
      <c r="AE2146">
        <v>6.1628992789006301</v>
      </c>
      <c r="AF2146">
        <v>168.38223400000001</v>
      </c>
      <c r="AG2146">
        <v>-46.429923389999999</v>
      </c>
    </row>
    <row r="2147" spans="18:33" x14ac:dyDescent="0.55000000000000004">
      <c r="R2147">
        <v>362800</v>
      </c>
      <c r="S2147" t="s">
        <v>2238</v>
      </c>
      <c r="T2147" t="s">
        <v>96</v>
      </c>
      <c r="U2147" t="s">
        <v>97</v>
      </c>
      <c r="V2147" t="s">
        <v>97</v>
      </c>
      <c r="W2147" t="s">
        <v>97</v>
      </c>
      <c r="X2147">
        <v>0</v>
      </c>
      <c r="Y2147" t="s">
        <v>97</v>
      </c>
      <c r="Z2147" t="s">
        <v>97</v>
      </c>
      <c r="AA2147">
        <v>0</v>
      </c>
      <c r="AB2147" t="s">
        <v>97</v>
      </c>
      <c r="AC2147" t="s">
        <v>97</v>
      </c>
      <c r="AD2147">
        <v>0.02</v>
      </c>
      <c r="AE2147" t="s">
        <v>97</v>
      </c>
      <c r="AF2147">
        <v>168.37684400000001</v>
      </c>
      <c r="AG2147">
        <v>-46.434545309999997</v>
      </c>
    </row>
    <row r="2148" spans="18:33" x14ac:dyDescent="0.55000000000000004">
      <c r="R2148">
        <v>362900</v>
      </c>
      <c r="S2148" t="s">
        <v>2239</v>
      </c>
      <c r="T2148" t="s">
        <v>96</v>
      </c>
      <c r="U2148">
        <v>0</v>
      </c>
      <c r="V2148">
        <v>0</v>
      </c>
      <c r="W2148">
        <v>0</v>
      </c>
      <c r="X2148">
        <v>0</v>
      </c>
      <c r="Y2148">
        <v>1</v>
      </c>
      <c r="Z2148">
        <v>0</v>
      </c>
      <c r="AA2148">
        <v>0</v>
      </c>
      <c r="AB2148">
        <v>0</v>
      </c>
      <c r="AC2148">
        <v>0</v>
      </c>
      <c r="AD2148">
        <v>0.02</v>
      </c>
      <c r="AE2148" t="s">
        <v>97</v>
      </c>
      <c r="AF2148">
        <v>168.370990199999</v>
      </c>
      <c r="AG2148">
        <v>-46.441018630000002</v>
      </c>
    </row>
    <row r="2149" spans="18:33" x14ac:dyDescent="0.55000000000000004">
      <c r="R2149">
        <v>363000</v>
      </c>
      <c r="S2149" t="s">
        <v>2240</v>
      </c>
      <c r="T2149" t="s">
        <v>96</v>
      </c>
      <c r="U2149">
        <v>0</v>
      </c>
      <c r="V2149">
        <v>0</v>
      </c>
      <c r="W2149">
        <v>0</v>
      </c>
      <c r="X2149">
        <v>0</v>
      </c>
      <c r="Y2149">
        <v>1</v>
      </c>
      <c r="Z2149">
        <v>0</v>
      </c>
      <c r="AA2149">
        <v>0</v>
      </c>
      <c r="AB2149">
        <v>0</v>
      </c>
      <c r="AC2149">
        <v>0</v>
      </c>
      <c r="AD2149">
        <v>0.02</v>
      </c>
      <c r="AE2149">
        <v>4.0340343671999701</v>
      </c>
      <c r="AF2149">
        <v>168.36513529999999</v>
      </c>
      <c r="AG2149">
        <v>-46.450684499999902</v>
      </c>
    </row>
    <row r="2150" spans="18:33" x14ac:dyDescent="0.55000000000000004">
      <c r="R2150">
        <v>363100</v>
      </c>
      <c r="S2150" t="s">
        <v>2241</v>
      </c>
      <c r="T2150" t="s">
        <v>96</v>
      </c>
      <c r="U2150">
        <v>0</v>
      </c>
      <c r="V2150">
        <v>0</v>
      </c>
      <c r="W2150">
        <v>0</v>
      </c>
      <c r="X2150">
        <v>0</v>
      </c>
      <c r="Y2150">
        <v>0.73</v>
      </c>
      <c r="Z2150">
        <v>0.27</v>
      </c>
      <c r="AA2150">
        <v>0</v>
      </c>
      <c r="AB2150">
        <v>0</v>
      </c>
      <c r="AC2150">
        <v>0</v>
      </c>
      <c r="AD2150">
        <v>0.02</v>
      </c>
      <c r="AE2150">
        <v>13.124480468727</v>
      </c>
      <c r="AF2150">
        <v>168.38490490000001</v>
      </c>
      <c r="AG2150">
        <v>-46.531782509999999</v>
      </c>
    </row>
    <row r="2151" spans="18:33" x14ac:dyDescent="0.55000000000000004">
      <c r="R2151">
        <v>363200</v>
      </c>
      <c r="S2151" t="s">
        <v>2245</v>
      </c>
      <c r="T2151" t="s">
        <v>96</v>
      </c>
      <c r="U2151" t="s">
        <v>97</v>
      </c>
      <c r="V2151" t="s">
        <v>97</v>
      </c>
      <c r="W2151" t="s">
        <v>97</v>
      </c>
      <c r="X2151">
        <v>0</v>
      </c>
      <c r="Y2151" t="s">
        <v>97</v>
      </c>
      <c r="Z2151" t="s">
        <v>97</v>
      </c>
      <c r="AA2151">
        <v>0</v>
      </c>
      <c r="AB2151" t="s">
        <v>97</v>
      </c>
      <c r="AC2151" t="s">
        <v>97</v>
      </c>
      <c r="AD2151">
        <v>0.02</v>
      </c>
      <c r="AE2151" t="s">
        <v>97</v>
      </c>
      <c r="AF2151">
        <v>168.39370199999999</v>
      </c>
      <c r="AG2151">
        <v>-46.573813350000002</v>
      </c>
    </row>
    <row r="2152" spans="18:33" x14ac:dyDescent="0.55000000000000004">
      <c r="R2152">
        <v>363300</v>
      </c>
      <c r="S2152" t="s">
        <v>2242</v>
      </c>
      <c r="T2152" t="s">
        <v>96</v>
      </c>
      <c r="U2152">
        <v>0</v>
      </c>
      <c r="V2152">
        <v>0</v>
      </c>
      <c r="W2152">
        <v>0</v>
      </c>
      <c r="X2152">
        <v>0</v>
      </c>
      <c r="Y2152">
        <v>0.85</v>
      </c>
      <c r="Z2152">
        <v>0.04</v>
      </c>
      <c r="AA2152">
        <v>0</v>
      </c>
      <c r="AB2152">
        <v>0.01</v>
      </c>
      <c r="AC2152">
        <v>0.1</v>
      </c>
      <c r="AD2152">
        <v>0.02</v>
      </c>
      <c r="AE2152">
        <v>4.8335203152510298</v>
      </c>
      <c r="AF2152">
        <v>168.33223810000001</v>
      </c>
      <c r="AG2152">
        <v>-46.607239479999997</v>
      </c>
    </row>
  </sheetData>
  <sheetProtection algorithmName="SHA-512" hashValue="YpoWE6MlJxf0fLnW7zD9HtjTGwqcmfvD/dG0wJ9cdM5SSmzJiezxdLNLcDMKTKct1OQ/Mbibmq0GTz7HBeixcg==" saltValue="+iTFLZ4zPHCQHGaVwdgWCg=="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133BD-4987-4FE8-B71E-57BBFD893801}">
  <sheetPr codeName="Sheet7"/>
  <dimension ref="A1:B7"/>
  <sheetViews>
    <sheetView workbookViewId="0">
      <selection activeCell="F27" sqref="F27"/>
    </sheetView>
  </sheetViews>
  <sheetFormatPr defaultRowHeight="11.75" x14ac:dyDescent="0.55000000000000004"/>
  <cols>
    <col min="1" max="1" width="15.84765625" bestFit="1" customWidth="1"/>
  </cols>
  <sheetData>
    <row r="1" spans="1:2" ht="12" x14ac:dyDescent="0.6">
      <c r="A1" s="13" t="s">
        <v>2246</v>
      </c>
      <c r="B1" t="s">
        <v>2247</v>
      </c>
    </row>
    <row r="2" spans="1:2" ht="12" x14ac:dyDescent="0.6">
      <c r="A2" s="13"/>
    </row>
    <row r="3" spans="1:2" ht="12" x14ac:dyDescent="0.6">
      <c r="A3" s="13" t="s">
        <v>2248</v>
      </c>
      <c r="B3" t="s">
        <v>2249</v>
      </c>
    </row>
    <row r="4" spans="1:2" ht="12" x14ac:dyDescent="0.6">
      <c r="A4" s="13"/>
    </row>
    <row r="5" spans="1:2" ht="12" x14ac:dyDescent="0.6">
      <c r="A5" s="13" t="s">
        <v>2250</v>
      </c>
      <c r="B5" t="s">
        <v>2251</v>
      </c>
    </row>
    <row r="7" spans="1:2" ht="12" x14ac:dyDescent="0.6">
      <c r="A7" s="13" t="s">
        <v>2252</v>
      </c>
      <c r="B7" t="s">
        <v>2253</v>
      </c>
    </row>
  </sheetData>
  <sheetProtection algorithmName="SHA-512" hashValue="K7QWjhhFz8zO2QlC7vWfxQYHZTDLt55Qa8KgdJOvRCcjlYwiGSi+pjU8axIYEQk1XXRm+27V9zjYEZ7ETYhHHw==" saltValue="OA6mL1hnAXtJ6qDV83jjrw==" spinCount="100000" sheet="1" objects="1" scenarios="1"/>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0950F-D22D-4CFE-8C6E-55AFA5C059CA}">
  <sheetPr codeName="Sheet3"/>
  <dimension ref="A1:AI2151"/>
  <sheetViews>
    <sheetView zoomScale="115" zoomScaleNormal="115" workbookViewId="0">
      <selection activeCell="AH10" sqref="AH10"/>
    </sheetView>
  </sheetViews>
  <sheetFormatPr defaultRowHeight="11.75" x14ac:dyDescent="0.55000000000000004"/>
  <cols>
    <col min="4" max="11" width="8.84765625" style="12"/>
  </cols>
  <sheetData>
    <row r="1" spans="1:35" s="13" customFormat="1" ht="12" x14ac:dyDescent="0.6">
      <c r="A1" s="13" t="s">
        <v>92</v>
      </c>
      <c r="B1" s="13" t="s">
        <v>25</v>
      </c>
      <c r="C1" s="13" t="s">
        <v>80</v>
      </c>
      <c r="D1" s="13" t="s">
        <v>81</v>
      </c>
      <c r="E1" s="13" t="s">
        <v>82</v>
      </c>
      <c r="F1" s="13" t="s">
        <v>83</v>
      </c>
      <c r="G1" s="13" t="s">
        <v>84</v>
      </c>
      <c r="H1" s="13" t="s">
        <v>85</v>
      </c>
      <c r="I1" s="13" t="s">
        <v>86</v>
      </c>
      <c r="J1" s="13" t="s">
        <v>87</v>
      </c>
      <c r="K1" s="13" t="s">
        <v>88</v>
      </c>
      <c r="L1" s="13" t="s">
        <v>89</v>
      </c>
      <c r="M1" s="13" t="s">
        <v>90</v>
      </c>
      <c r="N1" s="13" t="s">
        <v>91</v>
      </c>
      <c r="O1" s="13" t="s">
        <v>93</v>
      </c>
      <c r="P1" s="13" t="s">
        <v>94</v>
      </c>
      <c r="U1" s="13" t="s">
        <v>25</v>
      </c>
      <c r="V1" s="13" t="s">
        <v>80</v>
      </c>
      <c r="W1" s="13" t="s">
        <v>81</v>
      </c>
      <c r="X1" s="13" t="s">
        <v>82</v>
      </c>
      <c r="Y1" s="13" t="s">
        <v>83</v>
      </c>
      <c r="Z1" s="13" t="s">
        <v>84</v>
      </c>
      <c r="AA1" s="13" t="s">
        <v>85</v>
      </c>
      <c r="AB1" s="13" t="s">
        <v>86</v>
      </c>
      <c r="AC1" s="13" t="s">
        <v>87</v>
      </c>
      <c r="AD1" s="13" t="s">
        <v>88</v>
      </c>
      <c r="AE1" s="13" t="s">
        <v>89</v>
      </c>
      <c r="AF1" s="13" t="s">
        <v>90</v>
      </c>
      <c r="AG1" s="13" t="s">
        <v>91</v>
      </c>
      <c r="AH1" s="13" t="s">
        <v>93</v>
      </c>
      <c r="AI1" s="13" t="s">
        <v>94</v>
      </c>
    </row>
    <row r="2" spans="1:35" x14ac:dyDescent="0.55000000000000004">
      <c r="A2">
        <f>IF(Transport!$H$4="Multi-unit Residential",Data!A3,IF(Transport!$H$4="Education",Data!AI3,IF(Transport!$H$4="Mixed-use Building",T6,Data!R3)))</f>
        <v>100100</v>
      </c>
      <c r="B2" t="str">
        <f>IF(Transport!$H$4="Multi-unit Residential",Data!B3,IF(Transport!$H$4="Education",Data!AJ3,IF(Transport!$H$4="Mixed-use Building",U6,Data!S3)))</f>
        <v>North Cape</v>
      </c>
      <c r="C2" t="str">
        <f>IF(Transport!$H$4="Multi-unit Residential",Data!C3,IF(Transport!$H$4="Education",Data!AK3,IF(Transport!$H$4="Mixed-use Building",V6,Data!T3)))</f>
        <v>New Zealand</v>
      </c>
      <c r="D2">
        <f>IF(Transport!$H$4="Multi-unit Residential",Data!D3,IF(Transport!$H$4="Education",Data!AL3,IF(Transport!$H$4="Mixed-use Building",W6,Data!U3)))</f>
        <v>0</v>
      </c>
      <c r="E2">
        <f>IF(Transport!$H$4="Multi-unit Residential",Data!E3,IF(Transport!$H$4="Education",Data!AM3,IF(Transport!$H$4="Mixed-use Building",X6,Data!V3)))</f>
        <v>0</v>
      </c>
      <c r="F2">
        <f>IF(Transport!$H$4="Multi-unit Residential",Data!F3,IF(Transport!$H$4="Education",Data!AN3,IF(Transport!$H$4="Mixed-use Building",Y6,Data!W3)))</f>
        <v>0</v>
      </c>
      <c r="G2">
        <f>IF(Transport!$H$4="Multi-unit Residential",Data!G3,IF(Transport!$H$4="Education",Data!AO3,IF(Transport!$H$4="Mixed-use Building",Z6,Data!X3)))</f>
        <v>0</v>
      </c>
      <c r="H2">
        <f>IF(Transport!$H$4="Multi-unit Residential",Data!H3,IF(Transport!$H$4="Education",Data!AP3,IF(Transport!$H$4="Mixed-use Building",AA6,Data!Y3)))</f>
        <v>0.84</v>
      </c>
      <c r="I2">
        <f>IF(Transport!$H$4="Multi-unit Residential",Data!I3,IF(Transport!$H$4="Education",Data!AQ3,IF(Transport!$H$4="Mixed-use Building",AB6,Data!Z3)))</f>
        <v>0.05</v>
      </c>
      <c r="J2">
        <f>IF(Transport!$H$4="Multi-unit Residential",Data!J3,IF(Transport!$H$4="Education",Data!AR3,IF(Transport!$H$4="Mixed-use Building",AC6,Data!AA3)))</f>
        <v>0</v>
      </c>
      <c r="K2">
        <f>IF(Transport!$H$4="Multi-unit Residential",Data!K3,IF(Transport!$H$4="Education",Data!AS3,IF(Transport!$H$4="Mixed-use Building",AD6,Data!AB3)))</f>
        <v>0</v>
      </c>
      <c r="L2">
        <f>IF(Transport!$H$4="Multi-unit Residential",Data!L3,IF(Transport!$H$4="Education",Data!AT3,IF(Transport!$H$4="Mixed-use Building",AE6,Data!AC3)))</f>
        <v>0.11</v>
      </c>
      <c r="M2">
        <f>IF(Transport!$H$4="Multi-unit Residential",Data!M3,IF(Transport!$H$4="Education",Data!AU3,IF(Transport!$H$4="Mixed-use Building",AF6,Data!AD3)))</f>
        <v>0.02</v>
      </c>
      <c r="N2">
        <f>IF(Transport!$H$4="Multi-unit Residential",Data!N3,IF(Transport!$H$4="Education",Data!AV3,IF(Transport!$H$4="Mixed-use Building",AG6,Data!AE3)))</f>
        <v>5.0001805313865404</v>
      </c>
      <c r="O2">
        <f>IF(Transport!$H$4="Multi-unit Residential",Data!O3,IF(Transport!$H$4="Education",Data!AW3,IF(Transport!$H$4="Mixed-use Building",AH6,Data!AF3)))</f>
        <v>172.92989800000001</v>
      </c>
      <c r="P2">
        <f>IF(Transport!$H$4="Multi-unit Residential",Data!P3,IF(Transport!$H$4="Education",Data!AX3,IF(Transport!$H$4="Mixed-use Building",AI6,Data!AG3)))</f>
        <v>-34.61007635</v>
      </c>
      <c r="T2" t="s">
        <v>75</v>
      </c>
      <c r="U2" t="str">
        <f>VLOOKUP(sa2_found,residential_data,1,FALSE)</f>
        <v>Queen Street</v>
      </c>
      <c r="V2" t="str">
        <f>VLOOKUP(sa2_found,residential_data,2,FALSE)</f>
        <v>New Zealand</v>
      </c>
      <c r="W2">
        <f>VLOOKUP(sa2_found,residential_data,3,FALSE)</f>
        <v>0.05</v>
      </c>
      <c r="X2">
        <f>VLOOKUP(sa2_found,residential_data,4,FALSE)</f>
        <v>0.14000000000000001</v>
      </c>
      <c r="Y2">
        <f>VLOOKUP(sa2_found,residential_data,5,FALSE)</f>
        <v>0</v>
      </c>
      <c r="Z2">
        <f>VLOOKUP(sa2_found,residential_data,6,FALSE)</f>
        <v>0</v>
      </c>
      <c r="AA2">
        <f>VLOOKUP(sa2_found,residential_data,7,FALSE)</f>
        <v>0.05</v>
      </c>
      <c r="AB2">
        <f>VLOOKUP(sa2_found,residential_data,8,FALSE)</f>
        <v>0</v>
      </c>
      <c r="AC2">
        <f>VLOOKUP(sa2_found,residential_data,9,FALSE)</f>
        <v>0</v>
      </c>
      <c r="AD2">
        <f>VLOOKUP(sa2_found,residential_data,10,FALSE)</f>
        <v>0</v>
      </c>
      <c r="AE2">
        <f>VLOOKUP(sa2_found,residential_data,11,FALSE)</f>
        <v>0.76</v>
      </c>
      <c r="AF2">
        <f>VLOOKUP(sa2_found,residential_data,12,FALSE)</f>
        <v>0.02</v>
      </c>
      <c r="AG2">
        <f>VLOOKUP(sa2_found,residential_data,13,FALSE)</f>
        <v>1.3425710420550401</v>
      </c>
      <c r="AH2">
        <f>VLOOKUP(sa2_found,residential_data,14,FALSE)</f>
        <v>174.7652497</v>
      </c>
      <c r="AI2">
        <f>VLOOKUP(sa2_found,residential_data,15,FALSE)</f>
        <v>-36.847741040000002</v>
      </c>
    </row>
    <row r="3" spans="1:35" x14ac:dyDescent="0.55000000000000004">
      <c r="A3">
        <f>IF(Transport!$H$4="Multi-unit Residential",Data!A4,IF(Transport!$H$4="Education",Data!AI4,IF(Transport!$H$4="Mixed-use Building",T7,Data!R4)))</f>
        <v>100200</v>
      </c>
      <c r="B3" t="str">
        <f>IF(Transport!$H$4="Multi-unit Residential",Data!B4,IF(Transport!$H$4="Education",Data!AJ4,IF(Transport!$H$4="Mixed-use Building",U7,Data!S4)))</f>
        <v>Rangaunu Harbour</v>
      </c>
      <c r="C3" t="str">
        <f>IF(Transport!$H$4="Multi-unit Residential",Data!C4,IF(Transport!$H$4="Education",Data!AK4,IF(Transport!$H$4="Mixed-use Building",V7,Data!T4)))</f>
        <v>New Zealand</v>
      </c>
      <c r="D3">
        <f>IF(Transport!$H$4="Multi-unit Residential",Data!D4,IF(Transport!$H$4="Education",Data!AL4,IF(Transport!$H$4="Mixed-use Building",W7,Data!U4)))</f>
        <v>0</v>
      </c>
      <c r="E3">
        <f>IF(Transport!$H$4="Multi-unit Residential",Data!E4,IF(Transport!$H$4="Education",Data!AM4,IF(Transport!$H$4="Mixed-use Building",X7,Data!V4)))</f>
        <v>0</v>
      </c>
      <c r="F3">
        <f>IF(Transport!$H$4="Multi-unit Residential",Data!F4,IF(Transport!$H$4="Education",Data!AN4,IF(Transport!$H$4="Mixed-use Building",Y7,Data!W4)))</f>
        <v>0</v>
      </c>
      <c r="G3">
        <f>IF(Transport!$H$4="Multi-unit Residential",Data!G4,IF(Transport!$H$4="Education",Data!AO4,IF(Transport!$H$4="Mixed-use Building",Z7,Data!X4)))</f>
        <v>0</v>
      </c>
      <c r="H3">
        <f>IF(Transport!$H$4="Multi-unit Residential",Data!H4,IF(Transport!$H$4="Education",Data!AP4,IF(Transport!$H$4="Mixed-use Building",AA7,Data!Y4)))</f>
        <v>0.89</v>
      </c>
      <c r="I3">
        <f>IF(Transport!$H$4="Multi-unit Residential",Data!I4,IF(Transport!$H$4="Education",Data!AQ4,IF(Transport!$H$4="Mixed-use Building",AB7,Data!Z4)))</f>
        <v>7.0000000000000007E-2</v>
      </c>
      <c r="J3">
        <f>IF(Transport!$H$4="Multi-unit Residential",Data!J4,IF(Transport!$H$4="Education",Data!AR4,IF(Transport!$H$4="Mixed-use Building",AC7,Data!AA4)))</f>
        <v>0</v>
      </c>
      <c r="K3">
        <f>IF(Transport!$H$4="Multi-unit Residential",Data!K4,IF(Transport!$H$4="Education",Data!AS4,IF(Transport!$H$4="Mixed-use Building",AD7,Data!AB4)))</f>
        <v>0</v>
      </c>
      <c r="L3">
        <f>IF(Transport!$H$4="Multi-unit Residential",Data!L4,IF(Transport!$H$4="Education",Data!AT4,IF(Transport!$H$4="Mixed-use Building",AE7,Data!AC4)))</f>
        <v>0.04</v>
      </c>
      <c r="M3">
        <f>IF(Transport!$H$4="Multi-unit Residential",Data!M4,IF(Transport!$H$4="Education",Data!AU4,IF(Transport!$H$4="Mixed-use Building",AF7,Data!AD4)))</f>
        <v>0.02</v>
      </c>
      <c r="N3">
        <f>IF(Transport!$H$4="Multi-unit Residential",Data!N4,IF(Transport!$H$4="Education",Data!AV4,IF(Transport!$H$4="Mixed-use Building",AG7,Data!AE4)))</f>
        <v>14.7674458143838</v>
      </c>
      <c r="O3">
        <f>IF(Transport!$H$4="Multi-unit Residential",Data!O4,IF(Transport!$H$4="Education",Data!AW4,IF(Transport!$H$4="Mixed-use Building",AH7,Data!AF4)))</f>
        <v>173.19979719999901</v>
      </c>
      <c r="P3">
        <f>IF(Transport!$H$4="Multi-unit Residential",Data!P4,IF(Transport!$H$4="Education",Data!AX4,IF(Transport!$H$4="Mixed-use Building",AI7,Data!AG4)))</f>
        <v>-34.96086021</v>
      </c>
      <c r="T3" t="s">
        <v>76</v>
      </c>
      <c r="U3" t="str">
        <f>VLOOKUP(sa2_found,data_commute,1,FALSE)</f>
        <v>Queen Street</v>
      </c>
      <c r="V3" t="str">
        <f>VLOOKUP(sa2_found,data_commute,2,FALSE)</f>
        <v>New Zealand</v>
      </c>
      <c r="W3">
        <f>VLOOKUP(sa2_found,data_commute,3,FALSE)</f>
        <v>0.1</v>
      </c>
      <c r="X3">
        <f>VLOOKUP(sa2_found,data_commute,4,FALSE)</f>
        <v>0.32</v>
      </c>
      <c r="Y3">
        <f>VLOOKUP(sa2_found,data_commute,5,FALSE)</f>
        <v>0.04</v>
      </c>
      <c r="Z3">
        <f>VLOOKUP(sa2_found,data_commute,6,FALSE)</f>
        <v>0</v>
      </c>
      <c r="AA3">
        <f>VLOOKUP(sa2_found,data_commute,7,FALSE)</f>
        <v>0.41</v>
      </c>
      <c r="AB3">
        <f>VLOOKUP(sa2_found,data_commute,8,FALSE)</f>
        <v>0</v>
      </c>
      <c r="AC3">
        <f>VLOOKUP(sa2_found,data_commute,9,FALSE)</f>
        <v>0</v>
      </c>
      <c r="AD3">
        <f>VLOOKUP(sa2_found,data_commute,10,FALSE)</f>
        <v>0</v>
      </c>
      <c r="AE3">
        <f>VLOOKUP(sa2_found,data_commute,11,FALSE)</f>
        <v>0.13</v>
      </c>
      <c r="AF3">
        <f>VLOOKUP(sa2_found,data_commute,12,FALSE)</f>
        <v>0.02</v>
      </c>
      <c r="AG3">
        <f>VLOOKUP(sa2_found,data_commute,13,FALSE)</f>
        <v>8.5362844810506608</v>
      </c>
      <c r="AH3">
        <f>VLOOKUP(sa2_found,data_commute,14,FALSE)</f>
        <v>174.7652497</v>
      </c>
      <c r="AI3">
        <f>VLOOKUP(sa2_found,data_commute,15,FALSE)</f>
        <v>-36.847741040000002</v>
      </c>
    </row>
    <row r="4" spans="1:35" x14ac:dyDescent="0.55000000000000004">
      <c r="A4">
        <f>IF(Transport!$H$4="Multi-unit Residential",Data!A5,IF(Transport!$H$4="Education",Data!AI5,IF(Transport!$H$4="Mixed-use Building",T8,Data!R5)))</f>
        <v>100300</v>
      </c>
      <c r="B4" t="str">
        <f>IF(Transport!$H$4="Multi-unit Residential",Data!B5,IF(Transport!$H$4="Education",Data!AJ5,IF(Transport!$H$4="Mixed-use Building",U8,Data!S5)))</f>
        <v>Inlets Far North District</v>
      </c>
      <c r="C4" t="str">
        <f>IF(Transport!$H$4="Multi-unit Residential",Data!C5,IF(Transport!$H$4="Education",Data!AK5,IF(Transport!$H$4="Mixed-use Building",V8,Data!T5)))</f>
        <v>New Zealand</v>
      </c>
      <c r="D4" t="str">
        <f>IF(Transport!$H$4="Multi-unit Residential",Data!D5,IF(Transport!$H$4="Education",Data!AL5,IF(Transport!$H$4="Mixed-use Building",W8,Data!U5)))</f>
        <v>?</v>
      </c>
      <c r="E4" t="str">
        <f>IF(Transport!$H$4="Multi-unit Residential",Data!E5,IF(Transport!$H$4="Education",Data!AM5,IF(Transport!$H$4="Mixed-use Building",X8,Data!V5)))</f>
        <v>?</v>
      </c>
      <c r="F4" t="str">
        <f>IF(Transport!$H$4="Multi-unit Residential",Data!F5,IF(Transport!$H$4="Education",Data!AN5,IF(Transport!$H$4="Mixed-use Building",Y8,Data!W5)))</f>
        <v>?</v>
      </c>
      <c r="G4">
        <f>IF(Transport!$H$4="Multi-unit Residential",Data!G5,IF(Transport!$H$4="Education",Data!AO5,IF(Transport!$H$4="Mixed-use Building",Z8,Data!X5)))</f>
        <v>0</v>
      </c>
      <c r="H4" t="str">
        <f>IF(Transport!$H$4="Multi-unit Residential",Data!H5,IF(Transport!$H$4="Education",Data!AP5,IF(Transport!$H$4="Mixed-use Building",AA8,Data!Y5)))</f>
        <v>?</v>
      </c>
      <c r="I4" t="str">
        <f>IF(Transport!$H$4="Multi-unit Residential",Data!I5,IF(Transport!$H$4="Education",Data!AQ5,IF(Transport!$H$4="Mixed-use Building",AB8,Data!Z5)))</f>
        <v>?</v>
      </c>
      <c r="J4">
        <f>IF(Transport!$H$4="Multi-unit Residential",Data!J5,IF(Transport!$H$4="Education",Data!AR5,IF(Transport!$H$4="Mixed-use Building",AC8,Data!AA5)))</f>
        <v>0</v>
      </c>
      <c r="K4" t="str">
        <f>IF(Transport!$H$4="Multi-unit Residential",Data!K5,IF(Transport!$H$4="Education",Data!AS5,IF(Transport!$H$4="Mixed-use Building",AD8,Data!AB5)))</f>
        <v>?</v>
      </c>
      <c r="L4" t="str">
        <f>IF(Transport!$H$4="Multi-unit Residential",Data!L5,IF(Transport!$H$4="Education",Data!AT5,IF(Transport!$H$4="Mixed-use Building",AE8,Data!AC5)))</f>
        <v>?</v>
      </c>
      <c r="M4">
        <f>IF(Transport!$H$4="Multi-unit Residential",Data!M5,IF(Transport!$H$4="Education",Data!AU5,IF(Transport!$H$4="Mixed-use Building",AF8,Data!AD5)))</f>
        <v>0.02</v>
      </c>
      <c r="N4" t="str">
        <f>IF(Transport!$H$4="Multi-unit Residential",Data!N5,IF(Transport!$H$4="Education",Data!AV5,IF(Transport!$H$4="Mixed-use Building",AG8,Data!AE5)))</f>
        <v>?</v>
      </c>
      <c r="O4">
        <f>IF(Transport!$H$4="Multi-unit Residential",Data!O5,IF(Transport!$H$4="Education",Data!AW5,IF(Transport!$H$4="Mixed-use Building",AH8,Data!AF5)))</f>
        <v>173.7015399</v>
      </c>
      <c r="P4">
        <f>IF(Transport!$H$4="Multi-unit Residential",Data!P5,IF(Transport!$H$4="Education",Data!AX5,IF(Transport!$H$4="Mixed-use Building",AI8,Data!AG5)))</f>
        <v>-35.126104669999997</v>
      </c>
      <c r="T4" t="s">
        <v>77</v>
      </c>
      <c r="U4" t="str">
        <f>VLOOKUP(sa2_found,education_data,1,FALSE)</f>
        <v>Queen Street</v>
      </c>
      <c r="V4" t="str">
        <f>VLOOKUP(sa2_found,education_data,2,FALSE)</f>
        <v>New Zealand</v>
      </c>
      <c r="W4">
        <f>VLOOKUP(sa2_found,education_data,3,FALSE)</f>
        <v>0.05</v>
      </c>
      <c r="X4">
        <f>VLOOKUP(sa2_found,education_data,4,FALSE)</f>
        <v>0.22</v>
      </c>
      <c r="Y4">
        <f>VLOOKUP(sa2_found,education_data,5,FALSE)</f>
        <v>0</v>
      </c>
      <c r="Z4">
        <f>VLOOKUP(sa2_found,education_data,6,FALSE)</f>
        <v>0</v>
      </c>
      <c r="AA4">
        <f>VLOOKUP(sa2_found,education_data,7,FALSE)</f>
        <v>0.55000000000000004</v>
      </c>
      <c r="AB4">
        <f>VLOOKUP(sa2_found,education_data,8,FALSE)</f>
        <v>0</v>
      </c>
      <c r="AC4">
        <f>VLOOKUP(sa2_found,education_data,9,FALSE)</f>
        <v>0</v>
      </c>
      <c r="AD4">
        <f>VLOOKUP(sa2_found,education_data,10,FALSE)</f>
        <v>0</v>
      </c>
      <c r="AE4">
        <f>VLOOKUP(sa2_found,education_data,11,FALSE)</f>
        <v>0.18</v>
      </c>
      <c r="AF4">
        <f>VLOOKUP(sa2_found,education_data,12,FALSE)</f>
        <v>0</v>
      </c>
      <c r="AG4">
        <f>VLOOKUP(sa2_found,education_data,13,FALSE)</f>
        <v>10.2005405447082</v>
      </c>
      <c r="AH4">
        <f>VLOOKUP(sa2_found,education_data,14,FALSE)</f>
        <v>174.7652497</v>
      </c>
      <c r="AI4">
        <f>VLOOKUP(sa2_found,education_data,15,FALSE)</f>
        <v>-36.847741040000002</v>
      </c>
    </row>
    <row r="5" spans="1:35" x14ac:dyDescent="0.55000000000000004">
      <c r="A5">
        <f>IF(Transport!$H$4="Multi-unit Residential",Data!A6,IF(Transport!$H$4="Education",Data!AI6,IF(Transport!$H$4="Mixed-use Building",T9,Data!R6)))</f>
        <v>100400</v>
      </c>
      <c r="B5" t="str">
        <f>IF(Transport!$H$4="Multi-unit Residential",Data!B6,IF(Transport!$H$4="Education",Data!AJ6,IF(Transport!$H$4="Mixed-use Building",U9,Data!S6)))</f>
        <v>Karikari Peninsula</v>
      </c>
      <c r="C5" t="str">
        <f>IF(Transport!$H$4="Multi-unit Residential",Data!C6,IF(Transport!$H$4="Education",Data!AK6,IF(Transport!$H$4="Mixed-use Building",V9,Data!T6)))</f>
        <v>New Zealand</v>
      </c>
      <c r="D5">
        <f>IF(Transport!$H$4="Multi-unit Residential",Data!D6,IF(Transport!$H$4="Education",Data!AL6,IF(Transport!$H$4="Mixed-use Building",W9,Data!U6)))</f>
        <v>0</v>
      </c>
      <c r="E5">
        <f>IF(Transport!$H$4="Multi-unit Residential",Data!E6,IF(Transport!$H$4="Education",Data!AM6,IF(Transport!$H$4="Mixed-use Building",X9,Data!V6)))</f>
        <v>0</v>
      </c>
      <c r="F5">
        <f>IF(Transport!$H$4="Multi-unit Residential",Data!F6,IF(Transport!$H$4="Education",Data!AN6,IF(Transport!$H$4="Mixed-use Building",Y9,Data!W6)))</f>
        <v>0</v>
      </c>
      <c r="G5">
        <f>IF(Transport!$H$4="Multi-unit Residential",Data!G6,IF(Transport!$H$4="Education",Data!AO6,IF(Transport!$H$4="Mixed-use Building",Z9,Data!X6)))</f>
        <v>0</v>
      </c>
      <c r="H5">
        <f>IF(Transport!$H$4="Multi-unit Residential",Data!H6,IF(Transport!$H$4="Education",Data!AP6,IF(Transport!$H$4="Mixed-use Building",AA9,Data!Y6)))</f>
        <v>0.93</v>
      </c>
      <c r="I5">
        <f>IF(Transport!$H$4="Multi-unit Residential",Data!I6,IF(Transport!$H$4="Education",Data!AQ6,IF(Transport!$H$4="Mixed-use Building",AB9,Data!Z6)))</f>
        <v>7.0000000000000007E-2</v>
      </c>
      <c r="J5">
        <f>IF(Transport!$H$4="Multi-unit Residential",Data!J6,IF(Transport!$H$4="Education",Data!AR6,IF(Transport!$H$4="Mixed-use Building",AC9,Data!AA6)))</f>
        <v>0</v>
      </c>
      <c r="K5">
        <f>IF(Transport!$H$4="Multi-unit Residential",Data!K6,IF(Transport!$H$4="Education",Data!AS6,IF(Transport!$H$4="Mixed-use Building",AD9,Data!AB6)))</f>
        <v>0</v>
      </c>
      <c r="L5">
        <f>IF(Transport!$H$4="Multi-unit Residential",Data!L6,IF(Transport!$H$4="Education",Data!AT6,IF(Transport!$H$4="Mixed-use Building",AE9,Data!AC6)))</f>
        <v>0</v>
      </c>
      <c r="M5">
        <f>IF(Transport!$H$4="Multi-unit Residential",Data!M6,IF(Transport!$H$4="Education",Data!AU6,IF(Transport!$H$4="Mixed-use Building",AF9,Data!AD6)))</f>
        <v>0.02</v>
      </c>
      <c r="N5">
        <f>IF(Transport!$H$4="Multi-unit Residential",Data!N6,IF(Transport!$H$4="Education",Data!AV6,IF(Transport!$H$4="Mixed-use Building",AG9,Data!AE6)))</f>
        <v>4.0785218358811797</v>
      </c>
      <c r="O5">
        <f>IF(Transport!$H$4="Multi-unit Residential",Data!O6,IF(Transport!$H$4="Education",Data!AW6,IF(Transport!$H$4="Mixed-use Building",AH9,Data!AF6)))</f>
        <v>173.36587539999999</v>
      </c>
      <c r="P5">
        <f>IF(Transport!$H$4="Multi-unit Residential",Data!P6,IF(Transport!$H$4="Education",Data!AX6,IF(Transport!$H$4="Mixed-use Building",AI9,Data!AG6)))</f>
        <v>-34.928851780000002</v>
      </c>
    </row>
    <row r="6" spans="1:35" x14ac:dyDescent="0.55000000000000004">
      <c r="A6">
        <f>IF(Transport!$H$4="Multi-unit Residential",Data!A7,IF(Transport!$H$4="Education",Data!AI7,IF(Transport!$H$4="Mixed-use Building",T10,Data!R7)))</f>
        <v>100500</v>
      </c>
      <c r="B6" t="str">
        <f>IF(Transport!$H$4="Multi-unit Residential",Data!B7,IF(Transport!$H$4="Education",Data!AJ7,IF(Transport!$H$4="Mixed-use Building",U10,Data!S7)))</f>
        <v>Tangonge</v>
      </c>
      <c r="C6" t="str">
        <f>IF(Transport!$H$4="Multi-unit Residential",Data!C7,IF(Transport!$H$4="Education",Data!AK7,IF(Transport!$H$4="Mixed-use Building",V10,Data!T7)))</f>
        <v>New Zealand</v>
      </c>
      <c r="D6">
        <f>IF(Transport!$H$4="Multi-unit Residential",Data!D7,IF(Transport!$H$4="Education",Data!AL7,IF(Transport!$H$4="Mixed-use Building",W10,Data!U7)))</f>
        <v>0</v>
      </c>
      <c r="E6">
        <f>IF(Transport!$H$4="Multi-unit Residential",Data!E7,IF(Transport!$H$4="Education",Data!AM7,IF(Transport!$H$4="Mixed-use Building",X10,Data!V7)))</f>
        <v>0</v>
      </c>
      <c r="F6">
        <f>IF(Transport!$H$4="Multi-unit Residential",Data!F7,IF(Transport!$H$4="Education",Data!AN7,IF(Transport!$H$4="Mixed-use Building",Y10,Data!W7)))</f>
        <v>0</v>
      </c>
      <c r="G6">
        <f>IF(Transport!$H$4="Multi-unit Residential",Data!G7,IF(Transport!$H$4="Education",Data!AO7,IF(Transport!$H$4="Mixed-use Building",Z10,Data!X7)))</f>
        <v>0</v>
      </c>
      <c r="H6">
        <f>IF(Transport!$H$4="Multi-unit Residential",Data!H7,IF(Transport!$H$4="Education",Data!AP7,IF(Transport!$H$4="Mixed-use Building",AA10,Data!Y7)))</f>
        <v>1</v>
      </c>
      <c r="I6">
        <f>IF(Transport!$H$4="Multi-unit Residential",Data!I7,IF(Transport!$H$4="Education",Data!AQ7,IF(Transport!$H$4="Mixed-use Building",AB10,Data!Z7)))</f>
        <v>0</v>
      </c>
      <c r="J6">
        <f>IF(Transport!$H$4="Multi-unit Residential",Data!J7,IF(Transport!$H$4="Education",Data!AR7,IF(Transport!$H$4="Mixed-use Building",AC10,Data!AA7)))</f>
        <v>0</v>
      </c>
      <c r="K6">
        <f>IF(Transport!$H$4="Multi-unit Residential",Data!K7,IF(Transport!$H$4="Education",Data!AS7,IF(Transport!$H$4="Mixed-use Building",AD10,Data!AB7)))</f>
        <v>0</v>
      </c>
      <c r="L6">
        <f>IF(Transport!$H$4="Multi-unit Residential",Data!L7,IF(Transport!$H$4="Education",Data!AT7,IF(Transport!$H$4="Mixed-use Building",AE10,Data!AC7)))</f>
        <v>0</v>
      </c>
      <c r="M6">
        <f>IF(Transport!$H$4="Multi-unit Residential",Data!M7,IF(Transport!$H$4="Education",Data!AU7,IF(Transport!$H$4="Mixed-use Building",AF10,Data!AD7)))</f>
        <v>0.02</v>
      </c>
      <c r="N6">
        <f>IF(Transport!$H$4="Multi-unit Residential",Data!N7,IF(Transport!$H$4="Education",Data!AV7,IF(Transport!$H$4="Mixed-use Building",AG10,Data!AE7)))</f>
        <v>7.3180028813007496</v>
      </c>
      <c r="O6">
        <f>IF(Transport!$H$4="Multi-unit Residential",Data!O7,IF(Transport!$H$4="Education",Data!AW7,IF(Transport!$H$4="Mixed-use Building",AH10,Data!AF7)))</f>
        <v>173.1830909</v>
      </c>
      <c r="P6">
        <f>IF(Transport!$H$4="Multi-unit Residential",Data!P7,IF(Transport!$H$4="Education",Data!AX7,IF(Transport!$H$4="Mixed-use Building",AI10,Data!AG7)))</f>
        <v>-35.155045129999998</v>
      </c>
      <c r="T6" t="s">
        <v>2254</v>
      </c>
      <c r="U6" t="str">
        <f>U2</f>
        <v>Queen Street</v>
      </c>
      <c r="V6" t="str">
        <f>V2</f>
        <v>New Zealand</v>
      </c>
      <c r="W6" s="59">
        <f>W2*(Transport!$I$4/100) + (1-(Transport!$I$4/100))*W3</f>
        <v>7.5000000000000011E-2</v>
      </c>
      <c r="X6" s="59">
        <f>X2*(Transport!$I$4/100) + (1-(Transport!$I$4/100))*X3</f>
        <v>0.23</v>
      </c>
      <c r="Y6" s="59">
        <f>Y2*(Transport!$I$4/100) + (1-(Transport!$I$4/100))*Y3</f>
        <v>0.02</v>
      </c>
      <c r="Z6" s="59">
        <f>Z2*(Transport!$I$4/100) + (1-(Transport!$I$4/100))*Z3</f>
        <v>0</v>
      </c>
      <c r="AA6" s="59">
        <f>AA2*(Transport!$I$4/100) + (1-(Transport!$I$4/100))*AA3</f>
        <v>0.22999999999999998</v>
      </c>
      <c r="AB6" s="59">
        <f>AB2*(Transport!$I$4/100) + (1-(Transport!$I$4/100))*AB3</f>
        <v>0</v>
      </c>
      <c r="AC6" s="59">
        <f>AC2*(Transport!$I$4/100) + (1-(Transport!$I$4/100))*AC3</f>
        <v>0</v>
      </c>
      <c r="AD6" s="59">
        <f>AD2*(Transport!$I$4/100) + (1-(Transport!$I$4/100))*AD3</f>
        <v>0</v>
      </c>
      <c r="AE6" s="59">
        <f>AE2*(Transport!$I$4/100) + (1-(Transport!$I$4/100))*AE3</f>
        <v>0.44500000000000001</v>
      </c>
      <c r="AF6" s="59">
        <f>AF2*(Transport!$I$4/100) + (1-(Transport!$I$4/100))*AF3</f>
        <v>0.02</v>
      </c>
      <c r="AG6">
        <f t="shared" ref="AG6:AI6" si="0">AG2</f>
        <v>1.3425710420550401</v>
      </c>
      <c r="AH6">
        <f t="shared" si="0"/>
        <v>174.7652497</v>
      </c>
      <c r="AI6">
        <f t="shared" si="0"/>
        <v>-36.847741040000002</v>
      </c>
    </row>
    <row r="7" spans="1:35" x14ac:dyDescent="0.55000000000000004">
      <c r="A7">
        <f>IF(Transport!$H$4="Multi-unit Residential",Data!A8,IF(Transport!$H$4="Education",Data!AI8,IF(Transport!$H$4="Mixed-use Building",T11,Data!R8)))</f>
        <v>100600</v>
      </c>
      <c r="B7" t="str">
        <f>IF(Transport!$H$4="Multi-unit Residential",Data!B8,IF(Transport!$H$4="Education",Data!AJ8,IF(Transport!$H$4="Mixed-use Building",U11,Data!S8)))</f>
        <v>Ahipara</v>
      </c>
      <c r="C7" t="str">
        <f>IF(Transport!$H$4="Multi-unit Residential",Data!C8,IF(Transport!$H$4="Education",Data!AK8,IF(Transport!$H$4="Mixed-use Building",V11,Data!T8)))</f>
        <v>New Zealand</v>
      </c>
      <c r="D7">
        <f>IF(Transport!$H$4="Multi-unit Residential",Data!D8,IF(Transport!$H$4="Education",Data!AL8,IF(Transport!$H$4="Mixed-use Building",W11,Data!U8)))</f>
        <v>0</v>
      </c>
      <c r="E7">
        <f>IF(Transport!$H$4="Multi-unit Residential",Data!E8,IF(Transport!$H$4="Education",Data!AM8,IF(Transport!$H$4="Mixed-use Building",X11,Data!V8)))</f>
        <v>0</v>
      </c>
      <c r="F7">
        <f>IF(Transport!$H$4="Multi-unit Residential",Data!F8,IF(Transport!$H$4="Education",Data!AN8,IF(Transport!$H$4="Mixed-use Building",Y11,Data!W8)))</f>
        <v>0</v>
      </c>
      <c r="G7">
        <f>IF(Transport!$H$4="Multi-unit Residential",Data!G8,IF(Transport!$H$4="Education",Data!AO8,IF(Transport!$H$4="Mixed-use Building",Z11,Data!X8)))</f>
        <v>0</v>
      </c>
      <c r="H7">
        <f>IF(Transport!$H$4="Multi-unit Residential",Data!H8,IF(Transport!$H$4="Education",Data!AP8,IF(Transport!$H$4="Mixed-use Building",AA11,Data!Y8)))</f>
        <v>1</v>
      </c>
      <c r="I7">
        <f>IF(Transport!$H$4="Multi-unit Residential",Data!I8,IF(Transport!$H$4="Education",Data!AQ8,IF(Transport!$H$4="Mixed-use Building",AB11,Data!Z8)))</f>
        <v>0</v>
      </c>
      <c r="J7">
        <f>IF(Transport!$H$4="Multi-unit Residential",Data!J8,IF(Transport!$H$4="Education",Data!AR8,IF(Transport!$H$4="Mixed-use Building",AC11,Data!AA8)))</f>
        <v>0</v>
      </c>
      <c r="K7">
        <f>IF(Transport!$H$4="Multi-unit Residential",Data!K8,IF(Transport!$H$4="Education",Data!AS8,IF(Transport!$H$4="Mixed-use Building",AD11,Data!AB8)))</f>
        <v>0</v>
      </c>
      <c r="L7">
        <f>IF(Transport!$H$4="Multi-unit Residential",Data!L8,IF(Transport!$H$4="Education",Data!AT8,IF(Transport!$H$4="Mixed-use Building",AE11,Data!AC8)))</f>
        <v>0</v>
      </c>
      <c r="M7">
        <f>IF(Transport!$H$4="Multi-unit Residential",Data!M8,IF(Transport!$H$4="Education",Data!AU8,IF(Transport!$H$4="Mixed-use Building",AF11,Data!AD8)))</f>
        <v>0.02</v>
      </c>
      <c r="N7">
        <f>IF(Transport!$H$4="Multi-unit Residential",Data!N8,IF(Transport!$H$4="Education",Data!AV8,IF(Transport!$H$4="Mixed-use Building",AG11,Data!AE8)))</f>
        <v>0.77664706353245905</v>
      </c>
      <c r="O7">
        <f>IF(Transport!$H$4="Multi-unit Residential",Data!O8,IF(Transport!$H$4="Education",Data!AW8,IF(Transport!$H$4="Mixed-use Building",AH11,Data!AF8)))</f>
        <v>173.15207519999899</v>
      </c>
      <c r="P7">
        <f>IF(Transport!$H$4="Multi-unit Residential",Data!P8,IF(Transport!$H$4="Education",Data!AX8,IF(Transport!$H$4="Mixed-use Building",AI11,Data!AG8)))</f>
        <v>-35.166754160000004</v>
      </c>
    </row>
    <row r="8" spans="1:35" x14ac:dyDescent="0.55000000000000004">
      <c r="A8">
        <f>IF(Transport!$H$4="Multi-unit Residential",Data!A9,IF(Transport!$H$4="Education",Data!AI9,IF(Transport!$H$4="Mixed-use Building",T12,Data!R9)))</f>
        <v>100700</v>
      </c>
      <c r="B8" t="str">
        <f>IF(Transport!$H$4="Multi-unit Residential",Data!B9,IF(Transport!$H$4="Education",Data!AJ9,IF(Transport!$H$4="Mixed-use Building",U12,Data!S9)))</f>
        <v>Kaitaia East</v>
      </c>
      <c r="C8" t="str">
        <f>IF(Transport!$H$4="Multi-unit Residential",Data!C9,IF(Transport!$H$4="Education",Data!AK9,IF(Transport!$H$4="Mixed-use Building",V12,Data!T9)))</f>
        <v>New Zealand</v>
      </c>
      <c r="D8">
        <f>IF(Transport!$H$4="Multi-unit Residential",Data!D9,IF(Transport!$H$4="Education",Data!AL9,IF(Transport!$H$4="Mixed-use Building",W12,Data!U9)))</f>
        <v>0</v>
      </c>
      <c r="E8">
        <f>IF(Transport!$H$4="Multi-unit Residential",Data!E9,IF(Transport!$H$4="Education",Data!AM9,IF(Transport!$H$4="Mixed-use Building",X12,Data!V9)))</f>
        <v>0</v>
      </c>
      <c r="F8">
        <f>IF(Transport!$H$4="Multi-unit Residential",Data!F9,IF(Transport!$H$4="Education",Data!AN9,IF(Transport!$H$4="Mixed-use Building",Y12,Data!W9)))</f>
        <v>0</v>
      </c>
      <c r="G8">
        <f>IF(Transport!$H$4="Multi-unit Residential",Data!G9,IF(Transport!$H$4="Education",Data!AO9,IF(Transport!$H$4="Mixed-use Building",Z12,Data!X9)))</f>
        <v>0</v>
      </c>
      <c r="H8">
        <f>IF(Transport!$H$4="Multi-unit Residential",Data!H9,IF(Transport!$H$4="Education",Data!AP9,IF(Transport!$H$4="Mixed-use Building",AA12,Data!Y9)))</f>
        <v>0.92</v>
      </c>
      <c r="I8">
        <f>IF(Transport!$H$4="Multi-unit Residential",Data!I9,IF(Transport!$H$4="Education",Data!AQ9,IF(Transport!$H$4="Mixed-use Building",AB12,Data!Z9)))</f>
        <v>0.04</v>
      </c>
      <c r="J8">
        <f>IF(Transport!$H$4="Multi-unit Residential",Data!J9,IF(Transport!$H$4="Education",Data!AR9,IF(Transport!$H$4="Mixed-use Building",AC12,Data!AA9)))</f>
        <v>0</v>
      </c>
      <c r="K8">
        <f>IF(Transport!$H$4="Multi-unit Residential",Data!K9,IF(Transport!$H$4="Education",Data!AS9,IF(Transport!$H$4="Mixed-use Building",AD12,Data!AB9)))</f>
        <v>0</v>
      </c>
      <c r="L8">
        <f>IF(Transport!$H$4="Multi-unit Residential",Data!L9,IF(Transport!$H$4="Education",Data!AT9,IF(Transport!$H$4="Mixed-use Building",AE12,Data!AC9)))</f>
        <v>0.04</v>
      </c>
      <c r="M8">
        <f>IF(Transport!$H$4="Multi-unit Residential",Data!M9,IF(Transport!$H$4="Education",Data!AU9,IF(Transport!$H$4="Mixed-use Building",AF12,Data!AD9)))</f>
        <v>0.02</v>
      </c>
      <c r="N8">
        <f>IF(Transport!$H$4="Multi-unit Residential",Data!N9,IF(Transport!$H$4="Education",Data!AV9,IF(Transport!$H$4="Mixed-use Building",AG12,Data!AE9)))</f>
        <v>12.1842142228955</v>
      </c>
      <c r="O8">
        <f>IF(Transport!$H$4="Multi-unit Residential",Data!O9,IF(Transport!$H$4="Education",Data!AW9,IF(Transport!$H$4="Mixed-use Building",AH12,Data!AF9)))</f>
        <v>173.26414299999999</v>
      </c>
      <c r="P8">
        <f>IF(Transport!$H$4="Multi-unit Residential",Data!P9,IF(Transport!$H$4="Education",Data!AX9,IF(Transport!$H$4="Mixed-use Building",AI12,Data!AG9)))</f>
        <v>-35.103834769999999</v>
      </c>
    </row>
    <row r="9" spans="1:35" x14ac:dyDescent="0.55000000000000004">
      <c r="A9">
        <f>IF(Transport!$H$4="Multi-unit Residential",Data!A10,IF(Transport!$H$4="Education",Data!AI10,IF(Transport!$H$4="Mixed-use Building",T13,Data!R10)))</f>
        <v>100800</v>
      </c>
      <c r="B9" t="str">
        <f>IF(Transport!$H$4="Multi-unit Residential",Data!B10,IF(Transport!$H$4="Education",Data!AJ10,IF(Transport!$H$4="Mixed-use Building",U13,Data!S10)))</f>
        <v>Kaitaia West</v>
      </c>
      <c r="C9" t="str">
        <f>IF(Transport!$H$4="Multi-unit Residential",Data!C10,IF(Transport!$H$4="Education",Data!AK10,IF(Transport!$H$4="Mixed-use Building",V13,Data!T10)))</f>
        <v>New Zealand</v>
      </c>
      <c r="D9">
        <f>IF(Transport!$H$4="Multi-unit Residential",Data!D10,IF(Transport!$H$4="Education",Data!AL10,IF(Transport!$H$4="Mixed-use Building",W13,Data!U10)))</f>
        <v>0</v>
      </c>
      <c r="E9">
        <f>IF(Transport!$H$4="Multi-unit Residential",Data!E10,IF(Transport!$H$4="Education",Data!AM10,IF(Transport!$H$4="Mixed-use Building",X13,Data!V10)))</f>
        <v>0</v>
      </c>
      <c r="F9">
        <f>IF(Transport!$H$4="Multi-unit Residential",Data!F10,IF(Transport!$H$4="Education",Data!AN10,IF(Transport!$H$4="Mixed-use Building",Y13,Data!W10)))</f>
        <v>0</v>
      </c>
      <c r="G9">
        <f>IF(Transport!$H$4="Multi-unit Residential",Data!G10,IF(Transport!$H$4="Education",Data!AO10,IF(Transport!$H$4="Mixed-use Building",Z13,Data!X10)))</f>
        <v>0</v>
      </c>
      <c r="H9">
        <f>IF(Transport!$H$4="Multi-unit Residential",Data!H10,IF(Transport!$H$4="Education",Data!AP10,IF(Transport!$H$4="Mixed-use Building",AA13,Data!Y10)))</f>
        <v>0.94</v>
      </c>
      <c r="I9">
        <f>IF(Transport!$H$4="Multi-unit Residential",Data!I10,IF(Transport!$H$4="Education",Data!AQ10,IF(Transport!$H$4="Mixed-use Building",AB13,Data!Z10)))</f>
        <v>0.02</v>
      </c>
      <c r="J9">
        <f>IF(Transport!$H$4="Multi-unit Residential",Data!J10,IF(Transport!$H$4="Education",Data!AR10,IF(Transport!$H$4="Mixed-use Building",AC13,Data!AA10)))</f>
        <v>0</v>
      </c>
      <c r="K9">
        <f>IF(Transport!$H$4="Multi-unit Residential",Data!K10,IF(Transport!$H$4="Education",Data!AS10,IF(Transport!$H$4="Mixed-use Building",AD13,Data!AB10)))</f>
        <v>0</v>
      </c>
      <c r="L9">
        <f>IF(Transport!$H$4="Multi-unit Residential",Data!L10,IF(Transport!$H$4="Education",Data!AT10,IF(Transport!$H$4="Mixed-use Building",AE13,Data!AC10)))</f>
        <v>0.04</v>
      </c>
      <c r="M9">
        <f>IF(Transport!$H$4="Multi-unit Residential",Data!M10,IF(Transport!$H$4="Education",Data!AU10,IF(Transport!$H$4="Mixed-use Building",AF13,Data!AD10)))</f>
        <v>0.02</v>
      </c>
      <c r="N9">
        <f>IF(Transport!$H$4="Multi-unit Residential",Data!N10,IF(Transport!$H$4="Education",Data!AV10,IF(Transport!$H$4="Mixed-use Building",AG13,Data!AE10)))</f>
        <v>12.761501182430599</v>
      </c>
      <c r="O9">
        <f>IF(Transport!$H$4="Multi-unit Residential",Data!O10,IF(Transport!$H$4="Education",Data!AW10,IF(Transport!$H$4="Mixed-use Building",AH13,Data!AF10)))</f>
        <v>173.2584142</v>
      </c>
      <c r="P9">
        <f>IF(Transport!$H$4="Multi-unit Residential",Data!P10,IF(Transport!$H$4="Education",Data!AX10,IF(Transport!$H$4="Mixed-use Building",AI13,Data!AG10)))</f>
        <v>-35.116879779999998</v>
      </c>
    </row>
    <row r="10" spans="1:35" x14ac:dyDescent="0.55000000000000004">
      <c r="A10">
        <f>IF(Transport!$H$4="Multi-unit Residential",Data!A11,IF(Transport!$H$4="Education",Data!AI11,IF(Transport!$H$4="Mixed-use Building",T14,Data!R11)))</f>
        <v>100900</v>
      </c>
      <c r="B10" t="str">
        <f>IF(Transport!$H$4="Multi-unit Residential",Data!B11,IF(Transport!$H$4="Education",Data!AJ11,IF(Transport!$H$4="Mixed-use Building",U14,Data!S11)))</f>
        <v>Rangitihi</v>
      </c>
      <c r="C10" t="str">
        <f>IF(Transport!$H$4="Multi-unit Residential",Data!C11,IF(Transport!$H$4="Education",Data!AK11,IF(Transport!$H$4="Mixed-use Building",V14,Data!T11)))</f>
        <v>New Zealand</v>
      </c>
      <c r="D10">
        <f>IF(Transport!$H$4="Multi-unit Residential",Data!D11,IF(Transport!$H$4="Education",Data!AL11,IF(Transport!$H$4="Mixed-use Building",W14,Data!U11)))</f>
        <v>0</v>
      </c>
      <c r="E10">
        <f>IF(Transport!$H$4="Multi-unit Residential",Data!E11,IF(Transport!$H$4="Education",Data!AM11,IF(Transport!$H$4="Mixed-use Building",X14,Data!V11)))</f>
        <v>0</v>
      </c>
      <c r="F10">
        <f>IF(Transport!$H$4="Multi-unit Residential",Data!F11,IF(Transport!$H$4="Education",Data!AN11,IF(Transport!$H$4="Mixed-use Building",Y14,Data!W11)))</f>
        <v>0</v>
      </c>
      <c r="G10">
        <f>IF(Transport!$H$4="Multi-unit Residential",Data!G11,IF(Transport!$H$4="Education",Data!AO11,IF(Transport!$H$4="Mixed-use Building",Z14,Data!X11)))</f>
        <v>0</v>
      </c>
      <c r="H10">
        <f>IF(Transport!$H$4="Multi-unit Residential",Data!H11,IF(Transport!$H$4="Education",Data!AP11,IF(Transport!$H$4="Mixed-use Building",AA14,Data!Y11)))</f>
        <v>1</v>
      </c>
      <c r="I10">
        <f>IF(Transport!$H$4="Multi-unit Residential",Data!I11,IF(Transport!$H$4="Education",Data!AQ11,IF(Transport!$H$4="Mixed-use Building",AB14,Data!Z11)))</f>
        <v>0</v>
      </c>
      <c r="J10">
        <f>IF(Transport!$H$4="Multi-unit Residential",Data!J11,IF(Transport!$H$4="Education",Data!AR11,IF(Transport!$H$4="Mixed-use Building",AC14,Data!AA11)))</f>
        <v>0</v>
      </c>
      <c r="K10">
        <f>IF(Transport!$H$4="Multi-unit Residential",Data!K11,IF(Transport!$H$4="Education",Data!AS11,IF(Transport!$H$4="Mixed-use Building",AD14,Data!AB11)))</f>
        <v>0</v>
      </c>
      <c r="L10">
        <f>IF(Transport!$H$4="Multi-unit Residential",Data!L11,IF(Transport!$H$4="Education",Data!AT11,IF(Transport!$H$4="Mixed-use Building",AE14,Data!AC11)))</f>
        <v>0</v>
      </c>
      <c r="M10">
        <f>IF(Transport!$H$4="Multi-unit Residential",Data!M11,IF(Transport!$H$4="Education",Data!AU11,IF(Transport!$H$4="Mixed-use Building",AF14,Data!AD11)))</f>
        <v>0.02</v>
      </c>
      <c r="N10">
        <f>IF(Transport!$H$4="Multi-unit Residential",Data!N11,IF(Transport!$H$4="Education",Data!AV11,IF(Transport!$H$4="Mixed-use Building",AG14,Data!AE11)))</f>
        <v>9.8793470764987301</v>
      </c>
      <c r="O10">
        <f>IF(Transport!$H$4="Multi-unit Residential",Data!O11,IF(Transport!$H$4="Education",Data!AW11,IF(Transport!$H$4="Mixed-use Building",AH14,Data!AF11)))</f>
        <v>173.30446649999999</v>
      </c>
      <c r="P10">
        <f>IF(Transport!$H$4="Multi-unit Residential",Data!P11,IF(Transport!$H$4="Education",Data!AX11,IF(Transport!$H$4="Mixed-use Building",AI14,Data!AG11)))</f>
        <v>-35.123517960000001</v>
      </c>
    </row>
    <row r="11" spans="1:35" x14ac:dyDescent="0.55000000000000004">
      <c r="A11">
        <f>IF(Transport!$H$4="Multi-unit Residential",Data!A12,IF(Transport!$H$4="Education",Data!AI12,IF(Transport!$H$4="Mixed-use Building",T15,Data!R12)))</f>
        <v>101000</v>
      </c>
      <c r="B11" t="str">
        <f>IF(Transport!$H$4="Multi-unit Residential",Data!B12,IF(Transport!$H$4="Education",Data!AJ12,IF(Transport!$H$4="Mixed-use Building",U15,Data!S12)))</f>
        <v>Oruru-Parapara</v>
      </c>
      <c r="C11" t="str">
        <f>IF(Transport!$H$4="Multi-unit Residential",Data!C12,IF(Transport!$H$4="Education",Data!AK12,IF(Transport!$H$4="Mixed-use Building",V15,Data!T12)))</f>
        <v>New Zealand</v>
      </c>
      <c r="D11">
        <f>IF(Transport!$H$4="Multi-unit Residential",Data!D12,IF(Transport!$H$4="Education",Data!AL12,IF(Transport!$H$4="Mixed-use Building",W15,Data!U12)))</f>
        <v>0</v>
      </c>
      <c r="E11">
        <f>IF(Transport!$H$4="Multi-unit Residential",Data!E12,IF(Transport!$H$4="Education",Data!AM12,IF(Transport!$H$4="Mixed-use Building",X15,Data!V12)))</f>
        <v>0</v>
      </c>
      <c r="F11">
        <f>IF(Transport!$H$4="Multi-unit Residential",Data!F12,IF(Transport!$H$4="Education",Data!AN12,IF(Transport!$H$4="Mixed-use Building",Y15,Data!W12)))</f>
        <v>0</v>
      </c>
      <c r="G11">
        <f>IF(Transport!$H$4="Multi-unit Residential",Data!G12,IF(Transport!$H$4="Education",Data!AO12,IF(Transport!$H$4="Mixed-use Building",Z15,Data!X12)))</f>
        <v>0</v>
      </c>
      <c r="H11">
        <f>IF(Transport!$H$4="Multi-unit Residential",Data!H12,IF(Transport!$H$4="Education",Data!AP12,IF(Transport!$H$4="Mixed-use Building",AA15,Data!Y12)))</f>
        <v>1</v>
      </c>
      <c r="I11">
        <f>IF(Transport!$H$4="Multi-unit Residential",Data!I12,IF(Transport!$H$4="Education",Data!AQ12,IF(Transport!$H$4="Mixed-use Building",AB15,Data!Z12)))</f>
        <v>0</v>
      </c>
      <c r="J11">
        <f>IF(Transport!$H$4="Multi-unit Residential",Data!J12,IF(Transport!$H$4="Education",Data!AR12,IF(Transport!$H$4="Mixed-use Building",AC15,Data!AA12)))</f>
        <v>0</v>
      </c>
      <c r="K11">
        <f>IF(Transport!$H$4="Multi-unit Residential",Data!K12,IF(Transport!$H$4="Education",Data!AS12,IF(Transport!$H$4="Mixed-use Building",AD15,Data!AB12)))</f>
        <v>0</v>
      </c>
      <c r="L11">
        <f>IF(Transport!$H$4="Multi-unit Residential",Data!L12,IF(Transport!$H$4="Education",Data!AT12,IF(Transport!$H$4="Mixed-use Building",AE15,Data!AC12)))</f>
        <v>0</v>
      </c>
      <c r="M11">
        <f>IF(Transport!$H$4="Multi-unit Residential",Data!M12,IF(Transport!$H$4="Education",Data!AU12,IF(Transport!$H$4="Mixed-use Building",AF15,Data!AD12)))</f>
        <v>0.02</v>
      </c>
      <c r="N11">
        <f>IF(Transport!$H$4="Multi-unit Residential",Data!N12,IF(Transport!$H$4="Education",Data!AV12,IF(Transport!$H$4="Mixed-use Building",AG15,Data!AE12)))</f>
        <v>5.8941055498389998</v>
      </c>
      <c r="O11">
        <f>IF(Transport!$H$4="Multi-unit Residential",Data!O12,IF(Transport!$H$4="Education",Data!AW12,IF(Transport!$H$4="Mixed-use Building",AH15,Data!AF12)))</f>
        <v>173.46127129999999</v>
      </c>
      <c r="P11">
        <f>IF(Transport!$H$4="Multi-unit Residential",Data!P12,IF(Transport!$H$4="Education",Data!AX12,IF(Transport!$H$4="Mixed-use Building",AI15,Data!AG12)))</f>
        <v>-35.033307520000001</v>
      </c>
    </row>
    <row r="12" spans="1:35" x14ac:dyDescent="0.55000000000000004">
      <c r="A12">
        <f>IF(Transport!$H$4="Multi-unit Residential",Data!A13,IF(Transport!$H$4="Education",Data!AI13,IF(Transport!$H$4="Mixed-use Building",T16,Data!R13)))</f>
        <v>101100</v>
      </c>
      <c r="B12" t="str">
        <f>IF(Transport!$H$4="Multi-unit Residential",Data!B13,IF(Transport!$H$4="Education",Data!AJ13,IF(Transport!$H$4="Mixed-use Building",U16,Data!S13)))</f>
        <v>Taumarumaru</v>
      </c>
      <c r="C12" t="str">
        <f>IF(Transport!$H$4="Multi-unit Residential",Data!C13,IF(Transport!$H$4="Education",Data!AK13,IF(Transport!$H$4="Mixed-use Building",V16,Data!T13)))</f>
        <v>New Zealand</v>
      </c>
      <c r="D12">
        <f>IF(Transport!$H$4="Multi-unit Residential",Data!D13,IF(Transport!$H$4="Education",Data!AL13,IF(Transport!$H$4="Mixed-use Building",W16,Data!U13)))</f>
        <v>0</v>
      </c>
      <c r="E12">
        <f>IF(Transport!$H$4="Multi-unit Residential",Data!E13,IF(Transport!$H$4="Education",Data!AM13,IF(Transport!$H$4="Mixed-use Building",X16,Data!V13)))</f>
        <v>0</v>
      </c>
      <c r="F12">
        <f>IF(Transport!$H$4="Multi-unit Residential",Data!F13,IF(Transport!$H$4="Education",Data!AN13,IF(Transport!$H$4="Mixed-use Building",Y16,Data!W13)))</f>
        <v>0</v>
      </c>
      <c r="G12">
        <f>IF(Transport!$H$4="Multi-unit Residential",Data!G13,IF(Transport!$H$4="Education",Data!AO13,IF(Transport!$H$4="Mixed-use Building",Z16,Data!X13)))</f>
        <v>0</v>
      </c>
      <c r="H12">
        <f>IF(Transport!$H$4="Multi-unit Residential",Data!H13,IF(Transport!$H$4="Education",Data!AP13,IF(Transport!$H$4="Mixed-use Building",AA16,Data!Y13)))</f>
        <v>0.89</v>
      </c>
      <c r="I12">
        <f>IF(Transport!$H$4="Multi-unit Residential",Data!I13,IF(Transport!$H$4="Education",Data!AQ13,IF(Transport!$H$4="Mixed-use Building",AB16,Data!Z13)))</f>
        <v>0.06</v>
      </c>
      <c r="J12">
        <f>IF(Transport!$H$4="Multi-unit Residential",Data!J13,IF(Transport!$H$4="Education",Data!AR13,IF(Transport!$H$4="Mixed-use Building",AC16,Data!AA13)))</f>
        <v>0</v>
      </c>
      <c r="K12">
        <f>IF(Transport!$H$4="Multi-unit Residential",Data!K13,IF(Transport!$H$4="Education",Data!AS13,IF(Transport!$H$4="Mixed-use Building",AD16,Data!AB13)))</f>
        <v>0</v>
      </c>
      <c r="L12">
        <f>IF(Transport!$H$4="Multi-unit Residential",Data!L13,IF(Transport!$H$4="Education",Data!AT13,IF(Transport!$H$4="Mixed-use Building",AE16,Data!AC13)))</f>
        <v>0.05</v>
      </c>
      <c r="M12">
        <f>IF(Transport!$H$4="Multi-unit Residential",Data!M13,IF(Transport!$H$4="Education",Data!AU13,IF(Transport!$H$4="Mixed-use Building",AF16,Data!AD13)))</f>
        <v>0.02</v>
      </c>
      <c r="N12">
        <f>IF(Transport!$H$4="Multi-unit Residential",Data!N13,IF(Transport!$H$4="Education",Data!AV13,IF(Transport!$H$4="Mixed-use Building",AG16,Data!AE13)))</f>
        <v>5.13120849371467</v>
      </c>
      <c r="O12">
        <f>IF(Transport!$H$4="Multi-unit Residential",Data!O13,IF(Transport!$H$4="Education",Data!AW13,IF(Transport!$H$4="Mixed-use Building",AH16,Data!AF13)))</f>
        <v>173.507744</v>
      </c>
      <c r="P12">
        <f>IF(Transport!$H$4="Multi-unit Residential",Data!P13,IF(Transport!$H$4="Education",Data!AX13,IF(Transport!$H$4="Mixed-use Building",AI16,Data!AG13)))</f>
        <v>-34.996726819999999</v>
      </c>
    </row>
    <row r="13" spans="1:35" x14ac:dyDescent="0.55000000000000004">
      <c r="A13">
        <f>IF(Transport!$H$4="Multi-unit Residential",Data!A14,IF(Transport!$H$4="Education",Data!AI14,IF(Transport!$H$4="Mixed-use Building",T17,Data!R14)))</f>
        <v>101200</v>
      </c>
      <c r="B13" t="str">
        <f>IF(Transport!$H$4="Multi-unit Residential",Data!B14,IF(Transport!$H$4="Education",Data!AJ14,IF(Transport!$H$4="Mixed-use Building",U17,Data!S14)))</f>
        <v>Herekino-Takahue</v>
      </c>
      <c r="C13" t="str">
        <f>IF(Transport!$H$4="Multi-unit Residential",Data!C14,IF(Transport!$H$4="Education",Data!AK14,IF(Transport!$H$4="Mixed-use Building",V17,Data!T14)))</f>
        <v>New Zealand</v>
      </c>
      <c r="D13">
        <f>IF(Transport!$H$4="Multi-unit Residential",Data!D14,IF(Transport!$H$4="Education",Data!AL14,IF(Transport!$H$4="Mixed-use Building",W17,Data!U14)))</f>
        <v>0</v>
      </c>
      <c r="E13">
        <f>IF(Transport!$H$4="Multi-unit Residential",Data!E14,IF(Transport!$H$4="Education",Data!AM14,IF(Transport!$H$4="Mixed-use Building",X17,Data!V14)))</f>
        <v>0</v>
      </c>
      <c r="F13">
        <f>IF(Transport!$H$4="Multi-unit Residential",Data!F14,IF(Transport!$H$4="Education",Data!AN14,IF(Transport!$H$4="Mixed-use Building",Y17,Data!W14)))</f>
        <v>0</v>
      </c>
      <c r="G13">
        <f>IF(Transport!$H$4="Multi-unit Residential",Data!G14,IF(Transport!$H$4="Education",Data!AO14,IF(Transport!$H$4="Mixed-use Building",Z17,Data!X14)))</f>
        <v>0</v>
      </c>
      <c r="H13">
        <f>IF(Transport!$H$4="Multi-unit Residential",Data!H14,IF(Transport!$H$4="Education",Data!AP14,IF(Transport!$H$4="Mixed-use Building",AA17,Data!Y14)))</f>
        <v>1</v>
      </c>
      <c r="I13">
        <f>IF(Transport!$H$4="Multi-unit Residential",Data!I14,IF(Transport!$H$4="Education",Data!AQ14,IF(Transport!$H$4="Mixed-use Building",AB17,Data!Z14)))</f>
        <v>0</v>
      </c>
      <c r="J13">
        <f>IF(Transport!$H$4="Multi-unit Residential",Data!J14,IF(Transport!$H$4="Education",Data!AR14,IF(Transport!$H$4="Mixed-use Building",AC17,Data!AA14)))</f>
        <v>0</v>
      </c>
      <c r="K13">
        <f>IF(Transport!$H$4="Multi-unit Residential",Data!K14,IF(Transport!$H$4="Education",Data!AS14,IF(Transport!$H$4="Mixed-use Building",AD17,Data!AB14)))</f>
        <v>0</v>
      </c>
      <c r="L13">
        <f>IF(Transport!$H$4="Multi-unit Residential",Data!L14,IF(Transport!$H$4="Education",Data!AT14,IF(Transport!$H$4="Mixed-use Building",AE17,Data!AC14)))</f>
        <v>0</v>
      </c>
      <c r="M13">
        <f>IF(Transport!$H$4="Multi-unit Residential",Data!M14,IF(Transport!$H$4="Education",Data!AU14,IF(Transport!$H$4="Mixed-use Building",AF17,Data!AD14)))</f>
        <v>0.02</v>
      </c>
      <c r="N13" t="str">
        <f>IF(Transport!$H$4="Multi-unit Residential",Data!N14,IF(Transport!$H$4="Education",Data!AV14,IF(Transport!$H$4="Mixed-use Building",AG17,Data!AE14)))</f>
        <v>?</v>
      </c>
      <c r="O13">
        <f>IF(Transport!$H$4="Multi-unit Residential",Data!O14,IF(Transport!$H$4="Education",Data!AW14,IF(Transport!$H$4="Mixed-use Building",AH17,Data!AF14)))</f>
        <v>173.27784550000001</v>
      </c>
      <c r="P13">
        <f>IF(Transport!$H$4="Multi-unit Residential",Data!P14,IF(Transport!$H$4="Education",Data!AX14,IF(Transport!$H$4="Mixed-use Building",AI17,Data!AG14)))</f>
        <v>-35.233433660000003</v>
      </c>
    </row>
    <row r="14" spans="1:35" x14ac:dyDescent="0.55000000000000004">
      <c r="A14">
        <f>IF(Transport!$H$4="Multi-unit Residential",Data!A15,IF(Transport!$H$4="Education",Data!AI15,IF(Transport!$H$4="Mixed-use Building",T18,Data!R15)))</f>
        <v>101300</v>
      </c>
      <c r="B14" t="str">
        <f>IF(Transport!$H$4="Multi-unit Residential",Data!B15,IF(Transport!$H$4="Education",Data!AJ15,IF(Transport!$H$4="Mixed-use Building",U18,Data!S15)))</f>
        <v>Peria</v>
      </c>
      <c r="C14" t="str">
        <f>IF(Transport!$H$4="Multi-unit Residential",Data!C15,IF(Transport!$H$4="Education",Data!AK15,IF(Transport!$H$4="Mixed-use Building",V18,Data!T15)))</f>
        <v>New Zealand</v>
      </c>
      <c r="D14" t="str">
        <f>IF(Transport!$H$4="Multi-unit Residential",Data!D15,IF(Transport!$H$4="Education",Data!AL15,IF(Transport!$H$4="Mixed-use Building",W18,Data!U15)))</f>
        <v>?</v>
      </c>
      <c r="E14" t="str">
        <f>IF(Transport!$H$4="Multi-unit Residential",Data!E15,IF(Transport!$H$4="Education",Data!AM15,IF(Transport!$H$4="Mixed-use Building",X18,Data!V15)))</f>
        <v>?</v>
      </c>
      <c r="F14" t="str">
        <f>IF(Transport!$H$4="Multi-unit Residential",Data!F15,IF(Transport!$H$4="Education",Data!AN15,IF(Transport!$H$4="Mixed-use Building",Y18,Data!W15)))</f>
        <v>?</v>
      </c>
      <c r="G14">
        <f>IF(Transport!$H$4="Multi-unit Residential",Data!G15,IF(Transport!$H$4="Education",Data!AO15,IF(Transport!$H$4="Mixed-use Building",Z18,Data!X15)))</f>
        <v>0</v>
      </c>
      <c r="H14" t="str">
        <f>IF(Transport!$H$4="Multi-unit Residential",Data!H15,IF(Transport!$H$4="Education",Data!AP15,IF(Transport!$H$4="Mixed-use Building",AA18,Data!Y15)))</f>
        <v>?</v>
      </c>
      <c r="I14" t="str">
        <f>IF(Transport!$H$4="Multi-unit Residential",Data!I15,IF(Transport!$H$4="Education",Data!AQ15,IF(Transport!$H$4="Mixed-use Building",AB18,Data!Z15)))</f>
        <v>?</v>
      </c>
      <c r="J14">
        <f>IF(Transport!$H$4="Multi-unit Residential",Data!J15,IF(Transport!$H$4="Education",Data!AR15,IF(Transport!$H$4="Mixed-use Building",AC18,Data!AA15)))</f>
        <v>0</v>
      </c>
      <c r="K14" t="str">
        <f>IF(Transport!$H$4="Multi-unit Residential",Data!K15,IF(Transport!$H$4="Education",Data!AS15,IF(Transport!$H$4="Mixed-use Building",AD18,Data!AB15)))</f>
        <v>?</v>
      </c>
      <c r="L14" t="str">
        <f>IF(Transport!$H$4="Multi-unit Residential",Data!L15,IF(Transport!$H$4="Education",Data!AT15,IF(Transport!$H$4="Mixed-use Building",AE18,Data!AC15)))</f>
        <v>?</v>
      </c>
      <c r="M14">
        <f>IF(Transport!$H$4="Multi-unit Residential",Data!M15,IF(Transport!$H$4="Education",Data!AU15,IF(Transport!$H$4="Mixed-use Building",AF18,Data!AD15)))</f>
        <v>0.02</v>
      </c>
      <c r="N14" t="str">
        <f>IF(Transport!$H$4="Multi-unit Residential",Data!N15,IF(Transport!$H$4="Education",Data!AV15,IF(Transport!$H$4="Mixed-use Building",AG18,Data!AE15)))</f>
        <v>?</v>
      </c>
      <c r="O14">
        <f>IF(Transport!$H$4="Multi-unit Residential",Data!O15,IF(Transport!$H$4="Education",Data!AW15,IF(Transport!$H$4="Mixed-use Building",AH18,Data!AF15)))</f>
        <v>173.44374500000001</v>
      </c>
      <c r="P14">
        <f>IF(Transport!$H$4="Multi-unit Residential",Data!P15,IF(Transport!$H$4="Education",Data!AX15,IF(Transport!$H$4="Mixed-use Building",AI18,Data!AG15)))</f>
        <v>-35.110886479999998</v>
      </c>
    </row>
    <row r="15" spans="1:35" x14ac:dyDescent="0.55000000000000004">
      <c r="A15">
        <f>IF(Transport!$H$4="Multi-unit Residential",Data!A16,IF(Transport!$H$4="Education",Data!AI16,IF(Transport!$H$4="Mixed-use Building",T19,Data!R16)))</f>
        <v>101400</v>
      </c>
      <c r="B15" t="str">
        <f>IF(Transport!$H$4="Multi-unit Residential",Data!B16,IF(Transport!$H$4="Education",Data!AJ16,IF(Transport!$H$4="Mixed-use Building",U19,Data!S16)))</f>
        <v>Taemaro-Oruaiti</v>
      </c>
      <c r="C15" t="str">
        <f>IF(Transport!$H$4="Multi-unit Residential",Data!C16,IF(Transport!$H$4="Education",Data!AK16,IF(Transport!$H$4="Mixed-use Building",V19,Data!T16)))</f>
        <v>New Zealand</v>
      </c>
      <c r="D15" t="str">
        <f>IF(Transport!$H$4="Multi-unit Residential",Data!D16,IF(Transport!$H$4="Education",Data!AL16,IF(Transport!$H$4="Mixed-use Building",W19,Data!U16)))</f>
        <v>?</v>
      </c>
      <c r="E15" t="str">
        <f>IF(Transport!$H$4="Multi-unit Residential",Data!E16,IF(Transport!$H$4="Education",Data!AM16,IF(Transport!$H$4="Mixed-use Building",X19,Data!V16)))</f>
        <v>?</v>
      </c>
      <c r="F15" t="str">
        <f>IF(Transport!$H$4="Multi-unit Residential",Data!F16,IF(Transport!$H$4="Education",Data!AN16,IF(Transport!$H$4="Mixed-use Building",Y19,Data!W16)))</f>
        <v>?</v>
      </c>
      <c r="G15">
        <f>IF(Transport!$H$4="Multi-unit Residential",Data!G16,IF(Transport!$H$4="Education",Data!AO16,IF(Transport!$H$4="Mixed-use Building",Z19,Data!X16)))</f>
        <v>0</v>
      </c>
      <c r="H15" t="str">
        <f>IF(Transport!$H$4="Multi-unit Residential",Data!H16,IF(Transport!$H$4="Education",Data!AP16,IF(Transport!$H$4="Mixed-use Building",AA19,Data!Y16)))</f>
        <v>?</v>
      </c>
      <c r="I15" t="str">
        <f>IF(Transport!$H$4="Multi-unit Residential",Data!I16,IF(Transport!$H$4="Education",Data!AQ16,IF(Transport!$H$4="Mixed-use Building",AB19,Data!Z16)))</f>
        <v>?</v>
      </c>
      <c r="J15">
        <f>IF(Transport!$H$4="Multi-unit Residential",Data!J16,IF(Transport!$H$4="Education",Data!AR16,IF(Transport!$H$4="Mixed-use Building",AC19,Data!AA16)))</f>
        <v>0</v>
      </c>
      <c r="K15" t="str">
        <f>IF(Transport!$H$4="Multi-unit Residential",Data!K16,IF(Transport!$H$4="Education",Data!AS16,IF(Transport!$H$4="Mixed-use Building",AD19,Data!AB16)))</f>
        <v>?</v>
      </c>
      <c r="L15" t="str">
        <f>IF(Transport!$H$4="Multi-unit Residential",Data!L16,IF(Transport!$H$4="Education",Data!AT16,IF(Transport!$H$4="Mixed-use Building",AE19,Data!AC16)))</f>
        <v>?</v>
      </c>
      <c r="M15">
        <f>IF(Transport!$H$4="Multi-unit Residential",Data!M16,IF(Transport!$H$4="Education",Data!AU16,IF(Transport!$H$4="Mixed-use Building",AF19,Data!AD16)))</f>
        <v>0.02</v>
      </c>
      <c r="N15" t="str">
        <f>IF(Transport!$H$4="Multi-unit Residential",Data!N16,IF(Transport!$H$4="Education",Data!AV16,IF(Transport!$H$4="Mixed-use Building",AG19,Data!AE16)))</f>
        <v>?</v>
      </c>
      <c r="O15">
        <f>IF(Transport!$H$4="Multi-unit Residential",Data!O16,IF(Transport!$H$4="Education",Data!AW16,IF(Transport!$H$4="Mixed-use Building",AH19,Data!AF16)))</f>
        <v>173.57737309999999</v>
      </c>
      <c r="P15">
        <f>IF(Transport!$H$4="Multi-unit Residential",Data!P16,IF(Transport!$H$4="Education",Data!AX16,IF(Transport!$H$4="Mixed-use Building",AI19,Data!AG16)))</f>
        <v>-35.018189649999997</v>
      </c>
    </row>
    <row r="16" spans="1:35" x14ac:dyDescent="0.55000000000000004">
      <c r="A16">
        <f>IF(Transport!$H$4="Multi-unit Residential",Data!A17,IF(Transport!$H$4="Education",Data!AI17,IF(Transport!$H$4="Mixed-use Building",T20,Data!R17)))</f>
        <v>101500</v>
      </c>
      <c r="B16" t="str">
        <f>IF(Transport!$H$4="Multi-unit Residential",Data!B17,IF(Transport!$H$4="Education",Data!AJ17,IF(Transport!$H$4="Mixed-use Building",U20,Data!S17)))</f>
        <v>Whakapaku</v>
      </c>
      <c r="C16" t="str">
        <f>IF(Transport!$H$4="Multi-unit Residential",Data!C17,IF(Transport!$H$4="Education",Data!AK17,IF(Transport!$H$4="Mixed-use Building",V20,Data!T17)))</f>
        <v>New Zealand</v>
      </c>
      <c r="D16">
        <f>IF(Transport!$H$4="Multi-unit Residential",Data!D17,IF(Transport!$H$4="Education",Data!AL17,IF(Transport!$H$4="Mixed-use Building",W20,Data!U17)))</f>
        <v>0</v>
      </c>
      <c r="E16">
        <f>IF(Transport!$H$4="Multi-unit Residential",Data!E17,IF(Transport!$H$4="Education",Data!AM17,IF(Transport!$H$4="Mixed-use Building",X20,Data!V17)))</f>
        <v>0</v>
      </c>
      <c r="F16">
        <f>IF(Transport!$H$4="Multi-unit Residential",Data!F17,IF(Transport!$H$4="Education",Data!AN17,IF(Transport!$H$4="Mixed-use Building",Y20,Data!W17)))</f>
        <v>0</v>
      </c>
      <c r="G16">
        <f>IF(Transport!$H$4="Multi-unit Residential",Data!G17,IF(Transport!$H$4="Education",Data!AO17,IF(Transport!$H$4="Mixed-use Building",Z20,Data!X17)))</f>
        <v>0</v>
      </c>
      <c r="H16">
        <f>IF(Transport!$H$4="Multi-unit Residential",Data!H17,IF(Transport!$H$4="Education",Data!AP17,IF(Transport!$H$4="Mixed-use Building",AA20,Data!Y17)))</f>
        <v>1</v>
      </c>
      <c r="I16">
        <f>IF(Transport!$H$4="Multi-unit Residential",Data!I17,IF(Transport!$H$4="Education",Data!AQ17,IF(Transport!$H$4="Mixed-use Building",AB20,Data!Z17)))</f>
        <v>0</v>
      </c>
      <c r="J16">
        <f>IF(Transport!$H$4="Multi-unit Residential",Data!J17,IF(Transport!$H$4="Education",Data!AR17,IF(Transport!$H$4="Mixed-use Building",AC20,Data!AA17)))</f>
        <v>0</v>
      </c>
      <c r="K16">
        <f>IF(Transport!$H$4="Multi-unit Residential",Data!K17,IF(Transport!$H$4="Education",Data!AS17,IF(Transport!$H$4="Mixed-use Building",AD20,Data!AB17)))</f>
        <v>0</v>
      </c>
      <c r="L16">
        <f>IF(Transport!$H$4="Multi-unit Residential",Data!L17,IF(Transport!$H$4="Education",Data!AT17,IF(Transport!$H$4="Mixed-use Building",AE20,Data!AC17)))</f>
        <v>0</v>
      </c>
      <c r="M16">
        <f>IF(Transport!$H$4="Multi-unit Residential",Data!M17,IF(Transport!$H$4="Education",Data!AU17,IF(Transport!$H$4="Mixed-use Building",AF20,Data!AD17)))</f>
        <v>0.02</v>
      </c>
      <c r="N16">
        <f>IF(Transport!$H$4="Multi-unit Residential",Data!N17,IF(Transport!$H$4="Education",Data!AV17,IF(Transport!$H$4="Mixed-use Building",AG20,Data!AE17)))</f>
        <v>7.0654856561996304</v>
      </c>
      <c r="O16">
        <f>IF(Transport!$H$4="Multi-unit Residential",Data!O17,IF(Transport!$H$4="Education",Data!AW17,IF(Transport!$H$4="Mixed-use Building",AH20,Data!AF17)))</f>
        <v>173.65787959999901</v>
      </c>
      <c r="P16">
        <f>IF(Transport!$H$4="Multi-unit Residential",Data!P17,IF(Transport!$H$4="Education",Data!AX17,IF(Transport!$H$4="Mixed-use Building",AI20,Data!AG17)))</f>
        <v>-35.061471529999999</v>
      </c>
    </row>
    <row r="17" spans="1:16" x14ac:dyDescent="0.55000000000000004">
      <c r="A17">
        <f>IF(Transport!$H$4="Multi-unit Residential",Data!A18,IF(Transport!$H$4="Education",Data!AI18,IF(Transport!$H$4="Mixed-use Building",T21,Data!R18)))</f>
        <v>101600</v>
      </c>
      <c r="B17" t="str">
        <f>IF(Transport!$H$4="Multi-unit Residential",Data!B18,IF(Transport!$H$4="Education",Data!AJ18,IF(Transport!$H$4="Mixed-use Building",U21,Data!S18)))</f>
        <v>Hokianga North</v>
      </c>
      <c r="C17" t="str">
        <f>IF(Transport!$H$4="Multi-unit Residential",Data!C18,IF(Transport!$H$4="Education",Data!AK18,IF(Transport!$H$4="Mixed-use Building",V21,Data!T18)))</f>
        <v>New Zealand</v>
      </c>
      <c r="D17">
        <f>IF(Transport!$H$4="Multi-unit Residential",Data!D18,IF(Transport!$H$4="Education",Data!AL18,IF(Transport!$H$4="Mixed-use Building",W21,Data!U18)))</f>
        <v>0</v>
      </c>
      <c r="E17">
        <f>IF(Transport!$H$4="Multi-unit Residential",Data!E18,IF(Transport!$H$4="Education",Data!AM18,IF(Transport!$H$4="Mixed-use Building",X21,Data!V18)))</f>
        <v>0</v>
      </c>
      <c r="F17">
        <f>IF(Transport!$H$4="Multi-unit Residential",Data!F18,IF(Transport!$H$4="Education",Data!AN18,IF(Transport!$H$4="Mixed-use Building",Y21,Data!W18)))</f>
        <v>0</v>
      </c>
      <c r="G17">
        <f>IF(Transport!$H$4="Multi-unit Residential",Data!G18,IF(Transport!$H$4="Education",Data!AO18,IF(Transport!$H$4="Mixed-use Building",Z21,Data!X18)))</f>
        <v>0</v>
      </c>
      <c r="H17">
        <f>IF(Transport!$H$4="Multi-unit Residential",Data!H18,IF(Transport!$H$4="Education",Data!AP18,IF(Transport!$H$4="Mixed-use Building",AA21,Data!Y18)))</f>
        <v>1</v>
      </c>
      <c r="I17">
        <f>IF(Transport!$H$4="Multi-unit Residential",Data!I18,IF(Transport!$H$4="Education",Data!AQ18,IF(Transport!$H$4="Mixed-use Building",AB21,Data!Z18)))</f>
        <v>0</v>
      </c>
      <c r="J17">
        <f>IF(Transport!$H$4="Multi-unit Residential",Data!J18,IF(Transport!$H$4="Education",Data!AR18,IF(Transport!$H$4="Mixed-use Building",AC21,Data!AA18)))</f>
        <v>0</v>
      </c>
      <c r="K17">
        <f>IF(Transport!$H$4="Multi-unit Residential",Data!K18,IF(Transport!$H$4="Education",Data!AS18,IF(Transport!$H$4="Mixed-use Building",AD21,Data!AB18)))</f>
        <v>0</v>
      </c>
      <c r="L17">
        <f>IF(Transport!$H$4="Multi-unit Residential",Data!L18,IF(Transport!$H$4="Education",Data!AT18,IF(Transport!$H$4="Mixed-use Building",AE21,Data!AC18)))</f>
        <v>0</v>
      </c>
      <c r="M17">
        <f>IF(Transport!$H$4="Multi-unit Residential",Data!M18,IF(Transport!$H$4="Education",Data!AU18,IF(Transport!$H$4="Mixed-use Building",AF21,Data!AD18)))</f>
        <v>0.02</v>
      </c>
      <c r="N17" t="str">
        <f>IF(Transport!$H$4="Multi-unit Residential",Data!N18,IF(Transport!$H$4="Education",Data!AV18,IF(Transport!$H$4="Mixed-use Building",AG21,Data!AE18)))</f>
        <v>?</v>
      </c>
      <c r="O17">
        <f>IF(Transport!$H$4="Multi-unit Residential",Data!O18,IF(Transport!$H$4="Education",Data!AW18,IF(Transport!$H$4="Mixed-use Building",AH21,Data!AF18)))</f>
        <v>173.33840889999999</v>
      </c>
      <c r="P17">
        <f>IF(Transport!$H$4="Multi-unit Residential",Data!P18,IF(Transport!$H$4="Education",Data!AX18,IF(Transport!$H$4="Mixed-use Building",AI21,Data!AG18)))</f>
        <v>-35.368510100000002</v>
      </c>
    </row>
    <row r="18" spans="1:16" x14ac:dyDescent="0.55000000000000004">
      <c r="A18">
        <f>IF(Transport!$H$4="Multi-unit Residential",Data!A19,IF(Transport!$H$4="Education",Data!AI19,IF(Transport!$H$4="Mixed-use Building",T22,Data!R19)))</f>
        <v>101700</v>
      </c>
      <c r="B18" t="str">
        <f>IF(Transport!$H$4="Multi-unit Residential",Data!B19,IF(Transport!$H$4="Education",Data!AJ19,IF(Transport!$H$4="Mixed-use Building",U22,Data!S19)))</f>
        <v>Kohukohu-Broadwood</v>
      </c>
      <c r="C18" t="str">
        <f>IF(Transport!$H$4="Multi-unit Residential",Data!C19,IF(Transport!$H$4="Education",Data!AK19,IF(Transport!$H$4="Mixed-use Building",V22,Data!T19)))</f>
        <v>New Zealand</v>
      </c>
      <c r="D18">
        <f>IF(Transport!$H$4="Multi-unit Residential",Data!D19,IF(Transport!$H$4="Education",Data!AL19,IF(Transport!$H$4="Mixed-use Building",W22,Data!U19)))</f>
        <v>0</v>
      </c>
      <c r="E18">
        <f>IF(Transport!$H$4="Multi-unit Residential",Data!E19,IF(Transport!$H$4="Education",Data!AM19,IF(Transport!$H$4="Mixed-use Building",X22,Data!V19)))</f>
        <v>0</v>
      </c>
      <c r="F18">
        <f>IF(Transport!$H$4="Multi-unit Residential",Data!F19,IF(Transport!$H$4="Education",Data!AN19,IF(Transport!$H$4="Mixed-use Building",Y22,Data!W19)))</f>
        <v>0</v>
      </c>
      <c r="G18">
        <f>IF(Transport!$H$4="Multi-unit Residential",Data!G19,IF(Transport!$H$4="Education",Data!AO19,IF(Transport!$H$4="Mixed-use Building",Z22,Data!X19)))</f>
        <v>0</v>
      </c>
      <c r="H18">
        <f>IF(Transport!$H$4="Multi-unit Residential",Data!H19,IF(Transport!$H$4="Education",Data!AP19,IF(Transport!$H$4="Mixed-use Building",AA22,Data!Y19)))</f>
        <v>1</v>
      </c>
      <c r="I18">
        <f>IF(Transport!$H$4="Multi-unit Residential",Data!I19,IF(Transport!$H$4="Education",Data!AQ19,IF(Transport!$H$4="Mixed-use Building",AB22,Data!Z19)))</f>
        <v>0</v>
      </c>
      <c r="J18">
        <f>IF(Transport!$H$4="Multi-unit Residential",Data!J19,IF(Transport!$H$4="Education",Data!AR19,IF(Transport!$H$4="Mixed-use Building",AC22,Data!AA19)))</f>
        <v>0</v>
      </c>
      <c r="K18">
        <f>IF(Transport!$H$4="Multi-unit Residential",Data!K19,IF(Transport!$H$4="Education",Data!AS19,IF(Transport!$H$4="Mixed-use Building",AD22,Data!AB19)))</f>
        <v>0</v>
      </c>
      <c r="L18">
        <f>IF(Transport!$H$4="Multi-unit Residential",Data!L19,IF(Transport!$H$4="Education",Data!AT19,IF(Transport!$H$4="Mixed-use Building",AE22,Data!AC19)))</f>
        <v>0</v>
      </c>
      <c r="M18">
        <f>IF(Transport!$H$4="Multi-unit Residential",Data!M19,IF(Transport!$H$4="Education",Data!AU19,IF(Transport!$H$4="Mixed-use Building",AF22,Data!AD19)))</f>
        <v>0.02</v>
      </c>
      <c r="N18" t="str">
        <f>IF(Transport!$H$4="Multi-unit Residential",Data!N19,IF(Transport!$H$4="Education",Data!AV19,IF(Transport!$H$4="Mixed-use Building",AG22,Data!AE19)))</f>
        <v>?</v>
      </c>
      <c r="O18">
        <f>IF(Transport!$H$4="Multi-unit Residential",Data!O19,IF(Transport!$H$4="Education",Data!AW19,IF(Transport!$H$4="Mixed-use Building",AH22,Data!AF19)))</f>
        <v>173.4636419</v>
      </c>
      <c r="P18">
        <f>IF(Transport!$H$4="Multi-unit Residential",Data!P19,IF(Transport!$H$4="Education",Data!AX19,IF(Transport!$H$4="Mixed-use Building",AI22,Data!AG19)))</f>
        <v>-35.290079370000001</v>
      </c>
    </row>
    <row r="19" spans="1:16" x14ac:dyDescent="0.55000000000000004">
      <c r="A19">
        <f>IF(Transport!$H$4="Multi-unit Residential",Data!A20,IF(Transport!$H$4="Education",Data!AI20,IF(Transport!$H$4="Mixed-use Building",T23,Data!R20)))</f>
        <v>101800</v>
      </c>
      <c r="B19" t="str">
        <f>IF(Transport!$H$4="Multi-unit Residential",Data!B20,IF(Transport!$H$4="Education",Data!AJ20,IF(Transport!$H$4="Mixed-use Building",U23,Data!S20)))</f>
        <v>Whakarara</v>
      </c>
      <c r="C19" t="str">
        <f>IF(Transport!$H$4="Multi-unit Residential",Data!C20,IF(Transport!$H$4="Education",Data!AK20,IF(Transport!$H$4="Mixed-use Building",V23,Data!T20)))</f>
        <v>New Zealand</v>
      </c>
      <c r="D19">
        <f>IF(Transport!$H$4="Multi-unit Residential",Data!D20,IF(Transport!$H$4="Education",Data!AL20,IF(Transport!$H$4="Mixed-use Building",W23,Data!U20)))</f>
        <v>0</v>
      </c>
      <c r="E19">
        <f>IF(Transport!$H$4="Multi-unit Residential",Data!E20,IF(Transport!$H$4="Education",Data!AM20,IF(Transport!$H$4="Mixed-use Building",X23,Data!V20)))</f>
        <v>0</v>
      </c>
      <c r="F19">
        <f>IF(Transport!$H$4="Multi-unit Residential",Data!F20,IF(Transport!$H$4="Education",Data!AN20,IF(Transport!$H$4="Mixed-use Building",Y23,Data!W20)))</f>
        <v>0</v>
      </c>
      <c r="G19">
        <f>IF(Transport!$H$4="Multi-unit Residential",Data!G20,IF(Transport!$H$4="Education",Data!AO20,IF(Transport!$H$4="Mixed-use Building",Z23,Data!X20)))</f>
        <v>0</v>
      </c>
      <c r="H19">
        <f>IF(Transport!$H$4="Multi-unit Residential",Data!H20,IF(Transport!$H$4="Education",Data!AP20,IF(Transport!$H$4="Mixed-use Building",AA23,Data!Y20)))</f>
        <v>0.94</v>
      </c>
      <c r="I19">
        <f>IF(Transport!$H$4="Multi-unit Residential",Data!I20,IF(Transport!$H$4="Education",Data!AQ20,IF(Transport!$H$4="Mixed-use Building",AB23,Data!Z20)))</f>
        <v>0</v>
      </c>
      <c r="J19">
        <f>IF(Transport!$H$4="Multi-unit Residential",Data!J20,IF(Transport!$H$4="Education",Data!AR20,IF(Transport!$H$4="Mixed-use Building",AC23,Data!AA20)))</f>
        <v>0</v>
      </c>
      <c r="K19">
        <f>IF(Transport!$H$4="Multi-unit Residential",Data!K20,IF(Transport!$H$4="Education",Data!AS20,IF(Transport!$H$4="Mixed-use Building",AD23,Data!AB20)))</f>
        <v>0</v>
      </c>
      <c r="L19">
        <f>IF(Transport!$H$4="Multi-unit Residential",Data!L20,IF(Transport!$H$4="Education",Data!AT20,IF(Transport!$H$4="Mixed-use Building",AE23,Data!AC20)))</f>
        <v>0.06</v>
      </c>
      <c r="M19">
        <f>IF(Transport!$H$4="Multi-unit Residential",Data!M20,IF(Transport!$H$4="Education",Data!AU20,IF(Transport!$H$4="Mixed-use Building",AF23,Data!AD20)))</f>
        <v>0.02</v>
      </c>
      <c r="N19">
        <f>IF(Transport!$H$4="Multi-unit Residential",Data!N20,IF(Transport!$H$4="Education",Data!AV20,IF(Transport!$H$4="Mixed-use Building",AG23,Data!AE20)))</f>
        <v>6.0127397583619597</v>
      </c>
      <c r="O19">
        <f>IF(Transport!$H$4="Multi-unit Residential",Data!O20,IF(Transport!$H$4="Education",Data!AW20,IF(Transport!$H$4="Mixed-use Building",AH23,Data!AF20)))</f>
        <v>173.85239109999901</v>
      </c>
      <c r="P19">
        <f>IF(Transport!$H$4="Multi-unit Residential",Data!P20,IF(Transport!$H$4="Education",Data!AX20,IF(Transport!$H$4="Mixed-use Building",AI23,Data!AG20)))</f>
        <v>-35.060874130000002</v>
      </c>
    </row>
    <row r="20" spans="1:16" x14ac:dyDescent="0.55000000000000004">
      <c r="A20">
        <f>IF(Transport!$H$4="Multi-unit Residential",Data!A21,IF(Transport!$H$4="Education",Data!AI21,IF(Transport!$H$4="Mixed-use Building",T24,Data!R21)))</f>
        <v>101900</v>
      </c>
      <c r="B20" t="str">
        <f>IF(Transport!$H$4="Multi-unit Residential",Data!B21,IF(Transport!$H$4="Education",Data!AJ21,IF(Transport!$H$4="Mixed-use Building",U24,Data!S21)))</f>
        <v>Kaeo</v>
      </c>
      <c r="C20" t="str">
        <f>IF(Transport!$H$4="Multi-unit Residential",Data!C21,IF(Transport!$H$4="Education",Data!AK21,IF(Transport!$H$4="Mixed-use Building",V24,Data!T21)))</f>
        <v>New Zealand</v>
      </c>
      <c r="D20">
        <f>IF(Transport!$H$4="Multi-unit Residential",Data!D21,IF(Transport!$H$4="Education",Data!AL21,IF(Transport!$H$4="Mixed-use Building",W24,Data!U21)))</f>
        <v>0</v>
      </c>
      <c r="E20">
        <f>IF(Transport!$H$4="Multi-unit Residential",Data!E21,IF(Transport!$H$4="Education",Data!AM21,IF(Transport!$H$4="Mixed-use Building",X24,Data!V21)))</f>
        <v>0</v>
      </c>
      <c r="F20">
        <f>IF(Transport!$H$4="Multi-unit Residential",Data!F21,IF(Transport!$H$4="Education",Data!AN21,IF(Transport!$H$4="Mixed-use Building",Y24,Data!W21)))</f>
        <v>0</v>
      </c>
      <c r="G20">
        <f>IF(Transport!$H$4="Multi-unit Residential",Data!G21,IF(Transport!$H$4="Education",Data!AO21,IF(Transport!$H$4="Mixed-use Building",Z24,Data!X21)))</f>
        <v>0</v>
      </c>
      <c r="H20">
        <f>IF(Transport!$H$4="Multi-unit Residential",Data!H21,IF(Transport!$H$4="Education",Data!AP21,IF(Transport!$H$4="Mixed-use Building",AA24,Data!Y21)))</f>
        <v>0.92</v>
      </c>
      <c r="I20">
        <f>IF(Transport!$H$4="Multi-unit Residential",Data!I21,IF(Transport!$H$4="Education",Data!AQ21,IF(Transport!$H$4="Mixed-use Building",AB24,Data!Z21)))</f>
        <v>0.08</v>
      </c>
      <c r="J20">
        <f>IF(Transport!$H$4="Multi-unit Residential",Data!J21,IF(Transport!$H$4="Education",Data!AR21,IF(Transport!$H$4="Mixed-use Building",AC24,Data!AA21)))</f>
        <v>0</v>
      </c>
      <c r="K20">
        <f>IF(Transport!$H$4="Multi-unit Residential",Data!K21,IF(Transport!$H$4="Education",Data!AS21,IF(Transport!$H$4="Mixed-use Building",AD24,Data!AB21)))</f>
        <v>0</v>
      </c>
      <c r="L20">
        <f>IF(Transport!$H$4="Multi-unit Residential",Data!L21,IF(Transport!$H$4="Education",Data!AT21,IF(Transport!$H$4="Mixed-use Building",AE24,Data!AC21)))</f>
        <v>0</v>
      </c>
      <c r="M20">
        <f>IF(Transport!$H$4="Multi-unit Residential",Data!M21,IF(Transport!$H$4="Education",Data!AU21,IF(Transport!$H$4="Mixed-use Building",AF24,Data!AD21)))</f>
        <v>0.02</v>
      </c>
      <c r="N20">
        <f>IF(Transport!$H$4="Multi-unit Residential",Data!N21,IF(Transport!$H$4="Education",Data!AV21,IF(Transport!$H$4="Mixed-use Building",AG24,Data!AE21)))</f>
        <v>3.6251019140915499</v>
      </c>
      <c r="O20">
        <f>IF(Transport!$H$4="Multi-unit Residential",Data!O21,IF(Transport!$H$4="Education",Data!AW21,IF(Transport!$H$4="Mixed-use Building",AH24,Data!AF21)))</f>
        <v>173.7433197</v>
      </c>
      <c r="P20">
        <f>IF(Transport!$H$4="Multi-unit Residential",Data!P21,IF(Transport!$H$4="Education",Data!AX21,IF(Transport!$H$4="Mixed-use Building",AI24,Data!AG21)))</f>
        <v>-35.154103149999997</v>
      </c>
    </row>
    <row r="21" spans="1:16" x14ac:dyDescent="0.55000000000000004">
      <c r="A21">
        <f>IF(Transport!$H$4="Multi-unit Residential",Data!A22,IF(Transport!$H$4="Education",Data!AI22,IF(Transport!$H$4="Mixed-use Building",T25,Data!R22)))</f>
        <v>102000</v>
      </c>
      <c r="B21" t="str">
        <f>IF(Transport!$H$4="Multi-unit Residential",Data!B22,IF(Transport!$H$4="Education",Data!AJ22,IF(Transport!$H$4="Mixed-use Building",U25,Data!S22)))</f>
        <v>Omahuta Forest-Horeke</v>
      </c>
      <c r="C21" t="str">
        <f>IF(Transport!$H$4="Multi-unit Residential",Data!C22,IF(Transport!$H$4="Education",Data!AK22,IF(Transport!$H$4="Mixed-use Building",V25,Data!T22)))</f>
        <v>New Zealand</v>
      </c>
      <c r="D21">
        <f>IF(Transport!$H$4="Multi-unit Residential",Data!D22,IF(Transport!$H$4="Education",Data!AL22,IF(Transport!$H$4="Mixed-use Building",W25,Data!U22)))</f>
        <v>0</v>
      </c>
      <c r="E21">
        <f>IF(Transport!$H$4="Multi-unit Residential",Data!E22,IF(Transport!$H$4="Education",Data!AM22,IF(Transport!$H$4="Mixed-use Building",X25,Data!V22)))</f>
        <v>0</v>
      </c>
      <c r="F21">
        <f>IF(Transport!$H$4="Multi-unit Residential",Data!F22,IF(Transport!$H$4="Education",Data!AN22,IF(Transport!$H$4="Mixed-use Building",Y25,Data!W22)))</f>
        <v>0</v>
      </c>
      <c r="G21">
        <f>IF(Transport!$H$4="Multi-unit Residential",Data!G22,IF(Transport!$H$4="Education",Data!AO22,IF(Transport!$H$4="Mixed-use Building",Z25,Data!X22)))</f>
        <v>0</v>
      </c>
      <c r="H21">
        <f>IF(Transport!$H$4="Multi-unit Residential",Data!H22,IF(Transport!$H$4="Education",Data!AP22,IF(Transport!$H$4="Mixed-use Building",AA25,Data!Y22)))</f>
        <v>1</v>
      </c>
      <c r="I21">
        <f>IF(Transport!$H$4="Multi-unit Residential",Data!I22,IF(Transport!$H$4="Education",Data!AQ22,IF(Transport!$H$4="Mixed-use Building",AB25,Data!Z22)))</f>
        <v>0</v>
      </c>
      <c r="J21">
        <f>IF(Transport!$H$4="Multi-unit Residential",Data!J22,IF(Transport!$H$4="Education",Data!AR22,IF(Transport!$H$4="Mixed-use Building",AC25,Data!AA22)))</f>
        <v>0</v>
      </c>
      <c r="K21">
        <f>IF(Transport!$H$4="Multi-unit Residential",Data!K22,IF(Transport!$H$4="Education",Data!AS22,IF(Transport!$H$4="Mixed-use Building",AD25,Data!AB22)))</f>
        <v>0</v>
      </c>
      <c r="L21">
        <f>IF(Transport!$H$4="Multi-unit Residential",Data!L22,IF(Transport!$H$4="Education",Data!AT22,IF(Transport!$H$4="Mixed-use Building",AE25,Data!AC22)))</f>
        <v>0</v>
      </c>
      <c r="M21">
        <f>IF(Transport!$H$4="Multi-unit Residential",Data!M22,IF(Transport!$H$4="Education",Data!AU22,IF(Transport!$H$4="Mixed-use Building",AF25,Data!AD22)))</f>
        <v>0.02</v>
      </c>
      <c r="N21" t="str">
        <f>IF(Transport!$H$4="Multi-unit Residential",Data!N22,IF(Transport!$H$4="Education",Data!AV22,IF(Transport!$H$4="Mixed-use Building",AG25,Data!AE22)))</f>
        <v>?</v>
      </c>
      <c r="O21">
        <f>IF(Transport!$H$4="Multi-unit Residential",Data!O22,IF(Transport!$H$4="Education",Data!AW22,IF(Transport!$H$4="Mixed-use Building",AH25,Data!AF22)))</f>
        <v>173.61778059999901</v>
      </c>
      <c r="P21">
        <f>IF(Transport!$H$4="Multi-unit Residential",Data!P22,IF(Transport!$H$4="Education",Data!AX22,IF(Transport!$H$4="Mixed-use Building",AI25,Data!AG22)))</f>
        <v>-35.288382980000002</v>
      </c>
    </row>
    <row r="22" spans="1:16" x14ac:dyDescent="0.55000000000000004">
      <c r="A22">
        <f>IF(Transport!$H$4="Multi-unit Residential",Data!A23,IF(Transport!$H$4="Education",Data!AI23,IF(Transport!$H$4="Mixed-use Building",T26,Data!R23)))</f>
        <v>102100</v>
      </c>
      <c r="B22" t="str">
        <f>IF(Transport!$H$4="Multi-unit Residential",Data!B23,IF(Transport!$H$4="Education",Data!AJ23,IF(Transport!$H$4="Mixed-use Building",U26,Data!S23)))</f>
        <v>Hokianga South</v>
      </c>
      <c r="C22" t="str">
        <f>IF(Transport!$H$4="Multi-unit Residential",Data!C23,IF(Transport!$H$4="Education",Data!AK23,IF(Transport!$H$4="Mixed-use Building",V26,Data!T23)))</f>
        <v>New Zealand</v>
      </c>
      <c r="D22">
        <f>IF(Transport!$H$4="Multi-unit Residential",Data!D23,IF(Transport!$H$4="Education",Data!AL23,IF(Transport!$H$4="Mixed-use Building",W26,Data!U23)))</f>
        <v>0</v>
      </c>
      <c r="E22">
        <f>IF(Transport!$H$4="Multi-unit Residential",Data!E23,IF(Transport!$H$4="Education",Data!AM23,IF(Transport!$H$4="Mixed-use Building",X26,Data!V23)))</f>
        <v>0</v>
      </c>
      <c r="F22">
        <f>IF(Transport!$H$4="Multi-unit Residential",Data!F23,IF(Transport!$H$4="Education",Data!AN23,IF(Transport!$H$4="Mixed-use Building",Y26,Data!W23)))</f>
        <v>0</v>
      </c>
      <c r="G22">
        <f>IF(Transport!$H$4="Multi-unit Residential",Data!G23,IF(Transport!$H$4="Education",Data!AO23,IF(Transport!$H$4="Mixed-use Building",Z26,Data!X23)))</f>
        <v>0</v>
      </c>
      <c r="H22">
        <f>IF(Transport!$H$4="Multi-unit Residential",Data!H23,IF(Transport!$H$4="Education",Data!AP23,IF(Transport!$H$4="Mixed-use Building",AA26,Data!Y23)))</f>
        <v>0.91</v>
      </c>
      <c r="I22">
        <f>IF(Transport!$H$4="Multi-unit Residential",Data!I23,IF(Transport!$H$4="Education",Data!AQ23,IF(Transport!$H$4="Mixed-use Building",AB26,Data!Z23)))</f>
        <v>0</v>
      </c>
      <c r="J22">
        <f>IF(Transport!$H$4="Multi-unit Residential",Data!J23,IF(Transport!$H$4="Education",Data!AR23,IF(Transport!$H$4="Mixed-use Building",AC26,Data!AA23)))</f>
        <v>0</v>
      </c>
      <c r="K22">
        <f>IF(Transport!$H$4="Multi-unit Residential",Data!K23,IF(Transport!$H$4="Education",Data!AS23,IF(Transport!$H$4="Mixed-use Building",AD26,Data!AB23)))</f>
        <v>0</v>
      </c>
      <c r="L22">
        <f>IF(Transport!$H$4="Multi-unit Residential",Data!L23,IF(Transport!$H$4="Education",Data!AT23,IF(Transport!$H$4="Mixed-use Building",AE26,Data!AC23)))</f>
        <v>0.09</v>
      </c>
      <c r="M22">
        <f>IF(Transport!$H$4="Multi-unit Residential",Data!M23,IF(Transport!$H$4="Education",Data!AU23,IF(Transport!$H$4="Mixed-use Building",AF26,Data!AD23)))</f>
        <v>0.02</v>
      </c>
      <c r="N22">
        <f>IF(Transport!$H$4="Multi-unit Residential",Data!N23,IF(Transport!$H$4="Education",Data!AV23,IF(Transport!$H$4="Mixed-use Building",AG26,Data!AE23)))</f>
        <v>7.6425059528173298</v>
      </c>
      <c r="O22">
        <f>IF(Transport!$H$4="Multi-unit Residential",Data!O23,IF(Transport!$H$4="Education",Data!AW23,IF(Transport!$H$4="Mixed-use Building",AH26,Data!AF23)))</f>
        <v>173.484387</v>
      </c>
      <c r="P22">
        <f>IF(Transport!$H$4="Multi-unit Residential",Data!P23,IF(Transport!$H$4="Education",Data!AX23,IF(Transport!$H$4="Mixed-use Building",AI26,Data!AG23)))</f>
        <v>-35.46801387</v>
      </c>
    </row>
    <row r="23" spans="1:16" x14ac:dyDescent="0.55000000000000004">
      <c r="A23">
        <f>IF(Transport!$H$4="Multi-unit Residential",Data!A24,IF(Transport!$H$4="Education",Data!AI24,IF(Transport!$H$4="Mixed-use Building",T27,Data!R24)))</f>
        <v>102200</v>
      </c>
      <c r="B23" t="str">
        <f>IF(Transport!$H$4="Multi-unit Residential",Data!B24,IF(Transport!$H$4="Education",Data!AJ24,IF(Transport!$H$4="Mixed-use Building",U27,Data!S24)))</f>
        <v>Lake Manuwai-Kapiro</v>
      </c>
      <c r="C23" t="str">
        <f>IF(Transport!$H$4="Multi-unit Residential",Data!C24,IF(Transport!$H$4="Education",Data!AK24,IF(Transport!$H$4="Mixed-use Building",V27,Data!T24)))</f>
        <v>New Zealand</v>
      </c>
      <c r="D23">
        <f>IF(Transport!$H$4="Multi-unit Residential",Data!D24,IF(Transport!$H$4="Education",Data!AL24,IF(Transport!$H$4="Mixed-use Building",W27,Data!U24)))</f>
        <v>0</v>
      </c>
      <c r="E23">
        <f>IF(Transport!$H$4="Multi-unit Residential",Data!E24,IF(Transport!$H$4="Education",Data!AM24,IF(Transport!$H$4="Mixed-use Building",X27,Data!V24)))</f>
        <v>0</v>
      </c>
      <c r="F23">
        <f>IF(Transport!$H$4="Multi-unit Residential",Data!F24,IF(Transport!$H$4="Education",Data!AN24,IF(Transport!$H$4="Mixed-use Building",Y27,Data!W24)))</f>
        <v>0</v>
      </c>
      <c r="G23">
        <f>IF(Transport!$H$4="Multi-unit Residential",Data!G24,IF(Transport!$H$4="Education",Data!AO24,IF(Transport!$H$4="Mixed-use Building",Z27,Data!X24)))</f>
        <v>0</v>
      </c>
      <c r="H23">
        <f>IF(Transport!$H$4="Multi-unit Residential",Data!H24,IF(Transport!$H$4="Education",Data!AP24,IF(Transport!$H$4="Mixed-use Building",AA27,Data!Y24)))</f>
        <v>0.95</v>
      </c>
      <c r="I23">
        <f>IF(Transport!$H$4="Multi-unit Residential",Data!I24,IF(Transport!$H$4="Education",Data!AQ24,IF(Transport!$H$4="Mixed-use Building",AB27,Data!Z24)))</f>
        <v>0.02</v>
      </c>
      <c r="J23">
        <f>IF(Transport!$H$4="Multi-unit Residential",Data!J24,IF(Transport!$H$4="Education",Data!AR24,IF(Transport!$H$4="Mixed-use Building",AC27,Data!AA24)))</f>
        <v>0</v>
      </c>
      <c r="K23">
        <f>IF(Transport!$H$4="Multi-unit Residential",Data!K24,IF(Transport!$H$4="Education",Data!AS24,IF(Transport!$H$4="Mixed-use Building",AD27,Data!AB24)))</f>
        <v>0</v>
      </c>
      <c r="L23">
        <f>IF(Transport!$H$4="Multi-unit Residential",Data!L24,IF(Transport!$H$4="Education",Data!AT24,IF(Transport!$H$4="Mixed-use Building",AE27,Data!AC24)))</f>
        <v>0.03</v>
      </c>
      <c r="M23">
        <f>IF(Transport!$H$4="Multi-unit Residential",Data!M24,IF(Transport!$H$4="Education",Data!AU24,IF(Transport!$H$4="Mixed-use Building",AF27,Data!AD24)))</f>
        <v>0.02</v>
      </c>
      <c r="N23">
        <f>IF(Transport!$H$4="Multi-unit Residential",Data!N24,IF(Transport!$H$4="Education",Data!AV24,IF(Transport!$H$4="Mixed-use Building",AG27,Data!AE24)))</f>
        <v>8.9243508750318004</v>
      </c>
      <c r="O23">
        <f>IF(Transport!$H$4="Multi-unit Residential",Data!O24,IF(Transport!$H$4="Education",Data!AW24,IF(Transport!$H$4="Mixed-use Building",AH27,Data!AF24)))</f>
        <v>173.89034749999999</v>
      </c>
      <c r="P23">
        <f>IF(Transport!$H$4="Multi-unit Residential",Data!P24,IF(Transport!$H$4="Education",Data!AX24,IF(Transport!$H$4="Mixed-use Building",AI27,Data!AG24)))</f>
        <v>-35.178983150000001</v>
      </c>
    </row>
    <row r="24" spans="1:16" x14ac:dyDescent="0.55000000000000004">
      <c r="A24">
        <f>IF(Transport!$H$4="Multi-unit Residential",Data!A25,IF(Transport!$H$4="Education",Data!AI25,IF(Transport!$H$4="Mixed-use Building",T28,Data!R25)))</f>
        <v>102300</v>
      </c>
      <c r="B24" t="str">
        <f>IF(Transport!$H$4="Multi-unit Residential",Data!B25,IF(Transport!$H$4="Education",Data!AJ25,IF(Transport!$H$4="Mixed-use Building",U28,Data!S25)))</f>
        <v>Okaihau</v>
      </c>
      <c r="C24" t="str">
        <f>IF(Transport!$H$4="Multi-unit Residential",Data!C25,IF(Transport!$H$4="Education",Data!AK25,IF(Transport!$H$4="Mixed-use Building",V28,Data!T25)))</f>
        <v>New Zealand</v>
      </c>
      <c r="D24">
        <f>IF(Transport!$H$4="Multi-unit Residential",Data!D25,IF(Transport!$H$4="Education",Data!AL25,IF(Transport!$H$4="Mixed-use Building",W28,Data!U25)))</f>
        <v>0</v>
      </c>
      <c r="E24">
        <f>IF(Transport!$H$4="Multi-unit Residential",Data!E25,IF(Transport!$H$4="Education",Data!AM25,IF(Transport!$H$4="Mixed-use Building",X28,Data!V25)))</f>
        <v>0</v>
      </c>
      <c r="F24">
        <f>IF(Transport!$H$4="Multi-unit Residential",Data!F25,IF(Transport!$H$4="Education",Data!AN25,IF(Transport!$H$4="Mixed-use Building",Y28,Data!W25)))</f>
        <v>0</v>
      </c>
      <c r="G24">
        <f>IF(Transport!$H$4="Multi-unit Residential",Data!G25,IF(Transport!$H$4="Education",Data!AO25,IF(Transport!$H$4="Mixed-use Building",Z28,Data!X25)))</f>
        <v>0</v>
      </c>
      <c r="H24">
        <f>IF(Transport!$H$4="Multi-unit Residential",Data!H25,IF(Transport!$H$4="Education",Data!AP25,IF(Transport!$H$4="Mixed-use Building",AA28,Data!Y25)))</f>
        <v>0.81</v>
      </c>
      <c r="I24">
        <f>IF(Transport!$H$4="Multi-unit Residential",Data!I25,IF(Transport!$H$4="Education",Data!AQ25,IF(Transport!$H$4="Mixed-use Building",AB28,Data!Z25)))</f>
        <v>0</v>
      </c>
      <c r="J24">
        <f>IF(Transport!$H$4="Multi-unit Residential",Data!J25,IF(Transport!$H$4="Education",Data!AR25,IF(Transport!$H$4="Mixed-use Building",AC28,Data!AA25)))</f>
        <v>0</v>
      </c>
      <c r="K24">
        <f>IF(Transport!$H$4="Multi-unit Residential",Data!K25,IF(Transport!$H$4="Education",Data!AS25,IF(Transport!$H$4="Mixed-use Building",AD28,Data!AB25)))</f>
        <v>0</v>
      </c>
      <c r="L24">
        <f>IF(Transport!$H$4="Multi-unit Residential",Data!L25,IF(Transport!$H$4="Education",Data!AT25,IF(Transport!$H$4="Mixed-use Building",AE28,Data!AC25)))</f>
        <v>0.19</v>
      </c>
      <c r="M24">
        <f>IF(Transport!$H$4="Multi-unit Residential",Data!M25,IF(Transport!$H$4="Education",Data!AU25,IF(Transport!$H$4="Mixed-use Building",AF28,Data!AD25)))</f>
        <v>0.02</v>
      </c>
      <c r="N24">
        <f>IF(Transport!$H$4="Multi-unit Residential",Data!N25,IF(Transport!$H$4="Education",Data!AV25,IF(Transport!$H$4="Mixed-use Building",AG28,Data!AE25)))</f>
        <v>5.8336651764101299</v>
      </c>
      <c r="O24">
        <f>IF(Transport!$H$4="Multi-unit Residential",Data!O25,IF(Transport!$H$4="Education",Data!AW25,IF(Transport!$H$4="Mixed-use Building",AH28,Data!AF25)))</f>
        <v>173.7908156</v>
      </c>
      <c r="P24">
        <f>IF(Transport!$H$4="Multi-unit Residential",Data!P25,IF(Transport!$H$4="Education",Data!AX25,IF(Transport!$H$4="Mixed-use Building",AI28,Data!AG25)))</f>
        <v>-35.28661159</v>
      </c>
    </row>
    <row r="25" spans="1:16" x14ac:dyDescent="0.55000000000000004">
      <c r="A25">
        <f>IF(Transport!$H$4="Multi-unit Residential",Data!A26,IF(Transport!$H$4="Education",Data!AI26,IF(Transport!$H$4="Mixed-use Building",T29,Data!R26)))</f>
        <v>102400</v>
      </c>
      <c r="B25" t="str">
        <f>IF(Transport!$H$4="Multi-unit Residential",Data!B26,IF(Transport!$H$4="Education",Data!AJ26,IF(Transport!$H$4="Mixed-use Building",U29,Data!S26)))</f>
        <v>Rangitane-Purerua</v>
      </c>
      <c r="C25" t="str">
        <f>IF(Transport!$H$4="Multi-unit Residential",Data!C26,IF(Transport!$H$4="Education",Data!AK26,IF(Transport!$H$4="Mixed-use Building",V29,Data!T26)))</f>
        <v>New Zealand</v>
      </c>
      <c r="D25">
        <f>IF(Transport!$H$4="Multi-unit Residential",Data!D26,IF(Transport!$H$4="Education",Data!AL26,IF(Transport!$H$4="Mixed-use Building",W29,Data!U26)))</f>
        <v>0</v>
      </c>
      <c r="E25">
        <f>IF(Transport!$H$4="Multi-unit Residential",Data!E26,IF(Transport!$H$4="Education",Data!AM26,IF(Transport!$H$4="Mixed-use Building",X29,Data!V26)))</f>
        <v>0</v>
      </c>
      <c r="F25">
        <f>IF(Transport!$H$4="Multi-unit Residential",Data!F26,IF(Transport!$H$4="Education",Data!AN26,IF(Transport!$H$4="Mixed-use Building",Y29,Data!W26)))</f>
        <v>0</v>
      </c>
      <c r="G25">
        <f>IF(Transport!$H$4="Multi-unit Residential",Data!G26,IF(Transport!$H$4="Education",Data!AO26,IF(Transport!$H$4="Mixed-use Building",Z29,Data!X26)))</f>
        <v>0</v>
      </c>
      <c r="H25">
        <f>IF(Transport!$H$4="Multi-unit Residential",Data!H26,IF(Transport!$H$4="Education",Data!AP26,IF(Transport!$H$4="Mixed-use Building",AA29,Data!Y26)))</f>
        <v>1</v>
      </c>
      <c r="I25">
        <f>IF(Transport!$H$4="Multi-unit Residential",Data!I26,IF(Transport!$H$4="Education",Data!AQ26,IF(Transport!$H$4="Mixed-use Building",AB29,Data!Z26)))</f>
        <v>0</v>
      </c>
      <c r="J25">
        <f>IF(Transport!$H$4="Multi-unit Residential",Data!J26,IF(Transport!$H$4="Education",Data!AR26,IF(Transport!$H$4="Mixed-use Building",AC29,Data!AA26)))</f>
        <v>0</v>
      </c>
      <c r="K25">
        <f>IF(Transport!$H$4="Multi-unit Residential",Data!K26,IF(Transport!$H$4="Education",Data!AS26,IF(Transport!$H$4="Mixed-use Building",AD29,Data!AB26)))</f>
        <v>0</v>
      </c>
      <c r="L25">
        <f>IF(Transport!$H$4="Multi-unit Residential",Data!L26,IF(Transport!$H$4="Education",Data!AT26,IF(Transport!$H$4="Mixed-use Building",AE29,Data!AC26)))</f>
        <v>0</v>
      </c>
      <c r="M25">
        <f>IF(Transport!$H$4="Multi-unit Residential",Data!M26,IF(Transport!$H$4="Education",Data!AU26,IF(Transport!$H$4="Mixed-use Building",AF29,Data!AD26)))</f>
        <v>0.02</v>
      </c>
      <c r="N25">
        <f>IF(Transport!$H$4="Multi-unit Residential",Data!N26,IF(Transport!$H$4="Education",Data!AV26,IF(Transport!$H$4="Mixed-use Building",AG29,Data!AE26)))</f>
        <v>4.6949327944499002</v>
      </c>
      <c r="O25">
        <f>IF(Transport!$H$4="Multi-unit Residential",Data!O26,IF(Transport!$H$4="Education",Data!AW26,IF(Transport!$H$4="Mixed-use Building",AH29,Data!AF26)))</f>
        <v>173.9940119</v>
      </c>
      <c r="P25">
        <f>IF(Transport!$H$4="Multi-unit Residential",Data!P26,IF(Transport!$H$4="Education",Data!AX26,IF(Transport!$H$4="Mixed-use Building",AI29,Data!AG26)))</f>
        <v>-35.146477259999998</v>
      </c>
    </row>
    <row r="26" spans="1:16" x14ac:dyDescent="0.55000000000000004">
      <c r="A26">
        <f>IF(Transport!$H$4="Multi-unit Residential",Data!A27,IF(Transport!$H$4="Education",Data!AI27,IF(Transport!$H$4="Mixed-use Building",T30,Data!R27)))</f>
        <v>102500</v>
      </c>
      <c r="B26" t="str">
        <f>IF(Transport!$H$4="Multi-unit Residential",Data!B27,IF(Transport!$H$4="Education",Data!AJ27,IF(Transport!$H$4="Mixed-use Building",U30,Data!S27)))</f>
        <v>Waipapa</v>
      </c>
      <c r="C26" t="str">
        <f>IF(Transport!$H$4="Multi-unit Residential",Data!C27,IF(Transport!$H$4="Education",Data!AK27,IF(Transport!$H$4="Mixed-use Building",V30,Data!T27)))</f>
        <v>New Zealand</v>
      </c>
      <c r="D26">
        <f>IF(Transport!$H$4="Multi-unit Residential",Data!D27,IF(Transport!$H$4="Education",Data!AL27,IF(Transport!$H$4="Mixed-use Building",W30,Data!U27)))</f>
        <v>0</v>
      </c>
      <c r="E26">
        <f>IF(Transport!$H$4="Multi-unit Residential",Data!E27,IF(Transport!$H$4="Education",Data!AM27,IF(Transport!$H$4="Mixed-use Building",X30,Data!V27)))</f>
        <v>0</v>
      </c>
      <c r="F26">
        <f>IF(Transport!$H$4="Multi-unit Residential",Data!F27,IF(Transport!$H$4="Education",Data!AN27,IF(Transport!$H$4="Mixed-use Building",Y30,Data!W27)))</f>
        <v>0</v>
      </c>
      <c r="G26">
        <f>IF(Transport!$H$4="Multi-unit Residential",Data!G27,IF(Transport!$H$4="Education",Data!AO27,IF(Transport!$H$4="Mixed-use Building",Z30,Data!X27)))</f>
        <v>0</v>
      </c>
      <c r="H26">
        <f>IF(Transport!$H$4="Multi-unit Residential",Data!H27,IF(Transport!$H$4="Education",Data!AP27,IF(Transport!$H$4="Mixed-use Building",AA30,Data!Y27)))</f>
        <v>1</v>
      </c>
      <c r="I26">
        <f>IF(Transport!$H$4="Multi-unit Residential",Data!I27,IF(Transport!$H$4="Education",Data!AQ27,IF(Transport!$H$4="Mixed-use Building",AB30,Data!Z27)))</f>
        <v>0</v>
      </c>
      <c r="J26">
        <f>IF(Transport!$H$4="Multi-unit Residential",Data!J27,IF(Transport!$H$4="Education",Data!AR27,IF(Transport!$H$4="Mixed-use Building",AC30,Data!AA27)))</f>
        <v>0</v>
      </c>
      <c r="K26">
        <f>IF(Transport!$H$4="Multi-unit Residential",Data!K27,IF(Transport!$H$4="Education",Data!AS27,IF(Transport!$H$4="Mixed-use Building",AD30,Data!AB27)))</f>
        <v>0</v>
      </c>
      <c r="L26">
        <f>IF(Transport!$H$4="Multi-unit Residential",Data!L27,IF(Transport!$H$4="Education",Data!AT27,IF(Transport!$H$4="Mixed-use Building",AE30,Data!AC27)))</f>
        <v>0</v>
      </c>
      <c r="M26">
        <f>IF(Transport!$H$4="Multi-unit Residential",Data!M27,IF(Transport!$H$4="Education",Data!AU27,IF(Transport!$H$4="Mixed-use Building",AF30,Data!AD27)))</f>
        <v>0.02</v>
      </c>
      <c r="N26">
        <f>IF(Transport!$H$4="Multi-unit Residential",Data!N27,IF(Transport!$H$4="Education",Data!AV27,IF(Transport!$H$4="Mixed-use Building",AG30,Data!AE27)))</f>
        <v>10.589067527204699</v>
      </c>
      <c r="O26">
        <f>IF(Transport!$H$4="Multi-unit Residential",Data!O27,IF(Transport!$H$4="Education",Data!AW27,IF(Transport!$H$4="Mixed-use Building",AH30,Data!AF27)))</f>
        <v>173.9158678</v>
      </c>
      <c r="P26">
        <f>IF(Transport!$H$4="Multi-unit Residential",Data!P27,IF(Transport!$H$4="Education",Data!AX27,IF(Transport!$H$4="Mixed-use Building",AI30,Data!AG27)))</f>
        <v>-35.204543729999997</v>
      </c>
    </row>
    <row r="27" spans="1:16" x14ac:dyDescent="0.55000000000000004">
      <c r="A27">
        <f>IF(Transport!$H$4="Multi-unit Residential",Data!A28,IF(Transport!$H$4="Education",Data!AI28,IF(Transport!$H$4="Mixed-use Building",T31,Data!R28)))</f>
        <v>102600</v>
      </c>
      <c r="B27" t="str">
        <f>IF(Transport!$H$4="Multi-unit Residential",Data!B28,IF(Transport!$H$4="Education",Data!AJ28,IF(Transport!$H$4="Mixed-use Building",U31,Data!S28)))</f>
        <v>Puketotara</v>
      </c>
      <c r="C27" t="str">
        <f>IF(Transport!$H$4="Multi-unit Residential",Data!C28,IF(Transport!$H$4="Education",Data!AK28,IF(Transport!$H$4="Mixed-use Building",V31,Data!T28)))</f>
        <v>New Zealand</v>
      </c>
      <c r="D27">
        <f>IF(Transport!$H$4="Multi-unit Residential",Data!D28,IF(Transport!$H$4="Education",Data!AL28,IF(Transport!$H$4="Mixed-use Building",W31,Data!U28)))</f>
        <v>0</v>
      </c>
      <c r="E27">
        <f>IF(Transport!$H$4="Multi-unit Residential",Data!E28,IF(Transport!$H$4="Education",Data!AM28,IF(Transport!$H$4="Mixed-use Building",X31,Data!V28)))</f>
        <v>0</v>
      </c>
      <c r="F27">
        <f>IF(Transport!$H$4="Multi-unit Residential",Data!F28,IF(Transport!$H$4="Education",Data!AN28,IF(Transport!$H$4="Mixed-use Building",Y31,Data!W28)))</f>
        <v>0</v>
      </c>
      <c r="G27">
        <f>IF(Transport!$H$4="Multi-unit Residential",Data!G28,IF(Transport!$H$4="Education",Data!AO28,IF(Transport!$H$4="Mixed-use Building",Z31,Data!X28)))</f>
        <v>0</v>
      </c>
      <c r="H27">
        <f>IF(Transport!$H$4="Multi-unit Residential",Data!H28,IF(Transport!$H$4="Education",Data!AP28,IF(Transport!$H$4="Mixed-use Building",AA31,Data!Y28)))</f>
        <v>0.95</v>
      </c>
      <c r="I27">
        <f>IF(Transport!$H$4="Multi-unit Residential",Data!I28,IF(Transport!$H$4="Education",Data!AQ28,IF(Transport!$H$4="Mixed-use Building",AB31,Data!Z28)))</f>
        <v>0</v>
      </c>
      <c r="J27">
        <f>IF(Transport!$H$4="Multi-unit Residential",Data!J28,IF(Transport!$H$4="Education",Data!AR28,IF(Transport!$H$4="Mixed-use Building",AC31,Data!AA28)))</f>
        <v>0</v>
      </c>
      <c r="K27">
        <f>IF(Transport!$H$4="Multi-unit Residential",Data!K28,IF(Transport!$H$4="Education",Data!AS28,IF(Transport!$H$4="Mixed-use Building",AD31,Data!AB28)))</f>
        <v>0</v>
      </c>
      <c r="L27">
        <f>IF(Transport!$H$4="Multi-unit Residential",Data!L28,IF(Transport!$H$4="Education",Data!AT28,IF(Transport!$H$4="Mixed-use Building",AE31,Data!AC28)))</f>
        <v>0.05</v>
      </c>
      <c r="M27">
        <f>IF(Transport!$H$4="Multi-unit Residential",Data!M28,IF(Transport!$H$4="Education",Data!AU28,IF(Transport!$H$4="Mixed-use Building",AF31,Data!AD28)))</f>
        <v>0.02</v>
      </c>
      <c r="N27">
        <f>IF(Transport!$H$4="Multi-unit Residential",Data!N28,IF(Transport!$H$4="Education",Data!AV28,IF(Transport!$H$4="Mixed-use Building",AG31,Data!AE28)))</f>
        <v>8.8015272153811992</v>
      </c>
      <c r="O27">
        <f>IF(Transport!$H$4="Multi-unit Residential",Data!O28,IF(Transport!$H$4="Education",Data!AW28,IF(Transport!$H$4="Mixed-use Building",AH31,Data!AF28)))</f>
        <v>173.90330749999899</v>
      </c>
      <c r="P27">
        <f>IF(Transport!$H$4="Multi-unit Residential",Data!P28,IF(Transport!$H$4="Education",Data!AX28,IF(Transport!$H$4="Mixed-use Building",AI31,Data!AG28)))</f>
        <v>-35.251762799999902</v>
      </c>
    </row>
    <row r="28" spans="1:16" x14ac:dyDescent="0.55000000000000004">
      <c r="A28">
        <f>IF(Transport!$H$4="Multi-unit Residential",Data!A29,IF(Transport!$H$4="Education",Data!AI29,IF(Transport!$H$4="Mixed-use Building",T32,Data!R29)))</f>
        <v>102700</v>
      </c>
      <c r="B28" t="str">
        <f>IF(Transport!$H$4="Multi-unit Residential",Data!B29,IF(Transport!$H$4="Education",Data!AJ29,IF(Transport!$H$4="Mixed-use Building",U32,Data!S29)))</f>
        <v>Waima Forest</v>
      </c>
      <c r="C28" t="str">
        <f>IF(Transport!$H$4="Multi-unit Residential",Data!C29,IF(Transport!$H$4="Education",Data!AK29,IF(Transport!$H$4="Mixed-use Building",V32,Data!T29)))</f>
        <v>New Zealand</v>
      </c>
      <c r="D28">
        <f>IF(Transport!$H$4="Multi-unit Residential",Data!D29,IF(Transport!$H$4="Education",Data!AL29,IF(Transport!$H$4="Mixed-use Building",W32,Data!U29)))</f>
        <v>0</v>
      </c>
      <c r="E28">
        <f>IF(Transport!$H$4="Multi-unit Residential",Data!E29,IF(Transport!$H$4="Education",Data!AM29,IF(Transport!$H$4="Mixed-use Building",X32,Data!V29)))</f>
        <v>0</v>
      </c>
      <c r="F28">
        <f>IF(Transport!$H$4="Multi-unit Residential",Data!F29,IF(Transport!$H$4="Education",Data!AN29,IF(Transport!$H$4="Mixed-use Building",Y32,Data!W29)))</f>
        <v>0</v>
      </c>
      <c r="G28">
        <f>IF(Transport!$H$4="Multi-unit Residential",Data!G29,IF(Transport!$H$4="Education",Data!AO29,IF(Transport!$H$4="Mixed-use Building",Z32,Data!X29)))</f>
        <v>0</v>
      </c>
      <c r="H28">
        <f>IF(Transport!$H$4="Multi-unit Residential",Data!H29,IF(Transport!$H$4="Education",Data!AP29,IF(Transport!$H$4="Mixed-use Building",AA32,Data!Y29)))</f>
        <v>1</v>
      </c>
      <c r="I28">
        <f>IF(Transport!$H$4="Multi-unit Residential",Data!I29,IF(Transport!$H$4="Education",Data!AQ29,IF(Transport!$H$4="Mixed-use Building",AB32,Data!Z29)))</f>
        <v>0</v>
      </c>
      <c r="J28">
        <f>IF(Transport!$H$4="Multi-unit Residential",Data!J29,IF(Transport!$H$4="Education",Data!AR29,IF(Transport!$H$4="Mixed-use Building",AC32,Data!AA29)))</f>
        <v>0</v>
      </c>
      <c r="K28">
        <f>IF(Transport!$H$4="Multi-unit Residential",Data!K29,IF(Transport!$H$4="Education",Data!AS29,IF(Transport!$H$4="Mixed-use Building",AD32,Data!AB29)))</f>
        <v>0</v>
      </c>
      <c r="L28">
        <f>IF(Transport!$H$4="Multi-unit Residential",Data!L29,IF(Transport!$H$4="Education",Data!AT29,IF(Transport!$H$4="Mixed-use Building",AE32,Data!AC29)))</f>
        <v>0</v>
      </c>
      <c r="M28">
        <f>IF(Transport!$H$4="Multi-unit Residential",Data!M29,IF(Transport!$H$4="Education",Data!AU29,IF(Transport!$H$4="Mixed-use Building",AF32,Data!AD29)))</f>
        <v>0.02</v>
      </c>
      <c r="N28" t="str">
        <f>IF(Transport!$H$4="Multi-unit Residential",Data!N29,IF(Transport!$H$4="Education",Data!AV29,IF(Transport!$H$4="Mixed-use Building",AG32,Data!AE29)))</f>
        <v>?</v>
      </c>
      <c r="O28">
        <f>IF(Transport!$H$4="Multi-unit Residential",Data!O29,IF(Transport!$H$4="Education",Data!AW29,IF(Transport!$H$4="Mixed-use Building",AH32,Data!AF29)))</f>
        <v>173.62952630000001</v>
      </c>
      <c r="P28">
        <f>IF(Transport!$H$4="Multi-unit Residential",Data!P29,IF(Transport!$H$4="Education",Data!AX29,IF(Transport!$H$4="Mixed-use Building",AI32,Data!AG29)))</f>
        <v>-35.487166379999998</v>
      </c>
    </row>
    <row r="29" spans="1:16" x14ac:dyDescent="0.55000000000000004">
      <c r="A29">
        <f>IF(Transport!$H$4="Multi-unit Residential",Data!A30,IF(Transport!$H$4="Education",Data!AI30,IF(Transport!$H$4="Mixed-use Building",T33,Data!R30)))</f>
        <v>102800</v>
      </c>
      <c r="B29" t="str">
        <f>IF(Transport!$H$4="Multi-unit Residential",Data!B30,IF(Transport!$H$4="Education",Data!AJ30,IF(Transport!$H$4="Mixed-use Building",U33,Data!S30)))</f>
        <v>Riverview</v>
      </c>
      <c r="C29" t="str">
        <f>IF(Transport!$H$4="Multi-unit Residential",Data!C30,IF(Transport!$H$4="Education",Data!AK30,IF(Transport!$H$4="Mixed-use Building",V33,Data!T30)))</f>
        <v>New Zealand</v>
      </c>
      <c r="D29">
        <f>IF(Transport!$H$4="Multi-unit Residential",Data!D30,IF(Transport!$H$4="Education",Data!AL30,IF(Transport!$H$4="Mixed-use Building",W33,Data!U30)))</f>
        <v>0</v>
      </c>
      <c r="E29">
        <f>IF(Transport!$H$4="Multi-unit Residential",Data!E30,IF(Transport!$H$4="Education",Data!AM30,IF(Transport!$H$4="Mixed-use Building",X33,Data!V30)))</f>
        <v>0</v>
      </c>
      <c r="F29">
        <f>IF(Transport!$H$4="Multi-unit Residential",Data!F30,IF(Transport!$H$4="Education",Data!AN30,IF(Transport!$H$4="Mixed-use Building",Y33,Data!W30)))</f>
        <v>0</v>
      </c>
      <c r="G29">
        <f>IF(Transport!$H$4="Multi-unit Residential",Data!G30,IF(Transport!$H$4="Education",Data!AO30,IF(Transport!$H$4="Mixed-use Building",Z33,Data!X30)))</f>
        <v>0</v>
      </c>
      <c r="H29">
        <f>IF(Transport!$H$4="Multi-unit Residential",Data!H30,IF(Transport!$H$4="Education",Data!AP30,IF(Transport!$H$4="Mixed-use Building",AA33,Data!Y30)))</f>
        <v>1</v>
      </c>
      <c r="I29">
        <f>IF(Transport!$H$4="Multi-unit Residential",Data!I30,IF(Transport!$H$4="Education",Data!AQ30,IF(Transport!$H$4="Mixed-use Building",AB33,Data!Z30)))</f>
        <v>0</v>
      </c>
      <c r="J29">
        <f>IF(Transport!$H$4="Multi-unit Residential",Data!J30,IF(Transport!$H$4="Education",Data!AR30,IF(Transport!$H$4="Mixed-use Building",AC33,Data!AA30)))</f>
        <v>0</v>
      </c>
      <c r="K29">
        <f>IF(Transport!$H$4="Multi-unit Residential",Data!K30,IF(Transport!$H$4="Education",Data!AS30,IF(Transport!$H$4="Mixed-use Building",AD33,Data!AB30)))</f>
        <v>0</v>
      </c>
      <c r="L29">
        <f>IF(Transport!$H$4="Multi-unit Residential",Data!L30,IF(Transport!$H$4="Education",Data!AT30,IF(Transport!$H$4="Mixed-use Building",AE33,Data!AC30)))</f>
        <v>0</v>
      </c>
      <c r="M29">
        <f>IF(Transport!$H$4="Multi-unit Residential",Data!M30,IF(Transport!$H$4="Education",Data!AU30,IF(Transport!$H$4="Mixed-use Building",AF33,Data!AD30)))</f>
        <v>0.02</v>
      </c>
      <c r="N29">
        <f>IF(Transport!$H$4="Multi-unit Residential",Data!N30,IF(Transport!$H$4="Education",Data!AV30,IF(Transport!$H$4="Mixed-use Building",AG33,Data!AE30)))</f>
        <v>6.8266341823746597</v>
      </c>
      <c r="O29">
        <f>IF(Transport!$H$4="Multi-unit Residential",Data!O30,IF(Transport!$H$4="Education",Data!AW30,IF(Transport!$H$4="Mixed-use Building",AH33,Data!AF30)))</f>
        <v>173.96243419999999</v>
      </c>
      <c r="P29">
        <f>IF(Transport!$H$4="Multi-unit Residential",Data!P30,IF(Transport!$H$4="Education",Data!AX30,IF(Transport!$H$4="Mixed-use Building",AI33,Data!AG30)))</f>
        <v>-35.20805962</v>
      </c>
    </row>
    <row r="30" spans="1:16" x14ac:dyDescent="0.55000000000000004">
      <c r="A30">
        <f>IF(Transport!$H$4="Multi-unit Residential",Data!A31,IF(Transport!$H$4="Education",Data!AI31,IF(Transport!$H$4="Mixed-use Building",T34,Data!R31)))</f>
        <v>102900</v>
      </c>
      <c r="B30" t="str">
        <f>IF(Transport!$H$4="Multi-unit Residential",Data!B31,IF(Transport!$H$4="Education",Data!AJ31,IF(Transport!$H$4="Mixed-use Building",U34,Data!S31)))</f>
        <v>Waipoua Forest</v>
      </c>
      <c r="C30" t="str">
        <f>IF(Transport!$H$4="Multi-unit Residential",Data!C31,IF(Transport!$H$4="Education",Data!AK31,IF(Transport!$H$4="Mixed-use Building",V34,Data!T31)))</f>
        <v>New Zealand</v>
      </c>
      <c r="D30">
        <f>IF(Transport!$H$4="Multi-unit Residential",Data!D31,IF(Transport!$H$4="Education",Data!AL31,IF(Transport!$H$4="Mixed-use Building",W34,Data!U31)))</f>
        <v>0</v>
      </c>
      <c r="E30">
        <f>IF(Transport!$H$4="Multi-unit Residential",Data!E31,IF(Transport!$H$4="Education",Data!AM31,IF(Transport!$H$4="Mixed-use Building",X34,Data!V31)))</f>
        <v>0</v>
      </c>
      <c r="F30">
        <f>IF(Transport!$H$4="Multi-unit Residential",Data!F31,IF(Transport!$H$4="Education",Data!AN31,IF(Transport!$H$4="Mixed-use Building",Y34,Data!W31)))</f>
        <v>0</v>
      </c>
      <c r="G30">
        <f>IF(Transport!$H$4="Multi-unit Residential",Data!G31,IF(Transport!$H$4="Education",Data!AO31,IF(Transport!$H$4="Mixed-use Building",Z34,Data!X31)))</f>
        <v>0</v>
      </c>
      <c r="H30">
        <f>IF(Transport!$H$4="Multi-unit Residential",Data!H31,IF(Transport!$H$4="Education",Data!AP31,IF(Transport!$H$4="Mixed-use Building",AA34,Data!Y31)))</f>
        <v>0.88</v>
      </c>
      <c r="I30">
        <f>IF(Transport!$H$4="Multi-unit Residential",Data!I31,IF(Transport!$H$4="Education",Data!AQ31,IF(Transport!$H$4="Mixed-use Building",AB34,Data!Z31)))</f>
        <v>0.06</v>
      </c>
      <c r="J30">
        <f>IF(Transport!$H$4="Multi-unit Residential",Data!J31,IF(Transport!$H$4="Education",Data!AR31,IF(Transport!$H$4="Mixed-use Building",AC34,Data!AA31)))</f>
        <v>0</v>
      </c>
      <c r="K30">
        <f>IF(Transport!$H$4="Multi-unit Residential",Data!K31,IF(Transport!$H$4="Education",Data!AS31,IF(Transport!$H$4="Mixed-use Building",AD34,Data!AB31)))</f>
        <v>0</v>
      </c>
      <c r="L30">
        <f>IF(Transport!$H$4="Multi-unit Residential",Data!L31,IF(Transport!$H$4="Education",Data!AT31,IF(Transport!$H$4="Mixed-use Building",AE34,Data!AC31)))</f>
        <v>0.06</v>
      </c>
      <c r="M30">
        <f>IF(Transport!$H$4="Multi-unit Residential",Data!M31,IF(Transport!$H$4="Education",Data!AU31,IF(Transport!$H$4="Mixed-use Building",AF34,Data!AD31)))</f>
        <v>0.02</v>
      </c>
      <c r="N30">
        <f>IF(Transport!$H$4="Multi-unit Residential",Data!N31,IF(Transport!$H$4="Education",Data!AV31,IF(Transport!$H$4="Mixed-use Building",AG34,Data!AE31)))</f>
        <v>2.1843912946216699</v>
      </c>
      <c r="O30">
        <f>IF(Transport!$H$4="Multi-unit Residential",Data!O31,IF(Transport!$H$4="Education",Data!AW31,IF(Transport!$H$4="Mixed-use Building",AH34,Data!AF31)))</f>
        <v>173.511349</v>
      </c>
      <c r="P30">
        <f>IF(Transport!$H$4="Multi-unit Residential",Data!P31,IF(Transport!$H$4="Education",Data!AX31,IF(Transport!$H$4="Mixed-use Building",AI34,Data!AG31)))</f>
        <v>-35.581284349999997</v>
      </c>
    </row>
    <row r="31" spans="1:16" x14ac:dyDescent="0.55000000000000004">
      <c r="A31">
        <f>IF(Transport!$H$4="Multi-unit Residential",Data!A32,IF(Transport!$H$4="Education",Data!AI32,IF(Transport!$H$4="Mixed-use Building",T35,Data!R32)))</f>
        <v>103000</v>
      </c>
      <c r="B31" t="str">
        <f>IF(Transport!$H$4="Multi-unit Residential",Data!B32,IF(Transport!$H$4="Education",Data!AJ32,IF(Transport!$H$4="Mixed-use Building",U35,Data!S32)))</f>
        <v>Kerikeri Central</v>
      </c>
      <c r="C31" t="str">
        <f>IF(Transport!$H$4="Multi-unit Residential",Data!C32,IF(Transport!$H$4="Education",Data!AK32,IF(Transport!$H$4="Mixed-use Building",V35,Data!T32)))</f>
        <v>New Zealand</v>
      </c>
      <c r="D31">
        <f>IF(Transport!$H$4="Multi-unit Residential",Data!D32,IF(Transport!$H$4="Education",Data!AL32,IF(Transport!$H$4="Mixed-use Building",W35,Data!U32)))</f>
        <v>0</v>
      </c>
      <c r="E31">
        <f>IF(Transport!$H$4="Multi-unit Residential",Data!E32,IF(Transport!$H$4="Education",Data!AM32,IF(Transport!$H$4="Mixed-use Building",X35,Data!V32)))</f>
        <v>0</v>
      </c>
      <c r="F31">
        <f>IF(Transport!$H$4="Multi-unit Residential",Data!F32,IF(Transport!$H$4="Education",Data!AN32,IF(Transport!$H$4="Mixed-use Building",Y35,Data!W32)))</f>
        <v>0</v>
      </c>
      <c r="G31">
        <f>IF(Transport!$H$4="Multi-unit Residential",Data!G32,IF(Transport!$H$4="Education",Data!AO32,IF(Transport!$H$4="Mixed-use Building",Z35,Data!X32)))</f>
        <v>0</v>
      </c>
      <c r="H31">
        <f>IF(Transport!$H$4="Multi-unit Residential",Data!H32,IF(Transport!$H$4="Education",Data!AP32,IF(Transport!$H$4="Mixed-use Building",AA35,Data!Y32)))</f>
        <v>0.91999999999999904</v>
      </c>
      <c r="I31">
        <f>IF(Transport!$H$4="Multi-unit Residential",Data!I32,IF(Transport!$H$4="Education",Data!AQ32,IF(Transport!$H$4="Mixed-use Building",AB35,Data!Z32)))</f>
        <v>0.03</v>
      </c>
      <c r="J31">
        <f>IF(Transport!$H$4="Multi-unit Residential",Data!J32,IF(Transport!$H$4="Education",Data!AR32,IF(Transport!$H$4="Mixed-use Building",AC35,Data!AA32)))</f>
        <v>0</v>
      </c>
      <c r="K31">
        <f>IF(Transport!$H$4="Multi-unit Residential",Data!K32,IF(Transport!$H$4="Education",Data!AS32,IF(Transport!$H$4="Mixed-use Building",AD35,Data!AB32)))</f>
        <v>0</v>
      </c>
      <c r="L31">
        <f>IF(Transport!$H$4="Multi-unit Residential",Data!L32,IF(Transport!$H$4="Education",Data!AT32,IF(Transport!$H$4="Mixed-use Building",AE35,Data!AC32)))</f>
        <v>0.05</v>
      </c>
      <c r="M31">
        <f>IF(Transport!$H$4="Multi-unit Residential",Data!M32,IF(Transport!$H$4="Education",Data!AU32,IF(Transport!$H$4="Mixed-use Building",AF35,Data!AD32)))</f>
        <v>0.02</v>
      </c>
      <c r="N31">
        <f>IF(Transport!$H$4="Multi-unit Residential",Data!N32,IF(Transport!$H$4="Education",Data!AV32,IF(Transport!$H$4="Mixed-use Building",AG35,Data!AE32)))</f>
        <v>9.1574587795701792</v>
      </c>
      <c r="O31">
        <f>IF(Transport!$H$4="Multi-unit Residential",Data!O32,IF(Transport!$H$4="Education",Data!AW32,IF(Transport!$H$4="Mixed-use Building",AH35,Data!AF32)))</f>
        <v>173.950963</v>
      </c>
      <c r="P31">
        <f>IF(Transport!$H$4="Multi-unit Residential",Data!P32,IF(Transport!$H$4="Education",Data!AX32,IF(Transport!$H$4="Mixed-use Building",AI35,Data!AG32)))</f>
        <v>-35.225073090000002</v>
      </c>
    </row>
    <row r="32" spans="1:16" x14ac:dyDescent="0.55000000000000004">
      <c r="A32">
        <f>IF(Transport!$H$4="Multi-unit Residential",Data!A33,IF(Transport!$H$4="Education",Data!AI33,IF(Transport!$H$4="Mixed-use Building",T36,Data!R33)))</f>
        <v>103100</v>
      </c>
      <c r="B32" t="str">
        <f>IF(Transport!$H$4="Multi-unit Residential",Data!B33,IF(Transport!$H$4="Education",Data!AJ33,IF(Transport!$H$4="Mixed-use Building",U36,Data!S33)))</f>
        <v>Kerikeri South</v>
      </c>
      <c r="C32" t="str">
        <f>IF(Transport!$H$4="Multi-unit Residential",Data!C33,IF(Transport!$H$4="Education",Data!AK33,IF(Transport!$H$4="Mixed-use Building",V36,Data!T33)))</f>
        <v>New Zealand</v>
      </c>
      <c r="D32">
        <f>IF(Transport!$H$4="Multi-unit Residential",Data!D33,IF(Transport!$H$4="Education",Data!AL33,IF(Transport!$H$4="Mixed-use Building",W36,Data!U33)))</f>
        <v>0</v>
      </c>
      <c r="E32">
        <f>IF(Transport!$H$4="Multi-unit Residential",Data!E33,IF(Transport!$H$4="Education",Data!AM33,IF(Transport!$H$4="Mixed-use Building",X36,Data!V33)))</f>
        <v>0</v>
      </c>
      <c r="F32">
        <f>IF(Transport!$H$4="Multi-unit Residential",Data!F33,IF(Transport!$H$4="Education",Data!AN33,IF(Transport!$H$4="Mixed-use Building",Y36,Data!W33)))</f>
        <v>0</v>
      </c>
      <c r="G32">
        <f>IF(Transport!$H$4="Multi-unit Residential",Data!G33,IF(Transport!$H$4="Education",Data!AO33,IF(Transport!$H$4="Mixed-use Building",Z36,Data!X33)))</f>
        <v>0</v>
      </c>
      <c r="H32">
        <f>IF(Transport!$H$4="Multi-unit Residential",Data!H33,IF(Transport!$H$4="Education",Data!AP33,IF(Transport!$H$4="Mixed-use Building",AA36,Data!Y33)))</f>
        <v>0.93</v>
      </c>
      <c r="I32">
        <f>IF(Transport!$H$4="Multi-unit Residential",Data!I33,IF(Transport!$H$4="Education",Data!AQ33,IF(Transport!$H$4="Mixed-use Building",AB36,Data!Z33)))</f>
        <v>0.02</v>
      </c>
      <c r="J32">
        <f>IF(Transport!$H$4="Multi-unit Residential",Data!J33,IF(Transport!$H$4="Education",Data!AR33,IF(Transport!$H$4="Mixed-use Building",AC36,Data!AA33)))</f>
        <v>0</v>
      </c>
      <c r="K32">
        <f>IF(Transport!$H$4="Multi-unit Residential",Data!K33,IF(Transport!$H$4="Education",Data!AS33,IF(Transport!$H$4="Mixed-use Building",AD36,Data!AB33)))</f>
        <v>0</v>
      </c>
      <c r="L32">
        <f>IF(Transport!$H$4="Multi-unit Residential",Data!L33,IF(Transport!$H$4="Education",Data!AT33,IF(Transport!$H$4="Mixed-use Building",AE36,Data!AC33)))</f>
        <v>0.05</v>
      </c>
      <c r="M32">
        <f>IF(Transport!$H$4="Multi-unit Residential",Data!M33,IF(Transport!$H$4="Education",Data!AU33,IF(Transport!$H$4="Mixed-use Building",AF36,Data!AD33)))</f>
        <v>0.02</v>
      </c>
      <c r="N32">
        <f>IF(Transport!$H$4="Multi-unit Residential",Data!N33,IF(Transport!$H$4="Education",Data!AV33,IF(Transport!$H$4="Mixed-use Building",AG36,Data!AE33)))</f>
        <v>6.4766384703283597</v>
      </c>
      <c r="O32">
        <f>IF(Transport!$H$4="Multi-unit Residential",Data!O33,IF(Transport!$H$4="Education",Data!AW33,IF(Transport!$H$4="Mixed-use Building",AH36,Data!AF33)))</f>
        <v>173.95854619999901</v>
      </c>
      <c r="P32">
        <f>IF(Transport!$H$4="Multi-unit Residential",Data!P33,IF(Transport!$H$4="Education",Data!AX33,IF(Transport!$H$4="Mixed-use Building",AI36,Data!AG33)))</f>
        <v>-35.23951186</v>
      </c>
    </row>
    <row r="33" spans="1:16" x14ac:dyDescent="0.55000000000000004">
      <c r="A33">
        <f>IF(Transport!$H$4="Multi-unit Residential",Data!A34,IF(Transport!$H$4="Education",Data!AI34,IF(Transport!$H$4="Mixed-use Building",T37,Data!R34)))</f>
        <v>103200</v>
      </c>
      <c r="B33" t="str">
        <f>IF(Transport!$H$4="Multi-unit Residential",Data!B34,IF(Transport!$H$4="Education",Data!AJ34,IF(Transport!$H$4="Mixed-use Building",U37,Data!S34)))</f>
        <v>Ohaeawai-Waimate North</v>
      </c>
      <c r="C33" t="str">
        <f>IF(Transport!$H$4="Multi-unit Residential",Data!C34,IF(Transport!$H$4="Education",Data!AK34,IF(Transport!$H$4="Mixed-use Building",V37,Data!T34)))</f>
        <v>New Zealand</v>
      </c>
      <c r="D33">
        <f>IF(Transport!$H$4="Multi-unit Residential",Data!D34,IF(Transport!$H$4="Education",Data!AL34,IF(Transport!$H$4="Mixed-use Building",W37,Data!U34)))</f>
        <v>0</v>
      </c>
      <c r="E33">
        <f>IF(Transport!$H$4="Multi-unit Residential",Data!E34,IF(Transport!$H$4="Education",Data!AM34,IF(Transport!$H$4="Mixed-use Building",X37,Data!V34)))</f>
        <v>0</v>
      </c>
      <c r="F33">
        <f>IF(Transport!$H$4="Multi-unit Residential",Data!F34,IF(Transport!$H$4="Education",Data!AN34,IF(Transport!$H$4="Mixed-use Building",Y37,Data!W34)))</f>
        <v>0</v>
      </c>
      <c r="G33">
        <f>IF(Transport!$H$4="Multi-unit Residential",Data!G34,IF(Transport!$H$4="Education",Data!AO34,IF(Transport!$H$4="Mixed-use Building",Z37,Data!X34)))</f>
        <v>0</v>
      </c>
      <c r="H33">
        <f>IF(Transport!$H$4="Multi-unit Residential",Data!H34,IF(Transport!$H$4="Education",Data!AP34,IF(Transport!$H$4="Mixed-use Building",AA37,Data!Y34)))</f>
        <v>1</v>
      </c>
      <c r="I33">
        <f>IF(Transport!$H$4="Multi-unit Residential",Data!I34,IF(Transport!$H$4="Education",Data!AQ34,IF(Transport!$H$4="Mixed-use Building",AB37,Data!Z34)))</f>
        <v>0</v>
      </c>
      <c r="J33">
        <f>IF(Transport!$H$4="Multi-unit Residential",Data!J34,IF(Transport!$H$4="Education",Data!AR34,IF(Transport!$H$4="Mixed-use Building",AC37,Data!AA34)))</f>
        <v>0</v>
      </c>
      <c r="K33">
        <f>IF(Transport!$H$4="Multi-unit Residential",Data!K34,IF(Transport!$H$4="Education",Data!AS34,IF(Transport!$H$4="Mixed-use Building",AD37,Data!AB34)))</f>
        <v>0</v>
      </c>
      <c r="L33">
        <f>IF(Transport!$H$4="Multi-unit Residential",Data!L34,IF(Transport!$H$4="Education",Data!AT34,IF(Transport!$H$4="Mixed-use Building",AE37,Data!AC34)))</f>
        <v>0</v>
      </c>
      <c r="M33">
        <f>IF(Transport!$H$4="Multi-unit Residential",Data!M34,IF(Transport!$H$4="Education",Data!AU34,IF(Transport!$H$4="Mixed-use Building",AF37,Data!AD34)))</f>
        <v>0.02</v>
      </c>
      <c r="N33">
        <f>IF(Transport!$H$4="Multi-unit Residential",Data!N34,IF(Transport!$H$4="Education",Data!AV34,IF(Transport!$H$4="Mixed-use Building",AG37,Data!AE34)))</f>
        <v>4.4469552862590103</v>
      </c>
      <c r="O33">
        <f>IF(Transport!$H$4="Multi-unit Residential",Data!O34,IF(Transport!$H$4="Education",Data!AW34,IF(Transport!$H$4="Mixed-use Building",AH37,Data!AF34)))</f>
        <v>173.8599237</v>
      </c>
      <c r="P33">
        <f>IF(Transport!$H$4="Multi-unit Residential",Data!P34,IF(Transport!$H$4="Education",Data!AX34,IF(Transport!$H$4="Mixed-use Building",AI37,Data!AG34)))</f>
        <v>-35.335209040000002</v>
      </c>
    </row>
    <row r="34" spans="1:16" x14ac:dyDescent="0.55000000000000004">
      <c r="A34">
        <f>IF(Transport!$H$4="Multi-unit Residential",Data!A35,IF(Transport!$H$4="Education",Data!AI35,IF(Transport!$H$4="Mixed-use Building",T38,Data!R35)))</f>
        <v>103300</v>
      </c>
      <c r="B34" t="str">
        <f>IF(Transport!$H$4="Multi-unit Residential",Data!B35,IF(Transport!$H$4="Education",Data!AJ35,IF(Transport!$H$4="Mixed-use Building",U38,Data!S35)))</f>
        <v>Puketona-Waitangi</v>
      </c>
      <c r="C34" t="str">
        <f>IF(Transport!$H$4="Multi-unit Residential",Data!C35,IF(Transport!$H$4="Education",Data!AK35,IF(Transport!$H$4="Mixed-use Building",V38,Data!T35)))</f>
        <v>New Zealand</v>
      </c>
      <c r="D34">
        <f>IF(Transport!$H$4="Multi-unit Residential",Data!D35,IF(Transport!$H$4="Education",Data!AL35,IF(Transport!$H$4="Mixed-use Building",W38,Data!U35)))</f>
        <v>0</v>
      </c>
      <c r="E34">
        <f>IF(Transport!$H$4="Multi-unit Residential",Data!E35,IF(Transport!$H$4="Education",Data!AM35,IF(Transport!$H$4="Mixed-use Building",X38,Data!V35)))</f>
        <v>0</v>
      </c>
      <c r="F34">
        <f>IF(Transport!$H$4="Multi-unit Residential",Data!F35,IF(Transport!$H$4="Education",Data!AN35,IF(Transport!$H$4="Mixed-use Building",Y38,Data!W35)))</f>
        <v>0</v>
      </c>
      <c r="G34">
        <f>IF(Transport!$H$4="Multi-unit Residential",Data!G35,IF(Transport!$H$4="Education",Data!AO35,IF(Transport!$H$4="Mixed-use Building",Z38,Data!X35)))</f>
        <v>0</v>
      </c>
      <c r="H34">
        <f>IF(Transport!$H$4="Multi-unit Residential",Data!H35,IF(Transport!$H$4="Education",Data!AP35,IF(Transport!$H$4="Mixed-use Building",AA38,Data!Y35)))</f>
        <v>0.9</v>
      </c>
      <c r="I34">
        <f>IF(Transport!$H$4="Multi-unit Residential",Data!I35,IF(Transport!$H$4="Education",Data!AQ35,IF(Transport!$H$4="Mixed-use Building",AB38,Data!Z35)))</f>
        <v>0</v>
      </c>
      <c r="J34">
        <f>IF(Transport!$H$4="Multi-unit Residential",Data!J35,IF(Transport!$H$4="Education",Data!AR35,IF(Transport!$H$4="Mixed-use Building",AC38,Data!AA35)))</f>
        <v>0</v>
      </c>
      <c r="K34">
        <f>IF(Transport!$H$4="Multi-unit Residential",Data!K35,IF(Transport!$H$4="Education",Data!AS35,IF(Transport!$H$4="Mixed-use Building",AD38,Data!AB35)))</f>
        <v>0</v>
      </c>
      <c r="L34">
        <f>IF(Transport!$H$4="Multi-unit Residential",Data!L35,IF(Transport!$H$4="Education",Data!AT35,IF(Transport!$H$4="Mixed-use Building",AE38,Data!AC35)))</f>
        <v>0.1</v>
      </c>
      <c r="M34">
        <f>IF(Transport!$H$4="Multi-unit Residential",Data!M35,IF(Transport!$H$4="Education",Data!AU35,IF(Transport!$H$4="Mixed-use Building",AF38,Data!AD35)))</f>
        <v>0.02</v>
      </c>
      <c r="N34">
        <f>IF(Transport!$H$4="Multi-unit Residential",Data!N35,IF(Transport!$H$4="Education",Data!AV35,IF(Transport!$H$4="Mixed-use Building",AG38,Data!AE35)))</f>
        <v>8.8707002641383301</v>
      </c>
      <c r="O34">
        <f>IF(Transport!$H$4="Multi-unit Residential",Data!O35,IF(Transport!$H$4="Education",Data!AW35,IF(Transport!$H$4="Mixed-use Building",AH38,Data!AF35)))</f>
        <v>174.0019489</v>
      </c>
      <c r="P34">
        <f>IF(Transport!$H$4="Multi-unit Residential",Data!P35,IF(Transport!$H$4="Education",Data!AX35,IF(Transport!$H$4="Mixed-use Building",AI38,Data!AG35)))</f>
        <v>-35.279101820000001</v>
      </c>
    </row>
    <row r="35" spans="1:16" x14ac:dyDescent="0.55000000000000004">
      <c r="A35">
        <f>IF(Transport!$H$4="Multi-unit Residential",Data!A36,IF(Transport!$H$4="Education",Data!AI36,IF(Transport!$H$4="Mixed-use Building",T39,Data!R36)))</f>
        <v>103400</v>
      </c>
      <c r="B35" t="str">
        <f>IF(Transport!$H$4="Multi-unit Residential",Data!B36,IF(Transport!$H$4="Education",Data!AJ36,IF(Transport!$H$4="Mixed-use Building",U39,Data!S36)))</f>
        <v>Ngapuhi</v>
      </c>
      <c r="C35" t="str">
        <f>IF(Transport!$H$4="Multi-unit Residential",Data!C36,IF(Transport!$H$4="Education",Data!AK36,IF(Transport!$H$4="Mixed-use Building",V39,Data!T36)))</f>
        <v>New Zealand</v>
      </c>
      <c r="D35">
        <f>IF(Transport!$H$4="Multi-unit Residential",Data!D36,IF(Transport!$H$4="Education",Data!AL36,IF(Transport!$H$4="Mixed-use Building",W39,Data!U36)))</f>
        <v>0</v>
      </c>
      <c r="E35">
        <f>IF(Transport!$H$4="Multi-unit Residential",Data!E36,IF(Transport!$H$4="Education",Data!AM36,IF(Transport!$H$4="Mixed-use Building",X39,Data!V36)))</f>
        <v>0</v>
      </c>
      <c r="F35">
        <f>IF(Transport!$H$4="Multi-unit Residential",Data!F36,IF(Transport!$H$4="Education",Data!AN36,IF(Transport!$H$4="Mixed-use Building",Y39,Data!W36)))</f>
        <v>0</v>
      </c>
      <c r="G35">
        <f>IF(Transport!$H$4="Multi-unit Residential",Data!G36,IF(Transport!$H$4="Education",Data!AO36,IF(Transport!$H$4="Mixed-use Building",Z39,Data!X36)))</f>
        <v>0</v>
      </c>
      <c r="H35">
        <f>IF(Transport!$H$4="Multi-unit Residential",Data!H36,IF(Transport!$H$4="Education",Data!AP36,IF(Transport!$H$4="Mixed-use Building",AA39,Data!Y36)))</f>
        <v>1</v>
      </c>
      <c r="I35">
        <f>IF(Transport!$H$4="Multi-unit Residential",Data!I36,IF(Transport!$H$4="Education",Data!AQ36,IF(Transport!$H$4="Mixed-use Building",AB39,Data!Z36)))</f>
        <v>0</v>
      </c>
      <c r="J35">
        <f>IF(Transport!$H$4="Multi-unit Residential",Data!J36,IF(Transport!$H$4="Education",Data!AR36,IF(Transport!$H$4="Mixed-use Building",AC39,Data!AA36)))</f>
        <v>0</v>
      </c>
      <c r="K35">
        <f>IF(Transport!$H$4="Multi-unit Residential",Data!K36,IF(Transport!$H$4="Education",Data!AS36,IF(Transport!$H$4="Mixed-use Building",AD39,Data!AB36)))</f>
        <v>0</v>
      </c>
      <c r="L35">
        <f>IF(Transport!$H$4="Multi-unit Residential",Data!L36,IF(Transport!$H$4="Education",Data!AT36,IF(Transport!$H$4="Mixed-use Building",AE39,Data!AC36)))</f>
        <v>0</v>
      </c>
      <c r="M35">
        <f>IF(Transport!$H$4="Multi-unit Residential",Data!M36,IF(Transport!$H$4="Education",Data!AU36,IF(Transport!$H$4="Mixed-use Building",AF39,Data!AD36)))</f>
        <v>0.02</v>
      </c>
      <c r="N35">
        <f>IF(Transport!$H$4="Multi-unit Residential",Data!N36,IF(Transport!$H$4="Education",Data!AV36,IF(Transport!$H$4="Mixed-use Building",AG39,Data!AE36)))</f>
        <v>11.862583023133499</v>
      </c>
      <c r="O35">
        <f>IF(Transport!$H$4="Multi-unit Residential",Data!O36,IF(Transport!$H$4="Education",Data!AW36,IF(Transport!$H$4="Mixed-use Building",AH39,Data!AF36)))</f>
        <v>173.81078640000001</v>
      </c>
      <c r="P35">
        <f>IF(Transport!$H$4="Multi-unit Residential",Data!P36,IF(Transport!$H$4="Education",Data!AX36,IF(Transport!$H$4="Mixed-use Building",AI39,Data!AG36)))</f>
        <v>-35.419597619999998</v>
      </c>
    </row>
    <row r="36" spans="1:16" x14ac:dyDescent="0.55000000000000004">
      <c r="A36">
        <f>IF(Transport!$H$4="Multi-unit Residential",Data!A37,IF(Transport!$H$4="Education",Data!AI37,IF(Transport!$H$4="Mixed-use Building",T40,Data!R37)))</f>
        <v>103500</v>
      </c>
      <c r="B36" t="str">
        <f>IF(Transport!$H$4="Multi-unit Residential",Data!B37,IF(Transport!$H$4="Education",Data!AJ37,IF(Transport!$H$4="Mixed-use Building",U40,Data!S37)))</f>
        <v>Kaikohe</v>
      </c>
      <c r="C36" t="str">
        <f>IF(Transport!$H$4="Multi-unit Residential",Data!C37,IF(Transport!$H$4="Education",Data!AK37,IF(Transport!$H$4="Mixed-use Building",V40,Data!T37)))</f>
        <v>New Zealand</v>
      </c>
      <c r="D36">
        <f>IF(Transport!$H$4="Multi-unit Residential",Data!D37,IF(Transport!$H$4="Education",Data!AL37,IF(Transport!$H$4="Mixed-use Building",W40,Data!U37)))</f>
        <v>0</v>
      </c>
      <c r="E36">
        <f>IF(Transport!$H$4="Multi-unit Residential",Data!E37,IF(Transport!$H$4="Education",Data!AM37,IF(Transport!$H$4="Mixed-use Building",X40,Data!V37)))</f>
        <v>0</v>
      </c>
      <c r="F36">
        <f>IF(Transport!$H$4="Multi-unit Residential",Data!F37,IF(Transport!$H$4="Education",Data!AN37,IF(Transport!$H$4="Mixed-use Building",Y40,Data!W37)))</f>
        <v>0</v>
      </c>
      <c r="G36">
        <f>IF(Transport!$H$4="Multi-unit Residential",Data!G37,IF(Transport!$H$4="Education",Data!AO37,IF(Transport!$H$4="Mixed-use Building",Z40,Data!X37)))</f>
        <v>0</v>
      </c>
      <c r="H36">
        <f>IF(Transport!$H$4="Multi-unit Residential",Data!H37,IF(Transport!$H$4="Education",Data!AP37,IF(Transport!$H$4="Mixed-use Building",AA40,Data!Y37)))</f>
        <v>0.91</v>
      </c>
      <c r="I36">
        <f>IF(Transport!$H$4="Multi-unit Residential",Data!I37,IF(Transport!$H$4="Education",Data!AQ37,IF(Transport!$H$4="Mixed-use Building",AB40,Data!Z37)))</f>
        <v>0.03</v>
      </c>
      <c r="J36">
        <f>IF(Transport!$H$4="Multi-unit Residential",Data!J37,IF(Transport!$H$4="Education",Data!AR37,IF(Transport!$H$4="Mixed-use Building",AC40,Data!AA37)))</f>
        <v>0</v>
      </c>
      <c r="K36">
        <f>IF(Transport!$H$4="Multi-unit Residential",Data!K37,IF(Transport!$H$4="Education",Data!AS37,IF(Transport!$H$4="Mixed-use Building",AD40,Data!AB37)))</f>
        <v>0</v>
      </c>
      <c r="L36">
        <f>IF(Transport!$H$4="Multi-unit Residential",Data!L37,IF(Transport!$H$4="Education",Data!AT37,IF(Transport!$H$4="Mixed-use Building",AE40,Data!AC37)))</f>
        <v>0.06</v>
      </c>
      <c r="M36">
        <f>IF(Transport!$H$4="Multi-unit Residential",Data!M37,IF(Transport!$H$4="Education",Data!AU37,IF(Transport!$H$4="Mixed-use Building",AF40,Data!AD37)))</f>
        <v>0.02</v>
      </c>
      <c r="N36">
        <f>IF(Transport!$H$4="Multi-unit Residential",Data!N37,IF(Transport!$H$4="Education",Data!AV37,IF(Transport!$H$4="Mixed-use Building",AG40,Data!AE37)))</f>
        <v>12.589155585614501</v>
      </c>
      <c r="O36">
        <f>IF(Transport!$H$4="Multi-unit Residential",Data!O37,IF(Transport!$H$4="Education",Data!AW37,IF(Transport!$H$4="Mixed-use Building",AH40,Data!AF37)))</f>
        <v>173.79767519999999</v>
      </c>
      <c r="P36">
        <f>IF(Transport!$H$4="Multi-unit Residential",Data!P37,IF(Transport!$H$4="Education",Data!AX37,IF(Transport!$H$4="Mixed-use Building",AI40,Data!AG37)))</f>
        <v>-35.407924219999998</v>
      </c>
    </row>
    <row r="37" spans="1:16" x14ac:dyDescent="0.55000000000000004">
      <c r="A37">
        <f>IF(Transport!$H$4="Multi-unit Residential",Data!A38,IF(Transport!$H$4="Education",Data!AI38,IF(Transport!$H$4="Mixed-use Building",T41,Data!R38)))</f>
        <v>103600</v>
      </c>
      <c r="B37" t="str">
        <f>IF(Transport!$H$4="Multi-unit Residential",Data!B38,IF(Transport!$H$4="Education",Data!AJ38,IF(Transport!$H$4="Mixed-use Building",U41,Data!S38)))</f>
        <v>Pakaraka</v>
      </c>
      <c r="C37" t="str">
        <f>IF(Transport!$H$4="Multi-unit Residential",Data!C38,IF(Transport!$H$4="Education",Data!AK38,IF(Transport!$H$4="Mixed-use Building",V41,Data!T38)))</f>
        <v>New Zealand</v>
      </c>
      <c r="D37">
        <f>IF(Transport!$H$4="Multi-unit Residential",Data!D38,IF(Transport!$H$4="Education",Data!AL38,IF(Transport!$H$4="Mixed-use Building",W41,Data!U38)))</f>
        <v>0</v>
      </c>
      <c r="E37">
        <f>IF(Transport!$H$4="Multi-unit Residential",Data!E38,IF(Transport!$H$4="Education",Data!AM38,IF(Transport!$H$4="Mixed-use Building",X41,Data!V38)))</f>
        <v>0</v>
      </c>
      <c r="F37">
        <f>IF(Transport!$H$4="Multi-unit Residential",Data!F38,IF(Transport!$H$4="Education",Data!AN38,IF(Transport!$H$4="Mixed-use Building",Y41,Data!W38)))</f>
        <v>0</v>
      </c>
      <c r="G37">
        <f>IF(Transport!$H$4="Multi-unit Residential",Data!G38,IF(Transport!$H$4="Education",Data!AO38,IF(Transport!$H$4="Mixed-use Building",Z41,Data!X38)))</f>
        <v>0</v>
      </c>
      <c r="H37">
        <f>IF(Transport!$H$4="Multi-unit Residential",Data!H38,IF(Transport!$H$4="Education",Data!AP38,IF(Transport!$H$4="Mixed-use Building",AA41,Data!Y38)))</f>
        <v>1</v>
      </c>
      <c r="I37">
        <f>IF(Transport!$H$4="Multi-unit Residential",Data!I38,IF(Transport!$H$4="Education",Data!AQ38,IF(Transport!$H$4="Mixed-use Building",AB41,Data!Z38)))</f>
        <v>0</v>
      </c>
      <c r="J37">
        <f>IF(Transport!$H$4="Multi-unit Residential",Data!J38,IF(Transport!$H$4="Education",Data!AR38,IF(Transport!$H$4="Mixed-use Building",AC41,Data!AA38)))</f>
        <v>0</v>
      </c>
      <c r="K37">
        <f>IF(Transport!$H$4="Multi-unit Residential",Data!K38,IF(Transport!$H$4="Education",Data!AS38,IF(Transport!$H$4="Mixed-use Building",AD41,Data!AB38)))</f>
        <v>0</v>
      </c>
      <c r="L37">
        <f>IF(Transport!$H$4="Multi-unit Residential",Data!L38,IF(Transport!$H$4="Education",Data!AT38,IF(Transport!$H$4="Mixed-use Building",AE41,Data!AC38)))</f>
        <v>0</v>
      </c>
      <c r="M37">
        <f>IF(Transport!$H$4="Multi-unit Residential",Data!M38,IF(Transport!$H$4="Education",Data!AU38,IF(Transport!$H$4="Mixed-use Building",AF41,Data!AD38)))</f>
        <v>0.02</v>
      </c>
      <c r="N37" t="str">
        <f>IF(Transport!$H$4="Multi-unit Residential",Data!N38,IF(Transport!$H$4="Education",Data!AV38,IF(Transport!$H$4="Mixed-use Building",AG41,Data!AE38)))</f>
        <v>?</v>
      </c>
      <c r="O37">
        <f>IF(Transport!$H$4="Multi-unit Residential",Data!O38,IF(Transport!$H$4="Education",Data!AW38,IF(Transport!$H$4="Mixed-use Building",AH41,Data!AF38)))</f>
        <v>173.98170999999999</v>
      </c>
      <c r="P37">
        <f>IF(Transport!$H$4="Multi-unit Residential",Data!P38,IF(Transport!$H$4="Education",Data!AX38,IF(Transport!$H$4="Mixed-use Building",AI41,Data!AG38)))</f>
        <v>-35.354466360000004</v>
      </c>
    </row>
    <row r="38" spans="1:16" x14ac:dyDescent="0.55000000000000004">
      <c r="A38">
        <f>IF(Transport!$H$4="Multi-unit Residential",Data!A39,IF(Transport!$H$4="Education",Data!AI39,IF(Transport!$H$4="Mixed-use Building",T42,Data!R39)))</f>
        <v>103700</v>
      </c>
      <c r="B38" t="str">
        <f>IF(Transport!$H$4="Multi-unit Residential",Data!B39,IF(Transport!$H$4="Education",Data!AJ39,IF(Transport!$H$4="Mixed-use Building",U42,Data!S39)))</f>
        <v>Haruru</v>
      </c>
      <c r="C38" t="str">
        <f>IF(Transport!$H$4="Multi-unit Residential",Data!C39,IF(Transport!$H$4="Education",Data!AK39,IF(Transport!$H$4="Mixed-use Building",V42,Data!T39)))</f>
        <v>New Zealand</v>
      </c>
      <c r="D38">
        <f>IF(Transport!$H$4="Multi-unit Residential",Data!D39,IF(Transport!$H$4="Education",Data!AL39,IF(Transport!$H$4="Mixed-use Building",W42,Data!U39)))</f>
        <v>0</v>
      </c>
      <c r="E38">
        <f>IF(Transport!$H$4="Multi-unit Residential",Data!E39,IF(Transport!$H$4="Education",Data!AM39,IF(Transport!$H$4="Mixed-use Building",X42,Data!V39)))</f>
        <v>0</v>
      </c>
      <c r="F38">
        <f>IF(Transport!$H$4="Multi-unit Residential",Data!F39,IF(Transport!$H$4="Education",Data!AN39,IF(Transport!$H$4="Mixed-use Building",Y42,Data!W39)))</f>
        <v>0</v>
      </c>
      <c r="G38">
        <f>IF(Transport!$H$4="Multi-unit Residential",Data!G39,IF(Transport!$H$4="Education",Data!AO39,IF(Transport!$H$4="Mixed-use Building",Z42,Data!X39)))</f>
        <v>0</v>
      </c>
      <c r="H38">
        <f>IF(Transport!$H$4="Multi-unit Residential",Data!H39,IF(Transport!$H$4="Education",Data!AP39,IF(Transport!$H$4="Mixed-use Building",AA42,Data!Y39)))</f>
        <v>1</v>
      </c>
      <c r="I38">
        <f>IF(Transport!$H$4="Multi-unit Residential",Data!I39,IF(Transport!$H$4="Education",Data!AQ39,IF(Transport!$H$4="Mixed-use Building",AB42,Data!Z39)))</f>
        <v>0</v>
      </c>
      <c r="J38">
        <f>IF(Transport!$H$4="Multi-unit Residential",Data!J39,IF(Transport!$H$4="Education",Data!AR39,IF(Transport!$H$4="Mixed-use Building",AC42,Data!AA39)))</f>
        <v>0</v>
      </c>
      <c r="K38">
        <f>IF(Transport!$H$4="Multi-unit Residential",Data!K39,IF(Transport!$H$4="Education",Data!AS39,IF(Transport!$H$4="Mixed-use Building",AD42,Data!AB39)))</f>
        <v>0</v>
      </c>
      <c r="L38">
        <f>IF(Transport!$H$4="Multi-unit Residential",Data!L39,IF(Transport!$H$4="Education",Data!AT39,IF(Transport!$H$4="Mixed-use Building",AE42,Data!AC39)))</f>
        <v>0</v>
      </c>
      <c r="M38">
        <f>IF(Transport!$H$4="Multi-unit Residential",Data!M39,IF(Transport!$H$4="Education",Data!AU39,IF(Transport!$H$4="Mixed-use Building",AF42,Data!AD39)))</f>
        <v>0.02</v>
      </c>
      <c r="N38">
        <f>IF(Transport!$H$4="Multi-unit Residential",Data!N39,IF(Transport!$H$4="Education",Data!AV39,IF(Transport!$H$4="Mixed-use Building",AG42,Data!AE39)))</f>
        <v>5.3852258158647501</v>
      </c>
      <c r="O38">
        <f>IF(Transport!$H$4="Multi-unit Residential",Data!O39,IF(Transport!$H$4="Education",Data!AW39,IF(Transport!$H$4="Mixed-use Building",AH42,Data!AF39)))</f>
        <v>174.05443339999999</v>
      </c>
      <c r="P38">
        <f>IF(Transport!$H$4="Multi-unit Residential",Data!P39,IF(Transport!$H$4="Education",Data!AX39,IF(Transport!$H$4="Mixed-use Building",AI42,Data!AG39)))</f>
        <v>-35.279615249999999</v>
      </c>
    </row>
    <row r="39" spans="1:16" x14ac:dyDescent="0.55000000000000004">
      <c r="A39">
        <f>IF(Transport!$H$4="Multi-unit Residential",Data!A40,IF(Transport!$H$4="Education",Data!AI40,IF(Transport!$H$4="Mixed-use Building",T43,Data!R40)))</f>
        <v>103800</v>
      </c>
      <c r="B39" t="str">
        <f>IF(Transport!$H$4="Multi-unit Residential",Data!B40,IF(Transport!$H$4="Education",Data!AJ40,IF(Transport!$H$4="Mixed-use Building",U43,Data!S40)))</f>
        <v>Russell</v>
      </c>
      <c r="C39" t="str">
        <f>IF(Transport!$H$4="Multi-unit Residential",Data!C40,IF(Transport!$H$4="Education",Data!AK40,IF(Transport!$H$4="Mixed-use Building",V43,Data!T40)))</f>
        <v>New Zealand</v>
      </c>
      <c r="D39">
        <f>IF(Transport!$H$4="Multi-unit Residential",Data!D40,IF(Transport!$H$4="Education",Data!AL40,IF(Transport!$H$4="Mixed-use Building",W43,Data!U40)))</f>
        <v>0</v>
      </c>
      <c r="E39">
        <f>IF(Transport!$H$4="Multi-unit Residential",Data!E40,IF(Transport!$H$4="Education",Data!AM40,IF(Transport!$H$4="Mixed-use Building",X43,Data!V40)))</f>
        <v>0</v>
      </c>
      <c r="F39">
        <f>IF(Transport!$H$4="Multi-unit Residential",Data!F40,IF(Transport!$H$4="Education",Data!AN40,IF(Transport!$H$4="Mixed-use Building",Y43,Data!W40)))</f>
        <v>0</v>
      </c>
      <c r="G39">
        <f>IF(Transport!$H$4="Multi-unit Residential",Data!G40,IF(Transport!$H$4="Education",Data!AO40,IF(Transport!$H$4="Mixed-use Building",Z43,Data!X40)))</f>
        <v>0</v>
      </c>
      <c r="H39">
        <f>IF(Transport!$H$4="Multi-unit Residential",Data!H40,IF(Transport!$H$4="Education",Data!AP40,IF(Transport!$H$4="Mixed-use Building",AA43,Data!Y40)))</f>
        <v>0.75</v>
      </c>
      <c r="I39">
        <f>IF(Transport!$H$4="Multi-unit Residential",Data!I40,IF(Transport!$H$4="Education",Data!AQ40,IF(Transport!$H$4="Mixed-use Building",AB43,Data!Z40)))</f>
        <v>0.03</v>
      </c>
      <c r="J39">
        <f>IF(Transport!$H$4="Multi-unit Residential",Data!J40,IF(Transport!$H$4="Education",Data!AR40,IF(Transport!$H$4="Mixed-use Building",AC43,Data!AA40)))</f>
        <v>0</v>
      </c>
      <c r="K39">
        <f>IF(Transport!$H$4="Multi-unit Residential",Data!K40,IF(Transport!$H$4="Education",Data!AS40,IF(Transport!$H$4="Mixed-use Building",AD43,Data!AB40)))</f>
        <v>0</v>
      </c>
      <c r="L39">
        <f>IF(Transport!$H$4="Multi-unit Residential",Data!L40,IF(Transport!$H$4="Education",Data!AT40,IF(Transport!$H$4="Mixed-use Building",AE43,Data!AC40)))</f>
        <v>0.22</v>
      </c>
      <c r="M39">
        <f>IF(Transport!$H$4="Multi-unit Residential",Data!M40,IF(Transport!$H$4="Education",Data!AU40,IF(Transport!$H$4="Mixed-use Building",AF43,Data!AD40)))</f>
        <v>0.02</v>
      </c>
      <c r="N39">
        <f>IF(Transport!$H$4="Multi-unit Residential",Data!N40,IF(Transport!$H$4="Education",Data!AV40,IF(Transport!$H$4="Mixed-use Building",AG43,Data!AE40)))</f>
        <v>2.7651270890913402</v>
      </c>
      <c r="O39">
        <f>IF(Transport!$H$4="Multi-unit Residential",Data!O40,IF(Transport!$H$4="Education",Data!AW40,IF(Transport!$H$4="Mixed-use Building",AH43,Data!AF40)))</f>
        <v>174.12446609999901</v>
      </c>
      <c r="P39">
        <f>IF(Transport!$H$4="Multi-unit Residential",Data!P40,IF(Transport!$H$4="Education",Data!AX40,IF(Transport!$H$4="Mixed-use Building",AI43,Data!AG40)))</f>
        <v>-35.256537620000003</v>
      </c>
    </row>
    <row r="40" spans="1:16" x14ac:dyDescent="0.55000000000000004">
      <c r="A40">
        <f>IF(Transport!$H$4="Multi-unit Residential",Data!A41,IF(Transport!$H$4="Education",Data!AI41,IF(Transport!$H$4="Mixed-use Building",T44,Data!R41)))</f>
        <v>103900</v>
      </c>
      <c r="B40" t="str">
        <f>IF(Transport!$H$4="Multi-unit Residential",Data!B41,IF(Transport!$H$4="Education",Data!AJ41,IF(Transport!$H$4="Mixed-use Building",U44,Data!S41)))</f>
        <v>Paihia</v>
      </c>
      <c r="C40" t="str">
        <f>IF(Transport!$H$4="Multi-unit Residential",Data!C41,IF(Transport!$H$4="Education",Data!AK41,IF(Transport!$H$4="Mixed-use Building",V44,Data!T41)))</f>
        <v>New Zealand</v>
      </c>
      <c r="D40">
        <f>IF(Transport!$H$4="Multi-unit Residential",Data!D41,IF(Transport!$H$4="Education",Data!AL41,IF(Transport!$H$4="Mixed-use Building",W44,Data!U41)))</f>
        <v>0</v>
      </c>
      <c r="E40">
        <f>IF(Transport!$H$4="Multi-unit Residential",Data!E41,IF(Transport!$H$4="Education",Data!AM41,IF(Transport!$H$4="Mixed-use Building",X44,Data!V41)))</f>
        <v>0</v>
      </c>
      <c r="F40">
        <f>IF(Transport!$H$4="Multi-unit Residential",Data!F41,IF(Transport!$H$4="Education",Data!AN41,IF(Transport!$H$4="Mixed-use Building",Y44,Data!W41)))</f>
        <v>0</v>
      </c>
      <c r="G40">
        <f>IF(Transport!$H$4="Multi-unit Residential",Data!G41,IF(Transport!$H$4="Education",Data!AO41,IF(Transport!$H$4="Mixed-use Building",Z44,Data!X41)))</f>
        <v>0</v>
      </c>
      <c r="H40">
        <f>IF(Transport!$H$4="Multi-unit Residential",Data!H41,IF(Transport!$H$4="Education",Data!AP41,IF(Transport!$H$4="Mixed-use Building",AA44,Data!Y41)))</f>
        <v>0.82</v>
      </c>
      <c r="I40">
        <f>IF(Transport!$H$4="Multi-unit Residential",Data!I41,IF(Transport!$H$4="Education",Data!AQ41,IF(Transport!$H$4="Mixed-use Building",AB44,Data!Z41)))</f>
        <v>0.02</v>
      </c>
      <c r="J40">
        <f>IF(Transport!$H$4="Multi-unit Residential",Data!J41,IF(Transport!$H$4="Education",Data!AR41,IF(Transport!$H$4="Mixed-use Building",AC44,Data!AA41)))</f>
        <v>0</v>
      </c>
      <c r="K40">
        <f>IF(Transport!$H$4="Multi-unit Residential",Data!K41,IF(Transport!$H$4="Education",Data!AS41,IF(Transport!$H$4="Mixed-use Building",AD44,Data!AB41)))</f>
        <v>0</v>
      </c>
      <c r="L40">
        <f>IF(Transport!$H$4="Multi-unit Residential",Data!L41,IF(Transport!$H$4="Education",Data!AT41,IF(Transport!$H$4="Mixed-use Building",AE44,Data!AC41)))</f>
        <v>0.16</v>
      </c>
      <c r="M40">
        <f>IF(Transport!$H$4="Multi-unit Residential",Data!M41,IF(Transport!$H$4="Education",Data!AU41,IF(Transport!$H$4="Mixed-use Building",AF44,Data!AD41)))</f>
        <v>0.02</v>
      </c>
      <c r="N40">
        <f>IF(Transport!$H$4="Multi-unit Residential",Data!N41,IF(Transport!$H$4="Education",Data!AV41,IF(Transport!$H$4="Mixed-use Building",AG44,Data!AE41)))</f>
        <v>6.6505807877622498</v>
      </c>
      <c r="O40">
        <f>IF(Transport!$H$4="Multi-unit Residential",Data!O41,IF(Transport!$H$4="Education",Data!AW41,IF(Transport!$H$4="Mixed-use Building",AH44,Data!AF41)))</f>
        <v>174.08666389999999</v>
      </c>
      <c r="P40">
        <f>IF(Transport!$H$4="Multi-unit Residential",Data!P41,IF(Transport!$H$4="Education",Data!AX41,IF(Transport!$H$4="Mixed-use Building",AI44,Data!AG41)))</f>
        <v>-35.283301280000003</v>
      </c>
    </row>
    <row r="41" spans="1:16" x14ac:dyDescent="0.55000000000000004">
      <c r="A41">
        <f>IF(Transport!$H$4="Multi-unit Residential",Data!A42,IF(Transport!$H$4="Education",Data!AI42,IF(Transport!$H$4="Mixed-use Building",T45,Data!R42)))</f>
        <v>104000</v>
      </c>
      <c r="B41" t="str">
        <f>IF(Transport!$H$4="Multi-unit Residential",Data!B42,IF(Transport!$H$4="Education",Data!AJ42,IF(Transport!$H$4="Mixed-use Building",U45,Data!S42)))</f>
        <v>Mataraua Forest</v>
      </c>
      <c r="C41" t="str">
        <f>IF(Transport!$H$4="Multi-unit Residential",Data!C42,IF(Transport!$H$4="Education",Data!AK42,IF(Transport!$H$4="Mixed-use Building",V45,Data!T42)))</f>
        <v>New Zealand</v>
      </c>
      <c r="D41">
        <f>IF(Transport!$H$4="Multi-unit Residential",Data!D42,IF(Transport!$H$4="Education",Data!AL42,IF(Transport!$H$4="Mixed-use Building",W45,Data!U42)))</f>
        <v>0</v>
      </c>
      <c r="E41">
        <f>IF(Transport!$H$4="Multi-unit Residential",Data!E42,IF(Transport!$H$4="Education",Data!AM42,IF(Transport!$H$4="Mixed-use Building",X45,Data!V42)))</f>
        <v>0</v>
      </c>
      <c r="F41">
        <f>IF(Transport!$H$4="Multi-unit Residential",Data!F42,IF(Transport!$H$4="Education",Data!AN42,IF(Transport!$H$4="Mixed-use Building",Y45,Data!W42)))</f>
        <v>0</v>
      </c>
      <c r="G41">
        <f>IF(Transport!$H$4="Multi-unit Residential",Data!G42,IF(Transport!$H$4="Education",Data!AO42,IF(Transport!$H$4="Mixed-use Building",Z45,Data!X42)))</f>
        <v>0</v>
      </c>
      <c r="H41">
        <f>IF(Transport!$H$4="Multi-unit Residential",Data!H42,IF(Transport!$H$4="Education",Data!AP42,IF(Transport!$H$4="Mixed-use Building",AA45,Data!Y42)))</f>
        <v>1</v>
      </c>
      <c r="I41">
        <f>IF(Transport!$H$4="Multi-unit Residential",Data!I42,IF(Transport!$H$4="Education",Data!AQ42,IF(Transport!$H$4="Mixed-use Building",AB45,Data!Z42)))</f>
        <v>0</v>
      </c>
      <c r="J41">
        <f>IF(Transport!$H$4="Multi-unit Residential",Data!J42,IF(Transport!$H$4="Education",Data!AR42,IF(Transport!$H$4="Mixed-use Building",AC45,Data!AA42)))</f>
        <v>0</v>
      </c>
      <c r="K41">
        <f>IF(Transport!$H$4="Multi-unit Residential",Data!K42,IF(Transport!$H$4="Education",Data!AS42,IF(Transport!$H$4="Mixed-use Building",AD45,Data!AB42)))</f>
        <v>0</v>
      </c>
      <c r="L41">
        <f>IF(Transport!$H$4="Multi-unit Residential",Data!L42,IF(Transport!$H$4="Education",Data!AT42,IF(Transport!$H$4="Mixed-use Building",AE45,Data!AC42)))</f>
        <v>0</v>
      </c>
      <c r="M41">
        <f>IF(Transport!$H$4="Multi-unit Residential",Data!M42,IF(Transport!$H$4="Education",Data!AU42,IF(Transport!$H$4="Mixed-use Building",AF45,Data!AD42)))</f>
        <v>0.02</v>
      </c>
      <c r="N41" t="str">
        <f>IF(Transport!$H$4="Multi-unit Residential",Data!N42,IF(Transport!$H$4="Education",Data!AV42,IF(Transport!$H$4="Mixed-use Building",AG45,Data!AE42)))</f>
        <v>?</v>
      </c>
      <c r="O41">
        <f>IF(Transport!$H$4="Multi-unit Residential",Data!O42,IF(Transport!$H$4="Education",Data!AW42,IF(Transport!$H$4="Mixed-use Building",AH45,Data!AF42)))</f>
        <v>173.80536519999899</v>
      </c>
      <c r="P41">
        <f>IF(Transport!$H$4="Multi-unit Residential",Data!P42,IF(Transport!$H$4="Education",Data!AX42,IF(Transport!$H$4="Mixed-use Building",AI45,Data!AG42)))</f>
        <v>-35.547155259999997</v>
      </c>
    </row>
    <row r="42" spans="1:16" x14ac:dyDescent="0.55000000000000004">
      <c r="A42">
        <f>IF(Transport!$H$4="Multi-unit Residential",Data!A43,IF(Transport!$H$4="Education",Data!AI43,IF(Transport!$H$4="Mixed-use Building",T46,Data!R43)))</f>
        <v>104100</v>
      </c>
      <c r="B42" t="str">
        <f>IF(Transport!$H$4="Multi-unit Residential",Data!B43,IF(Transport!$H$4="Education",Data!AJ43,IF(Transport!$H$4="Mixed-use Building",U46,Data!S43)))</f>
        <v>Matawaia-Taumarere</v>
      </c>
      <c r="C42" t="str">
        <f>IF(Transport!$H$4="Multi-unit Residential",Data!C43,IF(Transport!$H$4="Education",Data!AK43,IF(Transport!$H$4="Mixed-use Building",V46,Data!T43)))</f>
        <v>New Zealand</v>
      </c>
      <c r="D42">
        <f>IF(Transport!$H$4="Multi-unit Residential",Data!D43,IF(Transport!$H$4="Education",Data!AL43,IF(Transport!$H$4="Mixed-use Building",W46,Data!U43)))</f>
        <v>0</v>
      </c>
      <c r="E42">
        <f>IF(Transport!$H$4="Multi-unit Residential",Data!E43,IF(Transport!$H$4="Education",Data!AM43,IF(Transport!$H$4="Mixed-use Building",X46,Data!V43)))</f>
        <v>0</v>
      </c>
      <c r="F42">
        <f>IF(Transport!$H$4="Multi-unit Residential",Data!F43,IF(Transport!$H$4="Education",Data!AN43,IF(Transport!$H$4="Mixed-use Building",Y46,Data!W43)))</f>
        <v>0</v>
      </c>
      <c r="G42">
        <f>IF(Transport!$H$4="Multi-unit Residential",Data!G43,IF(Transport!$H$4="Education",Data!AO43,IF(Transport!$H$4="Mixed-use Building",Z46,Data!X43)))</f>
        <v>0</v>
      </c>
      <c r="H42">
        <f>IF(Transport!$H$4="Multi-unit Residential",Data!H43,IF(Transport!$H$4="Education",Data!AP43,IF(Transport!$H$4="Mixed-use Building",AA46,Data!Y43)))</f>
        <v>1</v>
      </c>
      <c r="I42">
        <f>IF(Transport!$H$4="Multi-unit Residential",Data!I43,IF(Transport!$H$4="Education",Data!AQ43,IF(Transport!$H$4="Mixed-use Building",AB46,Data!Z43)))</f>
        <v>0</v>
      </c>
      <c r="J42">
        <f>IF(Transport!$H$4="Multi-unit Residential",Data!J43,IF(Transport!$H$4="Education",Data!AR43,IF(Transport!$H$4="Mixed-use Building",AC46,Data!AA43)))</f>
        <v>0</v>
      </c>
      <c r="K42">
        <f>IF(Transport!$H$4="Multi-unit Residential",Data!K43,IF(Transport!$H$4="Education",Data!AS43,IF(Transport!$H$4="Mixed-use Building",AD46,Data!AB43)))</f>
        <v>0</v>
      </c>
      <c r="L42">
        <f>IF(Transport!$H$4="Multi-unit Residential",Data!L43,IF(Transport!$H$4="Education",Data!AT43,IF(Transport!$H$4="Mixed-use Building",AE46,Data!AC43)))</f>
        <v>0</v>
      </c>
      <c r="M42">
        <f>IF(Transport!$H$4="Multi-unit Residential",Data!M43,IF(Transport!$H$4="Education",Data!AU43,IF(Transport!$H$4="Mixed-use Building",AF46,Data!AD43)))</f>
        <v>0.02</v>
      </c>
      <c r="N42">
        <f>IF(Transport!$H$4="Multi-unit Residential",Data!N43,IF(Transport!$H$4="Education",Data!AV43,IF(Transport!$H$4="Mixed-use Building",AG46,Data!AE43)))</f>
        <v>3.19065598154857</v>
      </c>
      <c r="O42">
        <f>IF(Transport!$H$4="Multi-unit Residential",Data!O43,IF(Transport!$H$4="Education",Data!AW43,IF(Transport!$H$4="Mixed-use Building",AH46,Data!AF43)))</f>
        <v>174.00351209999999</v>
      </c>
      <c r="P42">
        <f>IF(Transport!$H$4="Multi-unit Residential",Data!P43,IF(Transport!$H$4="Education",Data!AX43,IF(Transport!$H$4="Mixed-use Building",AI46,Data!AG43)))</f>
        <v>-35.46063564</v>
      </c>
    </row>
    <row r="43" spans="1:16" x14ac:dyDescent="0.55000000000000004">
      <c r="A43">
        <f>IF(Transport!$H$4="Multi-unit Residential",Data!A44,IF(Transport!$H$4="Education",Data!AI44,IF(Transport!$H$4="Mixed-use Building",T47,Data!R44)))</f>
        <v>104200</v>
      </c>
      <c r="B43" t="str">
        <f>IF(Transport!$H$4="Multi-unit Residential",Data!B44,IF(Transport!$H$4="Education",Data!AJ44,IF(Transport!$H$4="Mixed-use Building",U47,Data!S44)))</f>
        <v>Russell Peninsula</v>
      </c>
      <c r="C43" t="str">
        <f>IF(Transport!$H$4="Multi-unit Residential",Data!C44,IF(Transport!$H$4="Education",Data!AK44,IF(Transport!$H$4="Mixed-use Building",V47,Data!T44)))</f>
        <v>New Zealand</v>
      </c>
      <c r="D43">
        <f>IF(Transport!$H$4="Multi-unit Residential",Data!D44,IF(Transport!$H$4="Education",Data!AL44,IF(Transport!$H$4="Mixed-use Building",W47,Data!U44)))</f>
        <v>0</v>
      </c>
      <c r="E43">
        <f>IF(Transport!$H$4="Multi-unit Residential",Data!E44,IF(Transport!$H$4="Education",Data!AM44,IF(Transport!$H$4="Mixed-use Building",X47,Data!V44)))</f>
        <v>0</v>
      </c>
      <c r="F43">
        <f>IF(Transport!$H$4="Multi-unit Residential",Data!F44,IF(Transport!$H$4="Education",Data!AN44,IF(Transport!$H$4="Mixed-use Building",Y47,Data!W44)))</f>
        <v>0</v>
      </c>
      <c r="G43">
        <f>IF(Transport!$H$4="Multi-unit Residential",Data!G44,IF(Transport!$H$4="Education",Data!AO44,IF(Transport!$H$4="Mixed-use Building",Z47,Data!X44)))</f>
        <v>0</v>
      </c>
      <c r="H43">
        <f>IF(Transport!$H$4="Multi-unit Residential",Data!H44,IF(Transport!$H$4="Education",Data!AP44,IF(Transport!$H$4="Mixed-use Building",AA47,Data!Y44)))</f>
        <v>1</v>
      </c>
      <c r="I43">
        <f>IF(Transport!$H$4="Multi-unit Residential",Data!I44,IF(Transport!$H$4="Education",Data!AQ44,IF(Transport!$H$4="Mixed-use Building",AB47,Data!Z44)))</f>
        <v>0</v>
      </c>
      <c r="J43">
        <f>IF(Transport!$H$4="Multi-unit Residential",Data!J44,IF(Transport!$H$4="Education",Data!AR44,IF(Transport!$H$4="Mixed-use Building",AC47,Data!AA44)))</f>
        <v>0</v>
      </c>
      <c r="K43">
        <f>IF(Transport!$H$4="Multi-unit Residential",Data!K44,IF(Transport!$H$4="Education",Data!AS44,IF(Transport!$H$4="Mixed-use Building",AD47,Data!AB44)))</f>
        <v>0</v>
      </c>
      <c r="L43">
        <f>IF(Transport!$H$4="Multi-unit Residential",Data!L44,IF(Transport!$H$4="Education",Data!AT44,IF(Transport!$H$4="Mixed-use Building",AE47,Data!AC44)))</f>
        <v>0</v>
      </c>
      <c r="M43">
        <f>IF(Transport!$H$4="Multi-unit Residential",Data!M44,IF(Transport!$H$4="Education",Data!AU44,IF(Transport!$H$4="Mixed-use Building",AF47,Data!AD44)))</f>
        <v>0.02</v>
      </c>
      <c r="N43">
        <f>IF(Transport!$H$4="Multi-unit Residential",Data!N44,IF(Transport!$H$4="Education",Data!AV44,IF(Transport!$H$4="Mixed-use Building",AG47,Data!AE44)))</f>
        <v>2.7391954557648699</v>
      </c>
      <c r="O43">
        <f>IF(Transport!$H$4="Multi-unit Residential",Data!O44,IF(Transport!$H$4="Education",Data!AW44,IF(Transport!$H$4="Mixed-use Building",AH47,Data!AF44)))</f>
        <v>174.16208810000001</v>
      </c>
      <c r="P43">
        <f>IF(Transport!$H$4="Multi-unit Residential",Data!P44,IF(Transport!$H$4="Education",Data!AX44,IF(Transport!$H$4="Mixed-use Building",AI47,Data!AG44)))</f>
        <v>-35.28676755</v>
      </c>
    </row>
    <row r="44" spans="1:16" x14ac:dyDescent="0.55000000000000004">
      <c r="A44">
        <f>IF(Transport!$H$4="Multi-unit Residential",Data!A45,IF(Transport!$H$4="Education",Data!AI45,IF(Transport!$H$4="Mixed-use Building",T48,Data!R45)))</f>
        <v>104300</v>
      </c>
      <c r="B44" t="str">
        <f>IF(Transport!$H$4="Multi-unit Residential",Data!B45,IF(Transport!$H$4="Education",Data!AJ45,IF(Transport!$H$4="Mixed-use Building",U48,Data!S45)))</f>
        <v>Opua (Far North District)</v>
      </c>
      <c r="C44" t="str">
        <f>IF(Transport!$H$4="Multi-unit Residential",Data!C45,IF(Transport!$H$4="Education",Data!AK45,IF(Transport!$H$4="Mixed-use Building",V48,Data!T45)))</f>
        <v>New Zealand</v>
      </c>
      <c r="D44">
        <f>IF(Transport!$H$4="Multi-unit Residential",Data!D45,IF(Transport!$H$4="Education",Data!AL45,IF(Transport!$H$4="Mixed-use Building",W48,Data!U45)))</f>
        <v>0</v>
      </c>
      <c r="E44">
        <f>IF(Transport!$H$4="Multi-unit Residential",Data!E45,IF(Transport!$H$4="Education",Data!AM45,IF(Transport!$H$4="Mixed-use Building",X48,Data!V45)))</f>
        <v>0</v>
      </c>
      <c r="F44">
        <f>IF(Transport!$H$4="Multi-unit Residential",Data!F45,IF(Transport!$H$4="Education",Data!AN45,IF(Transport!$H$4="Mixed-use Building",Y48,Data!W45)))</f>
        <v>0</v>
      </c>
      <c r="G44">
        <f>IF(Transport!$H$4="Multi-unit Residential",Data!G45,IF(Transport!$H$4="Education",Data!AO45,IF(Transport!$H$4="Mixed-use Building",Z48,Data!X45)))</f>
        <v>0</v>
      </c>
      <c r="H44">
        <f>IF(Transport!$H$4="Multi-unit Residential",Data!H45,IF(Transport!$H$4="Education",Data!AP45,IF(Transport!$H$4="Mixed-use Building",AA48,Data!Y45)))</f>
        <v>1</v>
      </c>
      <c r="I44">
        <f>IF(Transport!$H$4="Multi-unit Residential",Data!I45,IF(Transport!$H$4="Education",Data!AQ45,IF(Transport!$H$4="Mixed-use Building",AB48,Data!Z45)))</f>
        <v>0</v>
      </c>
      <c r="J44">
        <f>IF(Transport!$H$4="Multi-unit Residential",Data!J45,IF(Transport!$H$4="Education",Data!AR45,IF(Transport!$H$4="Mixed-use Building",AC48,Data!AA45)))</f>
        <v>0</v>
      </c>
      <c r="K44">
        <f>IF(Transport!$H$4="Multi-unit Residential",Data!K45,IF(Transport!$H$4="Education",Data!AS45,IF(Transport!$H$4="Mixed-use Building",AD48,Data!AB45)))</f>
        <v>0</v>
      </c>
      <c r="L44">
        <f>IF(Transport!$H$4="Multi-unit Residential",Data!L45,IF(Transport!$H$4="Education",Data!AT45,IF(Transport!$H$4="Mixed-use Building",AE48,Data!AC45)))</f>
        <v>0</v>
      </c>
      <c r="M44">
        <f>IF(Transport!$H$4="Multi-unit Residential",Data!M45,IF(Transport!$H$4="Education",Data!AU45,IF(Transport!$H$4="Mixed-use Building",AF48,Data!AD45)))</f>
        <v>0.02</v>
      </c>
      <c r="N44">
        <f>IF(Transport!$H$4="Multi-unit Residential",Data!N45,IF(Transport!$H$4="Education",Data!AV45,IF(Transport!$H$4="Mixed-use Building",AG48,Data!AE45)))</f>
        <v>6.5884214642769701</v>
      </c>
      <c r="O44">
        <f>IF(Transport!$H$4="Multi-unit Residential",Data!O45,IF(Transport!$H$4="Education",Data!AW45,IF(Transport!$H$4="Mixed-use Building",AH48,Data!AF45)))</f>
        <v>174.10207299999999</v>
      </c>
      <c r="P44">
        <f>IF(Transport!$H$4="Multi-unit Residential",Data!P45,IF(Transport!$H$4="Education",Data!AX45,IF(Transport!$H$4="Mixed-use Building",AI48,Data!AG45)))</f>
        <v>-35.308762549999997</v>
      </c>
    </row>
    <row r="45" spans="1:16" x14ac:dyDescent="0.55000000000000004">
      <c r="A45">
        <f>IF(Transport!$H$4="Multi-unit Residential",Data!A46,IF(Transport!$H$4="Education",Data!AI46,IF(Transport!$H$4="Mixed-use Building",T49,Data!R46)))</f>
        <v>104400</v>
      </c>
      <c r="B45" t="str">
        <f>IF(Transport!$H$4="Multi-unit Residential",Data!B46,IF(Transport!$H$4="Education",Data!AJ46,IF(Transport!$H$4="Mixed-use Building",U49,Data!S46)))</f>
        <v>Russell Forest-Rawhiti</v>
      </c>
      <c r="C45" t="str">
        <f>IF(Transport!$H$4="Multi-unit Residential",Data!C46,IF(Transport!$H$4="Education",Data!AK46,IF(Transport!$H$4="Mixed-use Building",V49,Data!T46)))</f>
        <v>New Zealand</v>
      </c>
      <c r="D45">
        <f>IF(Transport!$H$4="Multi-unit Residential",Data!D46,IF(Transport!$H$4="Education",Data!AL46,IF(Transport!$H$4="Mixed-use Building",W49,Data!U46)))</f>
        <v>0</v>
      </c>
      <c r="E45">
        <f>IF(Transport!$H$4="Multi-unit Residential",Data!E46,IF(Transport!$H$4="Education",Data!AM46,IF(Transport!$H$4="Mixed-use Building",X49,Data!V46)))</f>
        <v>0</v>
      </c>
      <c r="F45">
        <f>IF(Transport!$H$4="Multi-unit Residential",Data!F46,IF(Transport!$H$4="Education",Data!AN46,IF(Transport!$H$4="Mixed-use Building",Y49,Data!W46)))</f>
        <v>0</v>
      </c>
      <c r="G45">
        <f>IF(Transport!$H$4="Multi-unit Residential",Data!G46,IF(Transport!$H$4="Education",Data!AO46,IF(Transport!$H$4="Mixed-use Building",Z49,Data!X46)))</f>
        <v>0</v>
      </c>
      <c r="H45">
        <f>IF(Transport!$H$4="Multi-unit Residential",Data!H46,IF(Transport!$H$4="Education",Data!AP46,IF(Transport!$H$4="Mixed-use Building",AA49,Data!Y46)))</f>
        <v>1</v>
      </c>
      <c r="I45">
        <f>IF(Transport!$H$4="Multi-unit Residential",Data!I46,IF(Transport!$H$4="Education",Data!AQ46,IF(Transport!$H$4="Mixed-use Building",AB49,Data!Z46)))</f>
        <v>0</v>
      </c>
      <c r="J45">
        <f>IF(Transport!$H$4="Multi-unit Residential",Data!J46,IF(Transport!$H$4="Education",Data!AR46,IF(Transport!$H$4="Mixed-use Building",AC49,Data!AA46)))</f>
        <v>0</v>
      </c>
      <c r="K45">
        <f>IF(Transport!$H$4="Multi-unit Residential",Data!K46,IF(Transport!$H$4="Education",Data!AS46,IF(Transport!$H$4="Mixed-use Building",AD49,Data!AB46)))</f>
        <v>0</v>
      </c>
      <c r="L45">
        <f>IF(Transport!$H$4="Multi-unit Residential",Data!L46,IF(Transport!$H$4="Education",Data!AT46,IF(Transport!$H$4="Mixed-use Building",AE49,Data!AC46)))</f>
        <v>0</v>
      </c>
      <c r="M45">
        <f>IF(Transport!$H$4="Multi-unit Residential",Data!M46,IF(Transport!$H$4="Education",Data!AU46,IF(Transport!$H$4="Mixed-use Building",AF49,Data!AD46)))</f>
        <v>0.02</v>
      </c>
      <c r="N45" t="str">
        <f>IF(Transport!$H$4="Multi-unit Residential",Data!N46,IF(Transport!$H$4="Education",Data!AV46,IF(Transport!$H$4="Mixed-use Building",AG49,Data!AE46)))</f>
        <v>?</v>
      </c>
      <c r="O45">
        <f>IF(Transport!$H$4="Multi-unit Residential",Data!O46,IF(Transport!$H$4="Education",Data!AW46,IF(Transport!$H$4="Mixed-use Building",AH49,Data!AF46)))</f>
        <v>174.23220939999999</v>
      </c>
      <c r="P45">
        <f>IF(Transport!$H$4="Multi-unit Residential",Data!P46,IF(Transport!$H$4="Education",Data!AX46,IF(Transport!$H$4="Mixed-use Building",AI49,Data!AG46)))</f>
        <v>-35.315317</v>
      </c>
    </row>
    <row r="46" spans="1:16" x14ac:dyDescent="0.55000000000000004">
      <c r="A46">
        <f>IF(Transport!$H$4="Multi-unit Residential",Data!A47,IF(Transport!$H$4="Education",Data!AI47,IF(Transport!$H$4="Mixed-use Building",T50,Data!R47)))</f>
        <v>104500</v>
      </c>
      <c r="B46" t="str">
        <f>IF(Transport!$H$4="Multi-unit Residential",Data!B47,IF(Transport!$H$4="Education",Data!AJ47,IF(Transport!$H$4="Mixed-use Building",U50,Data!S47)))</f>
        <v>Moerewa</v>
      </c>
      <c r="C46" t="str">
        <f>IF(Transport!$H$4="Multi-unit Residential",Data!C47,IF(Transport!$H$4="Education",Data!AK47,IF(Transport!$H$4="Mixed-use Building",V50,Data!T47)))</f>
        <v>New Zealand</v>
      </c>
      <c r="D46">
        <f>IF(Transport!$H$4="Multi-unit Residential",Data!D47,IF(Transport!$H$4="Education",Data!AL47,IF(Transport!$H$4="Mixed-use Building",W50,Data!U47)))</f>
        <v>0</v>
      </c>
      <c r="E46">
        <f>IF(Transport!$H$4="Multi-unit Residential",Data!E47,IF(Transport!$H$4="Education",Data!AM47,IF(Transport!$H$4="Mixed-use Building",X50,Data!V47)))</f>
        <v>0</v>
      </c>
      <c r="F46">
        <f>IF(Transport!$H$4="Multi-unit Residential",Data!F47,IF(Transport!$H$4="Education",Data!AN47,IF(Transport!$H$4="Mixed-use Building",Y50,Data!W47)))</f>
        <v>0</v>
      </c>
      <c r="G46">
        <f>IF(Transport!$H$4="Multi-unit Residential",Data!G47,IF(Transport!$H$4="Education",Data!AO47,IF(Transport!$H$4="Mixed-use Building",Z50,Data!X47)))</f>
        <v>0</v>
      </c>
      <c r="H46">
        <f>IF(Transport!$H$4="Multi-unit Residential",Data!H47,IF(Transport!$H$4="Education",Data!AP47,IF(Transport!$H$4="Mixed-use Building",AA50,Data!Y47)))</f>
        <v>0.82</v>
      </c>
      <c r="I46">
        <f>IF(Transport!$H$4="Multi-unit Residential",Data!I47,IF(Transport!$H$4="Education",Data!AQ47,IF(Transport!$H$4="Mixed-use Building",AB50,Data!Z47)))</f>
        <v>0.11</v>
      </c>
      <c r="J46">
        <f>IF(Transport!$H$4="Multi-unit Residential",Data!J47,IF(Transport!$H$4="Education",Data!AR47,IF(Transport!$H$4="Mixed-use Building",AC50,Data!AA47)))</f>
        <v>0</v>
      </c>
      <c r="K46">
        <f>IF(Transport!$H$4="Multi-unit Residential",Data!K47,IF(Transport!$H$4="Education",Data!AS47,IF(Transport!$H$4="Mixed-use Building",AD50,Data!AB47)))</f>
        <v>0</v>
      </c>
      <c r="L46">
        <f>IF(Transport!$H$4="Multi-unit Residential",Data!L47,IF(Transport!$H$4="Education",Data!AT47,IF(Transport!$H$4="Mixed-use Building",AE50,Data!AC47)))</f>
        <v>7.0000000000000007E-2</v>
      </c>
      <c r="M46">
        <f>IF(Transport!$H$4="Multi-unit Residential",Data!M47,IF(Transport!$H$4="Education",Data!AU47,IF(Transport!$H$4="Mixed-use Building",AF50,Data!AD47)))</f>
        <v>0.02</v>
      </c>
      <c r="N46">
        <f>IF(Transport!$H$4="Multi-unit Residential",Data!N47,IF(Transport!$H$4="Education",Data!AV47,IF(Transport!$H$4="Mixed-use Building",AG50,Data!AE47)))</f>
        <v>5.7182887105156901</v>
      </c>
      <c r="O46">
        <f>IF(Transport!$H$4="Multi-unit Residential",Data!O47,IF(Transport!$H$4="Education",Data!AW47,IF(Transport!$H$4="Mixed-use Building",AH50,Data!AF47)))</f>
        <v>174.02243229999999</v>
      </c>
      <c r="P46">
        <f>IF(Transport!$H$4="Multi-unit Residential",Data!P47,IF(Transport!$H$4="Education",Data!AX47,IF(Transport!$H$4="Mixed-use Building",AI50,Data!AG47)))</f>
        <v>-35.385533420000002</v>
      </c>
    </row>
    <row r="47" spans="1:16" x14ac:dyDescent="0.55000000000000004">
      <c r="A47">
        <f>IF(Transport!$H$4="Multi-unit Residential",Data!A48,IF(Transport!$H$4="Education",Data!AI48,IF(Transport!$H$4="Mixed-use Building",T51,Data!R48)))</f>
        <v>104600</v>
      </c>
      <c r="B47" t="str">
        <f>IF(Transport!$H$4="Multi-unit Residential",Data!B48,IF(Transport!$H$4="Education",Data!AJ48,IF(Transport!$H$4="Mixed-use Building",U51,Data!S48)))</f>
        <v>Kawakawa</v>
      </c>
      <c r="C47" t="str">
        <f>IF(Transport!$H$4="Multi-unit Residential",Data!C48,IF(Transport!$H$4="Education",Data!AK48,IF(Transport!$H$4="Mixed-use Building",V51,Data!T48)))</f>
        <v>New Zealand</v>
      </c>
      <c r="D47">
        <f>IF(Transport!$H$4="Multi-unit Residential",Data!D48,IF(Transport!$H$4="Education",Data!AL48,IF(Transport!$H$4="Mixed-use Building",W51,Data!U48)))</f>
        <v>0</v>
      </c>
      <c r="E47">
        <f>IF(Transport!$H$4="Multi-unit Residential",Data!E48,IF(Transport!$H$4="Education",Data!AM48,IF(Transport!$H$4="Mixed-use Building",X51,Data!V48)))</f>
        <v>0</v>
      </c>
      <c r="F47">
        <f>IF(Transport!$H$4="Multi-unit Residential",Data!F48,IF(Transport!$H$4="Education",Data!AN48,IF(Transport!$H$4="Mixed-use Building",Y51,Data!W48)))</f>
        <v>0</v>
      </c>
      <c r="G47">
        <f>IF(Transport!$H$4="Multi-unit Residential",Data!G48,IF(Transport!$H$4="Education",Data!AO48,IF(Transport!$H$4="Mixed-use Building",Z51,Data!X48)))</f>
        <v>0</v>
      </c>
      <c r="H47">
        <f>IF(Transport!$H$4="Multi-unit Residential",Data!H48,IF(Transport!$H$4="Education",Data!AP48,IF(Transport!$H$4="Mixed-use Building",AA51,Data!Y48)))</f>
        <v>0.92</v>
      </c>
      <c r="I47">
        <f>IF(Transport!$H$4="Multi-unit Residential",Data!I48,IF(Transport!$H$4="Education",Data!AQ48,IF(Transport!$H$4="Mixed-use Building",AB51,Data!Z48)))</f>
        <v>0.01</v>
      </c>
      <c r="J47">
        <f>IF(Transport!$H$4="Multi-unit Residential",Data!J48,IF(Transport!$H$4="Education",Data!AR48,IF(Transport!$H$4="Mixed-use Building",AC51,Data!AA48)))</f>
        <v>0</v>
      </c>
      <c r="K47">
        <f>IF(Transport!$H$4="Multi-unit Residential",Data!K48,IF(Transport!$H$4="Education",Data!AS48,IF(Transport!$H$4="Mixed-use Building",AD51,Data!AB48)))</f>
        <v>0</v>
      </c>
      <c r="L47">
        <f>IF(Transport!$H$4="Multi-unit Residential",Data!L48,IF(Transport!$H$4="Education",Data!AT48,IF(Transport!$H$4="Mixed-use Building",AE51,Data!AC48)))</f>
        <v>7.0000000000000007E-2</v>
      </c>
      <c r="M47">
        <f>IF(Transport!$H$4="Multi-unit Residential",Data!M48,IF(Transport!$H$4="Education",Data!AU48,IF(Transport!$H$4="Mixed-use Building",AF51,Data!AD48)))</f>
        <v>0.02</v>
      </c>
      <c r="N47">
        <f>IF(Transport!$H$4="Multi-unit Residential",Data!N48,IF(Transport!$H$4="Education",Data!AV48,IF(Transport!$H$4="Mixed-use Building",AG51,Data!AE48)))</f>
        <v>12.602168856389399</v>
      </c>
      <c r="O47">
        <f>IF(Transport!$H$4="Multi-unit Residential",Data!O48,IF(Transport!$H$4="Education",Data!AW48,IF(Transport!$H$4="Mixed-use Building",AH51,Data!AF48)))</f>
        <v>174.06951340000001</v>
      </c>
      <c r="P47">
        <f>IF(Transport!$H$4="Multi-unit Residential",Data!P48,IF(Transport!$H$4="Education",Data!AX48,IF(Transport!$H$4="Mixed-use Building",AI51,Data!AG48)))</f>
        <v>-35.381579709999997</v>
      </c>
    </row>
    <row r="48" spans="1:16" x14ac:dyDescent="0.55000000000000004">
      <c r="A48">
        <f>IF(Transport!$H$4="Multi-unit Residential",Data!A49,IF(Transport!$H$4="Education",Data!AI49,IF(Transport!$H$4="Mixed-use Building",T52,Data!R49)))</f>
        <v>104700</v>
      </c>
      <c r="B48" t="str">
        <f>IF(Transport!$H$4="Multi-unit Residential",Data!B49,IF(Transport!$H$4="Education",Data!AJ49,IF(Transport!$H$4="Mixed-use Building",U52,Data!S49)))</f>
        <v>Maromaku</v>
      </c>
      <c r="C48" t="str">
        <f>IF(Transport!$H$4="Multi-unit Residential",Data!C49,IF(Transport!$H$4="Education",Data!AK49,IF(Transport!$H$4="Mixed-use Building",V52,Data!T49)))</f>
        <v>New Zealand</v>
      </c>
      <c r="D48">
        <f>IF(Transport!$H$4="Multi-unit Residential",Data!D49,IF(Transport!$H$4="Education",Data!AL49,IF(Transport!$H$4="Mixed-use Building",W52,Data!U49)))</f>
        <v>0</v>
      </c>
      <c r="E48">
        <f>IF(Transport!$H$4="Multi-unit Residential",Data!E49,IF(Transport!$H$4="Education",Data!AM49,IF(Transport!$H$4="Mixed-use Building",X52,Data!V49)))</f>
        <v>0</v>
      </c>
      <c r="F48">
        <f>IF(Transport!$H$4="Multi-unit Residential",Data!F49,IF(Transport!$H$4="Education",Data!AN49,IF(Transport!$H$4="Mixed-use Building",Y52,Data!W49)))</f>
        <v>0</v>
      </c>
      <c r="G48">
        <f>IF(Transport!$H$4="Multi-unit Residential",Data!G49,IF(Transport!$H$4="Education",Data!AO49,IF(Transport!$H$4="Mixed-use Building",Z52,Data!X49)))</f>
        <v>0</v>
      </c>
      <c r="H48">
        <f>IF(Transport!$H$4="Multi-unit Residential",Data!H49,IF(Transport!$H$4="Education",Data!AP49,IF(Transport!$H$4="Mixed-use Building",AA52,Data!Y49)))</f>
        <v>0.75</v>
      </c>
      <c r="I48">
        <f>IF(Transport!$H$4="Multi-unit Residential",Data!I49,IF(Transport!$H$4="Education",Data!AQ49,IF(Transport!$H$4="Mixed-use Building",AB52,Data!Z49)))</f>
        <v>0</v>
      </c>
      <c r="J48">
        <f>IF(Transport!$H$4="Multi-unit Residential",Data!J49,IF(Transport!$H$4="Education",Data!AR49,IF(Transport!$H$4="Mixed-use Building",AC52,Data!AA49)))</f>
        <v>0</v>
      </c>
      <c r="K48">
        <f>IF(Transport!$H$4="Multi-unit Residential",Data!K49,IF(Transport!$H$4="Education",Data!AS49,IF(Transport!$H$4="Mixed-use Building",AD52,Data!AB49)))</f>
        <v>0</v>
      </c>
      <c r="L48">
        <f>IF(Transport!$H$4="Multi-unit Residential",Data!L49,IF(Transport!$H$4="Education",Data!AT49,IF(Transport!$H$4="Mixed-use Building",AE52,Data!AC49)))</f>
        <v>0.25</v>
      </c>
      <c r="M48">
        <f>IF(Transport!$H$4="Multi-unit Residential",Data!M49,IF(Transport!$H$4="Education",Data!AU49,IF(Transport!$H$4="Mixed-use Building",AF52,Data!AD49)))</f>
        <v>0.02</v>
      </c>
      <c r="N48">
        <f>IF(Transport!$H$4="Multi-unit Residential",Data!N49,IF(Transport!$H$4="Education",Data!AV49,IF(Transport!$H$4="Mixed-use Building",AG52,Data!AE49)))</f>
        <v>492.46373680299502</v>
      </c>
      <c r="O48">
        <f>IF(Transport!$H$4="Multi-unit Residential",Data!O49,IF(Transport!$H$4="Education",Data!AW49,IF(Transport!$H$4="Mixed-use Building",AH52,Data!AF49)))</f>
        <v>174.14132759999899</v>
      </c>
      <c r="P48">
        <f>IF(Transport!$H$4="Multi-unit Residential",Data!P49,IF(Transport!$H$4="Education",Data!AX49,IF(Transport!$H$4="Mixed-use Building",AI52,Data!AG49)))</f>
        <v>-35.478255349999998</v>
      </c>
    </row>
    <row r="49" spans="1:16" x14ac:dyDescent="0.55000000000000004">
      <c r="A49">
        <f>IF(Transport!$H$4="Multi-unit Residential",Data!A50,IF(Transport!$H$4="Education",Data!AI50,IF(Transport!$H$4="Mixed-use Building",T53,Data!R50)))</f>
        <v>104800</v>
      </c>
      <c r="B49" t="str">
        <f>IF(Transport!$H$4="Multi-unit Residential",Data!B50,IF(Transport!$H$4="Education",Data!AJ50,IF(Transport!$H$4="Mixed-use Building",U53,Data!S50)))</f>
        <v>Mangakahia-Hukerenui</v>
      </c>
      <c r="C49" t="str">
        <f>IF(Transport!$H$4="Multi-unit Residential",Data!C50,IF(Transport!$H$4="Education",Data!AK50,IF(Transport!$H$4="Mixed-use Building",V53,Data!T50)))</f>
        <v>New Zealand</v>
      </c>
      <c r="D49">
        <f>IF(Transport!$H$4="Multi-unit Residential",Data!D50,IF(Transport!$H$4="Education",Data!AL50,IF(Transport!$H$4="Mixed-use Building",W53,Data!U50)))</f>
        <v>0</v>
      </c>
      <c r="E49">
        <f>IF(Transport!$H$4="Multi-unit Residential",Data!E50,IF(Transport!$H$4="Education",Data!AM50,IF(Transport!$H$4="Mixed-use Building",X53,Data!V50)))</f>
        <v>0</v>
      </c>
      <c r="F49">
        <f>IF(Transport!$H$4="Multi-unit Residential",Data!F50,IF(Transport!$H$4="Education",Data!AN50,IF(Transport!$H$4="Mixed-use Building",Y53,Data!W50)))</f>
        <v>0</v>
      </c>
      <c r="G49">
        <f>IF(Transport!$H$4="Multi-unit Residential",Data!G50,IF(Transport!$H$4="Education",Data!AO50,IF(Transport!$H$4="Mixed-use Building",Z53,Data!X50)))</f>
        <v>0</v>
      </c>
      <c r="H49">
        <f>IF(Transport!$H$4="Multi-unit Residential",Data!H50,IF(Transport!$H$4="Education",Data!AP50,IF(Transport!$H$4="Mixed-use Building",AA53,Data!Y50)))</f>
        <v>0.9</v>
      </c>
      <c r="I49">
        <f>IF(Transport!$H$4="Multi-unit Residential",Data!I50,IF(Transport!$H$4="Education",Data!AQ50,IF(Transport!$H$4="Mixed-use Building",AB53,Data!Z50)))</f>
        <v>0</v>
      </c>
      <c r="J49">
        <f>IF(Transport!$H$4="Multi-unit Residential",Data!J50,IF(Transport!$H$4="Education",Data!AR50,IF(Transport!$H$4="Mixed-use Building",AC53,Data!AA50)))</f>
        <v>0</v>
      </c>
      <c r="K49">
        <f>IF(Transport!$H$4="Multi-unit Residential",Data!K50,IF(Transport!$H$4="Education",Data!AS50,IF(Transport!$H$4="Mixed-use Building",AD53,Data!AB50)))</f>
        <v>0</v>
      </c>
      <c r="L49">
        <f>IF(Transport!$H$4="Multi-unit Residential",Data!L50,IF(Transport!$H$4="Education",Data!AT50,IF(Transport!$H$4="Mixed-use Building",AE53,Data!AC50)))</f>
        <v>0.1</v>
      </c>
      <c r="M49">
        <f>IF(Transport!$H$4="Multi-unit Residential",Data!M50,IF(Transport!$H$4="Education",Data!AU50,IF(Transport!$H$4="Mixed-use Building",AF53,Data!AD50)))</f>
        <v>0.02</v>
      </c>
      <c r="N49">
        <f>IF(Transport!$H$4="Multi-unit Residential",Data!N50,IF(Transport!$H$4="Education",Data!AV50,IF(Transport!$H$4="Mixed-use Building",AG53,Data!AE50)))</f>
        <v>8.0498503444285792</v>
      </c>
      <c r="O49">
        <f>IF(Transport!$H$4="Multi-unit Residential",Data!O50,IF(Transport!$H$4="Education",Data!AW50,IF(Transport!$H$4="Mixed-use Building",AH53,Data!AF50)))</f>
        <v>174.00231640000001</v>
      </c>
      <c r="P49">
        <f>IF(Transport!$H$4="Multi-unit Residential",Data!P50,IF(Transport!$H$4="Education",Data!AX50,IF(Transport!$H$4="Mixed-use Building",AI53,Data!AG50)))</f>
        <v>-35.653019550000003</v>
      </c>
    </row>
    <row r="50" spans="1:16" x14ac:dyDescent="0.55000000000000004">
      <c r="A50">
        <f>IF(Transport!$H$4="Multi-unit Residential",Data!A51,IF(Transport!$H$4="Education",Data!AI51,IF(Transport!$H$4="Mixed-use Building",T54,Data!R51)))</f>
        <v>104900</v>
      </c>
      <c r="B50" t="str">
        <f>IF(Transport!$H$4="Multi-unit Residential",Data!B51,IF(Transport!$H$4="Education",Data!AJ51,IF(Transport!$H$4="Mixed-use Building",U54,Data!S51)))</f>
        <v>Whangaruru</v>
      </c>
      <c r="C50" t="str">
        <f>IF(Transport!$H$4="Multi-unit Residential",Data!C51,IF(Transport!$H$4="Education",Data!AK51,IF(Transport!$H$4="Mixed-use Building",V54,Data!T51)))</f>
        <v>New Zealand</v>
      </c>
      <c r="D50">
        <f>IF(Transport!$H$4="Multi-unit Residential",Data!D51,IF(Transport!$H$4="Education",Data!AL51,IF(Transport!$H$4="Mixed-use Building",W54,Data!U51)))</f>
        <v>0</v>
      </c>
      <c r="E50">
        <f>IF(Transport!$H$4="Multi-unit Residential",Data!E51,IF(Transport!$H$4="Education",Data!AM51,IF(Transport!$H$4="Mixed-use Building",X54,Data!V51)))</f>
        <v>0</v>
      </c>
      <c r="F50">
        <f>IF(Transport!$H$4="Multi-unit Residential",Data!F51,IF(Transport!$H$4="Education",Data!AN51,IF(Transport!$H$4="Mixed-use Building",Y54,Data!W51)))</f>
        <v>0</v>
      </c>
      <c r="G50">
        <f>IF(Transport!$H$4="Multi-unit Residential",Data!G51,IF(Transport!$H$4="Education",Data!AO51,IF(Transport!$H$4="Mixed-use Building",Z54,Data!X51)))</f>
        <v>0</v>
      </c>
      <c r="H50">
        <f>IF(Transport!$H$4="Multi-unit Residential",Data!H51,IF(Transport!$H$4="Education",Data!AP51,IF(Transport!$H$4="Mixed-use Building",AA54,Data!Y51)))</f>
        <v>0.89</v>
      </c>
      <c r="I50">
        <f>IF(Transport!$H$4="Multi-unit Residential",Data!I51,IF(Transport!$H$4="Education",Data!AQ51,IF(Transport!$H$4="Mixed-use Building",AB54,Data!Z51)))</f>
        <v>0</v>
      </c>
      <c r="J50">
        <f>IF(Transport!$H$4="Multi-unit Residential",Data!J51,IF(Transport!$H$4="Education",Data!AR51,IF(Transport!$H$4="Mixed-use Building",AC54,Data!AA51)))</f>
        <v>0</v>
      </c>
      <c r="K50">
        <f>IF(Transport!$H$4="Multi-unit Residential",Data!K51,IF(Transport!$H$4="Education",Data!AS51,IF(Transport!$H$4="Mixed-use Building",AD54,Data!AB51)))</f>
        <v>0</v>
      </c>
      <c r="L50">
        <f>IF(Transport!$H$4="Multi-unit Residential",Data!L51,IF(Transport!$H$4="Education",Data!AT51,IF(Transport!$H$4="Mixed-use Building",AE54,Data!AC51)))</f>
        <v>0.11</v>
      </c>
      <c r="M50">
        <f>IF(Transport!$H$4="Multi-unit Residential",Data!M51,IF(Transport!$H$4="Education",Data!AU51,IF(Transport!$H$4="Mixed-use Building",AF54,Data!AD51)))</f>
        <v>0.02</v>
      </c>
      <c r="N50">
        <f>IF(Transport!$H$4="Multi-unit Residential",Data!N51,IF(Transport!$H$4="Education",Data!AV51,IF(Transport!$H$4="Mixed-use Building",AG54,Data!AE51)))</f>
        <v>1.54388052892548</v>
      </c>
      <c r="O50">
        <f>IF(Transport!$H$4="Multi-unit Residential",Data!O51,IF(Transport!$H$4="Education",Data!AW51,IF(Transport!$H$4="Mixed-use Building",AH54,Data!AF51)))</f>
        <v>174.33752100000001</v>
      </c>
      <c r="P50">
        <f>IF(Transport!$H$4="Multi-unit Residential",Data!P51,IF(Transport!$H$4="Education",Data!AX51,IF(Transport!$H$4="Mixed-use Building",AI54,Data!AG51)))</f>
        <v>-35.489684349999997</v>
      </c>
    </row>
    <row r="51" spans="1:16" x14ac:dyDescent="0.55000000000000004">
      <c r="A51">
        <f>IF(Transport!$H$4="Multi-unit Residential",Data!A52,IF(Transport!$H$4="Education",Data!AI52,IF(Transport!$H$4="Mixed-use Building",T55,Data!R52)))</f>
        <v>105100</v>
      </c>
      <c r="B51" t="str">
        <f>IF(Transport!$H$4="Multi-unit Residential",Data!B52,IF(Transport!$H$4="Education",Data!AJ52,IF(Transport!$H$4="Mixed-use Building",U55,Data!S52)))</f>
        <v>Matarau</v>
      </c>
      <c r="C51" t="str">
        <f>IF(Transport!$H$4="Multi-unit Residential",Data!C52,IF(Transport!$H$4="Education",Data!AK52,IF(Transport!$H$4="Mixed-use Building",V55,Data!T52)))</f>
        <v>New Zealand</v>
      </c>
      <c r="D51">
        <f>IF(Transport!$H$4="Multi-unit Residential",Data!D52,IF(Transport!$H$4="Education",Data!AL52,IF(Transport!$H$4="Mixed-use Building",W55,Data!U52)))</f>
        <v>0</v>
      </c>
      <c r="E51">
        <f>IF(Transport!$H$4="Multi-unit Residential",Data!E52,IF(Transport!$H$4="Education",Data!AM52,IF(Transport!$H$4="Mixed-use Building",X55,Data!V52)))</f>
        <v>0</v>
      </c>
      <c r="F51">
        <f>IF(Transport!$H$4="Multi-unit Residential",Data!F52,IF(Transport!$H$4="Education",Data!AN52,IF(Transport!$H$4="Mixed-use Building",Y55,Data!W52)))</f>
        <v>0</v>
      </c>
      <c r="G51">
        <f>IF(Transport!$H$4="Multi-unit Residential",Data!G52,IF(Transport!$H$4="Education",Data!AO52,IF(Transport!$H$4="Mixed-use Building",Z55,Data!X52)))</f>
        <v>0</v>
      </c>
      <c r="H51">
        <f>IF(Transport!$H$4="Multi-unit Residential",Data!H52,IF(Transport!$H$4="Education",Data!AP52,IF(Transport!$H$4="Mixed-use Building",AA55,Data!Y52)))</f>
        <v>1</v>
      </c>
      <c r="I51">
        <f>IF(Transport!$H$4="Multi-unit Residential",Data!I52,IF(Transport!$H$4="Education",Data!AQ52,IF(Transport!$H$4="Mixed-use Building",AB55,Data!Z52)))</f>
        <v>0</v>
      </c>
      <c r="J51">
        <f>IF(Transport!$H$4="Multi-unit Residential",Data!J52,IF(Transport!$H$4="Education",Data!AR52,IF(Transport!$H$4="Mixed-use Building",AC55,Data!AA52)))</f>
        <v>0</v>
      </c>
      <c r="K51">
        <f>IF(Transport!$H$4="Multi-unit Residential",Data!K52,IF(Transport!$H$4="Education",Data!AS52,IF(Transport!$H$4="Mixed-use Building",AD55,Data!AB52)))</f>
        <v>0</v>
      </c>
      <c r="L51">
        <f>IF(Transport!$H$4="Multi-unit Residential",Data!L52,IF(Transport!$H$4="Education",Data!AT52,IF(Transport!$H$4="Mixed-use Building",AE55,Data!AC52)))</f>
        <v>0</v>
      </c>
      <c r="M51">
        <f>IF(Transport!$H$4="Multi-unit Residential",Data!M52,IF(Transport!$H$4="Education",Data!AU52,IF(Transport!$H$4="Mixed-use Building",AF55,Data!AD52)))</f>
        <v>0.02</v>
      </c>
      <c r="N51">
        <f>IF(Transport!$H$4="Multi-unit Residential",Data!N52,IF(Transport!$H$4="Education",Data!AV52,IF(Transport!$H$4="Mixed-use Building",AG55,Data!AE52)))</f>
        <v>1.87353806125323</v>
      </c>
      <c r="O51">
        <f>IF(Transport!$H$4="Multi-unit Residential",Data!O52,IF(Transport!$H$4="Education",Data!AW52,IF(Transport!$H$4="Mixed-use Building",AH55,Data!AF52)))</f>
        <v>174.21644040000001</v>
      </c>
      <c r="P51">
        <f>IF(Transport!$H$4="Multi-unit Residential",Data!P52,IF(Transport!$H$4="Education",Data!AX52,IF(Transport!$H$4="Mixed-use Building",AI55,Data!AG52)))</f>
        <v>-35.677044780000003</v>
      </c>
    </row>
    <row r="52" spans="1:16" x14ac:dyDescent="0.55000000000000004">
      <c r="A52">
        <f>IF(Transport!$H$4="Multi-unit Residential",Data!A53,IF(Transport!$H$4="Education",Data!AI53,IF(Transport!$H$4="Mixed-use Building",T56,Data!R53)))</f>
        <v>105200</v>
      </c>
      <c r="B52" t="str">
        <f>IF(Transport!$H$4="Multi-unit Residential",Data!B53,IF(Transport!$H$4="Education",Data!AJ53,IF(Transport!$H$4="Mixed-use Building",U56,Data!S53)))</f>
        <v>Hikurangi</v>
      </c>
      <c r="C52" t="str">
        <f>IF(Transport!$H$4="Multi-unit Residential",Data!C53,IF(Transport!$H$4="Education",Data!AK53,IF(Transport!$H$4="Mixed-use Building",V56,Data!T53)))</f>
        <v>New Zealand</v>
      </c>
      <c r="D52">
        <f>IF(Transport!$H$4="Multi-unit Residential",Data!D53,IF(Transport!$H$4="Education",Data!AL53,IF(Transport!$H$4="Mixed-use Building",W56,Data!U53)))</f>
        <v>0</v>
      </c>
      <c r="E52">
        <f>IF(Transport!$H$4="Multi-unit Residential",Data!E53,IF(Transport!$H$4="Education",Data!AM53,IF(Transport!$H$4="Mixed-use Building",X56,Data!V53)))</f>
        <v>0</v>
      </c>
      <c r="F52">
        <f>IF(Transport!$H$4="Multi-unit Residential",Data!F53,IF(Transport!$H$4="Education",Data!AN53,IF(Transport!$H$4="Mixed-use Building",Y56,Data!W53)))</f>
        <v>0</v>
      </c>
      <c r="G52">
        <f>IF(Transport!$H$4="Multi-unit Residential",Data!G53,IF(Transport!$H$4="Education",Data!AO53,IF(Transport!$H$4="Mixed-use Building",Z56,Data!X53)))</f>
        <v>0</v>
      </c>
      <c r="H52">
        <f>IF(Transport!$H$4="Multi-unit Residential",Data!H53,IF(Transport!$H$4="Education",Data!AP53,IF(Transport!$H$4="Mixed-use Building",AA56,Data!Y53)))</f>
        <v>0.86</v>
      </c>
      <c r="I52">
        <f>IF(Transport!$H$4="Multi-unit Residential",Data!I53,IF(Transport!$H$4="Education",Data!AQ53,IF(Transport!$H$4="Mixed-use Building",AB56,Data!Z53)))</f>
        <v>0</v>
      </c>
      <c r="J52">
        <f>IF(Transport!$H$4="Multi-unit Residential",Data!J53,IF(Transport!$H$4="Education",Data!AR53,IF(Transport!$H$4="Mixed-use Building",AC56,Data!AA53)))</f>
        <v>0</v>
      </c>
      <c r="K52">
        <f>IF(Transport!$H$4="Multi-unit Residential",Data!K53,IF(Transport!$H$4="Education",Data!AS53,IF(Transport!$H$4="Mixed-use Building",AD56,Data!AB53)))</f>
        <v>0</v>
      </c>
      <c r="L52">
        <f>IF(Transport!$H$4="Multi-unit Residential",Data!L53,IF(Transport!$H$4="Education",Data!AT53,IF(Transport!$H$4="Mixed-use Building",AE56,Data!AC53)))</f>
        <v>0.14000000000000001</v>
      </c>
      <c r="M52">
        <f>IF(Transport!$H$4="Multi-unit Residential",Data!M53,IF(Transport!$H$4="Education",Data!AU53,IF(Transport!$H$4="Mixed-use Building",AF56,Data!AD53)))</f>
        <v>0.02</v>
      </c>
      <c r="N52">
        <f>IF(Transport!$H$4="Multi-unit Residential",Data!N53,IF(Transport!$H$4="Education",Data!AV53,IF(Transport!$H$4="Mixed-use Building",AG56,Data!AE53)))</f>
        <v>4.4307212298635301</v>
      </c>
      <c r="O52">
        <f>IF(Transport!$H$4="Multi-unit Residential",Data!O53,IF(Transport!$H$4="Education",Data!AW53,IF(Transport!$H$4="Mixed-use Building",AH56,Data!AF53)))</f>
        <v>174.28716180000001</v>
      </c>
      <c r="P52">
        <f>IF(Transport!$H$4="Multi-unit Residential",Data!P53,IF(Transport!$H$4="Education",Data!AX53,IF(Transport!$H$4="Mixed-use Building",AI56,Data!AG53)))</f>
        <v>-35.594482799999902</v>
      </c>
    </row>
    <row r="53" spans="1:16" x14ac:dyDescent="0.55000000000000004">
      <c r="A53">
        <f>IF(Transport!$H$4="Multi-unit Residential",Data!A54,IF(Transport!$H$4="Education",Data!AI54,IF(Transport!$H$4="Mixed-use Building",T57,Data!R54)))</f>
        <v>105300</v>
      </c>
      <c r="B53" t="str">
        <f>IF(Transport!$H$4="Multi-unit Residential",Data!B54,IF(Transport!$H$4="Education",Data!AJ54,IF(Transport!$H$4="Mixed-use Building",U57,Data!S54)))</f>
        <v>Kauri</v>
      </c>
      <c r="C53" t="str">
        <f>IF(Transport!$H$4="Multi-unit Residential",Data!C54,IF(Transport!$H$4="Education",Data!AK54,IF(Transport!$H$4="Mixed-use Building",V57,Data!T54)))</f>
        <v>New Zealand</v>
      </c>
      <c r="D53">
        <f>IF(Transport!$H$4="Multi-unit Residential",Data!D54,IF(Transport!$H$4="Education",Data!AL54,IF(Transport!$H$4="Mixed-use Building",W57,Data!U54)))</f>
        <v>0</v>
      </c>
      <c r="E53">
        <f>IF(Transport!$H$4="Multi-unit Residential",Data!E54,IF(Transport!$H$4="Education",Data!AM54,IF(Transport!$H$4="Mixed-use Building",X57,Data!V54)))</f>
        <v>0</v>
      </c>
      <c r="F53">
        <f>IF(Transport!$H$4="Multi-unit Residential",Data!F54,IF(Transport!$H$4="Education",Data!AN54,IF(Transport!$H$4="Mixed-use Building",Y57,Data!W54)))</f>
        <v>0</v>
      </c>
      <c r="G53">
        <f>IF(Transport!$H$4="Multi-unit Residential",Data!G54,IF(Transport!$H$4="Education",Data!AO54,IF(Transport!$H$4="Mixed-use Building",Z57,Data!X54)))</f>
        <v>0</v>
      </c>
      <c r="H53">
        <f>IF(Transport!$H$4="Multi-unit Residential",Data!H54,IF(Transport!$H$4="Education",Data!AP54,IF(Transport!$H$4="Mixed-use Building",AA57,Data!Y54)))</f>
        <v>1</v>
      </c>
      <c r="I53">
        <f>IF(Transport!$H$4="Multi-unit Residential",Data!I54,IF(Transport!$H$4="Education",Data!AQ54,IF(Transport!$H$4="Mixed-use Building",AB57,Data!Z54)))</f>
        <v>0</v>
      </c>
      <c r="J53">
        <f>IF(Transport!$H$4="Multi-unit Residential",Data!J54,IF(Transport!$H$4="Education",Data!AR54,IF(Transport!$H$4="Mixed-use Building",AC57,Data!AA54)))</f>
        <v>0</v>
      </c>
      <c r="K53">
        <f>IF(Transport!$H$4="Multi-unit Residential",Data!K54,IF(Transport!$H$4="Education",Data!AS54,IF(Transport!$H$4="Mixed-use Building",AD57,Data!AB54)))</f>
        <v>0</v>
      </c>
      <c r="L53">
        <f>IF(Transport!$H$4="Multi-unit Residential",Data!L54,IF(Transport!$H$4="Education",Data!AT54,IF(Transport!$H$4="Mixed-use Building",AE57,Data!AC54)))</f>
        <v>0</v>
      </c>
      <c r="M53">
        <f>IF(Transport!$H$4="Multi-unit Residential",Data!M54,IF(Transport!$H$4="Education",Data!AU54,IF(Transport!$H$4="Mixed-use Building",AF57,Data!AD54)))</f>
        <v>0.02</v>
      </c>
      <c r="N53">
        <f>IF(Transport!$H$4="Multi-unit Residential",Data!N54,IF(Transport!$H$4="Education",Data!AV54,IF(Transport!$H$4="Mixed-use Building",AG57,Data!AE54)))</f>
        <v>10.7858312195444</v>
      </c>
      <c r="O53">
        <f>IF(Transport!$H$4="Multi-unit Residential",Data!O54,IF(Transport!$H$4="Education",Data!AW54,IF(Transport!$H$4="Mixed-use Building",AH57,Data!AF54)))</f>
        <v>174.28665669999901</v>
      </c>
      <c r="P53">
        <f>IF(Transport!$H$4="Multi-unit Residential",Data!P54,IF(Transport!$H$4="Education",Data!AX54,IF(Transport!$H$4="Mixed-use Building",AI57,Data!AG54)))</f>
        <v>-35.629443670000001</v>
      </c>
    </row>
    <row r="54" spans="1:16" x14ac:dyDescent="0.55000000000000004">
      <c r="A54">
        <f>IF(Transport!$H$4="Multi-unit Residential",Data!A55,IF(Transport!$H$4="Education",Data!AI55,IF(Transport!$H$4="Mixed-use Building",T58,Data!R55)))</f>
        <v>105400</v>
      </c>
      <c r="B54" t="str">
        <f>IF(Transport!$H$4="Multi-unit Residential",Data!B55,IF(Transport!$H$4="Education",Data!AJ55,IF(Transport!$H$4="Mixed-use Building",U58,Data!S55)))</f>
        <v>Maungatapere</v>
      </c>
      <c r="C54" t="str">
        <f>IF(Transport!$H$4="Multi-unit Residential",Data!C55,IF(Transport!$H$4="Education",Data!AK55,IF(Transport!$H$4="Mixed-use Building",V58,Data!T55)))</f>
        <v>New Zealand</v>
      </c>
      <c r="D54">
        <f>IF(Transport!$H$4="Multi-unit Residential",Data!D55,IF(Transport!$H$4="Education",Data!AL55,IF(Transport!$H$4="Mixed-use Building",W58,Data!U55)))</f>
        <v>0</v>
      </c>
      <c r="E54">
        <f>IF(Transport!$H$4="Multi-unit Residential",Data!E55,IF(Transport!$H$4="Education",Data!AM55,IF(Transport!$H$4="Mixed-use Building",X58,Data!V55)))</f>
        <v>0</v>
      </c>
      <c r="F54">
        <f>IF(Transport!$H$4="Multi-unit Residential",Data!F55,IF(Transport!$H$4="Education",Data!AN55,IF(Transport!$H$4="Mixed-use Building",Y58,Data!W55)))</f>
        <v>0</v>
      </c>
      <c r="G54">
        <f>IF(Transport!$H$4="Multi-unit Residential",Data!G55,IF(Transport!$H$4="Education",Data!AO55,IF(Transport!$H$4="Mixed-use Building",Z58,Data!X55)))</f>
        <v>0</v>
      </c>
      <c r="H54">
        <f>IF(Transport!$H$4="Multi-unit Residential",Data!H55,IF(Transport!$H$4="Education",Data!AP55,IF(Transport!$H$4="Mixed-use Building",AA58,Data!Y55)))</f>
        <v>0.89</v>
      </c>
      <c r="I54">
        <f>IF(Transport!$H$4="Multi-unit Residential",Data!I55,IF(Transport!$H$4="Education",Data!AQ55,IF(Transport!$H$4="Mixed-use Building",AB58,Data!Z55)))</f>
        <v>0.02</v>
      </c>
      <c r="J54">
        <f>IF(Transport!$H$4="Multi-unit Residential",Data!J55,IF(Transport!$H$4="Education",Data!AR55,IF(Transport!$H$4="Mixed-use Building",AC58,Data!AA55)))</f>
        <v>0</v>
      </c>
      <c r="K54">
        <f>IF(Transport!$H$4="Multi-unit Residential",Data!K55,IF(Transport!$H$4="Education",Data!AS55,IF(Transport!$H$4="Mixed-use Building",AD58,Data!AB55)))</f>
        <v>0</v>
      </c>
      <c r="L54">
        <f>IF(Transport!$H$4="Multi-unit Residential",Data!L55,IF(Transport!$H$4="Education",Data!AT55,IF(Transport!$H$4="Mixed-use Building",AE58,Data!AC55)))</f>
        <v>0.09</v>
      </c>
      <c r="M54">
        <f>IF(Transport!$H$4="Multi-unit Residential",Data!M55,IF(Transport!$H$4="Education",Data!AU55,IF(Transport!$H$4="Mixed-use Building",AF58,Data!AD55)))</f>
        <v>0.02</v>
      </c>
      <c r="N54">
        <f>IF(Transport!$H$4="Multi-unit Residential",Data!N55,IF(Transport!$H$4="Education",Data!AV55,IF(Transport!$H$4="Mixed-use Building",AG58,Data!AE55)))</f>
        <v>6.2412931477175002</v>
      </c>
      <c r="O54">
        <f>IF(Transport!$H$4="Multi-unit Residential",Data!O55,IF(Transport!$H$4="Education",Data!AW55,IF(Transport!$H$4="Mixed-use Building",AH58,Data!AF55)))</f>
        <v>174.15473729999999</v>
      </c>
      <c r="P54">
        <f>IF(Transport!$H$4="Multi-unit Residential",Data!P55,IF(Transport!$H$4="Education",Data!AX55,IF(Transport!$H$4="Mixed-use Building",AI58,Data!AG55)))</f>
        <v>-35.76206371</v>
      </c>
    </row>
    <row r="55" spans="1:16" x14ac:dyDescent="0.55000000000000004">
      <c r="A55">
        <f>IF(Transport!$H$4="Multi-unit Residential",Data!A56,IF(Transport!$H$4="Education",Data!AI56,IF(Transport!$H$4="Mixed-use Building",T59,Data!R56)))</f>
        <v>105500</v>
      </c>
      <c r="B55" t="str">
        <f>IF(Transport!$H$4="Multi-unit Residential",Data!B56,IF(Transport!$H$4="Education",Data!AJ56,IF(Transport!$H$4="Mixed-use Building",U59,Data!S56)))</f>
        <v>Kamo West</v>
      </c>
      <c r="C55" t="str">
        <f>IF(Transport!$H$4="Multi-unit Residential",Data!C56,IF(Transport!$H$4="Education",Data!AK56,IF(Transport!$H$4="Mixed-use Building",V59,Data!T56)))</f>
        <v>New Zealand</v>
      </c>
      <c r="D55">
        <f>IF(Transport!$H$4="Multi-unit Residential",Data!D56,IF(Transport!$H$4="Education",Data!AL56,IF(Transport!$H$4="Mixed-use Building",W59,Data!U56)))</f>
        <v>0</v>
      </c>
      <c r="E55">
        <f>IF(Transport!$H$4="Multi-unit Residential",Data!E56,IF(Transport!$H$4="Education",Data!AM56,IF(Transport!$H$4="Mixed-use Building",X59,Data!V56)))</f>
        <v>0</v>
      </c>
      <c r="F55">
        <f>IF(Transport!$H$4="Multi-unit Residential",Data!F56,IF(Transport!$H$4="Education",Data!AN56,IF(Transport!$H$4="Mixed-use Building",Y59,Data!W56)))</f>
        <v>0</v>
      </c>
      <c r="G55">
        <f>IF(Transport!$H$4="Multi-unit Residential",Data!G56,IF(Transport!$H$4="Education",Data!AO56,IF(Transport!$H$4="Mixed-use Building",Z59,Data!X56)))</f>
        <v>0</v>
      </c>
      <c r="H55">
        <f>IF(Transport!$H$4="Multi-unit Residential",Data!H56,IF(Transport!$H$4="Education",Data!AP56,IF(Transport!$H$4="Mixed-use Building",AA59,Data!Y56)))</f>
        <v>0.99</v>
      </c>
      <c r="I55">
        <f>IF(Transport!$H$4="Multi-unit Residential",Data!I56,IF(Transport!$H$4="Education",Data!AQ56,IF(Transport!$H$4="Mixed-use Building",AB59,Data!Z56)))</f>
        <v>0</v>
      </c>
      <c r="J55">
        <f>IF(Transport!$H$4="Multi-unit Residential",Data!J56,IF(Transport!$H$4="Education",Data!AR56,IF(Transport!$H$4="Mixed-use Building",AC59,Data!AA56)))</f>
        <v>0</v>
      </c>
      <c r="K55">
        <f>IF(Transport!$H$4="Multi-unit Residential",Data!K56,IF(Transport!$H$4="Education",Data!AS56,IF(Transport!$H$4="Mixed-use Building",AD59,Data!AB56)))</f>
        <v>0</v>
      </c>
      <c r="L55">
        <f>IF(Transport!$H$4="Multi-unit Residential",Data!L56,IF(Transport!$H$4="Education",Data!AT56,IF(Transport!$H$4="Mixed-use Building",AE59,Data!AC56)))</f>
        <v>0.01</v>
      </c>
      <c r="M55">
        <f>IF(Transport!$H$4="Multi-unit Residential",Data!M56,IF(Transport!$H$4="Education",Data!AU56,IF(Transport!$H$4="Mixed-use Building",AF59,Data!AD56)))</f>
        <v>0.02</v>
      </c>
      <c r="N55">
        <f>IF(Transport!$H$4="Multi-unit Residential",Data!N56,IF(Transport!$H$4="Education",Data!AV56,IF(Transport!$H$4="Mixed-use Building",AG59,Data!AE56)))</f>
        <v>7.7780807585124698</v>
      </c>
      <c r="O55">
        <f>IF(Transport!$H$4="Multi-unit Residential",Data!O56,IF(Transport!$H$4="Education",Data!AW56,IF(Transport!$H$4="Mixed-use Building",AH59,Data!AF56)))</f>
        <v>174.2950745</v>
      </c>
      <c r="P55">
        <f>IF(Transport!$H$4="Multi-unit Residential",Data!P56,IF(Transport!$H$4="Education",Data!AX56,IF(Transport!$H$4="Mixed-use Building",AI59,Data!AG56)))</f>
        <v>-35.670064760000002</v>
      </c>
    </row>
    <row r="56" spans="1:16" x14ac:dyDescent="0.55000000000000004">
      <c r="A56">
        <f>IF(Transport!$H$4="Multi-unit Residential",Data!A57,IF(Transport!$H$4="Education",Data!AI57,IF(Transport!$H$4="Mixed-use Building",T60,Data!R57)))</f>
        <v>105600</v>
      </c>
      <c r="B56" t="str">
        <f>IF(Transport!$H$4="Multi-unit Residential",Data!B57,IF(Transport!$H$4="Education",Data!AJ57,IF(Transport!$H$4="Mixed-use Building",U60,Data!S57)))</f>
        <v>Matapouri-Tutukaka</v>
      </c>
      <c r="C56" t="str">
        <f>IF(Transport!$H$4="Multi-unit Residential",Data!C57,IF(Transport!$H$4="Education",Data!AK57,IF(Transport!$H$4="Mixed-use Building",V60,Data!T57)))</f>
        <v>New Zealand</v>
      </c>
      <c r="D56">
        <f>IF(Transport!$H$4="Multi-unit Residential",Data!D57,IF(Transport!$H$4="Education",Data!AL57,IF(Transport!$H$4="Mixed-use Building",W60,Data!U57)))</f>
        <v>0</v>
      </c>
      <c r="E56">
        <f>IF(Transport!$H$4="Multi-unit Residential",Data!E57,IF(Transport!$H$4="Education",Data!AM57,IF(Transport!$H$4="Mixed-use Building",X60,Data!V57)))</f>
        <v>0</v>
      </c>
      <c r="F56">
        <f>IF(Transport!$H$4="Multi-unit Residential",Data!F57,IF(Transport!$H$4="Education",Data!AN57,IF(Transport!$H$4="Mixed-use Building",Y60,Data!W57)))</f>
        <v>0</v>
      </c>
      <c r="G56">
        <f>IF(Transport!$H$4="Multi-unit Residential",Data!G57,IF(Transport!$H$4="Education",Data!AO57,IF(Transport!$H$4="Mixed-use Building",Z60,Data!X57)))</f>
        <v>0</v>
      </c>
      <c r="H56">
        <f>IF(Transport!$H$4="Multi-unit Residential",Data!H57,IF(Transport!$H$4="Education",Data!AP57,IF(Transport!$H$4="Mixed-use Building",AA60,Data!Y57)))</f>
        <v>0.76</v>
      </c>
      <c r="I56">
        <f>IF(Transport!$H$4="Multi-unit Residential",Data!I57,IF(Transport!$H$4="Education",Data!AQ57,IF(Transport!$H$4="Mixed-use Building",AB60,Data!Z57)))</f>
        <v>0.09</v>
      </c>
      <c r="J56">
        <f>IF(Transport!$H$4="Multi-unit Residential",Data!J57,IF(Transport!$H$4="Education",Data!AR57,IF(Transport!$H$4="Mixed-use Building",AC60,Data!AA57)))</f>
        <v>0</v>
      </c>
      <c r="K56">
        <f>IF(Transport!$H$4="Multi-unit Residential",Data!K57,IF(Transport!$H$4="Education",Data!AS57,IF(Transport!$H$4="Mixed-use Building",AD60,Data!AB57)))</f>
        <v>0</v>
      </c>
      <c r="L56">
        <f>IF(Transport!$H$4="Multi-unit Residential",Data!L57,IF(Transport!$H$4="Education",Data!AT57,IF(Transport!$H$4="Mixed-use Building",AE60,Data!AC57)))</f>
        <v>0.15</v>
      </c>
      <c r="M56">
        <f>IF(Transport!$H$4="Multi-unit Residential",Data!M57,IF(Transport!$H$4="Education",Data!AU57,IF(Transport!$H$4="Mixed-use Building",AF60,Data!AD57)))</f>
        <v>0.02</v>
      </c>
      <c r="N56">
        <f>IF(Transport!$H$4="Multi-unit Residential",Data!N57,IF(Transport!$H$4="Education",Data!AV57,IF(Transport!$H$4="Mixed-use Building",AG60,Data!AE57)))</f>
        <v>1.2819576059167901</v>
      </c>
      <c r="O56">
        <f>IF(Transport!$H$4="Multi-unit Residential",Data!O57,IF(Transport!$H$4="Education",Data!AW57,IF(Transport!$H$4="Mixed-use Building",AH60,Data!AF57)))</f>
        <v>174.4781074</v>
      </c>
      <c r="P56">
        <f>IF(Transport!$H$4="Multi-unit Residential",Data!P57,IF(Transport!$H$4="Education",Data!AX57,IF(Transport!$H$4="Mixed-use Building",AI60,Data!AG57)))</f>
        <v>-35.597946919999998</v>
      </c>
    </row>
    <row r="57" spans="1:16" x14ac:dyDescent="0.55000000000000004">
      <c r="A57">
        <f>IF(Transport!$H$4="Multi-unit Residential",Data!A58,IF(Transport!$H$4="Education",Data!AI58,IF(Transport!$H$4="Mixed-use Building",T61,Data!R58)))</f>
        <v>105700</v>
      </c>
      <c r="B57" t="str">
        <f>IF(Transport!$H$4="Multi-unit Residential",Data!B58,IF(Transport!$H$4="Education",Data!AJ58,IF(Transport!$H$4="Mixed-use Building",U61,Data!S58)))</f>
        <v>Kiripaka</v>
      </c>
      <c r="C57" t="str">
        <f>IF(Transport!$H$4="Multi-unit Residential",Data!C58,IF(Transport!$H$4="Education",Data!AK58,IF(Transport!$H$4="Mixed-use Building",V61,Data!T58)))</f>
        <v>New Zealand</v>
      </c>
      <c r="D57">
        <f>IF(Transport!$H$4="Multi-unit Residential",Data!D58,IF(Transport!$H$4="Education",Data!AL58,IF(Transport!$H$4="Mixed-use Building",W61,Data!U58)))</f>
        <v>0</v>
      </c>
      <c r="E57">
        <f>IF(Transport!$H$4="Multi-unit Residential",Data!E58,IF(Transport!$H$4="Education",Data!AM58,IF(Transport!$H$4="Mixed-use Building",X61,Data!V58)))</f>
        <v>0</v>
      </c>
      <c r="F57">
        <f>IF(Transport!$H$4="Multi-unit Residential",Data!F58,IF(Transport!$H$4="Education",Data!AN58,IF(Transport!$H$4="Mixed-use Building",Y61,Data!W58)))</f>
        <v>0</v>
      </c>
      <c r="G57">
        <f>IF(Transport!$H$4="Multi-unit Residential",Data!G58,IF(Transport!$H$4="Education",Data!AO58,IF(Transport!$H$4="Mixed-use Building",Z61,Data!X58)))</f>
        <v>0</v>
      </c>
      <c r="H57">
        <f>IF(Transport!$H$4="Multi-unit Residential",Data!H58,IF(Transport!$H$4="Education",Data!AP58,IF(Transport!$H$4="Mixed-use Building",AA61,Data!Y58)))</f>
        <v>1</v>
      </c>
      <c r="I57">
        <f>IF(Transport!$H$4="Multi-unit Residential",Data!I58,IF(Transport!$H$4="Education",Data!AQ58,IF(Transport!$H$4="Mixed-use Building",AB61,Data!Z58)))</f>
        <v>0</v>
      </c>
      <c r="J57">
        <f>IF(Transport!$H$4="Multi-unit Residential",Data!J58,IF(Transport!$H$4="Education",Data!AR58,IF(Transport!$H$4="Mixed-use Building",AC61,Data!AA58)))</f>
        <v>0</v>
      </c>
      <c r="K57">
        <f>IF(Transport!$H$4="Multi-unit Residential",Data!K58,IF(Transport!$H$4="Education",Data!AS58,IF(Transport!$H$4="Mixed-use Building",AD61,Data!AB58)))</f>
        <v>0</v>
      </c>
      <c r="L57">
        <f>IF(Transport!$H$4="Multi-unit Residential",Data!L58,IF(Transport!$H$4="Education",Data!AT58,IF(Transport!$H$4="Mixed-use Building",AE61,Data!AC58)))</f>
        <v>0</v>
      </c>
      <c r="M57">
        <f>IF(Transport!$H$4="Multi-unit Residential",Data!M58,IF(Transport!$H$4="Education",Data!AU58,IF(Transport!$H$4="Mixed-use Building",AF61,Data!AD58)))</f>
        <v>0.02</v>
      </c>
      <c r="N57">
        <f>IF(Transport!$H$4="Multi-unit Residential",Data!N58,IF(Transport!$H$4="Education",Data!AV58,IF(Transport!$H$4="Mixed-use Building",AG61,Data!AE58)))</f>
        <v>4.7140590407202803</v>
      </c>
      <c r="O57">
        <f>IF(Transport!$H$4="Multi-unit Residential",Data!O58,IF(Transport!$H$4="Education",Data!AW58,IF(Transport!$H$4="Mixed-use Building",AH61,Data!AF58)))</f>
        <v>174.40287419999899</v>
      </c>
      <c r="P57">
        <f>IF(Transport!$H$4="Multi-unit Residential",Data!P58,IF(Transport!$H$4="Education",Data!AX58,IF(Transport!$H$4="Mixed-use Building",AI61,Data!AG58)))</f>
        <v>-35.646749579999998</v>
      </c>
    </row>
    <row r="58" spans="1:16" x14ac:dyDescent="0.55000000000000004">
      <c r="A58">
        <f>IF(Transport!$H$4="Multi-unit Residential",Data!A59,IF(Transport!$H$4="Education",Data!AI59,IF(Transport!$H$4="Mixed-use Building",T62,Data!R59)))</f>
        <v>105800</v>
      </c>
      <c r="B58" t="str">
        <f>IF(Transport!$H$4="Multi-unit Residential",Data!B59,IF(Transport!$H$4="Education",Data!AJ59,IF(Transport!$H$4="Mixed-use Building",U62,Data!S59)))</f>
        <v>Kamo East</v>
      </c>
      <c r="C58" t="str">
        <f>IF(Transport!$H$4="Multi-unit Residential",Data!C59,IF(Transport!$H$4="Education",Data!AK59,IF(Transport!$H$4="Mixed-use Building",V62,Data!T59)))</f>
        <v>New Zealand</v>
      </c>
      <c r="D58">
        <f>IF(Transport!$H$4="Multi-unit Residential",Data!D59,IF(Transport!$H$4="Education",Data!AL59,IF(Transport!$H$4="Mixed-use Building",W62,Data!U59)))</f>
        <v>0</v>
      </c>
      <c r="E58">
        <f>IF(Transport!$H$4="Multi-unit Residential",Data!E59,IF(Transport!$H$4="Education",Data!AM59,IF(Transport!$H$4="Mixed-use Building",X62,Data!V59)))</f>
        <v>0</v>
      </c>
      <c r="F58">
        <f>IF(Transport!$H$4="Multi-unit Residential",Data!F59,IF(Transport!$H$4="Education",Data!AN59,IF(Transport!$H$4="Mixed-use Building",Y62,Data!W59)))</f>
        <v>0</v>
      </c>
      <c r="G58">
        <f>IF(Transport!$H$4="Multi-unit Residential",Data!G59,IF(Transport!$H$4="Education",Data!AO59,IF(Transport!$H$4="Mixed-use Building",Z62,Data!X59)))</f>
        <v>0</v>
      </c>
      <c r="H58">
        <f>IF(Transport!$H$4="Multi-unit Residential",Data!H59,IF(Transport!$H$4="Education",Data!AP59,IF(Transport!$H$4="Mixed-use Building",AA62,Data!Y59)))</f>
        <v>1</v>
      </c>
      <c r="I58">
        <f>IF(Transport!$H$4="Multi-unit Residential",Data!I59,IF(Transport!$H$4="Education",Data!AQ59,IF(Transport!$H$4="Mixed-use Building",AB62,Data!Z59)))</f>
        <v>0</v>
      </c>
      <c r="J58">
        <f>IF(Transport!$H$4="Multi-unit Residential",Data!J59,IF(Transport!$H$4="Education",Data!AR59,IF(Transport!$H$4="Mixed-use Building",AC62,Data!AA59)))</f>
        <v>0</v>
      </c>
      <c r="K58">
        <f>IF(Transport!$H$4="Multi-unit Residential",Data!K59,IF(Transport!$H$4="Education",Data!AS59,IF(Transport!$H$4="Mixed-use Building",AD62,Data!AB59)))</f>
        <v>0</v>
      </c>
      <c r="L58">
        <f>IF(Transport!$H$4="Multi-unit Residential",Data!L59,IF(Transport!$H$4="Education",Data!AT59,IF(Transport!$H$4="Mixed-use Building",AE62,Data!AC59)))</f>
        <v>0</v>
      </c>
      <c r="M58">
        <f>IF(Transport!$H$4="Multi-unit Residential",Data!M59,IF(Transport!$H$4="Education",Data!AU59,IF(Transport!$H$4="Mixed-use Building",AF62,Data!AD59)))</f>
        <v>0.02</v>
      </c>
      <c r="N58">
        <f>IF(Transport!$H$4="Multi-unit Residential",Data!N59,IF(Transport!$H$4="Education",Data!AV59,IF(Transport!$H$4="Mixed-use Building",AG62,Data!AE59)))</f>
        <v>6.13480519541221</v>
      </c>
      <c r="O58">
        <f>IF(Transport!$H$4="Multi-unit Residential",Data!O59,IF(Transport!$H$4="Education",Data!AW59,IF(Transport!$H$4="Mixed-use Building",AH62,Data!AF59)))</f>
        <v>174.30980249999999</v>
      </c>
      <c r="P58">
        <f>IF(Transport!$H$4="Multi-unit Residential",Data!P59,IF(Transport!$H$4="Education",Data!AX59,IF(Transport!$H$4="Mixed-use Building",AI62,Data!AG59)))</f>
        <v>-35.677472719999997</v>
      </c>
    </row>
    <row r="59" spans="1:16" x14ac:dyDescent="0.55000000000000004">
      <c r="A59">
        <f>IF(Transport!$H$4="Multi-unit Residential",Data!A60,IF(Transport!$H$4="Education",Data!AI60,IF(Transport!$H$4="Mixed-use Building",T63,Data!R60)))</f>
        <v>105900</v>
      </c>
      <c r="B59" t="str">
        <f>IF(Transport!$H$4="Multi-unit Residential",Data!B60,IF(Transport!$H$4="Education",Data!AJ60,IF(Transport!$H$4="Mixed-use Building",U63,Data!S60)))</f>
        <v>Granfield Reserve</v>
      </c>
      <c r="C59" t="str">
        <f>IF(Transport!$H$4="Multi-unit Residential",Data!C60,IF(Transport!$H$4="Education",Data!AK60,IF(Transport!$H$4="Mixed-use Building",V63,Data!T60)))</f>
        <v>New Zealand</v>
      </c>
      <c r="D59">
        <f>IF(Transport!$H$4="Multi-unit Residential",Data!D60,IF(Transport!$H$4="Education",Data!AL60,IF(Transport!$H$4="Mixed-use Building",W63,Data!U60)))</f>
        <v>0</v>
      </c>
      <c r="E59">
        <f>IF(Transport!$H$4="Multi-unit Residential",Data!E60,IF(Transport!$H$4="Education",Data!AM60,IF(Transport!$H$4="Mixed-use Building",X63,Data!V60)))</f>
        <v>0</v>
      </c>
      <c r="F59">
        <f>IF(Transport!$H$4="Multi-unit Residential",Data!F60,IF(Transport!$H$4="Education",Data!AN60,IF(Transport!$H$4="Mixed-use Building",Y63,Data!W60)))</f>
        <v>0</v>
      </c>
      <c r="G59">
        <f>IF(Transport!$H$4="Multi-unit Residential",Data!G60,IF(Transport!$H$4="Education",Data!AO60,IF(Transport!$H$4="Mixed-use Building",Z63,Data!X60)))</f>
        <v>0</v>
      </c>
      <c r="H59">
        <f>IF(Transport!$H$4="Multi-unit Residential",Data!H60,IF(Transport!$H$4="Education",Data!AP60,IF(Transport!$H$4="Mixed-use Building",AA63,Data!Y60)))</f>
        <v>0.95</v>
      </c>
      <c r="I59">
        <f>IF(Transport!$H$4="Multi-unit Residential",Data!I60,IF(Transport!$H$4="Education",Data!AQ60,IF(Transport!$H$4="Mixed-use Building",AB63,Data!Z60)))</f>
        <v>0</v>
      </c>
      <c r="J59">
        <f>IF(Transport!$H$4="Multi-unit Residential",Data!J60,IF(Transport!$H$4="Education",Data!AR60,IF(Transport!$H$4="Mixed-use Building",AC63,Data!AA60)))</f>
        <v>0</v>
      </c>
      <c r="K59">
        <f>IF(Transport!$H$4="Multi-unit Residential",Data!K60,IF(Transport!$H$4="Education",Data!AS60,IF(Transport!$H$4="Mixed-use Building",AD63,Data!AB60)))</f>
        <v>0</v>
      </c>
      <c r="L59">
        <f>IF(Transport!$H$4="Multi-unit Residential",Data!L60,IF(Transport!$H$4="Education",Data!AT60,IF(Transport!$H$4="Mixed-use Building",AE63,Data!AC60)))</f>
        <v>0.05</v>
      </c>
      <c r="M59">
        <f>IF(Transport!$H$4="Multi-unit Residential",Data!M60,IF(Transport!$H$4="Education",Data!AU60,IF(Transport!$H$4="Mixed-use Building",AF63,Data!AD60)))</f>
        <v>0.02</v>
      </c>
      <c r="N59">
        <f>IF(Transport!$H$4="Multi-unit Residential",Data!N60,IF(Transport!$H$4="Education",Data!AV60,IF(Transport!$H$4="Mixed-use Building",AG63,Data!AE60)))</f>
        <v>4.47443620767765</v>
      </c>
      <c r="O59">
        <f>IF(Transport!$H$4="Multi-unit Residential",Data!O60,IF(Transport!$H$4="Education",Data!AW60,IF(Transport!$H$4="Mixed-use Building",AH63,Data!AF60)))</f>
        <v>174.2950582</v>
      </c>
      <c r="P59">
        <f>IF(Transport!$H$4="Multi-unit Residential",Data!P60,IF(Transport!$H$4="Education",Data!AX60,IF(Transport!$H$4="Mixed-use Building",AI63,Data!AG60)))</f>
        <v>-35.69015065</v>
      </c>
    </row>
    <row r="60" spans="1:16" x14ac:dyDescent="0.55000000000000004">
      <c r="A60">
        <f>IF(Transport!$H$4="Multi-unit Residential",Data!A61,IF(Transport!$H$4="Education",Data!AI61,IF(Transport!$H$4="Mixed-use Building",T64,Data!R61)))</f>
        <v>106000</v>
      </c>
      <c r="B60" t="str">
        <f>IF(Transport!$H$4="Multi-unit Residential",Data!B61,IF(Transport!$H$4="Education",Data!AJ61,IF(Transport!$H$4="Mixed-use Building",U64,Data!S61)))</f>
        <v>Kamo Central</v>
      </c>
      <c r="C60" t="str">
        <f>IF(Transport!$H$4="Multi-unit Residential",Data!C61,IF(Transport!$H$4="Education",Data!AK61,IF(Transport!$H$4="Mixed-use Building",V64,Data!T61)))</f>
        <v>New Zealand</v>
      </c>
      <c r="D60">
        <f>IF(Transport!$H$4="Multi-unit Residential",Data!D61,IF(Transport!$H$4="Education",Data!AL61,IF(Transport!$H$4="Mixed-use Building",W64,Data!U61)))</f>
        <v>0</v>
      </c>
      <c r="E60">
        <f>IF(Transport!$H$4="Multi-unit Residential",Data!E61,IF(Transport!$H$4="Education",Data!AM61,IF(Transport!$H$4="Mixed-use Building",X64,Data!V61)))</f>
        <v>0</v>
      </c>
      <c r="F60">
        <f>IF(Transport!$H$4="Multi-unit Residential",Data!F61,IF(Transport!$H$4="Education",Data!AN61,IF(Transport!$H$4="Mixed-use Building",Y64,Data!W61)))</f>
        <v>0</v>
      </c>
      <c r="G60">
        <f>IF(Transport!$H$4="Multi-unit Residential",Data!G61,IF(Transport!$H$4="Education",Data!AO61,IF(Transport!$H$4="Mixed-use Building",Z64,Data!X61)))</f>
        <v>0</v>
      </c>
      <c r="H60">
        <f>IF(Transport!$H$4="Multi-unit Residential",Data!H61,IF(Transport!$H$4="Education",Data!AP61,IF(Transport!$H$4="Mixed-use Building",AA64,Data!Y61)))</f>
        <v>0.96</v>
      </c>
      <c r="I60">
        <f>IF(Transport!$H$4="Multi-unit Residential",Data!I61,IF(Transport!$H$4="Education",Data!AQ61,IF(Transport!$H$4="Mixed-use Building",AB64,Data!Z61)))</f>
        <v>0</v>
      </c>
      <c r="J60">
        <f>IF(Transport!$H$4="Multi-unit Residential",Data!J61,IF(Transport!$H$4="Education",Data!AR61,IF(Transport!$H$4="Mixed-use Building",AC64,Data!AA61)))</f>
        <v>0</v>
      </c>
      <c r="K60">
        <f>IF(Transport!$H$4="Multi-unit Residential",Data!K61,IF(Transport!$H$4="Education",Data!AS61,IF(Transport!$H$4="Mixed-use Building",AD64,Data!AB61)))</f>
        <v>0</v>
      </c>
      <c r="L60">
        <f>IF(Transport!$H$4="Multi-unit Residential",Data!L61,IF(Transport!$H$4="Education",Data!AT61,IF(Transport!$H$4="Mixed-use Building",AE64,Data!AC61)))</f>
        <v>0.04</v>
      </c>
      <c r="M60">
        <f>IF(Transport!$H$4="Multi-unit Residential",Data!M61,IF(Transport!$H$4="Education",Data!AU61,IF(Transport!$H$4="Mixed-use Building",AF64,Data!AD61)))</f>
        <v>0.02</v>
      </c>
      <c r="N60">
        <f>IF(Transport!$H$4="Multi-unit Residential",Data!N61,IF(Transport!$H$4="Education",Data!AV61,IF(Transport!$H$4="Mixed-use Building",AG64,Data!AE61)))</f>
        <v>7.0300489250708704</v>
      </c>
      <c r="O60">
        <f>IF(Transport!$H$4="Multi-unit Residential",Data!O61,IF(Transport!$H$4="Education",Data!AW61,IF(Transport!$H$4="Mixed-use Building",AH64,Data!AF61)))</f>
        <v>174.3045812</v>
      </c>
      <c r="P60">
        <f>IF(Transport!$H$4="Multi-unit Residential",Data!P61,IF(Transport!$H$4="Education",Data!AX61,IF(Transport!$H$4="Mixed-use Building",AI64,Data!AG61)))</f>
        <v>-35.683394999999997</v>
      </c>
    </row>
    <row r="61" spans="1:16" x14ac:dyDescent="0.55000000000000004">
      <c r="A61">
        <f>IF(Transport!$H$4="Multi-unit Residential",Data!A62,IF(Transport!$H$4="Education",Data!AI62,IF(Transport!$H$4="Mixed-use Building",T65,Data!R62)))</f>
        <v>106100</v>
      </c>
      <c r="B61" t="str">
        <f>IF(Transport!$H$4="Multi-unit Residential",Data!B62,IF(Transport!$H$4="Education",Data!AJ62,IF(Transport!$H$4="Mixed-use Building",U65,Data!S62)))</f>
        <v>Whau Valley</v>
      </c>
      <c r="C61" t="str">
        <f>IF(Transport!$H$4="Multi-unit Residential",Data!C62,IF(Transport!$H$4="Education",Data!AK62,IF(Transport!$H$4="Mixed-use Building",V65,Data!T62)))</f>
        <v>New Zealand</v>
      </c>
      <c r="D61">
        <f>IF(Transport!$H$4="Multi-unit Residential",Data!D62,IF(Transport!$H$4="Education",Data!AL62,IF(Transport!$H$4="Mixed-use Building",W65,Data!U62)))</f>
        <v>0</v>
      </c>
      <c r="E61">
        <f>IF(Transport!$H$4="Multi-unit Residential",Data!E62,IF(Transport!$H$4="Education",Data!AM62,IF(Transport!$H$4="Mixed-use Building",X65,Data!V62)))</f>
        <v>0</v>
      </c>
      <c r="F61">
        <f>IF(Transport!$H$4="Multi-unit Residential",Data!F62,IF(Transport!$H$4="Education",Data!AN62,IF(Transport!$H$4="Mixed-use Building",Y65,Data!W62)))</f>
        <v>0</v>
      </c>
      <c r="G61">
        <f>IF(Transport!$H$4="Multi-unit Residential",Data!G62,IF(Transport!$H$4="Education",Data!AO62,IF(Transport!$H$4="Mixed-use Building",Z65,Data!X62)))</f>
        <v>0</v>
      </c>
      <c r="H61">
        <f>IF(Transport!$H$4="Multi-unit Residential",Data!H62,IF(Transport!$H$4="Education",Data!AP62,IF(Transport!$H$4="Mixed-use Building",AA65,Data!Y62)))</f>
        <v>0.96</v>
      </c>
      <c r="I61">
        <f>IF(Transport!$H$4="Multi-unit Residential",Data!I62,IF(Transport!$H$4="Education",Data!AQ62,IF(Transport!$H$4="Mixed-use Building",AB65,Data!Z62)))</f>
        <v>0</v>
      </c>
      <c r="J61">
        <f>IF(Transport!$H$4="Multi-unit Residential",Data!J62,IF(Transport!$H$4="Education",Data!AR62,IF(Transport!$H$4="Mixed-use Building",AC65,Data!AA62)))</f>
        <v>0</v>
      </c>
      <c r="K61">
        <f>IF(Transport!$H$4="Multi-unit Residential",Data!K62,IF(Transport!$H$4="Education",Data!AS62,IF(Transport!$H$4="Mixed-use Building",AD65,Data!AB62)))</f>
        <v>0</v>
      </c>
      <c r="L61">
        <f>IF(Transport!$H$4="Multi-unit Residential",Data!L62,IF(Transport!$H$4="Education",Data!AT62,IF(Transport!$H$4="Mixed-use Building",AE65,Data!AC62)))</f>
        <v>0.04</v>
      </c>
      <c r="M61">
        <f>IF(Transport!$H$4="Multi-unit Residential",Data!M62,IF(Transport!$H$4="Education",Data!AU62,IF(Transport!$H$4="Mixed-use Building",AF65,Data!AD62)))</f>
        <v>0.02</v>
      </c>
      <c r="N61">
        <f>IF(Transport!$H$4="Multi-unit Residential",Data!N62,IF(Transport!$H$4="Education",Data!AV62,IF(Transport!$H$4="Mixed-use Building",AG65,Data!AE62)))</f>
        <v>5.1941363217139802</v>
      </c>
      <c r="O61">
        <f>IF(Transport!$H$4="Multi-unit Residential",Data!O62,IF(Transport!$H$4="Education",Data!AW62,IF(Transport!$H$4="Mixed-use Building",AH65,Data!AF62)))</f>
        <v>174.29580179999999</v>
      </c>
      <c r="P61">
        <f>IF(Transport!$H$4="Multi-unit Residential",Data!P62,IF(Transport!$H$4="Education",Data!AX62,IF(Transport!$H$4="Mixed-use Building",AI65,Data!AG62)))</f>
        <v>-35.705200789999999</v>
      </c>
    </row>
    <row r="62" spans="1:16" x14ac:dyDescent="0.55000000000000004">
      <c r="A62">
        <f>IF(Transport!$H$4="Multi-unit Residential",Data!A63,IF(Transport!$H$4="Education",Data!AI63,IF(Transport!$H$4="Mixed-use Building",T66,Data!R63)))</f>
        <v>106200</v>
      </c>
      <c r="B62" t="str">
        <f>IF(Transport!$H$4="Multi-unit Residential",Data!B63,IF(Transport!$H$4="Education",Data!AJ63,IF(Transport!$H$4="Mixed-use Building",U66,Data!S63)))</f>
        <v>Tikipunga North</v>
      </c>
      <c r="C62" t="str">
        <f>IF(Transport!$H$4="Multi-unit Residential",Data!C63,IF(Transport!$H$4="Education",Data!AK63,IF(Transport!$H$4="Mixed-use Building",V66,Data!T63)))</f>
        <v>New Zealand</v>
      </c>
      <c r="D62">
        <f>IF(Transport!$H$4="Multi-unit Residential",Data!D63,IF(Transport!$H$4="Education",Data!AL63,IF(Transport!$H$4="Mixed-use Building",W66,Data!U63)))</f>
        <v>0</v>
      </c>
      <c r="E62">
        <f>IF(Transport!$H$4="Multi-unit Residential",Data!E63,IF(Transport!$H$4="Education",Data!AM63,IF(Transport!$H$4="Mixed-use Building",X66,Data!V63)))</f>
        <v>0</v>
      </c>
      <c r="F62">
        <f>IF(Transport!$H$4="Multi-unit Residential",Data!F63,IF(Transport!$H$4="Education",Data!AN63,IF(Transport!$H$4="Mixed-use Building",Y66,Data!W63)))</f>
        <v>0</v>
      </c>
      <c r="G62">
        <f>IF(Transport!$H$4="Multi-unit Residential",Data!G63,IF(Transport!$H$4="Education",Data!AO63,IF(Transport!$H$4="Mixed-use Building",Z66,Data!X63)))</f>
        <v>0</v>
      </c>
      <c r="H62">
        <f>IF(Transport!$H$4="Multi-unit Residential",Data!H63,IF(Transport!$H$4="Education",Data!AP63,IF(Transport!$H$4="Mixed-use Building",AA66,Data!Y63)))</f>
        <v>0.97</v>
      </c>
      <c r="I62">
        <f>IF(Transport!$H$4="Multi-unit Residential",Data!I63,IF(Transport!$H$4="Education",Data!AQ63,IF(Transport!$H$4="Mixed-use Building",AB66,Data!Z63)))</f>
        <v>0</v>
      </c>
      <c r="J62">
        <f>IF(Transport!$H$4="Multi-unit Residential",Data!J63,IF(Transport!$H$4="Education",Data!AR63,IF(Transport!$H$4="Mixed-use Building",AC66,Data!AA63)))</f>
        <v>0</v>
      </c>
      <c r="K62">
        <f>IF(Transport!$H$4="Multi-unit Residential",Data!K63,IF(Transport!$H$4="Education",Data!AS63,IF(Transport!$H$4="Mixed-use Building",AD66,Data!AB63)))</f>
        <v>0</v>
      </c>
      <c r="L62">
        <f>IF(Transport!$H$4="Multi-unit Residential",Data!L63,IF(Transport!$H$4="Education",Data!AT63,IF(Transport!$H$4="Mixed-use Building",AE66,Data!AC63)))</f>
        <v>0.03</v>
      </c>
      <c r="M62">
        <f>IF(Transport!$H$4="Multi-unit Residential",Data!M63,IF(Transport!$H$4="Education",Data!AU63,IF(Transport!$H$4="Mixed-use Building",AF66,Data!AD63)))</f>
        <v>0.02</v>
      </c>
      <c r="N62">
        <f>IF(Transport!$H$4="Multi-unit Residential",Data!N63,IF(Transport!$H$4="Education",Data!AV63,IF(Transport!$H$4="Mixed-use Building",AG66,Data!AE63)))</f>
        <v>6.6696121296959996</v>
      </c>
      <c r="O62">
        <f>IF(Transport!$H$4="Multi-unit Residential",Data!O63,IF(Transport!$H$4="Education",Data!AW63,IF(Transport!$H$4="Mixed-use Building",AH66,Data!AF63)))</f>
        <v>174.32304769999999</v>
      </c>
      <c r="P62">
        <f>IF(Transport!$H$4="Multi-unit Residential",Data!P63,IF(Transport!$H$4="Education",Data!AX63,IF(Transport!$H$4="Mixed-use Building",AI66,Data!AG63)))</f>
        <v>-35.680851359999998</v>
      </c>
    </row>
    <row r="63" spans="1:16" x14ac:dyDescent="0.55000000000000004">
      <c r="A63">
        <f>IF(Transport!$H$4="Multi-unit Residential",Data!A64,IF(Transport!$H$4="Education",Data!AI64,IF(Transport!$H$4="Mixed-use Building",T67,Data!R64)))</f>
        <v>106300</v>
      </c>
      <c r="B63" t="str">
        <f>IF(Transport!$H$4="Multi-unit Residential",Data!B64,IF(Transport!$H$4="Education",Data!AJ64,IF(Transport!$H$4="Mixed-use Building",U67,Data!S64)))</f>
        <v>Pukenui</v>
      </c>
      <c r="C63" t="str">
        <f>IF(Transport!$H$4="Multi-unit Residential",Data!C64,IF(Transport!$H$4="Education",Data!AK64,IF(Transport!$H$4="Mixed-use Building",V67,Data!T64)))</f>
        <v>New Zealand</v>
      </c>
      <c r="D63">
        <f>IF(Transport!$H$4="Multi-unit Residential",Data!D64,IF(Transport!$H$4="Education",Data!AL64,IF(Transport!$H$4="Mixed-use Building",W67,Data!U64)))</f>
        <v>0</v>
      </c>
      <c r="E63">
        <f>IF(Transport!$H$4="Multi-unit Residential",Data!E64,IF(Transport!$H$4="Education",Data!AM64,IF(Transport!$H$4="Mixed-use Building",X67,Data!V64)))</f>
        <v>0</v>
      </c>
      <c r="F63">
        <f>IF(Transport!$H$4="Multi-unit Residential",Data!F64,IF(Transport!$H$4="Education",Data!AN64,IF(Transport!$H$4="Mixed-use Building",Y67,Data!W64)))</f>
        <v>0</v>
      </c>
      <c r="G63">
        <f>IF(Transport!$H$4="Multi-unit Residential",Data!G64,IF(Transport!$H$4="Education",Data!AO64,IF(Transport!$H$4="Mixed-use Building",Z67,Data!X64)))</f>
        <v>0</v>
      </c>
      <c r="H63">
        <f>IF(Transport!$H$4="Multi-unit Residential",Data!H64,IF(Transport!$H$4="Education",Data!AP64,IF(Transport!$H$4="Mixed-use Building",AA67,Data!Y64)))</f>
        <v>1</v>
      </c>
      <c r="I63">
        <f>IF(Transport!$H$4="Multi-unit Residential",Data!I64,IF(Transport!$H$4="Education",Data!AQ64,IF(Transport!$H$4="Mixed-use Building",AB67,Data!Z64)))</f>
        <v>0</v>
      </c>
      <c r="J63">
        <f>IF(Transport!$H$4="Multi-unit Residential",Data!J64,IF(Transport!$H$4="Education",Data!AR64,IF(Transport!$H$4="Mixed-use Building",AC67,Data!AA64)))</f>
        <v>0</v>
      </c>
      <c r="K63">
        <f>IF(Transport!$H$4="Multi-unit Residential",Data!K64,IF(Transport!$H$4="Education",Data!AS64,IF(Transport!$H$4="Mixed-use Building",AD67,Data!AB64)))</f>
        <v>0</v>
      </c>
      <c r="L63">
        <f>IF(Transport!$H$4="Multi-unit Residential",Data!L64,IF(Transport!$H$4="Education",Data!AT64,IF(Transport!$H$4="Mixed-use Building",AE67,Data!AC64)))</f>
        <v>0</v>
      </c>
      <c r="M63">
        <f>IF(Transport!$H$4="Multi-unit Residential",Data!M64,IF(Transport!$H$4="Education",Data!AU64,IF(Transport!$H$4="Mixed-use Building",AF67,Data!AD64)))</f>
        <v>0.02</v>
      </c>
      <c r="N63">
        <f>IF(Transport!$H$4="Multi-unit Residential",Data!N64,IF(Transport!$H$4="Education",Data!AV64,IF(Transport!$H$4="Mixed-use Building",AG67,Data!AE64)))</f>
        <v>6.3938458660379203</v>
      </c>
      <c r="O63">
        <f>IF(Transport!$H$4="Multi-unit Residential",Data!O64,IF(Transport!$H$4="Education",Data!AW64,IF(Transport!$H$4="Mixed-use Building",AH67,Data!AF64)))</f>
        <v>174.25502299999999</v>
      </c>
      <c r="P63">
        <f>IF(Transport!$H$4="Multi-unit Residential",Data!P64,IF(Transport!$H$4="Education",Data!AX64,IF(Transport!$H$4="Mixed-use Building",AI67,Data!AG64)))</f>
        <v>-35.746446679999998</v>
      </c>
    </row>
    <row r="64" spans="1:16" x14ac:dyDescent="0.55000000000000004">
      <c r="A64">
        <f>IF(Transport!$H$4="Multi-unit Residential",Data!A65,IF(Transport!$H$4="Education",Data!AI65,IF(Transport!$H$4="Mixed-use Building",T68,Data!R65)))</f>
        <v>106400</v>
      </c>
      <c r="B64" t="str">
        <f>IF(Transport!$H$4="Multi-unit Residential",Data!B65,IF(Transport!$H$4="Education",Data!AJ65,IF(Transport!$H$4="Mixed-use Building",U68,Data!S65)))</f>
        <v>Otangarei</v>
      </c>
      <c r="C64" t="str">
        <f>IF(Transport!$H$4="Multi-unit Residential",Data!C65,IF(Transport!$H$4="Education",Data!AK65,IF(Transport!$H$4="Mixed-use Building",V68,Data!T65)))</f>
        <v>New Zealand</v>
      </c>
      <c r="D64">
        <f>IF(Transport!$H$4="Multi-unit Residential",Data!D65,IF(Transport!$H$4="Education",Data!AL65,IF(Transport!$H$4="Mixed-use Building",W68,Data!U65)))</f>
        <v>0</v>
      </c>
      <c r="E64">
        <f>IF(Transport!$H$4="Multi-unit Residential",Data!E65,IF(Transport!$H$4="Education",Data!AM65,IF(Transport!$H$4="Mixed-use Building",X68,Data!V65)))</f>
        <v>0</v>
      </c>
      <c r="F64">
        <f>IF(Transport!$H$4="Multi-unit Residential",Data!F65,IF(Transport!$H$4="Education",Data!AN65,IF(Transport!$H$4="Mixed-use Building",Y68,Data!W65)))</f>
        <v>0</v>
      </c>
      <c r="G64">
        <f>IF(Transport!$H$4="Multi-unit Residential",Data!G65,IF(Transport!$H$4="Education",Data!AO65,IF(Transport!$H$4="Mixed-use Building",Z68,Data!X65)))</f>
        <v>0</v>
      </c>
      <c r="H64">
        <f>IF(Transport!$H$4="Multi-unit Residential",Data!H65,IF(Transport!$H$4="Education",Data!AP65,IF(Transport!$H$4="Mixed-use Building",AA68,Data!Y65)))</f>
        <v>0.83</v>
      </c>
      <c r="I64">
        <f>IF(Transport!$H$4="Multi-unit Residential",Data!I65,IF(Transport!$H$4="Education",Data!AQ65,IF(Transport!$H$4="Mixed-use Building",AB68,Data!Z65)))</f>
        <v>0</v>
      </c>
      <c r="J64">
        <f>IF(Transport!$H$4="Multi-unit Residential",Data!J65,IF(Transport!$H$4="Education",Data!AR65,IF(Transport!$H$4="Mixed-use Building",AC68,Data!AA65)))</f>
        <v>0</v>
      </c>
      <c r="K64">
        <f>IF(Transport!$H$4="Multi-unit Residential",Data!K65,IF(Transport!$H$4="Education",Data!AS65,IF(Transport!$H$4="Mixed-use Building",AD68,Data!AB65)))</f>
        <v>0</v>
      </c>
      <c r="L64">
        <f>IF(Transport!$H$4="Multi-unit Residential",Data!L65,IF(Transport!$H$4="Education",Data!AT65,IF(Transport!$H$4="Mixed-use Building",AE68,Data!AC65)))</f>
        <v>0.17</v>
      </c>
      <c r="M64">
        <f>IF(Transport!$H$4="Multi-unit Residential",Data!M65,IF(Transport!$H$4="Education",Data!AU65,IF(Transport!$H$4="Mixed-use Building",AF68,Data!AD65)))</f>
        <v>0.02</v>
      </c>
      <c r="N64">
        <f>IF(Transport!$H$4="Multi-unit Residential",Data!N65,IF(Transport!$H$4="Education",Data!AV65,IF(Transport!$H$4="Mixed-use Building",AG68,Data!AE65)))</f>
        <v>2.0831675925612099</v>
      </c>
      <c r="O64">
        <f>IF(Transport!$H$4="Multi-unit Residential",Data!O65,IF(Transport!$H$4="Education",Data!AW65,IF(Transport!$H$4="Mixed-use Building",AH68,Data!AF65)))</f>
        <v>174.3176996</v>
      </c>
      <c r="P64">
        <f>IF(Transport!$H$4="Multi-unit Residential",Data!P65,IF(Transport!$H$4="Education",Data!AX65,IF(Transport!$H$4="Mixed-use Building",AI68,Data!AG65)))</f>
        <v>-35.69329776</v>
      </c>
    </row>
    <row r="65" spans="1:16" x14ac:dyDescent="0.55000000000000004">
      <c r="A65">
        <f>IF(Transport!$H$4="Multi-unit Residential",Data!A66,IF(Transport!$H$4="Education",Data!AI66,IF(Transport!$H$4="Mixed-use Building",T69,Data!R66)))</f>
        <v>106500</v>
      </c>
      <c r="B65" t="str">
        <f>IF(Transport!$H$4="Multi-unit Residential",Data!B66,IF(Transport!$H$4="Education",Data!AJ66,IF(Transport!$H$4="Mixed-use Building",U69,Data!S66)))</f>
        <v>Tikipunga South</v>
      </c>
      <c r="C65" t="str">
        <f>IF(Transport!$H$4="Multi-unit Residential",Data!C66,IF(Transport!$H$4="Education",Data!AK66,IF(Transport!$H$4="Mixed-use Building",V69,Data!T66)))</f>
        <v>New Zealand</v>
      </c>
      <c r="D65">
        <f>IF(Transport!$H$4="Multi-unit Residential",Data!D66,IF(Transport!$H$4="Education",Data!AL66,IF(Transport!$H$4="Mixed-use Building",W69,Data!U66)))</f>
        <v>0</v>
      </c>
      <c r="E65">
        <f>IF(Transport!$H$4="Multi-unit Residential",Data!E66,IF(Transport!$H$4="Education",Data!AM66,IF(Transport!$H$4="Mixed-use Building",X69,Data!V66)))</f>
        <v>0</v>
      </c>
      <c r="F65">
        <f>IF(Transport!$H$4="Multi-unit Residential",Data!F66,IF(Transport!$H$4="Education",Data!AN66,IF(Transport!$H$4="Mixed-use Building",Y69,Data!W66)))</f>
        <v>0</v>
      </c>
      <c r="G65">
        <f>IF(Transport!$H$4="Multi-unit Residential",Data!G66,IF(Transport!$H$4="Education",Data!AO66,IF(Transport!$H$4="Mixed-use Building",Z69,Data!X66)))</f>
        <v>0</v>
      </c>
      <c r="H65">
        <f>IF(Transport!$H$4="Multi-unit Residential",Data!H66,IF(Transport!$H$4="Education",Data!AP66,IF(Transport!$H$4="Mixed-use Building",AA69,Data!Y66)))</f>
        <v>1</v>
      </c>
      <c r="I65">
        <f>IF(Transport!$H$4="Multi-unit Residential",Data!I66,IF(Transport!$H$4="Education",Data!AQ66,IF(Transport!$H$4="Mixed-use Building",AB69,Data!Z66)))</f>
        <v>0</v>
      </c>
      <c r="J65">
        <f>IF(Transport!$H$4="Multi-unit Residential",Data!J66,IF(Transport!$H$4="Education",Data!AR66,IF(Transport!$H$4="Mixed-use Building",AC69,Data!AA66)))</f>
        <v>0</v>
      </c>
      <c r="K65">
        <f>IF(Transport!$H$4="Multi-unit Residential",Data!K66,IF(Transport!$H$4="Education",Data!AS66,IF(Transport!$H$4="Mixed-use Building",AD69,Data!AB66)))</f>
        <v>0</v>
      </c>
      <c r="L65">
        <f>IF(Transport!$H$4="Multi-unit Residential",Data!L66,IF(Transport!$H$4="Education",Data!AT66,IF(Transport!$H$4="Mixed-use Building",AE69,Data!AC66)))</f>
        <v>0</v>
      </c>
      <c r="M65">
        <f>IF(Transport!$H$4="Multi-unit Residential",Data!M66,IF(Transport!$H$4="Education",Data!AU66,IF(Transport!$H$4="Mixed-use Building",AF69,Data!AD66)))</f>
        <v>0.02</v>
      </c>
      <c r="N65">
        <f>IF(Transport!$H$4="Multi-unit Residential",Data!N66,IF(Transport!$H$4="Education",Data!AV66,IF(Transport!$H$4="Mixed-use Building",AG69,Data!AE66)))</f>
        <v>6.3729333432075599</v>
      </c>
      <c r="O65">
        <f>IF(Transport!$H$4="Multi-unit Residential",Data!O66,IF(Transport!$H$4="Education",Data!AW66,IF(Transport!$H$4="Mixed-use Building",AH69,Data!AF66)))</f>
        <v>174.33166499999999</v>
      </c>
      <c r="P65">
        <f>IF(Transport!$H$4="Multi-unit Residential",Data!P66,IF(Transport!$H$4="Education",Data!AX66,IF(Transport!$H$4="Mixed-use Building",AI69,Data!AG66)))</f>
        <v>-35.69457731</v>
      </c>
    </row>
    <row r="66" spans="1:16" x14ac:dyDescent="0.55000000000000004">
      <c r="A66">
        <f>IF(Transport!$H$4="Multi-unit Residential",Data!A67,IF(Transport!$H$4="Education",Data!AI67,IF(Transport!$H$4="Mixed-use Building",T70,Data!R67)))</f>
        <v>106600</v>
      </c>
      <c r="B66" t="str">
        <f>IF(Transport!$H$4="Multi-unit Residential",Data!B67,IF(Transport!$H$4="Education",Data!AJ67,IF(Transport!$H$4="Mixed-use Building",U70,Data!S67)))</f>
        <v>Kensington (Whangarei District)</v>
      </c>
      <c r="C66" t="str">
        <f>IF(Transport!$H$4="Multi-unit Residential",Data!C67,IF(Transport!$H$4="Education",Data!AK67,IF(Transport!$H$4="Mixed-use Building",V70,Data!T67)))</f>
        <v>New Zealand</v>
      </c>
      <c r="D66">
        <f>IF(Transport!$H$4="Multi-unit Residential",Data!D67,IF(Transport!$H$4="Education",Data!AL67,IF(Transport!$H$4="Mixed-use Building",W70,Data!U67)))</f>
        <v>0</v>
      </c>
      <c r="E66">
        <f>IF(Transport!$H$4="Multi-unit Residential",Data!E67,IF(Transport!$H$4="Education",Data!AM67,IF(Transport!$H$4="Mixed-use Building",X70,Data!V67)))</f>
        <v>0</v>
      </c>
      <c r="F66">
        <f>IF(Transport!$H$4="Multi-unit Residential",Data!F67,IF(Transport!$H$4="Education",Data!AN67,IF(Transport!$H$4="Mixed-use Building",Y70,Data!W67)))</f>
        <v>0</v>
      </c>
      <c r="G66">
        <f>IF(Transport!$H$4="Multi-unit Residential",Data!G67,IF(Transport!$H$4="Education",Data!AO67,IF(Transport!$H$4="Mixed-use Building",Z70,Data!X67)))</f>
        <v>0</v>
      </c>
      <c r="H66">
        <f>IF(Transport!$H$4="Multi-unit Residential",Data!H67,IF(Transport!$H$4="Education",Data!AP67,IF(Transport!$H$4="Mixed-use Building",AA70,Data!Y67)))</f>
        <v>0.92999999999999905</v>
      </c>
      <c r="I66">
        <f>IF(Transport!$H$4="Multi-unit Residential",Data!I67,IF(Transport!$H$4="Education",Data!AQ67,IF(Transport!$H$4="Mixed-use Building",AB70,Data!Z67)))</f>
        <v>0.01</v>
      </c>
      <c r="J66">
        <f>IF(Transport!$H$4="Multi-unit Residential",Data!J67,IF(Transport!$H$4="Education",Data!AR67,IF(Transport!$H$4="Mixed-use Building",AC70,Data!AA67)))</f>
        <v>0</v>
      </c>
      <c r="K66">
        <f>IF(Transport!$H$4="Multi-unit Residential",Data!K67,IF(Transport!$H$4="Education",Data!AS67,IF(Transport!$H$4="Mixed-use Building",AD70,Data!AB67)))</f>
        <v>0</v>
      </c>
      <c r="L66">
        <f>IF(Transport!$H$4="Multi-unit Residential",Data!L67,IF(Transport!$H$4="Education",Data!AT67,IF(Transport!$H$4="Mixed-use Building",AE70,Data!AC67)))</f>
        <v>0.06</v>
      </c>
      <c r="M66">
        <f>IF(Transport!$H$4="Multi-unit Residential",Data!M67,IF(Transport!$H$4="Education",Data!AU67,IF(Transport!$H$4="Mixed-use Building",AF70,Data!AD67)))</f>
        <v>0.02</v>
      </c>
      <c r="N66">
        <f>IF(Transport!$H$4="Multi-unit Residential",Data!N67,IF(Transport!$H$4="Education",Data!AV67,IF(Transport!$H$4="Mixed-use Building",AG70,Data!AE67)))</f>
        <v>6.9789096413193104</v>
      </c>
      <c r="O66">
        <f>IF(Transport!$H$4="Multi-unit Residential",Data!O67,IF(Transport!$H$4="Education",Data!AW67,IF(Transport!$H$4="Mixed-use Building",AH70,Data!AF67)))</f>
        <v>174.3144168</v>
      </c>
      <c r="P66">
        <f>IF(Transport!$H$4="Multi-unit Residential",Data!P67,IF(Transport!$H$4="Education",Data!AX67,IF(Transport!$H$4="Mixed-use Building",AI70,Data!AG67)))</f>
        <v>-35.711758690000003</v>
      </c>
    </row>
    <row r="67" spans="1:16" x14ac:dyDescent="0.55000000000000004">
      <c r="A67">
        <f>IF(Transport!$H$4="Multi-unit Residential",Data!A68,IF(Transport!$H$4="Education",Data!AI68,IF(Transport!$H$4="Mixed-use Building",T71,Data!R68)))</f>
        <v>106700</v>
      </c>
      <c r="B67" t="str">
        <f>IF(Transport!$H$4="Multi-unit Residential",Data!B68,IF(Transport!$H$4="Education",Data!AJ68,IF(Transport!$H$4="Mixed-use Building",U71,Data!S68)))</f>
        <v>Abbey Caves-Glenbervie</v>
      </c>
      <c r="C67" t="str">
        <f>IF(Transport!$H$4="Multi-unit Residential",Data!C68,IF(Transport!$H$4="Education",Data!AK68,IF(Transport!$H$4="Mixed-use Building",V71,Data!T68)))</f>
        <v>New Zealand</v>
      </c>
      <c r="D67">
        <f>IF(Transport!$H$4="Multi-unit Residential",Data!D68,IF(Transport!$H$4="Education",Data!AL68,IF(Transport!$H$4="Mixed-use Building",W71,Data!U68)))</f>
        <v>0</v>
      </c>
      <c r="E67">
        <f>IF(Transport!$H$4="Multi-unit Residential",Data!E68,IF(Transport!$H$4="Education",Data!AM68,IF(Transport!$H$4="Mixed-use Building",X71,Data!V68)))</f>
        <v>0</v>
      </c>
      <c r="F67">
        <f>IF(Transport!$H$4="Multi-unit Residential",Data!F68,IF(Transport!$H$4="Education",Data!AN68,IF(Transport!$H$4="Mixed-use Building",Y71,Data!W68)))</f>
        <v>0</v>
      </c>
      <c r="G67">
        <f>IF(Transport!$H$4="Multi-unit Residential",Data!G68,IF(Transport!$H$4="Education",Data!AO68,IF(Transport!$H$4="Mixed-use Building",Z71,Data!X68)))</f>
        <v>0</v>
      </c>
      <c r="H67">
        <f>IF(Transport!$H$4="Multi-unit Residential",Data!H68,IF(Transport!$H$4="Education",Data!AP68,IF(Transport!$H$4="Mixed-use Building",AA71,Data!Y68)))</f>
        <v>1</v>
      </c>
      <c r="I67">
        <f>IF(Transport!$H$4="Multi-unit Residential",Data!I68,IF(Transport!$H$4="Education",Data!AQ68,IF(Transport!$H$4="Mixed-use Building",AB71,Data!Z68)))</f>
        <v>0</v>
      </c>
      <c r="J67">
        <f>IF(Transport!$H$4="Multi-unit Residential",Data!J68,IF(Transport!$H$4="Education",Data!AR68,IF(Transport!$H$4="Mixed-use Building",AC71,Data!AA68)))</f>
        <v>0</v>
      </c>
      <c r="K67">
        <f>IF(Transport!$H$4="Multi-unit Residential",Data!K68,IF(Transport!$H$4="Education",Data!AS68,IF(Transport!$H$4="Mixed-use Building",AD71,Data!AB68)))</f>
        <v>0</v>
      </c>
      <c r="L67">
        <f>IF(Transport!$H$4="Multi-unit Residential",Data!L68,IF(Transport!$H$4="Education",Data!AT68,IF(Transport!$H$4="Mixed-use Building",AE71,Data!AC68)))</f>
        <v>0</v>
      </c>
      <c r="M67">
        <f>IF(Transport!$H$4="Multi-unit Residential",Data!M68,IF(Transport!$H$4="Education",Data!AU68,IF(Transport!$H$4="Mixed-use Building",AF71,Data!AD68)))</f>
        <v>0.02</v>
      </c>
      <c r="N67">
        <f>IF(Transport!$H$4="Multi-unit Residential",Data!N68,IF(Transport!$H$4="Education",Data!AV68,IF(Transport!$H$4="Mixed-use Building",AG71,Data!AE68)))</f>
        <v>6.60991518100598</v>
      </c>
      <c r="O67">
        <f>IF(Transport!$H$4="Multi-unit Residential",Data!O68,IF(Transport!$H$4="Education",Data!AW68,IF(Transport!$H$4="Mixed-use Building",AH71,Data!AF68)))</f>
        <v>174.36122940000001</v>
      </c>
      <c r="P67">
        <f>IF(Transport!$H$4="Multi-unit Residential",Data!P68,IF(Transport!$H$4="Education",Data!AX68,IF(Transport!$H$4="Mixed-use Building",AI71,Data!AG68)))</f>
        <v>-35.703990249999997</v>
      </c>
    </row>
    <row r="68" spans="1:16" x14ac:dyDescent="0.55000000000000004">
      <c r="A68">
        <f>IF(Transport!$H$4="Multi-unit Residential",Data!A69,IF(Transport!$H$4="Education",Data!AI69,IF(Transport!$H$4="Mixed-use Building",T72,Data!R69)))</f>
        <v>106800</v>
      </c>
      <c r="B68" t="str">
        <f>IF(Transport!$H$4="Multi-unit Residential",Data!B69,IF(Transport!$H$4="Education",Data!AJ69,IF(Transport!$H$4="Mixed-use Building",U72,Data!S69)))</f>
        <v>Mairtown</v>
      </c>
      <c r="C68" t="str">
        <f>IF(Transport!$H$4="Multi-unit Residential",Data!C69,IF(Transport!$H$4="Education",Data!AK69,IF(Transport!$H$4="Mixed-use Building",V72,Data!T69)))</f>
        <v>New Zealand</v>
      </c>
      <c r="D68">
        <f>IF(Transport!$H$4="Multi-unit Residential",Data!D69,IF(Transport!$H$4="Education",Data!AL69,IF(Transport!$H$4="Mixed-use Building",W72,Data!U69)))</f>
        <v>0</v>
      </c>
      <c r="E68">
        <f>IF(Transport!$H$4="Multi-unit Residential",Data!E69,IF(Transport!$H$4="Education",Data!AM69,IF(Transport!$H$4="Mixed-use Building",X72,Data!V69)))</f>
        <v>0</v>
      </c>
      <c r="F68">
        <f>IF(Transport!$H$4="Multi-unit Residential",Data!F69,IF(Transport!$H$4="Education",Data!AN69,IF(Transport!$H$4="Mixed-use Building",Y72,Data!W69)))</f>
        <v>0</v>
      </c>
      <c r="G68">
        <f>IF(Transport!$H$4="Multi-unit Residential",Data!G69,IF(Transport!$H$4="Education",Data!AO69,IF(Transport!$H$4="Mixed-use Building",Z72,Data!X69)))</f>
        <v>0</v>
      </c>
      <c r="H68">
        <f>IF(Transport!$H$4="Multi-unit Residential",Data!H69,IF(Transport!$H$4="Education",Data!AP69,IF(Transport!$H$4="Mixed-use Building",AA72,Data!Y69)))</f>
        <v>0.94</v>
      </c>
      <c r="I68">
        <f>IF(Transport!$H$4="Multi-unit Residential",Data!I69,IF(Transport!$H$4="Education",Data!AQ69,IF(Transport!$H$4="Mixed-use Building",AB72,Data!Z69)))</f>
        <v>0</v>
      </c>
      <c r="J68">
        <f>IF(Transport!$H$4="Multi-unit Residential",Data!J69,IF(Transport!$H$4="Education",Data!AR69,IF(Transport!$H$4="Mixed-use Building",AC72,Data!AA69)))</f>
        <v>0</v>
      </c>
      <c r="K68">
        <f>IF(Transport!$H$4="Multi-unit Residential",Data!K69,IF(Transport!$H$4="Education",Data!AS69,IF(Transport!$H$4="Mixed-use Building",AD72,Data!AB69)))</f>
        <v>0</v>
      </c>
      <c r="L68">
        <f>IF(Transport!$H$4="Multi-unit Residential",Data!L69,IF(Transport!$H$4="Education",Data!AT69,IF(Transport!$H$4="Mixed-use Building",AE72,Data!AC69)))</f>
        <v>0.06</v>
      </c>
      <c r="M68">
        <f>IF(Transport!$H$4="Multi-unit Residential",Data!M69,IF(Transport!$H$4="Education",Data!AU69,IF(Transport!$H$4="Mixed-use Building",AF72,Data!AD69)))</f>
        <v>0.02</v>
      </c>
      <c r="N68">
        <f>IF(Transport!$H$4="Multi-unit Residential",Data!N69,IF(Transport!$H$4="Education",Data!AV69,IF(Transport!$H$4="Mixed-use Building",AG72,Data!AE69)))</f>
        <v>3.66873271824864</v>
      </c>
      <c r="O68">
        <f>IF(Transport!$H$4="Multi-unit Residential",Data!O69,IF(Transport!$H$4="Education",Data!AW69,IF(Transport!$H$4="Mixed-use Building",AH72,Data!AF69)))</f>
        <v>174.32430449999899</v>
      </c>
      <c r="P68">
        <f>IF(Transport!$H$4="Multi-unit Residential",Data!P69,IF(Transport!$H$4="Education",Data!AX69,IF(Transport!$H$4="Mixed-use Building",AI72,Data!AG69)))</f>
        <v>-35.704514250000003</v>
      </c>
    </row>
    <row r="69" spans="1:16" x14ac:dyDescent="0.55000000000000004">
      <c r="A69">
        <f>IF(Transport!$H$4="Multi-unit Residential",Data!A70,IF(Transport!$H$4="Education",Data!AI70,IF(Transport!$H$4="Mixed-use Building",T73,Data!R70)))</f>
        <v>106900</v>
      </c>
      <c r="B69" t="str">
        <f>IF(Transport!$H$4="Multi-unit Residential",Data!B70,IF(Transport!$H$4="Education",Data!AJ70,IF(Transport!$H$4="Mixed-use Building",U73,Data!S70)))</f>
        <v>Maunu-Horahora</v>
      </c>
      <c r="C69" t="str">
        <f>IF(Transport!$H$4="Multi-unit Residential",Data!C70,IF(Transport!$H$4="Education",Data!AK70,IF(Transport!$H$4="Mixed-use Building",V73,Data!T70)))</f>
        <v>New Zealand</v>
      </c>
      <c r="D69">
        <f>IF(Transport!$H$4="Multi-unit Residential",Data!D70,IF(Transport!$H$4="Education",Data!AL70,IF(Transport!$H$4="Mixed-use Building",W73,Data!U70)))</f>
        <v>0</v>
      </c>
      <c r="E69">
        <f>IF(Transport!$H$4="Multi-unit Residential",Data!E70,IF(Transport!$H$4="Education",Data!AM70,IF(Transport!$H$4="Mixed-use Building",X73,Data!V70)))</f>
        <v>0</v>
      </c>
      <c r="F69">
        <f>IF(Transport!$H$4="Multi-unit Residential",Data!F70,IF(Transport!$H$4="Education",Data!AN70,IF(Transport!$H$4="Mixed-use Building",Y73,Data!W70)))</f>
        <v>0</v>
      </c>
      <c r="G69">
        <f>IF(Transport!$H$4="Multi-unit Residential",Data!G70,IF(Transport!$H$4="Education",Data!AO70,IF(Transport!$H$4="Mixed-use Building",Z73,Data!X70)))</f>
        <v>0</v>
      </c>
      <c r="H69">
        <f>IF(Transport!$H$4="Multi-unit Residential",Data!H70,IF(Transport!$H$4="Education",Data!AP70,IF(Transport!$H$4="Mixed-use Building",AA73,Data!Y70)))</f>
        <v>0.94</v>
      </c>
      <c r="I69">
        <f>IF(Transport!$H$4="Multi-unit Residential",Data!I70,IF(Transport!$H$4="Education",Data!AQ70,IF(Transport!$H$4="Mixed-use Building",AB73,Data!Z70)))</f>
        <v>0</v>
      </c>
      <c r="J69">
        <f>IF(Transport!$H$4="Multi-unit Residential",Data!J70,IF(Transport!$H$4="Education",Data!AR70,IF(Transport!$H$4="Mixed-use Building",AC73,Data!AA70)))</f>
        <v>0</v>
      </c>
      <c r="K69">
        <f>IF(Transport!$H$4="Multi-unit Residential",Data!K70,IF(Transport!$H$4="Education",Data!AS70,IF(Transport!$H$4="Mixed-use Building",AD73,Data!AB70)))</f>
        <v>0</v>
      </c>
      <c r="L69">
        <f>IF(Transport!$H$4="Multi-unit Residential",Data!L70,IF(Transport!$H$4="Education",Data!AT70,IF(Transport!$H$4="Mixed-use Building",AE73,Data!AC70)))</f>
        <v>0.06</v>
      </c>
      <c r="M69">
        <f>IF(Transport!$H$4="Multi-unit Residential",Data!M70,IF(Transport!$H$4="Education",Data!AU70,IF(Transport!$H$4="Mixed-use Building",AF73,Data!AD70)))</f>
        <v>0.02</v>
      </c>
      <c r="N69">
        <f>IF(Transport!$H$4="Multi-unit Residential",Data!N70,IF(Transport!$H$4="Education",Data!AV70,IF(Transport!$H$4="Mixed-use Building",AG73,Data!AE70)))</f>
        <v>8.8576727966663</v>
      </c>
      <c r="O69">
        <f>IF(Transport!$H$4="Multi-unit Residential",Data!O70,IF(Transport!$H$4="Education",Data!AW70,IF(Transport!$H$4="Mixed-use Building",AH73,Data!AF70)))</f>
        <v>174.2903713</v>
      </c>
      <c r="P69">
        <f>IF(Transport!$H$4="Multi-unit Residential",Data!P70,IF(Transport!$H$4="Education",Data!AX70,IF(Transport!$H$4="Mixed-use Building",AI73,Data!AG70)))</f>
        <v>-35.737571359999997</v>
      </c>
    </row>
    <row r="70" spans="1:16" x14ac:dyDescent="0.55000000000000004">
      <c r="A70">
        <f>IF(Transport!$H$4="Multi-unit Residential",Data!A71,IF(Transport!$H$4="Education",Data!AI71,IF(Transport!$H$4="Mixed-use Building",T74,Data!R71)))</f>
        <v>107000</v>
      </c>
      <c r="B70" t="str">
        <f>IF(Transport!$H$4="Multi-unit Residential",Data!B71,IF(Transport!$H$4="Education",Data!AJ71,IF(Transport!$H$4="Mixed-use Building",U74,Data!S71)))</f>
        <v>Woodhill-Vinetown</v>
      </c>
      <c r="C70" t="str">
        <f>IF(Transport!$H$4="Multi-unit Residential",Data!C71,IF(Transport!$H$4="Education",Data!AK71,IF(Transport!$H$4="Mixed-use Building",V74,Data!T71)))</f>
        <v>New Zealand</v>
      </c>
      <c r="D70">
        <f>IF(Transport!$H$4="Multi-unit Residential",Data!D71,IF(Transport!$H$4="Education",Data!AL71,IF(Transport!$H$4="Mixed-use Building",W74,Data!U71)))</f>
        <v>0</v>
      </c>
      <c r="E70">
        <f>IF(Transport!$H$4="Multi-unit Residential",Data!E71,IF(Transport!$H$4="Education",Data!AM71,IF(Transport!$H$4="Mixed-use Building",X74,Data!V71)))</f>
        <v>0</v>
      </c>
      <c r="F70">
        <f>IF(Transport!$H$4="Multi-unit Residential",Data!F71,IF(Transport!$H$4="Education",Data!AN71,IF(Transport!$H$4="Mixed-use Building",Y74,Data!W71)))</f>
        <v>0</v>
      </c>
      <c r="G70">
        <f>IF(Transport!$H$4="Multi-unit Residential",Data!G71,IF(Transport!$H$4="Education",Data!AO71,IF(Transport!$H$4="Mixed-use Building",Z74,Data!X71)))</f>
        <v>0</v>
      </c>
      <c r="H70">
        <f>IF(Transport!$H$4="Multi-unit Residential",Data!H71,IF(Transport!$H$4="Education",Data!AP71,IF(Transport!$H$4="Mixed-use Building",AA74,Data!Y71)))</f>
        <v>0.96</v>
      </c>
      <c r="I70">
        <f>IF(Transport!$H$4="Multi-unit Residential",Data!I71,IF(Transport!$H$4="Education",Data!AQ71,IF(Transport!$H$4="Mixed-use Building",AB74,Data!Z71)))</f>
        <v>0</v>
      </c>
      <c r="J70">
        <f>IF(Transport!$H$4="Multi-unit Residential",Data!J71,IF(Transport!$H$4="Education",Data!AR71,IF(Transport!$H$4="Mixed-use Building",AC74,Data!AA71)))</f>
        <v>0</v>
      </c>
      <c r="K70">
        <f>IF(Transport!$H$4="Multi-unit Residential",Data!K71,IF(Transport!$H$4="Education",Data!AS71,IF(Transport!$H$4="Mixed-use Building",AD74,Data!AB71)))</f>
        <v>0</v>
      </c>
      <c r="L70">
        <f>IF(Transport!$H$4="Multi-unit Residential",Data!L71,IF(Transport!$H$4="Education",Data!AT71,IF(Transport!$H$4="Mixed-use Building",AE74,Data!AC71)))</f>
        <v>0.04</v>
      </c>
      <c r="M70">
        <f>IF(Transport!$H$4="Multi-unit Residential",Data!M71,IF(Transport!$H$4="Education",Data!AU71,IF(Transport!$H$4="Mixed-use Building",AF74,Data!AD71)))</f>
        <v>0.02</v>
      </c>
      <c r="N70">
        <f>IF(Transport!$H$4="Multi-unit Residential",Data!N71,IF(Transport!$H$4="Education",Data!AV71,IF(Transport!$H$4="Mixed-use Building",AG74,Data!AE71)))</f>
        <v>5.4551260825170997</v>
      </c>
      <c r="O70">
        <f>IF(Transport!$H$4="Multi-unit Residential",Data!O71,IF(Transport!$H$4="Education",Data!AW71,IF(Transport!$H$4="Mixed-use Building",AH74,Data!AF71)))</f>
        <v>174.30955259999999</v>
      </c>
      <c r="P70">
        <f>IF(Transport!$H$4="Multi-unit Residential",Data!P71,IF(Transport!$H$4="Education",Data!AX71,IF(Transport!$H$4="Mixed-use Building",AI74,Data!AG71)))</f>
        <v>-35.727035000000001</v>
      </c>
    </row>
    <row r="71" spans="1:16" x14ac:dyDescent="0.55000000000000004">
      <c r="A71">
        <f>IF(Transport!$H$4="Multi-unit Residential",Data!A72,IF(Transport!$H$4="Education",Data!AI72,IF(Transport!$H$4="Mixed-use Building",T75,Data!R72)))</f>
        <v>107100</v>
      </c>
      <c r="B71" t="str">
        <f>IF(Transport!$H$4="Multi-unit Residential",Data!B72,IF(Transport!$H$4="Education",Data!AJ72,IF(Transport!$H$4="Mixed-use Building",U75,Data!S72)))</f>
        <v>Whangarei Central</v>
      </c>
      <c r="C71" t="str">
        <f>IF(Transport!$H$4="Multi-unit Residential",Data!C72,IF(Transport!$H$4="Education",Data!AK72,IF(Transport!$H$4="Mixed-use Building",V75,Data!T72)))</f>
        <v>New Zealand</v>
      </c>
      <c r="D71">
        <f>IF(Transport!$H$4="Multi-unit Residential",Data!D72,IF(Transport!$H$4="Education",Data!AL72,IF(Transport!$H$4="Mixed-use Building",W75,Data!U72)))</f>
        <v>0</v>
      </c>
      <c r="E71">
        <f>IF(Transport!$H$4="Multi-unit Residential",Data!E72,IF(Transport!$H$4="Education",Data!AM72,IF(Transport!$H$4="Mixed-use Building",X75,Data!V72)))</f>
        <v>0.01</v>
      </c>
      <c r="F71">
        <f>IF(Transport!$H$4="Multi-unit Residential",Data!F72,IF(Transport!$H$4="Education",Data!AN72,IF(Transport!$H$4="Mixed-use Building",Y75,Data!W72)))</f>
        <v>0</v>
      </c>
      <c r="G71">
        <f>IF(Transport!$H$4="Multi-unit Residential",Data!G72,IF(Transport!$H$4="Education",Data!AO72,IF(Transport!$H$4="Mixed-use Building",Z75,Data!X72)))</f>
        <v>0</v>
      </c>
      <c r="H71">
        <f>IF(Transport!$H$4="Multi-unit Residential",Data!H72,IF(Transport!$H$4="Education",Data!AP72,IF(Transport!$H$4="Mixed-use Building",AA75,Data!Y72)))</f>
        <v>0.9</v>
      </c>
      <c r="I71">
        <f>IF(Transport!$H$4="Multi-unit Residential",Data!I72,IF(Transport!$H$4="Education",Data!AQ72,IF(Transport!$H$4="Mixed-use Building",AB75,Data!Z72)))</f>
        <v>0.04</v>
      </c>
      <c r="J71">
        <f>IF(Transport!$H$4="Multi-unit Residential",Data!J72,IF(Transport!$H$4="Education",Data!AR72,IF(Transport!$H$4="Mixed-use Building",AC75,Data!AA72)))</f>
        <v>0</v>
      </c>
      <c r="K71">
        <f>IF(Transport!$H$4="Multi-unit Residential",Data!K72,IF(Transport!$H$4="Education",Data!AS72,IF(Transport!$H$4="Mixed-use Building",AD75,Data!AB72)))</f>
        <v>0.01</v>
      </c>
      <c r="L71">
        <f>IF(Transport!$H$4="Multi-unit Residential",Data!L72,IF(Transport!$H$4="Education",Data!AT72,IF(Transport!$H$4="Mixed-use Building",AE75,Data!AC72)))</f>
        <v>0.04</v>
      </c>
      <c r="M71">
        <f>IF(Transport!$H$4="Multi-unit Residential",Data!M72,IF(Transport!$H$4="Education",Data!AU72,IF(Transport!$H$4="Mixed-use Building",AF75,Data!AD72)))</f>
        <v>0.02</v>
      </c>
      <c r="N71">
        <f>IF(Transport!$H$4="Multi-unit Residential",Data!N72,IF(Transport!$H$4="Education",Data!AV72,IF(Transport!$H$4="Mixed-use Building",AG75,Data!AE72)))</f>
        <v>8.3448978913855107</v>
      </c>
      <c r="O71">
        <f>IF(Transport!$H$4="Multi-unit Residential",Data!O72,IF(Transport!$H$4="Education",Data!AW72,IF(Transport!$H$4="Mixed-use Building",AH75,Data!AF72)))</f>
        <v>174.3242889</v>
      </c>
      <c r="P71">
        <f>IF(Transport!$H$4="Multi-unit Residential",Data!P72,IF(Transport!$H$4="Education",Data!AX72,IF(Transport!$H$4="Mixed-use Building",AI75,Data!AG72)))</f>
        <v>-35.727312990000001</v>
      </c>
    </row>
    <row r="72" spans="1:16" x14ac:dyDescent="0.55000000000000004">
      <c r="A72">
        <f>IF(Transport!$H$4="Multi-unit Residential",Data!A73,IF(Transport!$H$4="Education",Data!AI73,IF(Transport!$H$4="Mixed-use Building",T76,Data!R73)))</f>
        <v>107200</v>
      </c>
      <c r="B72" t="str">
        <f>IF(Transport!$H$4="Multi-unit Residential",Data!B73,IF(Transport!$H$4="Education",Data!AJ73,IF(Transport!$H$4="Mixed-use Building",U76,Data!S73)))</f>
        <v>Riverside</v>
      </c>
      <c r="C72" t="str">
        <f>IF(Transport!$H$4="Multi-unit Residential",Data!C73,IF(Transport!$H$4="Education",Data!AK73,IF(Transport!$H$4="Mixed-use Building",V76,Data!T73)))</f>
        <v>New Zealand</v>
      </c>
      <c r="D72">
        <f>IF(Transport!$H$4="Multi-unit Residential",Data!D73,IF(Transport!$H$4="Education",Data!AL73,IF(Transport!$H$4="Mixed-use Building",W76,Data!U73)))</f>
        <v>0</v>
      </c>
      <c r="E72">
        <f>IF(Transport!$H$4="Multi-unit Residential",Data!E73,IF(Transport!$H$4="Education",Data!AM73,IF(Transport!$H$4="Mixed-use Building",X76,Data!V73)))</f>
        <v>0</v>
      </c>
      <c r="F72">
        <f>IF(Transport!$H$4="Multi-unit Residential",Data!F73,IF(Transport!$H$4="Education",Data!AN73,IF(Transport!$H$4="Mixed-use Building",Y76,Data!W73)))</f>
        <v>0</v>
      </c>
      <c r="G72">
        <f>IF(Transport!$H$4="Multi-unit Residential",Data!G73,IF(Transport!$H$4="Education",Data!AO73,IF(Transport!$H$4="Mixed-use Building",Z76,Data!X73)))</f>
        <v>0</v>
      </c>
      <c r="H72">
        <f>IF(Transport!$H$4="Multi-unit Residential",Data!H73,IF(Transport!$H$4="Education",Data!AP73,IF(Transport!$H$4="Mixed-use Building",AA76,Data!Y73)))</f>
        <v>0.88</v>
      </c>
      <c r="I72">
        <f>IF(Transport!$H$4="Multi-unit Residential",Data!I73,IF(Transport!$H$4="Education",Data!AQ73,IF(Transport!$H$4="Mixed-use Building",AB76,Data!Z73)))</f>
        <v>0</v>
      </c>
      <c r="J72">
        <f>IF(Transport!$H$4="Multi-unit Residential",Data!J73,IF(Transport!$H$4="Education",Data!AR73,IF(Transport!$H$4="Mixed-use Building",AC76,Data!AA73)))</f>
        <v>0</v>
      </c>
      <c r="K72">
        <f>IF(Transport!$H$4="Multi-unit Residential",Data!K73,IF(Transport!$H$4="Education",Data!AS73,IF(Transport!$H$4="Mixed-use Building",AD76,Data!AB73)))</f>
        <v>0</v>
      </c>
      <c r="L72">
        <f>IF(Transport!$H$4="Multi-unit Residential",Data!L73,IF(Transport!$H$4="Education",Data!AT73,IF(Transport!$H$4="Mixed-use Building",AE76,Data!AC73)))</f>
        <v>0.12</v>
      </c>
      <c r="M72">
        <f>IF(Transport!$H$4="Multi-unit Residential",Data!M73,IF(Transport!$H$4="Education",Data!AU73,IF(Transport!$H$4="Mixed-use Building",AF76,Data!AD73)))</f>
        <v>0.02</v>
      </c>
      <c r="N72">
        <f>IF(Transport!$H$4="Multi-unit Residential",Data!N73,IF(Transport!$H$4="Education",Data!AV73,IF(Transport!$H$4="Mixed-use Building",AG76,Data!AE73)))</f>
        <v>2.81660024344913</v>
      </c>
      <c r="O72">
        <f>IF(Transport!$H$4="Multi-unit Residential",Data!O73,IF(Transport!$H$4="Education",Data!AW73,IF(Transport!$H$4="Mixed-use Building",AH76,Data!AF73)))</f>
        <v>174.33964560000001</v>
      </c>
      <c r="P72">
        <f>IF(Transport!$H$4="Multi-unit Residential",Data!P73,IF(Transport!$H$4="Education",Data!AX73,IF(Transport!$H$4="Mixed-use Building",AI76,Data!AG73)))</f>
        <v>-35.725993750000001</v>
      </c>
    </row>
    <row r="73" spans="1:16" x14ac:dyDescent="0.55000000000000004">
      <c r="A73">
        <f>IF(Transport!$H$4="Multi-unit Residential",Data!A74,IF(Transport!$H$4="Education",Data!AI74,IF(Transport!$H$4="Mixed-use Building",T77,Data!R74)))</f>
        <v>107300</v>
      </c>
      <c r="B73" t="str">
        <f>IF(Transport!$H$4="Multi-unit Residential",Data!B74,IF(Transport!$H$4="Education",Data!AJ74,IF(Transport!$H$4="Mixed-use Building",U77,Data!S74)))</f>
        <v>Raumanga</v>
      </c>
      <c r="C73" t="str">
        <f>IF(Transport!$H$4="Multi-unit Residential",Data!C74,IF(Transport!$H$4="Education",Data!AK74,IF(Transport!$H$4="Mixed-use Building",V77,Data!T74)))</f>
        <v>New Zealand</v>
      </c>
      <c r="D73">
        <f>IF(Transport!$H$4="Multi-unit Residential",Data!D74,IF(Transport!$H$4="Education",Data!AL74,IF(Transport!$H$4="Mixed-use Building",W77,Data!U74)))</f>
        <v>0</v>
      </c>
      <c r="E73">
        <f>IF(Transport!$H$4="Multi-unit Residential",Data!E74,IF(Transport!$H$4="Education",Data!AM74,IF(Transport!$H$4="Mixed-use Building",X77,Data!V74)))</f>
        <v>0</v>
      </c>
      <c r="F73">
        <f>IF(Transport!$H$4="Multi-unit Residential",Data!F74,IF(Transport!$H$4="Education",Data!AN74,IF(Transport!$H$4="Mixed-use Building",Y77,Data!W74)))</f>
        <v>0</v>
      </c>
      <c r="G73">
        <f>IF(Transport!$H$4="Multi-unit Residential",Data!G74,IF(Transport!$H$4="Education",Data!AO74,IF(Transport!$H$4="Mixed-use Building",Z77,Data!X74)))</f>
        <v>0</v>
      </c>
      <c r="H73">
        <f>IF(Transport!$H$4="Multi-unit Residential",Data!H74,IF(Transport!$H$4="Education",Data!AP74,IF(Transport!$H$4="Mixed-use Building",AA77,Data!Y74)))</f>
        <v>1</v>
      </c>
      <c r="I73">
        <f>IF(Transport!$H$4="Multi-unit Residential",Data!I74,IF(Transport!$H$4="Education",Data!AQ74,IF(Transport!$H$4="Mixed-use Building",AB77,Data!Z74)))</f>
        <v>0</v>
      </c>
      <c r="J73">
        <f>IF(Transport!$H$4="Multi-unit Residential",Data!J74,IF(Transport!$H$4="Education",Data!AR74,IF(Transport!$H$4="Mixed-use Building",AC77,Data!AA74)))</f>
        <v>0</v>
      </c>
      <c r="K73">
        <f>IF(Transport!$H$4="Multi-unit Residential",Data!K74,IF(Transport!$H$4="Education",Data!AS74,IF(Transport!$H$4="Mixed-use Building",AD77,Data!AB74)))</f>
        <v>0</v>
      </c>
      <c r="L73">
        <f>IF(Transport!$H$4="Multi-unit Residential",Data!L74,IF(Transport!$H$4="Education",Data!AT74,IF(Transport!$H$4="Mixed-use Building",AE77,Data!AC74)))</f>
        <v>0</v>
      </c>
      <c r="M73">
        <f>IF(Transport!$H$4="Multi-unit Residential",Data!M74,IF(Transport!$H$4="Education",Data!AU74,IF(Transport!$H$4="Mixed-use Building",AF77,Data!AD74)))</f>
        <v>0.02</v>
      </c>
      <c r="N73" t="str">
        <f>IF(Transport!$H$4="Multi-unit Residential",Data!N74,IF(Transport!$H$4="Education",Data!AV74,IF(Transport!$H$4="Mixed-use Building",AG77,Data!AE74)))</f>
        <v>?</v>
      </c>
      <c r="O73">
        <f>IF(Transport!$H$4="Multi-unit Residential",Data!O74,IF(Transport!$H$4="Education",Data!AW74,IF(Transport!$H$4="Mixed-use Building",AH77,Data!AF74)))</f>
        <v>174.3000596</v>
      </c>
      <c r="P73">
        <f>IF(Transport!$H$4="Multi-unit Residential",Data!P74,IF(Transport!$H$4="Education",Data!AX74,IF(Transport!$H$4="Mixed-use Building",AI77,Data!AG74)))</f>
        <v>-35.751642089999997</v>
      </c>
    </row>
    <row r="74" spans="1:16" x14ac:dyDescent="0.55000000000000004">
      <c r="A74">
        <f>IF(Transport!$H$4="Multi-unit Residential",Data!A75,IF(Transport!$H$4="Education",Data!AI75,IF(Transport!$H$4="Mixed-use Building",T78,Data!R75)))</f>
        <v>107400</v>
      </c>
      <c r="B74" t="str">
        <f>IF(Transport!$H$4="Multi-unit Residential",Data!B75,IF(Transport!$H$4="Education",Data!AJ75,IF(Transport!$H$4="Mixed-use Building",U78,Data!S75)))</f>
        <v>Tarewa</v>
      </c>
      <c r="C74" t="str">
        <f>IF(Transport!$H$4="Multi-unit Residential",Data!C75,IF(Transport!$H$4="Education",Data!AK75,IF(Transport!$H$4="Mixed-use Building",V78,Data!T75)))</f>
        <v>New Zealand</v>
      </c>
      <c r="D74">
        <f>IF(Transport!$H$4="Multi-unit Residential",Data!D75,IF(Transport!$H$4="Education",Data!AL75,IF(Transport!$H$4="Mixed-use Building",W78,Data!U75)))</f>
        <v>0</v>
      </c>
      <c r="E74">
        <f>IF(Transport!$H$4="Multi-unit Residential",Data!E75,IF(Transport!$H$4="Education",Data!AM75,IF(Transport!$H$4="Mixed-use Building",X78,Data!V75)))</f>
        <v>0</v>
      </c>
      <c r="F74">
        <f>IF(Transport!$H$4="Multi-unit Residential",Data!F75,IF(Transport!$H$4="Education",Data!AN75,IF(Transport!$H$4="Mixed-use Building",Y78,Data!W75)))</f>
        <v>0</v>
      </c>
      <c r="G74">
        <f>IF(Transport!$H$4="Multi-unit Residential",Data!G75,IF(Transport!$H$4="Education",Data!AO75,IF(Transport!$H$4="Mixed-use Building",Z78,Data!X75)))</f>
        <v>0</v>
      </c>
      <c r="H74">
        <f>IF(Transport!$H$4="Multi-unit Residential",Data!H75,IF(Transport!$H$4="Education",Data!AP75,IF(Transport!$H$4="Mixed-use Building",AA78,Data!Y75)))</f>
        <v>0.98</v>
      </c>
      <c r="I74">
        <f>IF(Transport!$H$4="Multi-unit Residential",Data!I75,IF(Transport!$H$4="Education",Data!AQ75,IF(Transport!$H$4="Mixed-use Building",AB78,Data!Z75)))</f>
        <v>0</v>
      </c>
      <c r="J74">
        <f>IF(Transport!$H$4="Multi-unit Residential",Data!J75,IF(Transport!$H$4="Education",Data!AR75,IF(Transport!$H$4="Mixed-use Building",AC78,Data!AA75)))</f>
        <v>0</v>
      </c>
      <c r="K74">
        <f>IF(Transport!$H$4="Multi-unit Residential",Data!K75,IF(Transport!$H$4="Education",Data!AS75,IF(Transport!$H$4="Mixed-use Building",AD78,Data!AB75)))</f>
        <v>0</v>
      </c>
      <c r="L74">
        <f>IF(Transport!$H$4="Multi-unit Residential",Data!L75,IF(Transport!$H$4="Education",Data!AT75,IF(Transport!$H$4="Mixed-use Building",AE78,Data!AC75)))</f>
        <v>0.02</v>
      </c>
      <c r="M74">
        <f>IF(Transport!$H$4="Multi-unit Residential",Data!M75,IF(Transport!$H$4="Education",Data!AU75,IF(Transport!$H$4="Mixed-use Building",AF78,Data!AD75)))</f>
        <v>0.02</v>
      </c>
      <c r="N74">
        <f>IF(Transport!$H$4="Multi-unit Residential",Data!N75,IF(Transport!$H$4="Education",Data!AV75,IF(Transport!$H$4="Mixed-use Building",AG78,Data!AE75)))</f>
        <v>7.2318765865416497</v>
      </c>
      <c r="O74">
        <f>IF(Transport!$H$4="Multi-unit Residential",Data!O75,IF(Transport!$H$4="Education",Data!AW75,IF(Transport!$H$4="Mixed-use Building",AH78,Data!AF75)))</f>
        <v>174.30903759999899</v>
      </c>
      <c r="P74">
        <f>IF(Transport!$H$4="Multi-unit Residential",Data!P75,IF(Transport!$H$4="Education",Data!AX75,IF(Transport!$H$4="Mixed-use Building",AI78,Data!AG75)))</f>
        <v>-35.741830499999999</v>
      </c>
    </row>
    <row r="75" spans="1:16" x14ac:dyDescent="0.55000000000000004">
      <c r="A75">
        <f>IF(Transport!$H$4="Multi-unit Residential",Data!A76,IF(Transport!$H$4="Education",Data!AI76,IF(Transport!$H$4="Mixed-use Building",T79,Data!R76)))</f>
        <v>107500</v>
      </c>
      <c r="B75" t="str">
        <f>IF(Transport!$H$4="Multi-unit Residential",Data!B76,IF(Transport!$H$4="Education",Data!AJ76,IF(Transport!$H$4="Mixed-use Building",U79,Data!S76)))</f>
        <v>Morningside (Whangarei District)</v>
      </c>
      <c r="C75" t="str">
        <f>IF(Transport!$H$4="Multi-unit Residential",Data!C76,IF(Transport!$H$4="Education",Data!AK76,IF(Transport!$H$4="Mixed-use Building",V79,Data!T76)))</f>
        <v>New Zealand</v>
      </c>
      <c r="D75">
        <f>IF(Transport!$H$4="Multi-unit Residential",Data!D76,IF(Transport!$H$4="Education",Data!AL76,IF(Transport!$H$4="Mixed-use Building",W79,Data!U76)))</f>
        <v>0</v>
      </c>
      <c r="E75">
        <f>IF(Transport!$H$4="Multi-unit Residential",Data!E76,IF(Transport!$H$4="Education",Data!AM76,IF(Transport!$H$4="Mixed-use Building",X79,Data!V76)))</f>
        <v>0</v>
      </c>
      <c r="F75">
        <f>IF(Transport!$H$4="Multi-unit Residential",Data!F76,IF(Transport!$H$4="Education",Data!AN76,IF(Transport!$H$4="Mixed-use Building",Y79,Data!W76)))</f>
        <v>0</v>
      </c>
      <c r="G75">
        <f>IF(Transport!$H$4="Multi-unit Residential",Data!G76,IF(Transport!$H$4="Education",Data!AO76,IF(Transport!$H$4="Mixed-use Building",Z79,Data!X76)))</f>
        <v>0</v>
      </c>
      <c r="H75">
        <f>IF(Transport!$H$4="Multi-unit Residential",Data!H76,IF(Transport!$H$4="Education",Data!AP76,IF(Transport!$H$4="Mixed-use Building",AA79,Data!Y76)))</f>
        <v>0.88</v>
      </c>
      <c r="I75">
        <f>IF(Transport!$H$4="Multi-unit Residential",Data!I76,IF(Transport!$H$4="Education",Data!AQ76,IF(Transport!$H$4="Mixed-use Building",AB79,Data!Z76)))</f>
        <v>0</v>
      </c>
      <c r="J75">
        <f>IF(Transport!$H$4="Multi-unit Residential",Data!J76,IF(Transport!$H$4="Education",Data!AR76,IF(Transport!$H$4="Mixed-use Building",AC79,Data!AA76)))</f>
        <v>0</v>
      </c>
      <c r="K75">
        <f>IF(Transport!$H$4="Multi-unit Residential",Data!K76,IF(Transport!$H$4="Education",Data!AS76,IF(Transport!$H$4="Mixed-use Building",AD79,Data!AB76)))</f>
        <v>0</v>
      </c>
      <c r="L75">
        <f>IF(Transport!$H$4="Multi-unit Residential",Data!L76,IF(Transport!$H$4="Education",Data!AT76,IF(Transport!$H$4="Mixed-use Building",AE79,Data!AC76)))</f>
        <v>0.12</v>
      </c>
      <c r="M75">
        <f>IF(Transport!$H$4="Multi-unit Residential",Data!M76,IF(Transport!$H$4="Education",Data!AU76,IF(Transport!$H$4="Mixed-use Building",AF79,Data!AD76)))</f>
        <v>0.02</v>
      </c>
      <c r="N75">
        <f>IF(Transport!$H$4="Multi-unit Residential",Data!N76,IF(Transport!$H$4="Education",Data!AV76,IF(Transport!$H$4="Mixed-use Building",AG79,Data!AE76)))</f>
        <v>3.55598478515103</v>
      </c>
      <c r="O75">
        <f>IF(Transport!$H$4="Multi-unit Residential",Data!O76,IF(Transport!$H$4="Education",Data!AW76,IF(Transport!$H$4="Mixed-use Building",AH79,Data!AF76)))</f>
        <v>174.32005669999899</v>
      </c>
      <c r="P75">
        <f>IF(Transport!$H$4="Multi-unit Residential",Data!P76,IF(Transport!$H$4="Education",Data!AX76,IF(Transport!$H$4="Mixed-use Building",AI79,Data!AG76)))</f>
        <v>-35.73638776</v>
      </c>
    </row>
    <row r="76" spans="1:16" x14ac:dyDescent="0.55000000000000004">
      <c r="A76">
        <f>IF(Transport!$H$4="Multi-unit Residential",Data!A77,IF(Transport!$H$4="Education",Data!AI77,IF(Transport!$H$4="Mixed-use Building",T80,Data!R77)))</f>
        <v>107600</v>
      </c>
      <c r="B76" t="str">
        <f>IF(Transport!$H$4="Multi-unit Residential",Data!B77,IF(Transport!$H$4="Education",Data!AJ77,IF(Transport!$H$4="Mixed-use Building",U80,Data!S77)))</f>
        <v>Ngunguru</v>
      </c>
      <c r="C76" t="str">
        <f>IF(Transport!$H$4="Multi-unit Residential",Data!C77,IF(Transport!$H$4="Education",Data!AK77,IF(Transport!$H$4="Mixed-use Building",V80,Data!T77)))</f>
        <v>New Zealand</v>
      </c>
      <c r="D76">
        <f>IF(Transport!$H$4="Multi-unit Residential",Data!D77,IF(Transport!$H$4="Education",Data!AL77,IF(Transport!$H$4="Mixed-use Building",W80,Data!U77)))</f>
        <v>0</v>
      </c>
      <c r="E76">
        <f>IF(Transport!$H$4="Multi-unit Residential",Data!E77,IF(Transport!$H$4="Education",Data!AM77,IF(Transport!$H$4="Mixed-use Building",X80,Data!V77)))</f>
        <v>0</v>
      </c>
      <c r="F76">
        <f>IF(Transport!$H$4="Multi-unit Residential",Data!F77,IF(Transport!$H$4="Education",Data!AN77,IF(Transport!$H$4="Mixed-use Building",Y80,Data!W77)))</f>
        <v>0</v>
      </c>
      <c r="G76">
        <f>IF(Transport!$H$4="Multi-unit Residential",Data!G77,IF(Transport!$H$4="Education",Data!AO77,IF(Transport!$H$4="Mixed-use Building",Z80,Data!X77)))</f>
        <v>0</v>
      </c>
      <c r="H76">
        <f>IF(Transport!$H$4="Multi-unit Residential",Data!H77,IF(Transport!$H$4="Education",Data!AP77,IF(Transport!$H$4="Mixed-use Building",AA80,Data!Y77)))</f>
        <v>0.86</v>
      </c>
      <c r="I76">
        <f>IF(Transport!$H$4="Multi-unit Residential",Data!I77,IF(Transport!$H$4="Education",Data!AQ77,IF(Transport!$H$4="Mixed-use Building",AB80,Data!Z77)))</f>
        <v>0</v>
      </c>
      <c r="J76">
        <f>IF(Transport!$H$4="Multi-unit Residential",Data!J77,IF(Transport!$H$4="Education",Data!AR77,IF(Transport!$H$4="Mixed-use Building",AC80,Data!AA77)))</f>
        <v>0</v>
      </c>
      <c r="K76">
        <f>IF(Transport!$H$4="Multi-unit Residential",Data!K77,IF(Transport!$H$4="Education",Data!AS77,IF(Transport!$H$4="Mixed-use Building",AD80,Data!AB77)))</f>
        <v>0</v>
      </c>
      <c r="L76">
        <f>IF(Transport!$H$4="Multi-unit Residential",Data!L77,IF(Transport!$H$4="Education",Data!AT77,IF(Transport!$H$4="Mixed-use Building",AE80,Data!AC77)))</f>
        <v>0.14000000000000001</v>
      </c>
      <c r="M76">
        <f>IF(Transport!$H$4="Multi-unit Residential",Data!M77,IF(Transport!$H$4="Education",Data!AU77,IF(Transport!$H$4="Mixed-use Building",AF80,Data!AD77)))</f>
        <v>0.02</v>
      </c>
      <c r="N76">
        <f>IF(Transport!$H$4="Multi-unit Residential",Data!N77,IF(Transport!$H$4="Education",Data!AV77,IF(Transport!$H$4="Mixed-use Building",AG80,Data!AE77)))</f>
        <v>1.43457160662117</v>
      </c>
      <c r="O76">
        <f>IF(Transport!$H$4="Multi-unit Residential",Data!O77,IF(Transport!$H$4="Education",Data!AW77,IF(Transport!$H$4="Mixed-use Building",AH80,Data!AF77)))</f>
        <v>174.5066396</v>
      </c>
      <c r="P76">
        <f>IF(Transport!$H$4="Multi-unit Residential",Data!P77,IF(Transport!$H$4="Education",Data!AX77,IF(Transport!$H$4="Mixed-use Building",AI80,Data!AG77)))</f>
        <v>-35.628915280000001</v>
      </c>
    </row>
    <row r="77" spans="1:16" x14ac:dyDescent="0.55000000000000004">
      <c r="A77">
        <f>IF(Transport!$H$4="Multi-unit Residential",Data!A78,IF(Transport!$H$4="Education",Data!AI78,IF(Transport!$H$4="Mixed-use Building",T81,Data!R78)))</f>
        <v>107700</v>
      </c>
      <c r="B77" t="str">
        <f>IF(Transport!$H$4="Multi-unit Residential",Data!B78,IF(Transport!$H$4="Education",Data!AJ78,IF(Transport!$H$4="Mixed-use Building",U81,Data!S78)))</f>
        <v>Otaika-Portland</v>
      </c>
      <c r="C77" t="str">
        <f>IF(Transport!$H$4="Multi-unit Residential",Data!C78,IF(Transport!$H$4="Education",Data!AK78,IF(Transport!$H$4="Mixed-use Building",V81,Data!T78)))</f>
        <v>New Zealand</v>
      </c>
      <c r="D77">
        <f>IF(Transport!$H$4="Multi-unit Residential",Data!D78,IF(Transport!$H$4="Education",Data!AL78,IF(Transport!$H$4="Mixed-use Building",W81,Data!U78)))</f>
        <v>0</v>
      </c>
      <c r="E77">
        <f>IF(Transport!$H$4="Multi-unit Residential",Data!E78,IF(Transport!$H$4="Education",Data!AM78,IF(Transport!$H$4="Mixed-use Building",X81,Data!V78)))</f>
        <v>0</v>
      </c>
      <c r="F77">
        <f>IF(Transport!$H$4="Multi-unit Residential",Data!F78,IF(Transport!$H$4="Education",Data!AN78,IF(Transport!$H$4="Mixed-use Building",Y81,Data!W78)))</f>
        <v>0</v>
      </c>
      <c r="G77">
        <f>IF(Transport!$H$4="Multi-unit Residential",Data!G78,IF(Transport!$H$4="Education",Data!AO78,IF(Transport!$H$4="Mixed-use Building",Z81,Data!X78)))</f>
        <v>0</v>
      </c>
      <c r="H77">
        <f>IF(Transport!$H$4="Multi-unit Residential",Data!H78,IF(Transport!$H$4="Education",Data!AP78,IF(Transport!$H$4="Mixed-use Building",AA81,Data!Y78)))</f>
        <v>1</v>
      </c>
      <c r="I77">
        <f>IF(Transport!$H$4="Multi-unit Residential",Data!I78,IF(Transport!$H$4="Education",Data!AQ78,IF(Transport!$H$4="Mixed-use Building",AB81,Data!Z78)))</f>
        <v>0</v>
      </c>
      <c r="J77">
        <f>IF(Transport!$H$4="Multi-unit Residential",Data!J78,IF(Transport!$H$4="Education",Data!AR78,IF(Transport!$H$4="Mixed-use Building",AC81,Data!AA78)))</f>
        <v>0</v>
      </c>
      <c r="K77">
        <f>IF(Transport!$H$4="Multi-unit Residential",Data!K78,IF(Transport!$H$4="Education",Data!AS78,IF(Transport!$H$4="Mixed-use Building",AD81,Data!AB78)))</f>
        <v>0</v>
      </c>
      <c r="L77">
        <f>IF(Transport!$H$4="Multi-unit Residential",Data!L78,IF(Transport!$H$4="Education",Data!AT78,IF(Transport!$H$4="Mixed-use Building",AE81,Data!AC78)))</f>
        <v>0</v>
      </c>
      <c r="M77">
        <f>IF(Transport!$H$4="Multi-unit Residential",Data!M78,IF(Transport!$H$4="Education",Data!AU78,IF(Transport!$H$4="Mixed-use Building",AF81,Data!AD78)))</f>
        <v>0.02</v>
      </c>
      <c r="N77">
        <f>IF(Transport!$H$4="Multi-unit Residential",Data!N78,IF(Transport!$H$4="Education",Data!AV78,IF(Transport!$H$4="Mixed-use Building",AG81,Data!AE78)))</f>
        <v>7.1348640079517303</v>
      </c>
      <c r="O77">
        <f>IF(Transport!$H$4="Multi-unit Residential",Data!O78,IF(Transport!$H$4="Education",Data!AW78,IF(Transport!$H$4="Mixed-use Building",AH81,Data!AF78)))</f>
        <v>174.2864707</v>
      </c>
      <c r="P77">
        <f>IF(Transport!$H$4="Multi-unit Residential",Data!P78,IF(Transport!$H$4="Education",Data!AX78,IF(Transport!$H$4="Mixed-use Building",AI81,Data!AG78)))</f>
        <v>-35.787186419999998</v>
      </c>
    </row>
    <row r="78" spans="1:16" x14ac:dyDescent="0.55000000000000004">
      <c r="A78">
        <f>IF(Transport!$H$4="Multi-unit Residential",Data!A79,IF(Transport!$H$4="Education",Data!AI79,IF(Transport!$H$4="Mixed-use Building",T82,Data!R79)))</f>
        <v>107800</v>
      </c>
      <c r="B78" t="str">
        <f>IF(Transport!$H$4="Multi-unit Residential",Data!B79,IF(Transport!$H$4="Education",Data!AJ79,IF(Transport!$H$4="Mixed-use Building",U82,Data!S79)))</f>
        <v>Oakleigh-Mangapai</v>
      </c>
      <c r="C78" t="str">
        <f>IF(Transport!$H$4="Multi-unit Residential",Data!C79,IF(Transport!$H$4="Education",Data!AK79,IF(Transport!$H$4="Mixed-use Building",V82,Data!T79)))</f>
        <v>New Zealand</v>
      </c>
      <c r="D78">
        <f>IF(Transport!$H$4="Multi-unit Residential",Data!D79,IF(Transport!$H$4="Education",Data!AL79,IF(Transport!$H$4="Mixed-use Building",W82,Data!U79)))</f>
        <v>0</v>
      </c>
      <c r="E78">
        <f>IF(Transport!$H$4="Multi-unit Residential",Data!E79,IF(Transport!$H$4="Education",Data!AM79,IF(Transport!$H$4="Mixed-use Building",X82,Data!V79)))</f>
        <v>0</v>
      </c>
      <c r="F78">
        <f>IF(Transport!$H$4="Multi-unit Residential",Data!F79,IF(Transport!$H$4="Education",Data!AN79,IF(Transport!$H$4="Mixed-use Building",Y82,Data!W79)))</f>
        <v>0</v>
      </c>
      <c r="G78">
        <f>IF(Transport!$H$4="Multi-unit Residential",Data!G79,IF(Transport!$H$4="Education",Data!AO79,IF(Transport!$H$4="Mixed-use Building",Z82,Data!X79)))</f>
        <v>0</v>
      </c>
      <c r="H78">
        <f>IF(Transport!$H$4="Multi-unit Residential",Data!H79,IF(Transport!$H$4="Education",Data!AP79,IF(Transport!$H$4="Mixed-use Building",AA82,Data!Y79)))</f>
        <v>0.91</v>
      </c>
      <c r="I78">
        <f>IF(Transport!$H$4="Multi-unit Residential",Data!I79,IF(Transport!$H$4="Education",Data!AQ79,IF(Transport!$H$4="Mixed-use Building",AB82,Data!Z79)))</f>
        <v>0</v>
      </c>
      <c r="J78">
        <f>IF(Transport!$H$4="Multi-unit Residential",Data!J79,IF(Transport!$H$4="Education",Data!AR79,IF(Transport!$H$4="Mixed-use Building",AC82,Data!AA79)))</f>
        <v>0</v>
      </c>
      <c r="K78">
        <f>IF(Transport!$H$4="Multi-unit Residential",Data!K79,IF(Transport!$H$4="Education",Data!AS79,IF(Transport!$H$4="Mixed-use Building",AD82,Data!AB79)))</f>
        <v>0</v>
      </c>
      <c r="L78">
        <f>IF(Transport!$H$4="Multi-unit Residential",Data!L79,IF(Transport!$H$4="Education",Data!AT79,IF(Transport!$H$4="Mixed-use Building",AE82,Data!AC79)))</f>
        <v>0.09</v>
      </c>
      <c r="M78">
        <f>IF(Transport!$H$4="Multi-unit Residential",Data!M79,IF(Transport!$H$4="Education",Data!AU79,IF(Transport!$H$4="Mixed-use Building",AF82,Data!AD79)))</f>
        <v>0.02</v>
      </c>
      <c r="N78">
        <f>IF(Transport!$H$4="Multi-unit Residential",Data!N79,IF(Transport!$H$4="Education",Data!AV79,IF(Transport!$H$4="Mixed-use Building",AG82,Data!AE79)))</f>
        <v>6.2612148001914996</v>
      </c>
      <c r="O78">
        <f>IF(Transport!$H$4="Multi-unit Residential",Data!O79,IF(Transport!$H$4="Education",Data!AW79,IF(Transport!$H$4="Mixed-use Building",AH82,Data!AF79)))</f>
        <v>174.21595619999999</v>
      </c>
      <c r="P78">
        <f>IF(Transport!$H$4="Multi-unit Residential",Data!P79,IF(Transport!$H$4="Education",Data!AX79,IF(Transport!$H$4="Mixed-use Building",AI82,Data!AG79)))</f>
        <v>-35.895886949999998</v>
      </c>
    </row>
    <row r="79" spans="1:16" x14ac:dyDescent="0.55000000000000004">
      <c r="A79">
        <f>IF(Transport!$H$4="Multi-unit Residential",Data!A80,IF(Transport!$H$4="Education",Data!AI80,IF(Transport!$H$4="Mixed-use Building",T83,Data!R80)))</f>
        <v>107900</v>
      </c>
      <c r="B79" t="str">
        <f>IF(Transport!$H$4="Multi-unit Residential",Data!B80,IF(Transport!$H$4="Education",Data!AJ80,IF(Transport!$H$4="Mixed-use Building",U83,Data!S80)))</f>
        <v>Port-Limeburners</v>
      </c>
      <c r="C79" t="str">
        <f>IF(Transport!$H$4="Multi-unit Residential",Data!C80,IF(Transport!$H$4="Education",Data!AK80,IF(Transport!$H$4="Mixed-use Building",V83,Data!T80)))</f>
        <v>New Zealand</v>
      </c>
      <c r="D79">
        <f>IF(Transport!$H$4="Multi-unit Residential",Data!D80,IF(Transport!$H$4="Education",Data!AL80,IF(Transport!$H$4="Mixed-use Building",W83,Data!U80)))</f>
        <v>0</v>
      </c>
      <c r="E79">
        <f>IF(Transport!$H$4="Multi-unit Residential",Data!E80,IF(Transport!$H$4="Education",Data!AM80,IF(Transport!$H$4="Mixed-use Building",X83,Data!V80)))</f>
        <v>0</v>
      </c>
      <c r="F79">
        <f>IF(Transport!$H$4="Multi-unit Residential",Data!F80,IF(Transport!$H$4="Education",Data!AN80,IF(Transport!$H$4="Mixed-use Building",Y83,Data!W80)))</f>
        <v>0</v>
      </c>
      <c r="G79">
        <f>IF(Transport!$H$4="Multi-unit Residential",Data!G80,IF(Transport!$H$4="Education",Data!AO80,IF(Transport!$H$4="Mixed-use Building",Z83,Data!X80)))</f>
        <v>0</v>
      </c>
      <c r="H79">
        <f>IF(Transport!$H$4="Multi-unit Residential",Data!H80,IF(Transport!$H$4="Education",Data!AP80,IF(Transport!$H$4="Mixed-use Building",AA83,Data!Y80)))</f>
        <v>0.97</v>
      </c>
      <c r="I79">
        <f>IF(Transport!$H$4="Multi-unit Residential",Data!I80,IF(Transport!$H$4="Education",Data!AQ80,IF(Transport!$H$4="Mixed-use Building",AB83,Data!Z80)))</f>
        <v>0.03</v>
      </c>
      <c r="J79">
        <f>IF(Transport!$H$4="Multi-unit Residential",Data!J80,IF(Transport!$H$4="Education",Data!AR80,IF(Transport!$H$4="Mixed-use Building",AC83,Data!AA80)))</f>
        <v>0</v>
      </c>
      <c r="K79">
        <f>IF(Transport!$H$4="Multi-unit Residential",Data!K80,IF(Transport!$H$4="Education",Data!AS80,IF(Transport!$H$4="Mixed-use Building",AD83,Data!AB80)))</f>
        <v>0</v>
      </c>
      <c r="L79">
        <f>IF(Transport!$H$4="Multi-unit Residential",Data!L80,IF(Transport!$H$4="Education",Data!AT80,IF(Transport!$H$4="Mixed-use Building",AE83,Data!AC80)))</f>
        <v>0</v>
      </c>
      <c r="M79">
        <f>IF(Transport!$H$4="Multi-unit Residential",Data!M80,IF(Transport!$H$4="Education",Data!AU80,IF(Transport!$H$4="Mixed-use Building",AF83,Data!AD80)))</f>
        <v>0.02</v>
      </c>
      <c r="N79">
        <f>IF(Transport!$H$4="Multi-unit Residential",Data!N80,IF(Transport!$H$4="Education",Data!AV80,IF(Transport!$H$4="Mixed-use Building",AG83,Data!AE80)))</f>
        <v>9.3003113567973408</v>
      </c>
      <c r="O79">
        <f>IF(Transport!$H$4="Multi-unit Residential",Data!O80,IF(Transport!$H$4="Education",Data!AW80,IF(Transport!$H$4="Mixed-use Building",AH83,Data!AF80)))</f>
        <v>174.3307518</v>
      </c>
      <c r="P79">
        <f>IF(Transport!$H$4="Multi-unit Residential",Data!P80,IF(Transport!$H$4="Education",Data!AX80,IF(Transport!$H$4="Mixed-use Building",AI83,Data!AG80)))</f>
        <v>-35.749273449999997</v>
      </c>
    </row>
    <row r="80" spans="1:16" x14ac:dyDescent="0.55000000000000004">
      <c r="A80">
        <f>IF(Transport!$H$4="Multi-unit Residential",Data!A81,IF(Transport!$H$4="Education",Data!AI81,IF(Transport!$H$4="Mixed-use Building",T84,Data!R81)))</f>
        <v>108000</v>
      </c>
      <c r="B80" t="str">
        <f>IF(Transport!$H$4="Multi-unit Residential",Data!B81,IF(Transport!$H$4="Education",Data!AJ81,IF(Transport!$H$4="Mixed-use Building",U84,Data!S81)))</f>
        <v>Pataua</v>
      </c>
      <c r="C80" t="str">
        <f>IF(Transport!$H$4="Multi-unit Residential",Data!C81,IF(Transport!$H$4="Education",Data!AK81,IF(Transport!$H$4="Mixed-use Building",V84,Data!T81)))</f>
        <v>New Zealand</v>
      </c>
      <c r="D80">
        <f>IF(Transport!$H$4="Multi-unit Residential",Data!D81,IF(Transport!$H$4="Education",Data!AL81,IF(Transport!$H$4="Mixed-use Building",W84,Data!U81)))</f>
        <v>0</v>
      </c>
      <c r="E80">
        <f>IF(Transport!$H$4="Multi-unit Residential",Data!E81,IF(Transport!$H$4="Education",Data!AM81,IF(Transport!$H$4="Mixed-use Building",X84,Data!V81)))</f>
        <v>0</v>
      </c>
      <c r="F80">
        <f>IF(Transport!$H$4="Multi-unit Residential",Data!F81,IF(Transport!$H$4="Education",Data!AN81,IF(Transport!$H$4="Mixed-use Building",Y84,Data!W81)))</f>
        <v>0</v>
      </c>
      <c r="G80">
        <f>IF(Transport!$H$4="Multi-unit Residential",Data!G81,IF(Transport!$H$4="Education",Data!AO81,IF(Transport!$H$4="Mixed-use Building",Z84,Data!X81)))</f>
        <v>0</v>
      </c>
      <c r="H80">
        <f>IF(Transport!$H$4="Multi-unit Residential",Data!H81,IF(Transport!$H$4="Education",Data!AP81,IF(Transport!$H$4="Mixed-use Building",AA84,Data!Y81)))</f>
        <v>1</v>
      </c>
      <c r="I80">
        <f>IF(Transport!$H$4="Multi-unit Residential",Data!I81,IF(Transport!$H$4="Education",Data!AQ81,IF(Transport!$H$4="Mixed-use Building",AB84,Data!Z81)))</f>
        <v>0</v>
      </c>
      <c r="J80">
        <f>IF(Transport!$H$4="Multi-unit Residential",Data!J81,IF(Transport!$H$4="Education",Data!AR81,IF(Transport!$H$4="Mixed-use Building",AC84,Data!AA81)))</f>
        <v>0</v>
      </c>
      <c r="K80">
        <f>IF(Transport!$H$4="Multi-unit Residential",Data!K81,IF(Transport!$H$4="Education",Data!AS81,IF(Transport!$H$4="Mixed-use Building",AD84,Data!AB81)))</f>
        <v>0</v>
      </c>
      <c r="L80">
        <f>IF(Transport!$H$4="Multi-unit Residential",Data!L81,IF(Transport!$H$4="Education",Data!AT81,IF(Transport!$H$4="Mixed-use Building",AE84,Data!AC81)))</f>
        <v>0</v>
      </c>
      <c r="M80">
        <f>IF(Transport!$H$4="Multi-unit Residential",Data!M81,IF(Transport!$H$4="Education",Data!AU81,IF(Transport!$H$4="Mixed-use Building",AF84,Data!AD81)))</f>
        <v>0.02</v>
      </c>
      <c r="N80" t="str">
        <f>IF(Transport!$H$4="Multi-unit Residential",Data!N81,IF(Transport!$H$4="Education",Data!AV81,IF(Transport!$H$4="Mixed-use Building",AG84,Data!AE81)))</f>
        <v>?</v>
      </c>
      <c r="O80">
        <f>IF(Transport!$H$4="Multi-unit Residential",Data!O81,IF(Transport!$H$4="Education",Data!AW81,IF(Transport!$H$4="Mixed-use Building",AH84,Data!AF81)))</f>
        <v>174.47342359999999</v>
      </c>
      <c r="P80">
        <f>IF(Transport!$H$4="Multi-unit Residential",Data!P81,IF(Transport!$H$4="Education",Data!AX81,IF(Transport!$H$4="Mixed-use Building",AI84,Data!AG81)))</f>
        <v>-35.718214449999998</v>
      </c>
    </row>
    <row r="81" spans="1:16" x14ac:dyDescent="0.55000000000000004">
      <c r="A81">
        <f>IF(Transport!$H$4="Multi-unit Residential",Data!A82,IF(Transport!$H$4="Education",Data!AI82,IF(Transport!$H$4="Mixed-use Building",T85,Data!R82)))</f>
        <v>108100</v>
      </c>
      <c r="B81" t="str">
        <f>IF(Transport!$H$4="Multi-unit Residential",Data!B82,IF(Transport!$H$4="Education",Data!AJ82,IF(Transport!$H$4="Mixed-use Building",U85,Data!S82)))</f>
        <v>Onerahi Park</v>
      </c>
      <c r="C81" t="str">
        <f>IF(Transport!$H$4="Multi-unit Residential",Data!C82,IF(Transport!$H$4="Education",Data!AK82,IF(Transport!$H$4="Mixed-use Building",V85,Data!T82)))</f>
        <v>New Zealand</v>
      </c>
      <c r="D81">
        <f>IF(Transport!$H$4="Multi-unit Residential",Data!D82,IF(Transport!$H$4="Education",Data!AL82,IF(Transport!$H$4="Mixed-use Building",W85,Data!U82)))</f>
        <v>0</v>
      </c>
      <c r="E81">
        <f>IF(Transport!$H$4="Multi-unit Residential",Data!E82,IF(Transport!$H$4="Education",Data!AM82,IF(Transport!$H$4="Mixed-use Building",X85,Data!V82)))</f>
        <v>0</v>
      </c>
      <c r="F81">
        <f>IF(Transport!$H$4="Multi-unit Residential",Data!F82,IF(Transport!$H$4="Education",Data!AN82,IF(Transport!$H$4="Mixed-use Building",Y85,Data!W82)))</f>
        <v>0</v>
      </c>
      <c r="G81">
        <f>IF(Transport!$H$4="Multi-unit Residential",Data!G82,IF(Transport!$H$4="Education",Data!AO82,IF(Transport!$H$4="Mixed-use Building",Z85,Data!X82)))</f>
        <v>0</v>
      </c>
      <c r="H81">
        <f>IF(Transport!$H$4="Multi-unit Residential",Data!H82,IF(Transport!$H$4="Education",Data!AP82,IF(Transport!$H$4="Mixed-use Building",AA85,Data!Y82)))</f>
        <v>1</v>
      </c>
      <c r="I81">
        <f>IF(Transport!$H$4="Multi-unit Residential",Data!I82,IF(Transport!$H$4="Education",Data!AQ82,IF(Transport!$H$4="Mixed-use Building",AB85,Data!Z82)))</f>
        <v>0</v>
      </c>
      <c r="J81">
        <f>IF(Transport!$H$4="Multi-unit Residential",Data!J82,IF(Transport!$H$4="Education",Data!AR82,IF(Transport!$H$4="Mixed-use Building",AC85,Data!AA82)))</f>
        <v>0</v>
      </c>
      <c r="K81">
        <f>IF(Transport!$H$4="Multi-unit Residential",Data!K82,IF(Transport!$H$4="Education",Data!AS82,IF(Transport!$H$4="Mixed-use Building",AD85,Data!AB82)))</f>
        <v>0</v>
      </c>
      <c r="L81">
        <f>IF(Transport!$H$4="Multi-unit Residential",Data!L82,IF(Transport!$H$4="Education",Data!AT82,IF(Transport!$H$4="Mixed-use Building",AE85,Data!AC82)))</f>
        <v>0</v>
      </c>
      <c r="M81">
        <f>IF(Transport!$H$4="Multi-unit Residential",Data!M82,IF(Transport!$H$4="Education",Data!AU82,IF(Transport!$H$4="Mixed-use Building",AF85,Data!AD82)))</f>
        <v>0.02</v>
      </c>
      <c r="N81">
        <f>IF(Transport!$H$4="Multi-unit Residential",Data!N82,IF(Transport!$H$4="Education",Data!AV82,IF(Transport!$H$4="Mixed-use Building",AG85,Data!AE82)))</f>
        <v>8.7729111063413505</v>
      </c>
      <c r="O81">
        <f>IF(Transport!$H$4="Multi-unit Residential",Data!O82,IF(Transport!$H$4="Education",Data!AW82,IF(Transport!$H$4="Mixed-use Building",AH85,Data!AF82)))</f>
        <v>174.36900319999901</v>
      </c>
      <c r="P81">
        <f>IF(Transport!$H$4="Multi-unit Residential",Data!P82,IF(Transport!$H$4="Education",Data!AX82,IF(Transport!$H$4="Mixed-use Building",AI85,Data!AG82)))</f>
        <v>-35.746542920000003</v>
      </c>
    </row>
    <row r="82" spans="1:16" x14ac:dyDescent="0.55000000000000004">
      <c r="A82">
        <f>IF(Transport!$H$4="Multi-unit Residential",Data!A83,IF(Transport!$H$4="Education",Data!AI83,IF(Transport!$H$4="Mixed-use Building",T86,Data!R83)))</f>
        <v>108200</v>
      </c>
      <c r="B82" t="str">
        <f>IF(Transport!$H$4="Multi-unit Residential",Data!B83,IF(Transport!$H$4="Education",Data!AJ83,IF(Transport!$H$4="Mixed-use Building",U86,Data!S83)))</f>
        <v>Sherwood Rise</v>
      </c>
      <c r="C82" t="str">
        <f>IF(Transport!$H$4="Multi-unit Residential",Data!C83,IF(Transport!$H$4="Education",Data!AK83,IF(Transport!$H$4="Mixed-use Building",V86,Data!T83)))</f>
        <v>New Zealand</v>
      </c>
      <c r="D82">
        <f>IF(Transport!$H$4="Multi-unit Residential",Data!D83,IF(Transport!$H$4="Education",Data!AL83,IF(Transport!$H$4="Mixed-use Building",W86,Data!U83)))</f>
        <v>0</v>
      </c>
      <c r="E82">
        <f>IF(Transport!$H$4="Multi-unit Residential",Data!E83,IF(Transport!$H$4="Education",Data!AM83,IF(Transport!$H$4="Mixed-use Building",X86,Data!V83)))</f>
        <v>0</v>
      </c>
      <c r="F82">
        <f>IF(Transport!$H$4="Multi-unit Residential",Data!F83,IF(Transport!$H$4="Education",Data!AN83,IF(Transport!$H$4="Mixed-use Building",Y86,Data!W83)))</f>
        <v>0</v>
      </c>
      <c r="G82">
        <f>IF(Transport!$H$4="Multi-unit Residential",Data!G83,IF(Transport!$H$4="Education",Data!AO83,IF(Transport!$H$4="Mixed-use Building",Z86,Data!X83)))</f>
        <v>0</v>
      </c>
      <c r="H82">
        <f>IF(Transport!$H$4="Multi-unit Residential",Data!H83,IF(Transport!$H$4="Education",Data!AP83,IF(Transport!$H$4="Mixed-use Building",AA86,Data!Y83)))</f>
        <v>1</v>
      </c>
      <c r="I82">
        <f>IF(Transport!$H$4="Multi-unit Residential",Data!I83,IF(Transport!$H$4="Education",Data!AQ83,IF(Transport!$H$4="Mixed-use Building",AB86,Data!Z83)))</f>
        <v>0</v>
      </c>
      <c r="J82">
        <f>IF(Transport!$H$4="Multi-unit Residential",Data!J83,IF(Transport!$H$4="Education",Data!AR83,IF(Transport!$H$4="Mixed-use Building",AC86,Data!AA83)))</f>
        <v>0</v>
      </c>
      <c r="K82">
        <f>IF(Transport!$H$4="Multi-unit Residential",Data!K83,IF(Transport!$H$4="Education",Data!AS83,IF(Transport!$H$4="Mixed-use Building",AD86,Data!AB83)))</f>
        <v>0</v>
      </c>
      <c r="L82">
        <f>IF(Transport!$H$4="Multi-unit Residential",Data!L83,IF(Transport!$H$4="Education",Data!AT83,IF(Transport!$H$4="Mixed-use Building",AE86,Data!AC83)))</f>
        <v>0</v>
      </c>
      <c r="M82">
        <f>IF(Transport!$H$4="Multi-unit Residential",Data!M83,IF(Transport!$H$4="Education",Data!AU83,IF(Transport!$H$4="Mixed-use Building",AF86,Data!AD83)))</f>
        <v>0.02</v>
      </c>
      <c r="N82" t="str">
        <f>IF(Transport!$H$4="Multi-unit Residential",Data!N83,IF(Transport!$H$4="Education",Data!AV83,IF(Transport!$H$4="Mixed-use Building",AG86,Data!AE83)))</f>
        <v>?</v>
      </c>
      <c r="O82">
        <f>IF(Transport!$H$4="Multi-unit Residential",Data!O83,IF(Transport!$H$4="Education",Data!AW83,IF(Transport!$H$4="Mixed-use Building",AH86,Data!AF83)))</f>
        <v>174.3618074</v>
      </c>
      <c r="P82">
        <f>IF(Transport!$H$4="Multi-unit Residential",Data!P83,IF(Transport!$H$4="Education",Data!AX83,IF(Transport!$H$4="Mixed-use Building",AI86,Data!AG83)))</f>
        <v>-35.748683399999997</v>
      </c>
    </row>
    <row r="83" spans="1:16" x14ac:dyDescent="0.55000000000000004">
      <c r="A83">
        <f>IF(Transport!$H$4="Multi-unit Residential",Data!A84,IF(Transport!$H$4="Education",Data!AI84,IF(Transport!$H$4="Mixed-use Building",T87,Data!R84)))</f>
        <v>108300</v>
      </c>
      <c r="B83" t="str">
        <f>IF(Transport!$H$4="Multi-unit Residential",Data!B84,IF(Transport!$H$4="Education",Data!AJ84,IF(Transport!$H$4="Mixed-use Building",U87,Data!S84)))</f>
        <v>Onerahi</v>
      </c>
      <c r="C83" t="str">
        <f>IF(Transport!$H$4="Multi-unit Residential",Data!C84,IF(Transport!$H$4="Education",Data!AK84,IF(Transport!$H$4="Mixed-use Building",V87,Data!T84)))</f>
        <v>New Zealand</v>
      </c>
      <c r="D83">
        <f>IF(Transport!$H$4="Multi-unit Residential",Data!D84,IF(Transport!$H$4="Education",Data!AL84,IF(Transport!$H$4="Mixed-use Building",W87,Data!U84)))</f>
        <v>0</v>
      </c>
      <c r="E83">
        <f>IF(Transport!$H$4="Multi-unit Residential",Data!E84,IF(Transport!$H$4="Education",Data!AM84,IF(Transport!$H$4="Mixed-use Building",X87,Data!V84)))</f>
        <v>0</v>
      </c>
      <c r="F83">
        <f>IF(Transport!$H$4="Multi-unit Residential",Data!F84,IF(Transport!$H$4="Education",Data!AN84,IF(Transport!$H$4="Mixed-use Building",Y87,Data!W84)))</f>
        <v>0</v>
      </c>
      <c r="G83">
        <f>IF(Transport!$H$4="Multi-unit Residential",Data!G84,IF(Transport!$H$4="Education",Data!AO84,IF(Transport!$H$4="Mixed-use Building",Z87,Data!X84)))</f>
        <v>0</v>
      </c>
      <c r="H83">
        <f>IF(Transport!$H$4="Multi-unit Residential",Data!H84,IF(Transport!$H$4="Education",Data!AP84,IF(Transport!$H$4="Mixed-use Building",AA87,Data!Y84)))</f>
        <v>0.86</v>
      </c>
      <c r="I83">
        <f>IF(Transport!$H$4="Multi-unit Residential",Data!I84,IF(Transport!$H$4="Education",Data!AQ84,IF(Transport!$H$4="Mixed-use Building",AB87,Data!Z84)))</f>
        <v>0</v>
      </c>
      <c r="J83">
        <f>IF(Transport!$H$4="Multi-unit Residential",Data!J84,IF(Transport!$H$4="Education",Data!AR84,IF(Transport!$H$4="Mixed-use Building",AC87,Data!AA84)))</f>
        <v>0</v>
      </c>
      <c r="K83">
        <f>IF(Transport!$H$4="Multi-unit Residential",Data!K84,IF(Transport!$H$4="Education",Data!AS84,IF(Transport!$H$4="Mixed-use Building",AD87,Data!AB84)))</f>
        <v>0</v>
      </c>
      <c r="L83">
        <f>IF(Transport!$H$4="Multi-unit Residential",Data!L84,IF(Transport!$H$4="Education",Data!AT84,IF(Transport!$H$4="Mixed-use Building",AE87,Data!AC84)))</f>
        <v>0.14000000000000001</v>
      </c>
      <c r="M83">
        <f>IF(Transport!$H$4="Multi-unit Residential",Data!M84,IF(Transport!$H$4="Education",Data!AU84,IF(Transport!$H$4="Mixed-use Building",AF87,Data!AD84)))</f>
        <v>0.02</v>
      </c>
      <c r="N83">
        <f>IF(Transport!$H$4="Multi-unit Residential",Data!N84,IF(Transport!$H$4="Education",Data!AV84,IF(Transport!$H$4="Mixed-use Building",AG87,Data!AE84)))</f>
        <v>4.7562632905652302</v>
      </c>
      <c r="O83">
        <f>IF(Transport!$H$4="Multi-unit Residential",Data!O84,IF(Transport!$H$4="Education",Data!AW84,IF(Transport!$H$4="Mixed-use Building",AH87,Data!AF84)))</f>
        <v>174.363527</v>
      </c>
      <c r="P83">
        <f>IF(Transport!$H$4="Multi-unit Residential",Data!P84,IF(Transport!$H$4="Education",Data!AX84,IF(Transport!$H$4="Mixed-use Building",AI87,Data!AG84)))</f>
        <v>-35.766174970000002</v>
      </c>
    </row>
    <row r="84" spans="1:16" x14ac:dyDescent="0.55000000000000004">
      <c r="A84">
        <f>IF(Transport!$H$4="Multi-unit Residential",Data!A85,IF(Transport!$H$4="Education",Data!AI85,IF(Transport!$H$4="Mixed-use Building",T88,Data!R85)))</f>
        <v>108500</v>
      </c>
      <c r="B84" t="str">
        <f>IF(Transport!$H$4="Multi-unit Residential",Data!B85,IF(Transport!$H$4="Education",Data!AJ85,IF(Transport!$H$4="Mixed-use Building",U88,Data!S85)))</f>
        <v>Parua Bay</v>
      </c>
      <c r="C84" t="str">
        <f>IF(Transport!$H$4="Multi-unit Residential",Data!C85,IF(Transport!$H$4="Education",Data!AK85,IF(Transport!$H$4="Mixed-use Building",V88,Data!T85)))</f>
        <v>New Zealand</v>
      </c>
      <c r="D84">
        <f>IF(Transport!$H$4="Multi-unit Residential",Data!D85,IF(Transport!$H$4="Education",Data!AL85,IF(Transport!$H$4="Mixed-use Building",W88,Data!U85)))</f>
        <v>0</v>
      </c>
      <c r="E84">
        <f>IF(Transport!$H$4="Multi-unit Residential",Data!E85,IF(Transport!$H$4="Education",Data!AM85,IF(Transport!$H$4="Mixed-use Building",X88,Data!V85)))</f>
        <v>0</v>
      </c>
      <c r="F84">
        <f>IF(Transport!$H$4="Multi-unit Residential",Data!F85,IF(Transport!$H$4="Education",Data!AN85,IF(Transport!$H$4="Mixed-use Building",Y88,Data!W85)))</f>
        <v>0</v>
      </c>
      <c r="G84">
        <f>IF(Transport!$H$4="Multi-unit Residential",Data!G85,IF(Transport!$H$4="Education",Data!AO85,IF(Transport!$H$4="Mixed-use Building",Z88,Data!X85)))</f>
        <v>0</v>
      </c>
      <c r="H84">
        <f>IF(Transport!$H$4="Multi-unit Residential",Data!H85,IF(Transport!$H$4="Education",Data!AP85,IF(Transport!$H$4="Mixed-use Building",AA88,Data!Y85)))</f>
        <v>0.91</v>
      </c>
      <c r="I84">
        <f>IF(Transport!$H$4="Multi-unit Residential",Data!I85,IF(Transport!$H$4="Education",Data!AQ85,IF(Transport!$H$4="Mixed-use Building",AB88,Data!Z85)))</f>
        <v>0</v>
      </c>
      <c r="J84">
        <f>IF(Transport!$H$4="Multi-unit Residential",Data!J85,IF(Transport!$H$4="Education",Data!AR85,IF(Transport!$H$4="Mixed-use Building",AC88,Data!AA85)))</f>
        <v>0</v>
      </c>
      <c r="K84">
        <f>IF(Transport!$H$4="Multi-unit Residential",Data!K85,IF(Transport!$H$4="Education",Data!AS85,IF(Transport!$H$4="Mixed-use Building",AD88,Data!AB85)))</f>
        <v>0</v>
      </c>
      <c r="L84">
        <f>IF(Transport!$H$4="Multi-unit Residential",Data!L85,IF(Transport!$H$4="Education",Data!AT85,IF(Transport!$H$4="Mixed-use Building",AE88,Data!AC85)))</f>
        <v>0.09</v>
      </c>
      <c r="M84">
        <f>IF(Transport!$H$4="Multi-unit Residential",Data!M85,IF(Transport!$H$4="Education",Data!AU85,IF(Transport!$H$4="Mixed-use Building",AF88,Data!AD85)))</f>
        <v>0.02</v>
      </c>
      <c r="N84">
        <f>IF(Transport!$H$4="Multi-unit Residential",Data!N85,IF(Transport!$H$4="Education",Data!AV85,IF(Transport!$H$4="Mixed-use Building",AG88,Data!AE85)))</f>
        <v>4.8683128894993404</v>
      </c>
      <c r="O84">
        <f>IF(Transport!$H$4="Multi-unit Residential",Data!O85,IF(Transport!$H$4="Education",Data!AW85,IF(Transport!$H$4="Mixed-use Building",AH88,Data!AF85)))</f>
        <v>174.42812259999999</v>
      </c>
      <c r="P84">
        <f>IF(Transport!$H$4="Multi-unit Residential",Data!P85,IF(Transport!$H$4="Education",Data!AX85,IF(Transport!$H$4="Mixed-use Building",AI88,Data!AG85)))</f>
        <v>-35.760018440000003</v>
      </c>
    </row>
    <row r="85" spans="1:16" x14ac:dyDescent="0.55000000000000004">
      <c r="A85">
        <f>IF(Transport!$H$4="Multi-unit Residential",Data!A86,IF(Transport!$H$4="Education",Data!AI86,IF(Transport!$H$4="Mixed-use Building",T89,Data!R86)))</f>
        <v>108600</v>
      </c>
      <c r="B85" t="str">
        <f>IF(Transport!$H$4="Multi-unit Residential",Data!B86,IF(Transport!$H$4="Education",Data!AJ86,IF(Transport!$H$4="Mixed-use Building",U89,Data!S86)))</f>
        <v>Bream Bay</v>
      </c>
      <c r="C85" t="str">
        <f>IF(Transport!$H$4="Multi-unit Residential",Data!C86,IF(Transport!$H$4="Education",Data!AK86,IF(Transport!$H$4="Mixed-use Building",V89,Data!T86)))</f>
        <v>New Zealand</v>
      </c>
      <c r="D85">
        <f>IF(Transport!$H$4="Multi-unit Residential",Data!D86,IF(Transport!$H$4="Education",Data!AL86,IF(Transport!$H$4="Mixed-use Building",W89,Data!U86)))</f>
        <v>0</v>
      </c>
      <c r="E85">
        <f>IF(Transport!$H$4="Multi-unit Residential",Data!E86,IF(Transport!$H$4="Education",Data!AM86,IF(Transport!$H$4="Mixed-use Building",X89,Data!V86)))</f>
        <v>0</v>
      </c>
      <c r="F85">
        <f>IF(Transport!$H$4="Multi-unit Residential",Data!F86,IF(Transport!$H$4="Education",Data!AN86,IF(Transport!$H$4="Mixed-use Building",Y89,Data!W86)))</f>
        <v>0</v>
      </c>
      <c r="G85">
        <f>IF(Transport!$H$4="Multi-unit Residential",Data!G86,IF(Transport!$H$4="Education",Data!AO86,IF(Transport!$H$4="Mixed-use Building",Z89,Data!X86)))</f>
        <v>0</v>
      </c>
      <c r="H85">
        <f>IF(Transport!$H$4="Multi-unit Residential",Data!H86,IF(Transport!$H$4="Education",Data!AP86,IF(Transport!$H$4="Mixed-use Building",AA89,Data!Y86)))</f>
        <v>0.96</v>
      </c>
      <c r="I85">
        <f>IF(Transport!$H$4="Multi-unit Residential",Data!I86,IF(Transport!$H$4="Education",Data!AQ86,IF(Transport!$H$4="Mixed-use Building",AB89,Data!Z86)))</f>
        <v>0</v>
      </c>
      <c r="J85">
        <f>IF(Transport!$H$4="Multi-unit Residential",Data!J86,IF(Transport!$H$4="Education",Data!AR86,IF(Transport!$H$4="Mixed-use Building",AC89,Data!AA86)))</f>
        <v>0</v>
      </c>
      <c r="K85">
        <f>IF(Transport!$H$4="Multi-unit Residential",Data!K86,IF(Transport!$H$4="Education",Data!AS86,IF(Transport!$H$4="Mixed-use Building",AD89,Data!AB86)))</f>
        <v>0</v>
      </c>
      <c r="L85">
        <f>IF(Transport!$H$4="Multi-unit Residential",Data!L86,IF(Transport!$H$4="Education",Data!AT86,IF(Transport!$H$4="Mixed-use Building",AE89,Data!AC86)))</f>
        <v>0.04</v>
      </c>
      <c r="M85">
        <f>IF(Transport!$H$4="Multi-unit Residential",Data!M86,IF(Transport!$H$4="Education",Data!AU86,IF(Transport!$H$4="Mixed-use Building",AF89,Data!AD86)))</f>
        <v>0.02</v>
      </c>
      <c r="N85">
        <f>IF(Transport!$H$4="Multi-unit Residential",Data!N86,IF(Transport!$H$4="Education",Data!AV86,IF(Transport!$H$4="Mixed-use Building",AG89,Data!AE86)))</f>
        <v>6.9098182662906504</v>
      </c>
      <c r="O85">
        <f>IF(Transport!$H$4="Multi-unit Residential",Data!O86,IF(Transport!$H$4="Education",Data!AW86,IF(Transport!$H$4="Mixed-use Building",AH89,Data!AF86)))</f>
        <v>174.38388879999999</v>
      </c>
      <c r="P85">
        <f>IF(Transport!$H$4="Multi-unit Residential",Data!P86,IF(Transport!$H$4="Education",Data!AX86,IF(Transport!$H$4="Mixed-use Building",AI89,Data!AG86)))</f>
        <v>-35.914837779999999</v>
      </c>
    </row>
    <row r="86" spans="1:16" x14ac:dyDescent="0.55000000000000004">
      <c r="A86">
        <f>IF(Transport!$H$4="Multi-unit Residential",Data!A87,IF(Transport!$H$4="Education",Data!AI87,IF(Transport!$H$4="Mixed-use Building",T90,Data!R87)))</f>
        <v>108700</v>
      </c>
      <c r="B86" t="str">
        <f>IF(Transport!$H$4="Multi-unit Residential",Data!B87,IF(Transport!$H$4="Education",Data!AJ87,IF(Transport!$H$4="Mixed-use Building",U90,Data!S87)))</f>
        <v>Marsden Bay</v>
      </c>
      <c r="C86" t="str">
        <f>IF(Transport!$H$4="Multi-unit Residential",Data!C87,IF(Transport!$H$4="Education",Data!AK87,IF(Transport!$H$4="Mixed-use Building",V90,Data!T87)))</f>
        <v>New Zealand</v>
      </c>
      <c r="D86">
        <f>IF(Transport!$H$4="Multi-unit Residential",Data!D87,IF(Transport!$H$4="Education",Data!AL87,IF(Transport!$H$4="Mixed-use Building",W90,Data!U87)))</f>
        <v>0</v>
      </c>
      <c r="E86">
        <f>IF(Transport!$H$4="Multi-unit Residential",Data!E87,IF(Transport!$H$4="Education",Data!AM87,IF(Transport!$H$4="Mixed-use Building",X90,Data!V87)))</f>
        <v>0</v>
      </c>
      <c r="F86">
        <f>IF(Transport!$H$4="Multi-unit Residential",Data!F87,IF(Transport!$H$4="Education",Data!AN87,IF(Transport!$H$4="Mixed-use Building",Y90,Data!W87)))</f>
        <v>0</v>
      </c>
      <c r="G86">
        <f>IF(Transport!$H$4="Multi-unit Residential",Data!G87,IF(Transport!$H$4="Education",Data!AO87,IF(Transport!$H$4="Mixed-use Building",Z90,Data!X87)))</f>
        <v>0</v>
      </c>
      <c r="H86">
        <f>IF(Transport!$H$4="Multi-unit Residential",Data!H87,IF(Transport!$H$4="Education",Data!AP87,IF(Transport!$H$4="Mixed-use Building",AA90,Data!Y87)))</f>
        <v>0.88</v>
      </c>
      <c r="I86">
        <f>IF(Transport!$H$4="Multi-unit Residential",Data!I87,IF(Transport!$H$4="Education",Data!AQ87,IF(Transport!$H$4="Mixed-use Building",AB90,Data!Z87)))</f>
        <v>0.1</v>
      </c>
      <c r="J86">
        <f>IF(Transport!$H$4="Multi-unit Residential",Data!J87,IF(Transport!$H$4="Education",Data!AR87,IF(Transport!$H$4="Mixed-use Building",AC90,Data!AA87)))</f>
        <v>0</v>
      </c>
      <c r="K86">
        <f>IF(Transport!$H$4="Multi-unit Residential",Data!K87,IF(Transport!$H$4="Education",Data!AS87,IF(Transport!$H$4="Mixed-use Building",AD90,Data!AB87)))</f>
        <v>0</v>
      </c>
      <c r="L86">
        <f>IF(Transport!$H$4="Multi-unit Residential",Data!L87,IF(Transport!$H$4="Education",Data!AT87,IF(Transport!$H$4="Mixed-use Building",AE90,Data!AC87)))</f>
        <v>0.02</v>
      </c>
      <c r="M86">
        <f>IF(Transport!$H$4="Multi-unit Residential",Data!M87,IF(Transport!$H$4="Education",Data!AU87,IF(Transport!$H$4="Mixed-use Building",AF90,Data!AD87)))</f>
        <v>0.02</v>
      </c>
      <c r="N86">
        <f>IF(Transport!$H$4="Multi-unit Residential",Data!N87,IF(Transport!$H$4="Education",Data!AV87,IF(Transport!$H$4="Mixed-use Building",AG90,Data!AE87)))</f>
        <v>12.2045693164401</v>
      </c>
      <c r="O86">
        <f>IF(Transport!$H$4="Multi-unit Residential",Data!O87,IF(Transport!$H$4="Education",Data!AW87,IF(Transport!$H$4="Mixed-use Building",AH90,Data!AF87)))</f>
        <v>174.4753498</v>
      </c>
      <c r="P86">
        <f>IF(Transport!$H$4="Multi-unit Residential",Data!P87,IF(Transport!$H$4="Education",Data!AX87,IF(Transport!$H$4="Mixed-use Building",AI90,Data!AG87)))</f>
        <v>-35.837870780000003</v>
      </c>
    </row>
    <row r="87" spans="1:16" x14ac:dyDescent="0.55000000000000004">
      <c r="A87">
        <f>IF(Transport!$H$4="Multi-unit Residential",Data!A88,IF(Transport!$H$4="Education",Data!AI88,IF(Transport!$H$4="Mixed-use Building",T91,Data!R88)))</f>
        <v>108800</v>
      </c>
      <c r="B87" t="str">
        <f>IF(Transport!$H$4="Multi-unit Residential",Data!B88,IF(Transport!$H$4="Education",Data!AJ88,IF(Transport!$H$4="Mixed-use Building",U91,Data!S88)))</f>
        <v>Ruakaka</v>
      </c>
      <c r="C87" t="str">
        <f>IF(Transport!$H$4="Multi-unit Residential",Data!C88,IF(Transport!$H$4="Education",Data!AK88,IF(Transport!$H$4="Mixed-use Building",V91,Data!T88)))</f>
        <v>New Zealand</v>
      </c>
      <c r="D87">
        <f>IF(Transport!$H$4="Multi-unit Residential",Data!D88,IF(Transport!$H$4="Education",Data!AL88,IF(Transport!$H$4="Mixed-use Building",W91,Data!U88)))</f>
        <v>0</v>
      </c>
      <c r="E87">
        <f>IF(Transport!$H$4="Multi-unit Residential",Data!E88,IF(Transport!$H$4="Education",Data!AM88,IF(Transport!$H$4="Mixed-use Building",X91,Data!V88)))</f>
        <v>0</v>
      </c>
      <c r="F87">
        <f>IF(Transport!$H$4="Multi-unit Residential",Data!F88,IF(Transport!$H$4="Education",Data!AN88,IF(Transport!$H$4="Mixed-use Building",Y91,Data!W88)))</f>
        <v>0</v>
      </c>
      <c r="G87">
        <f>IF(Transport!$H$4="Multi-unit Residential",Data!G88,IF(Transport!$H$4="Education",Data!AO88,IF(Transport!$H$4="Mixed-use Building",Z91,Data!X88)))</f>
        <v>0</v>
      </c>
      <c r="H87">
        <f>IF(Transport!$H$4="Multi-unit Residential",Data!H88,IF(Transport!$H$4="Education",Data!AP88,IF(Transport!$H$4="Mixed-use Building",AA91,Data!Y88)))</f>
        <v>0.94</v>
      </c>
      <c r="I87">
        <f>IF(Transport!$H$4="Multi-unit Residential",Data!I88,IF(Transport!$H$4="Education",Data!AQ88,IF(Transport!$H$4="Mixed-use Building",AB91,Data!Z88)))</f>
        <v>0.03</v>
      </c>
      <c r="J87">
        <f>IF(Transport!$H$4="Multi-unit Residential",Data!J88,IF(Transport!$H$4="Education",Data!AR88,IF(Transport!$H$4="Mixed-use Building",AC91,Data!AA88)))</f>
        <v>0</v>
      </c>
      <c r="K87">
        <f>IF(Transport!$H$4="Multi-unit Residential",Data!K88,IF(Transport!$H$4="Education",Data!AS88,IF(Transport!$H$4="Mixed-use Building",AD91,Data!AB88)))</f>
        <v>0</v>
      </c>
      <c r="L87">
        <f>IF(Transport!$H$4="Multi-unit Residential",Data!L88,IF(Transport!$H$4="Education",Data!AT88,IF(Transport!$H$4="Mixed-use Building",AE91,Data!AC88)))</f>
        <v>0.03</v>
      </c>
      <c r="M87">
        <f>IF(Transport!$H$4="Multi-unit Residential",Data!M88,IF(Transport!$H$4="Education",Data!AU88,IF(Transport!$H$4="Mixed-use Building",AF91,Data!AD88)))</f>
        <v>0.02</v>
      </c>
      <c r="N87">
        <f>IF(Transport!$H$4="Multi-unit Residential",Data!N88,IF(Transport!$H$4="Education",Data!AV88,IF(Transport!$H$4="Mixed-use Building",AG91,Data!AE88)))</f>
        <v>7.2769946878173704</v>
      </c>
      <c r="O87">
        <f>IF(Transport!$H$4="Multi-unit Residential",Data!O88,IF(Transport!$H$4="Education",Data!AW88,IF(Transport!$H$4="Mixed-use Building",AH91,Data!AF88)))</f>
        <v>174.45727500000001</v>
      </c>
      <c r="P87">
        <f>IF(Transport!$H$4="Multi-unit Residential",Data!P88,IF(Transport!$H$4="Education",Data!AX88,IF(Transport!$H$4="Mixed-use Building",AI91,Data!AG88)))</f>
        <v>-35.878696230000003</v>
      </c>
    </row>
    <row r="88" spans="1:16" x14ac:dyDescent="0.55000000000000004">
      <c r="A88">
        <f>IF(Transport!$H$4="Multi-unit Residential",Data!A89,IF(Transport!$H$4="Education",Data!AI89,IF(Transport!$H$4="Mixed-use Building",T92,Data!R89)))</f>
        <v>108900</v>
      </c>
      <c r="B88" t="str">
        <f>IF(Transport!$H$4="Multi-unit Residential",Data!B89,IF(Transport!$H$4="Education",Data!AJ89,IF(Transport!$H$4="Mixed-use Building",U92,Data!S89)))</f>
        <v>Bream Head</v>
      </c>
      <c r="C88" t="str">
        <f>IF(Transport!$H$4="Multi-unit Residential",Data!C89,IF(Transport!$H$4="Education",Data!AK89,IF(Transport!$H$4="Mixed-use Building",V92,Data!T89)))</f>
        <v>New Zealand</v>
      </c>
      <c r="D88">
        <f>IF(Transport!$H$4="Multi-unit Residential",Data!D89,IF(Transport!$H$4="Education",Data!AL89,IF(Transport!$H$4="Mixed-use Building",W92,Data!U89)))</f>
        <v>0</v>
      </c>
      <c r="E88">
        <f>IF(Transport!$H$4="Multi-unit Residential",Data!E89,IF(Transport!$H$4="Education",Data!AM89,IF(Transport!$H$4="Mixed-use Building",X92,Data!V89)))</f>
        <v>0</v>
      </c>
      <c r="F88">
        <f>IF(Transport!$H$4="Multi-unit Residential",Data!F89,IF(Transport!$H$4="Education",Data!AN89,IF(Transport!$H$4="Mixed-use Building",Y92,Data!W89)))</f>
        <v>0</v>
      </c>
      <c r="G88">
        <f>IF(Transport!$H$4="Multi-unit Residential",Data!G89,IF(Transport!$H$4="Education",Data!AO89,IF(Transport!$H$4="Mixed-use Building",Z92,Data!X89)))</f>
        <v>0</v>
      </c>
      <c r="H88">
        <f>IF(Transport!$H$4="Multi-unit Residential",Data!H89,IF(Transport!$H$4="Education",Data!AP89,IF(Transport!$H$4="Mixed-use Building",AA92,Data!Y89)))</f>
        <v>1</v>
      </c>
      <c r="I88">
        <f>IF(Transport!$H$4="Multi-unit Residential",Data!I89,IF(Transport!$H$4="Education",Data!AQ89,IF(Transport!$H$4="Mixed-use Building",AB92,Data!Z89)))</f>
        <v>0</v>
      </c>
      <c r="J88">
        <f>IF(Transport!$H$4="Multi-unit Residential",Data!J89,IF(Transport!$H$4="Education",Data!AR89,IF(Transport!$H$4="Mixed-use Building",AC92,Data!AA89)))</f>
        <v>0</v>
      </c>
      <c r="K88">
        <f>IF(Transport!$H$4="Multi-unit Residential",Data!K89,IF(Transport!$H$4="Education",Data!AS89,IF(Transport!$H$4="Mixed-use Building",AD92,Data!AB89)))</f>
        <v>0</v>
      </c>
      <c r="L88">
        <f>IF(Transport!$H$4="Multi-unit Residential",Data!L89,IF(Transport!$H$4="Education",Data!AT89,IF(Transport!$H$4="Mixed-use Building",AE92,Data!AC89)))</f>
        <v>0</v>
      </c>
      <c r="M88">
        <f>IF(Transport!$H$4="Multi-unit Residential",Data!M89,IF(Transport!$H$4="Education",Data!AU89,IF(Transport!$H$4="Mixed-use Building",AF92,Data!AD89)))</f>
        <v>0.02</v>
      </c>
      <c r="N88" t="str">
        <f>IF(Transport!$H$4="Multi-unit Residential",Data!N89,IF(Transport!$H$4="Education",Data!AV89,IF(Transport!$H$4="Mixed-use Building",AG92,Data!AE89)))</f>
        <v>?</v>
      </c>
      <c r="O88">
        <f>IF(Transport!$H$4="Multi-unit Residential",Data!O89,IF(Transport!$H$4="Education",Data!AW89,IF(Transport!$H$4="Mixed-use Building",AH92,Data!AF89)))</f>
        <v>174.572351</v>
      </c>
      <c r="P88">
        <f>IF(Transport!$H$4="Multi-unit Residential",Data!P89,IF(Transport!$H$4="Education",Data!AX89,IF(Transport!$H$4="Mixed-use Building",AI92,Data!AG89)))</f>
        <v>-35.840152109999998</v>
      </c>
    </row>
    <row r="89" spans="1:16" x14ac:dyDescent="0.55000000000000004">
      <c r="A89">
        <f>IF(Transport!$H$4="Multi-unit Residential",Data!A90,IF(Transport!$H$4="Education",Data!AI90,IF(Transport!$H$4="Mixed-use Building",T93,Data!R90)))</f>
        <v>109000</v>
      </c>
      <c r="B89" t="str">
        <f>IF(Transport!$H$4="Multi-unit Residential",Data!B90,IF(Transport!$H$4="Education",Data!AJ90,IF(Transport!$H$4="Mixed-use Building",U93,Data!S90)))</f>
        <v>Waipu</v>
      </c>
      <c r="C89" t="str">
        <f>IF(Transport!$H$4="Multi-unit Residential",Data!C90,IF(Transport!$H$4="Education",Data!AK90,IF(Transport!$H$4="Mixed-use Building",V93,Data!T90)))</f>
        <v>New Zealand</v>
      </c>
      <c r="D89">
        <f>IF(Transport!$H$4="Multi-unit Residential",Data!D90,IF(Transport!$H$4="Education",Data!AL90,IF(Transport!$H$4="Mixed-use Building",W93,Data!U90)))</f>
        <v>0</v>
      </c>
      <c r="E89">
        <f>IF(Transport!$H$4="Multi-unit Residential",Data!E90,IF(Transport!$H$4="Education",Data!AM90,IF(Transport!$H$4="Mixed-use Building",X93,Data!V90)))</f>
        <v>0</v>
      </c>
      <c r="F89">
        <f>IF(Transport!$H$4="Multi-unit Residential",Data!F90,IF(Transport!$H$4="Education",Data!AN90,IF(Transport!$H$4="Mixed-use Building",Y93,Data!W90)))</f>
        <v>0</v>
      </c>
      <c r="G89">
        <f>IF(Transport!$H$4="Multi-unit Residential",Data!G90,IF(Transport!$H$4="Education",Data!AO90,IF(Transport!$H$4="Mixed-use Building",Z93,Data!X90)))</f>
        <v>0</v>
      </c>
      <c r="H89">
        <f>IF(Transport!$H$4="Multi-unit Residential",Data!H90,IF(Transport!$H$4="Education",Data!AP90,IF(Transport!$H$4="Mixed-use Building",AA93,Data!Y90)))</f>
        <v>0.84</v>
      </c>
      <c r="I89">
        <f>IF(Transport!$H$4="Multi-unit Residential",Data!I90,IF(Transport!$H$4="Education",Data!AQ90,IF(Transport!$H$4="Mixed-use Building",AB93,Data!Z90)))</f>
        <v>0.03</v>
      </c>
      <c r="J89">
        <f>IF(Transport!$H$4="Multi-unit Residential",Data!J90,IF(Transport!$H$4="Education",Data!AR90,IF(Transport!$H$4="Mixed-use Building",AC93,Data!AA90)))</f>
        <v>0</v>
      </c>
      <c r="K89">
        <f>IF(Transport!$H$4="Multi-unit Residential",Data!K90,IF(Transport!$H$4="Education",Data!AS90,IF(Transport!$H$4="Mixed-use Building",AD93,Data!AB90)))</f>
        <v>0.03</v>
      </c>
      <c r="L89">
        <f>IF(Transport!$H$4="Multi-unit Residential",Data!L90,IF(Transport!$H$4="Education",Data!AT90,IF(Transport!$H$4="Mixed-use Building",AE93,Data!AC90)))</f>
        <v>0.1</v>
      </c>
      <c r="M89">
        <f>IF(Transport!$H$4="Multi-unit Residential",Data!M90,IF(Transport!$H$4="Education",Data!AU90,IF(Transport!$H$4="Mixed-use Building",AF93,Data!AD90)))</f>
        <v>0.02</v>
      </c>
      <c r="N89">
        <f>IF(Transport!$H$4="Multi-unit Residential",Data!N90,IF(Transport!$H$4="Education",Data!AV90,IF(Transport!$H$4="Mixed-use Building",AG93,Data!AE90)))</f>
        <v>5.2739881934878898</v>
      </c>
      <c r="O89">
        <f>IF(Transport!$H$4="Multi-unit Residential",Data!O90,IF(Transport!$H$4="Education",Data!AW90,IF(Transport!$H$4="Mixed-use Building",AH93,Data!AF90)))</f>
        <v>174.4508209</v>
      </c>
      <c r="P89">
        <f>IF(Transport!$H$4="Multi-unit Residential",Data!P90,IF(Transport!$H$4="Education",Data!AX90,IF(Transport!$H$4="Mixed-use Building",AI93,Data!AG90)))</f>
        <v>-36.033304119999997</v>
      </c>
    </row>
    <row r="90" spans="1:16" x14ac:dyDescent="0.55000000000000004">
      <c r="A90">
        <f>IF(Transport!$H$4="Multi-unit Residential",Data!A91,IF(Transport!$H$4="Education",Data!AI91,IF(Transport!$H$4="Mixed-use Building",T94,Data!R91)))</f>
        <v>109100</v>
      </c>
      <c r="B90" t="str">
        <f>IF(Transport!$H$4="Multi-unit Residential",Data!B91,IF(Transport!$H$4="Education",Data!AJ91,IF(Transport!$H$4="Mixed-use Building",U94,Data!S91)))</f>
        <v>Kaipara Coastal</v>
      </c>
      <c r="C90" t="str">
        <f>IF(Transport!$H$4="Multi-unit Residential",Data!C91,IF(Transport!$H$4="Education",Data!AK91,IF(Transport!$H$4="Mixed-use Building",V94,Data!T91)))</f>
        <v>New Zealand</v>
      </c>
      <c r="D90">
        <f>IF(Transport!$H$4="Multi-unit Residential",Data!D91,IF(Transport!$H$4="Education",Data!AL91,IF(Transport!$H$4="Mixed-use Building",W94,Data!U91)))</f>
        <v>0</v>
      </c>
      <c r="E90">
        <f>IF(Transport!$H$4="Multi-unit Residential",Data!E91,IF(Transport!$H$4="Education",Data!AM91,IF(Transport!$H$4="Mixed-use Building",X94,Data!V91)))</f>
        <v>0</v>
      </c>
      <c r="F90">
        <f>IF(Transport!$H$4="Multi-unit Residential",Data!F91,IF(Transport!$H$4="Education",Data!AN91,IF(Transport!$H$4="Mixed-use Building",Y94,Data!W91)))</f>
        <v>0</v>
      </c>
      <c r="G90">
        <f>IF(Transport!$H$4="Multi-unit Residential",Data!G91,IF(Transport!$H$4="Education",Data!AO91,IF(Transport!$H$4="Mixed-use Building",Z94,Data!X91)))</f>
        <v>0</v>
      </c>
      <c r="H90">
        <f>IF(Transport!$H$4="Multi-unit Residential",Data!H91,IF(Transport!$H$4="Education",Data!AP91,IF(Transport!$H$4="Mixed-use Building",AA94,Data!Y91)))</f>
        <v>0.80999999999999905</v>
      </c>
      <c r="I90">
        <f>IF(Transport!$H$4="Multi-unit Residential",Data!I91,IF(Transport!$H$4="Education",Data!AQ91,IF(Transport!$H$4="Mixed-use Building",AB94,Data!Z91)))</f>
        <v>0.14000000000000001</v>
      </c>
      <c r="J90">
        <f>IF(Transport!$H$4="Multi-unit Residential",Data!J91,IF(Transport!$H$4="Education",Data!AR91,IF(Transport!$H$4="Mixed-use Building",AC94,Data!AA91)))</f>
        <v>0</v>
      </c>
      <c r="K90">
        <f>IF(Transport!$H$4="Multi-unit Residential",Data!K91,IF(Transport!$H$4="Education",Data!AS91,IF(Transport!$H$4="Mixed-use Building",AD94,Data!AB91)))</f>
        <v>0</v>
      </c>
      <c r="L90">
        <f>IF(Transport!$H$4="Multi-unit Residential",Data!L91,IF(Transport!$H$4="Education",Data!AT91,IF(Transport!$H$4="Mixed-use Building",AE94,Data!AC91)))</f>
        <v>0.05</v>
      </c>
      <c r="M90">
        <f>IF(Transport!$H$4="Multi-unit Residential",Data!M91,IF(Transport!$H$4="Education",Data!AU91,IF(Transport!$H$4="Mixed-use Building",AF94,Data!AD91)))</f>
        <v>0.02</v>
      </c>
      <c r="N90">
        <f>IF(Transport!$H$4="Multi-unit Residential",Data!N91,IF(Transport!$H$4="Education",Data!AV91,IF(Transport!$H$4="Mixed-use Building",AG94,Data!AE91)))</f>
        <v>1.7274070590508099</v>
      </c>
      <c r="O90">
        <f>IF(Transport!$H$4="Multi-unit Residential",Data!O91,IF(Transport!$H$4="Education",Data!AW91,IF(Transport!$H$4="Mixed-use Building",AH94,Data!AF91)))</f>
        <v>173.81585480000001</v>
      </c>
      <c r="P90">
        <f>IF(Transport!$H$4="Multi-unit Residential",Data!P91,IF(Transport!$H$4="Education",Data!AX91,IF(Transport!$H$4="Mixed-use Building",AI94,Data!AG91)))</f>
        <v>-35.938675439999997</v>
      </c>
    </row>
    <row r="91" spans="1:16" x14ac:dyDescent="0.55000000000000004">
      <c r="A91">
        <f>IF(Transport!$H$4="Multi-unit Residential",Data!A92,IF(Transport!$H$4="Education",Data!AI92,IF(Transport!$H$4="Mixed-use Building",T95,Data!R92)))</f>
        <v>109200</v>
      </c>
      <c r="B91" t="str">
        <f>IF(Transport!$H$4="Multi-unit Residential",Data!B92,IF(Transport!$H$4="Education",Data!AJ92,IF(Transport!$H$4="Mixed-use Building",U95,Data!S92)))</f>
        <v>Maungaru</v>
      </c>
      <c r="C91" t="str">
        <f>IF(Transport!$H$4="Multi-unit Residential",Data!C92,IF(Transport!$H$4="Education",Data!AK92,IF(Transport!$H$4="Mixed-use Building",V95,Data!T92)))</f>
        <v>New Zealand</v>
      </c>
      <c r="D91">
        <f>IF(Transport!$H$4="Multi-unit Residential",Data!D92,IF(Transport!$H$4="Education",Data!AL92,IF(Transport!$H$4="Mixed-use Building",W95,Data!U92)))</f>
        <v>0</v>
      </c>
      <c r="E91">
        <f>IF(Transport!$H$4="Multi-unit Residential",Data!E92,IF(Transport!$H$4="Education",Data!AM92,IF(Transport!$H$4="Mixed-use Building",X95,Data!V92)))</f>
        <v>0</v>
      </c>
      <c r="F91">
        <f>IF(Transport!$H$4="Multi-unit Residential",Data!F92,IF(Transport!$H$4="Education",Data!AN92,IF(Transport!$H$4="Mixed-use Building",Y95,Data!W92)))</f>
        <v>0</v>
      </c>
      <c r="G91">
        <f>IF(Transport!$H$4="Multi-unit Residential",Data!G92,IF(Transport!$H$4="Education",Data!AO92,IF(Transport!$H$4="Mixed-use Building",Z95,Data!X92)))</f>
        <v>0</v>
      </c>
      <c r="H91">
        <f>IF(Transport!$H$4="Multi-unit Residential",Data!H92,IF(Transport!$H$4="Education",Data!AP92,IF(Transport!$H$4="Mixed-use Building",AA95,Data!Y92)))</f>
        <v>0.72</v>
      </c>
      <c r="I91">
        <f>IF(Transport!$H$4="Multi-unit Residential",Data!I92,IF(Transport!$H$4="Education",Data!AQ92,IF(Transport!$H$4="Mixed-use Building",AB95,Data!Z92)))</f>
        <v>0.21</v>
      </c>
      <c r="J91">
        <f>IF(Transport!$H$4="Multi-unit Residential",Data!J92,IF(Transport!$H$4="Education",Data!AR92,IF(Transport!$H$4="Mixed-use Building",AC95,Data!AA92)))</f>
        <v>0</v>
      </c>
      <c r="K91">
        <f>IF(Transport!$H$4="Multi-unit Residential",Data!K92,IF(Transport!$H$4="Education",Data!AS92,IF(Transport!$H$4="Mixed-use Building",AD95,Data!AB92)))</f>
        <v>0</v>
      </c>
      <c r="L91">
        <f>IF(Transport!$H$4="Multi-unit Residential",Data!L92,IF(Transport!$H$4="Education",Data!AT92,IF(Transport!$H$4="Mixed-use Building",AE95,Data!AC92)))</f>
        <v>7.0000000000000007E-2</v>
      </c>
      <c r="M91">
        <f>IF(Transport!$H$4="Multi-unit Residential",Data!M92,IF(Transport!$H$4="Education",Data!AU92,IF(Transport!$H$4="Mixed-use Building",AF95,Data!AD92)))</f>
        <v>0.02</v>
      </c>
      <c r="N91">
        <f>IF(Transport!$H$4="Multi-unit Residential",Data!N92,IF(Transport!$H$4="Education",Data!AV92,IF(Transport!$H$4="Mixed-use Building",AG95,Data!AE92)))</f>
        <v>8.3592189221328592</v>
      </c>
      <c r="O91">
        <f>IF(Transport!$H$4="Multi-unit Residential",Data!O92,IF(Transport!$H$4="Education",Data!AW92,IF(Transport!$H$4="Mixed-use Building",AH95,Data!AF92)))</f>
        <v>173.97089149999999</v>
      </c>
      <c r="P91">
        <f>IF(Transport!$H$4="Multi-unit Residential",Data!P92,IF(Transport!$H$4="Education",Data!AX92,IF(Transport!$H$4="Mixed-use Building",AI95,Data!AG92)))</f>
        <v>-35.87696287</v>
      </c>
    </row>
    <row r="92" spans="1:16" x14ac:dyDescent="0.55000000000000004">
      <c r="A92">
        <f>IF(Transport!$H$4="Multi-unit Residential",Data!A93,IF(Transport!$H$4="Education",Data!AI93,IF(Transport!$H$4="Mixed-use Building",T96,Data!R93)))</f>
        <v>109300</v>
      </c>
      <c r="B92" t="str">
        <f>IF(Transport!$H$4="Multi-unit Residential",Data!B93,IF(Transport!$H$4="Education",Data!AJ93,IF(Transport!$H$4="Mixed-use Building",U96,Data!S93)))</f>
        <v>Dargaville</v>
      </c>
      <c r="C92" t="str">
        <f>IF(Transport!$H$4="Multi-unit Residential",Data!C93,IF(Transport!$H$4="Education",Data!AK93,IF(Transport!$H$4="Mixed-use Building",V96,Data!T93)))</f>
        <v>New Zealand</v>
      </c>
      <c r="D92">
        <f>IF(Transport!$H$4="Multi-unit Residential",Data!D93,IF(Transport!$H$4="Education",Data!AL93,IF(Transport!$H$4="Mixed-use Building",W96,Data!U93)))</f>
        <v>0</v>
      </c>
      <c r="E92">
        <f>IF(Transport!$H$4="Multi-unit Residential",Data!E93,IF(Transport!$H$4="Education",Data!AM93,IF(Transport!$H$4="Mixed-use Building",X96,Data!V93)))</f>
        <v>0</v>
      </c>
      <c r="F92">
        <f>IF(Transport!$H$4="Multi-unit Residential",Data!F93,IF(Transport!$H$4="Education",Data!AN93,IF(Transport!$H$4="Mixed-use Building",Y96,Data!W93)))</f>
        <v>0</v>
      </c>
      <c r="G92">
        <f>IF(Transport!$H$4="Multi-unit Residential",Data!G93,IF(Transport!$H$4="Education",Data!AO93,IF(Transport!$H$4="Mixed-use Building",Z96,Data!X93)))</f>
        <v>0</v>
      </c>
      <c r="H92">
        <f>IF(Transport!$H$4="Multi-unit Residential",Data!H93,IF(Transport!$H$4="Education",Data!AP93,IF(Transport!$H$4="Mixed-use Building",AA96,Data!Y93)))</f>
        <v>0.89</v>
      </c>
      <c r="I92">
        <f>IF(Transport!$H$4="Multi-unit Residential",Data!I93,IF(Transport!$H$4="Education",Data!AQ93,IF(Transport!$H$4="Mixed-use Building",AB96,Data!Z93)))</f>
        <v>0.05</v>
      </c>
      <c r="J92">
        <f>IF(Transport!$H$4="Multi-unit Residential",Data!J93,IF(Transport!$H$4="Education",Data!AR93,IF(Transport!$H$4="Mixed-use Building",AC96,Data!AA93)))</f>
        <v>0</v>
      </c>
      <c r="K92">
        <f>IF(Transport!$H$4="Multi-unit Residential",Data!K93,IF(Transport!$H$4="Education",Data!AS93,IF(Transport!$H$4="Mixed-use Building",AD96,Data!AB93)))</f>
        <v>0</v>
      </c>
      <c r="L92">
        <f>IF(Transport!$H$4="Multi-unit Residential",Data!L93,IF(Transport!$H$4="Education",Data!AT93,IF(Transport!$H$4="Mixed-use Building",AE96,Data!AC93)))</f>
        <v>0.06</v>
      </c>
      <c r="M92">
        <f>IF(Transport!$H$4="Multi-unit Residential",Data!M93,IF(Transport!$H$4="Education",Data!AU93,IF(Transport!$H$4="Mixed-use Building",AF96,Data!AD93)))</f>
        <v>0.02</v>
      </c>
      <c r="N92">
        <f>IF(Transport!$H$4="Multi-unit Residential",Data!N93,IF(Transport!$H$4="Education",Data!AV93,IF(Transport!$H$4="Mixed-use Building",AG96,Data!AE93)))</f>
        <v>5.5489092081271103</v>
      </c>
      <c r="O92">
        <f>IF(Transport!$H$4="Multi-unit Residential",Data!O93,IF(Transport!$H$4="Education",Data!AW93,IF(Transport!$H$4="Mixed-use Building",AH96,Data!AF93)))</f>
        <v>173.8652405</v>
      </c>
      <c r="P92">
        <f>IF(Transport!$H$4="Multi-unit Residential",Data!P93,IF(Transport!$H$4="Education",Data!AX93,IF(Transport!$H$4="Mixed-use Building",AI96,Data!AG93)))</f>
        <v>-35.939201580000002</v>
      </c>
    </row>
    <row r="93" spans="1:16" x14ac:dyDescent="0.55000000000000004">
      <c r="A93">
        <f>IF(Transport!$H$4="Multi-unit Residential",Data!A94,IF(Transport!$H$4="Education",Data!AI94,IF(Transport!$H$4="Mixed-use Building",T97,Data!R94)))</f>
        <v>109400</v>
      </c>
      <c r="B93" t="str">
        <f>IF(Transport!$H$4="Multi-unit Residential",Data!B94,IF(Transport!$H$4="Education",Data!AJ94,IF(Transport!$H$4="Mixed-use Building",U97,Data!S94)))</f>
        <v>Ruawai-Matakohe</v>
      </c>
      <c r="C93" t="str">
        <f>IF(Transport!$H$4="Multi-unit Residential",Data!C94,IF(Transport!$H$4="Education",Data!AK94,IF(Transport!$H$4="Mixed-use Building",V97,Data!T94)))</f>
        <v>New Zealand</v>
      </c>
      <c r="D93">
        <f>IF(Transport!$H$4="Multi-unit Residential",Data!D94,IF(Transport!$H$4="Education",Data!AL94,IF(Transport!$H$4="Mixed-use Building",W97,Data!U94)))</f>
        <v>0</v>
      </c>
      <c r="E93">
        <f>IF(Transport!$H$4="Multi-unit Residential",Data!E94,IF(Transport!$H$4="Education",Data!AM94,IF(Transport!$H$4="Mixed-use Building",X97,Data!V94)))</f>
        <v>0</v>
      </c>
      <c r="F93">
        <f>IF(Transport!$H$4="Multi-unit Residential",Data!F94,IF(Transport!$H$4="Education",Data!AN94,IF(Transport!$H$4="Mixed-use Building",Y97,Data!W94)))</f>
        <v>0</v>
      </c>
      <c r="G93">
        <f>IF(Transport!$H$4="Multi-unit Residential",Data!G94,IF(Transport!$H$4="Education",Data!AO94,IF(Transport!$H$4="Mixed-use Building",Z97,Data!X94)))</f>
        <v>0</v>
      </c>
      <c r="H93">
        <f>IF(Transport!$H$4="Multi-unit Residential",Data!H94,IF(Transport!$H$4="Education",Data!AP94,IF(Transport!$H$4="Mixed-use Building",AA97,Data!Y94)))</f>
        <v>0.8</v>
      </c>
      <c r="I93">
        <f>IF(Transport!$H$4="Multi-unit Residential",Data!I94,IF(Transport!$H$4="Education",Data!AQ94,IF(Transport!$H$4="Mixed-use Building",AB97,Data!Z94)))</f>
        <v>0.09</v>
      </c>
      <c r="J93">
        <f>IF(Transport!$H$4="Multi-unit Residential",Data!J94,IF(Transport!$H$4="Education",Data!AR94,IF(Transport!$H$4="Mixed-use Building",AC97,Data!AA94)))</f>
        <v>0</v>
      </c>
      <c r="K93">
        <f>IF(Transport!$H$4="Multi-unit Residential",Data!K94,IF(Transport!$H$4="Education",Data!AS94,IF(Transport!$H$4="Mixed-use Building",AD97,Data!AB94)))</f>
        <v>0.02</v>
      </c>
      <c r="L93">
        <f>IF(Transport!$H$4="Multi-unit Residential",Data!L94,IF(Transport!$H$4="Education",Data!AT94,IF(Transport!$H$4="Mixed-use Building",AE97,Data!AC94)))</f>
        <v>0.09</v>
      </c>
      <c r="M93">
        <f>IF(Transport!$H$4="Multi-unit Residential",Data!M94,IF(Transport!$H$4="Education",Data!AU94,IF(Transport!$H$4="Mixed-use Building",AF97,Data!AD94)))</f>
        <v>0.02</v>
      </c>
      <c r="N93">
        <f>IF(Transport!$H$4="Multi-unit Residential",Data!N94,IF(Transport!$H$4="Education",Data!AV94,IF(Transport!$H$4="Mixed-use Building",AG97,Data!AE94)))</f>
        <v>5.2563146061134303</v>
      </c>
      <c r="O93">
        <f>IF(Transport!$H$4="Multi-unit Residential",Data!O94,IF(Transport!$H$4="Education",Data!AW94,IF(Transport!$H$4="Mixed-use Building",AH97,Data!AF94)))</f>
        <v>174.14650080000001</v>
      </c>
      <c r="P93">
        <f>IF(Transport!$H$4="Multi-unit Residential",Data!P94,IF(Transport!$H$4="Education",Data!AX94,IF(Transport!$H$4="Mixed-use Building",AI97,Data!AG94)))</f>
        <v>-36.084785119999999</v>
      </c>
    </row>
    <row r="94" spans="1:16" x14ac:dyDescent="0.55000000000000004">
      <c r="A94">
        <f>IF(Transport!$H$4="Multi-unit Residential",Data!A95,IF(Transport!$H$4="Education",Data!AI95,IF(Transport!$H$4="Mixed-use Building",T98,Data!R95)))</f>
        <v>109500</v>
      </c>
      <c r="B94" t="str">
        <f>IF(Transport!$H$4="Multi-unit Residential",Data!B95,IF(Transport!$H$4="Education",Data!AJ95,IF(Transport!$H$4="Mixed-use Building",U98,Data!S95)))</f>
        <v>Otamatea (Kaipara District)</v>
      </c>
      <c r="C94" t="str">
        <f>IF(Transport!$H$4="Multi-unit Residential",Data!C95,IF(Transport!$H$4="Education",Data!AK95,IF(Transport!$H$4="Mixed-use Building",V98,Data!T95)))</f>
        <v>New Zealand</v>
      </c>
      <c r="D94">
        <f>IF(Transport!$H$4="Multi-unit Residential",Data!D95,IF(Transport!$H$4="Education",Data!AL95,IF(Transport!$H$4="Mixed-use Building",W98,Data!U95)))</f>
        <v>0</v>
      </c>
      <c r="E94">
        <f>IF(Transport!$H$4="Multi-unit Residential",Data!E95,IF(Transport!$H$4="Education",Data!AM95,IF(Transport!$H$4="Mixed-use Building",X98,Data!V95)))</f>
        <v>0</v>
      </c>
      <c r="F94">
        <f>IF(Transport!$H$4="Multi-unit Residential",Data!F95,IF(Transport!$H$4="Education",Data!AN95,IF(Transport!$H$4="Mixed-use Building",Y98,Data!W95)))</f>
        <v>0</v>
      </c>
      <c r="G94">
        <f>IF(Transport!$H$4="Multi-unit Residential",Data!G95,IF(Transport!$H$4="Education",Data!AO95,IF(Transport!$H$4="Mixed-use Building",Z98,Data!X95)))</f>
        <v>0</v>
      </c>
      <c r="H94">
        <f>IF(Transport!$H$4="Multi-unit Residential",Data!H95,IF(Transport!$H$4="Education",Data!AP95,IF(Transport!$H$4="Mixed-use Building",AA98,Data!Y95)))</f>
        <v>0.9</v>
      </c>
      <c r="I94">
        <f>IF(Transport!$H$4="Multi-unit Residential",Data!I95,IF(Transport!$H$4="Education",Data!AQ95,IF(Transport!$H$4="Mixed-use Building",AB98,Data!Z95)))</f>
        <v>0.06</v>
      </c>
      <c r="J94">
        <f>IF(Transport!$H$4="Multi-unit Residential",Data!J95,IF(Transport!$H$4="Education",Data!AR95,IF(Transport!$H$4="Mixed-use Building",AC98,Data!AA95)))</f>
        <v>0</v>
      </c>
      <c r="K94">
        <f>IF(Transport!$H$4="Multi-unit Residential",Data!K95,IF(Transport!$H$4="Education",Data!AS95,IF(Transport!$H$4="Mixed-use Building",AD98,Data!AB95)))</f>
        <v>0</v>
      </c>
      <c r="L94">
        <f>IF(Transport!$H$4="Multi-unit Residential",Data!L95,IF(Transport!$H$4="Education",Data!AT95,IF(Transport!$H$4="Mixed-use Building",AE98,Data!AC95)))</f>
        <v>0.04</v>
      </c>
      <c r="M94">
        <f>IF(Transport!$H$4="Multi-unit Residential",Data!M95,IF(Transport!$H$4="Education",Data!AU95,IF(Transport!$H$4="Mixed-use Building",AF98,Data!AD95)))</f>
        <v>0.02</v>
      </c>
      <c r="N94">
        <f>IF(Transport!$H$4="Multi-unit Residential",Data!N95,IF(Transport!$H$4="Education",Data!AV95,IF(Transport!$H$4="Mixed-use Building",AG98,Data!AE95)))</f>
        <v>3.1679958669088202</v>
      </c>
      <c r="O94">
        <f>IF(Transport!$H$4="Multi-unit Residential",Data!O95,IF(Transport!$H$4="Education",Data!AW95,IF(Transport!$H$4="Mixed-use Building",AH98,Data!AF95)))</f>
        <v>174.31634609999901</v>
      </c>
      <c r="P94">
        <f>IF(Transport!$H$4="Multi-unit Residential",Data!P95,IF(Transport!$H$4="Education",Data!AX95,IF(Transport!$H$4="Mixed-use Building",AI98,Data!AG95)))</f>
        <v>-36.112696249999999</v>
      </c>
    </row>
    <row r="95" spans="1:16" x14ac:dyDescent="0.55000000000000004">
      <c r="A95">
        <f>IF(Transport!$H$4="Multi-unit Residential",Data!A96,IF(Transport!$H$4="Education",Data!AI96,IF(Transport!$H$4="Mixed-use Building",T99,Data!R96)))</f>
        <v>109600</v>
      </c>
      <c r="B95" t="str">
        <f>IF(Transport!$H$4="Multi-unit Residential",Data!B96,IF(Transport!$H$4="Education",Data!AJ96,IF(Transport!$H$4="Mixed-use Building",U99,Data!S96)))</f>
        <v>Maungaturoto</v>
      </c>
      <c r="C95" t="str">
        <f>IF(Transport!$H$4="Multi-unit Residential",Data!C96,IF(Transport!$H$4="Education",Data!AK96,IF(Transport!$H$4="Mixed-use Building",V99,Data!T96)))</f>
        <v>New Zealand</v>
      </c>
      <c r="D95">
        <f>IF(Transport!$H$4="Multi-unit Residential",Data!D96,IF(Transport!$H$4="Education",Data!AL96,IF(Transport!$H$4="Mixed-use Building",W99,Data!U96)))</f>
        <v>0</v>
      </c>
      <c r="E95">
        <f>IF(Transport!$H$4="Multi-unit Residential",Data!E96,IF(Transport!$H$4="Education",Data!AM96,IF(Transport!$H$4="Mixed-use Building",X99,Data!V96)))</f>
        <v>0</v>
      </c>
      <c r="F95">
        <f>IF(Transport!$H$4="Multi-unit Residential",Data!F96,IF(Transport!$H$4="Education",Data!AN96,IF(Transport!$H$4="Mixed-use Building",Y99,Data!W96)))</f>
        <v>0</v>
      </c>
      <c r="G95">
        <f>IF(Transport!$H$4="Multi-unit Residential",Data!G96,IF(Transport!$H$4="Education",Data!AO96,IF(Transport!$H$4="Mixed-use Building",Z99,Data!X96)))</f>
        <v>0</v>
      </c>
      <c r="H95">
        <f>IF(Transport!$H$4="Multi-unit Residential",Data!H96,IF(Transport!$H$4="Education",Data!AP96,IF(Transport!$H$4="Mixed-use Building",AA99,Data!Y96)))</f>
        <v>0.93</v>
      </c>
      <c r="I95">
        <f>IF(Transport!$H$4="Multi-unit Residential",Data!I96,IF(Transport!$H$4="Education",Data!AQ96,IF(Transport!$H$4="Mixed-use Building",AB99,Data!Z96)))</f>
        <v>0.02</v>
      </c>
      <c r="J95">
        <f>IF(Transport!$H$4="Multi-unit Residential",Data!J96,IF(Transport!$H$4="Education",Data!AR96,IF(Transport!$H$4="Mixed-use Building",AC99,Data!AA96)))</f>
        <v>0</v>
      </c>
      <c r="K95">
        <f>IF(Transport!$H$4="Multi-unit Residential",Data!K96,IF(Transport!$H$4="Education",Data!AS96,IF(Transport!$H$4="Mixed-use Building",AD99,Data!AB96)))</f>
        <v>0</v>
      </c>
      <c r="L95">
        <f>IF(Transport!$H$4="Multi-unit Residential",Data!L96,IF(Transport!$H$4="Education",Data!AT96,IF(Transport!$H$4="Mixed-use Building",AE99,Data!AC96)))</f>
        <v>0.05</v>
      </c>
      <c r="M95">
        <f>IF(Transport!$H$4="Multi-unit Residential",Data!M96,IF(Transport!$H$4="Education",Data!AU96,IF(Transport!$H$4="Mixed-use Building",AF99,Data!AD96)))</f>
        <v>0.02</v>
      </c>
      <c r="N95">
        <f>IF(Transport!$H$4="Multi-unit Residential",Data!N96,IF(Transport!$H$4="Education",Data!AV96,IF(Transport!$H$4="Mixed-use Building",AG99,Data!AE96)))</f>
        <v>6.1592127993030203</v>
      </c>
      <c r="O95">
        <f>IF(Transport!$H$4="Multi-unit Residential",Data!O96,IF(Transport!$H$4="Education",Data!AW96,IF(Transport!$H$4="Mixed-use Building",AH99,Data!AF96)))</f>
        <v>174.34693920000001</v>
      </c>
      <c r="P95">
        <f>IF(Transport!$H$4="Multi-unit Residential",Data!P96,IF(Transport!$H$4="Education",Data!AX96,IF(Transport!$H$4="Mixed-use Building",AI99,Data!AG96)))</f>
        <v>-36.109524579999999</v>
      </c>
    </row>
    <row r="96" spans="1:16" x14ac:dyDescent="0.55000000000000004">
      <c r="A96">
        <f>IF(Transport!$H$4="Multi-unit Residential",Data!A97,IF(Transport!$H$4="Education",Data!AI97,IF(Transport!$H$4="Mixed-use Building",T100,Data!R97)))</f>
        <v>109700</v>
      </c>
      <c r="B96" t="str">
        <f>IF(Transport!$H$4="Multi-unit Residential",Data!B97,IF(Transport!$H$4="Education",Data!AJ97,IF(Transport!$H$4="Mixed-use Building",U100,Data!S97)))</f>
        <v>Kaiwaka</v>
      </c>
      <c r="C96" t="str">
        <f>IF(Transport!$H$4="Multi-unit Residential",Data!C97,IF(Transport!$H$4="Education",Data!AK97,IF(Transport!$H$4="Mixed-use Building",V100,Data!T97)))</f>
        <v>New Zealand</v>
      </c>
      <c r="D96">
        <f>IF(Transport!$H$4="Multi-unit Residential",Data!D97,IF(Transport!$H$4="Education",Data!AL97,IF(Transport!$H$4="Mixed-use Building",W100,Data!U97)))</f>
        <v>0</v>
      </c>
      <c r="E96">
        <f>IF(Transport!$H$4="Multi-unit Residential",Data!E97,IF(Transport!$H$4="Education",Data!AM97,IF(Transport!$H$4="Mixed-use Building",X100,Data!V97)))</f>
        <v>0</v>
      </c>
      <c r="F96">
        <f>IF(Transport!$H$4="Multi-unit Residential",Data!F97,IF(Transport!$H$4="Education",Data!AN97,IF(Transport!$H$4="Mixed-use Building",Y100,Data!W97)))</f>
        <v>0</v>
      </c>
      <c r="G96">
        <f>IF(Transport!$H$4="Multi-unit Residential",Data!G97,IF(Transport!$H$4="Education",Data!AO97,IF(Transport!$H$4="Mixed-use Building",Z100,Data!X97)))</f>
        <v>0</v>
      </c>
      <c r="H96">
        <f>IF(Transport!$H$4="Multi-unit Residential",Data!H97,IF(Transport!$H$4="Education",Data!AP97,IF(Transport!$H$4="Mixed-use Building",AA100,Data!Y97)))</f>
        <v>0.93</v>
      </c>
      <c r="I96">
        <f>IF(Transport!$H$4="Multi-unit Residential",Data!I97,IF(Transport!$H$4="Education",Data!AQ97,IF(Transport!$H$4="Mixed-use Building",AB100,Data!Z97)))</f>
        <v>0.02</v>
      </c>
      <c r="J96">
        <f>IF(Transport!$H$4="Multi-unit Residential",Data!J97,IF(Transport!$H$4="Education",Data!AR97,IF(Transport!$H$4="Mixed-use Building",AC100,Data!AA97)))</f>
        <v>0</v>
      </c>
      <c r="K96">
        <f>IF(Transport!$H$4="Multi-unit Residential",Data!K97,IF(Transport!$H$4="Education",Data!AS97,IF(Transport!$H$4="Mixed-use Building",AD100,Data!AB97)))</f>
        <v>0</v>
      </c>
      <c r="L96">
        <f>IF(Transport!$H$4="Multi-unit Residential",Data!L97,IF(Transport!$H$4="Education",Data!AT97,IF(Transport!$H$4="Mixed-use Building",AE100,Data!AC97)))</f>
        <v>0.05</v>
      </c>
      <c r="M96">
        <f>IF(Transport!$H$4="Multi-unit Residential",Data!M97,IF(Transport!$H$4="Education",Data!AU97,IF(Transport!$H$4="Mixed-use Building",AF100,Data!AD97)))</f>
        <v>0.02</v>
      </c>
      <c r="N96">
        <f>IF(Transport!$H$4="Multi-unit Residential",Data!N97,IF(Transport!$H$4="Education",Data!AV97,IF(Transport!$H$4="Mixed-use Building",AG100,Data!AE97)))</f>
        <v>7.9427888036382601</v>
      </c>
      <c r="O96">
        <f>IF(Transport!$H$4="Multi-unit Residential",Data!O97,IF(Transport!$H$4="Education",Data!AW97,IF(Transport!$H$4="Mixed-use Building",AH100,Data!AF97)))</f>
        <v>174.4195325</v>
      </c>
      <c r="P96">
        <f>IF(Transport!$H$4="Multi-unit Residential",Data!P97,IF(Transport!$H$4="Education",Data!AX97,IF(Transport!$H$4="Mixed-use Building",AI100,Data!AG97)))</f>
        <v>-36.201453860000001</v>
      </c>
    </row>
    <row r="97" spans="1:16" x14ac:dyDescent="0.55000000000000004">
      <c r="A97">
        <f>IF(Transport!$H$4="Multi-unit Residential",Data!A98,IF(Transport!$H$4="Education",Data!AI98,IF(Transport!$H$4="Mixed-use Building",T101,Data!R98)))</f>
        <v>109800</v>
      </c>
      <c r="B97" t="str">
        <f>IF(Transport!$H$4="Multi-unit Residential",Data!B98,IF(Transport!$H$4="Education",Data!AJ98,IF(Transport!$H$4="Mixed-use Building",U101,Data!S98)))</f>
        <v>Mangawhai Rural</v>
      </c>
      <c r="C97" t="str">
        <f>IF(Transport!$H$4="Multi-unit Residential",Data!C98,IF(Transport!$H$4="Education",Data!AK98,IF(Transport!$H$4="Mixed-use Building",V101,Data!T98)))</f>
        <v>New Zealand</v>
      </c>
      <c r="D97">
        <f>IF(Transport!$H$4="Multi-unit Residential",Data!D98,IF(Transport!$H$4="Education",Data!AL98,IF(Transport!$H$4="Mixed-use Building",W101,Data!U98)))</f>
        <v>0</v>
      </c>
      <c r="E97">
        <f>IF(Transport!$H$4="Multi-unit Residential",Data!E98,IF(Transport!$H$4="Education",Data!AM98,IF(Transport!$H$4="Mixed-use Building",X101,Data!V98)))</f>
        <v>0</v>
      </c>
      <c r="F97">
        <f>IF(Transport!$H$4="Multi-unit Residential",Data!F98,IF(Transport!$H$4="Education",Data!AN98,IF(Transport!$H$4="Mixed-use Building",Y101,Data!W98)))</f>
        <v>0</v>
      </c>
      <c r="G97">
        <f>IF(Transport!$H$4="Multi-unit Residential",Data!G98,IF(Transport!$H$4="Education",Data!AO98,IF(Transport!$H$4="Mixed-use Building",Z101,Data!X98)))</f>
        <v>0</v>
      </c>
      <c r="H97">
        <f>IF(Transport!$H$4="Multi-unit Residential",Data!H98,IF(Transport!$H$4="Education",Data!AP98,IF(Transport!$H$4="Mixed-use Building",AA101,Data!Y98)))</f>
        <v>1</v>
      </c>
      <c r="I97">
        <f>IF(Transport!$H$4="Multi-unit Residential",Data!I98,IF(Transport!$H$4="Education",Data!AQ98,IF(Transport!$H$4="Mixed-use Building",AB101,Data!Z98)))</f>
        <v>0</v>
      </c>
      <c r="J97">
        <f>IF(Transport!$H$4="Multi-unit Residential",Data!J98,IF(Transport!$H$4="Education",Data!AR98,IF(Transport!$H$4="Mixed-use Building",AC101,Data!AA98)))</f>
        <v>0</v>
      </c>
      <c r="K97">
        <f>IF(Transport!$H$4="Multi-unit Residential",Data!K98,IF(Transport!$H$4="Education",Data!AS98,IF(Transport!$H$4="Mixed-use Building",AD101,Data!AB98)))</f>
        <v>0</v>
      </c>
      <c r="L97">
        <f>IF(Transport!$H$4="Multi-unit Residential",Data!L98,IF(Transport!$H$4="Education",Data!AT98,IF(Transport!$H$4="Mixed-use Building",AE101,Data!AC98)))</f>
        <v>0</v>
      </c>
      <c r="M97">
        <f>IF(Transport!$H$4="Multi-unit Residential",Data!M98,IF(Transport!$H$4="Education",Data!AU98,IF(Transport!$H$4="Mixed-use Building",AF101,Data!AD98)))</f>
        <v>0.02</v>
      </c>
      <c r="N97">
        <f>IF(Transport!$H$4="Multi-unit Residential",Data!N98,IF(Transport!$H$4="Education",Data!AV98,IF(Transport!$H$4="Mixed-use Building",AG101,Data!AE98)))</f>
        <v>2.6361390216330598</v>
      </c>
      <c r="O97">
        <f>IF(Transport!$H$4="Multi-unit Residential",Data!O98,IF(Transport!$H$4="Education",Data!AW98,IF(Transport!$H$4="Mixed-use Building",AH101,Data!AF98)))</f>
        <v>174.5455796</v>
      </c>
      <c r="P97">
        <f>IF(Transport!$H$4="Multi-unit Residential",Data!P98,IF(Transport!$H$4="Education",Data!AX98,IF(Transport!$H$4="Mixed-use Building",AI101,Data!AG98)))</f>
        <v>-36.117382759999998</v>
      </c>
    </row>
    <row r="98" spans="1:16" x14ac:dyDescent="0.55000000000000004">
      <c r="A98">
        <f>IF(Transport!$H$4="Multi-unit Residential",Data!A99,IF(Transport!$H$4="Education",Data!AI99,IF(Transport!$H$4="Mixed-use Building",T102,Data!R99)))</f>
        <v>109900</v>
      </c>
      <c r="B98" t="str">
        <f>IF(Transport!$H$4="Multi-unit Residential",Data!B99,IF(Transport!$H$4="Education",Data!AJ99,IF(Transport!$H$4="Mixed-use Building",U102,Data!S99)))</f>
        <v>Mangawhai Heads</v>
      </c>
      <c r="C98" t="str">
        <f>IF(Transport!$H$4="Multi-unit Residential",Data!C99,IF(Transport!$H$4="Education",Data!AK99,IF(Transport!$H$4="Mixed-use Building",V102,Data!T99)))</f>
        <v>New Zealand</v>
      </c>
      <c r="D98">
        <f>IF(Transport!$H$4="Multi-unit Residential",Data!D99,IF(Transport!$H$4="Education",Data!AL99,IF(Transport!$H$4="Mixed-use Building",W102,Data!U99)))</f>
        <v>0</v>
      </c>
      <c r="E98">
        <f>IF(Transport!$H$4="Multi-unit Residential",Data!E99,IF(Transport!$H$4="Education",Data!AM99,IF(Transport!$H$4="Mixed-use Building",X102,Data!V99)))</f>
        <v>0</v>
      </c>
      <c r="F98">
        <f>IF(Transport!$H$4="Multi-unit Residential",Data!F99,IF(Transport!$H$4="Education",Data!AN99,IF(Transport!$H$4="Mixed-use Building",Y102,Data!W99)))</f>
        <v>0</v>
      </c>
      <c r="G98">
        <f>IF(Transport!$H$4="Multi-unit Residential",Data!G99,IF(Transport!$H$4="Education",Data!AO99,IF(Transport!$H$4="Mixed-use Building",Z102,Data!X99)))</f>
        <v>0</v>
      </c>
      <c r="H98">
        <f>IF(Transport!$H$4="Multi-unit Residential",Data!H99,IF(Transport!$H$4="Education",Data!AP99,IF(Transport!$H$4="Mixed-use Building",AA102,Data!Y99)))</f>
        <v>0.94</v>
      </c>
      <c r="I98">
        <f>IF(Transport!$H$4="Multi-unit Residential",Data!I99,IF(Transport!$H$4="Education",Data!AQ99,IF(Transport!$H$4="Mixed-use Building",AB102,Data!Z99)))</f>
        <v>0.02</v>
      </c>
      <c r="J98">
        <f>IF(Transport!$H$4="Multi-unit Residential",Data!J99,IF(Transport!$H$4="Education",Data!AR99,IF(Transport!$H$4="Mixed-use Building",AC102,Data!AA99)))</f>
        <v>0</v>
      </c>
      <c r="K98">
        <f>IF(Transport!$H$4="Multi-unit Residential",Data!K99,IF(Transport!$H$4="Education",Data!AS99,IF(Transport!$H$4="Mixed-use Building",AD102,Data!AB99)))</f>
        <v>0</v>
      </c>
      <c r="L98">
        <f>IF(Transport!$H$4="Multi-unit Residential",Data!L99,IF(Transport!$H$4="Education",Data!AT99,IF(Transport!$H$4="Mixed-use Building",AE102,Data!AC99)))</f>
        <v>0.04</v>
      </c>
      <c r="M98">
        <f>IF(Transport!$H$4="Multi-unit Residential",Data!M99,IF(Transport!$H$4="Education",Data!AU99,IF(Transport!$H$4="Mixed-use Building",AF102,Data!AD99)))</f>
        <v>0.02</v>
      </c>
      <c r="N98">
        <f>IF(Transport!$H$4="Multi-unit Residential",Data!N99,IF(Transport!$H$4="Education",Data!AV99,IF(Transport!$H$4="Mixed-use Building",AG102,Data!AE99)))</f>
        <v>4.1774722437187801</v>
      </c>
      <c r="O98">
        <f>IF(Transport!$H$4="Multi-unit Residential",Data!O99,IF(Transport!$H$4="Education",Data!AW99,IF(Transport!$H$4="Mixed-use Building",AH102,Data!AF99)))</f>
        <v>174.58406669999999</v>
      </c>
      <c r="P98">
        <f>IF(Transport!$H$4="Multi-unit Residential",Data!P99,IF(Transport!$H$4="Education",Data!AX99,IF(Transport!$H$4="Mixed-use Building",AI102,Data!AG99)))</f>
        <v>-36.094420270000001</v>
      </c>
    </row>
    <row r="99" spans="1:16" x14ac:dyDescent="0.55000000000000004">
      <c r="A99">
        <f>IF(Transport!$H$4="Multi-unit Residential",Data!A100,IF(Transport!$H$4="Education",Data!AI100,IF(Transport!$H$4="Mixed-use Building",T103,Data!R100)))</f>
        <v>110100</v>
      </c>
      <c r="B99" t="str">
        <f>IF(Transport!$H$4="Multi-unit Residential",Data!B100,IF(Transport!$H$4="Education",Data!AJ100,IF(Transport!$H$4="Mixed-use Building",U103,Data!S100)))</f>
        <v>Mangawhai</v>
      </c>
      <c r="C99" t="str">
        <f>IF(Transport!$H$4="Multi-unit Residential",Data!C100,IF(Transport!$H$4="Education",Data!AK100,IF(Transport!$H$4="Mixed-use Building",V103,Data!T100)))</f>
        <v>New Zealand</v>
      </c>
      <c r="D99">
        <f>IF(Transport!$H$4="Multi-unit Residential",Data!D100,IF(Transport!$H$4="Education",Data!AL100,IF(Transport!$H$4="Mixed-use Building",W103,Data!U100)))</f>
        <v>0</v>
      </c>
      <c r="E99">
        <f>IF(Transport!$H$4="Multi-unit Residential",Data!E100,IF(Transport!$H$4="Education",Data!AM100,IF(Transport!$H$4="Mixed-use Building",X103,Data!V100)))</f>
        <v>0</v>
      </c>
      <c r="F99">
        <f>IF(Transport!$H$4="Multi-unit Residential",Data!F100,IF(Transport!$H$4="Education",Data!AN100,IF(Transport!$H$4="Mixed-use Building",Y103,Data!W100)))</f>
        <v>0</v>
      </c>
      <c r="G99">
        <f>IF(Transport!$H$4="Multi-unit Residential",Data!G100,IF(Transport!$H$4="Education",Data!AO100,IF(Transport!$H$4="Mixed-use Building",Z103,Data!X100)))</f>
        <v>0</v>
      </c>
      <c r="H99">
        <f>IF(Transport!$H$4="Multi-unit Residential",Data!H100,IF(Transport!$H$4="Education",Data!AP100,IF(Transport!$H$4="Mixed-use Building",AA103,Data!Y100)))</f>
        <v>0.96</v>
      </c>
      <c r="I99">
        <f>IF(Transport!$H$4="Multi-unit Residential",Data!I100,IF(Transport!$H$4="Education",Data!AQ100,IF(Transport!$H$4="Mixed-use Building",AB103,Data!Z100)))</f>
        <v>0</v>
      </c>
      <c r="J99">
        <f>IF(Transport!$H$4="Multi-unit Residential",Data!J100,IF(Transport!$H$4="Education",Data!AR100,IF(Transport!$H$4="Mixed-use Building",AC103,Data!AA100)))</f>
        <v>0</v>
      </c>
      <c r="K99">
        <f>IF(Transport!$H$4="Multi-unit Residential",Data!K100,IF(Transport!$H$4="Education",Data!AS100,IF(Transport!$H$4="Mixed-use Building",AD103,Data!AB100)))</f>
        <v>0</v>
      </c>
      <c r="L99">
        <f>IF(Transport!$H$4="Multi-unit Residential",Data!L100,IF(Transport!$H$4="Education",Data!AT100,IF(Transport!$H$4="Mixed-use Building",AE103,Data!AC100)))</f>
        <v>0.04</v>
      </c>
      <c r="M99">
        <f>IF(Transport!$H$4="Multi-unit Residential",Data!M100,IF(Transport!$H$4="Education",Data!AU100,IF(Transport!$H$4="Mixed-use Building",AF103,Data!AD100)))</f>
        <v>0.02</v>
      </c>
      <c r="N99">
        <f>IF(Transport!$H$4="Multi-unit Residential",Data!N100,IF(Transport!$H$4="Education",Data!AV100,IF(Transport!$H$4="Mixed-use Building",AG103,Data!AE100)))</f>
        <v>5.2144690432486902</v>
      </c>
      <c r="O99">
        <f>IF(Transport!$H$4="Multi-unit Residential",Data!O100,IF(Transport!$H$4="Education",Data!AW100,IF(Transport!$H$4="Mixed-use Building",AH103,Data!AF100)))</f>
        <v>174.57166719999901</v>
      </c>
      <c r="P99">
        <f>IF(Transport!$H$4="Multi-unit Residential",Data!P100,IF(Transport!$H$4="Education",Data!AX100,IF(Transport!$H$4="Mixed-use Building",AI103,Data!AG100)))</f>
        <v>-36.122401969999999</v>
      </c>
    </row>
    <row r="100" spans="1:16" x14ac:dyDescent="0.55000000000000004">
      <c r="A100">
        <f>IF(Transport!$H$4="Multi-unit Residential",Data!A101,IF(Transport!$H$4="Education",Data!AI101,IF(Transport!$H$4="Mixed-use Building",T104,Data!R101)))</f>
        <v>110200</v>
      </c>
      <c r="B100" t="str">
        <f>IF(Transport!$H$4="Multi-unit Residential",Data!B101,IF(Transport!$H$4="Education",Data!AJ101,IF(Transport!$H$4="Mixed-use Building",U104,Data!S101)))</f>
        <v>Okahukura Peninsula</v>
      </c>
      <c r="C100" t="str">
        <f>IF(Transport!$H$4="Multi-unit Residential",Data!C101,IF(Transport!$H$4="Education",Data!AK101,IF(Transport!$H$4="Mixed-use Building",V104,Data!T101)))</f>
        <v>New Zealand</v>
      </c>
      <c r="D100">
        <f>IF(Transport!$H$4="Multi-unit Residential",Data!D101,IF(Transport!$H$4="Education",Data!AL101,IF(Transport!$H$4="Mixed-use Building",W104,Data!U101)))</f>
        <v>0</v>
      </c>
      <c r="E100">
        <f>IF(Transport!$H$4="Multi-unit Residential",Data!E101,IF(Transport!$H$4="Education",Data!AM101,IF(Transport!$H$4="Mixed-use Building",X104,Data!V101)))</f>
        <v>0</v>
      </c>
      <c r="F100">
        <f>IF(Transport!$H$4="Multi-unit Residential",Data!F101,IF(Transport!$H$4="Education",Data!AN101,IF(Transport!$H$4="Mixed-use Building",Y104,Data!W101)))</f>
        <v>0</v>
      </c>
      <c r="G100">
        <f>IF(Transport!$H$4="Multi-unit Residential",Data!G101,IF(Transport!$H$4="Education",Data!AO101,IF(Transport!$H$4="Mixed-use Building",Z104,Data!X101)))</f>
        <v>0</v>
      </c>
      <c r="H100">
        <f>IF(Transport!$H$4="Multi-unit Residential",Data!H101,IF(Transport!$H$4="Education",Data!AP101,IF(Transport!$H$4="Mixed-use Building",AA104,Data!Y101)))</f>
        <v>1</v>
      </c>
      <c r="I100">
        <f>IF(Transport!$H$4="Multi-unit Residential",Data!I101,IF(Transport!$H$4="Education",Data!AQ101,IF(Transport!$H$4="Mixed-use Building",AB104,Data!Z101)))</f>
        <v>0</v>
      </c>
      <c r="J100">
        <f>IF(Transport!$H$4="Multi-unit Residential",Data!J101,IF(Transport!$H$4="Education",Data!AR101,IF(Transport!$H$4="Mixed-use Building",AC104,Data!AA101)))</f>
        <v>0</v>
      </c>
      <c r="K100">
        <f>IF(Transport!$H$4="Multi-unit Residential",Data!K101,IF(Transport!$H$4="Education",Data!AS101,IF(Transport!$H$4="Mixed-use Building",AD104,Data!AB101)))</f>
        <v>0</v>
      </c>
      <c r="L100">
        <f>IF(Transport!$H$4="Multi-unit Residential",Data!L101,IF(Transport!$H$4="Education",Data!AT101,IF(Transport!$H$4="Mixed-use Building",AE104,Data!AC101)))</f>
        <v>0</v>
      </c>
      <c r="M100">
        <f>IF(Transport!$H$4="Multi-unit Residential",Data!M101,IF(Transport!$H$4="Education",Data!AU101,IF(Transport!$H$4="Mixed-use Building",AF104,Data!AD101)))</f>
        <v>0.02</v>
      </c>
      <c r="N100">
        <f>IF(Transport!$H$4="Multi-unit Residential",Data!N101,IF(Transport!$H$4="Education",Data!AV101,IF(Transport!$H$4="Mixed-use Building",AG104,Data!AE101)))</f>
        <v>6.5811338036100704</v>
      </c>
      <c r="O100">
        <f>IF(Transport!$H$4="Multi-unit Residential",Data!O101,IF(Transport!$H$4="Education",Data!AW101,IF(Transport!$H$4="Mixed-use Building",AH104,Data!AF101)))</f>
        <v>174.40186750000001</v>
      </c>
      <c r="P100">
        <f>IF(Transport!$H$4="Multi-unit Residential",Data!P101,IF(Transport!$H$4="Education",Data!AX101,IF(Transport!$H$4="Mixed-use Building",AI104,Data!AG101)))</f>
        <v>-36.333503110000002</v>
      </c>
    </row>
    <row r="101" spans="1:16" x14ac:dyDescent="0.55000000000000004">
      <c r="A101">
        <f>IF(Transport!$H$4="Multi-unit Residential",Data!A102,IF(Transport!$H$4="Education",Data!AI102,IF(Transport!$H$4="Mixed-use Building",T105,Data!R102)))</f>
        <v>110400</v>
      </c>
      <c r="B101" t="str">
        <f>IF(Transport!$H$4="Multi-unit Residential",Data!B102,IF(Transport!$H$4="Education",Data!AJ102,IF(Transport!$H$4="Mixed-use Building",U105,Data!S102)))</f>
        <v>Cape Rodney</v>
      </c>
      <c r="C101" t="str">
        <f>IF(Transport!$H$4="Multi-unit Residential",Data!C102,IF(Transport!$H$4="Education",Data!AK102,IF(Transport!$H$4="Mixed-use Building",V105,Data!T102)))</f>
        <v>New Zealand</v>
      </c>
      <c r="D101">
        <f>IF(Transport!$H$4="Multi-unit Residential",Data!D102,IF(Transport!$H$4="Education",Data!AL102,IF(Transport!$H$4="Mixed-use Building",W105,Data!U102)))</f>
        <v>0</v>
      </c>
      <c r="E101">
        <f>IF(Transport!$H$4="Multi-unit Residential",Data!E102,IF(Transport!$H$4="Education",Data!AM102,IF(Transport!$H$4="Mixed-use Building",X105,Data!V102)))</f>
        <v>0</v>
      </c>
      <c r="F101">
        <f>IF(Transport!$H$4="Multi-unit Residential",Data!F102,IF(Transport!$H$4="Education",Data!AN102,IF(Transport!$H$4="Mixed-use Building",Y105,Data!W102)))</f>
        <v>0</v>
      </c>
      <c r="G101">
        <f>IF(Transport!$H$4="Multi-unit Residential",Data!G102,IF(Transport!$H$4="Education",Data!AO102,IF(Transport!$H$4="Mixed-use Building",Z105,Data!X102)))</f>
        <v>0</v>
      </c>
      <c r="H101">
        <f>IF(Transport!$H$4="Multi-unit Residential",Data!H102,IF(Transport!$H$4="Education",Data!AP102,IF(Transport!$H$4="Mixed-use Building",AA105,Data!Y102)))</f>
        <v>0.91</v>
      </c>
      <c r="I101">
        <f>IF(Transport!$H$4="Multi-unit Residential",Data!I102,IF(Transport!$H$4="Education",Data!AQ102,IF(Transport!$H$4="Mixed-use Building",AB105,Data!Z102)))</f>
        <v>0.03</v>
      </c>
      <c r="J101">
        <f>IF(Transport!$H$4="Multi-unit Residential",Data!J102,IF(Transport!$H$4="Education",Data!AR102,IF(Transport!$H$4="Mixed-use Building",AC105,Data!AA102)))</f>
        <v>0</v>
      </c>
      <c r="K101">
        <f>IF(Transport!$H$4="Multi-unit Residential",Data!K102,IF(Transport!$H$4="Education",Data!AS102,IF(Transport!$H$4="Mixed-use Building",AD105,Data!AB102)))</f>
        <v>0</v>
      </c>
      <c r="L101">
        <f>IF(Transport!$H$4="Multi-unit Residential",Data!L102,IF(Transport!$H$4="Education",Data!AT102,IF(Transport!$H$4="Mixed-use Building",AE105,Data!AC102)))</f>
        <v>0.06</v>
      </c>
      <c r="M101">
        <f>IF(Transport!$H$4="Multi-unit Residential",Data!M102,IF(Transport!$H$4="Education",Data!AU102,IF(Transport!$H$4="Mixed-use Building",AF105,Data!AD102)))</f>
        <v>0.02</v>
      </c>
      <c r="N101">
        <f>IF(Transport!$H$4="Multi-unit Residential",Data!N102,IF(Transport!$H$4="Education",Data!AV102,IF(Transport!$H$4="Mixed-use Building",AG105,Data!AE102)))</f>
        <v>7.5042001314930804</v>
      </c>
      <c r="O101">
        <f>IF(Transport!$H$4="Multi-unit Residential",Data!O102,IF(Transport!$H$4="Education",Data!AW102,IF(Transport!$H$4="Mixed-use Building",AH105,Data!AF102)))</f>
        <v>174.6264314</v>
      </c>
      <c r="P101">
        <f>IF(Transport!$H$4="Multi-unit Residential",Data!P102,IF(Transport!$H$4="Education",Data!AX102,IF(Transport!$H$4="Mixed-use Building",AI105,Data!AG102)))</f>
        <v>-36.254343859999999</v>
      </c>
    </row>
    <row r="102" spans="1:16" x14ac:dyDescent="0.55000000000000004">
      <c r="A102">
        <f>IF(Transport!$H$4="Multi-unit Residential",Data!A103,IF(Transport!$H$4="Education",Data!AI103,IF(Transport!$H$4="Mixed-use Building",T106,Data!R103)))</f>
        <v>110500</v>
      </c>
      <c r="B102" t="str">
        <f>IF(Transport!$H$4="Multi-unit Residential",Data!B103,IF(Transport!$H$4="Education",Data!AJ103,IF(Transport!$H$4="Mixed-use Building",U106,Data!S103)))</f>
        <v>Wellsford</v>
      </c>
      <c r="C102" t="str">
        <f>IF(Transport!$H$4="Multi-unit Residential",Data!C103,IF(Transport!$H$4="Education",Data!AK103,IF(Transport!$H$4="Mixed-use Building",V106,Data!T103)))</f>
        <v>New Zealand</v>
      </c>
      <c r="D102">
        <f>IF(Transport!$H$4="Multi-unit Residential",Data!D103,IF(Transport!$H$4="Education",Data!AL103,IF(Transport!$H$4="Mixed-use Building",W106,Data!U103)))</f>
        <v>0</v>
      </c>
      <c r="E102">
        <f>IF(Transport!$H$4="Multi-unit Residential",Data!E103,IF(Transport!$H$4="Education",Data!AM103,IF(Transport!$H$4="Mixed-use Building",X106,Data!V103)))</f>
        <v>0</v>
      </c>
      <c r="F102">
        <f>IF(Transport!$H$4="Multi-unit Residential",Data!F103,IF(Transport!$H$4="Education",Data!AN103,IF(Transport!$H$4="Mixed-use Building",Y106,Data!W103)))</f>
        <v>0</v>
      </c>
      <c r="G102">
        <f>IF(Transport!$H$4="Multi-unit Residential",Data!G103,IF(Transport!$H$4="Education",Data!AO103,IF(Transport!$H$4="Mixed-use Building",Z106,Data!X103)))</f>
        <v>0</v>
      </c>
      <c r="H102">
        <f>IF(Transport!$H$4="Multi-unit Residential",Data!H103,IF(Transport!$H$4="Education",Data!AP103,IF(Transport!$H$4="Mixed-use Building",AA106,Data!Y103)))</f>
        <v>0.89</v>
      </c>
      <c r="I102">
        <f>IF(Transport!$H$4="Multi-unit Residential",Data!I103,IF(Transport!$H$4="Education",Data!AQ103,IF(Transport!$H$4="Mixed-use Building",AB106,Data!Z103)))</f>
        <v>0.05</v>
      </c>
      <c r="J102">
        <f>IF(Transport!$H$4="Multi-unit Residential",Data!J103,IF(Transport!$H$4="Education",Data!AR103,IF(Transport!$H$4="Mixed-use Building",AC106,Data!AA103)))</f>
        <v>0</v>
      </c>
      <c r="K102">
        <f>IF(Transport!$H$4="Multi-unit Residential",Data!K103,IF(Transport!$H$4="Education",Data!AS103,IF(Transport!$H$4="Mixed-use Building",AD106,Data!AB103)))</f>
        <v>0</v>
      </c>
      <c r="L102">
        <f>IF(Transport!$H$4="Multi-unit Residential",Data!L103,IF(Transport!$H$4="Education",Data!AT103,IF(Transport!$H$4="Mixed-use Building",AE106,Data!AC103)))</f>
        <v>0.06</v>
      </c>
      <c r="M102">
        <f>IF(Transport!$H$4="Multi-unit Residential",Data!M103,IF(Transport!$H$4="Education",Data!AU103,IF(Transport!$H$4="Mixed-use Building",AF106,Data!AD103)))</f>
        <v>0.02</v>
      </c>
      <c r="N102">
        <f>IF(Transport!$H$4="Multi-unit Residential",Data!N103,IF(Transport!$H$4="Education",Data!AV103,IF(Transport!$H$4="Mixed-use Building",AG106,Data!AE103)))</f>
        <v>9.5031783048279195</v>
      </c>
      <c r="O102">
        <f>IF(Transport!$H$4="Multi-unit Residential",Data!O103,IF(Transport!$H$4="Education",Data!AW103,IF(Transport!$H$4="Mixed-use Building",AH106,Data!AF103)))</f>
        <v>174.5215278</v>
      </c>
      <c r="P102">
        <f>IF(Transport!$H$4="Multi-unit Residential",Data!P103,IF(Transport!$H$4="Education",Data!AX103,IF(Transport!$H$4="Mixed-use Building",AI106,Data!AG103)))</f>
        <v>-36.292848299999903</v>
      </c>
    </row>
    <row r="103" spans="1:16" x14ac:dyDescent="0.55000000000000004">
      <c r="A103">
        <f>IF(Transport!$H$4="Multi-unit Residential",Data!A104,IF(Transport!$H$4="Education",Data!AI104,IF(Transport!$H$4="Mixed-use Building",T107,Data!R104)))</f>
        <v>110700</v>
      </c>
      <c r="B103" t="str">
        <f>IF(Transport!$H$4="Multi-unit Residential",Data!B104,IF(Transport!$H$4="Education",Data!AJ104,IF(Transport!$H$4="Mixed-use Building",U107,Data!S104)))</f>
        <v>South Head</v>
      </c>
      <c r="C103" t="str">
        <f>IF(Transport!$H$4="Multi-unit Residential",Data!C104,IF(Transport!$H$4="Education",Data!AK104,IF(Transport!$H$4="Mixed-use Building",V107,Data!T104)))</f>
        <v>New Zealand</v>
      </c>
      <c r="D103">
        <f>IF(Transport!$H$4="Multi-unit Residential",Data!D104,IF(Transport!$H$4="Education",Data!AL104,IF(Transport!$H$4="Mixed-use Building",W107,Data!U104)))</f>
        <v>0</v>
      </c>
      <c r="E103">
        <f>IF(Transport!$H$4="Multi-unit Residential",Data!E104,IF(Transport!$H$4="Education",Data!AM104,IF(Transport!$H$4="Mixed-use Building",X107,Data!V104)))</f>
        <v>0</v>
      </c>
      <c r="F103">
        <f>IF(Transport!$H$4="Multi-unit Residential",Data!F104,IF(Transport!$H$4="Education",Data!AN104,IF(Transport!$H$4="Mixed-use Building",Y107,Data!W104)))</f>
        <v>0</v>
      </c>
      <c r="G103">
        <f>IF(Transport!$H$4="Multi-unit Residential",Data!G104,IF(Transport!$H$4="Education",Data!AO104,IF(Transport!$H$4="Mixed-use Building",Z107,Data!X104)))</f>
        <v>0</v>
      </c>
      <c r="H103">
        <f>IF(Transport!$H$4="Multi-unit Residential",Data!H104,IF(Transport!$H$4="Education",Data!AP104,IF(Transport!$H$4="Mixed-use Building",AA107,Data!Y104)))</f>
        <v>0.94</v>
      </c>
      <c r="I103">
        <f>IF(Transport!$H$4="Multi-unit Residential",Data!I104,IF(Transport!$H$4="Education",Data!AQ104,IF(Transport!$H$4="Mixed-use Building",AB107,Data!Z104)))</f>
        <v>0.06</v>
      </c>
      <c r="J103">
        <f>IF(Transport!$H$4="Multi-unit Residential",Data!J104,IF(Transport!$H$4="Education",Data!AR104,IF(Transport!$H$4="Mixed-use Building",AC107,Data!AA104)))</f>
        <v>0</v>
      </c>
      <c r="K103">
        <f>IF(Transport!$H$4="Multi-unit Residential",Data!K104,IF(Transport!$H$4="Education",Data!AS104,IF(Transport!$H$4="Mixed-use Building",AD107,Data!AB104)))</f>
        <v>0</v>
      </c>
      <c r="L103">
        <f>IF(Transport!$H$4="Multi-unit Residential",Data!L104,IF(Transport!$H$4="Education",Data!AT104,IF(Transport!$H$4="Mixed-use Building",AE107,Data!AC104)))</f>
        <v>0</v>
      </c>
      <c r="M103">
        <f>IF(Transport!$H$4="Multi-unit Residential",Data!M104,IF(Transport!$H$4="Education",Data!AU104,IF(Transport!$H$4="Mixed-use Building",AF107,Data!AD104)))</f>
        <v>0.02</v>
      </c>
      <c r="N103">
        <f>IF(Transport!$H$4="Multi-unit Residential",Data!N104,IF(Transport!$H$4="Education",Data!AV104,IF(Transport!$H$4="Mixed-use Building",AG107,Data!AE104)))</f>
        <v>7.2464477841329504</v>
      </c>
      <c r="O103">
        <f>IF(Transport!$H$4="Multi-unit Residential",Data!O104,IF(Transport!$H$4="Education",Data!AW104,IF(Transport!$H$4="Mixed-use Building",AH107,Data!AF104)))</f>
        <v>174.31238579999999</v>
      </c>
      <c r="P103">
        <f>IF(Transport!$H$4="Multi-unit Residential",Data!P104,IF(Transport!$H$4="Education",Data!AX104,IF(Transport!$H$4="Mixed-use Building",AI107,Data!AG104)))</f>
        <v>-36.593574820000001</v>
      </c>
    </row>
    <row r="104" spans="1:16" x14ac:dyDescent="0.55000000000000004">
      <c r="A104">
        <f>IF(Transport!$H$4="Multi-unit Residential",Data!A105,IF(Transport!$H$4="Education",Data!AI105,IF(Transport!$H$4="Mixed-use Building",T108,Data!R105)))</f>
        <v>110800</v>
      </c>
      <c r="B104" t="str">
        <f>IF(Transport!$H$4="Multi-unit Residential",Data!B105,IF(Transport!$H$4="Education",Data!AJ105,IF(Transport!$H$4="Mixed-use Building",U108,Data!S105)))</f>
        <v>Kaipara Hills</v>
      </c>
      <c r="C104" t="str">
        <f>IF(Transport!$H$4="Multi-unit Residential",Data!C105,IF(Transport!$H$4="Education",Data!AK105,IF(Transport!$H$4="Mixed-use Building",V108,Data!T105)))</f>
        <v>New Zealand</v>
      </c>
      <c r="D104">
        <f>IF(Transport!$H$4="Multi-unit Residential",Data!D105,IF(Transport!$H$4="Education",Data!AL105,IF(Transport!$H$4="Mixed-use Building",W108,Data!U105)))</f>
        <v>0</v>
      </c>
      <c r="E104">
        <f>IF(Transport!$H$4="Multi-unit Residential",Data!E105,IF(Transport!$H$4="Education",Data!AM105,IF(Transport!$H$4="Mixed-use Building",X108,Data!V105)))</f>
        <v>0</v>
      </c>
      <c r="F104">
        <f>IF(Transport!$H$4="Multi-unit Residential",Data!F105,IF(Transport!$H$4="Education",Data!AN105,IF(Transport!$H$4="Mixed-use Building",Y108,Data!W105)))</f>
        <v>0</v>
      </c>
      <c r="G104">
        <f>IF(Transport!$H$4="Multi-unit Residential",Data!G105,IF(Transport!$H$4="Education",Data!AO105,IF(Transport!$H$4="Mixed-use Building",Z108,Data!X105)))</f>
        <v>0</v>
      </c>
      <c r="H104">
        <f>IF(Transport!$H$4="Multi-unit Residential",Data!H105,IF(Transport!$H$4="Education",Data!AP105,IF(Transport!$H$4="Mixed-use Building",AA108,Data!Y105)))</f>
        <v>1</v>
      </c>
      <c r="I104">
        <f>IF(Transport!$H$4="Multi-unit Residential",Data!I105,IF(Transport!$H$4="Education",Data!AQ105,IF(Transport!$H$4="Mixed-use Building",AB108,Data!Z105)))</f>
        <v>0</v>
      </c>
      <c r="J104">
        <f>IF(Transport!$H$4="Multi-unit Residential",Data!J105,IF(Transport!$H$4="Education",Data!AR105,IF(Transport!$H$4="Mixed-use Building",AC108,Data!AA105)))</f>
        <v>0</v>
      </c>
      <c r="K104">
        <f>IF(Transport!$H$4="Multi-unit Residential",Data!K105,IF(Transport!$H$4="Education",Data!AS105,IF(Transport!$H$4="Mixed-use Building",AD108,Data!AB105)))</f>
        <v>0</v>
      </c>
      <c r="L104">
        <f>IF(Transport!$H$4="Multi-unit Residential",Data!L105,IF(Transport!$H$4="Education",Data!AT105,IF(Transport!$H$4="Mixed-use Building",AE108,Data!AC105)))</f>
        <v>0</v>
      </c>
      <c r="M104">
        <f>IF(Transport!$H$4="Multi-unit Residential",Data!M105,IF(Transport!$H$4="Education",Data!AU105,IF(Transport!$H$4="Mixed-use Building",AF108,Data!AD105)))</f>
        <v>0.02</v>
      </c>
      <c r="N104" t="str">
        <f>IF(Transport!$H$4="Multi-unit Residential",Data!N105,IF(Transport!$H$4="Education",Data!AV105,IF(Transport!$H$4="Mixed-use Building",AG108,Data!AE105)))</f>
        <v>?</v>
      </c>
      <c r="O104">
        <f>IF(Transport!$H$4="Multi-unit Residential",Data!O105,IF(Transport!$H$4="Education",Data!AW105,IF(Transport!$H$4="Mixed-use Building",AH108,Data!AF105)))</f>
        <v>174.48881950000001</v>
      </c>
      <c r="P104">
        <f>IF(Transport!$H$4="Multi-unit Residential",Data!P105,IF(Transport!$H$4="Education",Data!AX105,IF(Transport!$H$4="Mixed-use Building",AI108,Data!AG105)))</f>
        <v>-36.463486629999998</v>
      </c>
    </row>
    <row r="105" spans="1:16" x14ac:dyDescent="0.55000000000000004">
      <c r="A105">
        <f>IF(Transport!$H$4="Multi-unit Residential",Data!A106,IF(Transport!$H$4="Education",Data!AI106,IF(Transport!$H$4="Mixed-use Building",T109,Data!R106)))</f>
        <v>110900</v>
      </c>
      <c r="B105" t="str">
        <f>IF(Transport!$H$4="Multi-unit Residential",Data!B106,IF(Transport!$H$4="Education",Data!AJ106,IF(Transport!$H$4="Mixed-use Building",U109,Data!S106)))</f>
        <v>Dome Valley-Matakana</v>
      </c>
      <c r="C105" t="str">
        <f>IF(Transport!$H$4="Multi-unit Residential",Data!C106,IF(Transport!$H$4="Education",Data!AK106,IF(Transport!$H$4="Mixed-use Building",V109,Data!T106)))</f>
        <v>New Zealand</v>
      </c>
      <c r="D105">
        <f>IF(Transport!$H$4="Multi-unit Residential",Data!D106,IF(Transport!$H$4="Education",Data!AL106,IF(Transport!$H$4="Mixed-use Building",W109,Data!U106)))</f>
        <v>0</v>
      </c>
      <c r="E105">
        <f>IF(Transport!$H$4="Multi-unit Residential",Data!E106,IF(Transport!$H$4="Education",Data!AM106,IF(Transport!$H$4="Mixed-use Building",X109,Data!V106)))</f>
        <v>0</v>
      </c>
      <c r="F105">
        <f>IF(Transport!$H$4="Multi-unit Residential",Data!F106,IF(Transport!$H$4="Education",Data!AN106,IF(Transport!$H$4="Mixed-use Building",Y109,Data!W106)))</f>
        <v>0</v>
      </c>
      <c r="G105">
        <f>IF(Transport!$H$4="Multi-unit Residential",Data!G106,IF(Transport!$H$4="Education",Data!AO106,IF(Transport!$H$4="Mixed-use Building",Z109,Data!X106)))</f>
        <v>0</v>
      </c>
      <c r="H105">
        <f>IF(Transport!$H$4="Multi-unit Residential",Data!H106,IF(Transport!$H$4="Education",Data!AP106,IF(Transport!$H$4="Mixed-use Building",AA109,Data!Y106)))</f>
        <v>0.92</v>
      </c>
      <c r="I105">
        <f>IF(Transport!$H$4="Multi-unit Residential",Data!I106,IF(Transport!$H$4="Education",Data!AQ106,IF(Transport!$H$4="Mixed-use Building",AB109,Data!Z106)))</f>
        <v>0.02</v>
      </c>
      <c r="J105">
        <f>IF(Transport!$H$4="Multi-unit Residential",Data!J106,IF(Transport!$H$4="Education",Data!AR106,IF(Transport!$H$4="Mixed-use Building",AC109,Data!AA106)))</f>
        <v>0</v>
      </c>
      <c r="K105">
        <f>IF(Transport!$H$4="Multi-unit Residential",Data!K106,IF(Transport!$H$4="Education",Data!AS106,IF(Transport!$H$4="Mixed-use Building",AD109,Data!AB106)))</f>
        <v>0</v>
      </c>
      <c r="L105">
        <f>IF(Transport!$H$4="Multi-unit Residential",Data!L106,IF(Transport!$H$4="Education",Data!AT106,IF(Transport!$H$4="Mixed-use Building",AE109,Data!AC106)))</f>
        <v>0.06</v>
      </c>
      <c r="M105">
        <f>IF(Transport!$H$4="Multi-unit Residential",Data!M106,IF(Transport!$H$4="Education",Data!AU106,IF(Transport!$H$4="Mixed-use Building",AF109,Data!AD106)))</f>
        <v>0.02</v>
      </c>
      <c r="N105">
        <f>IF(Transport!$H$4="Multi-unit Residential",Data!N106,IF(Transport!$H$4="Education",Data!AV106,IF(Transport!$H$4="Mixed-use Building",AG109,Data!AE106)))</f>
        <v>7.8900444023527099</v>
      </c>
      <c r="O105">
        <f>IF(Transport!$H$4="Multi-unit Residential",Data!O106,IF(Transport!$H$4="Education",Data!AW106,IF(Transport!$H$4="Mixed-use Building",AH109,Data!AF106)))</f>
        <v>174.6541637</v>
      </c>
      <c r="P105">
        <f>IF(Transport!$H$4="Multi-unit Residential",Data!P106,IF(Transport!$H$4="Education",Data!AX106,IF(Transport!$H$4="Mixed-use Building",AI109,Data!AG106)))</f>
        <v>-36.346612929999999</v>
      </c>
    </row>
    <row r="106" spans="1:16" x14ac:dyDescent="0.55000000000000004">
      <c r="A106">
        <f>IF(Transport!$H$4="Multi-unit Residential",Data!A107,IF(Transport!$H$4="Education",Data!AI107,IF(Transport!$H$4="Mixed-use Building",T110,Data!R107)))</f>
        <v>111100</v>
      </c>
      <c r="B106" t="str">
        <f>IF(Transport!$H$4="Multi-unit Residential",Data!B107,IF(Transport!$H$4="Education",Data!AJ107,IF(Transport!$H$4="Mixed-use Building",U110,Data!S107)))</f>
        <v>Warkworth West</v>
      </c>
      <c r="C106" t="str">
        <f>IF(Transport!$H$4="Multi-unit Residential",Data!C107,IF(Transport!$H$4="Education",Data!AK107,IF(Transport!$H$4="Mixed-use Building",V110,Data!T107)))</f>
        <v>New Zealand</v>
      </c>
      <c r="D106">
        <f>IF(Transport!$H$4="Multi-unit Residential",Data!D107,IF(Transport!$H$4="Education",Data!AL107,IF(Transport!$H$4="Mixed-use Building",W110,Data!U107)))</f>
        <v>0</v>
      </c>
      <c r="E106">
        <f>IF(Transport!$H$4="Multi-unit Residential",Data!E107,IF(Transport!$H$4="Education",Data!AM107,IF(Transport!$H$4="Mixed-use Building",X110,Data!V107)))</f>
        <v>0</v>
      </c>
      <c r="F106">
        <f>IF(Transport!$H$4="Multi-unit Residential",Data!F107,IF(Transport!$H$4="Education",Data!AN107,IF(Transport!$H$4="Mixed-use Building",Y110,Data!W107)))</f>
        <v>0</v>
      </c>
      <c r="G106">
        <f>IF(Transport!$H$4="Multi-unit Residential",Data!G107,IF(Transport!$H$4="Education",Data!AO107,IF(Transport!$H$4="Mixed-use Building",Z110,Data!X107)))</f>
        <v>0</v>
      </c>
      <c r="H106">
        <f>IF(Transport!$H$4="Multi-unit Residential",Data!H107,IF(Transport!$H$4="Education",Data!AP107,IF(Transport!$H$4="Mixed-use Building",AA110,Data!Y107)))</f>
        <v>0.97</v>
      </c>
      <c r="I106">
        <f>IF(Transport!$H$4="Multi-unit Residential",Data!I107,IF(Transport!$H$4="Education",Data!AQ107,IF(Transport!$H$4="Mixed-use Building",AB110,Data!Z107)))</f>
        <v>0</v>
      </c>
      <c r="J106">
        <f>IF(Transport!$H$4="Multi-unit Residential",Data!J107,IF(Transport!$H$4="Education",Data!AR107,IF(Transport!$H$4="Mixed-use Building",AC110,Data!AA107)))</f>
        <v>0</v>
      </c>
      <c r="K106">
        <f>IF(Transport!$H$4="Multi-unit Residential",Data!K107,IF(Transport!$H$4="Education",Data!AS107,IF(Transport!$H$4="Mixed-use Building",AD110,Data!AB107)))</f>
        <v>0</v>
      </c>
      <c r="L106">
        <f>IF(Transport!$H$4="Multi-unit Residential",Data!L107,IF(Transport!$H$4="Education",Data!AT107,IF(Transport!$H$4="Mixed-use Building",AE110,Data!AC107)))</f>
        <v>0.03</v>
      </c>
      <c r="M106">
        <f>IF(Transport!$H$4="Multi-unit Residential",Data!M107,IF(Transport!$H$4="Education",Data!AU107,IF(Transport!$H$4="Mixed-use Building",AF110,Data!AD107)))</f>
        <v>0.02</v>
      </c>
      <c r="N106">
        <f>IF(Transport!$H$4="Multi-unit Residential",Data!N107,IF(Transport!$H$4="Education",Data!AV107,IF(Transport!$H$4="Mixed-use Building",AG110,Data!AE107)))</f>
        <v>8.46959247410941</v>
      </c>
      <c r="O106">
        <f>IF(Transport!$H$4="Multi-unit Residential",Data!O107,IF(Transport!$H$4="Education",Data!AW107,IF(Transport!$H$4="Mixed-use Building",AH110,Data!AF107)))</f>
        <v>174.65160069999999</v>
      </c>
      <c r="P106">
        <f>IF(Transport!$H$4="Multi-unit Residential",Data!P107,IF(Transport!$H$4="Education",Data!AX107,IF(Transport!$H$4="Mixed-use Building",AI110,Data!AG107)))</f>
        <v>-36.388932279999999</v>
      </c>
    </row>
    <row r="107" spans="1:16" x14ac:dyDescent="0.55000000000000004">
      <c r="A107">
        <f>IF(Transport!$H$4="Multi-unit Residential",Data!A108,IF(Transport!$H$4="Education",Data!AI108,IF(Transport!$H$4="Mixed-use Building",T111,Data!R108)))</f>
        <v>111200</v>
      </c>
      <c r="B107" t="str">
        <f>IF(Transport!$H$4="Multi-unit Residential",Data!B108,IF(Transport!$H$4="Education",Data!AJ108,IF(Transport!$H$4="Mixed-use Building",U111,Data!S108)))</f>
        <v>Puhoi Valley</v>
      </c>
      <c r="C107" t="str">
        <f>IF(Transport!$H$4="Multi-unit Residential",Data!C108,IF(Transport!$H$4="Education",Data!AK108,IF(Transport!$H$4="Mixed-use Building",V111,Data!T108)))</f>
        <v>New Zealand</v>
      </c>
      <c r="D107">
        <f>IF(Transport!$H$4="Multi-unit Residential",Data!D108,IF(Transport!$H$4="Education",Data!AL108,IF(Transport!$H$4="Mixed-use Building",W111,Data!U108)))</f>
        <v>0</v>
      </c>
      <c r="E107">
        <f>IF(Transport!$H$4="Multi-unit Residential",Data!E108,IF(Transport!$H$4="Education",Data!AM108,IF(Transport!$H$4="Mixed-use Building",X111,Data!V108)))</f>
        <v>0</v>
      </c>
      <c r="F107">
        <f>IF(Transport!$H$4="Multi-unit Residential",Data!F108,IF(Transport!$H$4="Education",Data!AN108,IF(Transport!$H$4="Mixed-use Building",Y111,Data!W108)))</f>
        <v>0</v>
      </c>
      <c r="G107">
        <f>IF(Transport!$H$4="Multi-unit Residential",Data!G108,IF(Transport!$H$4="Education",Data!AO108,IF(Transport!$H$4="Mixed-use Building",Z111,Data!X108)))</f>
        <v>0</v>
      </c>
      <c r="H107">
        <f>IF(Transport!$H$4="Multi-unit Residential",Data!H108,IF(Transport!$H$4="Education",Data!AP108,IF(Transport!$H$4="Mixed-use Building",AA111,Data!Y108)))</f>
        <v>0.89</v>
      </c>
      <c r="I107">
        <f>IF(Transport!$H$4="Multi-unit Residential",Data!I108,IF(Transport!$H$4="Education",Data!AQ108,IF(Transport!$H$4="Mixed-use Building",AB111,Data!Z108)))</f>
        <v>0.11</v>
      </c>
      <c r="J107">
        <f>IF(Transport!$H$4="Multi-unit Residential",Data!J108,IF(Transport!$H$4="Education",Data!AR108,IF(Transport!$H$4="Mixed-use Building",AC111,Data!AA108)))</f>
        <v>0</v>
      </c>
      <c r="K107">
        <f>IF(Transport!$H$4="Multi-unit Residential",Data!K108,IF(Transport!$H$4="Education",Data!AS108,IF(Transport!$H$4="Mixed-use Building",AD111,Data!AB108)))</f>
        <v>0</v>
      </c>
      <c r="L107">
        <f>IF(Transport!$H$4="Multi-unit Residential",Data!L108,IF(Transport!$H$4="Education",Data!AT108,IF(Transport!$H$4="Mixed-use Building",AE111,Data!AC108)))</f>
        <v>0</v>
      </c>
      <c r="M107">
        <f>IF(Transport!$H$4="Multi-unit Residential",Data!M108,IF(Transport!$H$4="Education",Data!AU108,IF(Transport!$H$4="Mixed-use Building",AF111,Data!AD108)))</f>
        <v>0.02</v>
      </c>
      <c r="N107">
        <f>IF(Transport!$H$4="Multi-unit Residential",Data!N108,IF(Transport!$H$4="Education",Data!AV108,IF(Transport!$H$4="Mixed-use Building",AG111,Data!AE108)))</f>
        <v>8.1435563644092799</v>
      </c>
      <c r="O107">
        <f>IF(Transport!$H$4="Multi-unit Residential",Data!O108,IF(Transport!$H$4="Education",Data!AW108,IF(Transport!$H$4="Mixed-use Building",AH111,Data!AF108)))</f>
        <v>174.62475230000001</v>
      </c>
      <c r="P107">
        <f>IF(Transport!$H$4="Multi-unit Residential",Data!P108,IF(Transport!$H$4="Education",Data!AX108,IF(Transport!$H$4="Mixed-use Building",AI111,Data!AG108)))</f>
        <v>-36.46850912</v>
      </c>
    </row>
    <row r="108" spans="1:16" x14ac:dyDescent="0.55000000000000004">
      <c r="A108">
        <f>IF(Transport!$H$4="Multi-unit Residential",Data!A109,IF(Transport!$H$4="Education",Data!AI109,IF(Transport!$H$4="Mixed-use Building",T112,Data!R109)))</f>
        <v>111300</v>
      </c>
      <c r="B108" t="str">
        <f>IF(Transport!$H$4="Multi-unit Residential",Data!B109,IF(Transport!$H$4="Education",Data!AJ109,IF(Transport!$H$4="Mixed-use Building",U112,Data!S109)))</f>
        <v>Warkworth East</v>
      </c>
      <c r="C108" t="str">
        <f>IF(Transport!$H$4="Multi-unit Residential",Data!C109,IF(Transport!$H$4="Education",Data!AK109,IF(Transport!$H$4="Mixed-use Building",V112,Data!T109)))</f>
        <v>New Zealand</v>
      </c>
      <c r="D108">
        <f>IF(Transport!$H$4="Multi-unit Residential",Data!D109,IF(Transport!$H$4="Education",Data!AL109,IF(Transport!$H$4="Mixed-use Building",W112,Data!U109)))</f>
        <v>0</v>
      </c>
      <c r="E108">
        <f>IF(Transport!$H$4="Multi-unit Residential",Data!E109,IF(Transport!$H$4="Education",Data!AM109,IF(Transport!$H$4="Mixed-use Building",X112,Data!V109)))</f>
        <v>0</v>
      </c>
      <c r="F108">
        <f>IF(Transport!$H$4="Multi-unit Residential",Data!F109,IF(Transport!$H$4="Education",Data!AN109,IF(Transport!$H$4="Mixed-use Building",Y112,Data!W109)))</f>
        <v>0</v>
      </c>
      <c r="G108">
        <f>IF(Transport!$H$4="Multi-unit Residential",Data!G109,IF(Transport!$H$4="Education",Data!AO109,IF(Transport!$H$4="Mixed-use Building",Z112,Data!X109)))</f>
        <v>0</v>
      </c>
      <c r="H108">
        <f>IF(Transport!$H$4="Multi-unit Residential",Data!H109,IF(Transport!$H$4="Education",Data!AP109,IF(Transport!$H$4="Mixed-use Building",AA112,Data!Y109)))</f>
        <v>0.86</v>
      </c>
      <c r="I108">
        <f>IF(Transport!$H$4="Multi-unit Residential",Data!I109,IF(Transport!$H$4="Education",Data!AQ109,IF(Transport!$H$4="Mixed-use Building",AB112,Data!Z109)))</f>
        <v>0.06</v>
      </c>
      <c r="J108">
        <f>IF(Transport!$H$4="Multi-unit Residential",Data!J109,IF(Transport!$H$4="Education",Data!AR109,IF(Transport!$H$4="Mixed-use Building",AC112,Data!AA109)))</f>
        <v>0</v>
      </c>
      <c r="K108">
        <f>IF(Transport!$H$4="Multi-unit Residential",Data!K109,IF(Transport!$H$4="Education",Data!AS109,IF(Transport!$H$4="Mixed-use Building",AD112,Data!AB109)))</f>
        <v>0</v>
      </c>
      <c r="L108">
        <f>IF(Transport!$H$4="Multi-unit Residential",Data!L109,IF(Transport!$H$4="Education",Data!AT109,IF(Transport!$H$4="Mixed-use Building",AE112,Data!AC109)))</f>
        <v>0.08</v>
      </c>
      <c r="M108">
        <f>IF(Transport!$H$4="Multi-unit Residential",Data!M109,IF(Transport!$H$4="Education",Data!AU109,IF(Transport!$H$4="Mixed-use Building",AF112,Data!AD109)))</f>
        <v>0.02</v>
      </c>
      <c r="N108">
        <f>IF(Transport!$H$4="Multi-unit Residential",Data!N109,IF(Transport!$H$4="Education",Data!AV109,IF(Transport!$H$4="Mixed-use Building",AG112,Data!AE109)))</f>
        <v>7.4369916478695499</v>
      </c>
      <c r="O108">
        <f>IF(Transport!$H$4="Multi-unit Residential",Data!O109,IF(Transport!$H$4="Education",Data!AW109,IF(Transport!$H$4="Mixed-use Building",AH112,Data!AF109)))</f>
        <v>174.66791939999999</v>
      </c>
      <c r="P108">
        <f>IF(Transport!$H$4="Multi-unit Residential",Data!P109,IF(Transport!$H$4="Education",Data!AX109,IF(Transport!$H$4="Mixed-use Building",AI112,Data!AG109)))</f>
        <v>-36.405286920000002</v>
      </c>
    </row>
    <row r="109" spans="1:16" x14ac:dyDescent="0.55000000000000004">
      <c r="A109">
        <f>IF(Transport!$H$4="Multi-unit Residential",Data!A110,IF(Transport!$H$4="Education",Data!AI110,IF(Transport!$H$4="Mixed-use Building",T113,Data!R110)))</f>
        <v>111400</v>
      </c>
      <c r="B109" t="str">
        <f>IF(Transport!$H$4="Multi-unit Residential",Data!B110,IF(Transport!$H$4="Education",Data!AJ110,IF(Transport!$H$4="Mixed-use Building",U113,Data!S110)))</f>
        <v>Sandspit</v>
      </c>
      <c r="C109" t="str">
        <f>IF(Transport!$H$4="Multi-unit Residential",Data!C110,IF(Transport!$H$4="Education",Data!AK110,IF(Transport!$H$4="Mixed-use Building",V113,Data!T110)))</f>
        <v>New Zealand</v>
      </c>
      <c r="D109">
        <f>IF(Transport!$H$4="Multi-unit Residential",Data!D110,IF(Transport!$H$4="Education",Data!AL110,IF(Transport!$H$4="Mixed-use Building",W113,Data!U110)))</f>
        <v>0</v>
      </c>
      <c r="E109">
        <f>IF(Transport!$H$4="Multi-unit Residential",Data!E110,IF(Transport!$H$4="Education",Data!AM110,IF(Transport!$H$4="Mixed-use Building",X113,Data!V110)))</f>
        <v>0</v>
      </c>
      <c r="F109">
        <f>IF(Transport!$H$4="Multi-unit Residential",Data!F110,IF(Transport!$H$4="Education",Data!AN110,IF(Transport!$H$4="Mixed-use Building",Y113,Data!W110)))</f>
        <v>0</v>
      </c>
      <c r="G109">
        <f>IF(Transport!$H$4="Multi-unit Residential",Data!G110,IF(Transport!$H$4="Education",Data!AO110,IF(Transport!$H$4="Mixed-use Building",Z113,Data!X110)))</f>
        <v>0</v>
      </c>
      <c r="H109">
        <f>IF(Transport!$H$4="Multi-unit Residential",Data!H110,IF(Transport!$H$4="Education",Data!AP110,IF(Transport!$H$4="Mixed-use Building",AA113,Data!Y110)))</f>
        <v>1</v>
      </c>
      <c r="I109">
        <f>IF(Transport!$H$4="Multi-unit Residential",Data!I110,IF(Transport!$H$4="Education",Data!AQ110,IF(Transport!$H$4="Mixed-use Building",AB113,Data!Z110)))</f>
        <v>0</v>
      </c>
      <c r="J109">
        <f>IF(Transport!$H$4="Multi-unit Residential",Data!J110,IF(Transport!$H$4="Education",Data!AR110,IF(Transport!$H$4="Mixed-use Building",AC113,Data!AA110)))</f>
        <v>0</v>
      </c>
      <c r="K109">
        <f>IF(Transport!$H$4="Multi-unit Residential",Data!K110,IF(Transport!$H$4="Education",Data!AS110,IF(Transport!$H$4="Mixed-use Building",AD113,Data!AB110)))</f>
        <v>0</v>
      </c>
      <c r="L109">
        <f>IF(Transport!$H$4="Multi-unit Residential",Data!L110,IF(Transport!$H$4="Education",Data!AT110,IF(Transport!$H$4="Mixed-use Building",AE113,Data!AC110)))</f>
        <v>0</v>
      </c>
      <c r="M109">
        <f>IF(Transport!$H$4="Multi-unit Residential",Data!M110,IF(Transport!$H$4="Education",Data!AU110,IF(Transport!$H$4="Mixed-use Building",AF113,Data!AD110)))</f>
        <v>0.02</v>
      </c>
      <c r="N109">
        <f>IF(Transport!$H$4="Multi-unit Residential",Data!N110,IF(Transport!$H$4="Education",Data!AV110,IF(Transport!$H$4="Mixed-use Building",AG113,Data!AE110)))</f>
        <v>6.7713095071055296</v>
      </c>
      <c r="O109">
        <f>IF(Transport!$H$4="Multi-unit Residential",Data!O110,IF(Transport!$H$4="Education",Data!AW110,IF(Transport!$H$4="Mixed-use Building",AH113,Data!AF110)))</f>
        <v>174.6985473</v>
      </c>
      <c r="P109">
        <f>IF(Transport!$H$4="Multi-unit Residential",Data!P110,IF(Transport!$H$4="Education",Data!AX110,IF(Transport!$H$4="Mixed-use Building",AI113,Data!AG110)))</f>
        <v>-36.397779010000001</v>
      </c>
    </row>
    <row r="110" spans="1:16" x14ac:dyDescent="0.55000000000000004">
      <c r="A110">
        <f>IF(Transport!$H$4="Multi-unit Residential",Data!A111,IF(Transport!$H$4="Education",Data!AI111,IF(Transport!$H$4="Mixed-use Building",T114,Data!R111)))</f>
        <v>111500</v>
      </c>
      <c r="B110" t="str">
        <f>IF(Transport!$H$4="Multi-unit Residential",Data!B111,IF(Transport!$H$4="Education",Data!AJ111,IF(Transport!$H$4="Mixed-use Building",U114,Data!S111)))</f>
        <v>Tawharanui Peninsula</v>
      </c>
      <c r="C110" t="str">
        <f>IF(Transport!$H$4="Multi-unit Residential",Data!C111,IF(Transport!$H$4="Education",Data!AK111,IF(Transport!$H$4="Mixed-use Building",V114,Data!T111)))</f>
        <v>New Zealand</v>
      </c>
      <c r="D110">
        <f>IF(Transport!$H$4="Multi-unit Residential",Data!D111,IF(Transport!$H$4="Education",Data!AL111,IF(Transport!$H$4="Mixed-use Building",W114,Data!U111)))</f>
        <v>0</v>
      </c>
      <c r="E110">
        <f>IF(Transport!$H$4="Multi-unit Residential",Data!E111,IF(Transport!$H$4="Education",Data!AM111,IF(Transport!$H$4="Mixed-use Building",X114,Data!V111)))</f>
        <v>0</v>
      </c>
      <c r="F110">
        <f>IF(Transport!$H$4="Multi-unit Residential",Data!F111,IF(Transport!$H$4="Education",Data!AN111,IF(Transport!$H$4="Mixed-use Building",Y114,Data!W111)))</f>
        <v>0</v>
      </c>
      <c r="G110">
        <f>IF(Transport!$H$4="Multi-unit Residential",Data!G111,IF(Transport!$H$4="Education",Data!AO111,IF(Transport!$H$4="Mixed-use Building",Z114,Data!X111)))</f>
        <v>0</v>
      </c>
      <c r="H110">
        <f>IF(Transport!$H$4="Multi-unit Residential",Data!H111,IF(Transport!$H$4="Education",Data!AP111,IF(Transport!$H$4="Mixed-use Building",AA114,Data!Y111)))</f>
        <v>0.96</v>
      </c>
      <c r="I110">
        <f>IF(Transport!$H$4="Multi-unit Residential",Data!I111,IF(Transport!$H$4="Education",Data!AQ111,IF(Transport!$H$4="Mixed-use Building",AB114,Data!Z111)))</f>
        <v>0</v>
      </c>
      <c r="J110">
        <f>IF(Transport!$H$4="Multi-unit Residential",Data!J111,IF(Transport!$H$4="Education",Data!AR111,IF(Transport!$H$4="Mixed-use Building",AC114,Data!AA111)))</f>
        <v>0</v>
      </c>
      <c r="K110">
        <f>IF(Transport!$H$4="Multi-unit Residential",Data!K111,IF(Transport!$H$4="Education",Data!AS111,IF(Transport!$H$4="Mixed-use Building",AD114,Data!AB111)))</f>
        <v>0</v>
      </c>
      <c r="L110">
        <f>IF(Transport!$H$4="Multi-unit Residential",Data!L111,IF(Transport!$H$4="Education",Data!AT111,IF(Transport!$H$4="Mixed-use Building",AE114,Data!AC111)))</f>
        <v>0.04</v>
      </c>
      <c r="M110">
        <f>IF(Transport!$H$4="Multi-unit Residential",Data!M111,IF(Transport!$H$4="Education",Data!AU111,IF(Transport!$H$4="Mixed-use Building",AF114,Data!AD111)))</f>
        <v>0.02</v>
      </c>
      <c r="N110">
        <f>IF(Transport!$H$4="Multi-unit Residential",Data!N111,IF(Transport!$H$4="Education",Data!AV111,IF(Transport!$H$4="Mixed-use Building",AG114,Data!AE111)))</f>
        <v>7.0413512206143496</v>
      </c>
      <c r="O110">
        <f>IF(Transport!$H$4="Multi-unit Residential",Data!O111,IF(Transport!$H$4="Education",Data!AW111,IF(Transport!$H$4="Mixed-use Building",AH114,Data!AF111)))</f>
        <v>174.771508699999</v>
      </c>
      <c r="P110">
        <f>IF(Transport!$H$4="Multi-unit Residential",Data!P111,IF(Transport!$H$4="Education",Data!AX111,IF(Transport!$H$4="Mixed-use Building",AI114,Data!AG111)))</f>
        <v>-36.361435620000002</v>
      </c>
    </row>
    <row r="111" spans="1:16" x14ac:dyDescent="0.55000000000000004">
      <c r="A111">
        <f>IF(Transport!$H$4="Multi-unit Residential",Data!A112,IF(Transport!$H$4="Education",Data!AI112,IF(Transport!$H$4="Mixed-use Building",T115,Data!R112)))</f>
        <v>111600</v>
      </c>
      <c r="B111" t="str">
        <f>IF(Transport!$H$4="Multi-unit Residential",Data!B112,IF(Transport!$H$4="Education",Data!AJ112,IF(Transport!$H$4="Mixed-use Building",U115,Data!S112)))</f>
        <v>Te Kuru</v>
      </c>
      <c r="C111" t="str">
        <f>IF(Transport!$H$4="Multi-unit Residential",Data!C112,IF(Transport!$H$4="Education",Data!AK112,IF(Transport!$H$4="Mixed-use Building",V115,Data!T112)))</f>
        <v>New Zealand</v>
      </c>
      <c r="D111">
        <f>IF(Transport!$H$4="Multi-unit Residential",Data!D112,IF(Transport!$H$4="Education",Data!AL112,IF(Transport!$H$4="Mixed-use Building",W115,Data!U112)))</f>
        <v>0</v>
      </c>
      <c r="E111">
        <f>IF(Transport!$H$4="Multi-unit Residential",Data!E112,IF(Transport!$H$4="Education",Data!AM112,IF(Transport!$H$4="Mixed-use Building",X115,Data!V112)))</f>
        <v>0</v>
      </c>
      <c r="F111">
        <f>IF(Transport!$H$4="Multi-unit Residential",Data!F112,IF(Transport!$H$4="Education",Data!AN112,IF(Transport!$H$4="Mixed-use Building",Y115,Data!W112)))</f>
        <v>0</v>
      </c>
      <c r="G111">
        <f>IF(Transport!$H$4="Multi-unit Residential",Data!G112,IF(Transport!$H$4="Education",Data!AO112,IF(Transport!$H$4="Mixed-use Building",Z115,Data!X112)))</f>
        <v>0</v>
      </c>
      <c r="H111">
        <f>IF(Transport!$H$4="Multi-unit Residential",Data!H112,IF(Transport!$H$4="Education",Data!AP112,IF(Transport!$H$4="Mixed-use Building",AA115,Data!Y112)))</f>
        <v>1</v>
      </c>
      <c r="I111">
        <f>IF(Transport!$H$4="Multi-unit Residential",Data!I112,IF(Transport!$H$4="Education",Data!AQ112,IF(Transport!$H$4="Mixed-use Building",AB115,Data!Z112)))</f>
        <v>0</v>
      </c>
      <c r="J111">
        <f>IF(Transport!$H$4="Multi-unit Residential",Data!J112,IF(Transport!$H$4="Education",Data!AR112,IF(Transport!$H$4="Mixed-use Building",AC115,Data!AA112)))</f>
        <v>0</v>
      </c>
      <c r="K111">
        <f>IF(Transport!$H$4="Multi-unit Residential",Data!K112,IF(Transport!$H$4="Education",Data!AS112,IF(Transport!$H$4="Mixed-use Building",AD115,Data!AB112)))</f>
        <v>0</v>
      </c>
      <c r="L111">
        <f>IF(Transport!$H$4="Multi-unit Residential",Data!L112,IF(Transport!$H$4="Education",Data!AT112,IF(Transport!$H$4="Mixed-use Building",AE115,Data!AC112)))</f>
        <v>0</v>
      </c>
      <c r="M111">
        <f>IF(Transport!$H$4="Multi-unit Residential",Data!M112,IF(Transport!$H$4="Education",Data!AU112,IF(Transport!$H$4="Mixed-use Building",AF115,Data!AD112)))</f>
        <v>0.02</v>
      </c>
      <c r="N111">
        <f>IF(Transport!$H$4="Multi-unit Residential",Data!N112,IF(Transport!$H$4="Education",Data!AV112,IF(Transport!$H$4="Mixed-use Building",AG115,Data!AE112)))</f>
        <v>2.4100574262950198</v>
      </c>
      <c r="O111">
        <f>IF(Transport!$H$4="Multi-unit Residential",Data!O112,IF(Transport!$H$4="Education",Data!AW112,IF(Transport!$H$4="Mixed-use Building",AH115,Data!AF112)))</f>
        <v>174.48364480000001</v>
      </c>
      <c r="P111">
        <f>IF(Transport!$H$4="Multi-unit Residential",Data!P112,IF(Transport!$H$4="Education",Data!AX112,IF(Transport!$H$4="Mixed-use Building",AI115,Data!AG112)))</f>
        <v>-36.603320399999902</v>
      </c>
    </row>
    <row r="112" spans="1:16" x14ac:dyDescent="0.55000000000000004">
      <c r="A112">
        <f>IF(Transport!$H$4="Multi-unit Residential",Data!A113,IF(Transport!$H$4="Education",Data!AI113,IF(Transport!$H$4="Mixed-use Building",T116,Data!R113)))</f>
        <v>111700</v>
      </c>
      <c r="B112" t="str">
        <f>IF(Transport!$H$4="Multi-unit Residential",Data!B113,IF(Transport!$H$4="Education",Data!AJ113,IF(Transport!$H$4="Mixed-use Building",U116,Data!S113)))</f>
        <v>Snells Beach</v>
      </c>
      <c r="C112" t="str">
        <f>IF(Transport!$H$4="Multi-unit Residential",Data!C113,IF(Transport!$H$4="Education",Data!AK113,IF(Transport!$H$4="Mixed-use Building",V116,Data!T113)))</f>
        <v>New Zealand</v>
      </c>
      <c r="D112">
        <f>IF(Transport!$H$4="Multi-unit Residential",Data!D113,IF(Transport!$H$4="Education",Data!AL113,IF(Transport!$H$4="Mixed-use Building",W116,Data!U113)))</f>
        <v>0</v>
      </c>
      <c r="E112">
        <f>IF(Transport!$H$4="Multi-unit Residential",Data!E113,IF(Transport!$H$4="Education",Data!AM113,IF(Transport!$H$4="Mixed-use Building",X116,Data!V113)))</f>
        <v>0</v>
      </c>
      <c r="F112">
        <f>IF(Transport!$H$4="Multi-unit Residential",Data!F113,IF(Transport!$H$4="Education",Data!AN113,IF(Transport!$H$4="Mixed-use Building",Y116,Data!W113)))</f>
        <v>0</v>
      </c>
      <c r="G112">
        <f>IF(Transport!$H$4="Multi-unit Residential",Data!G113,IF(Transport!$H$4="Education",Data!AO113,IF(Transport!$H$4="Mixed-use Building",Z116,Data!X113)))</f>
        <v>0</v>
      </c>
      <c r="H112">
        <f>IF(Transport!$H$4="Multi-unit Residential",Data!H113,IF(Transport!$H$4="Education",Data!AP113,IF(Transport!$H$4="Mixed-use Building",AA116,Data!Y113)))</f>
        <v>0.86</v>
      </c>
      <c r="I112">
        <f>IF(Transport!$H$4="Multi-unit Residential",Data!I113,IF(Transport!$H$4="Education",Data!AQ113,IF(Transport!$H$4="Mixed-use Building",AB116,Data!Z113)))</f>
        <v>0.03</v>
      </c>
      <c r="J112">
        <f>IF(Transport!$H$4="Multi-unit Residential",Data!J113,IF(Transport!$H$4="Education",Data!AR113,IF(Transport!$H$4="Mixed-use Building",AC116,Data!AA113)))</f>
        <v>0</v>
      </c>
      <c r="K112">
        <f>IF(Transport!$H$4="Multi-unit Residential",Data!K113,IF(Transport!$H$4="Education",Data!AS113,IF(Transport!$H$4="Mixed-use Building",AD116,Data!AB113)))</f>
        <v>0</v>
      </c>
      <c r="L112">
        <f>IF(Transport!$H$4="Multi-unit Residential",Data!L113,IF(Transport!$H$4="Education",Data!AT113,IF(Transport!$H$4="Mixed-use Building",AE116,Data!AC113)))</f>
        <v>0.11</v>
      </c>
      <c r="M112">
        <f>IF(Transport!$H$4="Multi-unit Residential",Data!M113,IF(Transport!$H$4="Education",Data!AU113,IF(Transport!$H$4="Mixed-use Building",AF116,Data!AD113)))</f>
        <v>0.02</v>
      </c>
      <c r="N112">
        <f>IF(Transport!$H$4="Multi-unit Residential",Data!N113,IF(Transport!$H$4="Education",Data!AV113,IF(Transport!$H$4="Mixed-use Building",AG116,Data!AE113)))</f>
        <v>4.5479717791471996</v>
      </c>
      <c r="O112">
        <f>IF(Transport!$H$4="Multi-unit Residential",Data!O113,IF(Transport!$H$4="Education",Data!AW113,IF(Transport!$H$4="Mixed-use Building",AH116,Data!AF113)))</f>
        <v>174.72518869999999</v>
      </c>
      <c r="P112">
        <f>IF(Transport!$H$4="Multi-unit Residential",Data!P113,IF(Transport!$H$4="Education",Data!AX113,IF(Transport!$H$4="Mixed-use Building",AI116,Data!AG113)))</f>
        <v>-36.420241840000003</v>
      </c>
    </row>
    <row r="113" spans="1:16" x14ac:dyDescent="0.55000000000000004">
      <c r="A113">
        <f>IF(Transport!$H$4="Multi-unit Residential",Data!A114,IF(Transport!$H$4="Education",Data!AI114,IF(Transport!$H$4="Mixed-use Building",T117,Data!R114)))</f>
        <v>111800</v>
      </c>
      <c r="B113" t="str">
        <f>IF(Transport!$H$4="Multi-unit Residential",Data!B114,IF(Transport!$H$4="Education",Data!AJ114,IF(Transport!$H$4="Mixed-use Building",U117,Data!S114)))</f>
        <v>Barrier Islands</v>
      </c>
      <c r="C113" t="str">
        <f>IF(Transport!$H$4="Multi-unit Residential",Data!C114,IF(Transport!$H$4="Education",Data!AK114,IF(Transport!$H$4="Mixed-use Building",V117,Data!T114)))</f>
        <v>New Zealand</v>
      </c>
      <c r="D113">
        <f>IF(Transport!$H$4="Multi-unit Residential",Data!D114,IF(Transport!$H$4="Education",Data!AL114,IF(Transport!$H$4="Mixed-use Building",W117,Data!U114)))</f>
        <v>0</v>
      </c>
      <c r="E113">
        <f>IF(Transport!$H$4="Multi-unit Residential",Data!E114,IF(Transport!$H$4="Education",Data!AM114,IF(Transport!$H$4="Mixed-use Building",X117,Data!V114)))</f>
        <v>0</v>
      </c>
      <c r="F113">
        <f>IF(Transport!$H$4="Multi-unit Residential",Data!F114,IF(Transport!$H$4="Education",Data!AN114,IF(Transport!$H$4="Mixed-use Building",Y117,Data!W114)))</f>
        <v>0</v>
      </c>
      <c r="G113">
        <f>IF(Transport!$H$4="Multi-unit Residential",Data!G114,IF(Transport!$H$4="Education",Data!AO114,IF(Transport!$H$4="Mixed-use Building",Z117,Data!X114)))</f>
        <v>0</v>
      </c>
      <c r="H113">
        <f>IF(Transport!$H$4="Multi-unit Residential",Data!H114,IF(Transport!$H$4="Education",Data!AP114,IF(Transport!$H$4="Mixed-use Building",AA117,Data!Y114)))</f>
        <v>0.86</v>
      </c>
      <c r="I113">
        <f>IF(Transport!$H$4="Multi-unit Residential",Data!I114,IF(Transport!$H$4="Education",Data!AQ114,IF(Transport!$H$4="Mixed-use Building",AB117,Data!Z114)))</f>
        <v>0</v>
      </c>
      <c r="J113">
        <f>IF(Transport!$H$4="Multi-unit Residential",Data!J114,IF(Transport!$H$4="Education",Data!AR114,IF(Transport!$H$4="Mixed-use Building",AC117,Data!AA114)))</f>
        <v>0</v>
      </c>
      <c r="K113">
        <f>IF(Transport!$H$4="Multi-unit Residential",Data!K114,IF(Transport!$H$4="Education",Data!AS114,IF(Transport!$H$4="Mixed-use Building",AD117,Data!AB114)))</f>
        <v>0</v>
      </c>
      <c r="L113">
        <f>IF(Transport!$H$4="Multi-unit Residential",Data!L114,IF(Transport!$H$4="Education",Data!AT114,IF(Transport!$H$4="Mixed-use Building",AE117,Data!AC114)))</f>
        <v>0.14000000000000001</v>
      </c>
      <c r="M113">
        <f>IF(Transport!$H$4="Multi-unit Residential",Data!M114,IF(Transport!$H$4="Education",Data!AU114,IF(Transport!$H$4="Mixed-use Building",AF117,Data!AD114)))</f>
        <v>0.02</v>
      </c>
      <c r="N113" t="str">
        <f>IF(Transport!$H$4="Multi-unit Residential",Data!N114,IF(Transport!$H$4="Education",Data!AV114,IF(Transport!$H$4="Mixed-use Building",AG117,Data!AE114)))</f>
        <v>?</v>
      </c>
      <c r="O113">
        <f>IF(Transport!$H$4="Multi-unit Residential",Data!O114,IF(Transport!$H$4="Education",Data!AW114,IF(Transport!$H$4="Mixed-use Building",AH117,Data!AF114)))</f>
        <v>175.38774459999999</v>
      </c>
      <c r="P113">
        <f>IF(Transport!$H$4="Multi-unit Residential",Data!P114,IF(Transport!$H$4="Education",Data!AX114,IF(Transport!$H$4="Mixed-use Building",AI117,Data!AG114)))</f>
        <v>-36.198249939999997</v>
      </c>
    </row>
    <row r="114" spans="1:16" x14ac:dyDescent="0.55000000000000004">
      <c r="A114">
        <f>IF(Transport!$H$4="Multi-unit Residential",Data!A115,IF(Transport!$H$4="Education",Data!AI115,IF(Transport!$H$4="Mixed-use Building",T118,Data!R115)))</f>
        <v>111900</v>
      </c>
      <c r="B114" t="str">
        <f>IF(Transport!$H$4="Multi-unit Residential",Data!B115,IF(Transport!$H$4="Education",Data!AJ115,IF(Transport!$H$4="Mixed-use Building",U118,Data!S115)))</f>
        <v>Algies Bay-Scotts Landing</v>
      </c>
      <c r="C114" t="str">
        <f>IF(Transport!$H$4="Multi-unit Residential",Data!C115,IF(Transport!$H$4="Education",Data!AK115,IF(Transport!$H$4="Mixed-use Building",V118,Data!T115)))</f>
        <v>New Zealand</v>
      </c>
      <c r="D114">
        <f>IF(Transport!$H$4="Multi-unit Residential",Data!D115,IF(Transport!$H$4="Education",Data!AL115,IF(Transport!$H$4="Mixed-use Building",W118,Data!U115)))</f>
        <v>0</v>
      </c>
      <c r="E114">
        <f>IF(Transport!$H$4="Multi-unit Residential",Data!E115,IF(Transport!$H$4="Education",Data!AM115,IF(Transport!$H$4="Mixed-use Building",X118,Data!V115)))</f>
        <v>0</v>
      </c>
      <c r="F114">
        <f>IF(Transport!$H$4="Multi-unit Residential",Data!F115,IF(Transport!$H$4="Education",Data!AN115,IF(Transport!$H$4="Mixed-use Building",Y118,Data!W115)))</f>
        <v>0</v>
      </c>
      <c r="G114">
        <f>IF(Transport!$H$4="Multi-unit Residential",Data!G115,IF(Transport!$H$4="Education",Data!AO115,IF(Transport!$H$4="Mixed-use Building",Z118,Data!X115)))</f>
        <v>0</v>
      </c>
      <c r="H114">
        <f>IF(Transport!$H$4="Multi-unit Residential",Data!H115,IF(Transport!$H$4="Education",Data!AP115,IF(Transport!$H$4="Mixed-use Building",AA118,Data!Y115)))</f>
        <v>1</v>
      </c>
      <c r="I114">
        <f>IF(Transport!$H$4="Multi-unit Residential",Data!I115,IF(Transport!$H$4="Education",Data!AQ115,IF(Transport!$H$4="Mixed-use Building",AB118,Data!Z115)))</f>
        <v>0</v>
      </c>
      <c r="J114">
        <f>IF(Transport!$H$4="Multi-unit Residential",Data!J115,IF(Transport!$H$4="Education",Data!AR115,IF(Transport!$H$4="Mixed-use Building",AC118,Data!AA115)))</f>
        <v>0</v>
      </c>
      <c r="K114">
        <f>IF(Transport!$H$4="Multi-unit Residential",Data!K115,IF(Transport!$H$4="Education",Data!AS115,IF(Transport!$H$4="Mixed-use Building",AD118,Data!AB115)))</f>
        <v>0</v>
      </c>
      <c r="L114">
        <f>IF(Transport!$H$4="Multi-unit Residential",Data!L115,IF(Transport!$H$4="Education",Data!AT115,IF(Transport!$H$4="Mixed-use Building",AE118,Data!AC115)))</f>
        <v>0</v>
      </c>
      <c r="M114">
        <f>IF(Transport!$H$4="Multi-unit Residential",Data!M115,IF(Transport!$H$4="Education",Data!AU115,IF(Transport!$H$4="Mixed-use Building",AF118,Data!AD115)))</f>
        <v>0.02</v>
      </c>
      <c r="N114">
        <f>IF(Transport!$H$4="Multi-unit Residential",Data!N115,IF(Transport!$H$4="Education",Data!AV115,IF(Transport!$H$4="Mixed-use Building",AG118,Data!AE115)))</f>
        <v>3.4731051351294502</v>
      </c>
      <c r="O114">
        <f>IF(Transport!$H$4="Multi-unit Residential",Data!O115,IF(Transport!$H$4="Education",Data!AW115,IF(Transport!$H$4="Mixed-use Building",AH118,Data!AF115)))</f>
        <v>174.74601469999999</v>
      </c>
      <c r="P114">
        <f>IF(Transport!$H$4="Multi-unit Residential",Data!P115,IF(Transport!$H$4="Education",Data!AX115,IF(Transport!$H$4="Mixed-use Building",AI118,Data!AG115)))</f>
        <v>-36.457116829999997</v>
      </c>
    </row>
    <row r="115" spans="1:16" x14ac:dyDescent="0.55000000000000004">
      <c r="A115">
        <f>IF(Transport!$H$4="Multi-unit Residential",Data!A116,IF(Transport!$H$4="Education",Data!AI116,IF(Transport!$H$4="Mixed-use Building",T119,Data!R116)))</f>
        <v>112100</v>
      </c>
      <c r="B115" t="str">
        <f>IF(Transport!$H$4="Multi-unit Residential",Data!B116,IF(Transport!$H$4="Education",Data!AJ116,IF(Transport!$H$4="Mixed-use Building",U119,Data!S116)))</f>
        <v>Wainui-Waiwera</v>
      </c>
      <c r="C115" t="str">
        <f>IF(Transport!$H$4="Multi-unit Residential",Data!C116,IF(Transport!$H$4="Education",Data!AK116,IF(Transport!$H$4="Mixed-use Building",V119,Data!T116)))</f>
        <v>New Zealand</v>
      </c>
      <c r="D115">
        <f>IF(Transport!$H$4="Multi-unit Residential",Data!D116,IF(Transport!$H$4="Education",Data!AL116,IF(Transport!$H$4="Mixed-use Building",W119,Data!U116)))</f>
        <v>0</v>
      </c>
      <c r="E115">
        <f>IF(Transport!$H$4="Multi-unit Residential",Data!E116,IF(Transport!$H$4="Education",Data!AM116,IF(Transport!$H$4="Mixed-use Building",X119,Data!V116)))</f>
        <v>0</v>
      </c>
      <c r="F115">
        <f>IF(Transport!$H$4="Multi-unit Residential",Data!F116,IF(Transport!$H$4="Education",Data!AN116,IF(Transport!$H$4="Mixed-use Building",Y119,Data!W116)))</f>
        <v>0</v>
      </c>
      <c r="G115">
        <f>IF(Transport!$H$4="Multi-unit Residential",Data!G116,IF(Transport!$H$4="Education",Data!AO116,IF(Transport!$H$4="Mixed-use Building",Z119,Data!X116)))</f>
        <v>0</v>
      </c>
      <c r="H115">
        <f>IF(Transport!$H$4="Multi-unit Residential",Data!H116,IF(Transport!$H$4="Education",Data!AP116,IF(Transport!$H$4="Mixed-use Building",AA119,Data!Y116)))</f>
        <v>1</v>
      </c>
      <c r="I115">
        <f>IF(Transport!$H$4="Multi-unit Residential",Data!I116,IF(Transport!$H$4="Education",Data!AQ116,IF(Transport!$H$4="Mixed-use Building",AB119,Data!Z116)))</f>
        <v>0</v>
      </c>
      <c r="J115">
        <f>IF(Transport!$H$4="Multi-unit Residential",Data!J116,IF(Transport!$H$4="Education",Data!AR116,IF(Transport!$H$4="Mixed-use Building",AC119,Data!AA116)))</f>
        <v>0</v>
      </c>
      <c r="K115">
        <f>IF(Transport!$H$4="Multi-unit Residential",Data!K116,IF(Transport!$H$4="Education",Data!AS116,IF(Transport!$H$4="Mixed-use Building",AD119,Data!AB116)))</f>
        <v>0</v>
      </c>
      <c r="L115">
        <f>IF(Transport!$H$4="Multi-unit Residential",Data!L116,IF(Transport!$H$4="Education",Data!AT116,IF(Transport!$H$4="Mixed-use Building",AE119,Data!AC116)))</f>
        <v>0</v>
      </c>
      <c r="M115">
        <f>IF(Transport!$H$4="Multi-unit Residential",Data!M116,IF(Transport!$H$4="Education",Data!AU116,IF(Transport!$H$4="Mixed-use Building",AF119,Data!AD116)))</f>
        <v>0.02</v>
      </c>
      <c r="N115" t="str">
        <f>IF(Transport!$H$4="Multi-unit Residential",Data!N116,IF(Transport!$H$4="Education",Data!AV116,IF(Transport!$H$4="Mixed-use Building",AG119,Data!AE116)))</f>
        <v>?</v>
      </c>
      <c r="O115">
        <f>IF(Transport!$H$4="Multi-unit Residential",Data!O116,IF(Transport!$H$4="Education",Data!AW116,IF(Transport!$H$4="Mixed-use Building",AH119,Data!AF116)))</f>
        <v>174.6027253</v>
      </c>
      <c r="P115">
        <f>IF(Transport!$H$4="Multi-unit Residential",Data!P116,IF(Transport!$H$4="Education",Data!AX116,IF(Transport!$H$4="Mixed-use Building",AI119,Data!AG116)))</f>
        <v>-36.580411320000003</v>
      </c>
    </row>
    <row r="116" spans="1:16" x14ac:dyDescent="0.55000000000000004">
      <c r="A116">
        <f>IF(Transport!$H$4="Multi-unit Residential",Data!A117,IF(Transport!$H$4="Education",Data!AI117,IF(Transport!$H$4="Mixed-use Building",T120,Data!R117)))</f>
        <v>112200</v>
      </c>
      <c r="B116" t="str">
        <f>IF(Transport!$H$4="Multi-unit Residential",Data!B117,IF(Transport!$H$4="Education",Data!AJ117,IF(Transport!$H$4="Mixed-use Building",U120,Data!S117)))</f>
        <v>Parakai</v>
      </c>
      <c r="C116" t="str">
        <f>IF(Transport!$H$4="Multi-unit Residential",Data!C117,IF(Transport!$H$4="Education",Data!AK117,IF(Transport!$H$4="Mixed-use Building",V120,Data!T117)))</f>
        <v>New Zealand</v>
      </c>
      <c r="D116">
        <f>IF(Transport!$H$4="Multi-unit Residential",Data!D117,IF(Transport!$H$4="Education",Data!AL117,IF(Transport!$H$4="Mixed-use Building",W120,Data!U117)))</f>
        <v>0</v>
      </c>
      <c r="E116">
        <f>IF(Transport!$H$4="Multi-unit Residential",Data!E117,IF(Transport!$H$4="Education",Data!AM117,IF(Transport!$H$4="Mixed-use Building",X120,Data!V117)))</f>
        <v>0</v>
      </c>
      <c r="F116">
        <f>IF(Transport!$H$4="Multi-unit Residential",Data!F117,IF(Transport!$H$4="Education",Data!AN117,IF(Transport!$H$4="Mixed-use Building",Y120,Data!W117)))</f>
        <v>0</v>
      </c>
      <c r="G116">
        <f>IF(Transport!$H$4="Multi-unit Residential",Data!G117,IF(Transport!$H$4="Education",Data!AO117,IF(Transport!$H$4="Mixed-use Building",Z120,Data!X117)))</f>
        <v>0</v>
      </c>
      <c r="H116">
        <f>IF(Transport!$H$4="Multi-unit Residential",Data!H117,IF(Transport!$H$4="Education",Data!AP117,IF(Transport!$H$4="Mixed-use Building",AA120,Data!Y117)))</f>
        <v>0.72</v>
      </c>
      <c r="I116">
        <f>IF(Transport!$H$4="Multi-unit Residential",Data!I117,IF(Transport!$H$4="Education",Data!AQ117,IF(Transport!$H$4="Mixed-use Building",AB120,Data!Z117)))</f>
        <v>0.09</v>
      </c>
      <c r="J116">
        <f>IF(Transport!$H$4="Multi-unit Residential",Data!J117,IF(Transport!$H$4="Education",Data!AR117,IF(Transport!$H$4="Mixed-use Building",AC120,Data!AA117)))</f>
        <v>0</v>
      </c>
      <c r="K116">
        <f>IF(Transport!$H$4="Multi-unit Residential",Data!K117,IF(Transport!$H$4="Education",Data!AS117,IF(Transport!$H$4="Mixed-use Building",AD120,Data!AB117)))</f>
        <v>0</v>
      </c>
      <c r="L116">
        <f>IF(Transport!$H$4="Multi-unit Residential",Data!L117,IF(Transport!$H$4="Education",Data!AT117,IF(Transport!$H$4="Mixed-use Building",AE120,Data!AC117)))</f>
        <v>0.19</v>
      </c>
      <c r="M116">
        <f>IF(Transport!$H$4="Multi-unit Residential",Data!M117,IF(Transport!$H$4="Education",Data!AU117,IF(Transport!$H$4="Mixed-use Building",AF120,Data!AD117)))</f>
        <v>0.02</v>
      </c>
      <c r="N116">
        <f>IF(Transport!$H$4="Multi-unit Residential",Data!N117,IF(Transport!$H$4="Education",Data!AV117,IF(Transport!$H$4="Mixed-use Building",AG120,Data!AE117)))</f>
        <v>4.6448613724647601</v>
      </c>
      <c r="O116">
        <f>IF(Transport!$H$4="Multi-unit Residential",Data!O117,IF(Transport!$H$4="Education",Data!AW117,IF(Transport!$H$4="Mixed-use Building",AH120,Data!AF117)))</f>
        <v>174.4359929</v>
      </c>
      <c r="P116">
        <f>IF(Transport!$H$4="Multi-unit Residential",Data!P117,IF(Transport!$H$4="Education",Data!AX117,IF(Transport!$H$4="Mixed-use Building",AI120,Data!AG117)))</f>
        <v>-36.657634620000003</v>
      </c>
    </row>
    <row r="117" spans="1:16" x14ac:dyDescent="0.55000000000000004">
      <c r="A117">
        <f>IF(Transport!$H$4="Multi-unit Residential",Data!A118,IF(Transport!$H$4="Education",Data!AI118,IF(Transport!$H$4="Mixed-use Building",T121,Data!R118)))</f>
        <v>112300</v>
      </c>
      <c r="B117" t="str">
        <f>IF(Transport!$H$4="Multi-unit Residential",Data!B118,IF(Transport!$H$4="Education",Data!AJ118,IF(Transport!$H$4="Mixed-use Building",U121,Data!S118)))</f>
        <v>Helensville Rural</v>
      </c>
      <c r="C117" t="str">
        <f>IF(Transport!$H$4="Multi-unit Residential",Data!C118,IF(Transport!$H$4="Education",Data!AK118,IF(Transport!$H$4="Mixed-use Building",V121,Data!T118)))</f>
        <v>New Zealand</v>
      </c>
      <c r="D117">
        <f>IF(Transport!$H$4="Multi-unit Residential",Data!D118,IF(Transport!$H$4="Education",Data!AL118,IF(Transport!$H$4="Mixed-use Building",W121,Data!U118)))</f>
        <v>0</v>
      </c>
      <c r="E117">
        <f>IF(Transport!$H$4="Multi-unit Residential",Data!E118,IF(Transport!$H$4="Education",Data!AM118,IF(Transport!$H$4="Mixed-use Building",X121,Data!V118)))</f>
        <v>0</v>
      </c>
      <c r="F117">
        <f>IF(Transport!$H$4="Multi-unit Residential",Data!F118,IF(Transport!$H$4="Education",Data!AN118,IF(Transport!$H$4="Mixed-use Building",Y121,Data!W118)))</f>
        <v>0</v>
      </c>
      <c r="G117">
        <f>IF(Transport!$H$4="Multi-unit Residential",Data!G118,IF(Transport!$H$4="Education",Data!AO118,IF(Transport!$H$4="Mixed-use Building",Z121,Data!X118)))</f>
        <v>0</v>
      </c>
      <c r="H117">
        <f>IF(Transport!$H$4="Multi-unit Residential",Data!H118,IF(Transport!$H$4="Education",Data!AP118,IF(Transport!$H$4="Mixed-use Building",AA121,Data!Y118)))</f>
        <v>1</v>
      </c>
      <c r="I117">
        <f>IF(Transport!$H$4="Multi-unit Residential",Data!I118,IF(Transport!$H$4="Education",Data!AQ118,IF(Transport!$H$4="Mixed-use Building",AB121,Data!Z118)))</f>
        <v>0</v>
      </c>
      <c r="J117">
        <f>IF(Transport!$H$4="Multi-unit Residential",Data!J118,IF(Transport!$H$4="Education",Data!AR118,IF(Transport!$H$4="Mixed-use Building",AC121,Data!AA118)))</f>
        <v>0</v>
      </c>
      <c r="K117">
        <f>IF(Transport!$H$4="Multi-unit Residential",Data!K118,IF(Transport!$H$4="Education",Data!AS118,IF(Transport!$H$4="Mixed-use Building",AD121,Data!AB118)))</f>
        <v>0</v>
      </c>
      <c r="L117">
        <f>IF(Transport!$H$4="Multi-unit Residential",Data!L118,IF(Transport!$H$4="Education",Data!AT118,IF(Transport!$H$4="Mixed-use Building",AE121,Data!AC118)))</f>
        <v>0</v>
      </c>
      <c r="M117">
        <f>IF(Transport!$H$4="Multi-unit Residential",Data!M118,IF(Transport!$H$4="Education",Data!AU118,IF(Transport!$H$4="Mixed-use Building",AF121,Data!AD118)))</f>
        <v>0.02</v>
      </c>
      <c r="N117" t="str">
        <f>IF(Transport!$H$4="Multi-unit Residential",Data!N118,IF(Transport!$H$4="Education",Data!AV118,IF(Transport!$H$4="Mixed-use Building",AG121,Data!AE118)))</f>
        <v>?</v>
      </c>
      <c r="O117">
        <f>IF(Transport!$H$4="Multi-unit Residential",Data!O118,IF(Transport!$H$4="Education",Data!AW118,IF(Transport!$H$4="Mixed-use Building",AH121,Data!AF118)))</f>
        <v>174.47112099999899</v>
      </c>
      <c r="P117">
        <f>IF(Transport!$H$4="Multi-unit Residential",Data!P118,IF(Transport!$H$4="Education",Data!AX118,IF(Transport!$H$4="Mixed-use Building",AI121,Data!AG118)))</f>
        <v>-36.687646610000002</v>
      </c>
    </row>
    <row r="118" spans="1:16" x14ac:dyDescent="0.55000000000000004">
      <c r="A118">
        <f>IF(Transport!$H$4="Multi-unit Residential",Data!A119,IF(Transport!$H$4="Education",Data!AI119,IF(Transport!$H$4="Mixed-use Building",T122,Data!R119)))</f>
        <v>112400</v>
      </c>
      <c r="B118" t="str">
        <f>IF(Transport!$H$4="Multi-unit Residential",Data!B119,IF(Transport!$H$4="Education",Data!AJ119,IF(Transport!$H$4="Mixed-use Building",U122,Data!S119)))</f>
        <v>Helensville</v>
      </c>
      <c r="C118" t="str">
        <f>IF(Transport!$H$4="Multi-unit Residential",Data!C119,IF(Transport!$H$4="Education",Data!AK119,IF(Transport!$H$4="Mixed-use Building",V122,Data!T119)))</f>
        <v>New Zealand</v>
      </c>
      <c r="D118">
        <f>IF(Transport!$H$4="Multi-unit Residential",Data!D119,IF(Transport!$H$4="Education",Data!AL119,IF(Transport!$H$4="Mixed-use Building",W122,Data!U119)))</f>
        <v>0</v>
      </c>
      <c r="E118">
        <f>IF(Transport!$H$4="Multi-unit Residential",Data!E119,IF(Transport!$H$4="Education",Data!AM119,IF(Transport!$H$4="Mixed-use Building",X122,Data!V119)))</f>
        <v>0</v>
      </c>
      <c r="F118">
        <f>IF(Transport!$H$4="Multi-unit Residential",Data!F119,IF(Transport!$H$4="Education",Data!AN119,IF(Transport!$H$4="Mixed-use Building",Y122,Data!W119)))</f>
        <v>0</v>
      </c>
      <c r="G118">
        <f>IF(Transport!$H$4="Multi-unit Residential",Data!G119,IF(Transport!$H$4="Education",Data!AO119,IF(Transport!$H$4="Mixed-use Building",Z122,Data!X119)))</f>
        <v>0</v>
      </c>
      <c r="H118">
        <f>IF(Transport!$H$4="Multi-unit Residential",Data!H119,IF(Transport!$H$4="Education",Data!AP119,IF(Transport!$H$4="Mixed-use Building",AA122,Data!Y119)))</f>
        <v>0.87</v>
      </c>
      <c r="I118">
        <f>IF(Transport!$H$4="Multi-unit Residential",Data!I119,IF(Transport!$H$4="Education",Data!AQ119,IF(Transport!$H$4="Mixed-use Building",AB122,Data!Z119)))</f>
        <v>0.02</v>
      </c>
      <c r="J118">
        <f>IF(Transport!$H$4="Multi-unit Residential",Data!J119,IF(Transport!$H$4="Education",Data!AR119,IF(Transport!$H$4="Mixed-use Building",AC122,Data!AA119)))</f>
        <v>0</v>
      </c>
      <c r="K118">
        <f>IF(Transport!$H$4="Multi-unit Residential",Data!K119,IF(Transport!$H$4="Education",Data!AS119,IF(Transport!$H$4="Mixed-use Building",AD122,Data!AB119)))</f>
        <v>0</v>
      </c>
      <c r="L118">
        <f>IF(Transport!$H$4="Multi-unit Residential",Data!L119,IF(Transport!$H$4="Education",Data!AT119,IF(Transport!$H$4="Mixed-use Building",AE122,Data!AC119)))</f>
        <v>0.11</v>
      </c>
      <c r="M118">
        <f>IF(Transport!$H$4="Multi-unit Residential",Data!M119,IF(Transport!$H$4="Education",Data!AU119,IF(Transport!$H$4="Mixed-use Building",AF122,Data!AD119)))</f>
        <v>0.02</v>
      </c>
      <c r="N118">
        <f>IF(Transport!$H$4="Multi-unit Residential",Data!N119,IF(Transport!$H$4="Education",Data!AV119,IF(Transport!$H$4="Mixed-use Building",AG122,Data!AE119)))</f>
        <v>4.6614913230769099</v>
      </c>
      <c r="O118">
        <f>IF(Transport!$H$4="Multi-unit Residential",Data!O119,IF(Transport!$H$4="Education",Data!AW119,IF(Transport!$H$4="Mixed-use Building",AH122,Data!AF119)))</f>
        <v>174.45425269999899</v>
      </c>
      <c r="P118">
        <f>IF(Transport!$H$4="Multi-unit Residential",Data!P119,IF(Transport!$H$4="Education",Data!AX119,IF(Transport!$H$4="Mixed-use Building",AI122,Data!AG119)))</f>
        <v>-36.674969150000003</v>
      </c>
    </row>
    <row r="119" spans="1:16" x14ac:dyDescent="0.55000000000000004">
      <c r="A119">
        <f>IF(Transport!$H$4="Multi-unit Residential",Data!A120,IF(Transport!$H$4="Education",Data!AI120,IF(Transport!$H$4="Mixed-use Building",T123,Data!R120)))</f>
        <v>112500</v>
      </c>
      <c r="B119" t="str">
        <f>IF(Transport!$H$4="Multi-unit Residential",Data!B120,IF(Transport!$H$4="Education",Data!AJ120,IF(Transport!$H$4="Mixed-use Building",U123,Data!S120)))</f>
        <v>Waitoki</v>
      </c>
      <c r="C119" t="str">
        <f>IF(Transport!$H$4="Multi-unit Residential",Data!C120,IF(Transport!$H$4="Education",Data!AK120,IF(Transport!$H$4="Mixed-use Building",V123,Data!T120)))</f>
        <v>New Zealand</v>
      </c>
      <c r="D119">
        <f>IF(Transport!$H$4="Multi-unit Residential",Data!D120,IF(Transport!$H$4="Education",Data!AL120,IF(Transport!$H$4="Mixed-use Building",W123,Data!U120)))</f>
        <v>0</v>
      </c>
      <c r="E119">
        <f>IF(Transport!$H$4="Multi-unit Residential",Data!E120,IF(Transport!$H$4="Education",Data!AM120,IF(Transport!$H$4="Mixed-use Building",X123,Data!V120)))</f>
        <v>0</v>
      </c>
      <c r="F119">
        <f>IF(Transport!$H$4="Multi-unit Residential",Data!F120,IF(Transport!$H$4="Education",Data!AN120,IF(Transport!$H$4="Mixed-use Building",Y123,Data!W120)))</f>
        <v>0</v>
      </c>
      <c r="G119">
        <f>IF(Transport!$H$4="Multi-unit Residential",Data!G120,IF(Transport!$H$4="Education",Data!AO120,IF(Transport!$H$4="Mixed-use Building",Z123,Data!X120)))</f>
        <v>0</v>
      </c>
      <c r="H119">
        <f>IF(Transport!$H$4="Multi-unit Residential",Data!H120,IF(Transport!$H$4="Education",Data!AP120,IF(Transport!$H$4="Mixed-use Building",AA123,Data!Y120)))</f>
        <v>1</v>
      </c>
      <c r="I119">
        <f>IF(Transport!$H$4="Multi-unit Residential",Data!I120,IF(Transport!$H$4="Education",Data!AQ120,IF(Transport!$H$4="Mixed-use Building",AB123,Data!Z120)))</f>
        <v>0</v>
      </c>
      <c r="J119">
        <f>IF(Transport!$H$4="Multi-unit Residential",Data!J120,IF(Transport!$H$4="Education",Data!AR120,IF(Transport!$H$4="Mixed-use Building",AC123,Data!AA120)))</f>
        <v>0</v>
      </c>
      <c r="K119">
        <f>IF(Transport!$H$4="Multi-unit Residential",Data!K120,IF(Transport!$H$4="Education",Data!AS120,IF(Transport!$H$4="Mixed-use Building",AD123,Data!AB120)))</f>
        <v>0</v>
      </c>
      <c r="L119">
        <f>IF(Transport!$H$4="Multi-unit Residential",Data!L120,IF(Transport!$H$4="Education",Data!AT120,IF(Transport!$H$4="Mixed-use Building",AE123,Data!AC120)))</f>
        <v>0</v>
      </c>
      <c r="M119">
        <f>IF(Transport!$H$4="Multi-unit Residential",Data!M120,IF(Transport!$H$4="Education",Data!AU120,IF(Transport!$H$4="Mixed-use Building",AF123,Data!AD120)))</f>
        <v>0.02</v>
      </c>
      <c r="N119">
        <f>IF(Transport!$H$4="Multi-unit Residential",Data!N120,IF(Transport!$H$4="Education",Data!AV120,IF(Transport!$H$4="Mixed-use Building",AG123,Data!AE120)))</f>
        <v>6.8353706860106396</v>
      </c>
      <c r="O119">
        <f>IF(Transport!$H$4="Multi-unit Residential",Data!O120,IF(Transport!$H$4="Education",Data!AW120,IF(Transport!$H$4="Mixed-use Building",AH123,Data!AF120)))</f>
        <v>174.5842346</v>
      </c>
      <c r="P119">
        <f>IF(Transport!$H$4="Multi-unit Residential",Data!P120,IF(Transport!$H$4="Education",Data!AX120,IF(Transport!$H$4="Mixed-use Building",AI123,Data!AG120)))</f>
        <v>-36.637347589999997</v>
      </c>
    </row>
    <row r="120" spans="1:16" x14ac:dyDescent="0.55000000000000004">
      <c r="A120">
        <f>IF(Transport!$H$4="Multi-unit Residential",Data!A121,IF(Transport!$H$4="Education",Data!AI121,IF(Transport!$H$4="Mixed-use Building",T124,Data!R121)))</f>
        <v>112600</v>
      </c>
      <c r="B120" t="str">
        <f>IF(Transport!$H$4="Multi-unit Residential",Data!B121,IF(Transport!$H$4="Education",Data!AJ121,IF(Transport!$H$4="Mixed-use Building",U124,Data!S121)))</f>
        <v>Waikoukou Valley</v>
      </c>
      <c r="C120" t="str">
        <f>IF(Transport!$H$4="Multi-unit Residential",Data!C121,IF(Transport!$H$4="Education",Data!AK121,IF(Transport!$H$4="Mixed-use Building",V124,Data!T121)))</f>
        <v>New Zealand</v>
      </c>
      <c r="D120">
        <f>IF(Transport!$H$4="Multi-unit Residential",Data!D121,IF(Transport!$H$4="Education",Data!AL121,IF(Transport!$H$4="Mixed-use Building",W124,Data!U121)))</f>
        <v>0</v>
      </c>
      <c r="E120">
        <f>IF(Transport!$H$4="Multi-unit Residential",Data!E121,IF(Transport!$H$4="Education",Data!AM121,IF(Transport!$H$4="Mixed-use Building",X124,Data!V121)))</f>
        <v>0</v>
      </c>
      <c r="F120">
        <f>IF(Transport!$H$4="Multi-unit Residential",Data!F121,IF(Transport!$H$4="Education",Data!AN121,IF(Transport!$H$4="Mixed-use Building",Y124,Data!W121)))</f>
        <v>0</v>
      </c>
      <c r="G120">
        <f>IF(Transport!$H$4="Multi-unit Residential",Data!G121,IF(Transport!$H$4="Education",Data!AO121,IF(Transport!$H$4="Mixed-use Building",Z124,Data!X121)))</f>
        <v>0</v>
      </c>
      <c r="H120">
        <f>IF(Transport!$H$4="Multi-unit Residential",Data!H121,IF(Transport!$H$4="Education",Data!AP121,IF(Transport!$H$4="Mixed-use Building",AA124,Data!Y121)))</f>
        <v>1</v>
      </c>
      <c r="I120">
        <f>IF(Transport!$H$4="Multi-unit Residential",Data!I121,IF(Transport!$H$4="Education",Data!AQ121,IF(Transport!$H$4="Mixed-use Building",AB124,Data!Z121)))</f>
        <v>0</v>
      </c>
      <c r="J120">
        <f>IF(Transport!$H$4="Multi-unit Residential",Data!J121,IF(Transport!$H$4="Education",Data!AR121,IF(Transport!$H$4="Mixed-use Building",AC124,Data!AA121)))</f>
        <v>0</v>
      </c>
      <c r="K120">
        <f>IF(Transport!$H$4="Multi-unit Residential",Data!K121,IF(Transport!$H$4="Education",Data!AS121,IF(Transport!$H$4="Mixed-use Building",AD124,Data!AB121)))</f>
        <v>0</v>
      </c>
      <c r="L120">
        <f>IF(Transport!$H$4="Multi-unit Residential",Data!L121,IF(Transport!$H$4="Education",Data!AT121,IF(Transport!$H$4="Mixed-use Building",AE124,Data!AC121)))</f>
        <v>0</v>
      </c>
      <c r="M120">
        <f>IF(Transport!$H$4="Multi-unit Residential",Data!M121,IF(Transport!$H$4="Education",Data!AU121,IF(Transport!$H$4="Mixed-use Building",AF124,Data!AD121)))</f>
        <v>0.02</v>
      </c>
      <c r="N120">
        <f>IF(Transport!$H$4="Multi-unit Residential",Data!N121,IF(Transport!$H$4="Education",Data!AV121,IF(Transport!$H$4="Mixed-use Building",AG124,Data!AE121)))</f>
        <v>5.5163819217043599</v>
      </c>
      <c r="O120">
        <f>IF(Transport!$H$4="Multi-unit Residential",Data!O121,IF(Transport!$H$4="Education",Data!AW121,IF(Transport!$H$4="Mixed-use Building",AH124,Data!AF121)))</f>
        <v>174.51574109999899</v>
      </c>
      <c r="P120">
        <f>IF(Transport!$H$4="Multi-unit Residential",Data!P121,IF(Transport!$H$4="Education",Data!AX121,IF(Transport!$H$4="Mixed-use Building",AI124,Data!AG121)))</f>
        <v>-36.709891980000002</v>
      </c>
    </row>
    <row r="121" spans="1:16" x14ac:dyDescent="0.55000000000000004">
      <c r="A121">
        <f>IF(Transport!$H$4="Multi-unit Residential",Data!A122,IF(Transport!$H$4="Education",Data!AI122,IF(Transport!$H$4="Mixed-use Building",T125,Data!R122)))</f>
        <v>112700</v>
      </c>
      <c r="B121" t="str">
        <f>IF(Transport!$H$4="Multi-unit Residential",Data!B122,IF(Transport!$H$4="Education",Data!AJ122,IF(Transport!$H$4="Mixed-use Building",U125,Data!S122)))</f>
        <v>Orewa North</v>
      </c>
      <c r="C121" t="str">
        <f>IF(Transport!$H$4="Multi-unit Residential",Data!C122,IF(Transport!$H$4="Education",Data!AK122,IF(Transport!$H$4="Mixed-use Building",V125,Data!T122)))</f>
        <v>New Zealand</v>
      </c>
      <c r="D121">
        <f>IF(Transport!$H$4="Multi-unit Residential",Data!D122,IF(Transport!$H$4="Education",Data!AL122,IF(Transport!$H$4="Mixed-use Building",W125,Data!U122)))</f>
        <v>0</v>
      </c>
      <c r="E121">
        <f>IF(Transport!$H$4="Multi-unit Residential",Data!E122,IF(Transport!$H$4="Education",Data!AM122,IF(Transport!$H$4="Mixed-use Building",X125,Data!V122)))</f>
        <v>0</v>
      </c>
      <c r="F121">
        <f>IF(Transport!$H$4="Multi-unit Residential",Data!F122,IF(Transport!$H$4="Education",Data!AN122,IF(Transport!$H$4="Mixed-use Building",Y125,Data!W122)))</f>
        <v>0</v>
      </c>
      <c r="G121">
        <f>IF(Transport!$H$4="Multi-unit Residential",Data!G122,IF(Transport!$H$4="Education",Data!AO122,IF(Transport!$H$4="Mixed-use Building",Z125,Data!X122)))</f>
        <v>0</v>
      </c>
      <c r="H121">
        <f>IF(Transport!$H$4="Multi-unit Residential",Data!H122,IF(Transport!$H$4="Education",Data!AP122,IF(Transport!$H$4="Mixed-use Building",AA125,Data!Y122)))</f>
        <v>0.84</v>
      </c>
      <c r="I121">
        <f>IF(Transport!$H$4="Multi-unit Residential",Data!I122,IF(Transport!$H$4="Education",Data!AQ122,IF(Transport!$H$4="Mixed-use Building",AB125,Data!Z122)))</f>
        <v>0</v>
      </c>
      <c r="J121">
        <f>IF(Transport!$H$4="Multi-unit Residential",Data!J122,IF(Transport!$H$4="Education",Data!AR122,IF(Transport!$H$4="Mixed-use Building",AC125,Data!AA122)))</f>
        <v>0</v>
      </c>
      <c r="K121">
        <f>IF(Transport!$H$4="Multi-unit Residential",Data!K122,IF(Transport!$H$4="Education",Data!AS122,IF(Transport!$H$4="Mixed-use Building",AD125,Data!AB122)))</f>
        <v>0</v>
      </c>
      <c r="L121">
        <f>IF(Transport!$H$4="Multi-unit Residential",Data!L122,IF(Transport!$H$4="Education",Data!AT122,IF(Transport!$H$4="Mixed-use Building",AE125,Data!AC122)))</f>
        <v>0.16</v>
      </c>
      <c r="M121">
        <f>IF(Transport!$H$4="Multi-unit Residential",Data!M122,IF(Transport!$H$4="Education",Data!AU122,IF(Transport!$H$4="Mixed-use Building",AF125,Data!AD122)))</f>
        <v>0.02</v>
      </c>
      <c r="N121">
        <f>IF(Transport!$H$4="Multi-unit Residential",Data!N122,IF(Transport!$H$4="Education",Data!AV122,IF(Transport!$H$4="Mixed-use Building",AG125,Data!AE122)))</f>
        <v>3.3326007427564202</v>
      </c>
      <c r="O121">
        <f>IF(Transport!$H$4="Multi-unit Residential",Data!O122,IF(Transport!$H$4="Education",Data!AW122,IF(Transport!$H$4="Mixed-use Building",AH125,Data!AF122)))</f>
        <v>174.67586459999899</v>
      </c>
      <c r="P121">
        <f>IF(Transport!$H$4="Multi-unit Residential",Data!P122,IF(Transport!$H$4="Education",Data!AX122,IF(Transport!$H$4="Mixed-use Building",AI125,Data!AG122)))</f>
        <v>-36.581088649999998</v>
      </c>
    </row>
    <row r="122" spans="1:16" x14ac:dyDescent="0.55000000000000004">
      <c r="A122">
        <f>IF(Transport!$H$4="Multi-unit Residential",Data!A123,IF(Transport!$H$4="Education",Data!AI123,IF(Transport!$H$4="Mixed-use Building",T126,Data!R123)))</f>
        <v>112800</v>
      </c>
      <c r="B122" t="str">
        <f>IF(Transport!$H$4="Multi-unit Residential",Data!B123,IF(Transport!$H$4="Education",Data!AJ123,IF(Transport!$H$4="Mixed-use Building",U126,Data!S123)))</f>
        <v>Hatfields Beach</v>
      </c>
      <c r="C122" t="str">
        <f>IF(Transport!$H$4="Multi-unit Residential",Data!C123,IF(Transport!$H$4="Education",Data!AK123,IF(Transport!$H$4="Mixed-use Building",V126,Data!T123)))</f>
        <v>New Zealand</v>
      </c>
      <c r="D122" t="str">
        <f>IF(Transport!$H$4="Multi-unit Residential",Data!D123,IF(Transport!$H$4="Education",Data!AL123,IF(Transport!$H$4="Mixed-use Building",W126,Data!U123)))</f>
        <v>?</v>
      </c>
      <c r="E122" t="str">
        <f>IF(Transport!$H$4="Multi-unit Residential",Data!E123,IF(Transport!$H$4="Education",Data!AM123,IF(Transport!$H$4="Mixed-use Building",X126,Data!V123)))</f>
        <v>?</v>
      </c>
      <c r="F122" t="str">
        <f>IF(Transport!$H$4="Multi-unit Residential",Data!F123,IF(Transport!$H$4="Education",Data!AN123,IF(Transport!$H$4="Mixed-use Building",Y126,Data!W123)))</f>
        <v>?</v>
      </c>
      <c r="G122">
        <f>IF(Transport!$H$4="Multi-unit Residential",Data!G123,IF(Transport!$H$4="Education",Data!AO123,IF(Transport!$H$4="Mixed-use Building",Z126,Data!X123)))</f>
        <v>0</v>
      </c>
      <c r="H122" t="str">
        <f>IF(Transport!$H$4="Multi-unit Residential",Data!H123,IF(Transport!$H$4="Education",Data!AP123,IF(Transport!$H$4="Mixed-use Building",AA126,Data!Y123)))</f>
        <v>?</v>
      </c>
      <c r="I122" t="str">
        <f>IF(Transport!$H$4="Multi-unit Residential",Data!I123,IF(Transport!$H$4="Education",Data!AQ123,IF(Transport!$H$4="Mixed-use Building",AB126,Data!Z123)))</f>
        <v>?</v>
      </c>
      <c r="J122">
        <f>IF(Transport!$H$4="Multi-unit Residential",Data!J123,IF(Transport!$H$4="Education",Data!AR123,IF(Transport!$H$4="Mixed-use Building",AC126,Data!AA123)))</f>
        <v>0</v>
      </c>
      <c r="K122" t="str">
        <f>IF(Transport!$H$4="Multi-unit Residential",Data!K123,IF(Transport!$H$4="Education",Data!AS123,IF(Transport!$H$4="Mixed-use Building",AD126,Data!AB123)))</f>
        <v>?</v>
      </c>
      <c r="L122" t="str">
        <f>IF(Transport!$H$4="Multi-unit Residential",Data!L123,IF(Transport!$H$4="Education",Data!AT123,IF(Transport!$H$4="Mixed-use Building",AE126,Data!AC123)))</f>
        <v>?</v>
      </c>
      <c r="M122">
        <f>IF(Transport!$H$4="Multi-unit Residential",Data!M123,IF(Transport!$H$4="Education",Data!AU123,IF(Transport!$H$4="Mixed-use Building",AF126,Data!AD123)))</f>
        <v>0.02</v>
      </c>
      <c r="N122" t="str">
        <f>IF(Transport!$H$4="Multi-unit Residential",Data!N123,IF(Transport!$H$4="Education",Data!AV123,IF(Transport!$H$4="Mixed-use Building",AG126,Data!AE123)))</f>
        <v>?</v>
      </c>
      <c r="O122">
        <f>IF(Transport!$H$4="Multi-unit Residential",Data!O123,IF(Transport!$H$4="Education",Data!AW123,IF(Transport!$H$4="Mixed-use Building",AH126,Data!AF123)))</f>
        <v>174.6893556</v>
      </c>
      <c r="P122">
        <f>IF(Transport!$H$4="Multi-unit Residential",Data!P123,IF(Transport!$H$4="Education",Data!AX123,IF(Transport!$H$4="Mixed-use Building",AI126,Data!AG123)))</f>
        <v>-36.57001949</v>
      </c>
    </row>
    <row r="123" spans="1:16" x14ac:dyDescent="0.55000000000000004">
      <c r="A123">
        <f>IF(Transport!$H$4="Multi-unit Residential",Data!A124,IF(Transport!$H$4="Education",Data!AI124,IF(Transport!$H$4="Mixed-use Building",T127,Data!R124)))</f>
        <v>112900</v>
      </c>
      <c r="B123" t="str">
        <f>IF(Transport!$H$4="Multi-unit Residential",Data!B124,IF(Transport!$H$4="Education",Data!AJ124,IF(Transport!$H$4="Mixed-use Building",U127,Data!S124)))</f>
        <v>Orewa South</v>
      </c>
      <c r="C123" t="str">
        <f>IF(Transport!$H$4="Multi-unit Residential",Data!C124,IF(Transport!$H$4="Education",Data!AK124,IF(Transport!$H$4="Mixed-use Building",V127,Data!T124)))</f>
        <v>New Zealand</v>
      </c>
      <c r="D123">
        <f>IF(Transport!$H$4="Multi-unit Residential",Data!D124,IF(Transport!$H$4="Education",Data!AL124,IF(Transport!$H$4="Mixed-use Building",W127,Data!U124)))</f>
        <v>0</v>
      </c>
      <c r="E123">
        <f>IF(Transport!$H$4="Multi-unit Residential",Data!E124,IF(Transport!$H$4="Education",Data!AM124,IF(Transport!$H$4="Mixed-use Building",X127,Data!V124)))</f>
        <v>0</v>
      </c>
      <c r="F123">
        <f>IF(Transport!$H$4="Multi-unit Residential",Data!F124,IF(Transport!$H$4="Education",Data!AN124,IF(Transport!$H$4="Mixed-use Building",Y127,Data!W124)))</f>
        <v>0</v>
      </c>
      <c r="G123">
        <f>IF(Transport!$H$4="Multi-unit Residential",Data!G124,IF(Transport!$H$4="Education",Data!AO124,IF(Transport!$H$4="Mixed-use Building",Z127,Data!X124)))</f>
        <v>0</v>
      </c>
      <c r="H123">
        <f>IF(Transport!$H$4="Multi-unit Residential",Data!H124,IF(Transport!$H$4="Education",Data!AP124,IF(Transport!$H$4="Mixed-use Building",AA127,Data!Y124)))</f>
        <v>0.97</v>
      </c>
      <c r="I123">
        <f>IF(Transport!$H$4="Multi-unit Residential",Data!I124,IF(Transport!$H$4="Education",Data!AQ124,IF(Transport!$H$4="Mixed-use Building",AB127,Data!Z124)))</f>
        <v>0</v>
      </c>
      <c r="J123">
        <f>IF(Transport!$H$4="Multi-unit Residential",Data!J124,IF(Transport!$H$4="Education",Data!AR124,IF(Transport!$H$4="Mixed-use Building",AC127,Data!AA124)))</f>
        <v>0</v>
      </c>
      <c r="K123">
        <f>IF(Transport!$H$4="Multi-unit Residential",Data!K124,IF(Transport!$H$4="Education",Data!AS124,IF(Transport!$H$4="Mixed-use Building",AD127,Data!AB124)))</f>
        <v>0</v>
      </c>
      <c r="L123">
        <f>IF(Transport!$H$4="Multi-unit Residential",Data!L124,IF(Transport!$H$4="Education",Data!AT124,IF(Transport!$H$4="Mixed-use Building",AE127,Data!AC124)))</f>
        <v>0.03</v>
      </c>
      <c r="M123">
        <f>IF(Transport!$H$4="Multi-unit Residential",Data!M124,IF(Transport!$H$4="Education",Data!AU124,IF(Transport!$H$4="Mixed-use Building",AF127,Data!AD124)))</f>
        <v>0.02</v>
      </c>
      <c r="N123">
        <f>IF(Transport!$H$4="Multi-unit Residential",Data!N124,IF(Transport!$H$4="Education",Data!AV124,IF(Transport!$H$4="Mixed-use Building",AG127,Data!AE124)))</f>
        <v>5.2847259133460396</v>
      </c>
      <c r="O123">
        <f>IF(Transport!$H$4="Multi-unit Residential",Data!O124,IF(Transport!$H$4="Education",Data!AW124,IF(Transport!$H$4="Mixed-use Building",AH127,Data!AF124)))</f>
        <v>174.67896110000001</v>
      </c>
      <c r="P123">
        <f>IF(Transport!$H$4="Multi-unit Residential",Data!P124,IF(Transport!$H$4="Education",Data!AX124,IF(Transport!$H$4="Mixed-use Building",AI127,Data!AG124)))</f>
        <v>-36.591014979999997</v>
      </c>
    </row>
    <row r="124" spans="1:16" x14ac:dyDescent="0.55000000000000004">
      <c r="A124">
        <f>IF(Transport!$H$4="Multi-unit Residential",Data!A125,IF(Transport!$H$4="Education",Data!AI125,IF(Transport!$H$4="Mixed-use Building",T128,Data!R125)))</f>
        <v>113000</v>
      </c>
      <c r="B124" t="str">
        <f>IF(Transport!$H$4="Multi-unit Residential",Data!B125,IF(Transport!$H$4="Education",Data!AJ125,IF(Transport!$H$4="Mixed-use Building",U128,Data!S125)))</f>
        <v>Orewa Central</v>
      </c>
      <c r="C124" t="str">
        <f>IF(Transport!$H$4="Multi-unit Residential",Data!C125,IF(Transport!$H$4="Education",Data!AK125,IF(Transport!$H$4="Mixed-use Building",V128,Data!T125)))</f>
        <v>New Zealand</v>
      </c>
      <c r="D124">
        <f>IF(Transport!$H$4="Multi-unit Residential",Data!D125,IF(Transport!$H$4="Education",Data!AL125,IF(Transport!$H$4="Mixed-use Building",W128,Data!U125)))</f>
        <v>0</v>
      </c>
      <c r="E124">
        <f>IF(Transport!$H$4="Multi-unit Residential",Data!E125,IF(Transport!$H$4="Education",Data!AM125,IF(Transport!$H$4="Mixed-use Building",X128,Data!V125)))</f>
        <v>0</v>
      </c>
      <c r="F124">
        <f>IF(Transport!$H$4="Multi-unit Residential",Data!F125,IF(Transport!$H$4="Education",Data!AN125,IF(Transport!$H$4="Mixed-use Building",Y128,Data!W125)))</f>
        <v>0</v>
      </c>
      <c r="G124">
        <f>IF(Transport!$H$4="Multi-unit Residential",Data!G125,IF(Transport!$H$4="Education",Data!AO125,IF(Transport!$H$4="Mixed-use Building",Z128,Data!X125)))</f>
        <v>0</v>
      </c>
      <c r="H124">
        <f>IF(Transport!$H$4="Multi-unit Residential",Data!H125,IF(Transport!$H$4="Education",Data!AP125,IF(Transport!$H$4="Mixed-use Building",AA128,Data!Y125)))</f>
        <v>0.91</v>
      </c>
      <c r="I124">
        <f>IF(Transport!$H$4="Multi-unit Residential",Data!I125,IF(Transport!$H$4="Education",Data!AQ125,IF(Transport!$H$4="Mixed-use Building",AB128,Data!Z125)))</f>
        <v>0.01</v>
      </c>
      <c r="J124">
        <f>IF(Transport!$H$4="Multi-unit Residential",Data!J125,IF(Transport!$H$4="Education",Data!AR125,IF(Transport!$H$4="Mixed-use Building",AC128,Data!AA125)))</f>
        <v>0</v>
      </c>
      <c r="K124">
        <f>IF(Transport!$H$4="Multi-unit Residential",Data!K125,IF(Transport!$H$4="Education",Data!AS125,IF(Transport!$H$4="Mixed-use Building",AD128,Data!AB125)))</f>
        <v>0.01</v>
      </c>
      <c r="L124">
        <f>IF(Transport!$H$4="Multi-unit Residential",Data!L125,IF(Transport!$H$4="Education",Data!AT125,IF(Transport!$H$4="Mixed-use Building",AE128,Data!AC125)))</f>
        <v>7.0000000000000007E-2</v>
      </c>
      <c r="M124">
        <f>IF(Transport!$H$4="Multi-unit Residential",Data!M125,IF(Transport!$H$4="Education",Data!AU125,IF(Transport!$H$4="Mixed-use Building",AF128,Data!AD125)))</f>
        <v>0.02</v>
      </c>
      <c r="N124">
        <f>IF(Transport!$H$4="Multi-unit Residential",Data!N125,IF(Transport!$H$4="Education",Data!AV125,IF(Transport!$H$4="Mixed-use Building",AG128,Data!AE125)))</f>
        <v>6.28148570005962</v>
      </c>
      <c r="O124">
        <f>IF(Transport!$H$4="Multi-unit Residential",Data!O125,IF(Transport!$H$4="Education",Data!AW125,IF(Transport!$H$4="Mixed-use Building",AH128,Data!AF125)))</f>
        <v>174.69445279999999</v>
      </c>
      <c r="P124">
        <f>IF(Transport!$H$4="Multi-unit Residential",Data!P125,IF(Transport!$H$4="Education",Data!AX125,IF(Transport!$H$4="Mixed-use Building",AI128,Data!AG125)))</f>
        <v>-36.587264769999997</v>
      </c>
    </row>
    <row r="125" spans="1:16" x14ac:dyDescent="0.55000000000000004">
      <c r="A125">
        <f>IF(Transport!$H$4="Multi-unit Residential",Data!A126,IF(Transport!$H$4="Education",Data!AI126,IF(Transport!$H$4="Mixed-use Building",T129,Data!R126)))</f>
        <v>113100</v>
      </c>
      <c r="B125" t="str">
        <f>IF(Transport!$H$4="Multi-unit Residential",Data!B126,IF(Transport!$H$4="Education",Data!AJ126,IF(Transport!$H$4="Mixed-use Building",U129,Data!S126)))</f>
        <v>Millwater North</v>
      </c>
      <c r="C125" t="str">
        <f>IF(Transport!$H$4="Multi-unit Residential",Data!C126,IF(Transport!$H$4="Education",Data!AK126,IF(Transport!$H$4="Mixed-use Building",V129,Data!T126)))</f>
        <v>New Zealand</v>
      </c>
      <c r="D125">
        <f>IF(Transport!$H$4="Multi-unit Residential",Data!D126,IF(Transport!$H$4="Education",Data!AL126,IF(Transport!$H$4="Mixed-use Building",W129,Data!U126)))</f>
        <v>0</v>
      </c>
      <c r="E125">
        <f>IF(Transport!$H$4="Multi-unit Residential",Data!E126,IF(Transport!$H$4="Education",Data!AM126,IF(Transport!$H$4="Mixed-use Building",X129,Data!V126)))</f>
        <v>0</v>
      </c>
      <c r="F125">
        <f>IF(Transport!$H$4="Multi-unit Residential",Data!F126,IF(Transport!$H$4="Education",Data!AN126,IF(Transport!$H$4="Mixed-use Building",Y129,Data!W126)))</f>
        <v>0</v>
      </c>
      <c r="G125">
        <f>IF(Transport!$H$4="Multi-unit Residential",Data!G126,IF(Transport!$H$4="Education",Data!AO126,IF(Transport!$H$4="Mixed-use Building",Z129,Data!X126)))</f>
        <v>0</v>
      </c>
      <c r="H125">
        <f>IF(Transport!$H$4="Multi-unit Residential",Data!H126,IF(Transport!$H$4="Education",Data!AP126,IF(Transport!$H$4="Mixed-use Building",AA129,Data!Y126)))</f>
        <v>1</v>
      </c>
      <c r="I125">
        <f>IF(Transport!$H$4="Multi-unit Residential",Data!I126,IF(Transport!$H$4="Education",Data!AQ126,IF(Transport!$H$4="Mixed-use Building",AB129,Data!Z126)))</f>
        <v>0</v>
      </c>
      <c r="J125">
        <f>IF(Transport!$H$4="Multi-unit Residential",Data!J126,IF(Transport!$H$4="Education",Data!AR126,IF(Transport!$H$4="Mixed-use Building",AC129,Data!AA126)))</f>
        <v>0</v>
      </c>
      <c r="K125">
        <f>IF(Transport!$H$4="Multi-unit Residential",Data!K126,IF(Transport!$H$4="Education",Data!AS126,IF(Transport!$H$4="Mixed-use Building",AD129,Data!AB126)))</f>
        <v>0</v>
      </c>
      <c r="L125">
        <f>IF(Transport!$H$4="Multi-unit Residential",Data!L126,IF(Transport!$H$4="Education",Data!AT126,IF(Transport!$H$4="Mixed-use Building",AE129,Data!AC126)))</f>
        <v>0</v>
      </c>
      <c r="M125">
        <f>IF(Transport!$H$4="Multi-unit Residential",Data!M126,IF(Transport!$H$4="Education",Data!AU126,IF(Transport!$H$4="Mixed-use Building",AF129,Data!AD126)))</f>
        <v>0.02</v>
      </c>
      <c r="N125" t="str">
        <f>IF(Transport!$H$4="Multi-unit Residential",Data!N126,IF(Transport!$H$4="Education",Data!AV126,IF(Transport!$H$4="Mixed-use Building",AG129,Data!AE126)))</f>
        <v>?</v>
      </c>
      <c r="O125">
        <f>IF(Transport!$H$4="Multi-unit Residential",Data!O126,IF(Transport!$H$4="Education",Data!AW126,IF(Transport!$H$4="Mixed-use Building",AH129,Data!AF126)))</f>
        <v>174.67227560000001</v>
      </c>
      <c r="P125">
        <f>IF(Transport!$H$4="Multi-unit Residential",Data!P126,IF(Transport!$H$4="Education",Data!AX126,IF(Transport!$H$4="Mixed-use Building",AI129,Data!AG126)))</f>
        <v>-36.601498299999903</v>
      </c>
    </row>
    <row r="126" spans="1:16" x14ac:dyDescent="0.55000000000000004">
      <c r="A126">
        <f>IF(Transport!$H$4="Multi-unit Residential",Data!A127,IF(Transport!$H$4="Education",Data!AI127,IF(Transport!$H$4="Mixed-use Building",T130,Data!R127)))</f>
        <v>113200</v>
      </c>
      <c r="B126" t="str">
        <f>IF(Transport!$H$4="Multi-unit Residential",Data!B127,IF(Transport!$H$4="Education",Data!AJ127,IF(Transport!$H$4="Mixed-use Building",U130,Data!S127)))</f>
        <v>Waipatukahu</v>
      </c>
      <c r="C126" t="str">
        <f>IF(Transport!$H$4="Multi-unit Residential",Data!C127,IF(Transport!$H$4="Education",Data!AK127,IF(Transport!$H$4="Mixed-use Building",V130,Data!T127)))</f>
        <v>New Zealand</v>
      </c>
      <c r="D126">
        <f>IF(Transport!$H$4="Multi-unit Residential",Data!D127,IF(Transport!$H$4="Education",Data!AL127,IF(Transport!$H$4="Mixed-use Building",W130,Data!U127)))</f>
        <v>0</v>
      </c>
      <c r="E126">
        <f>IF(Transport!$H$4="Multi-unit Residential",Data!E127,IF(Transport!$H$4="Education",Data!AM127,IF(Transport!$H$4="Mixed-use Building",X130,Data!V127)))</f>
        <v>0</v>
      </c>
      <c r="F126">
        <f>IF(Transport!$H$4="Multi-unit Residential",Data!F127,IF(Transport!$H$4="Education",Data!AN127,IF(Transport!$H$4="Mixed-use Building",Y130,Data!W127)))</f>
        <v>0</v>
      </c>
      <c r="G126">
        <f>IF(Transport!$H$4="Multi-unit Residential",Data!G127,IF(Transport!$H$4="Education",Data!AO127,IF(Transport!$H$4="Mixed-use Building",Z130,Data!X127)))</f>
        <v>0</v>
      </c>
      <c r="H126">
        <f>IF(Transport!$H$4="Multi-unit Residential",Data!H127,IF(Transport!$H$4="Education",Data!AP127,IF(Transport!$H$4="Mixed-use Building",AA130,Data!Y127)))</f>
        <v>0.75</v>
      </c>
      <c r="I126">
        <f>IF(Transport!$H$4="Multi-unit Residential",Data!I127,IF(Transport!$H$4="Education",Data!AQ127,IF(Transport!$H$4="Mixed-use Building",AB130,Data!Z127)))</f>
        <v>0</v>
      </c>
      <c r="J126">
        <f>IF(Transport!$H$4="Multi-unit Residential",Data!J127,IF(Transport!$H$4="Education",Data!AR127,IF(Transport!$H$4="Mixed-use Building",AC130,Data!AA127)))</f>
        <v>0</v>
      </c>
      <c r="K126">
        <f>IF(Transport!$H$4="Multi-unit Residential",Data!K127,IF(Transport!$H$4="Education",Data!AS127,IF(Transport!$H$4="Mixed-use Building",AD130,Data!AB127)))</f>
        <v>0</v>
      </c>
      <c r="L126">
        <f>IF(Transport!$H$4="Multi-unit Residential",Data!L127,IF(Transport!$H$4="Education",Data!AT127,IF(Transport!$H$4="Mixed-use Building",AE130,Data!AC127)))</f>
        <v>0.25</v>
      </c>
      <c r="M126">
        <f>IF(Transport!$H$4="Multi-unit Residential",Data!M127,IF(Transport!$H$4="Education",Data!AU127,IF(Transport!$H$4="Mixed-use Building",AF130,Data!AD127)))</f>
        <v>0.02</v>
      </c>
      <c r="N126">
        <f>IF(Transport!$H$4="Multi-unit Residential",Data!N127,IF(Transport!$H$4="Education",Data!AV127,IF(Transport!$H$4="Mixed-use Building",AG130,Data!AE127)))</f>
        <v>1.8456998094344099</v>
      </c>
      <c r="O126">
        <f>IF(Transport!$H$4="Multi-unit Residential",Data!O127,IF(Transport!$H$4="Education",Data!AW127,IF(Transport!$H$4="Mixed-use Building",AH130,Data!AF127)))</f>
        <v>174.44502299999999</v>
      </c>
      <c r="P126">
        <f>IF(Transport!$H$4="Multi-unit Residential",Data!P127,IF(Transport!$H$4="Education",Data!AX127,IF(Transport!$H$4="Mixed-use Building",AI130,Data!AG127)))</f>
        <v>-36.781308709999998</v>
      </c>
    </row>
    <row r="127" spans="1:16" x14ac:dyDescent="0.55000000000000004">
      <c r="A127">
        <f>IF(Transport!$H$4="Multi-unit Residential",Data!A128,IF(Transport!$H$4="Education",Data!AI128,IF(Transport!$H$4="Mixed-use Building",T131,Data!R128)))</f>
        <v>113300</v>
      </c>
      <c r="B127" t="str">
        <f>IF(Transport!$H$4="Multi-unit Residential",Data!B128,IF(Transport!$H$4="Education",Data!AJ128,IF(Transport!$H$4="Mixed-use Building",U131,Data!S128)))</f>
        <v>Millwater South</v>
      </c>
      <c r="C127" t="str">
        <f>IF(Transport!$H$4="Multi-unit Residential",Data!C128,IF(Transport!$H$4="Education",Data!AK128,IF(Transport!$H$4="Mixed-use Building",V131,Data!T128)))</f>
        <v>New Zealand</v>
      </c>
      <c r="D127">
        <f>IF(Transport!$H$4="Multi-unit Residential",Data!D128,IF(Transport!$H$4="Education",Data!AL128,IF(Transport!$H$4="Mixed-use Building",W131,Data!U128)))</f>
        <v>0</v>
      </c>
      <c r="E127">
        <f>IF(Transport!$H$4="Multi-unit Residential",Data!E128,IF(Transport!$H$4="Education",Data!AM128,IF(Transport!$H$4="Mixed-use Building",X131,Data!V128)))</f>
        <v>0</v>
      </c>
      <c r="F127">
        <f>IF(Transport!$H$4="Multi-unit Residential",Data!F128,IF(Transport!$H$4="Education",Data!AN128,IF(Transport!$H$4="Mixed-use Building",Y131,Data!W128)))</f>
        <v>0</v>
      </c>
      <c r="G127">
        <f>IF(Transport!$H$4="Multi-unit Residential",Data!G128,IF(Transport!$H$4="Education",Data!AO128,IF(Transport!$H$4="Mixed-use Building",Z131,Data!X128)))</f>
        <v>0</v>
      </c>
      <c r="H127">
        <f>IF(Transport!$H$4="Multi-unit Residential",Data!H128,IF(Transport!$H$4="Education",Data!AP128,IF(Transport!$H$4="Mixed-use Building",AA131,Data!Y128)))</f>
        <v>1</v>
      </c>
      <c r="I127">
        <f>IF(Transport!$H$4="Multi-unit Residential",Data!I128,IF(Transport!$H$4="Education",Data!AQ128,IF(Transport!$H$4="Mixed-use Building",AB131,Data!Z128)))</f>
        <v>0</v>
      </c>
      <c r="J127">
        <f>IF(Transport!$H$4="Multi-unit Residential",Data!J128,IF(Transport!$H$4="Education",Data!AR128,IF(Transport!$H$4="Mixed-use Building",AC131,Data!AA128)))</f>
        <v>0</v>
      </c>
      <c r="K127">
        <f>IF(Transport!$H$4="Multi-unit Residential",Data!K128,IF(Transport!$H$4="Education",Data!AS128,IF(Transport!$H$4="Mixed-use Building",AD131,Data!AB128)))</f>
        <v>0</v>
      </c>
      <c r="L127">
        <f>IF(Transport!$H$4="Multi-unit Residential",Data!L128,IF(Transport!$H$4="Education",Data!AT128,IF(Transport!$H$4="Mixed-use Building",AE131,Data!AC128)))</f>
        <v>0</v>
      </c>
      <c r="M127">
        <f>IF(Transport!$H$4="Multi-unit Residential",Data!M128,IF(Transport!$H$4="Education",Data!AU128,IF(Transport!$H$4="Mixed-use Building",AF131,Data!AD128)))</f>
        <v>0.02</v>
      </c>
      <c r="N127">
        <f>IF(Transport!$H$4="Multi-unit Residential",Data!N128,IF(Transport!$H$4="Education",Data!AV128,IF(Transport!$H$4="Mixed-use Building",AG131,Data!AE128)))</f>
        <v>4.2463528838211797</v>
      </c>
      <c r="O127">
        <f>IF(Transport!$H$4="Multi-unit Residential",Data!O128,IF(Transport!$H$4="Education",Data!AW128,IF(Transport!$H$4="Mixed-use Building",AH131,Data!AF128)))</f>
        <v>174.67000849999999</v>
      </c>
      <c r="P127">
        <f>IF(Transport!$H$4="Multi-unit Residential",Data!P128,IF(Transport!$H$4="Education",Data!AX128,IF(Transport!$H$4="Mixed-use Building",AI131,Data!AG128)))</f>
        <v>-36.612310119999997</v>
      </c>
    </row>
    <row r="128" spans="1:16" x14ac:dyDescent="0.55000000000000004">
      <c r="A128">
        <f>IF(Transport!$H$4="Multi-unit Residential",Data!A129,IF(Transport!$H$4="Education",Data!AI129,IF(Transport!$H$4="Mixed-use Building",T132,Data!R129)))</f>
        <v>113400</v>
      </c>
      <c r="B128" t="str">
        <f>IF(Transport!$H$4="Multi-unit Residential",Data!B129,IF(Transport!$H$4="Education",Data!AJ129,IF(Transport!$H$4="Mixed-use Building",U132,Data!S129)))</f>
        <v>Dairy Flat North</v>
      </c>
      <c r="C128" t="str">
        <f>IF(Transport!$H$4="Multi-unit Residential",Data!C129,IF(Transport!$H$4="Education",Data!AK129,IF(Transport!$H$4="Mixed-use Building",V132,Data!T129)))</f>
        <v>New Zealand</v>
      </c>
      <c r="D128">
        <f>IF(Transport!$H$4="Multi-unit Residential",Data!D129,IF(Transport!$H$4="Education",Data!AL129,IF(Transport!$H$4="Mixed-use Building",W132,Data!U129)))</f>
        <v>0</v>
      </c>
      <c r="E128">
        <f>IF(Transport!$H$4="Multi-unit Residential",Data!E129,IF(Transport!$H$4="Education",Data!AM129,IF(Transport!$H$4="Mixed-use Building",X132,Data!V129)))</f>
        <v>0</v>
      </c>
      <c r="F128">
        <f>IF(Transport!$H$4="Multi-unit Residential",Data!F129,IF(Transport!$H$4="Education",Data!AN129,IF(Transport!$H$4="Mixed-use Building",Y132,Data!W129)))</f>
        <v>0</v>
      </c>
      <c r="G128">
        <f>IF(Transport!$H$4="Multi-unit Residential",Data!G129,IF(Transport!$H$4="Education",Data!AO129,IF(Transport!$H$4="Mixed-use Building",Z132,Data!X129)))</f>
        <v>0</v>
      </c>
      <c r="H128">
        <f>IF(Transport!$H$4="Multi-unit Residential",Data!H129,IF(Transport!$H$4="Education",Data!AP129,IF(Transport!$H$4="Mixed-use Building",AA132,Data!Y129)))</f>
        <v>0.94</v>
      </c>
      <c r="I128">
        <f>IF(Transport!$H$4="Multi-unit Residential",Data!I129,IF(Transport!$H$4="Education",Data!AQ129,IF(Transport!$H$4="Mixed-use Building",AB132,Data!Z129)))</f>
        <v>0</v>
      </c>
      <c r="J128">
        <f>IF(Transport!$H$4="Multi-unit Residential",Data!J129,IF(Transport!$H$4="Education",Data!AR129,IF(Transport!$H$4="Mixed-use Building",AC132,Data!AA129)))</f>
        <v>0</v>
      </c>
      <c r="K128">
        <f>IF(Transport!$H$4="Multi-unit Residential",Data!K129,IF(Transport!$H$4="Education",Data!AS129,IF(Transport!$H$4="Mixed-use Building",AD132,Data!AB129)))</f>
        <v>0</v>
      </c>
      <c r="L128">
        <f>IF(Transport!$H$4="Multi-unit Residential",Data!L129,IF(Transport!$H$4="Education",Data!AT129,IF(Transport!$H$4="Mixed-use Building",AE132,Data!AC129)))</f>
        <v>0.06</v>
      </c>
      <c r="M128">
        <f>IF(Transport!$H$4="Multi-unit Residential",Data!M129,IF(Transport!$H$4="Education",Data!AU129,IF(Transport!$H$4="Mixed-use Building",AF132,Data!AD129)))</f>
        <v>0.02</v>
      </c>
      <c r="N128">
        <f>IF(Transport!$H$4="Multi-unit Residential",Data!N129,IF(Transport!$H$4="Education",Data!AV129,IF(Transport!$H$4="Mixed-use Building",AG132,Data!AE129)))</f>
        <v>5.4700442566517404</v>
      </c>
      <c r="O128">
        <f>IF(Transport!$H$4="Multi-unit Residential",Data!O129,IF(Transport!$H$4="Education",Data!AW129,IF(Transport!$H$4="Mixed-use Building",AH132,Data!AF129)))</f>
        <v>174.65374219999899</v>
      </c>
      <c r="P128">
        <f>IF(Transport!$H$4="Multi-unit Residential",Data!P129,IF(Transport!$H$4="Education",Data!AX129,IF(Transport!$H$4="Mixed-use Building",AI132,Data!AG129)))</f>
        <v>-36.644694700000002</v>
      </c>
    </row>
    <row r="129" spans="1:16" x14ac:dyDescent="0.55000000000000004">
      <c r="A129">
        <f>IF(Transport!$H$4="Multi-unit Residential",Data!A130,IF(Transport!$H$4="Education",Data!AI130,IF(Transport!$H$4="Mixed-use Building",T133,Data!R130)))</f>
        <v>113500</v>
      </c>
      <c r="B129" t="str">
        <f>IF(Transport!$H$4="Multi-unit Residential",Data!B130,IF(Transport!$H$4="Education",Data!AJ130,IF(Transport!$H$4="Mixed-use Building",U133,Data!S130)))</f>
        <v>Dairy Flat West</v>
      </c>
      <c r="C129" t="str">
        <f>IF(Transport!$H$4="Multi-unit Residential",Data!C130,IF(Transport!$H$4="Education",Data!AK130,IF(Transport!$H$4="Mixed-use Building",V133,Data!T130)))</f>
        <v>New Zealand</v>
      </c>
      <c r="D129">
        <f>IF(Transport!$H$4="Multi-unit Residential",Data!D130,IF(Transport!$H$4="Education",Data!AL130,IF(Transport!$H$4="Mixed-use Building",W133,Data!U130)))</f>
        <v>0</v>
      </c>
      <c r="E129">
        <f>IF(Transport!$H$4="Multi-unit Residential",Data!E130,IF(Transport!$H$4="Education",Data!AM130,IF(Transport!$H$4="Mixed-use Building",X133,Data!V130)))</f>
        <v>0</v>
      </c>
      <c r="F129">
        <f>IF(Transport!$H$4="Multi-unit Residential",Data!F130,IF(Transport!$H$4="Education",Data!AN130,IF(Transport!$H$4="Mixed-use Building",Y133,Data!W130)))</f>
        <v>0</v>
      </c>
      <c r="G129">
        <f>IF(Transport!$H$4="Multi-unit Residential",Data!G130,IF(Transport!$H$4="Education",Data!AO130,IF(Transport!$H$4="Mixed-use Building",Z133,Data!X130)))</f>
        <v>0</v>
      </c>
      <c r="H129">
        <f>IF(Transport!$H$4="Multi-unit Residential",Data!H130,IF(Transport!$H$4="Education",Data!AP130,IF(Transport!$H$4="Mixed-use Building",AA133,Data!Y130)))</f>
        <v>1</v>
      </c>
      <c r="I129">
        <f>IF(Transport!$H$4="Multi-unit Residential",Data!I130,IF(Transport!$H$4="Education",Data!AQ130,IF(Transport!$H$4="Mixed-use Building",AB133,Data!Z130)))</f>
        <v>0</v>
      </c>
      <c r="J129">
        <f>IF(Transport!$H$4="Multi-unit Residential",Data!J130,IF(Transport!$H$4="Education",Data!AR130,IF(Transport!$H$4="Mixed-use Building",AC133,Data!AA130)))</f>
        <v>0</v>
      </c>
      <c r="K129">
        <f>IF(Transport!$H$4="Multi-unit Residential",Data!K130,IF(Transport!$H$4="Education",Data!AS130,IF(Transport!$H$4="Mixed-use Building",AD133,Data!AB130)))</f>
        <v>0</v>
      </c>
      <c r="L129">
        <f>IF(Transport!$H$4="Multi-unit Residential",Data!L130,IF(Transport!$H$4="Education",Data!AT130,IF(Transport!$H$4="Mixed-use Building",AE133,Data!AC130)))</f>
        <v>0</v>
      </c>
      <c r="M129">
        <f>IF(Transport!$H$4="Multi-unit Residential",Data!M130,IF(Transport!$H$4="Education",Data!AU130,IF(Transport!$H$4="Mixed-use Building",AF133,Data!AD130)))</f>
        <v>0.02</v>
      </c>
      <c r="N129">
        <f>IF(Transport!$H$4="Multi-unit Residential",Data!N130,IF(Transport!$H$4="Education",Data!AV130,IF(Transport!$H$4="Mixed-use Building",AG133,Data!AE130)))</f>
        <v>3.6276509668528498</v>
      </c>
      <c r="O129">
        <f>IF(Transport!$H$4="Multi-unit Residential",Data!O130,IF(Transport!$H$4="Education",Data!AW130,IF(Transport!$H$4="Mixed-use Building",AH133,Data!AF130)))</f>
        <v>174.61891209999999</v>
      </c>
      <c r="P129">
        <f>IF(Transport!$H$4="Multi-unit Residential",Data!P130,IF(Transport!$H$4="Education",Data!AX130,IF(Transport!$H$4="Mixed-use Building",AI133,Data!AG130)))</f>
        <v>-36.671004830000001</v>
      </c>
    </row>
    <row r="130" spans="1:16" x14ac:dyDescent="0.55000000000000004">
      <c r="A130">
        <f>IF(Transport!$H$4="Multi-unit Residential",Data!A131,IF(Transport!$H$4="Education",Data!AI131,IF(Transport!$H$4="Mixed-use Building",T134,Data!R131)))</f>
        <v>113600</v>
      </c>
      <c r="B130" t="str">
        <f>IF(Transport!$H$4="Multi-unit Residential",Data!B131,IF(Transport!$H$4="Education",Data!AJ131,IF(Transport!$H$4="Mixed-use Building",U134,Data!S131)))</f>
        <v>Kingsway</v>
      </c>
      <c r="C130" t="str">
        <f>IF(Transport!$H$4="Multi-unit Residential",Data!C131,IF(Transport!$H$4="Education",Data!AK131,IF(Transport!$H$4="Mixed-use Building",V134,Data!T131)))</f>
        <v>New Zealand</v>
      </c>
      <c r="D130">
        <f>IF(Transport!$H$4="Multi-unit Residential",Data!D131,IF(Transport!$H$4="Education",Data!AL131,IF(Transport!$H$4="Mixed-use Building",W134,Data!U131)))</f>
        <v>0</v>
      </c>
      <c r="E130">
        <f>IF(Transport!$H$4="Multi-unit Residential",Data!E131,IF(Transport!$H$4="Education",Data!AM131,IF(Transport!$H$4="Mixed-use Building",X134,Data!V131)))</f>
        <v>0</v>
      </c>
      <c r="F130">
        <f>IF(Transport!$H$4="Multi-unit Residential",Data!F131,IF(Transport!$H$4="Education",Data!AN131,IF(Transport!$H$4="Mixed-use Building",Y134,Data!W131)))</f>
        <v>0</v>
      </c>
      <c r="G130">
        <f>IF(Transport!$H$4="Multi-unit Residential",Data!G131,IF(Transport!$H$4="Education",Data!AO131,IF(Transport!$H$4="Mixed-use Building",Z134,Data!X131)))</f>
        <v>0</v>
      </c>
      <c r="H130">
        <f>IF(Transport!$H$4="Multi-unit Residential",Data!H131,IF(Transport!$H$4="Education",Data!AP131,IF(Transport!$H$4="Mixed-use Building",AA134,Data!Y131)))</f>
        <v>1</v>
      </c>
      <c r="I130">
        <f>IF(Transport!$H$4="Multi-unit Residential",Data!I131,IF(Transport!$H$4="Education",Data!AQ131,IF(Transport!$H$4="Mixed-use Building",AB134,Data!Z131)))</f>
        <v>0</v>
      </c>
      <c r="J130">
        <f>IF(Transport!$H$4="Multi-unit Residential",Data!J131,IF(Transport!$H$4="Education",Data!AR131,IF(Transport!$H$4="Mixed-use Building",AC134,Data!AA131)))</f>
        <v>0</v>
      </c>
      <c r="K130">
        <f>IF(Transport!$H$4="Multi-unit Residential",Data!K131,IF(Transport!$H$4="Education",Data!AS131,IF(Transport!$H$4="Mixed-use Building",AD134,Data!AB131)))</f>
        <v>0</v>
      </c>
      <c r="L130">
        <f>IF(Transport!$H$4="Multi-unit Residential",Data!L131,IF(Transport!$H$4="Education",Data!AT131,IF(Transport!$H$4="Mixed-use Building",AE134,Data!AC131)))</f>
        <v>0</v>
      </c>
      <c r="M130">
        <f>IF(Transport!$H$4="Multi-unit Residential",Data!M131,IF(Transport!$H$4="Education",Data!AU131,IF(Transport!$H$4="Mixed-use Building",AF134,Data!AD131)))</f>
        <v>0.02</v>
      </c>
      <c r="N130">
        <f>IF(Transport!$H$4="Multi-unit Residential",Data!N131,IF(Transport!$H$4="Education",Data!AV131,IF(Transport!$H$4="Mixed-use Building",AG134,Data!AE131)))</f>
        <v>2.10376478451537</v>
      </c>
      <c r="O130">
        <f>IF(Transport!$H$4="Multi-unit Residential",Data!O131,IF(Transport!$H$4="Education",Data!AW131,IF(Transport!$H$4="Mixed-use Building",AH134,Data!AF131)))</f>
        <v>174.68651439999999</v>
      </c>
      <c r="P130">
        <f>IF(Transport!$H$4="Multi-unit Residential",Data!P131,IF(Transport!$H$4="Education",Data!AX131,IF(Transport!$H$4="Mixed-use Building",AI134,Data!AG131)))</f>
        <v>-36.606064269999997</v>
      </c>
    </row>
    <row r="131" spans="1:16" x14ac:dyDescent="0.55000000000000004">
      <c r="A131">
        <f>IF(Transport!$H$4="Multi-unit Residential",Data!A132,IF(Transport!$H$4="Education",Data!AI132,IF(Transport!$H$4="Mixed-use Building",T135,Data!R132)))</f>
        <v>113800</v>
      </c>
      <c r="B131" t="str">
        <f>IF(Transport!$H$4="Multi-unit Residential",Data!B132,IF(Transport!$H$4="Education",Data!AJ132,IF(Transport!$H$4="Mixed-use Building",U135,Data!S132)))</f>
        <v>Silverdale Central (Auckland)</v>
      </c>
      <c r="C131" t="str">
        <f>IF(Transport!$H$4="Multi-unit Residential",Data!C132,IF(Transport!$H$4="Education",Data!AK132,IF(Transport!$H$4="Mixed-use Building",V135,Data!T132)))</f>
        <v>New Zealand</v>
      </c>
      <c r="D131">
        <f>IF(Transport!$H$4="Multi-unit Residential",Data!D132,IF(Transport!$H$4="Education",Data!AL132,IF(Transport!$H$4="Mixed-use Building",W135,Data!U132)))</f>
        <v>0</v>
      </c>
      <c r="E131">
        <f>IF(Transport!$H$4="Multi-unit Residential",Data!E132,IF(Transport!$H$4="Education",Data!AM132,IF(Transport!$H$4="Mixed-use Building",X135,Data!V132)))</f>
        <v>0.01</v>
      </c>
      <c r="F131">
        <f>IF(Transport!$H$4="Multi-unit Residential",Data!F132,IF(Transport!$H$4="Education",Data!AN132,IF(Transport!$H$4="Mixed-use Building",Y135,Data!W132)))</f>
        <v>0</v>
      </c>
      <c r="G131">
        <f>IF(Transport!$H$4="Multi-unit Residential",Data!G132,IF(Transport!$H$4="Education",Data!AO132,IF(Transport!$H$4="Mixed-use Building",Z135,Data!X132)))</f>
        <v>0</v>
      </c>
      <c r="H131">
        <f>IF(Transport!$H$4="Multi-unit Residential",Data!H132,IF(Transport!$H$4="Education",Data!AP132,IF(Transport!$H$4="Mixed-use Building",AA135,Data!Y132)))</f>
        <v>0.96</v>
      </c>
      <c r="I131">
        <f>IF(Transport!$H$4="Multi-unit Residential",Data!I132,IF(Transport!$H$4="Education",Data!AQ132,IF(Transport!$H$4="Mixed-use Building",AB135,Data!Z132)))</f>
        <v>0.02</v>
      </c>
      <c r="J131">
        <f>IF(Transport!$H$4="Multi-unit Residential",Data!J132,IF(Transport!$H$4="Education",Data!AR132,IF(Transport!$H$4="Mixed-use Building",AC135,Data!AA132)))</f>
        <v>0</v>
      </c>
      <c r="K131">
        <f>IF(Transport!$H$4="Multi-unit Residential",Data!K132,IF(Transport!$H$4="Education",Data!AS132,IF(Transport!$H$4="Mixed-use Building",AD135,Data!AB132)))</f>
        <v>0</v>
      </c>
      <c r="L131">
        <f>IF(Transport!$H$4="Multi-unit Residential",Data!L132,IF(Transport!$H$4="Education",Data!AT132,IF(Transport!$H$4="Mixed-use Building",AE135,Data!AC132)))</f>
        <v>0.01</v>
      </c>
      <c r="M131">
        <f>IF(Transport!$H$4="Multi-unit Residential",Data!M132,IF(Transport!$H$4="Education",Data!AU132,IF(Transport!$H$4="Mixed-use Building",AF135,Data!AD132)))</f>
        <v>0.02</v>
      </c>
      <c r="N131">
        <f>IF(Transport!$H$4="Multi-unit Residential",Data!N132,IF(Transport!$H$4="Education",Data!AV132,IF(Transport!$H$4="Mixed-use Building",AG135,Data!AE132)))</f>
        <v>9.3096821056083705</v>
      </c>
      <c r="O131">
        <f>IF(Transport!$H$4="Multi-unit Residential",Data!O132,IF(Transport!$H$4="Education",Data!AW132,IF(Transport!$H$4="Mixed-use Building",AH135,Data!AF132)))</f>
        <v>174.67493059999899</v>
      </c>
      <c r="P131">
        <f>IF(Transport!$H$4="Multi-unit Residential",Data!P132,IF(Transport!$H$4="Education",Data!AX132,IF(Transport!$H$4="Mixed-use Building",AI135,Data!AG132)))</f>
        <v>-36.624020129999998</v>
      </c>
    </row>
    <row r="132" spans="1:16" x14ac:dyDescent="0.55000000000000004">
      <c r="A132">
        <f>IF(Transport!$H$4="Multi-unit Residential",Data!A133,IF(Transport!$H$4="Education",Data!AI133,IF(Transport!$H$4="Mixed-use Building",T136,Data!R133)))</f>
        <v>113900</v>
      </c>
      <c r="B132" t="str">
        <f>IF(Transport!$H$4="Multi-unit Residential",Data!B133,IF(Transport!$H$4="Education",Data!AJ133,IF(Transport!$H$4="Mixed-use Building",U136,Data!S133)))</f>
        <v>Red Beach West</v>
      </c>
      <c r="C132" t="str">
        <f>IF(Transport!$H$4="Multi-unit Residential",Data!C133,IF(Transport!$H$4="Education",Data!AK133,IF(Transport!$H$4="Mixed-use Building",V136,Data!T133)))</f>
        <v>New Zealand</v>
      </c>
      <c r="D132">
        <f>IF(Transport!$H$4="Multi-unit Residential",Data!D133,IF(Transport!$H$4="Education",Data!AL133,IF(Transport!$H$4="Mixed-use Building",W136,Data!U133)))</f>
        <v>0</v>
      </c>
      <c r="E132">
        <f>IF(Transport!$H$4="Multi-unit Residential",Data!E133,IF(Transport!$H$4="Education",Data!AM133,IF(Transport!$H$4="Mixed-use Building",X136,Data!V133)))</f>
        <v>0</v>
      </c>
      <c r="F132">
        <f>IF(Transport!$H$4="Multi-unit Residential",Data!F133,IF(Transport!$H$4="Education",Data!AN133,IF(Transport!$H$4="Mixed-use Building",Y136,Data!W133)))</f>
        <v>0</v>
      </c>
      <c r="G132">
        <f>IF(Transport!$H$4="Multi-unit Residential",Data!G133,IF(Transport!$H$4="Education",Data!AO133,IF(Transport!$H$4="Mixed-use Building",Z136,Data!X133)))</f>
        <v>0</v>
      </c>
      <c r="H132">
        <f>IF(Transport!$H$4="Multi-unit Residential",Data!H133,IF(Transport!$H$4="Education",Data!AP133,IF(Transport!$H$4="Mixed-use Building",AA136,Data!Y133)))</f>
        <v>0.96</v>
      </c>
      <c r="I132">
        <f>IF(Transport!$H$4="Multi-unit Residential",Data!I133,IF(Transport!$H$4="Education",Data!AQ133,IF(Transport!$H$4="Mixed-use Building",AB136,Data!Z133)))</f>
        <v>0</v>
      </c>
      <c r="J132">
        <f>IF(Transport!$H$4="Multi-unit Residential",Data!J133,IF(Transport!$H$4="Education",Data!AR133,IF(Transport!$H$4="Mixed-use Building",AC136,Data!AA133)))</f>
        <v>0</v>
      </c>
      <c r="K132">
        <f>IF(Transport!$H$4="Multi-unit Residential",Data!K133,IF(Transport!$H$4="Education",Data!AS133,IF(Transport!$H$4="Mixed-use Building",AD136,Data!AB133)))</f>
        <v>0</v>
      </c>
      <c r="L132">
        <f>IF(Transport!$H$4="Multi-unit Residential",Data!L133,IF(Transport!$H$4="Education",Data!AT133,IF(Transport!$H$4="Mixed-use Building",AE136,Data!AC133)))</f>
        <v>0.04</v>
      </c>
      <c r="M132">
        <f>IF(Transport!$H$4="Multi-unit Residential",Data!M133,IF(Transport!$H$4="Education",Data!AU133,IF(Transport!$H$4="Mixed-use Building",AF136,Data!AD133)))</f>
        <v>0.02</v>
      </c>
      <c r="N132">
        <f>IF(Transport!$H$4="Multi-unit Residential",Data!N133,IF(Transport!$H$4="Education",Data!AV133,IF(Transport!$H$4="Mixed-use Building",AG136,Data!AE133)))</f>
        <v>3.7482132389127698</v>
      </c>
      <c r="O132">
        <f>IF(Transport!$H$4="Multi-unit Residential",Data!O133,IF(Transport!$H$4="Education",Data!AW133,IF(Transport!$H$4="Mixed-use Building",AH136,Data!AF133)))</f>
        <v>174.69545959999999</v>
      </c>
      <c r="P132">
        <f>IF(Transport!$H$4="Multi-unit Residential",Data!P133,IF(Transport!$H$4="Education",Data!AX133,IF(Transport!$H$4="Mixed-use Building",AI136,Data!AG133)))</f>
        <v>-36.611270310000002</v>
      </c>
    </row>
    <row r="133" spans="1:16" x14ac:dyDescent="0.55000000000000004">
      <c r="A133">
        <f>IF(Transport!$H$4="Multi-unit Residential",Data!A134,IF(Transport!$H$4="Education",Data!AI134,IF(Transport!$H$4="Mixed-use Building",T137,Data!R134)))</f>
        <v>114000</v>
      </c>
      <c r="B133" t="str">
        <f>IF(Transport!$H$4="Multi-unit Residential",Data!B134,IF(Transport!$H$4="Education",Data!AJ134,IF(Transport!$H$4="Mixed-use Building",U137,Data!S134)))</f>
        <v>Red Beach East</v>
      </c>
      <c r="C133" t="str">
        <f>IF(Transport!$H$4="Multi-unit Residential",Data!C134,IF(Transport!$H$4="Education",Data!AK134,IF(Transport!$H$4="Mixed-use Building",V137,Data!T134)))</f>
        <v>New Zealand</v>
      </c>
      <c r="D133">
        <f>IF(Transport!$H$4="Multi-unit Residential",Data!D134,IF(Transport!$H$4="Education",Data!AL134,IF(Transport!$H$4="Mixed-use Building",W137,Data!U134)))</f>
        <v>0</v>
      </c>
      <c r="E133">
        <f>IF(Transport!$H$4="Multi-unit Residential",Data!E134,IF(Transport!$H$4="Education",Data!AM134,IF(Transport!$H$4="Mixed-use Building",X137,Data!V134)))</f>
        <v>0</v>
      </c>
      <c r="F133">
        <f>IF(Transport!$H$4="Multi-unit Residential",Data!F134,IF(Transport!$H$4="Education",Data!AN134,IF(Transport!$H$4="Mixed-use Building",Y137,Data!W134)))</f>
        <v>0</v>
      </c>
      <c r="G133">
        <f>IF(Transport!$H$4="Multi-unit Residential",Data!G134,IF(Transport!$H$4="Education",Data!AO134,IF(Transport!$H$4="Mixed-use Building",Z137,Data!X134)))</f>
        <v>0</v>
      </c>
      <c r="H133">
        <f>IF(Transport!$H$4="Multi-unit Residential",Data!H134,IF(Transport!$H$4="Education",Data!AP134,IF(Transport!$H$4="Mixed-use Building",AA137,Data!Y134)))</f>
        <v>0.92</v>
      </c>
      <c r="I133">
        <f>IF(Transport!$H$4="Multi-unit Residential",Data!I134,IF(Transport!$H$4="Education",Data!AQ134,IF(Transport!$H$4="Mixed-use Building",AB137,Data!Z134)))</f>
        <v>0</v>
      </c>
      <c r="J133">
        <f>IF(Transport!$H$4="Multi-unit Residential",Data!J134,IF(Transport!$H$4="Education",Data!AR134,IF(Transport!$H$4="Mixed-use Building",AC137,Data!AA134)))</f>
        <v>0</v>
      </c>
      <c r="K133">
        <f>IF(Transport!$H$4="Multi-unit Residential",Data!K134,IF(Transport!$H$4="Education",Data!AS134,IF(Transport!$H$4="Mixed-use Building",AD137,Data!AB134)))</f>
        <v>0</v>
      </c>
      <c r="L133">
        <f>IF(Transport!$H$4="Multi-unit Residential",Data!L134,IF(Transport!$H$4="Education",Data!AT134,IF(Transport!$H$4="Mixed-use Building",AE137,Data!AC134)))</f>
        <v>0.08</v>
      </c>
      <c r="M133">
        <f>IF(Transport!$H$4="Multi-unit Residential",Data!M134,IF(Transport!$H$4="Education",Data!AU134,IF(Transport!$H$4="Mixed-use Building",AF137,Data!AD134)))</f>
        <v>0.02</v>
      </c>
      <c r="N133">
        <f>IF(Transport!$H$4="Multi-unit Residential",Data!N134,IF(Transport!$H$4="Education",Data!AV134,IF(Transport!$H$4="Mixed-use Building",AG137,Data!AE134)))</f>
        <v>2.3257649151784801</v>
      </c>
      <c r="O133">
        <f>IF(Transport!$H$4="Multi-unit Residential",Data!O134,IF(Transport!$H$4="Education",Data!AW134,IF(Transport!$H$4="Mixed-use Building",AH137,Data!AF134)))</f>
        <v>174.70488989999899</v>
      </c>
      <c r="P133">
        <f>IF(Transport!$H$4="Multi-unit Residential",Data!P134,IF(Transport!$H$4="Education",Data!AX134,IF(Transport!$H$4="Mixed-use Building",AI137,Data!AG134)))</f>
        <v>-36.605921180000003</v>
      </c>
    </row>
    <row r="134" spans="1:16" x14ac:dyDescent="0.55000000000000004">
      <c r="A134">
        <f>IF(Transport!$H$4="Multi-unit Residential",Data!A135,IF(Transport!$H$4="Education",Data!AI135,IF(Transport!$H$4="Mixed-use Building",T138,Data!R135)))</f>
        <v>114100</v>
      </c>
      <c r="B134" t="str">
        <f>IF(Transport!$H$4="Multi-unit Residential",Data!B135,IF(Transport!$H$4="Education",Data!AJ135,IF(Transport!$H$4="Mixed-use Building",U138,Data!S135)))</f>
        <v>Silverdale South (Auckland)</v>
      </c>
      <c r="C134" t="str">
        <f>IF(Transport!$H$4="Multi-unit Residential",Data!C135,IF(Transport!$H$4="Education",Data!AK135,IF(Transport!$H$4="Mixed-use Building",V138,Data!T135)))</f>
        <v>New Zealand</v>
      </c>
      <c r="D134">
        <f>IF(Transport!$H$4="Multi-unit Residential",Data!D135,IF(Transport!$H$4="Education",Data!AL135,IF(Transport!$H$4="Mixed-use Building",W138,Data!U135)))</f>
        <v>0</v>
      </c>
      <c r="E134">
        <f>IF(Transport!$H$4="Multi-unit Residential",Data!E135,IF(Transport!$H$4="Education",Data!AM135,IF(Transport!$H$4="Mixed-use Building",X138,Data!V135)))</f>
        <v>0</v>
      </c>
      <c r="F134">
        <f>IF(Transport!$H$4="Multi-unit Residential",Data!F135,IF(Transport!$H$4="Education",Data!AN135,IF(Transport!$H$4="Mixed-use Building",Y138,Data!W135)))</f>
        <v>0</v>
      </c>
      <c r="G134">
        <f>IF(Transport!$H$4="Multi-unit Residential",Data!G135,IF(Transport!$H$4="Education",Data!AO135,IF(Transport!$H$4="Mixed-use Building",Z138,Data!X135)))</f>
        <v>0</v>
      </c>
      <c r="H134">
        <f>IF(Transport!$H$4="Multi-unit Residential",Data!H135,IF(Transport!$H$4="Education",Data!AP135,IF(Transport!$H$4="Mixed-use Building",AA138,Data!Y135)))</f>
        <v>0.83</v>
      </c>
      <c r="I134">
        <f>IF(Transport!$H$4="Multi-unit Residential",Data!I135,IF(Transport!$H$4="Education",Data!AQ135,IF(Transport!$H$4="Mixed-use Building",AB138,Data!Z135)))</f>
        <v>0</v>
      </c>
      <c r="J134">
        <f>IF(Transport!$H$4="Multi-unit Residential",Data!J135,IF(Transport!$H$4="Education",Data!AR135,IF(Transport!$H$4="Mixed-use Building",AC138,Data!AA135)))</f>
        <v>0</v>
      </c>
      <c r="K134">
        <f>IF(Transport!$H$4="Multi-unit Residential",Data!K135,IF(Transport!$H$4="Education",Data!AS135,IF(Transport!$H$4="Mixed-use Building",AD138,Data!AB135)))</f>
        <v>0</v>
      </c>
      <c r="L134">
        <f>IF(Transport!$H$4="Multi-unit Residential",Data!L135,IF(Transport!$H$4="Education",Data!AT135,IF(Transport!$H$4="Mixed-use Building",AE138,Data!AC135)))</f>
        <v>0.17</v>
      </c>
      <c r="M134">
        <f>IF(Transport!$H$4="Multi-unit Residential",Data!M135,IF(Transport!$H$4="Education",Data!AU135,IF(Transport!$H$4="Mixed-use Building",AF138,Data!AD135)))</f>
        <v>0.02</v>
      </c>
      <c r="N134" t="str">
        <f>IF(Transport!$H$4="Multi-unit Residential",Data!N135,IF(Transport!$H$4="Education",Data!AV135,IF(Transport!$H$4="Mixed-use Building",AG138,Data!AE135)))</f>
        <v>?</v>
      </c>
      <c r="O134">
        <f>IF(Transport!$H$4="Multi-unit Residential",Data!O135,IF(Transport!$H$4="Education",Data!AW135,IF(Transport!$H$4="Mixed-use Building",AH138,Data!AF135)))</f>
        <v>174.68791659999999</v>
      </c>
      <c r="P134">
        <f>IF(Transport!$H$4="Multi-unit Residential",Data!P135,IF(Transport!$H$4="Education",Data!AX135,IF(Transport!$H$4="Mixed-use Building",AI138,Data!AG135)))</f>
        <v>-36.636636549999999</v>
      </c>
    </row>
    <row r="135" spans="1:16" x14ac:dyDescent="0.55000000000000004">
      <c r="A135">
        <f>IF(Transport!$H$4="Multi-unit Residential",Data!A136,IF(Transport!$H$4="Education",Data!AI136,IF(Transport!$H$4="Mixed-use Building",T139,Data!R136)))</f>
        <v>114200</v>
      </c>
      <c r="B135" t="str">
        <f>IF(Transport!$H$4="Multi-unit Residential",Data!B136,IF(Transport!$H$4="Education",Data!AJ136,IF(Transport!$H$4="Mixed-use Building",U139,Data!S136)))</f>
        <v>Waimauku</v>
      </c>
      <c r="C135" t="str">
        <f>IF(Transport!$H$4="Multi-unit Residential",Data!C136,IF(Transport!$H$4="Education",Data!AK136,IF(Transport!$H$4="Mixed-use Building",V139,Data!T136)))</f>
        <v>New Zealand</v>
      </c>
      <c r="D135">
        <f>IF(Transport!$H$4="Multi-unit Residential",Data!D136,IF(Transport!$H$4="Education",Data!AL136,IF(Transport!$H$4="Mixed-use Building",W139,Data!U136)))</f>
        <v>0</v>
      </c>
      <c r="E135">
        <f>IF(Transport!$H$4="Multi-unit Residential",Data!E136,IF(Transport!$H$4="Education",Data!AM136,IF(Transport!$H$4="Mixed-use Building",X139,Data!V136)))</f>
        <v>0</v>
      </c>
      <c r="F135">
        <f>IF(Transport!$H$4="Multi-unit Residential",Data!F136,IF(Transport!$H$4="Education",Data!AN136,IF(Transport!$H$4="Mixed-use Building",Y139,Data!W136)))</f>
        <v>0</v>
      </c>
      <c r="G135">
        <f>IF(Transport!$H$4="Multi-unit Residential",Data!G136,IF(Transport!$H$4="Education",Data!AO136,IF(Transport!$H$4="Mixed-use Building",Z139,Data!X136)))</f>
        <v>0</v>
      </c>
      <c r="H135">
        <f>IF(Transport!$H$4="Multi-unit Residential",Data!H136,IF(Transport!$H$4="Education",Data!AP136,IF(Transport!$H$4="Mixed-use Building",AA139,Data!Y136)))</f>
        <v>0.93</v>
      </c>
      <c r="I135">
        <f>IF(Transport!$H$4="Multi-unit Residential",Data!I136,IF(Transport!$H$4="Education",Data!AQ136,IF(Transport!$H$4="Mixed-use Building",AB139,Data!Z136)))</f>
        <v>0</v>
      </c>
      <c r="J135">
        <f>IF(Transport!$H$4="Multi-unit Residential",Data!J136,IF(Transport!$H$4="Education",Data!AR136,IF(Transport!$H$4="Mixed-use Building",AC139,Data!AA136)))</f>
        <v>0</v>
      </c>
      <c r="K135">
        <f>IF(Transport!$H$4="Multi-unit Residential",Data!K136,IF(Transport!$H$4="Education",Data!AS136,IF(Transport!$H$4="Mixed-use Building",AD139,Data!AB136)))</f>
        <v>0</v>
      </c>
      <c r="L135">
        <f>IF(Transport!$H$4="Multi-unit Residential",Data!L136,IF(Transport!$H$4="Education",Data!AT136,IF(Transport!$H$4="Mixed-use Building",AE139,Data!AC136)))</f>
        <v>7.0000000000000007E-2</v>
      </c>
      <c r="M135">
        <f>IF(Transport!$H$4="Multi-unit Residential",Data!M136,IF(Transport!$H$4="Education",Data!AU136,IF(Transport!$H$4="Mixed-use Building",AF139,Data!AD136)))</f>
        <v>0.02</v>
      </c>
      <c r="N135">
        <f>IF(Transport!$H$4="Multi-unit Residential",Data!N136,IF(Transport!$H$4="Education",Data!AV136,IF(Transport!$H$4="Mixed-use Building",AG139,Data!AE136)))</f>
        <v>6.7043256371784699</v>
      </c>
      <c r="O135">
        <f>IF(Transport!$H$4="Multi-unit Residential",Data!O136,IF(Transport!$H$4="Education",Data!AW136,IF(Transport!$H$4="Mixed-use Building",AH139,Data!AF136)))</f>
        <v>174.4790399</v>
      </c>
      <c r="P135">
        <f>IF(Transport!$H$4="Multi-unit Residential",Data!P136,IF(Transport!$H$4="Education",Data!AX136,IF(Transport!$H$4="Mixed-use Building",AI139,Data!AG136)))</f>
        <v>-36.777277840000004</v>
      </c>
    </row>
    <row r="136" spans="1:16" x14ac:dyDescent="0.55000000000000004">
      <c r="A136">
        <f>IF(Transport!$H$4="Multi-unit Residential",Data!A137,IF(Transport!$H$4="Education",Data!AI137,IF(Transport!$H$4="Mixed-use Building",T140,Data!R137)))</f>
        <v>114300</v>
      </c>
      <c r="B136" t="str">
        <f>IF(Transport!$H$4="Multi-unit Residential",Data!B137,IF(Transport!$H$4="Education",Data!AJ137,IF(Transport!$H$4="Mixed-use Building",U140,Data!S137)))</f>
        <v>Gulf Islands</v>
      </c>
      <c r="C136" t="str">
        <f>IF(Transport!$H$4="Multi-unit Residential",Data!C137,IF(Transport!$H$4="Education",Data!AK137,IF(Transport!$H$4="Mixed-use Building",V140,Data!T137)))</f>
        <v>New Zealand</v>
      </c>
      <c r="D136" t="str">
        <f>IF(Transport!$H$4="Multi-unit Residential",Data!D137,IF(Transport!$H$4="Education",Data!AL137,IF(Transport!$H$4="Mixed-use Building",W140,Data!U137)))</f>
        <v>?</v>
      </c>
      <c r="E136" t="str">
        <f>IF(Transport!$H$4="Multi-unit Residential",Data!E137,IF(Transport!$H$4="Education",Data!AM137,IF(Transport!$H$4="Mixed-use Building",X140,Data!V137)))</f>
        <v>?</v>
      </c>
      <c r="F136" t="str">
        <f>IF(Transport!$H$4="Multi-unit Residential",Data!F137,IF(Transport!$H$4="Education",Data!AN137,IF(Transport!$H$4="Mixed-use Building",Y140,Data!W137)))</f>
        <v>?</v>
      </c>
      <c r="G136">
        <f>IF(Transport!$H$4="Multi-unit Residential",Data!G137,IF(Transport!$H$4="Education",Data!AO137,IF(Transport!$H$4="Mixed-use Building",Z140,Data!X137)))</f>
        <v>0</v>
      </c>
      <c r="H136" t="str">
        <f>IF(Transport!$H$4="Multi-unit Residential",Data!H137,IF(Transport!$H$4="Education",Data!AP137,IF(Transport!$H$4="Mixed-use Building",AA140,Data!Y137)))</f>
        <v>?</v>
      </c>
      <c r="I136" t="str">
        <f>IF(Transport!$H$4="Multi-unit Residential",Data!I137,IF(Transport!$H$4="Education",Data!AQ137,IF(Transport!$H$4="Mixed-use Building",AB140,Data!Z137)))</f>
        <v>?</v>
      </c>
      <c r="J136">
        <f>IF(Transport!$H$4="Multi-unit Residential",Data!J137,IF(Transport!$H$4="Education",Data!AR137,IF(Transport!$H$4="Mixed-use Building",AC140,Data!AA137)))</f>
        <v>0</v>
      </c>
      <c r="K136" t="str">
        <f>IF(Transport!$H$4="Multi-unit Residential",Data!K137,IF(Transport!$H$4="Education",Data!AS137,IF(Transport!$H$4="Mixed-use Building",AD140,Data!AB137)))</f>
        <v>?</v>
      </c>
      <c r="L136" t="str">
        <f>IF(Transport!$H$4="Multi-unit Residential",Data!L137,IF(Transport!$H$4="Education",Data!AT137,IF(Transport!$H$4="Mixed-use Building",AE140,Data!AC137)))</f>
        <v>?</v>
      </c>
      <c r="M136">
        <f>IF(Transport!$H$4="Multi-unit Residential",Data!M137,IF(Transport!$H$4="Education",Data!AU137,IF(Transport!$H$4="Mixed-use Building",AF140,Data!AD137)))</f>
        <v>0.02</v>
      </c>
      <c r="N136" t="str">
        <f>IF(Transport!$H$4="Multi-unit Residential",Data!N137,IF(Transport!$H$4="Education",Data!AV137,IF(Transport!$H$4="Mixed-use Building",AG140,Data!AE137)))</f>
        <v>?</v>
      </c>
      <c r="O136">
        <f>IF(Transport!$H$4="Multi-unit Residential",Data!O137,IF(Transport!$H$4="Education",Data!AW137,IF(Transport!$H$4="Mixed-use Building",AH140,Data!AF137)))</f>
        <v>174.87554349999999</v>
      </c>
      <c r="P136">
        <f>IF(Transport!$H$4="Multi-unit Residential",Data!P137,IF(Transport!$H$4="Education",Data!AX137,IF(Transport!$H$4="Mixed-use Building",AI140,Data!AG137)))</f>
        <v>-36.6581464</v>
      </c>
    </row>
    <row r="137" spans="1:16" x14ac:dyDescent="0.55000000000000004">
      <c r="A137">
        <f>IF(Transport!$H$4="Multi-unit Residential",Data!A138,IF(Transport!$H$4="Education",Data!AI138,IF(Transport!$H$4="Mixed-use Building",T141,Data!R138)))</f>
        <v>114400</v>
      </c>
      <c r="B137" t="str">
        <f>IF(Transport!$H$4="Multi-unit Residential",Data!B138,IF(Transport!$H$4="Education",Data!AJ138,IF(Transport!$H$4="Mixed-use Building",U141,Data!S138)))</f>
        <v>Vipond</v>
      </c>
      <c r="C137" t="str">
        <f>IF(Transport!$H$4="Multi-unit Residential",Data!C138,IF(Transport!$H$4="Education",Data!AK138,IF(Transport!$H$4="Mixed-use Building",V141,Data!T138)))</f>
        <v>New Zealand</v>
      </c>
      <c r="D137">
        <f>IF(Transport!$H$4="Multi-unit Residential",Data!D138,IF(Transport!$H$4="Education",Data!AL138,IF(Transport!$H$4="Mixed-use Building",W141,Data!U138)))</f>
        <v>0</v>
      </c>
      <c r="E137">
        <f>IF(Transport!$H$4="Multi-unit Residential",Data!E138,IF(Transport!$H$4="Education",Data!AM138,IF(Transport!$H$4="Mixed-use Building",X141,Data!V138)))</f>
        <v>0</v>
      </c>
      <c r="F137">
        <f>IF(Transport!$H$4="Multi-unit Residential",Data!F138,IF(Transport!$H$4="Education",Data!AN138,IF(Transport!$H$4="Mixed-use Building",Y141,Data!W138)))</f>
        <v>0</v>
      </c>
      <c r="G137">
        <f>IF(Transport!$H$4="Multi-unit Residential",Data!G138,IF(Transport!$H$4="Education",Data!AO138,IF(Transport!$H$4="Mixed-use Building",Z141,Data!X138)))</f>
        <v>0</v>
      </c>
      <c r="H137">
        <f>IF(Transport!$H$4="Multi-unit Residential",Data!H138,IF(Transport!$H$4="Education",Data!AP138,IF(Transport!$H$4="Mixed-use Building",AA141,Data!Y138)))</f>
        <v>0.89</v>
      </c>
      <c r="I137">
        <f>IF(Transport!$H$4="Multi-unit Residential",Data!I138,IF(Transport!$H$4="Education",Data!AQ138,IF(Transport!$H$4="Mixed-use Building",AB141,Data!Z138)))</f>
        <v>0</v>
      </c>
      <c r="J137">
        <f>IF(Transport!$H$4="Multi-unit Residential",Data!J138,IF(Transport!$H$4="Education",Data!AR138,IF(Transport!$H$4="Mixed-use Building",AC141,Data!AA138)))</f>
        <v>0</v>
      </c>
      <c r="K137">
        <f>IF(Transport!$H$4="Multi-unit Residential",Data!K138,IF(Transport!$H$4="Education",Data!AS138,IF(Transport!$H$4="Mixed-use Building",AD141,Data!AB138)))</f>
        <v>0</v>
      </c>
      <c r="L137">
        <f>IF(Transport!$H$4="Multi-unit Residential",Data!L138,IF(Transport!$H$4="Education",Data!AT138,IF(Transport!$H$4="Mixed-use Building",AE141,Data!AC138)))</f>
        <v>0.11</v>
      </c>
      <c r="M137">
        <f>IF(Transport!$H$4="Multi-unit Residential",Data!M138,IF(Transport!$H$4="Education",Data!AU138,IF(Transport!$H$4="Mixed-use Building",AF141,Data!AD138)))</f>
        <v>0.02</v>
      </c>
      <c r="N137">
        <f>IF(Transport!$H$4="Multi-unit Residential",Data!N138,IF(Transport!$H$4="Education",Data!AV138,IF(Transport!$H$4="Mixed-use Building",AG141,Data!AE138)))</f>
        <v>2.2054582113888102</v>
      </c>
      <c r="O137">
        <f>IF(Transport!$H$4="Multi-unit Residential",Data!O138,IF(Transport!$H$4="Education",Data!AW138,IF(Transport!$H$4="Mixed-use Building",AH141,Data!AF138)))</f>
        <v>174.71803990000001</v>
      </c>
      <c r="P137">
        <f>IF(Transport!$H$4="Multi-unit Residential",Data!P138,IF(Transport!$H$4="Education",Data!AX138,IF(Transport!$H$4="Mixed-use Building",AI141,Data!AG138)))</f>
        <v>-36.617963660000001</v>
      </c>
    </row>
    <row r="138" spans="1:16" x14ac:dyDescent="0.55000000000000004">
      <c r="A138">
        <f>IF(Transport!$H$4="Multi-unit Residential",Data!A139,IF(Transport!$H$4="Education",Data!AI139,IF(Transport!$H$4="Mixed-use Building",T142,Data!R139)))</f>
        <v>114500</v>
      </c>
      <c r="B138" t="str">
        <f>IF(Transport!$H$4="Multi-unit Residential",Data!B139,IF(Transport!$H$4="Education",Data!AJ139,IF(Transport!$H$4="Mixed-use Building",U142,Data!S139)))</f>
        <v>Muriwai</v>
      </c>
      <c r="C138" t="str">
        <f>IF(Transport!$H$4="Multi-unit Residential",Data!C139,IF(Transport!$H$4="Education",Data!AK139,IF(Transport!$H$4="Mixed-use Building",V142,Data!T139)))</f>
        <v>New Zealand</v>
      </c>
      <c r="D138">
        <f>IF(Transport!$H$4="Multi-unit Residential",Data!D139,IF(Transport!$H$4="Education",Data!AL139,IF(Transport!$H$4="Mixed-use Building",W142,Data!U139)))</f>
        <v>0</v>
      </c>
      <c r="E138">
        <f>IF(Transport!$H$4="Multi-unit Residential",Data!E139,IF(Transport!$H$4="Education",Data!AM139,IF(Transport!$H$4="Mixed-use Building",X142,Data!V139)))</f>
        <v>0</v>
      </c>
      <c r="F138">
        <f>IF(Transport!$H$4="Multi-unit Residential",Data!F139,IF(Transport!$H$4="Education",Data!AN139,IF(Transport!$H$4="Mixed-use Building",Y142,Data!W139)))</f>
        <v>0</v>
      </c>
      <c r="G138">
        <f>IF(Transport!$H$4="Multi-unit Residential",Data!G139,IF(Transport!$H$4="Education",Data!AO139,IF(Transport!$H$4="Mixed-use Building",Z142,Data!X139)))</f>
        <v>0</v>
      </c>
      <c r="H138">
        <f>IF(Transport!$H$4="Multi-unit Residential",Data!H139,IF(Transport!$H$4="Education",Data!AP139,IF(Transport!$H$4="Mixed-use Building",AA142,Data!Y139)))</f>
        <v>1</v>
      </c>
      <c r="I138">
        <f>IF(Transport!$H$4="Multi-unit Residential",Data!I139,IF(Transport!$H$4="Education",Data!AQ139,IF(Transport!$H$4="Mixed-use Building",AB142,Data!Z139)))</f>
        <v>0</v>
      </c>
      <c r="J138">
        <f>IF(Transport!$H$4="Multi-unit Residential",Data!J139,IF(Transport!$H$4="Education",Data!AR139,IF(Transport!$H$4="Mixed-use Building",AC142,Data!AA139)))</f>
        <v>0</v>
      </c>
      <c r="K138">
        <f>IF(Transport!$H$4="Multi-unit Residential",Data!K139,IF(Transport!$H$4="Education",Data!AS139,IF(Transport!$H$4="Mixed-use Building",AD142,Data!AB139)))</f>
        <v>0</v>
      </c>
      <c r="L138">
        <f>IF(Transport!$H$4="Multi-unit Residential",Data!L139,IF(Transport!$H$4="Education",Data!AT139,IF(Transport!$H$4="Mixed-use Building",AE142,Data!AC139)))</f>
        <v>0</v>
      </c>
      <c r="M138">
        <f>IF(Transport!$H$4="Multi-unit Residential",Data!M139,IF(Transport!$H$4="Education",Data!AU139,IF(Transport!$H$4="Mixed-use Building",AF142,Data!AD139)))</f>
        <v>0.02</v>
      </c>
      <c r="N138" t="str">
        <f>IF(Transport!$H$4="Multi-unit Residential",Data!N139,IF(Transport!$H$4="Education",Data!AV139,IF(Transport!$H$4="Mixed-use Building",AG142,Data!AE139)))</f>
        <v>?</v>
      </c>
      <c r="O138">
        <f>IF(Transport!$H$4="Multi-unit Residential",Data!O139,IF(Transport!$H$4="Education",Data!AW139,IF(Transport!$H$4="Mixed-use Building",AH142,Data!AF139)))</f>
        <v>174.4292264</v>
      </c>
      <c r="P138">
        <f>IF(Transport!$H$4="Multi-unit Residential",Data!P139,IF(Transport!$H$4="Education",Data!AX139,IF(Transport!$H$4="Mixed-use Building",AI142,Data!AG139)))</f>
        <v>-36.825251020000003</v>
      </c>
    </row>
    <row r="139" spans="1:16" x14ac:dyDescent="0.55000000000000004">
      <c r="A139">
        <f>IF(Transport!$H$4="Multi-unit Residential",Data!A140,IF(Transport!$H$4="Education",Data!AI140,IF(Transport!$H$4="Mixed-use Building",T143,Data!R140)))</f>
        <v>114600</v>
      </c>
      <c r="B139" t="str">
        <f>IF(Transport!$H$4="Multi-unit Residential",Data!B140,IF(Transport!$H$4="Education",Data!AJ140,IF(Transport!$H$4="Mixed-use Building",U143,Data!S140)))</f>
        <v>Stanmore Bay West</v>
      </c>
      <c r="C139" t="str">
        <f>IF(Transport!$H$4="Multi-unit Residential",Data!C140,IF(Transport!$H$4="Education",Data!AK140,IF(Transport!$H$4="Mixed-use Building",V143,Data!T140)))</f>
        <v>New Zealand</v>
      </c>
      <c r="D139">
        <f>IF(Transport!$H$4="Multi-unit Residential",Data!D140,IF(Transport!$H$4="Education",Data!AL140,IF(Transport!$H$4="Mixed-use Building",W143,Data!U140)))</f>
        <v>0</v>
      </c>
      <c r="E139">
        <f>IF(Transport!$H$4="Multi-unit Residential",Data!E140,IF(Transport!$H$4="Education",Data!AM140,IF(Transport!$H$4="Mixed-use Building",X143,Data!V140)))</f>
        <v>0</v>
      </c>
      <c r="F139">
        <f>IF(Transport!$H$4="Multi-unit Residential",Data!F140,IF(Transport!$H$4="Education",Data!AN140,IF(Transport!$H$4="Mixed-use Building",Y143,Data!W140)))</f>
        <v>0</v>
      </c>
      <c r="G139">
        <f>IF(Transport!$H$4="Multi-unit Residential",Data!G140,IF(Transport!$H$4="Education",Data!AO140,IF(Transport!$H$4="Mixed-use Building",Z143,Data!X140)))</f>
        <v>0</v>
      </c>
      <c r="H139">
        <f>IF(Transport!$H$4="Multi-unit Residential",Data!H140,IF(Transport!$H$4="Education",Data!AP140,IF(Transport!$H$4="Mixed-use Building",AA143,Data!Y140)))</f>
        <v>0.88</v>
      </c>
      <c r="I139">
        <f>IF(Transport!$H$4="Multi-unit Residential",Data!I140,IF(Transport!$H$4="Education",Data!AQ140,IF(Transport!$H$4="Mixed-use Building",AB143,Data!Z140)))</f>
        <v>0</v>
      </c>
      <c r="J139">
        <f>IF(Transport!$H$4="Multi-unit Residential",Data!J140,IF(Transport!$H$4="Education",Data!AR140,IF(Transport!$H$4="Mixed-use Building",AC143,Data!AA140)))</f>
        <v>0</v>
      </c>
      <c r="K139">
        <f>IF(Transport!$H$4="Multi-unit Residential",Data!K140,IF(Transport!$H$4="Education",Data!AS140,IF(Transport!$H$4="Mixed-use Building",AD143,Data!AB140)))</f>
        <v>0</v>
      </c>
      <c r="L139">
        <f>IF(Transport!$H$4="Multi-unit Residential",Data!L140,IF(Transport!$H$4="Education",Data!AT140,IF(Transport!$H$4="Mixed-use Building",AE143,Data!AC140)))</f>
        <v>0.12</v>
      </c>
      <c r="M139">
        <f>IF(Transport!$H$4="Multi-unit Residential",Data!M140,IF(Transport!$H$4="Education",Data!AU140,IF(Transport!$H$4="Mixed-use Building",AF143,Data!AD140)))</f>
        <v>0.02</v>
      </c>
      <c r="N139">
        <f>IF(Transport!$H$4="Multi-unit Residential",Data!N140,IF(Transport!$H$4="Education",Data!AV140,IF(Transport!$H$4="Mixed-use Building",AG143,Data!AE140)))</f>
        <v>2.34296614675615</v>
      </c>
      <c r="O139">
        <f>IF(Transport!$H$4="Multi-unit Residential",Data!O140,IF(Transport!$H$4="Education",Data!AW140,IF(Transport!$H$4="Mixed-use Building",AH143,Data!AF140)))</f>
        <v>174.727836</v>
      </c>
      <c r="P139">
        <f>IF(Transport!$H$4="Multi-unit Residential",Data!P140,IF(Transport!$H$4="Education",Data!AX140,IF(Transport!$H$4="Mixed-use Building",AI143,Data!AG140)))</f>
        <v>-36.623710989999999</v>
      </c>
    </row>
    <row r="140" spans="1:16" x14ac:dyDescent="0.55000000000000004">
      <c r="A140">
        <f>IF(Transport!$H$4="Multi-unit Residential",Data!A141,IF(Transport!$H$4="Education",Data!AI141,IF(Transport!$H$4="Mixed-use Building",T144,Data!R141)))</f>
        <v>114700</v>
      </c>
      <c r="B140" t="str">
        <f>IF(Transport!$H$4="Multi-unit Residential",Data!B141,IF(Transport!$H$4="Education",Data!AJ141,IF(Transport!$H$4="Mixed-use Building",U144,Data!S141)))</f>
        <v>Kumeu Rural West</v>
      </c>
      <c r="C140" t="str">
        <f>IF(Transport!$H$4="Multi-unit Residential",Data!C141,IF(Transport!$H$4="Education",Data!AK141,IF(Transport!$H$4="Mixed-use Building",V144,Data!T141)))</f>
        <v>New Zealand</v>
      </c>
      <c r="D140">
        <f>IF(Transport!$H$4="Multi-unit Residential",Data!D141,IF(Transport!$H$4="Education",Data!AL141,IF(Transport!$H$4="Mixed-use Building",W144,Data!U141)))</f>
        <v>0</v>
      </c>
      <c r="E140">
        <f>IF(Transport!$H$4="Multi-unit Residential",Data!E141,IF(Transport!$H$4="Education",Data!AM141,IF(Transport!$H$4="Mixed-use Building",X144,Data!V141)))</f>
        <v>0</v>
      </c>
      <c r="F140">
        <f>IF(Transport!$H$4="Multi-unit Residential",Data!F141,IF(Transport!$H$4="Education",Data!AN141,IF(Transport!$H$4="Mixed-use Building",Y144,Data!W141)))</f>
        <v>0</v>
      </c>
      <c r="G140">
        <f>IF(Transport!$H$4="Multi-unit Residential",Data!G141,IF(Transport!$H$4="Education",Data!AO141,IF(Transport!$H$4="Mixed-use Building",Z144,Data!X141)))</f>
        <v>0</v>
      </c>
      <c r="H140">
        <f>IF(Transport!$H$4="Multi-unit Residential",Data!H141,IF(Transport!$H$4="Education",Data!AP141,IF(Transport!$H$4="Mixed-use Building",AA144,Data!Y141)))</f>
        <v>1</v>
      </c>
      <c r="I140">
        <f>IF(Transport!$H$4="Multi-unit Residential",Data!I141,IF(Transport!$H$4="Education",Data!AQ141,IF(Transport!$H$4="Mixed-use Building",AB144,Data!Z141)))</f>
        <v>0</v>
      </c>
      <c r="J140">
        <f>IF(Transport!$H$4="Multi-unit Residential",Data!J141,IF(Transport!$H$4="Education",Data!AR141,IF(Transport!$H$4="Mixed-use Building",AC144,Data!AA141)))</f>
        <v>0</v>
      </c>
      <c r="K140">
        <f>IF(Transport!$H$4="Multi-unit Residential",Data!K141,IF(Transport!$H$4="Education",Data!AS141,IF(Transport!$H$4="Mixed-use Building",AD144,Data!AB141)))</f>
        <v>0</v>
      </c>
      <c r="L140">
        <f>IF(Transport!$H$4="Multi-unit Residential",Data!L141,IF(Transport!$H$4="Education",Data!AT141,IF(Transport!$H$4="Mixed-use Building",AE144,Data!AC141)))</f>
        <v>0</v>
      </c>
      <c r="M140">
        <f>IF(Transport!$H$4="Multi-unit Residential",Data!M141,IF(Transport!$H$4="Education",Data!AU141,IF(Transport!$H$4="Mixed-use Building",AF144,Data!AD141)))</f>
        <v>0.02</v>
      </c>
      <c r="N140">
        <f>IF(Transport!$H$4="Multi-unit Residential",Data!N141,IF(Transport!$H$4="Education",Data!AV141,IF(Transport!$H$4="Mixed-use Building",AG144,Data!AE141)))</f>
        <v>3.6140158467082402</v>
      </c>
      <c r="O140">
        <f>IF(Transport!$H$4="Multi-unit Residential",Data!O141,IF(Transport!$H$4="Education",Data!AW141,IF(Transport!$H$4="Mixed-use Building",AH144,Data!AF141)))</f>
        <v>174.52133839999999</v>
      </c>
      <c r="P140">
        <f>IF(Transport!$H$4="Multi-unit Residential",Data!P141,IF(Transport!$H$4="Education",Data!AX141,IF(Transport!$H$4="Mixed-use Building",AI144,Data!AG141)))</f>
        <v>-36.790390629999997</v>
      </c>
    </row>
    <row r="141" spans="1:16" x14ac:dyDescent="0.55000000000000004">
      <c r="A141">
        <f>IF(Transport!$H$4="Multi-unit Residential",Data!A142,IF(Transport!$H$4="Education",Data!AI142,IF(Transport!$H$4="Mixed-use Building",T145,Data!R142)))</f>
        <v>114800</v>
      </c>
      <c r="B141" t="str">
        <f>IF(Transport!$H$4="Multi-unit Residential",Data!B142,IF(Transport!$H$4="Education",Data!AJ142,IF(Transport!$H$4="Mixed-use Building",U145,Data!S142)))</f>
        <v>Okura Bush</v>
      </c>
      <c r="C141" t="str">
        <f>IF(Transport!$H$4="Multi-unit Residential",Data!C142,IF(Transport!$H$4="Education",Data!AK142,IF(Transport!$H$4="Mixed-use Building",V145,Data!T142)))</f>
        <v>New Zealand</v>
      </c>
      <c r="D141">
        <f>IF(Transport!$H$4="Multi-unit Residential",Data!D142,IF(Transport!$H$4="Education",Data!AL142,IF(Transport!$H$4="Mixed-use Building",W145,Data!U142)))</f>
        <v>0</v>
      </c>
      <c r="E141">
        <f>IF(Transport!$H$4="Multi-unit Residential",Data!E142,IF(Transport!$H$4="Education",Data!AM142,IF(Transport!$H$4="Mixed-use Building",X145,Data!V142)))</f>
        <v>0</v>
      </c>
      <c r="F141">
        <f>IF(Transport!$H$4="Multi-unit Residential",Data!F142,IF(Transport!$H$4="Education",Data!AN142,IF(Transport!$H$4="Mixed-use Building",Y145,Data!W142)))</f>
        <v>0</v>
      </c>
      <c r="G141">
        <f>IF(Transport!$H$4="Multi-unit Residential",Data!G142,IF(Transport!$H$4="Education",Data!AO142,IF(Transport!$H$4="Mixed-use Building",Z145,Data!X142)))</f>
        <v>0</v>
      </c>
      <c r="H141">
        <f>IF(Transport!$H$4="Multi-unit Residential",Data!H142,IF(Transport!$H$4="Education",Data!AP142,IF(Transport!$H$4="Mixed-use Building",AA145,Data!Y142)))</f>
        <v>1</v>
      </c>
      <c r="I141">
        <f>IF(Transport!$H$4="Multi-unit Residential",Data!I142,IF(Transport!$H$4="Education",Data!AQ142,IF(Transport!$H$4="Mixed-use Building",AB145,Data!Z142)))</f>
        <v>0</v>
      </c>
      <c r="J141">
        <f>IF(Transport!$H$4="Multi-unit Residential",Data!J142,IF(Transport!$H$4="Education",Data!AR142,IF(Transport!$H$4="Mixed-use Building",AC145,Data!AA142)))</f>
        <v>0</v>
      </c>
      <c r="K141">
        <f>IF(Transport!$H$4="Multi-unit Residential",Data!K142,IF(Transport!$H$4="Education",Data!AS142,IF(Transport!$H$4="Mixed-use Building",AD145,Data!AB142)))</f>
        <v>0</v>
      </c>
      <c r="L141">
        <f>IF(Transport!$H$4="Multi-unit Residential",Data!L142,IF(Transport!$H$4="Education",Data!AT142,IF(Transport!$H$4="Mixed-use Building",AE145,Data!AC142)))</f>
        <v>0</v>
      </c>
      <c r="M141">
        <f>IF(Transport!$H$4="Multi-unit Residential",Data!M142,IF(Transport!$H$4="Education",Data!AU142,IF(Transport!$H$4="Mixed-use Building",AF145,Data!AD142)))</f>
        <v>0.02</v>
      </c>
      <c r="N141" t="str">
        <f>IF(Transport!$H$4="Multi-unit Residential",Data!N142,IF(Transport!$H$4="Education",Data!AV142,IF(Transport!$H$4="Mixed-use Building",AG145,Data!AE142)))</f>
        <v>?</v>
      </c>
      <c r="O141">
        <f>IF(Transport!$H$4="Multi-unit Residential",Data!O142,IF(Transport!$H$4="Education",Data!AW142,IF(Transport!$H$4="Mixed-use Building",AH145,Data!AF142)))</f>
        <v>174.7099226</v>
      </c>
      <c r="P141">
        <f>IF(Transport!$H$4="Multi-unit Residential",Data!P142,IF(Transport!$H$4="Education",Data!AX142,IF(Transport!$H$4="Mixed-use Building",AI145,Data!AG142)))</f>
        <v>-36.667113780000001</v>
      </c>
    </row>
    <row r="142" spans="1:16" x14ac:dyDescent="0.55000000000000004">
      <c r="A142">
        <f>IF(Transport!$H$4="Multi-unit Residential",Data!A143,IF(Transport!$H$4="Education",Data!AI143,IF(Transport!$H$4="Mixed-use Building",T146,Data!R143)))</f>
        <v>114900</v>
      </c>
      <c r="B142" t="str">
        <f>IF(Transport!$H$4="Multi-unit Residential",Data!B143,IF(Transport!$H$4="Education",Data!AJ143,IF(Transport!$H$4="Mixed-use Building",U146,Data!S143)))</f>
        <v>Whangaparoa Central</v>
      </c>
      <c r="C142" t="str">
        <f>IF(Transport!$H$4="Multi-unit Residential",Data!C143,IF(Transport!$H$4="Education",Data!AK143,IF(Transport!$H$4="Mixed-use Building",V146,Data!T143)))</f>
        <v>New Zealand</v>
      </c>
      <c r="D142">
        <f>IF(Transport!$H$4="Multi-unit Residential",Data!D143,IF(Transport!$H$4="Education",Data!AL143,IF(Transport!$H$4="Mixed-use Building",W146,Data!U143)))</f>
        <v>0</v>
      </c>
      <c r="E142">
        <f>IF(Transport!$H$4="Multi-unit Residential",Data!E143,IF(Transport!$H$4="Education",Data!AM143,IF(Transport!$H$4="Mixed-use Building",X146,Data!V143)))</f>
        <v>0.01</v>
      </c>
      <c r="F142">
        <f>IF(Transport!$H$4="Multi-unit Residential",Data!F143,IF(Transport!$H$4="Education",Data!AN143,IF(Transport!$H$4="Mixed-use Building",Y146,Data!W143)))</f>
        <v>0</v>
      </c>
      <c r="G142">
        <f>IF(Transport!$H$4="Multi-unit Residential",Data!G143,IF(Transport!$H$4="Education",Data!AO143,IF(Transport!$H$4="Mixed-use Building",Z146,Data!X143)))</f>
        <v>0</v>
      </c>
      <c r="H142">
        <f>IF(Transport!$H$4="Multi-unit Residential",Data!H143,IF(Transport!$H$4="Education",Data!AP143,IF(Transport!$H$4="Mixed-use Building",AA146,Data!Y143)))</f>
        <v>0.92</v>
      </c>
      <c r="I142">
        <f>IF(Transport!$H$4="Multi-unit Residential",Data!I143,IF(Transport!$H$4="Education",Data!AQ143,IF(Transport!$H$4="Mixed-use Building",AB146,Data!Z143)))</f>
        <v>0.02</v>
      </c>
      <c r="J142">
        <f>IF(Transport!$H$4="Multi-unit Residential",Data!J143,IF(Transport!$H$4="Education",Data!AR143,IF(Transport!$H$4="Mixed-use Building",AC146,Data!AA143)))</f>
        <v>0</v>
      </c>
      <c r="K142">
        <f>IF(Transport!$H$4="Multi-unit Residential",Data!K143,IF(Transport!$H$4="Education",Data!AS143,IF(Transport!$H$4="Mixed-use Building",AD146,Data!AB143)))</f>
        <v>0</v>
      </c>
      <c r="L142">
        <f>IF(Transport!$H$4="Multi-unit Residential",Data!L143,IF(Transport!$H$4="Education",Data!AT143,IF(Transport!$H$4="Mixed-use Building",AE146,Data!AC143)))</f>
        <v>0.05</v>
      </c>
      <c r="M142">
        <f>IF(Transport!$H$4="Multi-unit Residential",Data!M143,IF(Transport!$H$4="Education",Data!AU143,IF(Transport!$H$4="Mixed-use Building",AF146,Data!AD143)))</f>
        <v>0.02</v>
      </c>
      <c r="N142">
        <f>IF(Transport!$H$4="Multi-unit Residential",Data!N143,IF(Transport!$H$4="Education",Data!AV143,IF(Transport!$H$4="Mixed-use Building",AG146,Data!AE143)))</f>
        <v>3.9560919783898201</v>
      </c>
      <c r="O142">
        <f>IF(Transport!$H$4="Multi-unit Residential",Data!O143,IF(Transport!$H$4="Education",Data!AW143,IF(Transport!$H$4="Mixed-use Building",AH146,Data!AF143)))</f>
        <v>174.73358329999999</v>
      </c>
      <c r="P142">
        <f>IF(Transport!$H$4="Multi-unit Residential",Data!P143,IF(Transport!$H$4="Education",Data!AX143,IF(Transport!$H$4="Mixed-use Building",AI146,Data!AG143)))</f>
        <v>-36.636615229999997</v>
      </c>
    </row>
    <row r="143" spans="1:16" x14ac:dyDescent="0.55000000000000004">
      <c r="A143">
        <f>IF(Transport!$H$4="Multi-unit Residential",Data!A144,IF(Transport!$H$4="Education",Data!AI144,IF(Transport!$H$4="Mixed-use Building",T147,Data!R144)))</f>
        <v>115000</v>
      </c>
      <c r="B143" t="str">
        <f>IF(Transport!$H$4="Multi-unit Residential",Data!B144,IF(Transport!$H$4="Education",Data!AJ144,IF(Transport!$H$4="Mixed-use Building",U147,Data!S144)))</f>
        <v>Kumeu-Huapai</v>
      </c>
      <c r="C143" t="str">
        <f>IF(Transport!$H$4="Multi-unit Residential",Data!C144,IF(Transport!$H$4="Education",Data!AK144,IF(Transport!$H$4="Mixed-use Building",V147,Data!T144)))</f>
        <v>New Zealand</v>
      </c>
      <c r="D143">
        <f>IF(Transport!$H$4="Multi-unit Residential",Data!D144,IF(Transport!$H$4="Education",Data!AL144,IF(Transport!$H$4="Mixed-use Building",W147,Data!U144)))</f>
        <v>0</v>
      </c>
      <c r="E143">
        <f>IF(Transport!$H$4="Multi-unit Residential",Data!E144,IF(Transport!$H$4="Education",Data!AM144,IF(Transport!$H$4="Mixed-use Building",X147,Data!V144)))</f>
        <v>0</v>
      </c>
      <c r="F143">
        <f>IF(Transport!$H$4="Multi-unit Residential",Data!F144,IF(Transport!$H$4="Education",Data!AN144,IF(Transport!$H$4="Mixed-use Building",Y147,Data!W144)))</f>
        <v>0</v>
      </c>
      <c r="G143">
        <f>IF(Transport!$H$4="Multi-unit Residential",Data!G144,IF(Transport!$H$4="Education",Data!AO144,IF(Transport!$H$4="Mixed-use Building",Z147,Data!X144)))</f>
        <v>0</v>
      </c>
      <c r="H143">
        <f>IF(Transport!$H$4="Multi-unit Residential",Data!H144,IF(Transport!$H$4="Education",Data!AP144,IF(Transport!$H$4="Mixed-use Building",AA147,Data!Y144)))</f>
        <v>0.97</v>
      </c>
      <c r="I143">
        <f>IF(Transport!$H$4="Multi-unit Residential",Data!I144,IF(Transport!$H$4="Education",Data!AQ144,IF(Transport!$H$4="Mixed-use Building",AB147,Data!Z144)))</f>
        <v>0.01</v>
      </c>
      <c r="J143">
        <f>IF(Transport!$H$4="Multi-unit Residential",Data!J144,IF(Transport!$H$4="Education",Data!AR144,IF(Transport!$H$4="Mixed-use Building",AC147,Data!AA144)))</f>
        <v>0</v>
      </c>
      <c r="K143">
        <f>IF(Transport!$H$4="Multi-unit Residential",Data!K144,IF(Transport!$H$4="Education",Data!AS144,IF(Transport!$H$4="Mixed-use Building",AD147,Data!AB144)))</f>
        <v>0</v>
      </c>
      <c r="L143">
        <f>IF(Transport!$H$4="Multi-unit Residential",Data!L144,IF(Transport!$H$4="Education",Data!AT144,IF(Transport!$H$4="Mixed-use Building",AE147,Data!AC144)))</f>
        <v>0.02</v>
      </c>
      <c r="M143">
        <f>IF(Transport!$H$4="Multi-unit Residential",Data!M144,IF(Transport!$H$4="Education",Data!AU144,IF(Transport!$H$4="Mixed-use Building",AF147,Data!AD144)))</f>
        <v>0.02</v>
      </c>
      <c r="N143">
        <f>IF(Transport!$H$4="Multi-unit Residential",Data!N144,IF(Transport!$H$4="Education",Data!AV144,IF(Transport!$H$4="Mixed-use Building",AG147,Data!AE144)))</f>
        <v>8.7019097351471402</v>
      </c>
      <c r="O143">
        <f>IF(Transport!$H$4="Multi-unit Residential",Data!O144,IF(Transport!$H$4="Education",Data!AW144,IF(Transport!$H$4="Mixed-use Building",AH147,Data!AF144)))</f>
        <v>174.54286669999999</v>
      </c>
      <c r="P143">
        <f>IF(Transport!$H$4="Multi-unit Residential",Data!P144,IF(Transport!$H$4="Education",Data!AX144,IF(Transport!$H$4="Mixed-use Building",AI147,Data!AG144)))</f>
        <v>-36.769982929999998</v>
      </c>
    </row>
    <row r="144" spans="1:16" x14ac:dyDescent="0.55000000000000004">
      <c r="A144">
        <f>IF(Transport!$H$4="Multi-unit Residential",Data!A145,IF(Transport!$H$4="Education",Data!AI145,IF(Transport!$H$4="Mixed-use Building",T148,Data!R145)))</f>
        <v>115100</v>
      </c>
      <c r="B144" t="str">
        <f>IF(Transport!$H$4="Multi-unit Residential",Data!B145,IF(Transport!$H$4="Education",Data!AJ145,IF(Transport!$H$4="Mixed-use Building",U148,Data!S145)))</f>
        <v>Stanmore Bay East</v>
      </c>
      <c r="C144" t="str">
        <f>IF(Transport!$H$4="Multi-unit Residential",Data!C145,IF(Transport!$H$4="Education",Data!AK145,IF(Transport!$H$4="Mixed-use Building",V148,Data!T145)))</f>
        <v>New Zealand</v>
      </c>
      <c r="D144">
        <f>IF(Transport!$H$4="Multi-unit Residential",Data!D145,IF(Transport!$H$4="Education",Data!AL145,IF(Transport!$H$4="Mixed-use Building",W148,Data!U145)))</f>
        <v>0</v>
      </c>
      <c r="E144">
        <f>IF(Transport!$H$4="Multi-unit Residential",Data!E145,IF(Transport!$H$4="Education",Data!AM145,IF(Transport!$H$4="Mixed-use Building",X148,Data!V145)))</f>
        <v>0</v>
      </c>
      <c r="F144">
        <f>IF(Transport!$H$4="Multi-unit Residential",Data!F145,IF(Transport!$H$4="Education",Data!AN145,IF(Transport!$H$4="Mixed-use Building",Y148,Data!W145)))</f>
        <v>0</v>
      </c>
      <c r="G144">
        <f>IF(Transport!$H$4="Multi-unit Residential",Data!G145,IF(Transport!$H$4="Education",Data!AO145,IF(Transport!$H$4="Mixed-use Building",Z148,Data!X145)))</f>
        <v>0</v>
      </c>
      <c r="H144">
        <f>IF(Transport!$H$4="Multi-unit Residential",Data!H145,IF(Transport!$H$4="Education",Data!AP145,IF(Transport!$H$4="Mixed-use Building",AA148,Data!Y145)))</f>
        <v>0.94</v>
      </c>
      <c r="I144">
        <f>IF(Transport!$H$4="Multi-unit Residential",Data!I145,IF(Transport!$H$4="Education",Data!AQ145,IF(Transport!$H$4="Mixed-use Building",AB148,Data!Z145)))</f>
        <v>0</v>
      </c>
      <c r="J144">
        <f>IF(Transport!$H$4="Multi-unit Residential",Data!J145,IF(Transport!$H$4="Education",Data!AR145,IF(Transport!$H$4="Mixed-use Building",AC148,Data!AA145)))</f>
        <v>0</v>
      </c>
      <c r="K144">
        <f>IF(Transport!$H$4="Multi-unit Residential",Data!K145,IF(Transport!$H$4="Education",Data!AS145,IF(Transport!$H$4="Mixed-use Building",AD148,Data!AB145)))</f>
        <v>0</v>
      </c>
      <c r="L144">
        <f>IF(Transport!$H$4="Multi-unit Residential",Data!L145,IF(Transport!$H$4="Education",Data!AT145,IF(Transport!$H$4="Mixed-use Building",AE148,Data!AC145)))</f>
        <v>0.06</v>
      </c>
      <c r="M144">
        <f>IF(Transport!$H$4="Multi-unit Residential",Data!M145,IF(Transport!$H$4="Education",Data!AU145,IF(Transport!$H$4="Mixed-use Building",AF148,Data!AD145)))</f>
        <v>0.02</v>
      </c>
      <c r="N144">
        <f>IF(Transport!$H$4="Multi-unit Residential",Data!N145,IF(Transport!$H$4="Education",Data!AV145,IF(Transport!$H$4="Mixed-use Building",AG148,Data!AE145)))</f>
        <v>2.3774830275381298</v>
      </c>
      <c r="O144">
        <f>IF(Transport!$H$4="Multi-unit Residential",Data!O145,IF(Transport!$H$4="Education",Data!AW145,IF(Transport!$H$4="Mixed-use Building",AH148,Data!AF145)))</f>
        <v>174.74176359999899</v>
      </c>
      <c r="P144">
        <f>IF(Transport!$H$4="Multi-unit Residential",Data!P145,IF(Transport!$H$4="Education",Data!AX145,IF(Transport!$H$4="Mixed-use Building",AI148,Data!AG145)))</f>
        <v>-36.629326200000001</v>
      </c>
    </row>
    <row r="145" spans="1:16" x14ac:dyDescent="0.55000000000000004">
      <c r="A145">
        <f>IF(Transport!$H$4="Multi-unit Residential",Data!A146,IF(Transport!$H$4="Education",Data!AI146,IF(Transport!$H$4="Mixed-use Building",T149,Data!R146)))</f>
        <v>115200</v>
      </c>
      <c r="B145" t="str">
        <f>IF(Transport!$H$4="Multi-unit Residential",Data!B146,IF(Transport!$H$4="Education",Data!AJ146,IF(Transport!$H$4="Mixed-use Building",U149,Data!S146)))</f>
        <v>Manly West</v>
      </c>
      <c r="C145" t="str">
        <f>IF(Transport!$H$4="Multi-unit Residential",Data!C146,IF(Transport!$H$4="Education",Data!AK146,IF(Transport!$H$4="Mixed-use Building",V149,Data!T146)))</f>
        <v>New Zealand</v>
      </c>
      <c r="D145">
        <f>IF(Transport!$H$4="Multi-unit Residential",Data!D146,IF(Transport!$H$4="Education",Data!AL146,IF(Transport!$H$4="Mixed-use Building",W149,Data!U146)))</f>
        <v>0</v>
      </c>
      <c r="E145">
        <f>IF(Transport!$H$4="Multi-unit Residential",Data!E146,IF(Transport!$H$4="Education",Data!AM146,IF(Transport!$H$4="Mixed-use Building",X149,Data!V146)))</f>
        <v>0</v>
      </c>
      <c r="F145">
        <f>IF(Transport!$H$4="Multi-unit Residential",Data!F146,IF(Transport!$H$4="Education",Data!AN146,IF(Transport!$H$4="Mixed-use Building",Y149,Data!W146)))</f>
        <v>0</v>
      </c>
      <c r="G145">
        <f>IF(Transport!$H$4="Multi-unit Residential",Data!G146,IF(Transport!$H$4="Education",Data!AO146,IF(Transport!$H$4="Mixed-use Building",Z149,Data!X146)))</f>
        <v>0</v>
      </c>
      <c r="H145">
        <f>IF(Transport!$H$4="Multi-unit Residential",Data!H146,IF(Transport!$H$4="Education",Data!AP146,IF(Transport!$H$4="Mixed-use Building",AA149,Data!Y146)))</f>
        <v>1</v>
      </c>
      <c r="I145">
        <f>IF(Transport!$H$4="Multi-unit Residential",Data!I146,IF(Transport!$H$4="Education",Data!AQ146,IF(Transport!$H$4="Mixed-use Building",AB149,Data!Z146)))</f>
        <v>0</v>
      </c>
      <c r="J145">
        <f>IF(Transport!$H$4="Multi-unit Residential",Data!J146,IF(Transport!$H$4="Education",Data!AR146,IF(Transport!$H$4="Mixed-use Building",AC149,Data!AA146)))</f>
        <v>0</v>
      </c>
      <c r="K145">
        <f>IF(Transport!$H$4="Multi-unit Residential",Data!K146,IF(Transport!$H$4="Education",Data!AS146,IF(Transport!$H$4="Mixed-use Building",AD149,Data!AB146)))</f>
        <v>0</v>
      </c>
      <c r="L145">
        <f>IF(Transport!$H$4="Multi-unit Residential",Data!L146,IF(Transport!$H$4="Education",Data!AT146,IF(Transport!$H$4="Mixed-use Building",AE149,Data!AC146)))</f>
        <v>0</v>
      </c>
      <c r="M145">
        <f>IF(Transport!$H$4="Multi-unit Residential",Data!M146,IF(Transport!$H$4="Education",Data!AU146,IF(Transport!$H$4="Mixed-use Building",AF149,Data!AD146)))</f>
        <v>0.02</v>
      </c>
      <c r="N145">
        <f>IF(Transport!$H$4="Multi-unit Residential",Data!N146,IF(Transport!$H$4="Education",Data!AV146,IF(Transport!$H$4="Mixed-use Building",AG149,Data!AE146)))</f>
        <v>0.21236388394772199</v>
      </c>
      <c r="O145">
        <f>IF(Transport!$H$4="Multi-unit Residential",Data!O146,IF(Transport!$H$4="Education",Data!AW146,IF(Transport!$H$4="Mixed-use Building",AH149,Data!AF146)))</f>
        <v>174.75029760000001</v>
      </c>
      <c r="P145">
        <f>IF(Transport!$H$4="Multi-unit Residential",Data!P146,IF(Transport!$H$4="Education",Data!AX146,IF(Transport!$H$4="Mixed-use Building",AI149,Data!AG146)))</f>
        <v>-36.629737079999998</v>
      </c>
    </row>
    <row r="146" spans="1:16" x14ac:dyDescent="0.55000000000000004">
      <c r="A146">
        <f>IF(Transport!$H$4="Multi-unit Residential",Data!A147,IF(Transport!$H$4="Education",Data!AI147,IF(Transport!$H$4="Mixed-use Building",T150,Data!R147)))</f>
        <v>115300</v>
      </c>
      <c r="B146" t="str">
        <f>IF(Transport!$H$4="Multi-unit Residential",Data!B147,IF(Transport!$H$4="Education",Data!AJ147,IF(Transport!$H$4="Mixed-use Building",U150,Data!S147)))</f>
        <v>Muriwai Valley-Bethells Beach</v>
      </c>
      <c r="C146" t="str">
        <f>IF(Transport!$H$4="Multi-unit Residential",Data!C147,IF(Transport!$H$4="Education",Data!AK147,IF(Transport!$H$4="Mixed-use Building",V150,Data!T147)))</f>
        <v>New Zealand</v>
      </c>
      <c r="D146" t="str">
        <f>IF(Transport!$H$4="Multi-unit Residential",Data!D147,IF(Transport!$H$4="Education",Data!AL147,IF(Transport!$H$4="Mixed-use Building",W150,Data!U147)))</f>
        <v>?</v>
      </c>
      <c r="E146" t="str">
        <f>IF(Transport!$H$4="Multi-unit Residential",Data!E147,IF(Transport!$H$4="Education",Data!AM147,IF(Transport!$H$4="Mixed-use Building",X150,Data!V147)))</f>
        <v>?</v>
      </c>
      <c r="F146" t="str">
        <f>IF(Transport!$H$4="Multi-unit Residential",Data!F147,IF(Transport!$H$4="Education",Data!AN147,IF(Transport!$H$4="Mixed-use Building",Y150,Data!W147)))</f>
        <v>?</v>
      </c>
      <c r="G146">
        <f>IF(Transport!$H$4="Multi-unit Residential",Data!G147,IF(Transport!$H$4="Education",Data!AO147,IF(Transport!$H$4="Mixed-use Building",Z150,Data!X147)))</f>
        <v>0</v>
      </c>
      <c r="H146" t="str">
        <f>IF(Transport!$H$4="Multi-unit Residential",Data!H147,IF(Transport!$H$4="Education",Data!AP147,IF(Transport!$H$4="Mixed-use Building",AA150,Data!Y147)))</f>
        <v>?</v>
      </c>
      <c r="I146" t="str">
        <f>IF(Transport!$H$4="Multi-unit Residential",Data!I147,IF(Transport!$H$4="Education",Data!AQ147,IF(Transport!$H$4="Mixed-use Building",AB150,Data!Z147)))</f>
        <v>?</v>
      </c>
      <c r="J146">
        <f>IF(Transport!$H$4="Multi-unit Residential",Data!J147,IF(Transport!$H$4="Education",Data!AR147,IF(Transport!$H$4="Mixed-use Building",AC150,Data!AA147)))</f>
        <v>0</v>
      </c>
      <c r="K146" t="str">
        <f>IF(Transport!$H$4="Multi-unit Residential",Data!K147,IF(Transport!$H$4="Education",Data!AS147,IF(Transport!$H$4="Mixed-use Building",AD150,Data!AB147)))</f>
        <v>?</v>
      </c>
      <c r="L146" t="str">
        <f>IF(Transport!$H$4="Multi-unit Residential",Data!L147,IF(Transport!$H$4="Education",Data!AT147,IF(Transport!$H$4="Mixed-use Building",AE150,Data!AC147)))</f>
        <v>?</v>
      </c>
      <c r="M146">
        <f>IF(Transport!$H$4="Multi-unit Residential",Data!M147,IF(Transport!$H$4="Education",Data!AU147,IF(Transport!$H$4="Mixed-use Building",AF150,Data!AD147)))</f>
        <v>0.02</v>
      </c>
      <c r="N146" t="str">
        <f>IF(Transport!$H$4="Multi-unit Residential",Data!N147,IF(Transport!$H$4="Education",Data!AV147,IF(Transport!$H$4="Mixed-use Building",AG150,Data!AE147)))</f>
        <v>?</v>
      </c>
      <c r="O146">
        <f>IF(Transport!$H$4="Multi-unit Residential",Data!O147,IF(Transport!$H$4="Education",Data!AW147,IF(Transport!$H$4="Mixed-use Building",AH150,Data!AF147)))</f>
        <v>174.4606891</v>
      </c>
      <c r="P146">
        <f>IF(Transport!$H$4="Multi-unit Residential",Data!P147,IF(Transport!$H$4="Education",Data!AX147,IF(Transport!$H$4="Mixed-use Building",AI150,Data!AG147)))</f>
        <v>-36.846487240000002</v>
      </c>
    </row>
    <row r="147" spans="1:16" x14ac:dyDescent="0.55000000000000004">
      <c r="A147">
        <f>IF(Transport!$H$4="Multi-unit Residential",Data!A148,IF(Transport!$H$4="Education",Data!AI148,IF(Transport!$H$4="Mixed-use Building",T151,Data!R148)))</f>
        <v>115400</v>
      </c>
      <c r="B147" t="str">
        <f>IF(Transport!$H$4="Multi-unit Residential",Data!B148,IF(Transport!$H$4="Education",Data!AJ148,IF(Transport!$H$4="Mixed-use Building",U151,Data!S148)))</f>
        <v>Tindalls-Matakatia</v>
      </c>
      <c r="C147" t="str">
        <f>IF(Transport!$H$4="Multi-unit Residential",Data!C148,IF(Transport!$H$4="Education",Data!AK148,IF(Transport!$H$4="Mixed-use Building",V151,Data!T148)))</f>
        <v>New Zealand</v>
      </c>
      <c r="D147">
        <f>IF(Transport!$H$4="Multi-unit Residential",Data!D148,IF(Transport!$H$4="Education",Data!AL148,IF(Transport!$H$4="Mixed-use Building",W151,Data!U148)))</f>
        <v>0</v>
      </c>
      <c r="E147">
        <f>IF(Transport!$H$4="Multi-unit Residential",Data!E148,IF(Transport!$H$4="Education",Data!AM148,IF(Transport!$H$4="Mixed-use Building",X151,Data!V148)))</f>
        <v>0</v>
      </c>
      <c r="F147">
        <f>IF(Transport!$H$4="Multi-unit Residential",Data!F148,IF(Transport!$H$4="Education",Data!AN148,IF(Transport!$H$4="Mixed-use Building",Y151,Data!W148)))</f>
        <v>0</v>
      </c>
      <c r="G147">
        <f>IF(Transport!$H$4="Multi-unit Residential",Data!G148,IF(Transport!$H$4="Education",Data!AO148,IF(Transport!$H$4="Mixed-use Building",Z151,Data!X148)))</f>
        <v>0</v>
      </c>
      <c r="H147">
        <f>IF(Transport!$H$4="Multi-unit Residential",Data!H148,IF(Transport!$H$4="Education",Data!AP148,IF(Transport!$H$4="Mixed-use Building",AA151,Data!Y148)))</f>
        <v>1</v>
      </c>
      <c r="I147">
        <f>IF(Transport!$H$4="Multi-unit Residential",Data!I148,IF(Transport!$H$4="Education",Data!AQ148,IF(Transport!$H$4="Mixed-use Building",AB151,Data!Z148)))</f>
        <v>0</v>
      </c>
      <c r="J147">
        <f>IF(Transport!$H$4="Multi-unit Residential",Data!J148,IF(Transport!$H$4="Education",Data!AR148,IF(Transport!$H$4="Mixed-use Building",AC151,Data!AA148)))</f>
        <v>0</v>
      </c>
      <c r="K147">
        <f>IF(Transport!$H$4="Multi-unit Residential",Data!K148,IF(Transport!$H$4="Education",Data!AS148,IF(Transport!$H$4="Mixed-use Building",AD151,Data!AB148)))</f>
        <v>0</v>
      </c>
      <c r="L147">
        <f>IF(Transport!$H$4="Multi-unit Residential",Data!L148,IF(Transport!$H$4="Education",Data!AT148,IF(Transport!$H$4="Mixed-use Building",AE151,Data!AC148)))</f>
        <v>0</v>
      </c>
      <c r="M147">
        <f>IF(Transport!$H$4="Multi-unit Residential",Data!M148,IF(Transport!$H$4="Education",Data!AU148,IF(Transport!$H$4="Mixed-use Building",AF151,Data!AD148)))</f>
        <v>0.02</v>
      </c>
      <c r="N147" t="str">
        <f>IF(Transport!$H$4="Multi-unit Residential",Data!N148,IF(Transport!$H$4="Education",Data!AV148,IF(Transport!$H$4="Mixed-use Building",AG151,Data!AE148)))</f>
        <v>?</v>
      </c>
      <c r="O147">
        <f>IF(Transport!$H$4="Multi-unit Residential",Data!O148,IF(Transport!$H$4="Education",Data!AW148,IF(Transport!$H$4="Mixed-use Building",AH151,Data!AF148)))</f>
        <v>174.77704130000001</v>
      </c>
      <c r="P147">
        <f>IF(Transport!$H$4="Multi-unit Residential",Data!P148,IF(Transport!$H$4="Education",Data!AX148,IF(Transport!$H$4="Mixed-use Building",AI151,Data!AG148)))</f>
        <v>-36.616643670000002</v>
      </c>
    </row>
    <row r="148" spans="1:16" x14ac:dyDescent="0.55000000000000004">
      <c r="A148">
        <f>IF(Transport!$H$4="Multi-unit Residential",Data!A149,IF(Transport!$H$4="Education",Data!AI149,IF(Transport!$H$4="Mixed-use Building",T152,Data!R149)))</f>
        <v>115500</v>
      </c>
      <c r="B148" t="str">
        <f>IF(Transport!$H$4="Multi-unit Residential",Data!B149,IF(Transport!$H$4="Education",Data!AJ149,IF(Transport!$H$4="Mixed-use Building",U152,Data!S149)))</f>
        <v>Coatesville</v>
      </c>
      <c r="C148" t="str">
        <f>IF(Transport!$H$4="Multi-unit Residential",Data!C149,IF(Transport!$H$4="Education",Data!AK149,IF(Transport!$H$4="Mixed-use Building",V152,Data!T149)))</f>
        <v>New Zealand</v>
      </c>
      <c r="D148">
        <f>IF(Transport!$H$4="Multi-unit Residential",Data!D149,IF(Transport!$H$4="Education",Data!AL149,IF(Transport!$H$4="Mixed-use Building",W152,Data!U149)))</f>
        <v>0</v>
      </c>
      <c r="E148">
        <f>IF(Transport!$H$4="Multi-unit Residential",Data!E149,IF(Transport!$H$4="Education",Data!AM149,IF(Transport!$H$4="Mixed-use Building",X152,Data!V149)))</f>
        <v>0</v>
      </c>
      <c r="F148">
        <f>IF(Transport!$H$4="Multi-unit Residential",Data!F149,IF(Transport!$H$4="Education",Data!AN149,IF(Transport!$H$4="Mixed-use Building",Y152,Data!W149)))</f>
        <v>0</v>
      </c>
      <c r="G148">
        <f>IF(Transport!$H$4="Multi-unit Residential",Data!G149,IF(Transport!$H$4="Education",Data!AO149,IF(Transport!$H$4="Mixed-use Building",Z152,Data!X149)))</f>
        <v>0</v>
      </c>
      <c r="H148">
        <f>IF(Transport!$H$4="Multi-unit Residential",Data!H149,IF(Transport!$H$4="Education",Data!AP149,IF(Transport!$H$4="Mixed-use Building",AA152,Data!Y149)))</f>
        <v>1</v>
      </c>
      <c r="I148">
        <f>IF(Transport!$H$4="Multi-unit Residential",Data!I149,IF(Transport!$H$4="Education",Data!AQ149,IF(Transport!$H$4="Mixed-use Building",AB152,Data!Z149)))</f>
        <v>0</v>
      </c>
      <c r="J148">
        <f>IF(Transport!$H$4="Multi-unit Residential",Data!J149,IF(Transport!$H$4="Education",Data!AR149,IF(Transport!$H$4="Mixed-use Building",AC152,Data!AA149)))</f>
        <v>0</v>
      </c>
      <c r="K148">
        <f>IF(Transport!$H$4="Multi-unit Residential",Data!K149,IF(Transport!$H$4="Education",Data!AS149,IF(Transport!$H$4="Mixed-use Building",AD152,Data!AB149)))</f>
        <v>0</v>
      </c>
      <c r="L148">
        <f>IF(Transport!$H$4="Multi-unit Residential",Data!L149,IF(Transport!$H$4="Education",Data!AT149,IF(Transport!$H$4="Mixed-use Building",AE152,Data!AC149)))</f>
        <v>0</v>
      </c>
      <c r="M148">
        <f>IF(Transport!$H$4="Multi-unit Residential",Data!M149,IF(Transport!$H$4="Education",Data!AU149,IF(Transport!$H$4="Mixed-use Building",AF152,Data!AD149)))</f>
        <v>0.02</v>
      </c>
      <c r="N148">
        <f>IF(Transport!$H$4="Multi-unit Residential",Data!N149,IF(Transport!$H$4="Education",Data!AV149,IF(Transport!$H$4="Mixed-use Building",AG152,Data!AE149)))</f>
        <v>7.6882114336233203</v>
      </c>
      <c r="O148">
        <f>IF(Transport!$H$4="Multi-unit Residential",Data!O149,IF(Transport!$H$4="Education",Data!AW149,IF(Transport!$H$4="Mixed-use Building",AH152,Data!AF149)))</f>
        <v>174.6433629</v>
      </c>
      <c r="P148">
        <f>IF(Transport!$H$4="Multi-unit Residential",Data!P149,IF(Transport!$H$4="Education",Data!AX149,IF(Transport!$H$4="Mixed-use Building",AI152,Data!AG149)))</f>
        <v>-36.722708760000003</v>
      </c>
    </row>
    <row r="149" spans="1:16" x14ac:dyDescent="0.55000000000000004">
      <c r="A149">
        <f>IF(Transport!$H$4="Multi-unit Residential",Data!A150,IF(Transport!$H$4="Education",Data!AI150,IF(Transport!$H$4="Mixed-use Building",T153,Data!R150)))</f>
        <v>115600</v>
      </c>
      <c r="B149" t="str">
        <f>IF(Transport!$H$4="Multi-unit Residential",Data!B150,IF(Transport!$H$4="Education",Data!AJ150,IF(Transport!$H$4="Mixed-use Building",U153,Data!S150)))</f>
        <v>Dairy Flat South</v>
      </c>
      <c r="C149" t="str">
        <f>IF(Transport!$H$4="Multi-unit Residential",Data!C150,IF(Transport!$H$4="Education",Data!AK150,IF(Transport!$H$4="Mixed-use Building",V153,Data!T150)))</f>
        <v>New Zealand</v>
      </c>
      <c r="D149" t="str">
        <f>IF(Transport!$H$4="Multi-unit Residential",Data!D150,IF(Transport!$H$4="Education",Data!AL150,IF(Transport!$H$4="Mixed-use Building",W153,Data!U150)))</f>
        <v>?</v>
      </c>
      <c r="E149" t="str">
        <f>IF(Transport!$H$4="Multi-unit Residential",Data!E150,IF(Transport!$H$4="Education",Data!AM150,IF(Transport!$H$4="Mixed-use Building",X153,Data!V150)))</f>
        <v>?</v>
      </c>
      <c r="F149" t="str">
        <f>IF(Transport!$H$4="Multi-unit Residential",Data!F150,IF(Transport!$H$4="Education",Data!AN150,IF(Transport!$H$4="Mixed-use Building",Y153,Data!W150)))</f>
        <v>?</v>
      </c>
      <c r="G149">
        <f>IF(Transport!$H$4="Multi-unit Residential",Data!G150,IF(Transport!$H$4="Education",Data!AO150,IF(Transport!$H$4="Mixed-use Building",Z153,Data!X150)))</f>
        <v>0</v>
      </c>
      <c r="H149" t="str">
        <f>IF(Transport!$H$4="Multi-unit Residential",Data!H150,IF(Transport!$H$4="Education",Data!AP150,IF(Transport!$H$4="Mixed-use Building",AA153,Data!Y150)))</f>
        <v>?</v>
      </c>
      <c r="I149" t="str">
        <f>IF(Transport!$H$4="Multi-unit Residential",Data!I150,IF(Transport!$H$4="Education",Data!AQ150,IF(Transport!$H$4="Mixed-use Building",AB153,Data!Z150)))</f>
        <v>?</v>
      </c>
      <c r="J149">
        <f>IF(Transport!$H$4="Multi-unit Residential",Data!J150,IF(Transport!$H$4="Education",Data!AR150,IF(Transport!$H$4="Mixed-use Building",AC153,Data!AA150)))</f>
        <v>0</v>
      </c>
      <c r="K149" t="str">
        <f>IF(Transport!$H$4="Multi-unit Residential",Data!K150,IF(Transport!$H$4="Education",Data!AS150,IF(Transport!$H$4="Mixed-use Building",AD153,Data!AB150)))</f>
        <v>?</v>
      </c>
      <c r="L149" t="str">
        <f>IF(Transport!$H$4="Multi-unit Residential",Data!L150,IF(Transport!$H$4="Education",Data!AT150,IF(Transport!$H$4="Mixed-use Building",AE153,Data!AC150)))</f>
        <v>?</v>
      </c>
      <c r="M149">
        <f>IF(Transport!$H$4="Multi-unit Residential",Data!M150,IF(Transport!$H$4="Education",Data!AU150,IF(Transport!$H$4="Mixed-use Building",AF153,Data!AD150)))</f>
        <v>0.02</v>
      </c>
      <c r="N149" t="str">
        <f>IF(Transport!$H$4="Multi-unit Residential",Data!N150,IF(Transport!$H$4="Education",Data!AV150,IF(Transport!$H$4="Mixed-use Building",AG153,Data!AE150)))</f>
        <v>?</v>
      </c>
      <c r="O149">
        <f>IF(Transport!$H$4="Multi-unit Residential",Data!O150,IF(Transport!$H$4="Education",Data!AW150,IF(Transport!$H$4="Mixed-use Building",AH153,Data!AF150)))</f>
        <v>174.67916409999901</v>
      </c>
      <c r="P149">
        <f>IF(Transport!$H$4="Multi-unit Residential",Data!P150,IF(Transport!$H$4="Education",Data!AX150,IF(Transport!$H$4="Mixed-use Building",AI153,Data!AG150)))</f>
        <v>-36.695602700000002</v>
      </c>
    </row>
    <row r="150" spans="1:16" x14ac:dyDescent="0.55000000000000004">
      <c r="A150">
        <f>IF(Transport!$H$4="Multi-unit Residential",Data!A151,IF(Transport!$H$4="Education",Data!AI151,IF(Transport!$H$4="Mixed-use Building",T154,Data!R151)))</f>
        <v>115700</v>
      </c>
      <c r="B150" t="str">
        <f>IF(Transport!$H$4="Multi-unit Residential",Data!B151,IF(Transport!$H$4="Education",Data!AJ151,IF(Transport!$H$4="Mixed-use Building",U154,Data!S151)))</f>
        <v>Gulf Harbour North</v>
      </c>
      <c r="C150" t="str">
        <f>IF(Transport!$H$4="Multi-unit Residential",Data!C151,IF(Transport!$H$4="Education",Data!AK151,IF(Transport!$H$4="Mixed-use Building",V154,Data!T151)))</f>
        <v>New Zealand</v>
      </c>
      <c r="D150">
        <f>IF(Transport!$H$4="Multi-unit Residential",Data!D151,IF(Transport!$H$4="Education",Data!AL151,IF(Transport!$H$4="Mixed-use Building",W154,Data!U151)))</f>
        <v>0</v>
      </c>
      <c r="E150">
        <f>IF(Transport!$H$4="Multi-unit Residential",Data!E151,IF(Transport!$H$4="Education",Data!AM151,IF(Transport!$H$4="Mixed-use Building",X154,Data!V151)))</f>
        <v>0</v>
      </c>
      <c r="F150">
        <f>IF(Transport!$H$4="Multi-unit Residential",Data!F151,IF(Transport!$H$4="Education",Data!AN151,IF(Transport!$H$4="Mixed-use Building",Y154,Data!W151)))</f>
        <v>0</v>
      </c>
      <c r="G150">
        <f>IF(Transport!$H$4="Multi-unit Residential",Data!G151,IF(Transport!$H$4="Education",Data!AO151,IF(Transport!$H$4="Mixed-use Building",Z154,Data!X151)))</f>
        <v>0</v>
      </c>
      <c r="H150">
        <f>IF(Transport!$H$4="Multi-unit Residential",Data!H151,IF(Transport!$H$4="Education",Data!AP151,IF(Transport!$H$4="Mixed-use Building",AA154,Data!Y151)))</f>
        <v>0.88</v>
      </c>
      <c r="I150">
        <f>IF(Transport!$H$4="Multi-unit Residential",Data!I151,IF(Transport!$H$4="Education",Data!AQ151,IF(Transport!$H$4="Mixed-use Building",AB154,Data!Z151)))</f>
        <v>0</v>
      </c>
      <c r="J150">
        <f>IF(Transport!$H$4="Multi-unit Residential",Data!J151,IF(Transport!$H$4="Education",Data!AR151,IF(Transport!$H$4="Mixed-use Building",AC154,Data!AA151)))</f>
        <v>0</v>
      </c>
      <c r="K150">
        <f>IF(Transport!$H$4="Multi-unit Residential",Data!K151,IF(Transport!$H$4="Education",Data!AS151,IF(Transport!$H$4="Mixed-use Building",AD154,Data!AB151)))</f>
        <v>0</v>
      </c>
      <c r="L150">
        <f>IF(Transport!$H$4="Multi-unit Residential",Data!L151,IF(Transport!$H$4="Education",Data!AT151,IF(Transport!$H$4="Mixed-use Building",AE154,Data!AC151)))</f>
        <v>0.12</v>
      </c>
      <c r="M150">
        <f>IF(Transport!$H$4="Multi-unit Residential",Data!M151,IF(Transport!$H$4="Education",Data!AU151,IF(Transport!$H$4="Mixed-use Building",AF154,Data!AD151)))</f>
        <v>0.02</v>
      </c>
      <c r="N150">
        <f>IF(Transport!$H$4="Multi-unit Residential",Data!N151,IF(Transport!$H$4="Education",Data!AV151,IF(Transport!$H$4="Mixed-use Building",AG154,Data!AE151)))</f>
        <v>1.9884395666864201</v>
      </c>
      <c r="O150">
        <f>IF(Transport!$H$4="Multi-unit Residential",Data!O151,IF(Transport!$H$4="Education",Data!AW151,IF(Transport!$H$4="Mixed-use Building",AH154,Data!AF151)))</f>
        <v>174.7941367</v>
      </c>
      <c r="P150">
        <f>IF(Transport!$H$4="Multi-unit Residential",Data!P151,IF(Transport!$H$4="Education",Data!AX151,IF(Transport!$H$4="Mixed-use Building",AI154,Data!AG151)))</f>
        <v>-36.609496579999998</v>
      </c>
    </row>
    <row r="151" spans="1:16" x14ac:dyDescent="0.55000000000000004">
      <c r="A151">
        <f>IF(Transport!$H$4="Multi-unit Residential",Data!A152,IF(Transport!$H$4="Education",Data!AI152,IF(Transport!$H$4="Mixed-use Building",T155,Data!R152)))</f>
        <v>115800</v>
      </c>
      <c r="B151" t="str">
        <f>IF(Transport!$H$4="Multi-unit Residential",Data!B152,IF(Transport!$H$4="Education",Data!AJ152,IF(Transport!$H$4="Mixed-use Building",U155,Data!S152)))</f>
        <v>Manly East</v>
      </c>
      <c r="C151" t="str">
        <f>IF(Transport!$H$4="Multi-unit Residential",Data!C152,IF(Transport!$H$4="Education",Data!AK152,IF(Transport!$H$4="Mixed-use Building",V155,Data!T152)))</f>
        <v>New Zealand</v>
      </c>
      <c r="D151">
        <f>IF(Transport!$H$4="Multi-unit Residential",Data!D152,IF(Transport!$H$4="Education",Data!AL152,IF(Transport!$H$4="Mixed-use Building",W155,Data!U152)))</f>
        <v>0</v>
      </c>
      <c r="E151">
        <f>IF(Transport!$H$4="Multi-unit Residential",Data!E152,IF(Transport!$H$4="Education",Data!AM152,IF(Transport!$H$4="Mixed-use Building",X155,Data!V152)))</f>
        <v>0</v>
      </c>
      <c r="F151">
        <f>IF(Transport!$H$4="Multi-unit Residential",Data!F152,IF(Transport!$H$4="Education",Data!AN152,IF(Transport!$H$4="Mixed-use Building",Y155,Data!W152)))</f>
        <v>0</v>
      </c>
      <c r="G151">
        <f>IF(Transport!$H$4="Multi-unit Residential",Data!G152,IF(Transport!$H$4="Education",Data!AO152,IF(Transport!$H$4="Mixed-use Building",Z155,Data!X152)))</f>
        <v>0</v>
      </c>
      <c r="H151">
        <f>IF(Transport!$H$4="Multi-unit Residential",Data!H152,IF(Transport!$H$4="Education",Data!AP152,IF(Transport!$H$4="Mixed-use Building",AA155,Data!Y152)))</f>
        <v>0.94</v>
      </c>
      <c r="I151">
        <f>IF(Transport!$H$4="Multi-unit Residential",Data!I152,IF(Transport!$H$4="Education",Data!AQ152,IF(Transport!$H$4="Mixed-use Building",AB155,Data!Z152)))</f>
        <v>0</v>
      </c>
      <c r="J151">
        <f>IF(Transport!$H$4="Multi-unit Residential",Data!J152,IF(Transport!$H$4="Education",Data!AR152,IF(Transport!$H$4="Mixed-use Building",AC155,Data!AA152)))</f>
        <v>0</v>
      </c>
      <c r="K151">
        <f>IF(Transport!$H$4="Multi-unit Residential",Data!K152,IF(Transport!$H$4="Education",Data!AS152,IF(Transport!$H$4="Mixed-use Building",AD155,Data!AB152)))</f>
        <v>0</v>
      </c>
      <c r="L151">
        <f>IF(Transport!$H$4="Multi-unit Residential",Data!L152,IF(Transport!$H$4="Education",Data!AT152,IF(Transport!$H$4="Mixed-use Building",AE155,Data!AC152)))</f>
        <v>0.06</v>
      </c>
      <c r="M151">
        <f>IF(Transport!$H$4="Multi-unit Residential",Data!M152,IF(Transport!$H$4="Education",Data!AU152,IF(Transport!$H$4="Mixed-use Building",AF155,Data!AD152)))</f>
        <v>0.02</v>
      </c>
      <c r="N151">
        <f>IF(Transport!$H$4="Multi-unit Residential",Data!N152,IF(Transport!$H$4="Education",Data!AV152,IF(Transport!$H$4="Mixed-use Building",AG155,Data!AE152)))</f>
        <v>2.0731368648570401</v>
      </c>
      <c r="O151">
        <f>IF(Transport!$H$4="Multi-unit Residential",Data!O152,IF(Transport!$H$4="Education",Data!AW152,IF(Transport!$H$4="Mixed-use Building",AH155,Data!AF152)))</f>
        <v>174.76128799999901</v>
      </c>
      <c r="P151">
        <f>IF(Transport!$H$4="Multi-unit Residential",Data!P152,IF(Transport!$H$4="Education",Data!AX152,IF(Transport!$H$4="Mixed-use Building",AI155,Data!AG152)))</f>
        <v>-36.633389860000001</v>
      </c>
    </row>
    <row r="152" spans="1:16" x14ac:dyDescent="0.55000000000000004">
      <c r="A152">
        <f>IF(Transport!$H$4="Multi-unit Residential",Data!A153,IF(Transport!$H$4="Education",Data!AI153,IF(Transport!$H$4="Mixed-use Building",T156,Data!R153)))</f>
        <v>115900</v>
      </c>
      <c r="B152" t="str">
        <f>IF(Transport!$H$4="Multi-unit Residential",Data!B153,IF(Transport!$H$4="Education",Data!AJ153,IF(Transport!$H$4="Mixed-use Building",U156,Data!S153)))</f>
        <v>Riverhead</v>
      </c>
      <c r="C152" t="str">
        <f>IF(Transport!$H$4="Multi-unit Residential",Data!C153,IF(Transport!$H$4="Education",Data!AK153,IF(Transport!$H$4="Mixed-use Building",V156,Data!T153)))</f>
        <v>New Zealand</v>
      </c>
      <c r="D152">
        <f>IF(Transport!$H$4="Multi-unit Residential",Data!D153,IF(Transport!$H$4="Education",Data!AL153,IF(Transport!$H$4="Mixed-use Building",W156,Data!U153)))</f>
        <v>0</v>
      </c>
      <c r="E152">
        <f>IF(Transport!$H$4="Multi-unit Residential",Data!E153,IF(Transport!$H$4="Education",Data!AM153,IF(Transport!$H$4="Mixed-use Building",X156,Data!V153)))</f>
        <v>0</v>
      </c>
      <c r="F152">
        <f>IF(Transport!$H$4="Multi-unit Residential",Data!F153,IF(Transport!$H$4="Education",Data!AN153,IF(Transport!$H$4="Mixed-use Building",Y156,Data!W153)))</f>
        <v>0</v>
      </c>
      <c r="G152">
        <f>IF(Transport!$H$4="Multi-unit Residential",Data!G153,IF(Transport!$H$4="Education",Data!AO153,IF(Transport!$H$4="Mixed-use Building",Z156,Data!X153)))</f>
        <v>0</v>
      </c>
      <c r="H152">
        <f>IF(Transport!$H$4="Multi-unit Residential",Data!H153,IF(Transport!$H$4="Education",Data!AP153,IF(Transport!$H$4="Mixed-use Building",AA156,Data!Y153)))</f>
        <v>0.91</v>
      </c>
      <c r="I152">
        <f>IF(Transport!$H$4="Multi-unit Residential",Data!I153,IF(Transport!$H$4="Education",Data!AQ153,IF(Transport!$H$4="Mixed-use Building",AB156,Data!Z153)))</f>
        <v>0</v>
      </c>
      <c r="J152">
        <f>IF(Transport!$H$4="Multi-unit Residential",Data!J153,IF(Transport!$H$4="Education",Data!AR153,IF(Transport!$H$4="Mixed-use Building",AC156,Data!AA153)))</f>
        <v>0</v>
      </c>
      <c r="K152">
        <f>IF(Transport!$H$4="Multi-unit Residential",Data!K153,IF(Transport!$H$4="Education",Data!AS153,IF(Transport!$H$4="Mixed-use Building",AD156,Data!AB153)))</f>
        <v>0</v>
      </c>
      <c r="L152">
        <f>IF(Transport!$H$4="Multi-unit Residential",Data!L153,IF(Transport!$H$4="Education",Data!AT153,IF(Transport!$H$4="Mixed-use Building",AE156,Data!AC153)))</f>
        <v>0.09</v>
      </c>
      <c r="M152">
        <f>IF(Transport!$H$4="Multi-unit Residential",Data!M153,IF(Transport!$H$4="Education",Data!AU153,IF(Transport!$H$4="Mixed-use Building",AF156,Data!AD153)))</f>
        <v>0.02</v>
      </c>
      <c r="N152">
        <f>IF(Transport!$H$4="Multi-unit Residential",Data!N153,IF(Transport!$H$4="Education",Data!AV153,IF(Transport!$H$4="Mixed-use Building",AG156,Data!AE153)))</f>
        <v>5.2979289133925702</v>
      </c>
      <c r="O152">
        <f>IF(Transport!$H$4="Multi-unit Residential",Data!O153,IF(Transport!$H$4="Education",Data!AW153,IF(Transport!$H$4="Mixed-use Building",AH156,Data!AF153)))</f>
        <v>174.5837118</v>
      </c>
      <c r="P152">
        <f>IF(Transport!$H$4="Multi-unit Residential",Data!P153,IF(Transport!$H$4="Education",Data!AX153,IF(Transport!$H$4="Mixed-use Building",AI156,Data!AG153)))</f>
        <v>-36.758103310000003</v>
      </c>
    </row>
    <row r="153" spans="1:16" x14ac:dyDescent="0.55000000000000004">
      <c r="A153">
        <f>IF(Transport!$H$4="Multi-unit Residential",Data!A154,IF(Transport!$H$4="Education",Data!AI154,IF(Transport!$H$4="Mixed-use Building",T157,Data!R154)))</f>
        <v>116000</v>
      </c>
      <c r="B153" t="str">
        <f>IF(Transport!$H$4="Multi-unit Residential",Data!B154,IF(Transport!$H$4="Education",Data!AJ154,IF(Transport!$H$4="Mixed-use Building",U157,Data!S154)))</f>
        <v>Army Bay</v>
      </c>
      <c r="C153" t="str">
        <f>IF(Transport!$H$4="Multi-unit Residential",Data!C154,IF(Transport!$H$4="Education",Data!AK154,IF(Transport!$H$4="Mixed-use Building",V157,Data!T154)))</f>
        <v>New Zealand</v>
      </c>
      <c r="D153">
        <f>IF(Transport!$H$4="Multi-unit Residential",Data!D154,IF(Transport!$H$4="Education",Data!AL154,IF(Transport!$H$4="Mixed-use Building",W157,Data!U154)))</f>
        <v>0</v>
      </c>
      <c r="E153">
        <f>IF(Transport!$H$4="Multi-unit Residential",Data!E154,IF(Transport!$H$4="Education",Data!AM154,IF(Transport!$H$4="Mixed-use Building",X157,Data!V154)))</f>
        <v>0</v>
      </c>
      <c r="F153">
        <f>IF(Transport!$H$4="Multi-unit Residential",Data!F154,IF(Transport!$H$4="Education",Data!AN154,IF(Transport!$H$4="Mixed-use Building",Y157,Data!W154)))</f>
        <v>0</v>
      </c>
      <c r="G153">
        <f>IF(Transport!$H$4="Multi-unit Residential",Data!G154,IF(Transport!$H$4="Education",Data!AO154,IF(Transport!$H$4="Mixed-use Building",Z157,Data!X154)))</f>
        <v>0</v>
      </c>
      <c r="H153">
        <f>IF(Transport!$H$4="Multi-unit Residential",Data!H154,IF(Transport!$H$4="Education",Data!AP154,IF(Transport!$H$4="Mixed-use Building",AA157,Data!Y154)))</f>
        <v>1</v>
      </c>
      <c r="I153">
        <f>IF(Transport!$H$4="Multi-unit Residential",Data!I154,IF(Transport!$H$4="Education",Data!AQ154,IF(Transport!$H$4="Mixed-use Building",AB157,Data!Z154)))</f>
        <v>0</v>
      </c>
      <c r="J153">
        <f>IF(Transport!$H$4="Multi-unit Residential",Data!J154,IF(Transport!$H$4="Education",Data!AR154,IF(Transport!$H$4="Mixed-use Building",AC157,Data!AA154)))</f>
        <v>0</v>
      </c>
      <c r="K153">
        <f>IF(Transport!$H$4="Multi-unit Residential",Data!K154,IF(Transport!$H$4="Education",Data!AS154,IF(Transport!$H$4="Mixed-use Building",AD157,Data!AB154)))</f>
        <v>0</v>
      </c>
      <c r="L153">
        <f>IF(Transport!$H$4="Multi-unit Residential",Data!L154,IF(Transport!$H$4="Education",Data!AT154,IF(Transport!$H$4="Mixed-use Building",AE157,Data!AC154)))</f>
        <v>0</v>
      </c>
      <c r="M153">
        <f>IF(Transport!$H$4="Multi-unit Residential",Data!M154,IF(Transport!$H$4="Education",Data!AU154,IF(Transport!$H$4="Mixed-use Building",AF157,Data!AD154)))</f>
        <v>0.02</v>
      </c>
      <c r="N153" t="str">
        <f>IF(Transport!$H$4="Multi-unit Residential",Data!N154,IF(Transport!$H$4="Education",Data!AV154,IF(Transport!$H$4="Mixed-use Building",AG157,Data!AE154)))</f>
        <v>?</v>
      </c>
      <c r="O153">
        <f>IF(Transport!$H$4="Multi-unit Residential",Data!O154,IF(Transport!$H$4="Education",Data!AW154,IF(Transport!$H$4="Mixed-use Building",AH157,Data!AF154)))</f>
        <v>174.82325729999999</v>
      </c>
      <c r="P153">
        <f>IF(Transport!$H$4="Multi-unit Residential",Data!P154,IF(Transport!$H$4="Education",Data!AX154,IF(Transport!$H$4="Mixed-use Building",AI157,Data!AG154)))</f>
        <v>-36.605098030000001</v>
      </c>
    </row>
    <row r="154" spans="1:16" x14ac:dyDescent="0.55000000000000004">
      <c r="A154">
        <f>IF(Transport!$H$4="Multi-unit Residential",Data!A155,IF(Transport!$H$4="Education",Data!AI155,IF(Transport!$H$4="Mixed-use Building",T158,Data!R155)))</f>
        <v>116100</v>
      </c>
      <c r="B154" t="str">
        <f>IF(Transport!$H$4="Multi-unit Residential",Data!B155,IF(Transport!$H$4="Education",Data!AJ155,IF(Transport!$H$4="Mixed-use Building",U158,Data!S155)))</f>
        <v>Kumeu Rural East</v>
      </c>
      <c r="C154" t="str">
        <f>IF(Transport!$H$4="Multi-unit Residential",Data!C155,IF(Transport!$H$4="Education",Data!AK155,IF(Transport!$H$4="Mixed-use Building",V158,Data!T155)))</f>
        <v>New Zealand</v>
      </c>
      <c r="D154">
        <f>IF(Transport!$H$4="Multi-unit Residential",Data!D155,IF(Transport!$H$4="Education",Data!AL155,IF(Transport!$H$4="Mixed-use Building",W158,Data!U155)))</f>
        <v>0</v>
      </c>
      <c r="E154">
        <f>IF(Transport!$H$4="Multi-unit Residential",Data!E155,IF(Transport!$H$4="Education",Data!AM155,IF(Transport!$H$4="Mixed-use Building",X158,Data!V155)))</f>
        <v>0</v>
      </c>
      <c r="F154">
        <f>IF(Transport!$H$4="Multi-unit Residential",Data!F155,IF(Transport!$H$4="Education",Data!AN155,IF(Transport!$H$4="Mixed-use Building",Y158,Data!W155)))</f>
        <v>0</v>
      </c>
      <c r="G154">
        <f>IF(Transport!$H$4="Multi-unit Residential",Data!G155,IF(Transport!$H$4="Education",Data!AO155,IF(Transport!$H$4="Mixed-use Building",Z158,Data!X155)))</f>
        <v>0</v>
      </c>
      <c r="H154">
        <f>IF(Transport!$H$4="Multi-unit Residential",Data!H155,IF(Transport!$H$4="Education",Data!AP155,IF(Transport!$H$4="Mixed-use Building",AA158,Data!Y155)))</f>
        <v>0.97</v>
      </c>
      <c r="I154">
        <f>IF(Transport!$H$4="Multi-unit Residential",Data!I155,IF(Transport!$H$4="Education",Data!AQ155,IF(Transport!$H$4="Mixed-use Building",AB158,Data!Z155)))</f>
        <v>0</v>
      </c>
      <c r="J154">
        <f>IF(Transport!$H$4="Multi-unit Residential",Data!J155,IF(Transport!$H$4="Education",Data!AR155,IF(Transport!$H$4="Mixed-use Building",AC158,Data!AA155)))</f>
        <v>0</v>
      </c>
      <c r="K154">
        <f>IF(Transport!$H$4="Multi-unit Residential",Data!K155,IF(Transport!$H$4="Education",Data!AS155,IF(Transport!$H$4="Mixed-use Building",AD158,Data!AB155)))</f>
        <v>0</v>
      </c>
      <c r="L154">
        <f>IF(Transport!$H$4="Multi-unit Residential",Data!L155,IF(Transport!$H$4="Education",Data!AT155,IF(Transport!$H$4="Mixed-use Building",AE158,Data!AC155)))</f>
        <v>0.03</v>
      </c>
      <c r="M154">
        <f>IF(Transport!$H$4="Multi-unit Residential",Data!M155,IF(Transport!$H$4="Education",Data!AU155,IF(Transport!$H$4="Mixed-use Building",AF158,Data!AD155)))</f>
        <v>0.02</v>
      </c>
      <c r="N154">
        <f>IF(Transport!$H$4="Multi-unit Residential",Data!N155,IF(Transport!$H$4="Education",Data!AV155,IF(Transport!$H$4="Mixed-use Building",AG158,Data!AE155)))</f>
        <v>7.7383577863972404</v>
      </c>
      <c r="O154">
        <f>IF(Transport!$H$4="Multi-unit Residential",Data!O155,IF(Transport!$H$4="Education",Data!AW155,IF(Transport!$H$4="Mixed-use Building",AH158,Data!AF155)))</f>
        <v>174.5745689</v>
      </c>
      <c r="P154">
        <f>IF(Transport!$H$4="Multi-unit Residential",Data!P155,IF(Transport!$H$4="Education",Data!AX155,IF(Transport!$H$4="Mixed-use Building",AI158,Data!AG155)))</f>
        <v>-36.776580850000002</v>
      </c>
    </row>
    <row r="155" spans="1:16" x14ac:dyDescent="0.55000000000000004">
      <c r="A155">
        <f>IF(Transport!$H$4="Multi-unit Residential",Data!A156,IF(Transport!$H$4="Education",Data!AI156,IF(Transport!$H$4="Mixed-use Building",T159,Data!R156)))</f>
        <v>116200</v>
      </c>
      <c r="B155" t="str">
        <f>IF(Transport!$H$4="Multi-unit Residential",Data!B156,IF(Transport!$H$4="Education",Data!AJ156,IF(Transport!$H$4="Mixed-use Building",U159,Data!S156)))</f>
        <v>Gulf Harbour South</v>
      </c>
      <c r="C155" t="str">
        <f>IF(Transport!$H$4="Multi-unit Residential",Data!C156,IF(Transport!$H$4="Education",Data!AK156,IF(Transport!$H$4="Mixed-use Building",V159,Data!T156)))</f>
        <v>New Zealand</v>
      </c>
      <c r="D155">
        <f>IF(Transport!$H$4="Multi-unit Residential",Data!D156,IF(Transport!$H$4="Education",Data!AL156,IF(Transport!$H$4="Mixed-use Building",W159,Data!U156)))</f>
        <v>0</v>
      </c>
      <c r="E155">
        <f>IF(Transport!$H$4="Multi-unit Residential",Data!E156,IF(Transport!$H$4="Education",Data!AM156,IF(Transport!$H$4="Mixed-use Building",X159,Data!V156)))</f>
        <v>0</v>
      </c>
      <c r="F155">
        <f>IF(Transport!$H$4="Multi-unit Residential",Data!F156,IF(Transport!$H$4="Education",Data!AN156,IF(Transport!$H$4="Mixed-use Building",Y159,Data!W156)))</f>
        <v>0</v>
      </c>
      <c r="G155">
        <f>IF(Transport!$H$4="Multi-unit Residential",Data!G156,IF(Transport!$H$4="Education",Data!AO156,IF(Transport!$H$4="Mixed-use Building",Z159,Data!X156)))</f>
        <v>0</v>
      </c>
      <c r="H155">
        <f>IF(Transport!$H$4="Multi-unit Residential",Data!H156,IF(Transport!$H$4="Education",Data!AP156,IF(Transport!$H$4="Mixed-use Building",AA159,Data!Y156)))</f>
        <v>0.93</v>
      </c>
      <c r="I155">
        <f>IF(Transport!$H$4="Multi-unit Residential",Data!I156,IF(Transport!$H$4="Education",Data!AQ156,IF(Transport!$H$4="Mixed-use Building",AB159,Data!Z156)))</f>
        <v>0</v>
      </c>
      <c r="J155">
        <f>IF(Transport!$H$4="Multi-unit Residential",Data!J156,IF(Transport!$H$4="Education",Data!AR156,IF(Transport!$H$4="Mixed-use Building",AC159,Data!AA156)))</f>
        <v>0</v>
      </c>
      <c r="K155">
        <f>IF(Transport!$H$4="Multi-unit Residential",Data!K156,IF(Transport!$H$4="Education",Data!AS156,IF(Transport!$H$4="Mixed-use Building",AD159,Data!AB156)))</f>
        <v>0</v>
      </c>
      <c r="L155">
        <f>IF(Transport!$H$4="Multi-unit Residential",Data!L156,IF(Transport!$H$4="Education",Data!AT156,IF(Transport!$H$4="Mixed-use Building",AE159,Data!AC156)))</f>
        <v>7.0000000000000007E-2</v>
      </c>
      <c r="M155">
        <f>IF(Transport!$H$4="Multi-unit Residential",Data!M156,IF(Transport!$H$4="Education",Data!AU156,IF(Transport!$H$4="Mixed-use Building",AF159,Data!AD156)))</f>
        <v>0.02</v>
      </c>
      <c r="N155">
        <f>IF(Transport!$H$4="Multi-unit Residential",Data!N156,IF(Transport!$H$4="Education",Data!AV156,IF(Transport!$H$4="Mixed-use Building",AG159,Data!AE156)))</f>
        <v>16.6781855580906</v>
      </c>
      <c r="O155">
        <f>IF(Transport!$H$4="Multi-unit Residential",Data!O156,IF(Transport!$H$4="Education",Data!AW156,IF(Transport!$H$4="Mixed-use Building",AH159,Data!AF156)))</f>
        <v>174.79625619999999</v>
      </c>
      <c r="P155">
        <f>IF(Transport!$H$4="Multi-unit Residential",Data!P156,IF(Transport!$H$4="Education",Data!AX156,IF(Transport!$H$4="Mixed-use Building",AI159,Data!AG156)))</f>
        <v>-36.620110959999998</v>
      </c>
    </row>
    <row r="156" spans="1:16" x14ac:dyDescent="0.55000000000000004">
      <c r="A156">
        <f>IF(Transport!$H$4="Multi-unit Residential",Data!A157,IF(Transport!$H$4="Education",Data!AI157,IF(Transport!$H$4="Mixed-use Building",T160,Data!R157)))</f>
        <v>116300</v>
      </c>
      <c r="B156" t="str">
        <f>IF(Transport!$H$4="Multi-unit Residential",Data!B157,IF(Transport!$H$4="Education",Data!AJ157,IF(Transport!$H$4="Mixed-use Building",U160,Data!S157)))</f>
        <v>Paremoremo West</v>
      </c>
      <c r="C156" t="str">
        <f>IF(Transport!$H$4="Multi-unit Residential",Data!C157,IF(Transport!$H$4="Education",Data!AK157,IF(Transport!$H$4="Mixed-use Building",V160,Data!T157)))</f>
        <v>New Zealand</v>
      </c>
      <c r="D156" t="str">
        <f>IF(Transport!$H$4="Multi-unit Residential",Data!D157,IF(Transport!$H$4="Education",Data!AL157,IF(Transport!$H$4="Mixed-use Building",W160,Data!U157)))</f>
        <v>?</v>
      </c>
      <c r="E156" t="str">
        <f>IF(Transport!$H$4="Multi-unit Residential",Data!E157,IF(Transport!$H$4="Education",Data!AM157,IF(Transport!$H$4="Mixed-use Building",X160,Data!V157)))</f>
        <v>?</v>
      </c>
      <c r="F156" t="str">
        <f>IF(Transport!$H$4="Multi-unit Residential",Data!F157,IF(Transport!$H$4="Education",Data!AN157,IF(Transport!$H$4="Mixed-use Building",Y160,Data!W157)))</f>
        <v>?</v>
      </c>
      <c r="G156">
        <f>IF(Transport!$H$4="Multi-unit Residential",Data!G157,IF(Transport!$H$4="Education",Data!AO157,IF(Transport!$H$4="Mixed-use Building",Z160,Data!X157)))</f>
        <v>0</v>
      </c>
      <c r="H156" t="str">
        <f>IF(Transport!$H$4="Multi-unit Residential",Data!H157,IF(Transport!$H$4="Education",Data!AP157,IF(Transport!$H$4="Mixed-use Building",AA160,Data!Y157)))</f>
        <v>?</v>
      </c>
      <c r="I156" t="str">
        <f>IF(Transport!$H$4="Multi-unit Residential",Data!I157,IF(Transport!$H$4="Education",Data!AQ157,IF(Transport!$H$4="Mixed-use Building",AB160,Data!Z157)))</f>
        <v>?</v>
      </c>
      <c r="J156">
        <f>IF(Transport!$H$4="Multi-unit Residential",Data!J157,IF(Transport!$H$4="Education",Data!AR157,IF(Transport!$H$4="Mixed-use Building",AC160,Data!AA157)))</f>
        <v>0</v>
      </c>
      <c r="K156" t="str">
        <f>IF(Transport!$H$4="Multi-unit Residential",Data!K157,IF(Transport!$H$4="Education",Data!AS157,IF(Transport!$H$4="Mixed-use Building",AD160,Data!AB157)))</f>
        <v>?</v>
      </c>
      <c r="L156" t="str">
        <f>IF(Transport!$H$4="Multi-unit Residential",Data!L157,IF(Transport!$H$4="Education",Data!AT157,IF(Transport!$H$4="Mixed-use Building",AE160,Data!AC157)))</f>
        <v>?</v>
      </c>
      <c r="M156">
        <f>IF(Transport!$H$4="Multi-unit Residential",Data!M157,IF(Transport!$H$4="Education",Data!AU157,IF(Transport!$H$4="Mixed-use Building",AF160,Data!AD157)))</f>
        <v>0.02</v>
      </c>
      <c r="N156" t="str">
        <f>IF(Transport!$H$4="Multi-unit Residential",Data!N157,IF(Transport!$H$4="Education",Data!AV157,IF(Transport!$H$4="Mixed-use Building",AG160,Data!AE157)))</f>
        <v>?</v>
      </c>
      <c r="O156">
        <f>IF(Transport!$H$4="Multi-unit Residential",Data!O157,IF(Transport!$H$4="Education",Data!AW157,IF(Transport!$H$4="Mixed-use Building",AH160,Data!AF157)))</f>
        <v>174.61584319999901</v>
      </c>
      <c r="P156">
        <f>IF(Transport!$H$4="Multi-unit Residential",Data!P157,IF(Transport!$H$4="Education",Data!AX157,IF(Transport!$H$4="Mixed-use Building",AI160,Data!AG157)))</f>
        <v>-36.755072259999999</v>
      </c>
    </row>
    <row r="157" spans="1:16" x14ac:dyDescent="0.55000000000000004">
      <c r="A157">
        <f>IF(Transport!$H$4="Multi-unit Residential",Data!A158,IF(Transport!$H$4="Education",Data!AI158,IF(Transport!$H$4="Mixed-use Building",T161,Data!R158)))</f>
        <v>116400</v>
      </c>
      <c r="B157" t="str">
        <f>IF(Transport!$H$4="Multi-unit Residential",Data!B158,IF(Transport!$H$4="Education",Data!AJ158,IF(Transport!$H$4="Mixed-use Building",U161,Data!S158)))</f>
        <v>Taupaki</v>
      </c>
      <c r="C157" t="str">
        <f>IF(Transport!$H$4="Multi-unit Residential",Data!C158,IF(Transport!$H$4="Education",Data!AK158,IF(Transport!$H$4="Mixed-use Building",V161,Data!T158)))</f>
        <v>New Zealand</v>
      </c>
      <c r="D157">
        <f>IF(Transport!$H$4="Multi-unit Residential",Data!D158,IF(Transport!$H$4="Education",Data!AL158,IF(Transport!$H$4="Mixed-use Building",W161,Data!U158)))</f>
        <v>0</v>
      </c>
      <c r="E157">
        <f>IF(Transport!$H$4="Multi-unit Residential",Data!E158,IF(Transport!$H$4="Education",Data!AM158,IF(Transport!$H$4="Mixed-use Building",X161,Data!V158)))</f>
        <v>0</v>
      </c>
      <c r="F157">
        <f>IF(Transport!$H$4="Multi-unit Residential",Data!F158,IF(Transport!$H$4="Education",Data!AN158,IF(Transport!$H$4="Mixed-use Building",Y161,Data!W158)))</f>
        <v>0</v>
      </c>
      <c r="G157">
        <f>IF(Transport!$H$4="Multi-unit Residential",Data!G158,IF(Transport!$H$4="Education",Data!AO158,IF(Transport!$H$4="Mixed-use Building",Z161,Data!X158)))</f>
        <v>0</v>
      </c>
      <c r="H157">
        <f>IF(Transport!$H$4="Multi-unit Residential",Data!H158,IF(Transport!$H$4="Education",Data!AP158,IF(Transport!$H$4="Mixed-use Building",AA161,Data!Y158)))</f>
        <v>0.81</v>
      </c>
      <c r="I157">
        <f>IF(Transport!$H$4="Multi-unit Residential",Data!I158,IF(Transport!$H$4="Education",Data!AQ158,IF(Transport!$H$4="Mixed-use Building",AB161,Data!Z158)))</f>
        <v>0</v>
      </c>
      <c r="J157">
        <f>IF(Transport!$H$4="Multi-unit Residential",Data!J158,IF(Transport!$H$4="Education",Data!AR158,IF(Transport!$H$4="Mixed-use Building",AC161,Data!AA158)))</f>
        <v>0</v>
      </c>
      <c r="K157">
        <f>IF(Transport!$H$4="Multi-unit Residential",Data!K158,IF(Transport!$H$4="Education",Data!AS158,IF(Transport!$H$4="Mixed-use Building",AD161,Data!AB158)))</f>
        <v>0</v>
      </c>
      <c r="L157">
        <f>IF(Transport!$H$4="Multi-unit Residential",Data!L158,IF(Transport!$H$4="Education",Data!AT158,IF(Transport!$H$4="Mixed-use Building",AE161,Data!AC158)))</f>
        <v>0.19</v>
      </c>
      <c r="M157">
        <f>IF(Transport!$H$4="Multi-unit Residential",Data!M158,IF(Transport!$H$4="Education",Data!AU158,IF(Transport!$H$4="Mixed-use Building",AF161,Data!AD158)))</f>
        <v>0.02</v>
      </c>
      <c r="N157">
        <f>IF(Transport!$H$4="Multi-unit Residential",Data!N158,IF(Transport!$H$4="Education",Data!AV158,IF(Transport!$H$4="Mixed-use Building",AG161,Data!AE158)))</f>
        <v>0.51378132578990698</v>
      </c>
      <c r="O157">
        <f>IF(Transport!$H$4="Multi-unit Residential",Data!O158,IF(Transport!$H$4="Education",Data!AW158,IF(Transport!$H$4="Mixed-use Building",AH161,Data!AF158)))</f>
        <v>174.55424959999999</v>
      </c>
      <c r="P157">
        <f>IF(Transport!$H$4="Multi-unit Residential",Data!P158,IF(Transport!$H$4="Education",Data!AX158,IF(Transport!$H$4="Mixed-use Building",AI161,Data!AG158)))</f>
        <v>-36.821646819999998</v>
      </c>
    </row>
    <row r="158" spans="1:16" x14ac:dyDescent="0.55000000000000004">
      <c r="A158">
        <f>IF(Transport!$H$4="Multi-unit Residential",Data!A159,IF(Transport!$H$4="Education",Data!AI159,IF(Transport!$H$4="Mixed-use Building",T162,Data!R159)))</f>
        <v>116500</v>
      </c>
      <c r="B158" t="str">
        <f>IF(Transport!$H$4="Multi-unit Residential",Data!B159,IF(Transport!$H$4="Education",Data!AJ159,IF(Transport!$H$4="Mixed-use Building",U162,Data!S159)))</f>
        <v>Long Bay</v>
      </c>
      <c r="C158" t="str">
        <f>IF(Transport!$H$4="Multi-unit Residential",Data!C159,IF(Transport!$H$4="Education",Data!AK159,IF(Transport!$H$4="Mixed-use Building",V162,Data!T159)))</f>
        <v>New Zealand</v>
      </c>
      <c r="D158">
        <f>IF(Transport!$H$4="Multi-unit Residential",Data!D159,IF(Transport!$H$4="Education",Data!AL159,IF(Transport!$H$4="Mixed-use Building",W162,Data!U159)))</f>
        <v>0</v>
      </c>
      <c r="E158">
        <f>IF(Transport!$H$4="Multi-unit Residential",Data!E159,IF(Transport!$H$4="Education",Data!AM159,IF(Transport!$H$4="Mixed-use Building",X162,Data!V159)))</f>
        <v>0</v>
      </c>
      <c r="F158">
        <f>IF(Transport!$H$4="Multi-unit Residential",Data!F159,IF(Transport!$H$4="Education",Data!AN159,IF(Transport!$H$4="Mixed-use Building",Y162,Data!W159)))</f>
        <v>0</v>
      </c>
      <c r="G158">
        <f>IF(Transport!$H$4="Multi-unit Residential",Data!G159,IF(Transport!$H$4="Education",Data!AO159,IF(Transport!$H$4="Mixed-use Building",Z162,Data!X159)))</f>
        <v>0</v>
      </c>
      <c r="H158">
        <f>IF(Transport!$H$4="Multi-unit Residential",Data!H159,IF(Transport!$H$4="Education",Data!AP159,IF(Transport!$H$4="Mixed-use Building",AA162,Data!Y159)))</f>
        <v>1</v>
      </c>
      <c r="I158">
        <f>IF(Transport!$H$4="Multi-unit Residential",Data!I159,IF(Transport!$H$4="Education",Data!AQ159,IF(Transport!$H$4="Mixed-use Building",AB162,Data!Z159)))</f>
        <v>0</v>
      </c>
      <c r="J158">
        <f>IF(Transport!$H$4="Multi-unit Residential",Data!J159,IF(Transport!$H$4="Education",Data!AR159,IF(Transport!$H$4="Mixed-use Building",AC162,Data!AA159)))</f>
        <v>0</v>
      </c>
      <c r="K158">
        <f>IF(Transport!$H$4="Multi-unit Residential",Data!K159,IF(Transport!$H$4="Education",Data!AS159,IF(Transport!$H$4="Mixed-use Building",AD162,Data!AB159)))</f>
        <v>0</v>
      </c>
      <c r="L158">
        <f>IF(Transport!$H$4="Multi-unit Residential",Data!L159,IF(Transport!$H$4="Education",Data!AT159,IF(Transport!$H$4="Mixed-use Building",AE162,Data!AC159)))</f>
        <v>0</v>
      </c>
      <c r="M158">
        <f>IF(Transport!$H$4="Multi-unit Residential",Data!M159,IF(Transport!$H$4="Education",Data!AU159,IF(Transport!$H$4="Mixed-use Building",AF162,Data!AD159)))</f>
        <v>0.02</v>
      </c>
      <c r="N158">
        <f>IF(Transport!$H$4="Multi-unit Residential",Data!N159,IF(Transport!$H$4="Education",Data!AV159,IF(Transport!$H$4="Mixed-use Building",AG162,Data!AE159)))</f>
        <v>1.76965440196335</v>
      </c>
      <c r="O158">
        <f>IF(Transport!$H$4="Multi-unit Residential",Data!O159,IF(Transport!$H$4="Education",Data!AW159,IF(Transport!$H$4="Mixed-use Building",AH162,Data!AF159)))</f>
        <v>174.73306959999999</v>
      </c>
      <c r="P158">
        <f>IF(Transport!$H$4="Multi-unit Residential",Data!P159,IF(Transport!$H$4="Education",Data!AX159,IF(Transport!$H$4="Mixed-use Building",AI162,Data!AG159)))</f>
        <v>-36.689463480000001</v>
      </c>
    </row>
    <row r="159" spans="1:16" x14ac:dyDescent="0.55000000000000004">
      <c r="A159">
        <f>IF(Transport!$H$4="Multi-unit Residential",Data!A160,IF(Transport!$H$4="Education",Data!AI160,IF(Transport!$H$4="Mixed-use Building",T163,Data!R160)))</f>
        <v>116600</v>
      </c>
      <c r="B159" t="str">
        <f>IF(Transport!$H$4="Multi-unit Residential",Data!B160,IF(Transport!$H$4="Education",Data!AJ160,IF(Transport!$H$4="Mixed-use Building",U163,Data!S160)))</f>
        <v>Paremoremo East</v>
      </c>
      <c r="C159" t="str">
        <f>IF(Transport!$H$4="Multi-unit Residential",Data!C160,IF(Transport!$H$4="Education",Data!AK160,IF(Transport!$H$4="Mixed-use Building",V163,Data!T160)))</f>
        <v>New Zealand</v>
      </c>
      <c r="D159">
        <f>IF(Transport!$H$4="Multi-unit Residential",Data!D160,IF(Transport!$H$4="Education",Data!AL160,IF(Transport!$H$4="Mixed-use Building",W163,Data!U160)))</f>
        <v>0</v>
      </c>
      <c r="E159">
        <f>IF(Transport!$H$4="Multi-unit Residential",Data!E160,IF(Transport!$H$4="Education",Data!AM160,IF(Transport!$H$4="Mixed-use Building",X163,Data!V160)))</f>
        <v>0</v>
      </c>
      <c r="F159">
        <f>IF(Transport!$H$4="Multi-unit Residential",Data!F160,IF(Transport!$H$4="Education",Data!AN160,IF(Transport!$H$4="Mixed-use Building",Y163,Data!W160)))</f>
        <v>0</v>
      </c>
      <c r="G159">
        <f>IF(Transport!$H$4="Multi-unit Residential",Data!G160,IF(Transport!$H$4="Education",Data!AO160,IF(Transport!$H$4="Mixed-use Building",Z163,Data!X160)))</f>
        <v>0</v>
      </c>
      <c r="H159">
        <f>IF(Transport!$H$4="Multi-unit Residential",Data!H160,IF(Transport!$H$4="Education",Data!AP160,IF(Transport!$H$4="Mixed-use Building",AA163,Data!Y160)))</f>
        <v>0.89</v>
      </c>
      <c r="I159">
        <f>IF(Transport!$H$4="Multi-unit Residential",Data!I160,IF(Transport!$H$4="Education",Data!AQ160,IF(Transport!$H$4="Mixed-use Building",AB163,Data!Z160)))</f>
        <v>0</v>
      </c>
      <c r="J159">
        <f>IF(Transport!$H$4="Multi-unit Residential",Data!J160,IF(Transport!$H$4="Education",Data!AR160,IF(Transport!$H$4="Mixed-use Building",AC163,Data!AA160)))</f>
        <v>0</v>
      </c>
      <c r="K159">
        <f>IF(Transport!$H$4="Multi-unit Residential",Data!K160,IF(Transport!$H$4="Education",Data!AS160,IF(Transport!$H$4="Mixed-use Building",AD163,Data!AB160)))</f>
        <v>0</v>
      </c>
      <c r="L159">
        <f>IF(Transport!$H$4="Multi-unit Residential",Data!L160,IF(Transport!$H$4="Education",Data!AT160,IF(Transport!$H$4="Mixed-use Building",AE163,Data!AC160)))</f>
        <v>0.11</v>
      </c>
      <c r="M159">
        <f>IF(Transport!$H$4="Multi-unit Residential",Data!M160,IF(Transport!$H$4="Education",Data!AU160,IF(Transport!$H$4="Mixed-use Building",AF163,Data!AD160)))</f>
        <v>0.02</v>
      </c>
      <c r="N159">
        <f>IF(Transport!$H$4="Multi-unit Residential",Data!N160,IF(Transport!$H$4="Education",Data!AV160,IF(Transport!$H$4="Mixed-use Building",AG163,Data!AE160)))</f>
        <v>4.8888632075525997</v>
      </c>
      <c r="O159">
        <f>IF(Transport!$H$4="Multi-unit Residential",Data!O160,IF(Transport!$H$4="Education",Data!AW160,IF(Transport!$H$4="Mixed-use Building",AH163,Data!AF160)))</f>
        <v>174.6602053</v>
      </c>
      <c r="P159">
        <f>IF(Transport!$H$4="Multi-unit Residential",Data!P160,IF(Transport!$H$4="Education",Data!AX160,IF(Transport!$H$4="Mixed-use Building",AI163,Data!AG160)))</f>
        <v>-36.749820309999997</v>
      </c>
    </row>
    <row r="160" spans="1:16" x14ac:dyDescent="0.55000000000000004">
      <c r="A160">
        <f>IF(Transport!$H$4="Multi-unit Residential",Data!A161,IF(Transport!$H$4="Education",Data!AI161,IF(Transport!$H$4="Mixed-use Building",T164,Data!R161)))</f>
        <v>116700</v>
      </c>
      <c r="B160" t="str">
        <f>IF(Transport!$H$4="Multi-unit Residential",Data!B161,IF(Transport!$H$4="Education",Data!AJ161,IF(Transport!$H$4="Mixed-use Building",U164,Data!S161)))</f>
        <v>Albany Heights</v>
      </c>
      <c r="C160" t="str">
        <f>IF(Transport!$H$4="Multi-unit Residential",Data!C161,IF(Transport!$H$4="Education",Data!AK161,IF(Transport!$H$4="Mixed-use Building",V164,Data!T161)))</f>
        <v>New Zealand</v>
      </c>
      <c r="D160">
        <f>IF(Transport!$H$4="Multi-unit Residential",Data!D161,IF(Transport!$H$4="Education",Data!AL161,IF(Transport!$H$4="Mixed-use Building",W164,Data!U161)))</f>
        <v>0</v>
      </c>
      <c r="E160">
        <f>IF(Transport!$H$4="Multi-unit Residential",Data!E161,IF(Transport!$H$4="Education",Data!AM161,IF(Transport!$H$4="Mixed-use Building",X164,Data!V161)))</f>
        <v>0</v>
      </c>
      <c r="F160">
        <f>IF(Transport!$H$4="Multi-unit Residential",Data!F161,IF(Transport!$H$4="Education",Data!AN161,IF(Transport!$H$4="Mixed-use Building",Y164,Data!W161)))</f>
        <v>0</v>
      </c>
      <c r="G160">
        <f>IF(Transport!$H$4="Multi-unit Residential",Data!G161,IF(Transport!$H$4="Education",Data!AO161,IF(Transport!$H$4="Mixed-use Building",Z164,Data!X161)))</f>
        <v>0</v>
      </c>
      <c r="H160">
        <f>IF(Transport!$H$4="Multi-unit Residential",Data!H161,IF(Transport!$H$4="Education",Data!AP161,IF(Transport!$H$4="Mixed-use Building",AA164,Data!Y161)))</f>
        <v>1</v>
      </c>
      <c r="I160">
        <f>IF(Transport!$H$4="Multi-unit Residential",Data!I161,IF(Transport!$H$4="Education",Data!AQ161,IF(Transport!$H$4="Mixed-use Building",AB164,Data!Z161)))</f>
        <v>0</v>
      </c>
      <c r="J160">
        <f>IF(Transport!$H$4="Multi-unit Residential",Data!J161,IF(Transport!$H$4="Education",Data!AR161,IF(Transport!$H$4="Mixed-use Building",AC164,Data!AA161)))</f>
        <v>0</v>
      </c>
      <c r="K160">
        <f>IF(Transport!$H$4="Multi-unit Residential",Data!K161,IF(Transport!$H$4="Education",Data!AS161,IF(Transport!$H$4="Mixed-use Building",AD164,Data!AB161)))</f>
        <v>0</v>
      </c>
      <c r="L160">
        <f>IF(Transport!$H$4="Multi-unit Residential",Data!L161,IF(Transport!$H$4="Education",Data!AT161,IF(Transport!$H$4="Mixed-use Building",AE164,Data!AC161)))</f>
        <v>0</v>
      </c>
      <c r="M160">
        <f>IF(Transport!$H$4="Multi-unit Residential",Data!M161,IF(Transport!$H$4="Education",Data!AU161,IF(Transport!$H$4="Mixed-use Building",AF164,Data!AD161)))</f>
        <v>0.02</v>
      </c>
      <c r="N160" t="str">
        <f>IF(Transport!$H$4="Multi-unit Residential",Data!N161,IF(Transport!$H$4="Education",Data!AV161,IF(Transport!$H$4="Mixed-use Building",AG164,Data!AE161)))</f>
        <v>?</v>
      </c>
      <c r="O160">
        <f>IF(Transport!$H$4="Multi-unit Residential",Data!O161,IF(Transport!$H$4="Education",Data!AW161,IF(Transport!$H$4="Mixed-use Building",AH164,Data!AF161)))</f>
        <v>174.69401389999999</v>
      </c>
      <c r="P160">
        <f>IF(Transport!$H$4="Multi-unit Residential",Data!P161,IF(Transport!$H$4="Education",Data!AX161,IF(Transport!$H$4="Mixed-use Building",AI164,Data!AG161)))</f>
        <v>-36.717964719999998</v>
      </c>
    </row>
    <row r="161" spans="1:16" x14ac:dyDescent="0.55000000000000004">
      <c r="A161">
        <f>IF(Transport!$H$4="Multi-unit Residential",Data!A162,IF(Transport!$H$4="Education",Data!AI162,IF(Transport!$H$4="Mixed-use Building",T165,Data!R162)))</f>
        <v>116800</v>
      </c>
      <c r="B161" t="str">
        <f>IF(Transport!$H$4="Multi-unit Residential",Data!B162,IF(Transport!$H$4="Education",Data!AJ162,IF(Transport!$H$4="Mixed-use Building",U165,Data!S162)))</f>
        <v>Awaruku</v>
      </c>
      <c r="C161" t="str">
        <f>IF(Transport!$H$4="Multi-unit Residential",Data!C162,IF(Transport!$H$4="Education",Data!AK162,IF(Transport!$H$4="Mixed-use Building",V165,Data!T162)))</f>
        <v>New Zealand</v>
      </c>
      <c r="D161">
        <f>IF(Transport!$H$4="Multi-unit Residential",Data!D162,IF(Transport!$H$4="Education",Data!AL162,IF(Transport!$H$4="Mixed-use Building",W165,Data!U162)))</f>
        <v>0</v>
      </c>
      <c r="E161">
        <f>IF(Transport!$H$4="Multi-unit Residential",Data!E162,IF(Transport!$H$4="Education",Data!AM162,IF(Transport!$H$4="Mixed-use Building",X165,Data!V162)))</f>
        <v>0</v>
      </c>
      <c r="F161">
        <f>IF(Transport!$H$4="Multi-unit Residential",Data!F162,IF(Transport!$H$4="Education",Data!AN162,IF(Transport!$H$4="Mixed-use Building",Y165,Data!W162)))</f>
        <v>0</v>
      </c>
      <c r="G161">
        <f>IF(Transport!$H$4="Multi-unit Residential",Data!G162,IF(Transport!$H$4="Education",Data!AO162,IF(Transport!$H$4="Mixed-use Building",Z165,Data!X162)))</f>
        <v>0</v>
      </c>
      <c r="H161">
        <f>IF(Transport!$H$4="Multi-unit Residential",Data!H162,IF(Transport!$H$4="Education",Data!AP162,IF(Transport!$H$4="Mixed-use Building",AA165,Data!Y162)))</f>
        <v>0.78</v>
      </c>
      <c r="I161">
        <f>IF(Transport!$H$4="Multi-unit Residential",Data!I162,IF(Transport!$H$4="Education",Data!AQ162,IF(Transport!$H$4="Mixed-use Building",AB165,Data!Z162)))</f>
        <v>0</v>
      </c>
      <c r="J161">
        <f>IF(Transport!$H$4="Multi-unit Residential",Data!J162,IF(Transport!$H$4="Education",Data!AR162,IF(Transport!$H$4="Mixed-use Building",AC165,Data!AA162)))</f>
        <v>0</v>
      </c>
      <c r="K161">
        <f>IF(Transport!$H$4="Multi-unit Residential",Data!K162,IF(Transport!$H$4="Education",Data!AS162,IF(Transport!$H$4="Mixed-use Building",AD165,Data!AB162)))</f>
        <v>0</v>
      </c>
      <c r="L161">
        <f>IF(Transport!$H$4="Multi-unit Residential",Data!L162,IF(Transport!$H$4="Education",Data!AT162,IF(Transport!$H$4="Mixed-use Building",AE165,Data!AC162)))</f>
        <v>0.22</v>
      </c>
      <c r="M161">
        <f>IF(Transport!$H$4="Multi-unit Residential",Data!M162,IF(Transport!$H$4="Education",Data!AU162,IF(Transport!$H$4="Mixed-use Building",AF165,Data!AD162)))</f>
        <v>0.02</v>
      </c>
      <c r="N161" t="str">
        <f>IF(Transport!$H$4="Multi-unit Residential",Data!N162,IF(Transport!$H$4="Education",Data!AV162,IF(Transport!$H$4="Mixed-use Building",AG165,Data!AE162)))</f>
        <v>?</v>
      </c>
      <c r="O161">
        <f>IF(Transport!$H$4="Multi-unit Residential",Data!O162,IF(Transport!$H$4="Education",Data!AW162,IF(Transport!$H$4="Mixed-use Building",AH165,Data!AF162)))</f>
        <v>174.7316233</v>
      </c>
      <c r="P161">
        <f>IF(Transport!$H$4="Multi-unit Residential",Data!P162,IF(Transport!$H$4="Education",Data!AX162,IF(Transport!$H$4="Mixed-use Building",AI165,Data!AG162)))</f>
        <v>-36.698750220000001</v>
      </c>
    </row>
    <row r="162" spans="1:16" x14ac:dyDescent="0.55000000000000004">
      <c r="A162">
        <f>IF(Transport!$H$4="Multi-unit Residential",Data!A163,IF(Transport!$H$4="Education",Data!AI163,IF(Transport!$H$4="Mixed-use Building",T166,Data!R163)))</f>
        <v>116900</v>
      </c>
      <c r="B162" t="str">
        <f>IF(Transport!$H$4="Multi-unit Residential",Data!B163,IF(Transport!$H$4="Education",Data!AJ163,IF(Transport!$H$4="Mixed-use Building",U166,Data!S163)))</f>
        <v>Fairview Heights</v>
      </c>
      <c r="C162" t="str">
        <f>IF(Transport!$H$4="Multi-unit Residential",Data!C163,IF(Transport!$H$4="Education",Data!AK163,IF(Transport!$H$4="Mixed-use Building",V166,Data!T163)))</f>
        <v>New Zealand</v>
      </c>
      <c r="D162">
        <f>IF(Transport!$H$4="Multi-unit Residential",Data!D163,IF(Transport!$H$4="Education",Data!AL163,IF(Transport!$H$4="Mixed-use Building",W166,Data!U163)))</f>
        <v>0</v>
      </c>
      <c r="E162">
        <f>IF(Transport!$H$4="Multi-unit Residential",Data!E163,IF(Transport!$H$4="Education",Data!AM163,IF(Transport!$H$4="Mixed-use Building",X166,Data!V163)))</f>
        <v>0</v>
      </c>
      <c r="F162">
        <f>IF(Transport!$H$4="Multi-unit Residential",Data!F163,IF(Transport!$H$4="Education",Data!AN163,IF(Transport!$H$4="Mixed-use Building",Y166,Data!W163)))</f>
        <v>0</v>
      </c>
      <c r="G162">
        <f>IF(Transport!$H$4="Multi-unit Residential",Data!G163,IF(Transport!$H$4="Education",Data!AO163,IF(Transport!$H$4="Mixed-use Building",Z166,Data!X163)))</f>
        <v>0</v>
      </c>
      <c r="H162">
        <f>IF(Transport!$H$4="Multi-unit Residential",Data!H163,IF(Transport!$H$4="Education",Data!AP163,IF(Transport!$H$4="Mixed-use Building",AA166,Data!Y163)))</f>
        <v>1</v>
      </c>
      <c r="I162">
        <f>IF(Transport!$H$4="Multi-unit Residential",Data!I163,IF(Transport!$H$4="Education",Data!AQ163,IF(Transport!$H$4="Mixed-use Building",AB166,Data!Z163)))</f>
        <v>0</v>
      </c>
      <c r="J162">
        <f>IF(Transport!$H$4="Multi-unit Residential",Data!J163,IF(Transport!$H$4="Education",Data!AR163,IF(Transport!$H$4="Mixed-use Building",AC166,Data!AA163)))</f>
        <v>0</v>
      </c>
      <c r="K162">
        <f>IF(Transport!$H$4="Multi-unit Residential",Data!K163,IF(Transport!$H$4="Education",Data!AS163,IF(Transport!$H$4="Mixed-use Building",AD166,Data!AB163)))</f>
        <v>0</v>
      </c>
      <c r="L162">
        <f>IF(Transport!$H$4="Multi-unit Residential",Data!L163,IF(Transport!$H$4="Education",Data!AT163,IF(Transport!$H$4="Mixed-use Building",AE166,Data!AC163)))</f>
        <v>0</v>
      </c>
      <c r="M162">
        <f>IF(Transport!$H$4="Multi-unit Residential",Data!M163,IF(Transport!$H$4="Education",Data!AU163,IF(Transport!$H$4="Mixed-use Building",AF166,Data!AD163)))</f>
        <v>0.02</v>
      </c>
      <c r="N162">
        <f>IF(Transport!$H$4="Multi-unit Residential",Data!N163,IF(Transport!$H$4="Education",Data!AV163,IF(Transport!$H$4="Mixed-use Building",AG166,Data!AE163)))</f>
        <v>0.90302568208321299</v>
      </c>
      <c r="O162">
        <f>IF(Transport!$H$4="Multi-unit Residential",Data!O163,IF(Transport!$H$4="Education",Data!AW163,IF(Transport!$H$4="Mixed-use Building",AH166,Data!AF163)))</f>
        <v>174.71678990000001</v>
      </c>
      <c r="P162">
        <f>IF(Transport!$H$4="Multi-unit Residential",Data!P163,IF(Transport!$H$4="Education",Data!AX163,IF(Transport!$H$4="Mixed-use Building",AI166,Data!AG163)))</f>
        <v>-36.710073219999998</v>
      </c>
    </row>
    <row r="163" spans="1:16" x14ac:dyDescent="0.55000000000000004">
      <c r="A163">
        <f>IF(Transport!$H$4="Multi-unit Residential",Data!A164,IF(Transport!$H$4="Education",Data!AI164,IF(Transport!$H$4="Mixed-use Building",T167,Data!R164)))</f>
        <v>117000</v>
      </c>
      <c r="B163" t="str">
        <f>IF(Transport!$H$4="Multi-unit Residential",Data!B164,IF(Transport!$H$4="Education",Data!AJ164,IF(Transport!$H$4="Mixed-use Building",U167,Data!S164)))</f>
        <v>Whenuapai</v>
      </c>
      <c r="C163" t="str">
        <f>IF(Transport!$H$4="Multi-unit Residential",Data!C164,IF(Transport!$H$4="Education",Data!AK164,IF(Transport!$H$4="Mixed-use Building",V167,Data!T164)))</f>
        <v>New Zealand</v>
      </c>
      <c r="D163">
        <f>IF(Transport!$H$4="Multi-unit Residential",Data!D164,IF(Transport!$H$4="Education",Data!AL164,IF(Transport!$H$4="Mixed-use Building",W167,Data!U164)))</f>
        <v>0</v>
      </c>
      <c r="E163">
        <f>IF(Transport!$H$4="Multi-unit Residential",Data!E164,IF(Transport!$H$4="Education",Data!AM164,IF(Transport!$H$4="Mixed-use Building",X167,Data!V164)))</f>
        <v>0</v>
      </c>
      <c r="F163">
        <f>IF(Transport!$H$4="Multi-unit Residential",Data!F164,IF(Transport!$H$4="Education",Data!AN164,IF(Transport!$H$4="Mixed-use Building",Y167,Data!W164)))</f>
        <v>0</v>
      </c>
      <c r="G163">
        <f>IF(Transport!$H$4="Multi-unit Residential",Data!G164,IF(Transport!$H$4="Education",Data!AO164,IF(Transport!$H$4="Mixed-use Building",Z167,Data!X164)))</f>
        <v>0</v>
      </c>
      <c r="H163">
        <f>IF(Transport!$H$4="Multi-unit Residential",Data!H164,IF(Transport!$H$4="Education",Data!AP164,IF(Transport!$H$4="Mixed-use Building",AA167,Data!Y164)))</f>
        <v>0.84</v>
      </c>
      <c r="I163">
        <f>IF(Transport!$H$4="Multi-unit Residential",Data!I164,IF(Transport!$H$4="Education",Data!AQ164,IF(Transport!$H$4="Mixed-use Building",AB167,Data!Z164)))</f>
        <v>0</v>
      </c>
      <c r="J163">
        <f>IF(Transport!$H$4="Multi-unit Residential",Data!J164,IF(Transport!$H$4="Education",Data!AR164,IF(Transport!$H$4="Mixed-use Building",AC167,Data!AA164)))</f>
        <v>0</v>
      </c>
      <c r="K163">
        <f>IF(Transport!$H$4="Multi-unit Residential",Data!K164,IF(Transport!$H$4="Education",Data!AS164,IF(Transport!$H$4="Mixed-use Building",AD167,Data!AB164)))</f>
        <v>0.04</v>
      </c>
      <c r="L163">
        <f>IF(Transport!$H$4="Multi-unit Residential",Data!L164,IF(Transport!$H$4="Education",Data!AT164,IF(Transport!$H$4="Mixed-use Building",AE167,Data!AC164)))</f>
        <v>0.12</v>
      </c>
      <c r="M163">
        <f>IF(Transport!$H$4="Multi-unit Residential",Data!M164,IF(Transport!$H$4="Education",Data!AU164,IF(Transport!$H$4="Mixed-use Building",AF167,Data!AD164)))</f>
        <v>0.02</v>
      </c>
      <c r="N163">
        <f>IF(Transport!$H$4="Multi-unit Residential",Data!N164,IF(Transport!$H$4="Education",Data!AV164,IF(Transport!$H$4="Mixed-use Building",AG167,Data!AE164)))</f>
        <v>8.0762412877643293</v>
      </c>
      <c r="O163">
        <f>IF(Transport!$H$4="Multi-unit Residential",Data!O164,IF(Transport!$H$4="Education",Data!AW164,IF(Transport!$H$4="Mixed-use Building",AH167,Data!AF164)))</f>
        <v>174.61359580000001</v>
      </c>
      <c r="P163">
        <f>IF(Transport!$H$4="Multi-unit Residential",Data!P164,IF(Transport!$H$4="Education",Data!AX164,IF(Transport!$H$4="Mixed-use Building",AI167,Data!AG164)))</f>
        <v>-36.798358460000003</v>
      </c>
    </row>
    <row r="164" spans="1:16" x14ac:dyDescent="0.55000000000000004">
      <c r="A164">
        <f>IF(Transport!$H$4="Multi-unit Residential",Data!A165,IF(Transport!$H$4="Education",Data!AI165,IF(Transport!$H$4="Mixed-use Building",T168,Data!R165)))</f>
        <v>117100</v>
      </c>
      <c r="B164" t="str">
        <f>IF(Transport!$H$4="Multi-unit Residential",Data!B165,IF(Transport!$H$4="Education",Data!AJ165,IF(Transport!$H$4="Mixed-use Building",U168,Data!S165)))</f>
        <v>Waitakere Ranges North</v>
      </c>
      <c r="C164" t="str">
        <f>IF(Transport!$H$4="Multi-unit Residential",Data!C165,IF(Transport!$H$4="Education",Data!AK165,IF(Transport!$H$4="Mixed-use Building",V168,Data!T165)))</f>
        <v>New Zealand</v>
      </c>
      <c r="D164">
        <f>IF(Transport!$H$4="Multi-unit Residential",Data!D165,IF(Transport!$H$4="Education",Data!AL165,IF(Transport!$H$4="Mixed-use Building",W168,Data!U165)))</f>
        <v>0</v>
      </c>
      <c r="E164">
        <f>IF(Transport!$H$4="Multi-unit Residential",Data!E165,IF(Transport!$H$4="Education",Data!AM165,IF(Transport!$H$4="Mixed-use Building",X168,Data!V165)))</f>
        <v>0</v>
      </c>
      <c r="F164">
        <f>IF(Transport!$H$4="Multi-unit Residential",Data!F165,IF(Transport!$H$4="Education",Data!AN165,IF(Transport!$H$4="Mixed-use Building",Y168,Data!W165)))</f>
        <v>0</v>
      </c>
      <c r="G164">
        <f>IF(Transport!$H$4="Multi-unit Residential",Data!G165,IF(Transport!$H$4="Education",Data!AO165,IF(Transport!$H$4="Mixed-use Building",Z168,Data!X165)))</f>
        <v>0</v>
      </c>
      <c r="H164">
        <f>IF(Transport!$H$4="Multi-unit Residential",Data!H165,IF(Transport!$H$4="Education",Data!AP165,IF(Transport!$H$4="Mixed-use Building",AA168,Data!Y165)))</f>
        <v>1</v>
      </c>
      <c r="I164">
        <f>IF(Transport!$H$4="Multi-unit Residential",Data!I165,IF(Transport!$H$4="Education",Data!AQ165,IF(Transport!$H$4="Mixed-use Building",AB168,Data!Z165)))</f>
        <v>0</v>
      </c>
      <c r="J164">
        <f>IF(Transport!$H$4="Multi-unit Residential",Data!J165,IF(Transport!$H$4="Education",Data!AR165,IF(Transport!$H$4="Mixed-use Building",AC168,Data!AA165)))</f>
        <v>0</v>
      </c>
      <c r="K164">
        <f>IF(Transport!$H$4="Multi-unit Residential",Data!K165,IF(Transport!$H$4="Education",Data!AS165,IF(Transport!$H$4="Mixed-use Building",AD168,Data!AB165)))</f>
        <v>0</v>
      </c>
      <c r="L164">
        <f>IF(Transport!$H$4="Multi-unit Residential",Data!L165,IF(Transport!$H$4="Education",Data!AT165,IF(Transport!$H$4="Mixed-use Building",AE168,Data!AC165)))</f>
        <v>0</v>
      </c>
      <c r="M164">
        <f>IF(Transport!$H$4="Multi-unit Residential",Data!M165,IF(Transport!$H$4="Education",Data!AU165,IF(Transport!$H$4="Mixed-use Building",AF168,Data!AD165)))</f>
        <v>0.02</v>
      </c>
      <c r="N164" t="str">
        <f>IF(Transport!$H$4="Multi-unit Residential",Data!N165,IF(Transport!$H$4="Education",Data!AV165,IF(Transport!$H$4="Mixed-use Building",AG168,Data!AE165)))</f>
        <v>?</v>
      </c>
      <c r="O164">
        <f>IF(Transport!$H$4="Multi-unit Residential",Data!O165,IF(Transport!$H$4="Education",Data!AW165,IF(Transport!$H$4="Mixed-use Building",AH168,Data!AF165)))</f>
        <v>174.50001</v>
      </c>
      <c r="P164">
        <f>IF(Transport!$H$4="Multi-unit Residential",Data!P165,IF(Transport!$H$4="Education",Data!AX165,IF(Transport!$H$4="Mixed-use Building",AI168,Data!AG165)))</f>
        <v>-36.898768879999999</v>
      </c>
    </row>
    <row r="165" spans="1:16" x14ac:dyDescent="0.55000000000000004">
      <c r="A165">
        <f>IF(Transport!$H$4="Multi-unit Residential",Data!A166,IF(Transport!$H$4="Education",Data!AI166,IF(Transport!$H$4="Mixed-use Building",T169,Data!R166)))</f>
        <v>117200</v>
      </c>
      <c r="B165" t="str">
        <f>IF(Transport!$H$4="Multi-unit Residential",Data!B166,IF(Transport!$H$4="Education",Data!AJ166,IF(Transport!$H$4="Mixed-use Building",U169,Data!S166)))</f>
        <v>Torbay</v>
      </c>
      <c r="C165" t="str">
        <f>IF(Transport!$H$4="Multi-unit Residential",Data!C166,IF(Transport!$H$4="Education",Data!AK166,IF(Transport!$H$4="Mixed-use Building",V169,Data!T166)))</f>
        <v>New Zealand</v>
      </c>
      <c r="D165">
        <f>IF(Transport!$H$4="Multi-unit Residential",Data!D166,IF(Transport!$H$4="Education",Data!AL166,IF(Transport!$H$4="Mixed-use Building",W169,Data!U166)))</f>
        <v>0</v>
      </c>
      <c r="E165">
        <f>IF(Transport!$H$4="Multi-unit Residential",Data!E166,IF(Transport!$H$4="Education",Data!AM166,IF(Transport!$H$4="Mixed-use Building",X169,Data!V166)))</f>
        <v>0</v>
      </c>
      <c r="F165">
        <f>IF(Transport!$H$4="Multi-unit Residential",Data!F166,IF(Transport!$H$4="Education",Data!AN166,IF(Transport!$H$4="Mixed-use Building",Y169,Data!W166)))</f>
        <v>0</v>
      </c>
      <c r="G165">
        <f>IF(Transport!$H$4="Multi-unit Residential",Data!G166,IF(Transport!$H$4="Education",Data!AO166,IF(Transport!$H$4="Mixed-use Building",Z169,Data!X166)))</f>
        <v>0</v>
      </c>
      <c r="H165">
        <f>IF(Transport!$H$4="Multi-unit Residential",Data!H166,IF(Transport!$H$4="Education",Data!AP166,IF(Transport!$H$4="Mixed-use Building",AA169,Data!Y166)))</f>
        <v>0.83</v>
      </c>
      <c r="I165">
        <f>IF(Transport!$H$4="Multi-unit Residential",Data!I166,IF(Transport!$H$4="Education",Data!AQ166,IF(Transport!$H$4="Mixed-use Building",AB169,Data!Z166)))</f>
        <v>0</v>
      </c>
      <c r="J165">
        <f>IF(Transport!$H$4="Multi-unit Residential",Data!J166,IF(Transport!$H$4="Education",Data!AR166,IF(Transport!$H$4="Mixed-use Building",AC169,Data!AA166)))</f>
        <v>0</v>
      </c>
      <c r="K165">
        <f>IF(Transport!$H$4="Multi-unit Residential",Data!K166,IF(Transport!$H$4="Education",Data!AS166,IF(Transport!$H$4="Mixed-use Building",AD169,Data!AB166)))</f>
        <v>0</v>
      </c>
      <c r="L165">
        <f>IF(Transport!$H$4="Multi-unit Residential",Data!L166,IF(Transport!$H$4="Education",Data!AT166,IF(Transport!$H$4="Mixed-use Building",AE169,Data!AC166)))</f>
        <v>0.17</v>
      </c>
      <c r="M165">
        <f>IF(Transport!$H$4="Multi-unit Residential",Data!M166,IF(Transport!$H$4="Education",Data!AU166,IF(Transport!$H$4="Mixed-use Building",AF169,Data!AD166)))</f>
        <v>0.02</v>
      </c>
      <c r="N165">
        <f>IF(Transport!$H$4="Multi-unit Residential",Data!N166,IF(Transport!$H$4="Education",Data!AV166,IF(Transport!$H$4="Mixed-use Building",AG169,Data!AE166)))</f>
        <v>1.37030057025438</v>
      </c>
      <c r="O165">
        <f>IF(Transport!$H$4="Multi-unit Residential",Data!O166,IF(Transport!$H$4="Education",Data!AW166,IF(Transport!$H$4="Mixed-use Building",AH169,Data!AF166)))</f>
        <v>174.7509292</v>
      </c>
      <c r="P165">
        <f>IF(Transport!$H$4="Multi-unit Residential",Data!P166,IF(Transport!$H$4="Education",Data!AX166,IF(Transport!$H$4="Mixed-use Building",AI169,Data!AG166)))</f>
        <v>-36.695124139999997</v>
      </c>
    </row>
    <row r="166" spans="1:16" x14ac:dyDescent="0.55000000000000004">
      <c r="A166">
        <f>IF(Transport!$H$4="Multi-unit Residential",Data!A167,IF(Transport!$H$4="Education",Data!AI167,IF(Transport!$H$4="Mixed-use Building",T170,Data!R167)))</f>
        <v>117300</v>
      </c>
      <c r="B166" t="str">
        <f>IF(Transport!$H$4="Multi-unit Residential",Data!B167,IF(Transport!$H$4="Education",Data!AJ167,IF(Transport!$H$4="Mixed-use Building",U170,Data!S167)))</f>
        <v>Albany Central</v>
      </c>
      <c r="C166" t="str">
        <f>IF(Transport!$H$4="Multi-unit Residential",Data!C167,IF(Transport!$H$4="Education",Data!AK167,IF(Transport!$H$4="Mixed-use Building",V170,Data!T167)))</f>
        <v>New Zealand</v>
      </c>
      <c r="D166">
        <f>IF(Transport!$H$4="Multi-unit Residential",Data!D167,IF(Transport!$H$4="Education",Data!AL167,IF(Transport!$H$4="Mixed-use Building",W170,Data!U167)))</f>
        <v>0</v>
      </c>
      <c r="E166">
        <f>IF(Transport!$H$4="Multi-unit Residential",Data!E167,IF(Transport!$H$4="Education",Data!AM167,IF(Transport!$H$4="Mixed-use Building",X170,Data!V167)))</f>
        <v>0.05</v>
      </c>
      <c r="F166">
        <f>IF(Transport!$H$4="Multi-unit Residential",Data!F167,IF(Transport!$H$4="Education",Data!AN167,IF(Transport!$H$4="Mixed-use Building",Y170,Data!W167)))</f>
        <v>0</v>
      </c>
      <c r="G166">
        <f>IF(Transport!$H$4="Multi-unit Residential",Data!G167,IF(Transport!$H$4="Education",Data!AO167,IF(Transport!$H$4="Mixed-use Building",Z170,Data!X167)))</f>
        <v>0</v>
      </c>
      <c r="H166">
        <f>IF(Transport!$H$4="Multi-unit Residential",Data!H167,IF(Transport!$H$4="Education",Data!AP167,IF(Transport!$H$4="Mixed-use Building",AA170,Data!Y167)))</f>
        <v>0.9</v>
      </c>
      <c r="I166">
        <f>IF(Transport!$H$4="Multi-unit Residential",Data!I167,IF(Transport!$H$4="Education",Data!AQ167,IF(Transport!$H$4="Mixed-use Building",AB170,Data!Z167)))</f>
        <v>0.03</v>
      </c>
      <c r="J166">
        <f>IF(Transport!$H$4="Multi-unit Residential",Data!J167,IF(Transport!$H$4="Education",Data!AR167,IF(Transport!$H$4="Mixed-use Building",AC170,Data!AA167)))</f>
        <v>0</v>
      </c>
      <c r="K166">
        <f>IF(Transport!$H$4="Multi-unit Residential",Data!K167,IF(Transport!$H$4="Education",Data!AS167,IF(Transport!$H$4="Mixed-use Building",AD170,Data!AB167)))</f>
        <v>0</v>
      </c>
      <c r="L166">
        <f>IF(Transport!$H$4="Multi-unit Residential",Data!L167,IF(Transport!$H$4="Education",Data!AT167,IF(Transport!$H$4="Mixed-use Building",AE170,Data!AC167)))</f>
        <v>0.02</v>
      </c>
      <c r="M166">
        <f>IF(Transport!$H$4="Multi-unit Residential",Data!M167,IF(Transport!$H$4="Education",Data!AU167,IF(Transport!$H$4="Mixed-use Building",AF170,Data!AD167)))</f>
        <v>0.02</v>
      </c>
      <c r="N166">
        <f>IF(Transport!$H$4="Multi-unit Residential",Data!N167,IF(Transport!$H$4="Education",Data!AV167,IF(Transport!$H$4="Mixed-use Building",AG170,Data!AE167)))</f>
        <v>8.3255921570813705</v>
      </c>
      <c r="O166">
        <f>IF(Transport!$H$4="Multi-unit Residential",Data!O167,IF(Transport!$H$4="Education",Data!AW167,IF(Transport!$H$4="Mixed-use Building",AH170,Data!AF167)))</f>
        <v>174.70483519999999</v>
      </c>
      <c r="P166">
        <f>IF(Transport!$H$4="Multi-unit Residential",Data!P167,IF(Transport!$H$4="Education",Data!AX167,IF(Transport!$H$4="Mixed-use Building",AI170,Data!AG167)))</f>
        <v>-36.728201859999999</v>
      </c>
    </row>
    <row r="167" spans="1:16" x14ac:dyDescent="0.55000000000000004">
      <c r="A167">
        <f>IF(Transport!$H$4="Multi-unit Residential",Data!A168,IF(Transport!$H$4="Education",Data!AI168,IF(Transport!$H$4="Mixed-use Building",T171,Data!R168)))</f>
        <v>117400</v>
      </c>
      <c r="B167" t="str">
        <f>IF(Transport!$H$4="Multi-unit Residential",Data!B168,IF(Transport!$H$4="Education",Data!AJ168,IF(Transport!$H$4="Mixed-use Building",U171,Data!S168)))</f>
        <v>Albany West</v>
      </c>
      <c r="C167" t="str">
        <f>IF(Transport!$H$4="Multi-unit Residential",Data!C168,IF(Transport!$H$4="Education",Data!AK168,IF(Transport!$H$4="Mixed-use Building",V171,Data!T168)))</f>
        <v>New Zealand</v>
      </c>
      <c r="D167">
        <f>IF(Transport!$H$4="Multi-unit Residential",Data!D168,IF(Transport!$H$4="Education",Data!AL168,IF(Transport!$H$4="Mixed-use Building",W171,Data!U168)))</f>
        <v>0</v>
      </c>
      <c r="E167">
        <f>IF(Transport!$H$4="Multi-unit Residential",Data!E168,IF(Transport!$H$4="Education",Data!AM168,IF(Transport!$H$4="Mixed-use Building",X171,Data!V168)))</f>
        <v>0</v>
      </c>
      <c r="F167">
        <f>IF(Transport!$H$4="Multi-unit Residential",Data!F168,IF(Transport!$H$4="Education",Data!AN168,IF(Transport!$H$4="Mixed-use Building",Y171,Data!W168)))</f>
        <v>0</v>
      </c>
      <c r="G167">
        <f>IF(Transport!$H$4="Multi-unit Residential",Data!G168,IF(Transport!$H$4="Education",Data!AO168,IF(Transport!$H$4="Mixed-use Building",Z171,Data!X168)))</f>
        <v>0</v>
      </c>
      <c r="H167">
        <f>IF(Transport!$H$4="Multi-unit Residential",Data!H168,IF(Transport!$H$4="Education",Data!AP168,IF(Transport!$H$4="Mixed-use Building",AA171,Data!Y168)))</f>
        <v>0.98</v>
      </c>
      <c r="I167">
        <f>IF(Transport!$H$4="Multi-unit Residential",Data!I168,IF(Transport!$H$4="Education",Data!AQ168,IF(Transport!$H$4="Mixed-use Building",AB171,Data!Z168)))</f>
        <v>0</v>
      </c>
      <c r="J167">
        <f>IF(Transport!$H$4="Multi-unit Residential",Data!J168,IF(Transport!$H$4="Education",Data!AR168,IF(Transport!$H$4="Mixed-use Building",AC171,Data!AA168)))</f>
        <v>0</v>
      </c>
      <c r="K167">
        <f>IF(Transport!$H$4="Multi-unit Residential",Data!K168,IF(Transport!$H$4="Education",Data!AS168,IF(Transport!$H$4="Mixed-use Building",AD171,Data!AB168)))</f>
        <v>0</v>
      </c>
      <c r="L167">
        <f>IF(Transport!$H$4="Multi-unit Residential",Data!L168,IF(Transport!$H$4="Education",Data!AT168,IF(Transport!$H$4="Mixed-use Building",AE171,Data!AC168)))</f>
        <v>0.02</v>
      </c>
      <c r="M167">
        <f>IF(Transport!$H$4="Multi-unit Residential",Data!M168,IF(Transport!$H$4="Education",Data!AU168,IF(Transport!$H$4="Mixed-use Building",AF171,Data!AD168)))</f>
        <v>0.02</v>
      </c>
      <c r="N167">
        <f>IF(Transport!$H$4="Multi-unit Residential",Data!N168,IF(Transport!$H$4="Education",Data!AV168,IF(Transport!$H$4="Mixed-use Building",AG171,Data!AE168)))</f>
        <v>4.9517521491415</v>
      </c>
      <c r="O167">
        <f>IF(Transport!$H$4="Multi-unit Residential",Data!O168,IF(Transport!$H$4="Education",Data!AW168,IF(Transport!$H$4="Mixed-use Building",AH171,Data!AF168)))</f>
        <v>174.68787990000001</v>
      </c>
      <c r="P167">
        <f>IF(Transport!$H$4="Multi-unit Residential",Data!P168,IF(Transport!$H$4="Education",Data!AX168,IF(Transport!$H$4="Mixed-use Building",AI171,Data!AG168)))</f>
        <v>-36.741467399999998</v>
      </c>
    </row>
    <row r="168" spans="1:16" x14ac:dyDescent="0.55000000000000004">
      <c r="A168">
        <f>IF(Transport!$H$4="Multi-unit Residential",Data!A169,IF(Transport!$H$4="Education",Data!AI169,IF(Transport!$H$4="Mixed-use Building",T172,Data!R169)))</f>
        <v>117500</v>
      </c>
      <c r="B168" t="str">
        <f>IF(Transport!$H$4="Multi-unit Residential",Data!B169,IF(Transport!$H$4="Education",Data!AJ169,IF(Transport!$H$4="Mixed-use Building",U172,Data!S169)))</f>
        <v>Glamorgan</v>
      </c>
      <c r="C168" t="str">
        <f>IF(Transport!$H$4="Multi-unit Residential",Data!C169,IF(Transport!$H$4="Education",Data!AK169,IF(Transport!$H$4="Mixed-use Building",V172,Data!T169)))</f>
        <v>New Zealand</v>
      </c>
      <c r="D168">
        <f>IF(Transport!$H$4="Multi-unit Residential",Data!D169,IF(Transport!$H$4="Education",Data!AL169,IF(Transport!$H$4="Mixed-use Building",W172,Data!U169)))</f>
        <v>0</v>
      </c>
      <c r="E168">
        <f>IF(Transport!$H$4="Multi-unit Residential",Data!E169,IF(Transport!$H$4="Education",Data!AM169,IF(Transport!$H$4="Mixed-use Building",X172,Data!V169)))</f>
        <v>0</v>
      </c>
      <c r="F168">
        <f>IF(Transport!$H$4="Multi-unit Residential",Data!F169,IF(Transport!$H$4="Education",Data!AN169,IF(Transport!$H$4="Mixed-use Building",Y172,Data!W169)))</f>
        <v>0</v>
      </c>
      <c r="G168">
        <f>IF(Transport!$H$4="Multi-unit Residential",Data!G169,IF(Transport!$H$4="Education",Data!AO169,IF(Transport!$H$4="Mixed-use Building",Z172,Data!X169)))</f>
        <v>0</v>
      </c>
      <c r="H168">
        <f>IF(Transport!$H$4="Multi-unit Residential",Data!H169,IF(Transport!$H$4="Education",Data!AP169,IF(Transport!$H$4="Mixed-use Building",AA172,Data!Y169)))</f>
        <v>1</v>
      </c>
      <c r="I168">
        <f>IF(Transport!$H$4="Multi-unit Residential",Data!I169,IF(Transport!$H$4="Education",Data!AQ169,IF(Transport!$H$4="Mixed-use Building",AB172,Data!Z169)))</f>
        <v>0</v>
      </c>
      <c r="J168">
        <f>IF(Transport!$H$4="Multi-unit Residential",Data!J169,IF(Transport!$H$4="Education",Data!AR169,IF(Transport!$H$4="Mixed-use Building",AC172,Data!AA169)))</f>
        <v>0</v>
      </c>
      <c r="K168">
        <f>IF(Transport!$H$4="Multi-unit Residential",Data!K169,IF(Transport!$H$4="Education",Data!AS169,IF(Transport!$H$4="Mixed-use Building",AD172,Data!AB169)))</f>
        <v>0</v>
      </c>
      <c r="L168">
        <f>IF(Transport!$H$4="Multi-unit Residential",Data!L169,IF(Transport!$H$4="Education",Data!AT169,IF(Transport!$H$4="Mixed-use Building",AE172,Data!AC169)))</f>
        <v>0</v>
      </c>
      <c r="M168">
        <f>IF(Transport!$H$4="Multi-unit Residential",Data!M169,IF(Transport!$H$4="Education",Data!AU169,IF(Transport!$H$4="Mixed-use Building",AF172,Data!AD169)))</f>
        <v>0.02</v>
      </c>
      <c r="N168">
        <f>IF(Transport!$H$4="Multi-unit Residential",Data!N169,IF(Transport!$H$4="Education",Data!AV169,IF(Transport!$H$4="Mixed-use Building",AG172,Data!AE169)))</f>
        <v>0.57090132903219504</v>
      </c>
      <c r="O168">
        <f>IF(Transport!$H$4="Multi-unit Residential",Data!O169,IF(Transport!$H$4="Education",Data!AW169,IF(Transport!$H$4="Mixed-use Building",AH172,Data!AF169)))</f>
        <v>174.74055060000001</v>
      </c>
      <c r="P168">
        <f>IF(Transport!$H$4="Multi-unit Residential",Data!P169,IF(Transport!$H$4="Education",Data!AX169,IF(Transport!$H$4="Mixed-use Building",AI172,Data!AG169)))</f>
        <v>-36.701303289999998</v>
      </c>
    </row>
    <row r="169" spans="1:16" x14ac:dyDescent="0.55000000000000004">
      <c r="A169">
        <f>IF(Transport!$H$4="Multi-unit Residential",Data!A170,IF(Transport!$H$4="Education",Data!AI170,IF(Transport!$H$4="Mixed-use Building",T173,Data!R170)))</f>
        <v>117600</v>
      </c>
      <c r="B169" t="str">
        <f>IF(Transport!$H$4="Multi-unit Residential",Data!B170,IF(Transport!$H$4="Education",Data!AJ170,IF(Transport!$H$4="Mixed-use Building",U173,Data!S170)))</f>
        <v>Oteha East</v>
      </c>
      <c r="C169" t="str">
        <f>IF(Transport!$H$4="Multi-unit Residential",Data!C170,IF(Transport!$H$4="Education",Data!AK170,IF(Transport!$H$4="Mixed-use Building",V173,Data!T170)))</f>
        <v>New Zealand</v>
      </c>
      <c r="D169">
        <f>IF(Transport!$H$4="Multi-unit Residential",Data!D170,IF(Transport!$H$4="Education",Data!AL170,IF(Transport!$H$4="Mixed-use Building",W173,Data!U170)))</f>
        <v>0</v>
      </c>
      <c r="E169">
        <f>IF(Transport!$H$4="Multi-unit Residential",Data!E170,IF(Transport!$H$4="Education",Data!AM170,IF(Transport!$H$4="Mixed-use Building",X173,Data!V170)))</f>
        <v>0</v>
      </c>
      <c r="F169">
        <f>IF(Transport!$H$4="Multi-unit Residential",Data!F170,IF(Transport!$H$4="Education",Data!AN170,IF(Transport!$H$4="Mixed-use Building",Y173,Data!W170)))</f>
        <v>0</v>
      </c>
      <c r="G169">
        <f>IF(Transport!$H$4="Multi-unit Residential",Data!G170,IF(Transport!$H$4="Education",Data!AO170,IF(Transport!$H$4="Mixed-use Building",Z173,Data!X170)))</f>
        <v>0</v>
      </c>
      <c r="H169">
        <f>IF(Transport!$H$4="Multi-unit Residential",Data!H170,IF(Transport!$H$4="Education",Data!AP170,IF(Transport!$H$4="Mixed-use Building",AA173,Data!Y170)))</f>
        <v>0.94</v>
      </c>
      <c r="I169">
        <f>IF(Transport!$H$4="Multi-unit Residential",Data!I170,IF(Transport!$H$4="Education",Data!AQ170,IF(Transport!$H$4="Mixed-use Building",AB173,Data!Z170)))</f>
        <v>0</v>
      </c>
      <c r="J169">
        <f>IF(Transport!$H$4="Multi-unit Residential",Data!J170,IF(Transport!$H$4="Education",Data!AR170,IF(Transport!$H$4="Mixed-use Building",AC173,Data!AA170)))</f>
        <v>0</v>
      </c>
      <c r="K169">
        <f>IF(Transport!$H$4="Multi-unit Residential",Data!K170,IF(Transport!$H$4="Education",Data!AS170,IF(Transport!$H$4="Mixed-use Building",AD173,Data!AB170)))</f>
        <v>0</v>
      </c>
      <c r="L169">
        <f>IF(Transport!$H$4="Multi-unit Residential",Data!L170,IF(Transport!$H$4="Education",Data!AT170,IF(Transport!$H$4="Mixed-use Building",AE173,Data!AC170)))</f>
        <v>0.06</v>
      </c>
      <c r="M169">
        <f>IF(Transport!$H$4="Multi-unit Residential",Data!M170,IF(Transport!$H$4="Education",Data!AU170,IF(Transport!$H$4="Mixed-use Building",AF173,Data!AD170)))</f>
        <v>0.02</v>
      </c>
      <c r="N169">
        <f>IF(Transport!$H$4="Multi-unit Residential",Data!N170,IF(Transport!$H$4="Education",Data!AV170,IF(Transport!$H$4="Mixed-use Building",AG173,Data!AE170)))</f>
        <v>1.30769305568881</v>
      </c>
      <c r="O169">
        <f>IF(Transport!$H$4="Multi-unit Residential",Data!O170,IF(Transport!$H$4="Education",Data!AW170,IF(Transport!$H$4="Mixed-use Building",AH173,Data!AF170)))</f>
        <v>174.72207259999999</v>
      </c>
      <c r="P169">
        <f>IF(Transport!$H$4="Multi-unit Residential",Data!P170,IF(Transport!$H$4="Education",Data!AX170,IF(Transport!$H$4="Mixed-use Building",AI173,Data!AG170)))</f>
        <v>-36.716578980000001</v>
      </c>
    </row>
    <row r="170" spans="1:16" x14ac:dyDescent="0.55000000000000004">
      <c r="A170">
        <f>IF(Transport!$H$4="Multi-unit Residential",Data!A171,IF(Transport!$H$4="Education",Data!AI171,IF(Transport!$H$4="Mixed-use Building",T174,Data!R171)))</f>
        <v>117700</v>
      </c>
      <c r="B170" t="str">
        <f>IF(Transport!$H$4="Multi-unit Residential",Data!B171,IF(Transport!$H$4="Education",Data!AJ171,IF(Transport!$H$4="Mixed-use Building",U174,Data!S171)))</f>
        <v>Northcross</v>
      </c>
      <c r="C170" t="str">
        <f>IF(Transport!$H$4="Multi-unit Residential",Data!C171,IF(Transport!$H$4="Education",Data!AK171,IF(Transport!$H$4="Mixed-use Building",V174,Data!T171)))</f>
        <v>New Zealand</v>
      </c>
      <c r="D170">
        <f>IF(Transport!$H$4="Multi-unit Residential",Data!D171,IF(Transport!$H$4="Education",Data!AL171,IF(Transport!$H$4="Mixed-use Building",W174,Data!U171)))</f>
        <v>0</v>
      </c>
      <c r="E170">
        <f>IF(Transport!$H$4="Multi-unit Residential",Data!E171,IF(Transport!$H$4="Education",Data!AM171,IF(Transport!$H$4="Mixed-use Building",X174,Data!V171)))</f>
        <v>0</v>
      </c>
      <c r="F170">
        <f>IF(Transport!$H$4="Multi-unit Residential",Data!F171,IF(Transport!$H$4="Education",Data!AN171,IF(Transport!$H$4="Mixed-use Building",Y174,Data!W171)))</f>
        <v>0</v>
      </c>
      <c r="G170">
        <f>IF(Transport!$H$4="Multi-unit Residential",Data!G171,IF(Transport!$H$4="Education",Data!AO171,IF(Transport!$H$4="Mixed-use Building",Z174,Data!X171)))</f>
        <v>0</v>
      </c>
      <c r="H170">
        <f>IF(Transport!$H$4="Multi-unit Residential",Data!H171,IF(Transport!$H$4="Education",Data!AP171,IF(Transport!$H$4="Mixed-use Building",AA174,Data!Y171)))</f>
        <v>0.95</v>
      </c>
      <c r="I170">
        <f>IF(Transport!$H$4="Multi-unit Residential",Data!I171,IF(Transport!$H$4="Education",Data!AQ171,IF(Transport!$H$4="Mixed-use Building",AB174,Data!Z171)))</f>
        <v>0</v>
      </c>
      <c r="J170">
        <f>IF(Transport!$H$4="Multi-unit Residential",Data!J171,IF(Transport!$H$4="Education",Data!AR171,IF(Transport!$H$4="Mixed-use Building",AC174,Data!AA171)))</f>
        <v>0</v>
      </c>
      <c r="K170">
        <f>IF(Transport!$H$4="Multi-unit Residential",Data!K171,IF(Transport!$H$4="Education",Data!AS171,IF(Transport!$H$4="Mixed-use Building",AD174,Data!AB171)))</f>
        <v>0</v>
      </c>
      <c r="L170">
        <f>IF(Transport!$H$4="Multi-unit Residential",Data!L171,IF(Transport!$H$4="Education",Data!AT171,IF(Transport!$H$4="Mixed-use Building",AE174,Data!AC171)))</f>
        <v>0.05</v>
      </c>
      <c r="M170">
        <f>IF(Transport!$H$4="Multi-unit Residential",Data!M171,IF(Transport!$H$4="Education",Data!AU171,IF(Transport!$H$4="Mixed-use Building",AF174,Data!AD171)))</f>
        <v>0.02</v>
      </c>
      <c r="N170">
        <f>IF(Transport!$H$4="Multi-unit Residential",Data!N171,IF(Transport!$H$4="Education",Data!AV171,IF(Transport!$H$4="Mixed-use Building",AG174,Data!AE171)))</f>
        <v>1.17419667344217</v>
      </c>
      <c r="O170">
        <f>IF(Transport!$H$4="Multi-unit Residential",Data!O171,IF(Transport!$H$4="Education",Data!AW171,IF(Transport!$H$4="Mixed-use Building",AH174,Data!AF171)))</f>
        <v>174.73076829999999</v>
      </c>
      <c r="P170">
        <f>IF(Transport!$H$4="Multi-unit Residential",Data!P171,IF(Transport!$H$4="Education",Data!AX171,IF(Transport!$H$4="Mixed-use Building",AI174,Data!AG171)))</f>
        <v>-36.711657430000002</v>
      </c>
    </row>
    <row r="171" spans="1:16" x14ac:dyDescent="0.55000000000000004">
      <c r="A171">
        <f>IF(Transport!$H$4="Multi-unit Residential",Data!A172,IF(Transport!$H$4="Education",Data!AI172,IF(Transport!$H$4="Mixed-use Building",T175,Data!R172)))</f>
        <v>117800</v>
      </c>
      <c r="B171" t="str">
        <f>IF(Transport!$H$4="Multi-unit Residential",Data!B172,IF(Transport!$H$4="Education",Data!AJ172,IF(Transport!$H$4="Mixed-use Building",U175,Data!S172)))</f>
        <v>Oteha West</v>
      </c>
      <c r="C171" t="str">
        <f>IF(Transport!$H$4="Multi-unit Residential",Data!C172,IF(Transport!$H$4="Education",Data!AK172,IF(Transport!$H$4="Mixed-use Building",V175,Data!T172)))</f>
        <v>New Zealand</v>
      </c>
      <c r="D171">
        <f>IF(Transport!$H$4="Multi-unit Residential",Data!D172,IF(Transport!$H$4="Education",Data!AL172,IF(Transport!$H$4="Mixed-use Building",W175,Data!U172)))</f>
        <v>0</v>
      </c>
      <c r="E171">
        <f>IF(Transport!$H$4="Multi-unit Residential",Data!E172,IF(Transport!$H$4="Education",Data!AM172,IF(Transport!$H$4="Mixed-use Building",X175,Data!V172)))</f>
        <v>0</v>
      </c>
      <c r="F171">
        <f>IF(Transport!$H$4="Multi-unit Residential",Data!F172,IF(Transport!$H$4="Education",Data!AN172,IF(Transport!$H$4="Mixed-use Building",Y175,Data!W172)))</f>
        <v>0</v>
      </c>
      <c r="G171">
        <f>IF(Transport!$H$4="Multi-unit Residential",Data!G172,IF(Transport!$H$4="Education",Data!AO172,IF(Transport!$H$4="Mixed-use Building",Z175,Data!X172)))</f>
        <v>0</v>
      </c>
      <c r="H171">
        <f>IF(Transport!$H$4="Multi-unit Residential",Data!H172,IF(Transport!$H$4="Education",Data!AP172,IF(Transport!$H$4="Mixed-use Building",AA175,Data!Y172)))</f>
        <v>1</v>
      </c>
      <c r="I171">
        <f>IF(Transport!$H$4="Multi-unit Residential",Data!I172,IF(Transport!$H$4="Education",Data!AQ172,IF(Transport!$H$4="Mixed-use Building",AB175,Data!Z172)))</f>
        <v>0</v>
      </c>
      <c r="J171">
        <f>IF(Transport!$H$4="Multi-unit Residential",Data!J172,IF(Transport!$H$4="Education",Data!AR172,IF(Transport!$H$4="Mixed-use Building",AC175,Data!AA172)))</f>
        <v>0</v>
      </c>
      <c r="K171">
        <f>IF(Transport!$H$4="Multi-unit Residential",Data!K172,IF(Transport!$H$4="Education",Data!AS172,IF(Transport!$H$4="Mixed-use Building",AD175,Data!AB172)))</f>
        <v>0</v>
      </c>
      <c r="L171">
        <f>IF(Transport!$H$4="Multi-unit Residential",Data!L172,IF(Transport!$H$4="Education",Data!AT172,IF(Transport!$H$4="Mixed-use Building",AE175,Data!AC172)))</f>
        <v>0</v>
      </c>
      <c r="M171">
        <f>IF(Transport!$H$4="Multi-unit Residential",Data!M172,IF(Transport!$H$4="Education",Data!AU172,IF(Transport!$H$4="Mixed-use Building",AF175,Data!AD172)))</f>
        <v>0.02</v>
      </c>
      <c r="N171" t="str">
        <f>IF(Transport!$H$4="Multi-unit Residential",Data!N172,IF(Transport!$H$4="Education",Data!AV172,IF(Transport!$H$4="Mixed-use Building",AG175,Data!AE172)))</f>
        <v>?</v>
      </c>
      <c r="O171">
        <f>IF(Transport!$H$4="Multi-unit Residential",Data!O172,IF(Transport!$H$4="Education",Data!AW172,IF(Transport!$H$4="Mixed-use Building",AH175,Data!AF172)))</f>
        <v>174.71686750000001</v>
      </c>
      <c r="P171">
        <f>IF(Transport!$H$4="Multi-unit Residential",Data!P172,IF(Transport!$H$4="Education",Data!AX172,IF(Transport!$H$4="Mixed-use Building",AI175,Data!AG172)))</f>
        <v>-36.722067320000001</v>
      </c>
    </row>
    <row r="172" spans="1:16" x14ac:dyDescent="0.55000000000000004">
      <c r="A172">
        <f>IF(Transport!$H$4="Multi-unit Residential",Data!A173,IF(Transport!$H$4="Education",Data!AI173,IF(Transport!$H$4="Mixed-use Building",T176,Data!R173)))</f>
        <v>117900</v>
      </c>
      <c r="B172" t="str">
        <f>IF(Transport!$H$4="Multi-unit Residential",Data!B173,IF(Transport!$H$4="Education",Data!AJ173,IF(Transport!$H$4="Mixed-use Building",U176,Data!S173)))</f>
        <v>Waiake</v>
      </c>
      <c r="C172" t="str">
        <f>IF(Transport!$H$4="Multi-unit Residential",Data!C173,IF(Transport!$H$4="Education",Data!AK173,IF(Transport!$H$4="Mixed-use Building",V176,Data!T173)))</f>
        <v>New Zealand</v>
      </c>
      <c r="D172">
        <f>IF(Transport!$H$4="Multi-unit Residential",Data!D173,IF(Transport!$H$4="Education",Data!AL173,IF(Transport!$H$4="Mixed-use Building",W176,Data!U173)))</f>
        <v>0</v>
      </c>
      <c r="E172">
        <f>IF(Transport!$H$4="Multi-unit Residential",Data!E173,IF(Transport!$H$4="Education",Data!AM173,IF(Transport!$H$4="Mixed-use Building",X176,Data!V173)))</f>
        <v>0</v>
      </c>
      <c r="F172">
        <f>IF(Transport!$H$4="Multi-unit Residential",Data!F173,IF(Transport!$H$4="Education",Data!AN173,IF(Transport!$H$4="Mixed-use Building",Y176,Data!W173)))</f>
        <v>0</v>
      </c>
      <c r="G172">
        <f>IF(Transport!$H$4="Multi-unit Residential",Data!G173,IF(Transport!$H$4="Education",Data!AO173,IF(Transport!$H$4="Mixed-use Building",Z176,Data!X173)))</f>
        <v>0</v>
      </c>
      <c r="H172">
        <f>IF(Transport!$H$4="Multi-unit Residential",Data!H173,IF(Transport!$H$4="Education",Data!AP173,IF(Transport!$H$4="Mixed-use Building",AA176,Data!Y173)))</f>
        <v>0.82</v>
      </c>
      <c r="I172">
        <f>IF(Transport!$H$4="Multi-unit Residential",Data!I173,IF(Transport!$H$4="Education",Data!AQ173,IF(Transport!$H$4="Mixed-use Building",AB176,Data!Z173)))</f>
        <v>0</v>
      </c>
      <c r="J172">
        <f>IF(Transport!$H$4="Multi-unit Residential",Data!J173,IF(Transport!$H$4="Education",Data!AR173,IF(Transport!$H$4="Mixed-use Building",AC176,Data!AA173)))</f>
        <v>0</v>
      </c>
      <c r="K172">
        <f>IF(Transport!$H$4="Multi-unit Residential",Data!K173,IF(Transport!$H$4="Education",Data!AS173,IF(Transport!$H$4="Mixed-use Building",AD176,Data!AB173)))</f>
        <v>0</v>
      </c>
      <c r="L172">
        <f>IF(Transport!$H$4="Multi-unit Residential",Data!L173,IF(Transport!$H$4="Education",Data!AT173,IF(Transport!$H$4="Mixed-use Building",AE176,Data!AC173)))</f>
        <v>0.18</v>
      </c>
      <c r="M172">
        <f>IF(Transport!$H$4="Multi-unit Residential",Data!M173,IF(Transport!$H$4="Education",Data!AU173,IF(Transport!$H$4="Mixed-use Building",AF176,Data!AD173)))</f>
        <v>0.02</v>
      </c>
      <c r="N172">
        <f>IF(Transport!$H$4="Multi-unit Residential",Data!N173,IF(Transport!$H$4="Education",Data!AV173,IF(Transport!$H$4="Mixed-use Building",AG176,Data!AE173)))</f>
        <v>0.58522169231349497</v>
      </c>
      <c r="O172">
        <f>IF(Transport!$H$4="Multi-unit Residential",Data!O173,IF(Transport!$H$4="Education",Data!AW173,IF(Transport!$H$4="Mixed-use Building",AH176,Data!AF173)))</f>
        <v>174.74439669999899</v>
      </c>
      <c r="P172">
        <f>IF(Transport!$H$4="Multi-unit Residential",Data!P173,IF(Transport!$H$4="Education",Data!AX173,IF(Transport!$H$4="Mixed-use Building",AI176,Data!AG173)))</f>
        <v>-36.706650260000004</v>
      </c>
    </row>
    <row r="173" spans="1:16" x14ac:dyDescent="0.55000000000000004">
      <c r="A173">
        <f>IF(Transport!$H$4="Multi-unit Residential",Data!A174,IF(Transport!$H$4="Education",Data!AI174,IF(Transport!$H$4="Mixed-use Building",T177,Data!R174)))</f>
        <v>118000</v>
      </c>
      <c r="B173" t="str">
        <f>IF(Transport!$H$4="Multi-unit Residential",Data!B174,IF(Transport!$H$4="Education",Data!AJ174,IF(Transport!$H$4="Mixed-use Building",U177,Data!S174)))</f>
        <v>Waitakere</v>
      </c>
      <c r="C173" t="str">
        <f>IF(Transport!$H$4="Multi-unit Residential",Data!C174,IF(Transport!$H$4="Education",Data!AK174,IF(Transport!$H$4="Mixed-use Building",V177,Data!T174)))</f>
        <v>New Zealand</v>
      </c>
      <c r="D173">
        <f>IF(Transport!$H$4="Multi-unit Residential",Data!D174,IF(Transport!$H$4="Education",Data!AL174,IF(Transport!$H$4="Mixed-use Building",W177,Data!U174)))</f>
        <v>0</v>
      </c>
      <c r="E173">
        <f>IF(Transport!$H$4="Multi-unit Residential",Data!E174,IF(Transport!$H$4="Education",Data!AM174,IF(Transport!$H$4="Mixed-use Building",X177,Data!V174)))</f>
        <v>0</v>
      </c>
      <c r="F173">
        <f>IF(Transport!$H$4="Multi-unit Residential",Data!F174,IF(Transport!$H$4="Education",Data!AN174,IF(Transport!$H$4="Mixed-use Building",Y177,Data!W174)))</f>
        <v>0</v>
      </c>
      <c r="G173">
        <f>IF(Transport!$H$4="Multi-unit Residential",Data!G174,IF(Transport!$H$4="Education",Data!AO174,IF(Transport!$H$4="Mixed-use Building",Z177,Data!X174)))</f>
        <v>0</v>
      </c>
      <c r="H173">
        <f>IF(Transport!$H$4="Multi-unit Residential",Data!H174,IF(Transport!$H$4="Education",Data!AP174,IF(Transport!$H$4="Mixed-use Building",AA177,Data!Y174)))</f>
        <v>1</v>
      </c>
      <c r="I173">
        <f>IF(Transport!$H$4="Multi-unit Residential",Data!I174,IF(Transport!$H$4="Education",Data!AQ174,IF(Transport!$H$4="Mixed-use Building",AB177,Data!Z174)))</f>
        <v>0</v>
      </c>
      <c r="J173">
        <f>IF(Transport!$H$4="Multi-unit Residential",Data!J174,IF(Transport!$H$4="Education",Data!AR174,IF(Transport!$H$4="Mixed-use Building",AC177,Data!AA174)))</f>
        <v>0</v>
      </c>
      <c r="K173">
        <f>IF(Transport!$H$4="Multi-unit Residential",Data!K174,IF(Transport!$H$4="Education",Data!AS174,IF(Transport!$H$4="Mixed-use Building",AD177,Data!AB174)))</f>
        <v>0</v>
      </c>
      <c r="L173">
        <f>IF(Transport!$H$4="Multi-unit Residential",Data!L174,IF(Transport!$H$4="Education",Data!AT174,IF(Transport!$H$4="Mixed-use Building",AE177,Data!AC174)))</f>
        <v>0</v>
      </c>
      <c r="M173">
        <f>IF(Transport!$H$4="Multi-unit Residential",Data!M174,IF(Transport!$H$4="Education",Data!AU174,IF(Transport!$H$4="Mixed-use Building",AF177,Data!AD174)))</f>
        <v>0.02</v>
      </c>
      <c r="N173" t="str">
        <f>IF(Transport!$H$4="Multi-unit Residential",Data!N174,IF(Transport!$H$4="Education",Data!AV174,IF(Transport!$H$4="Mixed-use Building",AG177,Data!AE174)))</f>
        <v>?</v>
      </c>
      <c r="O173">
        <f>IF(Transport!$H$4="Multi-unit Residential",Data!O174,IF(Transport!$H$4="Education",Data!AW174,IF(Transport!$H$4="Mixed-use Building",AH177,Data!AF174)))</f>
        <v>174.54072919999999</v>
      </c>
      <c r="P173">
        <f>IF(Transport!$H$4="Multi-unit Residential",Data!P174,IF(Transport!$H$4="Education",Data!AX174,IF(Transport!$H$4="Mixed-use Building",AI177,Data!AG174)))</f>
        <v>-36.856979819999999</v>
      </c>
    </row>
    <row r="174" spans="1:16" x14ac:dyDescent="0.55000000000000004">
      <c r="A174">
        <f>IF(Transport!$H$4="Multi-unit Residential",Data!A175,IF(Transport!$H$4="Education",Data!AI175,IF(Transport!$H$4="Mixed-use Building",T178,Data!R175)))</f>
        <v>118100</v>
      </c>
      <c r="B174" t="str">
        <f>IF(Transport!$H$4="Multi-unit Residential",Data!B175,IF(Transport!$H$4="Education",Data!AJ175,IF(Transport!$H$4="Mixed-use Building",U178,Data!S175)))</f>
        <v>Albany South</v>
      </c>
      <c r="C174" t="str">
        <f>IF(Transport!$H$4="Multi-unit Residential",Data!C175,IF(Transport!$H$4="Education",Data!AK175,IF(Transport!$H$4="Mixed-use Building",V178,Data!T175)))</f>
        <v>New Zealand</v>
      </c>
      <c r="D174">
        <f>IF(Transport!$H$4="Multi-unit Residential",Data!D175,IF(Transport!$H$4="Education",Data!AL175,IF(Transport!$H$4="Mixed-use Building",W178,Data!U175)))</f>
        <v>0</v>
      </c>
      <c r="E174">
        <f>IF(Transport!$H$4="Multi-unit Residential",Data!E175,IF(Transport!$H$4="Education",Data!AM175,IF(Transport!$H$4="Mixed-use Building",X178,Data!V175)))</f>
        <v>0</v>
      </c>
      <c r="F174">
        <f>IF(Transport!$H$4="Multi-unit Residential",Data!F175,IF(Transport!$H$4="Education",Data!AN175,IF(Transport!$H$4="Mixed-use Building",Y178,Data!W175)))</f>
        <v>0</v>
      </c>
      <c r="G174">
        <f>IF(Transport!$H$4="Multi-unit Residential",Data!G175,IF(Transport!$H$4="Education",Data!AO175,IF(Transport!$H$4="Mixed-use Building",Z178,Data!X175)))</f>
        <v>0</v>
      </c>
      <c r="H174">
        <f>IF(Transport!$H$4="Multi-unit Residential",Data!H175,IF(Transport!$H$4="Education",Data!AP175,IF(Transport!$H$4="Mixed-use Building",AA178,Data!Y175)))</f>
        <v>0.97</v>
      </c>
      <c r="I174">
        <f>IF(Transport!$H$4="Multi-unit Residential",Data!I175,IF(Transport!$H$4="Education",Data!AQ175,IF(Transport!$H$4="Mixed-use Building",AB178,Data!Z175)))</f>
        <v>0</v>
      </c>
      <c r="J174">
        <f>IF(Transport!$H$4="Multi-unit Residential",Data!J175,IF(Transport!$H$4="Education",Data!AR175,IF(Transport!$H$4="Mixed-use Building",AC178,Data!AA175)))</f>
        <v>0</v>
      </c>
      <c r="K174">
        <f>IF(Transport!$H$4="Multi-unit Residential",Data!K175,IF(Transport!$H$4="Education",Data!AS175,IF(Transport!$H$4="Mixed-use Building",AD178,Data!AB175)))</f>
        <v>0</v>
      </c>
      <c r="L174">
        <f>IF(Transport!$H$4="Multi-unit Residential",Data!L175,IF(Transport!$H$4="Education",Data!AT175,IF(Transport!$H$4="Mixed-use Building",AE178,Data!AC175)))</f>
        <v>0.03</v>
      </c>
      <c r="M174">
        <f>IF(Transport!$H$4="Multi-unit Residential",Data!M175,IF(Transport!$H$4="Education",Data!AU175,IF(Transport!$H$4="Mixed-use Building",AF178,Data!AD175)))</f>
        <v>0.02</v>
      </c>
      <c r="N174">
        <f>IF(Transport!$H$4="Multi-unit Residential",Data!N175,IF(Transport!$H$4="Education",Data!AV175,IF(Transport!$H$4="Mixed-use Building",AG178,Data!AE175)))</f>
        <v>4.4561879425572002</v>
      </c>
      <c r="O174">
        <f>IF(Transport!$H$4="Multi-unit Residential",Data!O175,IF(Transport!$H$4="Education",Data!AW175,IF(Transport!$H$4="Mixed-use Building",AH178,Data!AF175)))</f>
        <v>174.70343740000001</v>
      </c>
      <c r="P174">
        <f>IF(Transport!$H$4="Multi-unit Residential",Data!P175,IF(Transport!$H$4="Education",Data!AX175,IF(Transport!$H$4="Mixed-use Building",AI178,Data!AG175)))</f>
        <v>-36.738536680000003</v>
      </c>
    </row>
    <row r="175" spans="1:16" x14ac:dyDescent="0.55000000000000004">
      <c r="A175">
        <f>IF(Transport!$H$4="Multi-unit Residential",Data!A176,IF(Transport!$H$4="Education",Data!AI176,IF(Transport!$H$4="Mixed-use Building",T179,Data!R176)))</f>
        <v>118200</v>
      </c>
      <c r="B175" t="str">
        <f>IF(Transport!$H$4="Multi-unit Residential",Data!B176,IF(Transport!$H$4="Education",Data!AJ176,IF(Transport!$H$4="Mixed-use Building",U179,Data!S176)))</f>
        <v>Browns Bay South West</v>
      </c>
      <c r="C175" t="str">
        <f>IF(Transport!$H$4="Multi-unit Residential",Data!C176,IF(Transport!$H$4="Education",Data!AK176,IF(Transport!$H$4="Mixed-use Building",V179,Data!T176)))</f>
        <v>New Zealand</v>
      </c>
      <c r="D175">
        <f>IF(Transport!$H$4="Multi-unit Residential",Data!D176,IF(Transport!$H$4="Education",Data!AL176,IF(Transport!$H$4="Mixed-use Building",W179,Data!U176)))</f>
        <v>0</v>
      </c>
      <c r="E175">
        <f>IF(Transport!$H$4="Multi-unit Residential",Data!E176,IF(Transport!$H$4="Education",Data!AM176,IF(Transport!$H$4="Mixed-use Building",X179,Data!V176)))</f>
        <v>0</v>
      </c>
      <c r="F175">
        <f>IF(Transport!$H$4="Multi-unit Residential",Data!F176,IF(Transport!$H$4="Education",Data!AN176,IF(Transport!$H$4="Mixed-use Building",Y179,Data!W176)))</f>
        <v>0</v>
      </c>
      <c r="G175">
        <f>IF(Transport!$H$4="Multi-unit Residential",Data!G176,IF(Transport!$H$4="Education",Data!AO176,IF(Transport!$H$4="Mixed-use Building",Z179,Data!X176)))</f>
        <v>0</v>
      </c>
      <c r="H175">
        <f>IF(Transport!$H$4="Multi-unit Residential",Data!H176,IF(Transport!$H$4="Education",Data!AP176,IF(Transport!$H$4="Mixed-use Building",AA179,Data!Y176)))</f>
        <v>1</v>
      </c>
      <c r="I175">
        <f>IF(Transport!$H$4="Multi-unit Residential",Data!I176,IF(Transport!$H$4="Education",Data!AQ176,IF(Transport!$H$4="Mixed-use Building",AB179,Data!Z176)))</f>
        <v>0</v>
      </c>
      <c r="J175">
        <f>IF(Transport!$H$4="Multi-unit Residential",Data!J176,IF(Transport!$H$4="Education",Data!AR176,IF(Transport!$H$4="Mixed-use Building",AC179,Data!AA176)))</f>
        <v>0</v>
      </c>
      <c r="K175">
        <f>IF(Transport!$H$4="Multi-unit Residential",Data!K176,IF(Transport!$H$4="Education",Data!AS176,IF(Transport!$H$4="Mixed-use Building",AD179,Data!AB176)))</f>
        <v>0</v>
      </c>
      <c r="L175">
        <f>IF(Transport!$H$4="Multi-unit Residential",Data!L176,IF(Transport!$H$4="Education",Data!AT176,IF(Transport!$H$4="Mixed-use Building",AE179,Data!AC176)))</f>
        <v>0</v>
      </c>
      <c r="M175">
        <f>IF(Transport!$H$4="Multi-unit Residential",Data!M176,IF(Transport!$H$4="Education",Data!AU176,IF(Transport!$H$4="Mixed-use Building",AF179,Data!AD176)))</f>
        <v>0.02</v>
      </c>
      <c r="N175" t="str">
        <f>IF(Transport!$H$4="Multi-unit Residential",Data!N176,IF(Transport!$H$4="Education",Data!AV176,IF(Transport!$H$4="Mixed-use Building",AG179,Data!AE176)))</f>
        <v>?</v>
      </c>
      <c r="O175">
        <f>IF(Transport!$H$4="Multi-unit Residential",Data!O176,IF(Transport!$H$4="Education",Data!AW176,IF(Transport!$H$4="Mixed-use Building",AH179,Data!AF176)))</f>
        <v>174.72994650000001</v>
      </c>
      <c r="P175">
        <f>IF(Transport!$H$4="Multi-unit Residential",Data!P176,IF(Transport!$H$4="Education",Data!AX176,IF(Transport!$H$4="Mixed-use Building",AI179,Data!AG176)))</f>
        <v>-36.721789319999999</v>
      </c>
    </row>
    <row r="176" spans="1:16" x14ac:dyDescent="0.55000000000000004">
      <c r="A176">
        <f>IF(Transport!$H$4="Multi-unit Residential",Data!A177,IF(Transport!$H$4="Education",Data!AI177,IF(Transport!$H$4="Mixed-use Building",T180,Data!R177)))</f>
        <v>118300</v>
      </c>
      <c r="B176" t="str">
        <f>IF(Transport!$H$4="Multi-unit Residential",Data!B177,IF(Transport!$H$4="Education",Data!AJ177,IF(Transport!$H$4="Mixed-use Building",U180,Data!S177)))</f>
        <v>Browns Bay Central</v>
      </c>
      <c r="C176" t="str">
        <f>IF(Transport!$H$4="Multi-unit Residential",Data!C177,IF(Transport!$H$4="Education",Data!AK177,IF(Transport!$H$4="Mixed-use Building",V180,Data!T177)))</f>
        <v>New Zealand</v>
      </c>
      <c r="D176">
        <f>IF(Transport!$H$4="Multi-unit Residential",Data!D177,IF(Transport!$H$4="Education",Data!AL177,IF(Transport!$H$4="Mixed-use Building",W180,Data!U177)))</f>
        <v>0</v>
      </c>
      <c r="E176">
        <f>IF(Transport!$H$4="Multi-unit Residential",Data!E177,IF(Transport!$H$4="Education",Data!AM177,IF(Transport!$H$4="Mixed-use Building",X180,Data!V177)))</f>
        <v>0.01</v>
      </c>
      <c r="F176">
        <f>IF(Transport!$H$4="Multi-unit Residential",Data!F177,IF(Transport!$H$4="Education",Data!AN177,IF(Transport!$H$4="Mixed-use Building",Y180,Data!W177)))</f>
        <v>0</v>
      </c>
      <c r="G176">
        <f>IF(Transport!$H$4="Multi-unit Residential",Data!G177,IF(Transport!$H$4="Education",Data!AO177,IF(Transport!$H$4="Mixed-use Building",Z180,Data!X177)))</f>
        <v>0</v>
      </c>
      <c r="H176">
        <f>IF(Transport!$H$4="Multi-unit Residential",Data!H177,IF(Transport!$H$4="Education",Data!AP177,IF(Transport!$H$4="Mixed-use Building",AA180,Data!Y177)))</f>
        <v>0.92</v>
      </c>
      <c r="I176">
        <f>IF(Transport!$H$4="Multi-unit Residential",Data!I177,IF(Transport!$H$4="Education",Data!AQ177,IF(Transport!$H$4="Mixed-use Building",AB180,Data!Z177)))</f>
        <v>0.01</v>
      </c>
      <c r="J176">
        <f>IF(Transport!$H$4="Multi-unit Residential",Data!J177,IF(Transport!$H$4="Education",Data!AR177,IF(Transport!$H$4="Mixed-use Building",AC180,Data!AA177)))</f>
        <v>0</v>
      </c>
      <c r="K176">
        <f>IF(Transport!$H$4="Multi-unit Residential",Data!K177,IF(Transport!$H$4="Education",Data!AS177,IF(Transport!$H$4="Mixed-use Building",AD180,Data!AB177)))</f>
        <v>0</v>
      </c>
      <c r="L176">
        <f>IF(Transport!$H$4="Multi-unit Residential",Data!L177,IF(Transport!$H$4="Education",Data!AT177,IF(Transport!$H$4="Mixed-use Building",AE180,Data!AC177)))</f>
        <v>0.06</v>
      </c>
      <c r="M176">
        <f>IF(Transport!$H$4="Multi-unit Residential",Data!M177,IF(Transport!$H$4="Education",Data!AU177,IF(Transport!$H$4="Mixed-use Building",AF180,Data!AD177)))</f>
        <v>0.02</v>
      </c>
      <c r="N176">
        <f>IF(Transport!$H$4="Multi-unit Residential",Data!N177,IF(Transport!$H$4="Education",Data!AV177,IF(Transport!$H$4="Mixed-use Building",AG180,Data!AE177)))</f>
        <v>3.7556866132236801</v>
      </c>
      <c r="O176">
        <f>IF(Transport!$H$4="Multi-unit Residential",Data!O177,IF(Transport!$H$4="Education",Data!AW177,IF(Transport!$H$4="Mixed-use Building",AH180,Data!AF177)))</f>
        <v>174.74326310000001</v>
      </c>
      <c r="P176">
        <f>IF(Transport!$H$4="Multi-unit Residential",Data!P177,IF(Transport!$H$4="Education",Data!AX177,IF(Transport!$H$4="Mixed-use Building",AI180,Data!AG177)))</f>
        <v>-36.71427585</v>
      </c>
    </row>
    <row r="177" spans="1:16" x14ac:dyDescent="0.55000000000000004">
      <c r="A177">
        <f>IF(Transport!$H$4="Multi-unit Residential",Data!A178,IF(Transport!$H$4="Education",Data!AI178,IF(Transport!$H$4="Mixed-use Building",T181,Data!R178)))</f>
        <v>118400</v>
      </c>
      <c r="B177" t="str">
        <f>IF(Transport!$H$4="Multi-unit Residential",Data!B178,IF(Transport!$H$4="Education",Data!AJ178,IF(Transport!$H$4="Mixed-use Building",U181,Data!S178)))</f>
        <v>Schnapper Rock</v>
      </c>
      <c r="C177" t="str">
        <f>IF(Transport!$H$4="Multi-unit Residential",Data!C178,IF(Transport!$H$4="Education",Data!AK178,IF(Transport!$H$4="Mixed-use Building",V181,Data!T178)))</f>
        <v>New Zealand</v>
      </c>
      <c r="D177">
        <f>IF(Transport!$H$4="Multi-unit Residential",Data!D178,IF(Transport!$H$4="Education",Data!AL178,IF(Transport!$H$4="Mixed-use Building",W181,Data!U178)))</f>
        <v>0</v>
      </c>
      <c r="E177">
        <f>IF(Transport!$H$4="Multi-unit Residential",Data!E178,IF(Transport!$H$4="Education",Data!AM178,IF(Transport!$H$4="Mixed-use Building",X181,Data!V178)))</f>
        <v>0</v>
      </c>
      <c r="F177">
        <f>IF(Transport!$H$4="Multi-unit Residential",Data!F178,IF(Transport!$H$4="Education",Data!AN178,IF(Transport!$H$4="Mixed-use Building",Y181,Data!W178)))</f>
        <v>0</v>
      </c>
      <c r="G177">
        <f>IF(Transport!$H$4="Multi-unit Residential",Data!G178,IF(Transport!$H$4="Education",Data!AO178,IF(Transport!$H$4="Mixed-use Building",Z181,Data!X178)))</f>
        <v>0</v>
      </c>
      <c r="H177">
        <f>IF(Transport!$H$4="Multi-unit Residential",Data!H178,IF(Transport!$H$4="Education",Data!AP178,IF(Transport!$H$4="Mixed-use Building",AA181,Data!Y178)))</f>
        <v>1</v>
      </c>
      <c r="I177">
        <f>IF(Transport!$H$4="Multi-unit Residential",Data!I178,IF(Transport!$H$4="Education",Data!AQ178,IF(Transport!$H$4="Mixed-use Building",AB181,Data!Z178)))</f>
        <v>0</v>
      </c>
      <c r="J177">
        <f>IF(Transport!$H$4="Multi-unit Residential",Data!J178,IF(Transport!$H$4="Education",Data!AR178,IF(Transport!$H$4="Mixed-use Building",AC181,Data!AA178)))</f>
        <v>0</v>
      </c>
      <c r="K177">
        <f>IF(Transport!$H$4="Multi-unit Residential",Data!K178,IF(Transport!$H$4="Education",Data!AS178,IF(Transport!$H$4="Mixed-use Building",AD181,Data!AB178)))</f>
        <v>0</v>
      </c>
      <c r="L177">
        <f>IF(Transport!$H$4="Multi-unit Residential",Data!L178,IF(Transport!$H$4="Education",Data!AT178,IF(Transport!$H$4="Mixed-use Building",AE181,Data!AC178)))</f>
        <v>0</v>
      </c>
      <c r="M177">
        <f>IF(Transport!$H$4="Multi-unit Residential",Data!M178,IF(Transport!$H$4="Education",Data!AU178,IF(Transport!$H$4="Mixed-use Building",AF181,Data!AD178)))</f>
        <v>0.02</v>
      </c>
      <c r="N177" t="str">
        <f>IF(Transport!$H$4="Multi-unit Residential",Data!N178,IF(Transport!$H$4="Education",Data!AV178,IF(Transport!$H$4="Mixed-use Building",AG181,Data!AE178)))</f>
        <v>?</v>
      </c>
      <c r="O177">
        <f>IF(Transport!$H$4="Multi-unit Residential",Data!O178,IF(Transport!$H$4="Education",Data!AW178,IF(Transport!$H$4="Mixed-use Building",AH181,Data!AF178)))</f>
        <v>174.6869198</v>
      </c>
      <c r="P177">
        <f>IF(Transport!$H$4="Multi-unit Residential",Data!P178,IF(Transport!$H$4="Education",Data!AX178,IF(Transport!$H$4="Mixed-use Building",AI181,Data!AG178)))</f>
        <v>-36.756232580000002</v>
      </c>
    </row>
    <row r="178" spans="1:16" x14ac:dyDescent="0.55000000000000004">
      <c r="A178">
        <f>IF(Transport!$H$4="Multi-unit Residential",Data!A179,IF(Transport!$H$4="Education",Data!AI179,IF(Transport!$H$4="Mixed-use Building",T182,Data!R179)))</f>
        <v>118500</v>
      </c>
      <c r="B178" t="str">
        <f>IF(Transport!$H$4="Multi-unit Residential",Data!B179,IF(Transport!$H$4="Education",Data!AJ179,IF(Transport!$H$4="Mixed-use Building",U182,Data!S179)))</f>
        <v xml:space="preserve">Pinehill </v>
      </c>
      <c r="C178" t="str">
        <f>IF(Transport!$H$4="Multi-unit Residential",Data!C179,IF(Transport!$H$4="Education",Data!AK179,IF(Transport!$H$4="Mixed-use Building",V182,Data!T179)))</f>
        <v>New Zealand</v>
      </c>
      <c r="D178">
        <f>IF(Transport!$H$4="Multi-unit Residential",Data!D179,IF(Transport!$H$4="Education",Data!AL179,IF(Transport!$H$4="Mixed-use Building",W182,Data!U179)))</f>
        <v>0</v>
      </c>
      <c r="E178">
        <f>IF(Transport!$H$4="Multi-unit Residential",Data!E179,IF(Transport!$H$4="Education",Data!AM179,IF(Transport!$H$4="Mixed-use Building",X182,Data!V179)))</f>
        <v>0</v>
      </c>
      <c r="F178">
        <f>IF(Transport!$H$4="Multi-unit Residential",Data!F179,IF(Transport!$H$4="Education",Data!AN179,IF(Transport!$H$4="Mixed-use Building",Y182,Data!W179)))</f>
        <v>0</v>
      </c>
      <c r="G178">
        <f>IF(Transport!$H$4="Multi-unit Residential",Data!G179,IF(Transport!$H$4="Education",Data!AO179,IF(Transport!$H$4="Mixed-use Building",Z182,Data!X179)))</f>
        <v>0</v>
      </c>
      <c r="H178">
        <f>IF(Transport!$H$4="Multi-unit Residential",Data!H179,IF(Transport!$H$4="Education",Data!AP179,IF(Transport!$H$4="Mixed-use Building",AA182,Data!Y179)))</f>
        <v>0.95</v>
      </c>
      <c r="I178">
        <f>IF(Transport!$H$4="Multi-unit Residential",Data!I179,IF(Transport!$H$4="Education",Data!AQ179,IF(Transport!$H$4="Mixed-use Building",AB182,Data!Z179)))</f>
        <v>0</v>
      </c>
      <c r="J178">
        <f>IF(Transport!$H$4="Multi-unit Residential",Data!J179,IF(Transport!$H$4="Education",Data!AR179,IF(Transport!$H$4="Mixed-use Building",AC182,Data!AA179)))</f>
        <v>0</v>
      </c>
      <c r="K178">
        <f>IF(Transport!$H$4="Multi-unit Residential",Data!K179,IF(Transport!$H$4="Education",Data!AS179,IF(Transport!$H$4="Mixed-use Building",AD182,Data!AB179)))</f>
        <v>0</v>
      </c>
      <c r="L178">
        <f>IF(Transport!$H$4="Multi-unit Residential",Data!L179,IF(Transport!$H$4="Education",Data!AT179,IF(Transport!$H$4="Mixed-use Building",AE182,Data!AC179)))</f>
        <v>0.05</v>
      </c>
      <c r="M178">
        <f>IF(Transport!$H$4="Multi-unit Residential",Data!M179,IF(Transport!$H$4="Education",Data!AU179,IF(Transport!$H$4="Mixed-use Building",AF182,Data!AD179)))</f>
        <v>0.02</v>
      </c>
      <c r="N178">
        <f>IF(Transport!$H$4="Multi-unit Residential",Data!N179,IF(Transport!$H$4="Education",Data!AV179,IF(Transport!$H$4="Mixed-use Building",AG182,Data!AE179)))</f>
        <v>1.94068680352474</v>
      </c>
      <c r="O178">
        <f>IF(Transport!$H$4="Multi-unit Residential",Data!O179,IF(Transport!$H$4="Education",Data!AW179,IF(Transport!$H$4="Mixed-use Building",AH182,Data!AF179)))</f>
        <v>174.723632699999</v>
      </c>
      <c r="P178">
        <f>IF(Transport!$H$4="Multi-unit Residential",Data!P179,IF(Transport!$H$4="Education",Data!AX179,IF(Transport!$H$4="Mixed-use Building",AI182,Data!AG179)))</f>
        <v>-36.731336560000003</v>
      </c>
    </row>
    <row r="179" spans="1:16" x14ac:dyDescent="0.55000000000000004">
      <c r="A179">
        <f>IF(Transport!$H$4="Multi-unit Residential",Data!A180,IF(Transport!$H$4="Education",Data!AI180,IF(Transport!$H$4="Mixed-use Building",T183,Data!R180)))</f>
        <v>118600</v>
      </c>
      <c r="B179" t="str">
        <f>IF(Transport!$H$4="Multi-unit Residential",Data!B180,IF(Transport!$H$4="Education",Data!AJ180,IF(Transport!$H$4="Mixed-use Building",U183,Data!S180)))</f>
        <v>North Harbour</v>
      </c>
      <c r="C179" t="str">
        <f>IF(Transport!$H$4="Multi-unit Residential",Data!C180,IF(Transport!$H$4="Education",Data!AK180,IF(Transport!$H$4="Mixed-use Building",V183,Data!T180)))</f>
        <v>New Zealand</v>
      </c>
      <c r="D179">
        <f>IF(Transport!$H$4="Multi-unit Residential",Data!D180,IF(Transport!$H$4="Education",Data!AL180,IF(Transport!$H$4="Mixed-use Building",W183,Data!U180)))</f>
        <v>0</v>
      </c>
      <c r="E179">
        <f>IF(Transport!$H$4="Multi-unit Residential",Data!E180,IF(Transport!$H$4="Education",Data!AM180,IF(Transport!$H$4="Mixed-use Building",X183,Data!V180)))</f>
        <v>0.02</v>
      </c>
      <c r="F179">
        <f>IF(Transport!$H$4="Multi-unit Residential",Data!F180,IF(Transport!$H$4="Education",Data!AN180,IF(Transport!$H$4="Mixed-use Building",Y183,Data!W180)))</f>
        <v>0</v>
      </c>
      <c r="G179">
        <f>IF(Transport!$H$4="Multi-unit Residential",Data!G180,IF(Transport!$H$4="Education",Data!AO180,IF(Transport!$H$4="Mixed-use Building",Z183,Data!X180)))</f>
        <v>0</v>
      </c>
      <c r="H179">
        <f>IF(Transport!$H$4="Multi-unit Residential",Data!H180,IF(Transport!$H$4="Education",Data!AP180,IF(Transport!$H$4="Mixed-use Building",AA183,Data!Y180)))</f>
        <v>0.96</v>
      </c>
      <c r="I179">
        <f>IF(Transport!$H$4="Multi-unit Residential",Data!I180,IF(Transport!$H$4="Education",Data!AQ180,IF(Transport!$H$4="Mixed-use Building",AB183,Data!Z180)))</f>
        <v>0.01</v>
      </c>
      <c r="J179">
        <f>IF(Transport!$H$4="Multi-unit Residential",Data!J180,IF(Transport!$H$4="Education",Data!AR180,IF(Transport!$H$4="Mixed-use Building",AC183,Data!AA180)))</f>
        <v>0</v>
      </c>
      <c r="K179">
        <f>IF(Transport!$H$4="Multi-unit Residential",Data!K180,IF(Transport!$H$4="Education",Data!AS180,IF(Transport!$H$4="Mixed-use Building",AD183,Data!AB180)))</f>
        <v>0</v>
      </c>
      <c r="L179">
        <f>IF(Transport!$H$4="Multi-unit Residential",Data!L180,IF(Transport!$H$4="Education",Data!AT180,IF(Transport!$H$4="Mixed-use Building",AE183,Data!AC180)))</f>
        <v>0.01</v>
      </c>
      <c r="M179">
        <f>IF(Transport!$H$4="Multi-unit Residential",Data!M180,IF(Transport!$H$4="Education",Data!AU180,IF(Transport!$H$4="Mixed-use Building",AF183,Data!AD180)))</f>
        <v>0.02</v>
      </c>
      <c r="N179">
        <f>IF(Transport!$H$4="Multi-unit Residential",Data!N180,IF(Transport!$H$4="Education",Data!AV180,IF(Transport!$H$4="Mixed-use Building",AG183,Data!AE180)))</f>
        <v>10.3146239090424</v>
      </c>
      <c r="O179">
        <f>IF(Transport!$H$4="Multi-unit Residential",Data!O180,IF(Transport!$H$4="Education",Data!AW180,IF(Transport!$H$4="Mixed-use Building",AH183,Data!AF180)))</f>
        <v>174.7150298</v>
      </c>
      <c r="P179">
        <f>IF(Transport!$H$4="Multi-unit Residential",Data!P180,IF(Transport!$H$4="Education",Data!AX180,IF(Transport!$H$4="Mixed-use Building",AI183,Data!AG180)))</f>
        <v>-36.746304739999999</v>
      </c>
    </row>
    <row r="180" spans="1:16" x14ac:dyDescent="0.55000000000000004">
      <c r="A180">
        <f>IF(Transport!$H$4="Multi-unit Residential",Data!A181,IF(Transport!$H$4="Education",Data!AI181,IF(Transport!$H$4="Mixed-use Building",T184,Data!R181)))</f>
        <v>118700</v>
      </c>
      <c r="B180" t="str">
        <f>IF(Transport!$H$4="Multi-unit Residential",Data!B181,IF(Transport!$H$4="Education",Data!AJ181,IF(Transport!$H$4="Mixed-use Building",U184,Data!S181)))</f>
        <v>Browns Bay South East</v>
      </c>
      <c r="C180" t="str">
        <f>IF(Transport!$H$4="Multi-unit Residential",Data!C181,IF(Transport!$H$4="Education",Data!AK181,IF(Transport!$H$4="Mixed-use Building",V184,Data!T181)))</f>
        <v>New Zealand</v>
      </c>
      <c r="D180">
        <f>IF(Transport!$H$4="Multi-unit Residential",Data!D181,IF(Transport!$H$4="Education",Data!AL181,IF(Transport!$H$4="Mixed-use Building",W184,Data!U181)))</f>
        <v>0</v>
      </c>
      <c r="E180">
        <f>IF(Transport!$H$4="Multi-unit Residential",Data!E181,IF(Transport!$H$4="Education",Data!AM181,IF(Transport!$H$4="Mixed-use Building",X184,Data!V181)))</f>
        <v>0</v>
      </c>
      <c r="F180">
        <f>IF(Transport!$H$4="Multi-unit Residential",Data!F181,IF(Transport!$H$4="Education",Data!AN181,IF(Transport!$H$4="Mixed-use Building",Y184,Data!W181)))</f>
        <v>0</v>
      </c>
      <c r="G180">
        <f>IF(Transport!$H$4="Multi-unit Residential",Data!G181,IF(Transport!$H$4="Education",Data!AO181,IF(Transport!$H$4="Mixed-use Building",Z184,Data!X181)))</f>
        <v>0</v>
      </c>
      <c r="H180">
        <f>IF(Transport!$H$4="Multi-unit Residential",Data!H181,IF(Transport!$H$4="Education",Data!AP181,IF(Transport!$H$4="Mixed-use Building",AA184,Data!Y181)))</f>
        <v>1</v>
      </c>
      <c r="I180">
        <f>IF(Transport!$H$4="Multi-unit Residential",Data!I181,IF(Transport!$H$4="Education",Data!AQ181,IF(Transport!$H$4="Mixed-use Building",AB184,Data!Z181)))</f>
        <v>0</v>
      </c>
      <c r="J180">
        <f>IF(Transport!$H$4="Multi-unit Residential",Data!J181,IF(Transport!$H$4="Education",Data!AR181,IF(Transport!$H$4="Mixed-use Building",AC184,Data!AA181)))</f>
        <v>0</v>
      </c>
      <c r="K180">
        <f>IF(Transport!$H$4="Multi-unit Residential",Data!K181,IF(Transport!$H$4="Education",Data!AS181,IF(Transport!$H$4="Mixed-use Building",AD184,Data!AB181)))</f>
        <v>0</v>
      </c>
      <c r="L180">
        <f>IF(Transport!$H$4="Multi-unit Residential",Data!L181,IF(Transport!$H$4="Education",Data!AT181,IF(Transport!$H$4="Mixed-use Building",AE184,Data!AC181)))</f>
        <v>0</v>
      </c>
      <c r="M180">
        <f>IF(Transport!$H$4="Multi-unit Residential",Data!M181,IF(Transport!$H$4="Education",Data!AU181,IF(Transport!$H$4="Mixed-use Building",AF184,Data!AD181)))</f>
        <v>0.02</v>
      </c>
      <c r="N180" t="str">
        <f>IF(Transport!$H$4="Multi-unit Residential",Data!N181,IF(Transport!$H$4="Education",Data!AV181,IF(Transport!$H$4="Mixed-use Building",AG184,Data!AE181)))</f>
        <v>?</v>
      </c>
      <c r="O180">
        <f>IF(Transport!$H$4="Multi-unit Residential",Data!O181,IF(Transport!$H$4="Education",Data!AW181,IF(Transport!$H$4="Mixed-use Building",AH184,Data!AF181)))</f>
        <v>174.7377055</v>
      </c>
      <c r="P180">
        <f>IF(Transport!$H$4="Multi-unit Residential",Data!P181,IF(Transport!$H$4="Education",Data!AX181,IF(Transport!$H$4="Mixed-use Building",AI184,Data!AG181)))</f>
        <v>-36.72475755</v>
      </c>
    </row>
    <row r="181" spans="1:16" x14ac:dyDescent="0.55000000000000004">
      <c r="A181">
        <f>IF(Transport!$H$4="Multi-unit Residential",Data!A182,IF(Transport!$H$4="Education",Data!AI182,IF(Transport!$H$4="Mixed-use Building",T185,Data!R182)))</f>
        <v>118800</v>
      </c>
      <c r="B181" t="str">
        <f>IF(Transport!$H$4="Multi-unit Residential",Data!B182,IF(Transport!$H$4="Education",Data!AJ182,IF(Transport!$H$4="Mixed-use Building",U185,Data!S182)))</f>
        <v>Westgate Central</v>
      </c>
      <c r="C181" t="str">
        <f>IF(Transport!$H$4="Multi-unit Residential",Data!C182,IF(Transport!$H$4="Education",Data!AK182,IF(Transport!$H$4="Mixed-use Building",V185,Data!T182)))</f>
        <v>New Zealand</v>
      </c>
      <c r="D181">
        <f>IF(Transport!$H$4="Multi-unit Residential",Data!D182,IF(Transport!$H$4="Education",Data!AL182,IF(Transport!$H$4="Mixed-use Building",W185,Data!U182)))</f>
        <v>0</v>
      </c>
      <c r="E181">
        <f>IF(Transport!$H$4="Multi-unit Residential",Data!E182,IF(Transport!$H$4="Education",Data!AM182,IF(Transport!$H$4="Mixed-use Building",X185,Data!V182)))</f>
        <v>0.01</v>
      </c>
      <c r="F181">
        <f>IF(Transport!$H$4="Multi-unit Residential",Data!F182,IF(Transport!$H$4="Education",Data!AN182,IF(Transport!$H$4="Mixed-use Building",Y185,Data!W182)))</f>
        <v>0</v>
      </c>
      <c r="G181">
        <f>IF(Transport!$H$4="Multi-unit Residential",Data!G182,IF(Transport!$H$4="Education",Data!AO182,IF(Transport!$H$4="Mixed-use Building",Z185,Data!X182)))</f>
        <v>0</v>
      </c>
      <c r="H181">
        <f>IF(Transport!$H$4="Multi-unit Residential",Data!H182,IF(Transport!$H$4="Education",Data!AP182,IF(Transport!$H$4="Mixed-use Building",AA185,Data!Y182)))</f>
        <v>0.96</v>
      </c>
      <c r="I181">
        <f>IF(Transport!$H$4="Multi-unit Residential",Data!I182,IF(Transport!$H$4="Education",Data!AQ182,IF(Transport!$H$4="Mixed-use Building",AB185,Data!Z182)))</f>
        <v>0.02</v>
      </c>
      <c r="J181">
        <f>IF(Transport!$H$4="Multi-unit Residential",Data!J182,IF(Transport!$H$4="Education",Data!AR182,IF(Transport!$H$4="Mixed-use Building",AC185,Data!AA182)))</f>
        <v>0</v>
      </c>
      <c r="K181">
        <f>IF(Transport!$H$4="Multi-unit Residential",Data!K182,IF(Transport!$H$4="Education",Data!AS182,IF(Transport!$H$4="Mixed-use Building",AD185,Data!AB182)))</f>
        <v>0</v>
      </c>
      <c r="L181">
        <f>IF(Transport!$H$4="Multi-unit Residential",Data!L182,IF(Transport!$H$4="Education",Data!AT182,IF(Transport!$H$4="Mixed-use Building",AE185,Data!AC182)))</f>
        <v>0.01</v>
      </c>
      <c r="M181">
        <f>IF(Transport!$H$4="Multi-unit Residential",Data!M182,IF(Transport!$H$4="Education",Data!AU182,IF(Transport!$H$4="Mixed-use Building",AF185,Data!AD182)))</f>
        <v>0.02</v>
      </c>
      <c r="N181">
        <f>IF(Transport!$H$4="Multi-unit Residential",Data!N182,IF(Transport!$H$4="Education",Data!AV182,IF(Transport!$H$4="Mixed-use Building",AG185,Data!AE182)))</f>
        <v>6.8639679620949501</v>
      </c>
      <c r="O181">
        <f>IF(Transport!$H$4="Multi-unit Residential",Data!O182,IF(Transport!$H$4="Education",Data!AW182,IF(Transport!$H$4="Mixed-use Building",AH185,Data!AF182)))</f>
        <v>174.6057745</v>
      </c>
      <c r="P181">
        <f>IF(Transport!$H$4="Multi-unit Residential",Data!P182,IF(Transport!$H$4="Education",Data!AX182,IF(Transport!$H$4="Mixed-use Building",AI185,Data!AG182)))</f>
        <v>-36.814627110000004</v>
      </c>
    </row>
    <row r="182" spans="1:16" x14ac:dyDescent="0.55000000000000004">
      <c r="A182">
        <f>IF(Transport!$H$4="Multi-unit Residential",Data!A183,IF(Transport!$H$4="Education",Data!AI183,IF(Transport!$H$4="Mixed-use Building",T186,Data!R183)))</f>
        <v>118900</v>
      </c>
      <c r="B182" t="str">
        <f>IF(Transport!$H$4="Multi-unit Residential",Data!B183,IF(Transport!$H$4="Education",Data!AJ183,IF(Transport!$H$4="Mixed-use Building",U186,Data!S183)))</f>
        <v>Greenhithe West</v>
      </c>
      <c r="C182" t="str">
        <f>IF(Transport!$H$4="Multi-unit Residential",Data!C183,IF(Transport!$H$4="Education",Data!AK183,IF(Transport!$H$4="Mixed-use Building",V186,Data!T183)))</f>
        <v>New Zealand</v>
      </c>
      <c r="D182">
        <f>IF(Transport!$H$4="Multi-unit Residential",Data!D183,IF(Transport!$H$4="Education",Data!AL183,IF(Transport!$H$4="Mixed-use Building",W186,Data!U183)))</f>
        <v>0</v>
      </c>
      <c r="E182">
        <f>IF(Transport!$H$4="Multi-unit Residential",Data!E183,IF(Transport!$H$4="Education",Data!AM183,IF(Transport!$H$4="Mixed-use Building",X186,Data!V183)))</f>
        <v>0</v>
      </c>
      <c r="F182">
        <f>IF(Transport!$H$4="Multi-unit Residential",Data!F183,IF(Transport!$H$4="Education",Data!AN183,IF(Transport!$H$4="Mixed-use Building",Y186,Data!W183)))</f>
        <v>0</v>
      </c>
      <c r="G182">
        <f>IF(Transport!$H$4="Multi-unit Residential",Data!G183,IF(Transport!$H$4="Education",Data!AO183,IF(Transport!$H$4="Mixed-use Building",Z186,Data!X183)))</f>
        <v>0</v>
      </c>
      <c r="H182">
        <f>IF(Transport!$H$4="Multi-unit Residential",Data!H183,IF(Transport!$H$4="Education",Data!AP183,IF(Transport!$H$4="Mixed-use Building",AA186,Data!Y183)))</f>
        <v>0.88</v>
      </c>
      <c r="I182">
        <f>IF(Transport!$H$4="Multi-unit Residential",Data!I183,IF(Transport!$H$4="Education",Data!AQ183,IF(Transport!$H$4="Mixed-use Building",AB186,Data!Z183)))</f>
        <v>0</v>
      </c>
      <c r="J182">
        <f>IF(Transport!$H$4="Multi-unit Residential",Data!J183,IF(Transport!$H$4="Education",Data!AR183,IF(Transport!$H$4="Mixed-use Building",AC186,Data!AA183)))</f>
        <v>0</v>
      </c>
      <c r="K182">
        <f>IF(Transport!$H$4="Multi-unit Residential",Data!K183,IF(Transport!$H$4="Education",Data!AS183,IF(Transport!$H$4="Mixed-use Building",AD186,Data!AB183)))</f>
        <v>0</v>
      </c>
      <c r="L182">
        <f>IF(Transport!$H$4="Multi-unit Residential",Data!L183,IF(Transport!$H$4="Education",Data!AT183,IF(Transport!$H$4="Mixed-use Building",AE186,Data!AC183)))</f>
        <v>0.12</v>
      </c>
      <c r="M182">
        <f>IF(Transport!$H$4="Multi-unit Residential",Data!M183,IF(Transport!$H$4="Education",Data!AU183,IF(Transport!$H$4="Mixed-use Building",AF186,Data!AD183)))</f>
        <v>0.02</v>
      </c>
      <c r="N182">
        <f>IF(Transport!$H$4="Multi-unit Residential",Data!N183,IF(Transport!$H$4="Education",Data!AV183,IF(Transport!$H$4="Mixed-use Building",AG186,Data!AE183)))</f>
        <v>0.48052437489345601</v>
      </c>
      <c r="O182">
        <f>IF(Transport!$H$4="Multi-unit Residential",Data!O183,IF(Transport!$H$4="Education",Data!AW183,IF(Transport!$H$4="Mixed-use Building",AH186,Data!AF183)))</f>
        <v>174.67354750000001</v>
      </c>
      <c r="P182">
        <f>IF(Transport!$H$4="Multi-unit Residential",Data!P183,IF(Transport!$H$4="Education",Data!AX183,IF(Transport!$H$4="Mixed-use Building",AI186,Data!AG183)))</f>
        <v>-36.77353411</v>
      </c>
    </row>
    <row r="183" spans="1:16" x14ac:dyDescent="0.55000000000000004">
      <c r="A183">
        <f>IF(Transport!$H$4="Multi-unit Residential",Data!A184,IF(Transport!$H$4="Education",Data!AI184,IF(Transport!$H$4="Mixed-use Building",T187,Data!R184)))</f>
        <v>119000</v>
      </c>
      <c r="B183" t="str">
        <f>IF(Transport!$H$4="Multi-unit Residential",Data!B184,IF(Transport!$H$4="Education",Data!AJ184,IF(Transport!$H$4="Mixed-use Building",U187,Data!S184)))</f>
        <v>Rothesay Bay</v>
      </c>
      <c r="C183" t="str">
        <f>IF(Transport!$H$4="Multi-unit Residential",Data!C184,IF(Transport!$H$4="Education",Data!AK184,IF(Transport!$H$4="Mixed-use Building",V187,Data!T184)))</f>
        <v>New Zealand</v>
      </c>
      <c r="D183">
        <f>IF(Transport!$H$4="Multi-unit Residential",Data!D184,IF(Transport!$H$4="Education",Data!AL184,IF(Transport!$H$4="Mixed-use Building",W187,Data!U184)))</f>
        <v>0</v>
      </c>
      <c r="E183">
        <f>IF(Transport!$H$4="Multi-unit Residential",Data!E184,IF(Transport!$H$4="Education",Data!AM184,IF(Transport!$H$4="Mixed-use Building",X187,Data!V184)))</f>
        <v>0</v>
      </c>
      <c r="F183">
        <f>IF(Transport!$H$4="Multi-unit Residential",Data!F184,IF(Transport!$H$4="Education",Data!AN184,IF(Transport!$H$4="Mixed-use Building",Y187,Data!W184)))</f>
        <v>0</v>
      </c>
      <c r="G183">
        <f>IF(Transport!$H$4="Multi-unit Residential",Data!G184,IF(Transport!$H$4="Education",Data!AO184,IF(Transport!$H$4="Mixed-use Building",Z187,Data!X184)))</f>
        <v>0</v>
      </c>
      <c r="H183">
        <f>IF(Transport!$H$4="Multi-unit Residential",Data!H184,IF(Transport!$H$4="Education",Data!AP184,IF(Transport!$H$4="Mixed-use Building",AA187,Data!Y184)))</f>
        <v>1</v>
      </c>
      <c r="I183">
        <f>IF(Transport!$H$4="Multi-unit Residential",Data!I184,IF(Transport!$H$4="Education",Data!AQ184,IF(Transport!$H$4="Mixed-use Building",AB187,Data!Z184)))</f>
        <v>0</v>
      </c>
      <c r="J183">
        <f>IF(Transport!$H$4="Multi-unit Residential",Data!J184,IF(Transport!$H$4="Education",Data!AR184,IF(Transport!$H$4="Mixed-use Building",AC187,Data!AA184)))</f>
        <v>0</v>
      </c>
      <c r="K183">
        <f>IF(Transport!$H$4="Multi-unit Residential",Data!K184,IF(Transport!$H$4="Education",Data!AS184,IF(Transport!$H$4="Mixed-use Building",AD187,Data!AB184)))</f>
        <v>0</v>
      </c>
      <c r="L183">
        <f>IF(Transport!$H$4="Multi-unit Residential",Data!L184,IF(Transport!$H$4="Education",Data!AT184,IF(Transport!$H$4="Mixed-use Building",AE187,Data!AC184)))</f>
        <v>0</v>
      </c>
      <c r="M183">
        <f>IF(Transport!$H$4="Multi-unit Residential",Data!M184,IF(Transport!$H$4="Education",Data!AU184,IF(Transport!$H$4="Mixed-use Building",AF187,Data!AD184)))</f>
        <v>0.02</v>
      </c>
      <c r="N183">
        <f>IF(Transport!$H$4="Multi-unit Residential",Data!N184,IF(Transport!$H$4="Education",Data!AV184,IF(Transport!$H$4="Mixed-use Building",AG187,Data!AE184)))</f>
        <v>1.54313785621913</v>
      </c>
      <c r="O183">
        <f>IF(Transport!$H$4="Multi-unit Residential",Data!O184,IF(Transport!$H$4="Education",Data!AW184,IF(Transport!$H$4="Mixed-use Building",AH187,Data!AF184)))</f>
        <v>174.74729389999999</v>
      </c>
      <c r="P183">
        <f>IF(Transport!$H$4="Multi-unit Residential",Data!P184,IF(Transport!$H$4="Education",Data!AX184,IF(Transport!$H$4="Mixed-use Building",AI187,Data!AG184)))</f>
        <v>-36.723554100000001</v>
      </c>
    </row>
    <row r="184" spans="1:16" x14ac:dyDescent="0.55000000000000004">
      <c r="A184">
        <f>IF(Transport!$H$4="Multi-unit Residential",Data!A185,IF(Transport!$H$4="Education",Data!AI185,IF(Transport!$H$4="Mixed-use Building",T188,Data!R185)))</f>
        <v>119100</v>
      </c>
      <c r="B184" t="str">
        <f>IF(Transport!$H$4="Multi-unit Residential",Data!B185,IF(Transport!$H$4="Education",Data!AJ185,IF(Transport!$H$4="Mixed-use Building",U188,Data!S185)))</f>
        <v>Greenhithe East</v>
      </c>
      <c r="C184" t="str">
        <f>IF(Transport!$H$4="Multi-unit Residential",Data!C185,IF(Transport!$H$4="Education",Data!AK185,IF(Transport!$H$4="Mixed-use Building",V188,Data!T185)))</f>
        <v>New Zealand</v>
      </c>
      <c r="D184">
        <f>IF(Transport!$H$4="Multi-unit Residential",Data!D185,IF(Transport!$H$4="Education",Data!AL185,IF(Transport!$H$4="Mixed-use Building",W188,Data!U185)))</f>
        <v>0</v>
      </c>
      <c r="E184">
        <f>IF(Transport!$H$4="Multi-unit Residential",Data!E185,IF(Transport!$H$4="Education",Data!AM185,IF(Transport!$H$4="Mixed-use Building",X188,Data!V185)))</f>
        <v>0</v>
      </c>
      <c r="F184">
        <f>IF(Transport!$H$4="Multi-unit Residential",Data!F185,IF(Transport!$H$4="Education",Data!AN185,IF(Transport!$H$4="Mixed-use Building",Y188,Data!W185)))</f>
        <v>0</v>
      </c>
      <c r="G184">
        <f>IF(Transport!$H$4="Multi-unit Residential",Data!G185,IF(Transport!$H$4="Education",Data!AO185,IF(Transport!$H$4="Mixed-use Building",Z188,Data!X185)))</f>
        <v>0</v>
      </c>
      <c r="H184">
        <f>IF(Transport!$H$4="Multi-unit Residential",Data!H185,IF(Transport!$H$4="Education",Data!AP185,IF(Transport!$H$4="Mixed-use Building",AA188,Data!Y185)))</f>
        <v>1</v>
      </c>
      <c r="I184">
        <f>IF(Transport!$H$4="Multi-unit Residential",Data!I185,IF(Transport!$H$4="Education",Data!AQ185,IF(Transport!$H$4="Mixed-use Building",AB188,Data!Z185)))</f>
        <v>0</v>
      </c>
      <c r="J184">
        <f>IF(Transport!$H$4="Multi-unit Residential",Data!J185,IF(Transport!$H$4="Education",Data!AR185,IF(Transport!$H$4="Mixed-use Building",AC188,Data!AA185)))</f>
        <v>0</v>
      </c>
      <c r="K184">
        <f>IF(Transport!$H$4="Multi-unit Residential",Data!K185,IF(Transport!$H$4="Education",Data!AS185,IF(Transport!$H$4="Mixed-use Building",AD188,Data!AB185)))</f>
        <v>0</v>
      </c>
      <c r="L184">
        <f>IF(Transport!$H$4="Multi-unit Residential",Data!L185,IF(Transport!$H$4="Education",Data!AT185,IF(Transport!$H$4="Mixed-use Building",AE188,Data!AC185)))</f>
        <v>0</v>
      </c>
      <c r="M184">
        <f>IF(Transport!$H$4="Multi-unit Residential",Data!M185,IF(Transport!$H$4="Education",Data!AU185,IF(Transport!$H$4="Mixed-use Building",AF188,Data!AD185)))</f>
        <v>0.02</v>
      </c>
      <c r="N184" t="str">
        <f>IF(Transport!$H$4="Multi-unit Residential",Data!N185,IF(Transport!$H$4="Education",Data!AV185,IF(Transport!$H$4="Mixed-use Building",AG188,Data!AE185)))</f>
        <v>?</v>
      </c>
      <c r="O184">
        <f>IF(Transport!$H$4="Multi-unit Residential",Data!O185,IF(Transport!$H$4="Education",Data!AW185,IF(Transport!$H$4="Mixed-use Building",AH188,Data!AF185)))</f>
        <v>174.6893254</v>
      </c>
      <c r="P184">
        <f>IF(Transport!$H$4="Multi-unit Residential",Data!P185,IF(Transport!$H$4="Education",Data!AX185,IF(Transport!$H$4="Mixed-use Building",AI188,Data!AG185)))</f>
        <v>-36.764103200000001</v>
      </c>
    </row>
    <row r="185" spans="1:16" x14ac:dyDescent="0.55000000000000004">
      <c r="A185">
        <f>IF(Transport!$H$4="Multi-unit Residential",Data!A186,IF(Transport!$H$4="Education",Data!AI186,IF(Transport!$H$4="Mixed-use Building",T189,Data!R186)))</f>
        <v>119200</v>
      </c>
      <c r="B185" t="str">
        <f>IF(Transport!$H$4="Multi-unit Residential",Data!B186,IF(Transport!$H$4="Education",Data!AJ186,IF(Transport!$H$4="Mixed-use Building",U189,Data!S186)))</f>
        <v>Hobsonville</v>
      </c>
      <c r="C185" t="str">
        <f>IF(Transport!$H$4="Multi-unit Residential",Data!C186,IF(Transport!$H$4="Education",Data!AK186,IF(Transport!$H$4="Mixed-use Building",V189,Data!T186)))</f>
        <v>New Zealand</v>
      </c>
      <c r="D185">
        <f>IF(Transport!$H$4="Multi-unit Residential",Data!D186,IF(Transport!$H$4="Education",Data!AL186,IF(Transport!$H$4="Mixed-use Building",W189,Data!U186)))</f>
        <v>0</v>
      </c>
      <c r="E185">
        <f>IF(Transport!$H$4="Multi-unit Residential",Data!E186,IF(Transport!$H$4="Education",Data!AM186,IF(Transport!$H$4="Mixed-use Building",X189,Data!V186)))</f>
        <v>0</v>
      </c>
      <c r="F185">
        <f>IF(Transport!$H$4="Multi-unit Residential",Data!F186,IF(Transport!$H$4="Education",Data!AN186,IF(Transport!$H$4="Mixed-use Building",Y189,Data!W186)))</f>
        <v>0</v>
      </c>
      <c r="G185">
        <f>IF(Transport!$H$4="Multi-unit Residential",Data!G186,IF(Transport!$H$4="Education",Data!AO186,IF(Transport!$H$4="Mixed-use Building",Z189,Data!X186)))</f>
        <v>0</v>
      </c>
      <c r="H185">
        <f>IF(Transport!$H$4="Multi-unit Residential",Data!H186,IF(Transport!$H$4="Education",Data!AP186,IF(Transport!$H$4="Mixed-use Building",AA189,Data!Y186)))</f>
        <v>1</v>
      </c>
      <c r="I185">
        <f>IF(Transport!$H$4="Multi-unit Residential",Data!I186,IF(Transport!$H$4="Education",Data!AQ186,IF(Transport!$H$4="Mixed-use Building",AB189,Data!Z186)))</f>
        <v>0</v>
      </c>
      <c r="J185">
        <f>IF(Transport!$H$4="Multi-unit Residential",Data!J186,IF(Transport!$H$4="Education",Data!AR186,IF(Transport!$H$4="Mixed-use Building",AC189,Data!AA186)))</f>
        <v>0</v>
      </c>
      <c r="K185">
        <f>IF(Transport!$H$4="Multi-unit Residential",Data!K186,IF(Transport!$H$4="Education",Data!AS186,IF(Transport!$H$4="Mixed-use Building",AD189,Data!AB186)))</f>
        <v>0</v>
      </c>
      <c r="L185">
        <f>IF(Transport!$H$4="Multi-unit Residential",Data!L186,IF(Transport!$H$4="Education",Data!AT186,IF(Transport!$H$4="Mixed-use Building",AE189,Data!AC186)))</f>
        <v>0</v>
      </c>
      <c r="M185">
        <f>IF(Transport!$H$4="Multi-unit Residential",Data!M186,IF(Transport!$H$4="Education",Data!AU186,IF(Transport!$H$4="Mixed-use Building",AF189,Data!AD186)))</f>
        <v>0.02</v>
      </c>
      <c r="N185">
        <f>IF(Transport!$H$4="Multi-unit Residential",Data!N186,IF(Transport!$H$4="Education",Data!AV186,IF(Transport!$H$4="Mixed-use Building",AG189,Data!AE186)))</f>
        <v>1.8297667606917001</v>
      </c>
      <c r="O185">
        <f>IF(Transport!$H$4="Multi-unit Residential",Data!O186,IF(Transport!$H$4="Education",Data!AW186,IF(Transport!$H$4="Mixed-use Building",AH189,Data!AF186)))</f>
        <v>174.63547399999999</v>
      </c>
      <c r="P185">
        <f>IF(Transport!$H$4="Multi-unit Residential",Data!P186,IF(Transport!$H$4="Education",Data!AX186,IF(Transport!$H$4="Mixed-use Building",AI189,Data!AG186)))</f>
        <v>-36.805150500000003</v>
      </c>
    </row>
    <row r="186" spans="1:16" x14ac:dyDescent="0.55000000000000004">
      <c r="A186">
        <f>IF(Transport!$H$4="Multi-unit Residential",Data!A187,IF(Transport!$H$4="Education",Data!AI187,IF(Transport!$H$4="Mixed-use Building",T190,Data!R187)))</f>
        <v>119300</v>
      </c>
      <c r="B186" t="str">
        <f>IF(Transport!$H$4="Multi-unit Residential",Data!B187,IF(Transport!$H$4="Education",Data!AJ187,IF(Transport!$H$4="Mixed-use Building",U190,Data!S187)))</f>
        <v>Inlet Waitemata Harbour</v>
      </c>
      <c r="C186" t="str">
        <f>IF(Transport!$H$4="Multi-unit Residential",Data!C187,IF(Transport!$H$4="Education",Data!AK187,IF(Transport!$H$4="Mixed-use Building",V190,Data!T187)))</f>
        <v>New Zealand</v>
      </c>
      <c r="D186" t="str">
        <f>IF(Transport!$H$4="Multi-unit Residential",Data!D187,IF(Transport!$H$4="Education",Data!AL187,IF(Transport!$H$4="Mixed-use Building",W190,Data!U187)))</f>
        <v>?</v>
      </c>
      <c r="E186" t="str">
        <f>IF(Transport!$H$4="Multi-unit Residential",Data!E187,IF(Transport!$H$4="Education",Data!AM187,IF(Transport!$H$4="Mixed-use Building",X190,Data!V187)))</f>
        <v>?</v>
      </c>
      <c r="F186" t="str">
        <f>IF(Transport!$H$4="Multi-unit Residential",Data!F187,IF(Transport!$H$4="Education",Data!AN187,IF(Transport!$H$4="Mixed-use Building",Y190,Data!W187)))</f>
        <v>?</v>
      </c>
      <c r="G186">
        <f>IF(Transport!$H$4="Multi-unit Residential",Data!G187,IF(Transport!$H$4="Education",Data!AO187,IF(Transport!$H$4="Mixed-use Building",Z190,Data!X187)))</f>
        <v>0</v>
      </c>
      <c r="H186" t="str">
        <f>IF(Transport!$H$4="Multi-unit Residential",Data!H187,IF(Transport!$H$4="Education",Data!AP187,IF(Transport!$H$4="Mixed-use Building",AA190,Data!Y187)))</f>
        <v>?</v>
      </c>
      <c r="I186" t="str">
        <f>IF(Transport!$H$4="Multi-unit Residential",Data!I187,IF(Transport!$H$4="Education",Data!AQ187,IF(Transport!$H$4="Mixed-use Building",AB190,Data!Z187)))</f>
        <v>?</v>
      </c>
      <c r="J186">
        <f>IF(Transport!$H$4="Multi-unit Residential",Data!J187,IF(Transport!$H$4="Education",Data!AR187,IF(Transport!$H$4="Mixed-use Building",AC190,Data!AA187)))</f>
        <v>0</v>
      </c>
      <c r="K186" t="str">
        <f>IF(Transport!$H$4="Multi-unit Residential",Data!K187,IF(Transport!$H$4="Education",Data!AS187,IF(Transport!$H$4="Mixed-use Building",AD190,Data!AB187)))</f>
        <v>?</v>
      </c>
      <c r="L186" t="str">
        <f>IF(Transport!$H$4="Multi-unit Residential",Data!L187,IF(Transport!$H$4="Education",Data!AT187,IF(Transport!$H$4="Mixed-use Building",AE190,Data!AC187)))</f>
        <v>?</v>
      </c>
      <c r="M186">
        <f>IF(Transport!$H$4="Multi-unit Residential",Data!M187,IF(Transport!$H$4="Education",Data!AU187,IF(Transport!$H$4="Mixed-use Building",AF190,Data!AD187)))</f>
        <v>0.02</v>
      </c>
      <c r="N186" t="str">
        <f>IF(Transport!$H$4="Multi-unit Residential",Data!N187,IF(Transport!$H$4="Education",Data!AV187,IF(Transport!$H$4="Mixed-use Building",AG190,Data!AE187)))</f>
        <v>?</v>
      </c>
      <c r="O186">
        <f>IF(Transport!$H$4="Multi-unit Residential",Data!O187,IF(Transport!$H$4="Education",Data!AW187,IF(Transport!$H$4="Mixed-use Building",AH190,Data!AF187)))</f>
        <v>174.7050812</v>
      </c>
      <c r="P186">
        <f>IF(Transport!$H$4="Multi-unit Residential",Data!P187,IF(Transport!$H$4="Education",Data!AX187,IF(Transport!$H$4="Mixed-use Building",AI190,Data!AG187)))</f>
        <v>-36.82874735</v>
      </c>
    </row>
    <row r="187" spans="1:16" x14ac:dyDescent="0.55000000000000004">
      <c r="A187">
        <f>IF(Transport!$H$4="Multi-unit Residential",Data!A188,IF(Transport!$H$4="Education",Data!AI188,IF(Transport!$H$4="Mixed-use Building",T191,Data!R188)))</f>
        <v>119400</v>
      </c>
      <c r="B187" t="str">
        <f>IF(Transport!$H$4="Multi-unit Residential",Data!B188,IF(Transport!$H$4="Education",Data!AJ188,IF(Transport!$H$4="Mixed-use Building",U191,Data!S188)))</f>
        <v>Greenhithe South</v>
      </c>
      <c r="C187" t="str">
        <f>IF(Transport!$H$4="Multi-unit Residential",Data!C188,IF(Transport!$H$4="Education",Data!AK188,IF(Transport!$H$4="Mixed-use Building",V191,Data!T188)))</f>
        <v>New Zealand</v>
      </c>
      <c r="D187">
        <f>IF(Transport!$H$4="Multi-unit Residential",Data!D188,IF(Transport!$H$4="Education",Data!AL188,IF(Transport!$H$4="Mixed-use Building",W191,Data!U188)))</f>
        <v>0</v>
      </c>
      <c r="E187">
        <f>IF(Transport!$H$4="Multi-unit Residential",Data!E188,IF(Transport!$H$4="Education",Data!AM188,IF(Transport!$H$4="Mixed-use Building",X191,Data!V188)))</f>
        <v>0</v>
      </c>
      <c r="F187">
        <f>IF(Transport!$H$4="Multi-unit Residential",Data!F188,IF(Transport!$H$4="Education",Data!AN188,IF(Transport!$H$4="Mixed-use Building",Y191,Data!W188)))</f>
        <v>0</v>
      </c>
      <c r="G187">
        <f>IF(Transport!$H$4="Multi-unit Residential",Data!G188,IF(Transport!$H$4="Education",Data!AO188,IF(Transport!$H$4="Mixed-use Building",Z191,Data!X188)))</f>
        <v>0</v>
      </c>
      <c r="H187">
        <f>IF(Transport!$H$4="Multi-unit Residential",Data!H188,IF(Transport!$H$4="Education",Data!AP188,IF(Transport!$H$4="Mixed-use Building",AA191,Data!Y188)))</f>
        <v>1</v>
      </c>
      <c r="I187">
        <f>IF(Transport!$H$4="Multi-unit Residential",Data!I188,IF(Transport!$H$4="Education",Data!AQ188,IF(Transport!$H$4="Mixed-use Building",AB191,Data!Z188)))</f>
        <v>0</v>
      </c>
      <c r="J187">
        <f>IF(Transport!$H$4="Multi-unit Residential",Data!J188,IF(Transport!$H$4="Education",Data!AR188,IF(Transport!$H$4="Mixed-use Building",AC191,Data!AA188)))</f>
        <v>0</v>
      </c>
      <c r="K187">
        <f>IF(Transport!$H$4="Multi-unit Residential",Data!K188,IF(Transport!$H$4="Education",Data!AS188,IF(Transport!$H$4="Mixed-use Building",AD191,Data!AB188)))</f>
        <v>0</v>
      </c>
      <c r="L187">
        <f>IF(Transport!$H$4="Multi-unit Residential",Data!L188,IF(Transport!$H$4="Education",Data!AT188,IF(Transport!$H$4="Mixed-use Building",AE191,Data!AC188)))</f>
        <v>0</v>
      </c>
      <c r="M187">
        <f>IF(Transport!$H$4="Multi-unit Residential",Data!M188,IF(Transport!$H$4="Education",Data!AU188,IF(Transport!$H$4="Mixed-use Building",AF191,Data!AD188)))</f>
        <v>0.02</v>
      </c>
      <c r="N187" t="str">
        <f>IF(Transport!$H$4="Multi-unit Residential",Data!N188,IF(Transport!$H$4="Education",Data!AV188,IF(Transport!$H$4="Mixed-use Building",AG191,Data!AE188)))</f>
        <v>?</v>
      </c>
      <c r="O187">
        <f>IF(Transport!$H$4="Multi-unit Residential",Data!O188,IF(Transport!$H$4="Education",Data!AW188,IF(Transport!$H$4="Mixed-use Building",AH191,Data!AF188)))</f>
        <v>174.69430510000001</v>
      </c>
      <c r="P187">
        <f>IF(Transport!$H$4="Multi-unit Residential",Data!P188,IF(Transport!$H$4="Education",Data!AX188,IF(Transport!$H$4="Mixed-use Building",AI191,Data!AG188)))</f>
        <v>-36.771621449999998</v>
      </c>
    </row>
    <row r="188" spans="1:16" x14ac:dyDescent="0.55000000000000004">
      <c r="A188">
        <f>IF(Transport!$H$4="Multi-unit Residential",Data!A189,IF(Transport!$H$4="Education",Data!AI189,IF(Transport!$H$4="Mixed-use Building",T192,Data!R189)))</f>
        <v>119500</v>
      </c>
      <c r="B188" t="str">
        <f>IF(Transport!$H$4="Multi-unit Residential",Data!B189,IF(Transport!$H$4="Education",Data!AJ189,IF(Transport!$H$4="Mixed-use Building",U192,Data!S189)))</f>
        <v>Murrays Bay West</v>
      </c>
      <c r="C188" t="str">
        <f>IF(Transport!$H$4="Multi-unit Residential",Data!C189,IF(Transport!$H$4="Education",Data!AK189,IF(Transport!$H$4="Mixed-use Building",V192,Data!T189)))</f>
        <v>New Zealand</v>
      </c>
      <c r="D188">
        <f>IF(Transport!$H$4="Multi-unit Residential",Data!D189,IF(Transport!$H$4="Education",Data!AL189,IF(Transport!$H$4="Mixed-use Building",W192,Data!U189)))</f>
        <v>0</v>
      </c>
      <c r="E188">
        <f>IF(Transport!$H$4="Multi-unit Residential",Data!E189,IF(Transport!$H$4="Education",Data!AM189,IF(Transport!$H$4="Mixed-use Building",X192,Data!V189)))</f>
        <v>0</v>
      </c>
      <c r="F188">
        <f>IF(Transport!$H$4="Multi-unit Residential",Data!F189,IF(Transport!$H$4="Education",Data!AN189,IF(Transport!$H$4="Mixed-use Building",Y192,Data!W189)))</f>
        <v>0</v>
      </c>
      <c r="G188">
        <f>IF(Transport!$H$4="Multi-unit Residential",Data!G189,IF(Transport!$H$4="Education",Data!AO189,IF(Transport!$H$4="Mixed-use Building",Z192,Data!X189)))</f>
        <v>0</v>
      </c>
      <c r="H188">
        <f>IF(Transport!$H$4="Multi-unit Residential",Data!H189,IF(Transport!$H$4="Education",Data!AP189,IF(Transport!$H$4="Mixed-use Building",AA192,Data!Y189)))</f>
        <v>1</v>
      </c>
      <c r="I188">
        <f>IF(Transport!$H$4="Multi-unit Residential",Data!I189,IF(Transport!$H$4="Education",Data!AQ189,IF(Transport!$H$4="Mixed-use Building",AB192,Data!Z189)))</f>
        <v>0</v>
      </c>
      <c r="J188">
        <f>IF(Transport!$H$4="Multi-unit Residential",Data!J189,IF(Transport!$H$4="Education",Data!AR189,IF(Transport!$H$4="Mixed-use Building",AC192,Data!AA189)))</f>
        <v>0</v>
      </c>
      <c r="K188">
        <f>IF(Transport!$H$4="Multi-unit Residential",Data!K189,IF(Transport!$H$4="Education",Data!AS189,IF(Transport!$H$4="Mixed-use Building",AD192,Data!AB189)))</f>
        <v>0</v>
      </c>
      <c r="L188">
        <f>IF(Transport!$H$4="Multi-unit Residential",Data!L189,IF(Transport!$H$4="Education",Data!AT189,IF(Transport!$H$4="Mixed-use Building",AE192,Data!AC189)))</f>
        <v>0</v>
      </c>
      <c r="M188">
        <f>IF(Transport!$H$4="Multi-unit Residential",Data!M189,IF(Transport!$H$4="Education",Data!AU189,IF(Transport!$H$4="Mixed-use Building",AF192,Data!AD189)))</f>
        <v>0.02</v>
      </c>
      <c r="N188">
        <f>IF(Transport!$H$4="Multi-unit Residential",Data!N189,IF(Transport!$H$4="Education",Data!AV189,IF(Transport!$H$4="Mixed-use Building",AG192,Data!AE189)))</f>
        <v>0.73633783925863705</v>
      </c>
      <c r="O188">
        <f>IF(Transport!$H$4="Multi-unit Residential",Data!O189,IF(Transport!$H$4="Education",Data!AW189,IF(Transport!$H$4="Mixed-use Building",AH192,Data!AF189)))</f>
        <v>174.7417476</v>
      </c>
      <c r="P188">
        <f>IF(Transport!$H$4="Multi-unit Residential",Data!P189,IF(Transport!$H$4="Education",Data!AX189,IF(Transport!$H$4="Mixed-use Building",AI192,Data!AG189)))</f>
        <v>-36.731778730000002</v>
      </c>
    </row>
    <row r="189" spans="1:16" x14ac:dyDescent="0.55000000000000004">
      <c r="A189">
        <f>IF(Transport!$H$4="Multi-unit Residential",Data!A190,IF(Transport!$H$4="Education",Data!AI190,IF(Transport!$H$4="Mixed-use Building",T193,Data!R190)))</f>
        <v>119600</v>
      </c>
      <c r="B189" t="str">
        <f>IF(Transport!$H$4="Multi-unit Residential",Data!B190,IF(Transport!$H$4="Education",Data!AJ190,IF(Transport!$H$4="Mixed-use Building",U193,Data!S190)))</f>
        <v>Westgate South</v>
      </c>
      <c r="C189" t="str">
        <f>IF(Transport!$H$4="Multi-unit Residential",Data!C190,IF(Transport!$H$4="Education",Data!AK190,IF(Transport!$H$4="Mixed-use Building",V193,Data!T190)))</f>
        <v>New Zealand</v>
      </c>
      <c r="D189">
        <f>IF(Transport!$H$4="Multi-unit Residential",Data!D190,IF(Transport!$H$4="Education",Data!AL190,IF(Transport!$H$4="Mixed-use Building",W193,Data!U190)))</f>
        <v>0</v>
      </c>
      <c r="E189">
        <f>IF(Transport!$H$4="Multi-unit Residential",Data!E190,IF(Transport!$H$4="Education",Data!AM190,IF(Transport!$H$4="Mixed-use Building",X193,Data!V190)))</f>
        <v>0</v>
      </c>
      <c r="F189">
        <f>IF(Transport!$H$4="Multi-unit Residential",Data!F190,IF(Transport!$H$4="Education",Data!AN190,IF(Transport!$H$4="Mixed-use Building",Y193,Data!W190)))</f>
        <v>0</v>
      </c>
      <c r="G189">
        <f>IF(Transport!$H$4="Multi-unit Residential",Data!G190,IF(Transport!$H$4="Education",Data!AO190,IF(Transport!$H$4="Mixed-use Building",Z193,Data!X190)))</f>
        <v>0</v>
      </c>
      <c r="H189">
        <f>IF(Transport!$H$4="Multi-unit Residential",Data!H190,IF(Transport!$H$4="Education",Data!AP190,IF(Transport!$H$4="Mixed-use Building",AA193,Data!Y190)))</f>
        <v>0.89</v>
      </c>
      <c r="I189">
        <f>IF(Transport!$H$4="Multi-unit Residential",Data!I190,IF(Transport!$H$4="Education",Data!AQ190,IF(Transport!$H$4="Mixed-use Building",AB193,Data!Z190)))</f>
        <v>0.11</v>
      </c>
      <c r="J189">
        <f>IF(Transport!$H$4="Multi-unit Residential",Data!J190,IF(Transport!$H$4="Education",Data!AR190,IF(Transport!$H$4="Mixed-use Building",AC193,Data!AA190)))</f>
        <v>0</v>
      </c>
      <c r="K189">
        <f>IF(Transport!$H$4="Multi-unit Residential",Data!K190,IF(Transport!$H$4="Education",Data!AS190,IF(Transport!$H$4="Mixed-use Building",AD193,Data!AB190)))</f>
        <v>0</v>
      </c>
      <c r="L189">
        <f>IF(Transport!$H$4="Multi-unit Residential",Data!L190,IF(Transport!$H$4="Education",Data!AT190,IF(Transport!$H$4="Mixed-use Building",AE193,Data!AC190)))</f>
        <v>0</v>
      </c>
      <c r="M189">
        <f>IF(Transport!$H$4="Multi-unit Residential",Data!M190,IF(Transport!$H$4="Education",Data!AU190,IF(Transport!$H$4="Mixed-use Building",AF193,Data!AD190)))</f>
        <v>0.02</v>
      </c>
      <c r="N189">
        <f>IF(Transport!$H$4="Multi-unit Residential",Data!N190,IF(Transport!$H$4="Education",Data!AV190,IF(Transport!$H$4="Mixed-use Building",AG193,Data!AE190)))</f>
        <v>2.98048154621093</v>
      </c>
      <c r="O189">
        <f>IF(Transport!$H$4="Multi-unit Residential",Data!O190,IF(Transport!$H$4="Education",Data!AW190,IF(Transport!$H$4="Mixed-use Building",AH193,Data!AF190)))</f>
        <v>174.607919199999</v>
      </c>
      <c r="P189">
        <f>IF(Transport!$H$4="Multi-unit Residential",Data!P190,IF(Transport!$H$4="Education",Data!AX190,IF(Transport!$H$4="Mixed-use Building",AI193,Data!AG190)))</f>
        <v>-36.827107689999998</v>
      </c>
    </row>
    <row r="190" spans="1:16" x14ac:dyDescent="0.55000000000000004">
      <c r="A190">
        <f>IF(Transport!$H$4="Multi-unit Residential",Data!A191,IF(Transport!$H$4="Education",Data!AI191,IF(Transport!$H$4="Mixed-use Building",T194,Data!R191)))</f>
        <v>119700</v>
      </c>
      <c r="B190" t="str">
        <f>IF(Transport!$H$4="Multi-unit Residential",Data!B191,IF(Transport!$H$4="Education",Data!AJ191,IF(Transport!$H$4="Mixed-use Building",U194,Data!S191)))</f>
        <v>Windsor Park</v>
      </c>
      <c r="C190" t="str">
        <f>IF(Transport!$H$4="Multi-unit Residential",Data!C191,IF(Transport!$H$4="Education",Data!AK191,IF(Transport!$H$4="Mixed-use Building",V194,Data!T191)))</f>
        <v>New Zealand</v>
      </c>
      <c r="D190">
        <f>IF(Transport!$H$4="Multi-unit Residential",Data!D191,IF(Transport!$H$4="Education",Data!AL191,IF(Transport!$H$4="Mixed-use Building",W194,Data!U191)))</f>
        <v>0</v>
      </c>
      <c r="E190">
        <f>IF(Transport!$H$4="Multi-unit Residential",Data!E191,IF(Transport!$H$4="Education",Data!AM191,IF(Transport!$H$4="Mixed-use Building",X194,Data!V191)))</f>
        <v>0</v>
      </c>
      <c r="F190">
        <f>IF(Transport!$H$4="Multi-unit Residential",Data!F191,IF(Transport!$H$4="Education",Data!AN191,IF(Transport!$H$4="Mixed-use Building",Y194,Data!W191)))</f>
        <v>0</v>
      </c>
      <c r="G190">
        <f>IF(Transport!$H$4="Multi-unit Residential",Data!G191,IF(Transport!$H$4="Education",Data!AO191,IF(Transport!$H$4="Mixed-use Building",Z194,Data!X191)))</f>
        <v>0</v>
      </c>
      <c r="H190">
        <f>IF(Transport!$H$4="Multi-unit Residential",Data!H191,IF(Transport!$H$4="Education",Data!AP191,IF(Transport!$H$4="Mixed-use Building",AA194,Data!Y191)))</f>
        <v>1</v>
      </c>
      <c r="I190">
        <f>IF(Transport!$H$4="Multi-unit Residential",Data!I191,IF(Transport!$H$4="Education",Data!AQ191,IF(Transport!$H$4="Mixed-use Building",AB194,Data!Z191)))</f>
        <v>0</v>
      </c>
      <c r="J190">
        <f>IF(Transport!$H$4="Multi-unit Residential",Data!J191,IF(Transport!$H$4="Education",Data!AR191,IF(Transport!$H$4="Mixed-use Building",AC194,Data!AA191)))</f>
        <v>0</v>
      </c>
      <c r="K190">
        <f>IF(Transport!$H$4="Multi-unit Residential",Data!K191,IF(Transport!$H$4="Education",Data!AS191,IF(Transport!$H$4="Mixed-use Building",AD194,Data!AB191)))</f>
        <v>0</v>
      </c>
      <c r="L190">
        <f>IF(Transport!$H$4="Multi-unit Residential",Data!L191,IF(Transport!$H$4="Education",Data!AT191,IF(Transport!$H$4="Mixed-use Building",AE194,Data!AC191)))</f>
        <v>0</v>
      </c>
      <c r="M190">
        <f>IF(Transport!$H$4="Multi-unit Residential",Data!M191,IF(Transport!$H$4="Education",Data!AU191,IF(Transport!$H$4="Mixed-use Building",AF194,Data!AD191)))</f>
        <v>0.02</v>
      </c>
      <c r="N190">
        <f>IF(Transport!$H$4="Multi-unit Residential",Data!N191,IF(Transport!$H$4="Education",Data!AV191,IF(Transport!$H$4="Mixed-use Building",AG194,Data!AE191)))</f>
        <v>3.0543396417214201</v>
      </c>
      <c r="O190">
        <f>IF(Transport!$H$4="Multi-unit Residential",Data!O191,IF(Transport!$H$4="Education",Data!AW191,IF(Transport!$H$4="Mixed-use Building",AH194,Data!AF191)))</f>
        <v>174.73568349999999</v>
      </c>
      <c r="P190">
        <f>IF(Transport!$H$4="Multi-unit Residential",Data!P191,IF(Transport!$H$4="Education",Data!AX191,IF(Transport!$H$4="Mixed-use Building",AI194,Data!AG191)))</f>
        <v>-36.739752209999999</v>
      </c>
    </row>
    <row r="191" spans="1:16" x14ac:dyDescent="0.55000000000000004">
      <c r="A191">
        <f>IF(Transport!$H$4="Multi-unit Residential",Data!A192,IF(Transport!$H$4="Education",Data!AI192,IF(Transport!$H$4="Mixed-use Building",T195,Data!R192)))</f>
        <v>119800</v>
      </c>
      <c r="B191" t="str">
        <f>IF(Transport!$H$4="Multi-unit Residential",Data!B192,IF(Transport!$H$4="Education",Data!AJ192,IF(Transport!$H$4="Mixed-use Building",U195,Data!S192)))</f>
        <v>West Harbour West</v>
      </c>
      <c r="C191" t="str">
        <f>IF(Transport!$H$4="Multi-unit Residential",Data!C192,IF(Transport!$H$4="Education",Data!AK192,IF(Transport!$H$4="Mixed-use Building",V195,Data!T192)))</f>
        <v>New Zealand</v>
      </c>
      <c r="D191">
        <f>IF(Transport!$H$4="Multi-unit Residential",Data!D192,IF(Transport!$H$4="Education",Data!AL192,IF(Transport!$H$4="Mixed-use Building",W195,Data!U192)))</f>
        <v>0</v>
      </c>
      <c r="E191">
        <f>IF(Transport!$H$4="Multi-unit Residential",Data!E192,IF(Transport!$H$4="Education",Data!AM192,IF(Transport!$H$4="Mixed-use Building",X195,Data!V192)))</f>
        <v>0</v>
      </c>
      <c r="F191">
        <f>IF(Transport!$H$4="Multi-unit Residential",Data!F192,IF(Transport!$H$4="Education",Data!AN192,IF(Transport!$H$4="Mixed-use Building",Y195,Data!W192)))</f>
        <v>0</v>
      </c>
      <c r="G191">
        <f>IF(Transport!$H$4="Multi-unit Residential",Data!G192,IF(Transport!$H$4="Education",Data!AO192,IF(Transport!$H$4="Mixed-use Building",Z195,Data!X192)))</f>
        <v>0</v>
      </c>
      <c r="H191">
        <f>IF(Transport!$H$4="Multi-unit Residential",Data!H192,IF(Transport!$H$4="Education",Data!AP192,IF(Transport!$H$4="Mixed-use Building",AA195,Data!Y192)))</f>
        <v>0.82</v>
      </c>
      <c r="I191">
        <f>IF(Transport!$H$4="Multi-unit Residential",Data!I192,IF(Transport!$H$4="Education",Data!AQ192,IF(Transport!$H$4="Mixed-use Building",AB195,Data!Z192)))</f>
        <v>0</v>
      </c>
      <c r="J191">
        <f>IF(Transport!$H$4="Multi-unit Residential",Data!J192,IF(Transport!$H$4="Education",Data!AR192,IF(Transport!$H$4="Mixed-use Building",AC195,Data!AA192)))</f>
        <v>0</v>
      </c>
      <c r="K191">
        <f>IF(Transport!$H$4="Multi-unit Residential",Data!K192,IF(Transport!$H$4="Education",Data!AS192,IF(Transport!$H$4="Mixed-use Building",AD195,Data!AB192)))</f>
        <v>0</v>
      </c>
      <c r="L191">
        <f>IF(Transport!$H$4="Multi-unit Residential",Data!L192,IF(Transport!$H$4="Education",Data!AT192,IF(Transport!$H$4="Mixed-use Building",AE195,Data!AC192)))</f>
        <v>0.18</v>
      </c>
      <c r="M191">
        <f>IF(Transport!$H$4="Multi-unit Residential",Data!M192,IF(Transport!$H$4="Education",Data!AU192,IF(Transport!$H$4="Mixed-use Building",AF195,Data!AD192)))</f>
        <v>0.02</v>
      </c>
      <c r="N191">
        <f>IF(Transport!$H$4="Multi-unit Residential",Data!N192,IF(Transport!$H$4="Education",Data!AV192,IF(Transport!$H$4="Mixed-use Building",AG195,Data!AE192)))</f>
        <v>1.1076776520390701</v>
      </c>
      <c r="O191">
        <f>IF(Transport!$H$4="Multi-unit Residential",Data!O192,IF(Transport!$H$4="Education",Data!AW192,IF(Transport!$H$4="Mixed-use Building",AH195,Data!AF192)))</f>
        <v>174.62254039999999</v>
      </c>
      <c r="P191">
        <f>IF(Transport!$H$4="Multi-unit Residential",Data!P192,IF(Transport!$H$4="Education",Data!AX192,IF(Transport!$H$4="Mixed-use Building",AI195,Data!AG192)))</f>
        <v>-36.818727010000003</v>
      </c>
    </row>
    <row r="192" spans="1:16" x14ac:dyDescent="0.55000000000000004">
      <c r="A192">
        <f>IF(Transport!$H$4="Multi-unit Residential",Data!A193,IF(Transport!$H$4="Education",Data!AI193,IF(Transport!$H$4="Mixed-use Building",T196,Data!R193)))</f>
        <v>119900</v>
      </c>
      <c r="B192" t="str">
        <f>IF(Transport!$H$4="Multi-unit Residential",Data!B193,IF(Transport!$H$4="Education",Data!AJ193,IF(Transport!$H$4="Mixed-use Building",U196,Data!S193)))</f>
        <v>Unsworth Heights West</v>
      </c>
      <c r="C192" t="str">
        <f>IF(Transport!$H$4="Multi-unit Residential",Data!C193,IF(Transport!$H$4="Education",Data!AK193,IF(Transport!$H$4="Mixed-use Building",V196,Data!T193)))</f>
        <v>New Zealand</v>
      </c>
      <c r="D192">
        <f>IF(Transport!$H$4="Multi-unit Residential",Data!D193,IF(Transport!$H$4="Education",Data!AL193,IF(Transport!$H$4="Mixed-use Building",W196,Data!U193)))</f>
        <v>0</v>
      </c>
      <c r="E192">
        <f>IF(Transport!$H$4="Multi-unit Residential",Data!E193,IF(Transport!$H$4="Education",Data!AM193,IF(Transport!$H$4="Mixed-use Building",X196,Data!V193)))</f>
        <v>0</v>
      </c>
      <c r="F192">
        <f>IF(Transport!$H$4="Multi-unit Residential",Data!F193,IF(Transport!$H$4="Education",Data!AN193,IF(Transport!$H$4="Mixed-use Building",Y196,Data!W193)))</f>
        <v>0</v>
      </c>
      <c r="G192">
        <f>IF(Transport!$H$4="Multi-unit Residential",Data!G193,IF(Transport!$H$4="Education",Data!AO193,IF(Transport!$H$4="Mixed-use Building",Z196,Data!X193)))</f>
        <v>0</v>
      </c>
      <c r="H192">
        <f>IF(Transport!$H$4="Multi-unit Residential",Data!H193,IF(Transport!$H$4="Education",Data!AP193,IF(Transport!$H$4="Mixed-use Building",AA196,Data!Y193)))</f>
        <v>1</v>
      </c>
      <c r="I192">
        <f>IF(Transport!$H$4="Multi-unit Residential",Data!I193,IF(Transport!$H$4="Education",Data!AQ193,IF(Transport!$H$4="Mixed-use Building",AB196,Data!Z193)))</f>
        <v>0</v>
      </c>
      <c r="J192">
        <f>IF(Transport!$H$4="Multi-unit Residential",Data!J193,IF(Transport!$H$4="Education",Data!AR193,IF(Transport!$H$4="Mixed-use Building",AC196,Data!AA193)))</f>
        <v>0</v>
      </c>
      <c r="K192">
        <f>IF(Transport!$H$4="Multi-unit Residential",Data!K193,IF(Transport!$H$4="Education",Data!AS193,IF(Transport!$H$4="Mixed-use Building",AD196,Data!AB193)))</f>
        <v>0</v>
      </c>
      <c r="L192">
        <f>IF(Transport!$H$4="Multi-unit Residential",Data!L193,IF(Transport!$H$4="Education",Data!AT193,IF(Transport!$H$4="Mixed-use Building",AE196,Data!AC193)))</f>
        <v>0</v>
      </c>
      <c r="M192">
        <f>IF(Transport!$H$4="Multi-unit Residential",Data!M193,IF(Transport!$H$4="Education",Data!AU193,IF(Transport!$H$4="Mixed-use Building",AF196,Data!AD193)))</f>
        <v>0.02</v>
      </c>
      <c r="N192" t="str">
        <f>IF(Transport!$H$4="Multi-unit Residential",Data!N193,IF(Transport!$H$4="Education",Data!AV193,IF(Transport!$H$4="Mixed-use Building",AG196,Data!AE193)))</f>
        <v>?</v>
      </c>
      <c r="O192">
        <f>IF(Transport!$H$4="Multi-unit Residential",Data!O193,IF(Transport!$H$4="Education",Data!AW193,IF(Transport!$H$4="Mixed-use Building",AH196,Data!AF193)))</f>
        <v>174.71130259999899</v>
      </c>
      <c r="P192">
        <f>IF(Transport!$H$4="Multi-unit Residential",Data!P193,IF(Transport!$H$4="Education",Data!AX193,IF(Transport!$H$4="Mixed-use Building",AI196,Data!AG193)))</f>
        <v>-36.758863810000001</v>
      </c>
    </row>
    <row r="193" spans="1:16" x14ac:dyDescent="0.55000000000000004">
      <c r="A193">
        <f>IF(Transport!$H$4="Multi-unit Residential",Data!A194,IF(Transport!$H$4="Education",Data!AI194,IF(Transport!$H$4="Mixed-use Building",T197,Data!R194)))</f>
        <v>120000</v>
      </c>
      <c r="B193" t="str">
        <f>IF(Transport!$H$4="Multi-unit Residential",Data!B194,IF(Transport!$H$4="Education",Data!AJ194,IF(Transport!$H$4="Mixed-use Building",U197,Data!S194)))</f>
        <v>Murrays Bay East</v>
      </c>
      <c r="C193" t="str">
        <f>IF(Transport!$H$4="Multi-unit Residential",Data!C194,IF(Transport!$H$4="Education",Data!AK194,IF(Transport!$H$4="Mixed-use Building",V197,Data!T194)))</f>
        <v>New Zealand</v>
      </c>
      <c r="D193">
        <f>IF(Transport!$H$4="Multi-unit Residential",Data!D194,IF(Transport!$H$4="Education",Data!AL194,IF(Transport!$H$4="Mixed-use Building",W197,Data!U194)))</f>
        <v>0</v>
      </c>
      <c r="E193">
        <f>IF(Transport!$H$4="Multi-unit Residential",Data!E194,IF(Transport!$H$4="Education",Data!AM194,IF(Transport!$H$4="Mixed-use Building",X197,Data!V194)))</f>
        <v>0</v>
      </c>
      <c r="F193">
        <f>IF(Transport!$H$4="Multi-unit Residential",Data!F194,IF(Transport!$H$4="Education",Data!AN194,IF(Transport!$H$4="Mixed-use Building",Y197,Data!W194)))</f>
        <v>0</v>
      </c>
      <c r="G193">
        <f>IF(Transport!$H$4="Multi-unit Residential",Data!G194,IF(Transport!$H$4="Education",Data!AO194,IF(Transport!$H$4="Mixed-use Building",Z197,Data!X194)))</f>
        <v>0</v>
      </c>
      <c r="H193">
        <f>IF(Transport!$H$4="Multi-unit Residential",Data!H194,IF(Transport!$H$4="Education",Data!AP194,IF(Transport!$H$4="Mixed-use Building",AA197,Data!Y194)))</f>
        <v>1</v>
      </c>
      <c r="I193">
        <f>IF(Transport!$H$4="Multi-unit Residential",Data!I194,IF(Transport!$H$4="Education",Data!AQ194,IF(Transport!$H$4="Mixed-use Building",AB197,Data!Z194)))</f>
        <v>0</v>
      </c>
      <c r="J193">
        <f>IF(Transport!$H$4="Multi-unit Residential",Data!J194,IF(Transport!$H$4="Education",Data!AR194,IF(Transport!$H$4="Mixed-use Building",AC197,Data!AA194)))</f>
        <v>0</v>
      </c>
      <c r="K193">
        <f>IF(Transport!$H$4="Multi-unit Residential",Data!K194,IF(Transport!$H$4="Education",Data!AS194,IF(Transport!$H$4="Mixed-use Building",AD197,Data!AB194)))</f>
        <v>0</v>
      </c>
      <c r="L193">
        <f>IF(Transport!$H$4="Multi-unit Residential",Data!L194,IF(Transport!$H$4="Education",Data!AT194,IF(Transport!$H$4="Mixed-use Building",AE197,Data!AC194)))</f>
        <v>0</v>
      </c>
      <c r="M193">
        <f>IF(Transport!$H$4="Multi-unit Residential",Data!M194,IF(Transport!$H$4="Education",Data!AU194,IF(Transport!$H$4="Mixed-use Building",AF197,Data!AD194)))</f>
        <v>0.02</v>
      </c>
      <c r="N193" t="str">
        <f>IF(Transport!$H$4="Multi-unit Residential",Data!N194,IF(Transport!$H$4="Education",Data!AV194,IF(Transport!$H$4="Mixed-use Building",AG197,Data!AE194)))</f>
        <v>?</v>
      </c>
      <c r="O193">
        <f>IF(Transport!$H$4="Multi-unit Residential",Data!O194,IF(Transport!$H$4="Education",Data!AW194,IF(Transport!$H$4="Mixed-use Building",AH197,Data!AF194)))</f>
        <v>174.7516195</v>
      </c>
      <c r="P193">
        <f>IF(Transport!$H$4="Multi-unit Residential",Data!P194,IF(Transport!$H$4="Education",Data!AX194,IF(Transport!$H$4="Mixed-use Building",AI197,Data!AG194)))</f>
        <v>-36.731030299999901</v>
      </c>
    </row>
    <row r="194" spans="1:16" x14ac:dyDescent="0.55000000000000004">
      <c r="A194">
        <f>IF(Transport!$H$4="Multi-unit Residential",Data!A195,IF(Transport!$H$4="Education",Data!AI195,IF(Transport!$H$4="Mixed-use Building",T198,Data!R195)))</f>
        <v>120100</v>
      </c>
      <c r="B194" t="str">
        <f>IF(Transport!$H$4="Multi-unit Residential",Data!B195,IF(Transport!$H$4="Education",Data!AJ195,IF(Transport!$H$4="Mixed-use Building",U198,Data!S195)))</f>
        <v>Birdwood West</v>
      </c>
      <c r="C194" t="str">
        <f>IF(Transport!$H$4="Multi-unit Residential",Data!C195,IF(Transport!$H$4="Education",Data!AK195,IF(Transport!$H$4="Mixed-use Building",V198,Data!T195)))</f>
        <v>New Zealand</v>
      </c>
      <c r="D194">
        <f>IF(Transport!$H$4="Multi-unit Residential",Data!D195,IF(Transport!$H$4="Education",Data!AL195,IF(Transport!$H$4="Mixed-use Building",W198,Data!U195)))</f>
        <v>0</v>
      </c>
      <c r="E194">
        <f>IF(Transport!$H$4="Multi-unit Residential",Data!E195,IF(Transport!$H$4="Education",Data!AM195,IF(Transport!$H$4="Mixed-use Building",X198,Data!V195)))</f>
        <v>0</v>
      </c>
      <c r="F194">
        <f>IF(Transport!$H$4="Multi-unit Residential",Data!F195,IF(Transport!$H$4="Education",Data!AN195,IF(Transport!$H$4="Mixed-use Building",Y198,Data!W195)))</f>
        <v>0</v>
      </c>
      <c r="G194">
        <f>IF(Transport!$H$4="Multi-unit Residential",Data!G195,IF(Transport!$H$4="Education",Data!AO195,IF(Transport!$H$4="Mixed-use Building",Z198,Data!X195)))</f>
        <v>0</v>
      </c>
      <c r="H194">
        <f>IF(Transport!$H$4="Multi-unit Residential",Data!H195,IF(Transport!$H$4="Education",Data!AP195,IF(Transport!$H$4="Mixed-use Building",AA198,Data!Y195)))</f>
        <v>1</v>
      </c>
      <c r="I194">
        <f>IF(Transport!$H$4="Multi-unit Residential",Data!I195,IF(Transport!$H$4="Education",Data!AQ195,IF(Transport!$H$4="Mixed-use Building",AB198,Data!Z195)))</f>
        <v>0</v>
      </c>
      <c r="J194">
        <f>IF(Transport!$H$4="Multi-unit Residential",Data!J195,IF(Transport!$H$4="Education",Data!AR195,IF(Transport!$H$4="Mixed-use Building",AC198,Data!AA195)))</f>
        <v>0</v>
      </c>
      <c r="K194">
        <f>IF(Transport!$H$4="Multi-unit Residential",Data!K195,IF(Transport!$H$4="Education",Data!AS195,IF(Transport!$H$4="Mixed-use Building",AD198,Data!AB195)))</f>
        <v>0</v>
      </c>
      <c r="L194">
        <f>IF(Transport!$H$4="Multi-unit Residential",Data!L195,IF(Transport!$H$4="Education",Data!AT195,IF(Transport!$H$4="Mixed-use Building",AE198,Data!AC195)))</f>
        <v>0</v>
      </c>
      <c r="M194">
        <f>IF(Transport!$H$4="Multi-unit Residential",Data!M195,IF(Transport!$H$4="Education",Data!AU195,IF(Transport!$H$4="Mixed-use Building",AF198,Data!AD195)))</f>
        <v>0.02</v>
      </c>
      <c r="N194" t="str">
        <f>IF(Transport!$H$4="Multi-unit Residential",Data!N195,IF(Transport!$H$4="Education",Data!AV195,IF(Transport!$H$4="Mixed-use Building",AG198,Data!AE195)))</f>
        <v>?</v>
      </c>
      <c r="O194">
        <f>IF(Transport!$H$4="Multi-unit Residential",Data!O195,IF(Transport!$H$4="Education",Data!AW195,IF(Transport!$H$4="Mixed-use Building",AH198,Data!AF195)))</f>
        <v>174.5866772</v>
      </c>
      <c r="P194">
        <f>IF(Transport!$H$4="Multi-unit Residential",Data!P195,IF(Transport!$H$4="Education",Data!AX195,IF(Transport!$H$4="Mixed-use Building",AI198,Data!AG195)))</f>
        <v>-36.85060481</v>
      </c>
    </row>
    <row r="195" spans="1:16" x14ac:dyDescent="0.55000000000000004">
      <c r="A195">
        <f>IF(Transport!$H$4="Multi-unit Residential",Data!A196,IF(Transport!$H$4="Education",Data!AI196,IF(Transport!$H$4="Mixed-use Building",T199,Data!R196)))</f>
        <v>120200</v>
      </c>
      <c r="B195" t="str">
        <f>IF(Transport!$H$4="Multi-unit Residential",Data!B196,IF(Transport!$H$4="Education",Data!AJ196,IF(Transport!$H$4="Mixed-use Building",U199,Data!S196)))</f>
        <v>Hobsonville Point</v>
      </c>
      <c r="C195" t="str">
        <f>IF(Transport!$H$4="Multi-unit Residential",Data!C196,IF(Transport!$H$4="Education",Data!AK196,IF(Transport!$H$4="Mixed-use Building",V199,Data!T196)))</f>
        <v>New Zealand</v>
      </c>
      <c r="D195">
        <f>IF(Transport!$H$4="Multi-unit Residential",Data!D196,IF(Transport!$H$4="Education",Data!AL196,IF(Transport!$H$4="Mixed-use Building",W199,Data!U196)))</f>
        <v>0</v>
      </c>
      <c r="E195">
        <f>IF(Transport!$H$4="Multi-unit Residential",Data!E196,IF(Transport!$H$4="Education",Data!AM196,IF(Transport!$H$4="Mixed-use Building",X199,Data!V196)))</f>
        <v>0</v>
      </c>
      <c r="F195">
        <f>IF(Transport!$H$4="Multi-unit Residential",Data!F196,IF(Transport!$H$4="Education",Data!AN196,IF(Transport!$H$4="Mixed-use Building",Y199,Data!W196)))</f>
        <v>0</v>
      </c>
      <c r="G195">
        <f>IF(Transport!$H$4="Multi-unit Residential",Data!G196,IF(Transport!$H$4="Education",Data!AO196,IF(Transport!$H$4="Mixed-use Building",Z199,Data!X196)))</f>
        <v>0</v>
      </c>
      <c r="H195">
        <f>IF(Transport!$H$4="Multi-unit Residential",Data!H196,IF(Transport!$H$4="Education",Data!AP196,IF(Transport!$H$4="Mixed-use Building",AA199,Data!Y196)))</f>
        <v>0.88</v>
      </c>
      <c r="I195">
        <f>IF(Transport!$H$4="Multi-unit Residential",Data!I196,IF(Transport!$H$4="Education",Data!AQ196,IF(Transport!$H$4="Mixed-use Building",AB199,Data!Z196)))</f>
        <v>0</v>
      </c>
      <c r="J195">
        <f>IF(Transport!$H$4="Multi-unit Residential",Data!J196,IF(Transport!$H$4="Education",Data!AR196,IF(Transport!$H$4="Mixed-use Building",AC199,Data!AA196)))</f>
        <v>0</v>
      </c>
      <c r="K195">
        <f>IF(Transport!$H$4="Multi-unit Residential",Data!K196,IF(Transport!$H$4="Education",Data!AS196,IF(Transport!$H$4="Mixed-use Building",AD199,Data!AB196)))</f>
        <v>0</v>
      </c>
      <c r="L195">
        <f>IF(Transport!$H$4="Multi-unit Residential",Data!L196,IF(Transport!$H$4="Education",Data!AT196,IF(Transport!$H$4="Mixed-use Building",AE199,Data!AC196)))</f>
        <v>0.12</v>
      </c>
      <c r="M195">
        <f>IF(Transport!$H$4="Multi-unit Residential",Data!M196,IF(Transport!$H$4="Education",Data!AU196,IF(Transport!$H$4="Mixed-use Building",AF199,Data!AD196)))</f>
        <v>0.02</v>
      </c>
      <c r="N195">
        <f>IF(Transport!$H$4="Multi-unit Residential",Data!N196,IF(Transport!$H$4="Education",Data!AV196,IF(Transport!$H$4="Mixed-use Building",AG199,Data!AE196)))</f>
        <v>3.0181022185645898</v>
      </c>
      <c r="O195">
        <f>IF(Transport!$H$4="Multi-unit Residential",Data!O196,IF(Transport!$H$4="Education",Data!AW196,IF(Transport!$H$4="Mixed-use Building",AH199,Data!AF196)))</f>
        <v>174.66229849999999</v>
      </c>
      <c r="P195">
        <f>IF(Transport!$H$4="Multi-unit Residential",Data!P196,IF(Transport!$H$4="Education",Data!AX196,IF(Transport!$H$4="Mixed-use Building",AI199,Data!AG196)))</f>
        <v>-36.796335679999999</v>
      </c>
    </row>
    <row r="196" spans="1:16" x14ac:dyDescent="0.55000000000000004">
      <c r="A196">
        <f>IF(Transport!$H$4="Multi-unit Residential",Data!A197,IF(Transport!$H$4="Education",Data!AI197,IF(Transport!$H$4="Mixed-use Building",T200,Data!R197)))</f>
        <v>120300</v>
      </c>
      <c r="B196" t="str">
        <f>IF(Transport!$H$4="Multi-unit Residential",Data!B197,IF(Transport!$H$4="Education",Data!AJ197,IF(Transport!$H$4="Mixed-use Building",U200,Data!S197)))</f>
        <v>West Harbour Clearwater Cove</v>
      </c>
      <c r="C196" t="str">
        <f>IF(Transport!$H$4="Multi-unit Residential",Data!C197,IF(Transport!$H$4="Education",Data!AK197,IF(Transport!$H$4="Mixed-use Building",V200,Data!T197)))</f>
        <v>New Zealand</v>
      </c>
      <c r="D196">
        <f>IF(Transport!$H$4="Multi-unit Residential",Data!D197,IF(Transport!$H$4="Education",Data!AL197,IF(Transport!$H$4="Mixed-use Building",W200,Data!U197)))</f>
        <v>0</v>
      </c>
      <c r="E196">
        <f>IF(Transport!$H$4="Multi-unit Residential",Data!E197,IF(Transport!$H$4="Education",Data!AM197,IF(Transport!$H$4="Mixed-use Building",X200,Data!V197)))</f>
        <v>0</v>
      </c>
      <c r="F196">
        <f>IF(Transport!$H$4="Multi-unit Residential",Data!F197,IF(Transport!$H$4="Education",Data!AN197,IF(Transport!$H$4="Mixed-use Building",Y200,Data!W197)))</f>
        <v>0</v>
      </c>
      <c r="G196">
        <f>IF(Transport!$H$4="Multi-unit Residential",Data!G197,IF(Transport!$H$4="Education",Data!AO197,IF(Transport!$H$4="Mixed-use Building",Z200,Data!X197)))</f>
        <v>0</v>
      </c>
      <c r="H196">
        <f>IF(Transport!$H$4="Multi-unit Residential",Data!H197,IF(Transport!$H$4="Education",Data!AP197,IF(Transport!$H$4="Mixed-use Building",AA200,Data!Y197)))</f>
        <v>0.89</v>
      </c>
      <c r="I196">
        <f>IF(Transport!$H$4="Multi-unit Residential",Data!I197,IF(Transport!$H$4="Education",Data!AQ197,IF(Transport!$H$4="Mixed-use Building",AB200,Data!Z197)))</f>
        <v>0</v>
      </c>
      <c r="J196">
        <f>IF(Transport!$H$4="Multi-unit Residential",Data!J197,IF(Transport!$H$4="Education",Data!AR197,IF(Transport!$H$4="Mixed-use Building",AC200,Data!AA197)))</f>
        <v>0</v>
      </c>
      <c r="K196">
        <f>IF(Transport!$H$4="Multi-unit Residential",Data!K197,IF(Transport!$H$4="Education",Data!AS197,IF(Transport!$H$4="Mixed-use Building",AD200,Data!AB197)))</f>
        <v>0</v>
      </c>
      <c r="L196">
        <f>IF(Transport!$H$4="Multi-unit Residential",Data!L197,IF(Transport!$H$4="Education",Data!AT197,IF(Transport!$H$4="Mixed-use Building",AE200,Data!AC197)))</f>
        <v>0.11</v>
      </c>
      <c r="M196">
        <f>IF(Transport!$H$4="Multi-unit Residential",Data!M197,IF(Transport!$H$4="Education",Data!AU197,IF(Transport!$H$4="Mixed-use Building",AF200,Data!AD197)))</f>
        <v>0.02</v>
      </c>
      <c r="N196">
        <f>IF(Transport!$H$4="Multi-unit Residential",Data!N197,IF(Transport!$H$4="Education",Data!AV197,IF(Transport!$H$4="Mixed-use Building",AG200,Data!AE197)))</f>
        <v>0.61887776531079897</v>
      </c>
      <c r="O196">
        <f>IF(Transport!$H$4="Multi-unit Residential",Data!O197,IF(Transport!$H$4="Education",Data!AW197,IF(Transport!$H$4="Mixed-use Building",AH200,Data!AF197)))</f>
        <v>174.6419032</v>
      </c>
      <c r="P196">
        <f>IF(Transport!$H$4="Multi-unit Residential",Data!P197,IF(Transport!$H$4="Education",Data!AX197,IF(Transport!$H$4="Mixed-use Building",AI200,Data!AG197)))</f>
        <v>-36.80927913</v>
      </c>
    </row>
    <row r="197" spans="1:16" x14ac:dyDescent="0.55000000000000004">
      <c r="A197">
        <f>IF(Transport!$H$4="Multi-unit Residential",Data!A198,IF(Transport!$H$4="Education",Data!AI198,IF(Transport!$H$4="Mixed-use Building",T201,Data!R198)))</f>
        <v>120400</v>
      </c>
      <c r="B197" t="str">
        <f>IF(Transport!$H$4="Multi-unit Residential",Data!B198,IF(Transport!$H$4="Education",Data!AJ198,IF(Transport!$H$4="Mixed-use Building",U201,Data!S198)))</f>
        <v>Unsworth Heights East</v>
      </c>
      <c r="C197" t="str">
        <f>IF(Transport!$H$4="Multi-unit Residential",Data!C198,IF(Transport!$H$4="Education",Data!AK198,IF(Transport!$H$4="Mixed-use Building",V201,Data!T198)))</f>
        <v>New Zealand</v>
      </c>
      <c r="D197">
        <f>IF(Transport!$H$4="Multi-unit Residential",Data!D198,IF(Transport!$H$4="Education",Data!AL198,IF(Transport!$H$4="Mixed-use Building",W201,Data!U198)))</f>
        <v>0</v>
      </c>
      <c r="E197">
        <f>IF(Transport!$H$4="Multi-unit Residential",Data!E198,IF(Transport!$H$4="Education",Data!AM198,IF(Transport!$H$4="Mixed-use Building",X201,Data!V198)))</f>
        <v>0</v>
      </c>
      <c r="F197">
        <f>IF(Transport!$H$4="Multi-unit Residential",Data!F198,IF(Transport!$H$4="Education",Data!AN198,IF(Transport!$H$4="Mixed-use Building",Y201,Data!W198)))</f>
        <v>0</v>
      </c>
      <c r="G197">
        <f>IF(Transport!$H$4="Multi-unit Residential",Data!G198,IF(Transport!$H$4="Education",Data!AO198,IF(Transport!$H$4="Mixed-use Building",Z201,Data!X198)))</f>
        <v>0</v>
      </c>
      <c r="H197">
        <f>IF(Transport!$H$4="Multi-unit Residential",Data!H198,IF(Transport!$H$4="Education",Data!AP198,IF(Transport!$H$4="Mixed-use Building",AA201,Data!Y198)))</f>
        <v>1</v>
      </c>
      <c r="I197">
        <f>IF(Transport!$H$4="Multi-unit Residential",Data!I198,IF(Transport!$H$4="Education",Data!AQ198,IF(Transport!$H$4="Mixed-use Building",AB201,Data!Z198)))</f>
        <v>0</v>
      </c>
      <c r="J197">
        <f>IF(Transport!$H$4="Multi-unit Residential",Data!J198,IF(Transport!$H$4="Education",Data!AR198,IF(Transport!$H$4="Mixed-use Building",AC201,Data!AA198)))</f>
        <v>0</v>
      </c>
      <c r="K197">
        <f>IF(Transport!$H$4="Multi-unit Residential",Data!K198,IF(Transport!$H$4="Education",Data!AS198,IF(Transport!$H$4="Mixed-use Building",AD201,Data!AB198)))</f>
        <v>0</v>
      </c>
      <c r="L197">
        <f>IF(Transport!$H$4="Multi-unit Residential",Data!L198,IF(Transport!$H$4="Education",Data!AT198,IF(Transport!$H$4="Mixed-use Building",AE201,Data!AC198)))</f>
        <v>0</v>
      </c>
      <c r="M197">
        <f>IF(Transport!$H$4="Multi-unit Residential",Data!M198,IF(Transport!$H$4="Education",Data!AU198,IF(Transport!$H$4="Mixed-use Building",AF201,Data!AD198)))</f>
        <v>0.02</v>
      </c>
      <c r="N197" t="str">
        <f>IF(Transport!$H$4="Multi-unit Residential",Data!N198,IF(Transport!$H$4="Education",Data!AV198,IF(Transport!$H$4="Mixed-use Building",AG201,Data!AE198)))</f>
        <v>?</v>
      </c>
      <c r="O197">
        <f>IF(Transport!$H$4="Multi-unit Residential",Data!O198,IF(Transport!$H$4="Education",Data!AW198,IF(Transport!$H$4="Mixed-use Building",AH201,Data!AF198)))</f>
        <v>174.71977269999999</v>
      </c>
      <c r="P197">
        <f>IF(Transport!$H$4="Multi-unit Residential",Data!P198,IF(Transport!$H$4="Education",Data!AX198,IF(Transport!$H$4="Mixed-use Building",AI201,Data!AG198)))</f>
        <v>-36.756032419999997</v>
      </c>
    </row>
    <row r="198" spans="1:16" x14ac:dyDescent="0.55000000000000004">
      <c r="A198">
        <f>IF(Transport!$H$4="Multi-unit Residential",Data!A199,IF(Transport!$H$4="Education",Data!AI199,IF(Transport!$H$4="Mixed-use Building",T202,Data!R199)))</f>
        <v>120500</v>
      </c>
      <c r="B198" t="str">
        <f>IF(Transport!$H$4="Multi-unit Residential",Data!B199,IF(Transport!$H$4="Education",Data!AJ199,IF(Transport!$H$4="Mixed-use Building",U202,Data!S199)))</f>
        <v>Mairangi Bay North</v>
      </c>
      <c r="C198" t="str">
        <f>IF(Transport!$H$4="Multi-unit Residential",Data!C199,IF(Transport!$H$4="Education",Data!AK199,IF(Transport!$H$4="Mixed-use Building",V202,Data!T199)))</f>
        <v>New Zealand</v>
      </c>
      <c r="D198">
        <f>IF(Transport!$H$4="Multi-unit Residential",Data!D199,IF(Transport!$H$4="Education",Data!AL199,IF(Transport!$H$4="Mixed-use Building",W202,Data!U199)))</f>
        <v>0</v>
      </c>
      <c r="E198">
        <f>IF(Transport!$H$4="Multi-unit Residential",Data!E199,IF(Transport!$H$4="Education",Data!AM199,IF(Transport!$H$4="Mixed-use Building",X202,Data!V199)))</f>
        <v>0</v>
      </c>
      <c r="F198">
        <f>IF(Transport!$H$4="Multi-unit Residential",Data!F199,IF(Transport!$H$4="Education",Data!AN199,IF(Transport!$H$4="Mixed-use Building",Y202,Data!W199)))</f>
        <v>0</v>
      </c>
      <c r="G198">
        <f>IF(Transport!$H$4="Multi-unit Residential",Data!G199,IF(Transport!$H$4="Education",Data!AO199,IF(Transport!$H$4="Mixed-use Building",Z202,Data!X199)))</f>
        <v>0</v>
      </c>
      <c r="H198">
        <f>IF(Transport!$H$4="Multi-unit Residential",Data!H199,IF(Transport!$H$4="Education",Data!AP199,IF(Transport!$H$4="Mixed-use Building",AA202,Data!Y199)))</f>
        <v>0.93</v>
      </c>
      <c r="I198">
        <f>IF(Transport!$H$4="Multi-unit Residential",Data!I199,IF(Transport!$H$4="Education",Data!AQ199,IF(Transport!$H$4="Mixed-use Building",AB202,Data!Z199)))</f>
        <v>0</v>
      </c>
      <c r="J198">
        <f>IF(Transport!$H$4="Multi-unit Residential",Data!J199,IF(Transport!$H$4="Education",Data!AR199,IF(Transport!$H$4="Mixed-use Building",AC202,Data!AA199)))</f>
        <v>0</v>
      </c>
      <c r="K198">
        <f>IF(Transport!$H$4="Multi-unit Residential",Data!K199,IF(Transport!$H$4="Education",Data!AS199,IF(Transport!$H$4="Mixed-use Building",AD202,Data!AB199)))</f>
        <v>0</v>
      </c>
      <c r="L198">
        <f>IF(Transport!$H$4="Multi-unit Residential",Data!L199,IF(Transport!$H$4="Education",Data!AT199,IF(Transport!$H$4="Mixed-use Building",AE202,Data!AC199)))</f>
        <v>7.0000000000000007E-2</v>
      </c>
      <c r="M198">
        <f>IF(Transport!$H$4="Multi-unit Residential",Data!M199,IF(Transport!$H$4="Education",Data!AU199,IF(Transport!$H$4="Mixed-use Building",AF202,Data!AD199)))</f>
        <v>0.02</v>
      </c>
      <c r="N198">
        <f>IF(Transport!$H$4="Multi-unit Residential",Data!N199,IF(Transport!$H$4="Education",Data!AV199,IF(Transport!$H$4="Mixed-use Building",AG202,Data!AE199)))</f>
        <v>2.0500837395990001</v>
      </c>
      <c r="O198">
        <f>IF(Transport!$H$4="Multi-unit Residential",Data!O199,IF(Transport!$H$4="Education",Data!AW199,IF(Transport!$H$4="Mixed-use Building",AH202,Data!AF199)))</f>
        <v>174.7465493</v>
      </c>
      <c r="P198">
        <f>IF(Transport!$H$4="Multi-unit Residential",Data!P199,IF(Transport!$H$4="Education",Data!AX199,IF(Transport!$H$4="Mixed-use Building",AI202,Data!AG199)))</f>
        <v>-36.738589040000001</v>
      </c>
    </row>
    <row r="199" spans="1:16" x14ac:dyDescent="0.55000000000000004">
      <c r="A199">
        <f>IF(Transport!$H$4="Multi-unit Residential",Data!A200,IF(Transport!$H$4="Education",Data!AI200,IF(Transport!$H$4="Mixed-use Building",T203,Data!R200)))</f>
        <v>120600</v>
      </c>
      <c r="B199" t="str">
        <f>IF(Transport!$H$4="Multi-unit Residential",Data!B200,IF(Transport!$H$4="Education",Data!AJ200,IF(Transport!$H$4="Mixed-use Building",U203,Data!S200)))</f>
        <v>Massey Central</v>
      </c>
      <c r="C199" t="str">
        <f>IF(Transport!$H$4="Multi-unit Residential",Data!C200,IF(Transport!$H$4="Education",Data!AK200,IF(Transport!$H$4="Mixed-use Building",V203,Data!T200)))</f>
        <v>New Zealand</v>
      </c>
      <c r="D199">
        <f>IF(Transport!$H$4="Multi-unit Residential",Data!D200,IF(Transport!$H$4="Education",Data!AL200,IF(Transport!$H$4="Mixed-use Building",W203,Data!U200)))</f>
        <v>0</v>
      </c>
      <c r="E199">
        <f>IF(Transport!$H$4="Multi-unit Residential",Data!E200,IF(Transport!$H$4="Education",Data!AM200,IF(Transport!$H$4="Mixed-use Building",X203,Data!V200)))</f>
        <v>0</v>
      </c>
      <c r="F199">
        <f>IF(Transport!$H$4="Multi-unit Residential",Data!F200,IF(Transport!$H$4="Education",Data!AN200,IF(Transport!$H$4="Mixed-use Building",Y203,Data!W200)))</f>
        <v>0</v>
      </c>
      <c r="G199">
        <f>IF(Transport!$H$4="Multi-unit Residential",Data!G200,IF(Transport!$H$4="Education",Data!AO200,IF(Transport!$H$4="Mixed-use Building",Z203,Data!X200)))</f>
        <v>0</v>
      </c>
      <c r="H199">
        <f>IF(Transport!$H$4="Multi-unit Residential",Data!H200,IF(Transport!$H$4="Education",Data!AP200,IF(Transport!$H$4="Mixed-use Building",AA203,Data!Y200)))</f>
        <v>1</v>
      </c>
      <c r="I199">
        <f>IF(Transport!$H$4="Multi-unit Residential",Data!I200,IF(Transport!$H$4="Education",Data!AQ200,IF(Transport!$H$4="Mixed-use Building",AB203,Data!Z200)))</f>
        <v>0</v>
      </c>
      <c r="J199">
        <f>IF(Transport!$H$4="Multi-unit Residential",Data!J200,IF(Transport!$H$4="Education",Data!AR200,IF(Transport!$H$4="Mixed-use Building",AC203,Data!AA200)))</f>
        <v>0</v>
      </c>
      <c r="K199">
        <f>IF(Transport!$H$4="Multi-unit Residential",Data!K200,IF(Transport!$H$4="Education",Data!AS200,IF(Transport!$H$4="Mixed-use Building",AD203,Data!AB200)))</f>
        <v>0</v>
      </c>
      <c r="L199">
        <f>IF(Transport!$H$4="Multi-unit Residential",Data!L200,IF(Transport!$H$4="Education",Data!AT200,IF(Transport!$H$4="Mixed-use Building",AE203,Data!AC200)))</f>
        <v>0</v>
      </c>
      <c r="M199">
        <f>IF(Transport!$H$4="Multi-unit Residential",Data!M200,IF(Transport!$H$4="Education",Data!AU200,IF(Transport!$H$4="Mixed-use Building",AF203,Data!AD200)))</f>
        <v>0.02</v>
      </c>
      <c r="N199" t="str">
        <f>IF(Transport!$H$4="Multi-unit Residential",Data!N200,IF(Transport!$H$4="Education",Data!AV200,IF(Transport!$H$4="Mixed-use Building",AG203,Data!AE200)))</f>
        <v>?</v>
      </c>
      <c r="O199">
        <f>IF(Transport!$H$4="Multi-unit Residential",Data!O200,IF(Transport!$H$4="Education",Data!AW200,IF(Transport!$H$4="Mixed-use Building",AH203,Data!AF200)))</f>
        <v>174.6060205</v>
      </c>
      <c r="P199">
        <f>IF(Transport!$H$4="Multi-unit Residential",Data!P200,IF(Transport!$H$4="Education",Data!AX200,IF(Transport!$H$4="Mixed-use Building",AI203,Data!AG200)))</f>
        <v>-36.83909835</v>
      </c>
    </row>
    <row r="200" spans="1:16" x14ac:dyDescent="0.55000000000000004">
      <c r="A200">
        <f>IF(Transport!$H$4="Multi-unit Residential",Data!A201,IF(Transport!$H$4="Education",Data!AI201,IF(Transport!$H$4="Mixed-use Building",T204,Data!R201)))</f>
        <v>120700</v>
      </c>
      <c r="B200" t="str">
        <f>IF(Transport!$H$4="Multi-unit Residential",Data!B201,IF(Transport!$H$4="Education",Data!AJ201,IF(Transport!$H$4="Mixed-use Building",U204,Data!S201)))</f>
        <v>West Harbour Luckens Point</v>
      </c>
      <c r="C200" t="str">
        <f>IF(Transport!$H$4="Multi-unit Residential",Data!C201,IF(Transport!$H$4="Education",Data!AK201,IF(Transport!$H$4="Mixed-use Building",V204,Data!T201)))</f>
        <v>New Zealand</v>
      </c>
      <c r="D200">
        <f>IF(Transport!$H$4="Multi-unit Residential",Data!D201,IF(Transport!$H$4="Education",Data!AL201,IF(Transport!$H$4="Mixed-use Building",W204,Data!U201)))</f>
        <v>0</v>
      </c>
      <c r="E200">
        <f>IF(Transport!$H$4="Multi-unit Residential",Data!E201,IF(Transport!$H$4="Education",Data!AM201,IF(Transport!$H$4="Mixed-use Building",X204,Data!V201)))</f>
        <v>0</v>
      </c>
      <c r="F200">
        <f>IF(Transport!$H$4="Multi-unit Residential",Data!F201,IF(Transport!$H$4="Education",Data!AN201,IF(Transport!$H$4="Mixed-use Building",Y204,Data!W201)))</f>
        <v>0</v>
      </c>
      <c r="G200">
        <f>IF(Transport!$H$4="Multi-unit Residential",Data!G201,IF(Transport!$H$4="Education",Data!AO201,IF(Transport!$H$4="Mixed-use Building",Z204,Data!X201)))</f>
        <v>0</v>
      </c>
      <c r="H200">
        <f>IF(Transport!$H$4="Multi-unit Residential",Data!H201,IF(Transport!$H$4="Education",Data!AP201,IF(Transport!$H$4="Mixed-use Building",AA204,Data!Y201)))</f>
        <v>0.7</v>
      </c>
      <c r="I200">
        <f>IF(Transport!$H$4="Multi-unit Residential",Data!I201,IF(Transport!$H$4="Education",Data!AQ201,IF(Transport!$H$4="Mixed-use Building",AB204,Data!Z201)))</f>
        <v>0</v>
      </c>
      <c r="J200">
        <f>IF(Transport!$H$4="Multi-unit Residential",Data!J201,IF(Transport!$H$4="Education",Data!AR201,IF(Transport!$H$4="Mixed-use Building",AC204,Data!AA201)))</f>
        <v>0</v>
      </c>
      <c r="K200">
        <f>IF(Transport!$H$4="Multi-unit Residential",Data!K201,IF(Transport!$H$4="Education",Data!AS201,IF(Transport!$H$4="Mixed-use Building",AD204,Data!AB201)))</f>
        <v>0</v>
      </c>
      <c r="L200">
        <f>IF(Transport!$H$4="Multi-unit Residential",Data!L201,IF(Transport!$H$4="Education",Data!AT201,IF(Transport!$H$4="Mixed-use Building",AE204,Data!AC201)))</f>
        <v>0.3</v>
      </c>
      <c r="M200">
        <f>IF(Transport!$H$4="Multi-unit Residential",Data!M201,IF(Transport!$H$4="Education",Data!AU201,IF(Transport!$H$4="Mixed-use Building",AF204,Data!AD201)))</f>
        <v>0.02</v>
      </c>
      <c r="N200">
        <f>IF(Transport!$H$4="Multi-unit Residential",Data!N201,IF(Transport!$H$4="Education",Data!AV201,IF(Transport!$H$4="Mixed-use Building",AG204,Data!AE201)))</f>
        <v>1.1028866729589699</v>
      </c>
      <c r="O200">
        <f>IF(Transport!$H$4="Multi-unit Residential",Data!O201,IF(Transport!$H$4="Education",Data!AW201,IF(Transport!$H$4="Mixed-use Building",AH204,Data!AF201)))</f>
        <v>174.6369598</v>
      </c>
      <c r="P200">
        <f>IF(Transport!$H$4="Multi-unit Residential",Data!P201,IF(Transport!$H$4="Education",Data!AX201,IF(Transport!$H$4="Mixed-use Building",AI204,Data!AG201)))</f>
        <v>-36.818023410000002</v>
      </c>
    </row>
    <row r="201" spans="1:16" x14ac:dyDescent="0.55000000000000004">
      <c r="A201">
        <f>IF(Transport!$H$4="Multi-unit Residential",Data!A202,IF(Transport!$H$4="Education",Data!AI202,IF(Transport!$H$4="Mixed-use Building",T205,Data!R202)))</f>
        <v>120800</v>
      </c>
      <c r="B201" t="str">
        <f>IF(Transport!$H$4="Multi-unit Residential",Data!B202,IF(Transport!$H$4="Education",Data!AJ202,IF(Transport!$H$4="Mixed-use Building",U205,Data!S202)))</f>
        <v>Mairangi Bay South</v>
      </c>
      <c r="C201" t="str">
        <f>IF(Transport!$H$4="Multi-unit Residential",Data!C202,IF(Transport!$H$4="Education",Data!AK202,IF(Transport!$H$4="Mixed-use Building",V205,Data!T202)))</f>
        <v>New Zealand</v>
      </c>
      <c r="D201">
        <f>IF(Transport!$H$4="Multi-unit Residential",Data!D202,IF(Transport!$H$4="Education",Data!AL202,IF(Transport!$H$4="Mixed-use Building",W205,Data!U202)))</f>
        <v>0</v>
      </c>
      <c r="E201">
        <f>IF(Transport!$H$4="Multi-unit Residential",Data!E202,IF(Transport!$H$4="Education",Data!AM202,IF(Transport!$H$4="Mixed-use Building",X205,Data!V202)))</f>
        <v>0</v>
      </c>
      <c r="F201">
        <f>IF(Transport!$H$4="Multi-unit Residential",Data!F202,IF(Transport!$H$4="Education",Data!AN202,IF(Transport!$H$4="Mixed-use Building",Y205,Data!W202)))</f>
        <v>0</v>
      </c>
      <c r="G201">
        <f>IF(Transport!$H$4="Multi-unit Residential",Data!G202,IF(Transport!$H$4="Education",Data!AO202,IF(Transport!$H$4="Mixed-use Building",Z205,Data!X202)))</f>
        <v>0</v>
      </c>
      <c r="H201">
        <f>IF(Transport!$H$4="Multi-unit Residential",Data!H202,IF(Transport!$H$4="Education",Data!AP202,IF(Transport!$H$4="Mixed-use Building",AA205,Data!Y202)))</f>
        <v>0.67</v>
      </c>
      <c r="I201">
        <f>IF(Transport!$H$4="Multi-unit Residential",Data!I202,IF(Transport!$H$4="Education",Data!AQ202,IF(Transport!$H$4="Mixed-use Building",AB205,Data!Z202)))</f>
        <v>0</v>
      </c>
      <c r="J201">
        <f>IF(Transport!$H$4="Multi-unit Residential",Data!J202,IF(Transport!$H$4="Education",Data!AR202,IF(Transport!$H$4="Mixed-use Building",AC205,Data!AA202)))</f>
        <v>0</v>
      </c>
      <c r="K201">
        <f>IF(Transport!$H$4="Multi-unit Residential",Data!K202,IF(Transport!$H$4="Education",Data!AS202,IF(Transport!$H$4="Mixed-use Building",AD205,Data!AB202)))</f>
        <v>0</v>
      </c>
      <c r="L201">
        <f>IF(Transport!$H$4="Multi-unit Residential",Data!L202,IF(Transport!$H$4="Education",Data!AT202,IF(Transport!$H$4="Mixed-use Building",AE205,Data!AC202)))</f>
        <v>0.33</v>
      </c>
      <c r="M201">
        <f>IF(Transport!$H$4="Multi-unit Residential",Data!M202,IF(Transport!$H$4="Education",Data!AU202,IF(Transport!$H$4="Mixed-use Building",AF205,Data!AD202)))</f>
        <v>0.02</v>
      </c>
      <c r="N201">
        <f>IF(Transport!$H$4="Multi-unit Residential",Data!N202,IF(Transport!$H$4="Education",Data!AV202,IF(Transport!$H$4="Mixed-use Building",AG205,Data!AE202)))</f>
        <v>0.206643117037239</v>
      </c>
      <c r="O201">
        <f>IF(Transport!$H$4="Multi-unit Residential",Data!O202,IF(Transport!$H$4="Education",Data!AW202,IF(Transport!$H$4="Mixed-use Building",AH205,Data!AF202)))</f>
        <v>174.74864769999999</v>
      </c>
      <c r="P201">
        <f>IF(Transport!$H$4="Multi-unit Residential",Data!P202,IF(Transport!$H$4="Education",Data!AX202,IF(Transport!$H$4="Mixed-use Building",AI205,Data!AG202)))</f>
        <v>-36.743902730000002</v>
      </c>
    </row>
    <row r="202" spans="1:16" x14ac:dyDescent="0.55000000000000004">
      <c r="A202">
        <f>IF(Transport!$H$4="Multi-unit Residential",Data!A203,IF(Transport!$H$4="Education",Data!AI203,IF(Transport!$H$4="Mixed-use Building",T206,Data!R203)))</f>
        <v>120900</v>
      </c>
      <c r="B202" t="str">
        <f>IF(Transport!$H$4="Multi-unit Residential",Data!B203,IF(Transport!$H$4="Education",Data!AJ203,IF(Transport!$H$4="Mixed-use Building",U206,Data!S203)))</f>
        <v>Massey Royal Road West</v>
      </c>
      <c r="C202" t="str">
        <f>IF(Transport!$H$4="Multi-unit Residential",Data!C203,IF(Transport!$H$4="Education",Data!AK203,IF(Transport!$H$4="Mixed-use Building",V206,Data!T203)))</f>
        <v>New Zealand</v>
      </c>
      <c r="D202" t="str">
        <f>IF(Transport!$H$4="Multi-unit Residential",Data!D203,IF(Transport!$H$4="Education",Data!AL203,IF(Transport!$H$4="Mixed-use Building",W206,Data!U203)))</f>
        <v>?</v>
      </c>
      <c r="E202" t="str">
        <f>IF(Transport!$H$4="Multi-unit Residential",Data!E203,IF(Transport!$H$4="Education",Data!AM203,IF(Transport!$H$4="Mixed-use Building",X206,Data!V203)))</f>
        <v>?</v>
      </c>
      <c r="F202" t="str">
        <f>IF(Transport!$H$4="Multi-unit Residential",Data!F203,IF(Transport!$H$4="Education",Data!AN203,IF(Transport!$H$4="Mixed-use Building",Y206,Data!W203)))</f>
        <v>?</v>
      </c>
      <c r="G202">
        <f>IF(Transport!$H$4="Multi-unit Residential",Data!G203,IF(Transport!$H$4="Education",Data!AO203,IF(Transport!$H$4="Mixed-use Building",Z206,Data!X203)))</f>
        <v>0</v>
      </c>
      <c r="H202" t="str">
        <f>IF(Transport!$H$4="Multi-unit Residential",Data!H203,IF(Transport!$H$4="Education",Data!AP203,IF(Transport!$H$4="Mixed-use Building",AA206,Data!Y203)))</f>
        <v>?</v>
      </c>
      <c r="I202" t="str">
        <f>IF(Transport!$H$4="Multi-unit Residential",Data!I203,IF(Transport!$H$4="Education",Data!AQ203,IF(Transport!$H$4="Mixed-use Building",AB206,Data!Z203)))</f>
        <v>?</v>
      </c>
      <c r="J202">
        <f>IF(Transport!$H$4="Multi-unit Residential",Data!J203,IF(Transport!$H$4="Education",Data!AR203,IF(Transport!$H$4="Mixed-use Building",AC206,Data!AA203)))</f>
        <v>0</v>
      </c>
      <c r="K202" t="str">
        <f>IF(Transport!$H$4="Multi-unit Residential",Data!K203,IF(Transport!$H$4="Education",Data!AS203,IF(Transport!$H$4="Mixed-use Building",AD206,Data!AB203)))</f>
        <v>?</v>
      </c>
      <c r="L202" t="str">
        <f>IF(Transport!$H$4="Multi-unit Residential",Data!L203,IF(Transport!$H$4="Education",Data!AT203,IF(Transport!$H$4="Mixed-use Building",AE206,Data!AC203)))</f>
        <v>?</v>
      </c>
      <c r="M202">
        <f>IF(Transport!$H$4="Multi-unit Residential",Data!M203,IF(Transport!$H$4="Education",Data!AU203,IF(Transport!$H$4="Mixed-use Building",AF206,Data!AD203)))</f>
        <v>0.02</v>
      </c>
      <c r="N202" t="str">
        <f>IF(Transport!$H$4="Multi-unit Residential",Data!N203,IF(Transport!$H$4="Education",Data!AV203,IF(Transport!$H$4="Mixed-use Building",AG206,Data!AE203)))</f>
        <v>?</v>
      </c>
      <c r="O202">
        <f>IF(Transport!$H$4="Multi-unit Residential",Data!O203,IF(Transport!$H$4="Education",Data!AW203,IF(Transport!$H$4="Mixed-use Building",AH206,Data!AF203)))</f>
        <v>174.61254550000001</v>
      </c>
      <c r="P202">
        <f>IF(Transport!$H$4="Multi-unit Residential",Data!P203,IF(Transport!$H$4="Education",Data!AX203,IF(Transport!$H$4="Mixed-use Building",AI206,Data!AG203)))</f>
        <v>-36.834299119999997</v>
      </c>
    </row>
    <row r="203" spans="1:16" x14ac:dyDescent="0.55000000000000004">
      <c r="A203">
        <f>IF(Transport!$H$4="Multi-unit Residential",Data!A204,IF(Transport!$H$4="Education",Data!AI204,IF(Transport!$H$4="Mixed-use Building",T207,Data!R204)))</f>
        <v>121000</v>
      </c>
      <c r="B203" t="str">
        <f>IF(Transport!$H$4="Multi-unit Residential",Data!B204,IF(Transport!$H$4="Education",Data!AJ204,IF(Transport!$H$4="Mixed-use Building",U207,Data!S204)))</f>
        <v>Bayview East</v>
      </c>
      <c r="C203" t="str">
        <f>IF(Transport!$H$4="Multi-unit Residential",Data!C204,IF(Transport!$H$4="Education",Data!AK204,IF(Transport!$H$4="Mixed-use Building",V207,Data!T204)))</f>
        <v>New Zealand</v>
      </c>
      <c r="D203">
        <f>IF(Transport!$H$4="Multi-unit Residential",Data!D204,IF(Transport!$H$4="Education",Data!AL204,IF(Transport!$H$4="Mixed-use Building",W207,Data!U204)))</f>
        <v>0</v>
      </c>
      <c r="E203">
        <f>IF(Transport!$H$4="Multi-unit Residential",Data!E204,IF(Transport!$H$4="Education",Data!AM204,IF(Transport!$H$4="Mixed-use Building",X207,Data!V204)))</f>
        <v>0</v>
      </c>
      <c r="F203">
        <f>IF(Transport!$H$4="Multi-unit Residential",Data!F204,IF(Transport!$H$4="Education",Data!AN204,IF(Transport!$H$4="Mixed-use Building",Y207,Data!W204)))</f>
        <v>0</v>
      </c>
      <c r="G203">
        <f>IF(Transport!$H$4="Multi-unit Residential",Data!G204,IF(Transport!$H$4="Education",Data!AO204,IF(Transport!$H$4="Mixed-use Building",Z207,Data!X204)))</f>
        <v>0</v>
      </c>
      <c r="H203">
        <f>IF(Transport!$H$4="Multi-unit Residential",Data!H204,IF(Transport!$H$4="Education",Data!AP204,IF(Transport!$H$4="Mixed-use Building",AA207,Data!Y204)))</f>
        <v>1</v>
      </c>
      <c r="I203">
        <f>IF(Transport!$H$4="Multi-unit Residential",Data!I204,IF(Transport!$H$4="Education",Data!AQ204,IF(Transport!$H$4="Mixed-use Building",AB207,Data!Z204)))</f>
        <v>0</v>
      </c>
      <c r="J203">
        <f>IF(Transport!$H$4="Multi-unit Residential",Data!J204,IF(Transport!$H$4="Education",Data!AR204,IF(Transport!$H$4="Mixed-use Building",AC207,Data!AA204)))</f>
        <v>0</v>
      </c>
      <c r="K203">
        <f>IF(Transport!$H$4="Multi-unit Residential",Data!K204,IF(Transport!$H$4="Education",Data!AS204,IF(Transport!$H$4="Mixed-use Building",AD207,Data!AB204)))</f>
        <v>0</v>
      </c>
      <c r="L203">
        <f>IF(Transport!$H$4="Multi-unit Residential",Data!L204,IF(Transport!$H$4="Education",Data!AT204,IF(Transport!$H$4="Mixed-use Building",AE207,Data!AC204)))</f>
        <v>0</v>
      </c>
      <c r="M203">
        <f>IF(Transport!$H$4="Multi-unit Residential",Data!M204,IF(Transport!$H$4="Education",Data!AU204,IF(Transport!$H$4="Mixed-use Building",AF207,Data!AD204)))</f>
        <v>0.02</v>
      </c>
      <c r="N203">
        <f>IF(Transport!$H$4="Multi-unit Residential",Data!N204,IF(Transport!$H$4="Education",Data!AV204,IF(Transport!$H$4="Mixed-use Building",AG207,Data!AE204)))</f>
        <v>0.38282765403192298</v>
      </c>
      <c r="O203">
        <f>IF(Transport!$H$4="Multi-unit Residential",Data!O204,IF(Transport!$H$4="Education",Data!AW204,IF(Transport!$H$4="Mixed-use Building",AH207,Data!AF204)))</f>
        <v>174.71337439999999</v>
      </c>
      <c r="P203">
        <f>IF(Transport!$H$4="Multi-unit Residential",Data!P204,IF(Transport!$H$4="Education",Data!AX204,IF(Transport!$H$4="Mixed-use Building",AI207,Data!AG204)))</f>
        <v>-36.769995909999999</v>
      </c>
    </row>
    <row r="204" spans="1:16" x14ac:dyDescent="0.55000000000000004">
      <c r="A204">
        <f>IF(Transport!$H$4="Multi-unit Residential",Data!A205,IF(Transport!$H$4="Education",Data!AI205,IF(Transport!$H$4="Mixed-use Building",T208,Data!R205)))</f>
        <v>121100</v>
      </c>
      <c r="B204" t="str">
        <f>IF(Transport!$H$4="Multi-unit Residential",Data!B205,IF(Transport!$H$4="Education",Data!AJ205,IF(Transport!$H$4="Mixed-use Building",U208,Data!S205)))</f>
        <v>Swanson Rural</v>
      </c>
      <c r="C204" t="str">
        <f>IF(Transport!$H$4="Multi-unit Residential",Data!C205,IF(Transport!$H$4="Education",Data!AK205,IF(Transport!$H$4="Mixed-use Building",V208,Data!T205)))</f>
        <v>New Zealand</v>
      </c>
      <c r="D204">
        <f>IF(Transport!$H$4="Multi-unit Residential",Data!D205,IF(Transport!$H$4="Education",Data!AL205,IF(Transport!$H$4="Mixed-use Building",W208,Data!U205)))</f>
        <v>0</v>
      </c>
      <c r="E204">
        <f>IF(Transport!$H$4="Multi-unit Residential",Data!E205,IF(Transport!$H$4="Education",Data!AM205,IF(Transport!$H$4="Mixed-use Building",X208,Data!V205)))</f>
        <v>0</v>
      </c>
      <c r="F204">
        <f>IF(Transport!$H$4="Multi-unit Residential",Data!F205,IF(Transport!$H$4="Education",Data!AN205,IF(Transport!$H$4="Mixed-use Building",Y208,Data!W205)))</f>
        <v>0</v>
      </c>
      <c r="G204">
        <f>IF(Transport!$H$4="Multi-unit Residential",Data!G205,IF(Transport!$H$4="Education",Data!AO205,IF(Transport!$H$4="Mixed-use Building",Z208,Data!X205)))</f>
        <v>0</v>
      </c>
      <c r="H204">
        <f>IF(Transport!$H$4="Multi-unit Residential",Data!H205,IF(Transport!$H$4="Education",Data!AP205,IF(Transport!$H$4="Mixed-use Building",AA208,Data!Y205)))</f>
        <v>1</v>
      </c>
      <c r="I204">
        <f>IF(Transport!$H$4="Multi-unit Residential",Data!I205,IF(Transport!$H$4="Education",Data!AQ205,IF(Transport!$H$4="Mixed-use Building",AB208,Data!Z205)))</f>
        <v>0</v>
      </c>
      <c r="J204">
        <f>IF(Transport!$H$4="Multi-unit Residential",Data!J205,IF(Transport!$H$4="Education",Data!AR205,IF(Transport!$H$4="Mixed-use Building",AC208,Data!AA205)))</f>
        <v>0</v>
      </c>
      <c r="K204">
        <f>IF(Transport!$H$4="Multi-unit Residential",Data!K205,IF(Transport!$H$4="Education",Data!AS205,IF(Transport!$H$4="Mixed-use Building",AD208,Data!AB205)))</f>
        <v>0</v>
      </c>
      <c r="L204">
        <f>IF(Transport!$H$4="Multi-unit Residential",Data!L205,IF(Transport!$H$4="Education",Data!AT205,IF(Transport!$H$4="Mixed-use Building",AE208,Data!AC205)))</f>
        <v>0</v>
      </c>
      <c r="M204">
        <f>IF(Transport!$H$4="Multi-unit Residential",Data!M205,IF(Transport!$H$4="Education",Data!AU205,IF(Transport!$H$4="Mixed-use Building",AF208,Data!AD205)))</f>
        <v>0.02</v>
      </c>
      <c r="N204" t="str">
        <f>IF(Transport!$H$4="Multi-unit Residential",Data!N205,IF(Transport!$H$4="Education",Data!AV205,IF(Transport!$H$4="Mixed-use Building",AG208,Data!AE205)))</f>
        <v>?</v>
      </c>
      <c r="O204">
        <f>IF(Transport!$H$4="Multi-unit Residential",Data!O205,IF(Transport!$H$4="Education",Data!AW205,IF(Transport!$H$4="Mixed-use Building",AH208,Data!AF205)))</f>
        <v>174.57106819999899</v>
      </c>
      <c r="P204">
        <f>IF(Transport!$H$4="Multi-unit Residential",Data!P205,IF(Transport!$H$4="Education",Data!AX205,IF(Transport!$H$4="Mixed-use Building",AI208,Data!AG205)))</f>
        <v>-36.881095000000002</v>
      </c>
    </row>
    <row r="205" spans="1:16" x14ac:dyDescent="0.55000000000000004">
      <c r="A205">
        <f>IF(Transport!$H$4="Multi-unit Residential",Data!A206,IF(Transport!$H$4="Education",Data!AI206,IF(Transport!$H$4="Mixed-use Building",T209,Data!R206)))</f>
        <v>121200</v>
      </c>
      <c r="B205" t="str">
        <f>IF(Transport!$H$4="Multi-unit Residential",Data!B206,IF(Transport!$H$4="Education",Data!AJ206,IF(Transport!$H$4="Mixed-use Building",U209,Data!S206)))</f>
        <v>Sunnynook South</v>
      </c>
      <c r="C205" t="str">
        <f>IF(Transport!$H$4="Multi-unit Residential",Data!C206,IF(Transport!$H$4="Education",Data!AK206,IF(Transport!$H$4="Mixed-use Building",V209,Data!T206)))</f>
        <v>New Zealand</v>
      </c>
      <c r="D205">
        <f>IF(Transport!$H$4="Multi-unit Residential",Data!D206,IF(Transport!$H$4="Education",Data!AL206,IF(Transport!$H$4="Mixed-use Building",W209,Data!U206)))</f>
        <v>0</v>
      </c>
      <c r="E205">
        <f>IF(Transport!$H$4="Multi-unit Residential",Data!E206,IF(Transport!$H$4="Education",Data!AM206,IF(Transport!$H$4="Mixed-use Building",X209,Data!V206)))</f>
        <v>0</v>
      </c>
      <c r="F205">
        <f>IF(Transport!$H$4="Multi-unit Residential",Data!F206,IF(Transport!$H$4="Education",Data!AN206,IF(Transport!$H$4="Mixed-use Building",Y209,Data!W206)))</f>
        <v>0</v>
      </c>
      <c r="G205">
        <f>IF(Transport!$H$4="Multi-unit Residential",Data!G206,IF(Transport!$H$4="Education",Data!AO206,IF(Transport!$H$4="Mixed-use Building",Z209,Data!X206)))</f>
        <v>0</v>
      </c>
      <c r="H205">
        <f>IF(Transport!$H$4="Multi-unit Residential",Data!H206,IF(Transport!$H$4="Education",Data!AP206,IF(Transport!$H$4="Mixed-use Building",AA209,Data!Y206)))</f>
        <v>0.73</v>
      </c>
      <c r="I205">
        <f>IF(Transport!$H$4="Multi-unit Residential",Data!I206,IF(Transport!$H$4="Education",Data!AQ206,IF(Transport!$H$4="Mixed-use Building",AB209,Data!Z206)))</f>
        <v>0</v>
      </c>
      <c r="J205">
        <f>IF(Transport!$H$4="Multi-unit Residential",Data!J206,IF(Transport!$H$4="Education",Data!AR206,IF(Transport!$H$4="Mixed-use Building",AC209,Data!AA206)))</f>
        <v>0</v>
      </c>
      <c r="K205">
        <f>IF(Transport!$H$4="Multi-unit Residential",Data!K206,IF(Transport!$H$4="Education",Data!AS206,IF(Transport!$H$4="Mixed-use Building",AD209,Data!AB206)))</f>
        <v>0</v>
      </c>
      <c r="L205">
        <f>IF(Transport!$H$4="Multi-unit Residential",Data!L206,IF(Transport!$H$4="Education",Data!AT206,IF(Transport!$H$4="Mixed-use Building",AE209,Data!AC206)))</f>
        <v>0.27</v>
      </c>
      <c r="M205">
        <f>IF(Transport!$H$4="Multi-unit Residential",Data!M206,IF(Transport!$H$4="Education",Data!AU206,IF(Transport!$H$4="Mixed-use Building",AF209,Data!AD206)))</f>
        <v>0.02</v>
      </c>
      <c r="N205">
        <f>IF(Transport!$H$4="Multi-unit Residential",Data!N206,IF(Transport!$H$4="Education",Data!AV206,IF(Transport!$H$4="Mixed-use Building",AG209,Data!AE206)))</f>
        <v>0.83796582136019404</v>
      </c>
      <c r="O205">
        <f>IF(Transport!$H$4="Multi-unit Residential",Data!O206,IF(Transport!$H$4="Education",Data!AW206,IF(Transport!$H$4="Mixed-use Building",AH209,Data!AF206)))</f>
        <v>174.73587599999999</v>
      </c>
      <c r="P205">
        <f>IF(Transport!$H$4="Multi-unit Residential",Data!P206,IF(Transport!$H$4="Education",Data!AX206,IF(Transport!$H$4="Mixed-use Building",AI209,Data!AG206)))</f>
        <v>-36.755264580000002</v>
      </c>
    </row>
    <row r="206" spans="1:16" x14ac:dyDescent="0.55000000000000004">
      <c r="A206">
        <f>IF(Transport!$H$4="Multi-unit Residential",Data!A207,IF(Transport!$H$4="Education",Data!AI207,IF(Transport!$H$4="Mixed-use Building",T210,Data!R207)))</f>
        <v>121300</v>
      </c>
      <c r="B206" t="str">
        <f>IF(Transport!$H$4="Multi-unit Residential",Data!B207,IF(Transport!$H$4="Education",Data!AJ207,IF(Transport!$H$4="Mixed-use Building",U210,Data!S207)))</f>
        <v>Sunnynook North</v>
      </c>
      <c r="C206" t="str">
        <f>IF(Transport!$H$4="Multi-unit Residential",Data!C207,IF(Transport!$H$4="Education",Data!AK207,IF(Transport!$H$4="Mixed-use Building",V210,Data!T207)))</f>
        <v>New Zealand</v>
      </c>
      <c r="D206">
        <f>IF(Transport!$H$4="Multi-unit Residential",Data!D207,IF(Transport!$H$4="Education",Data!AL207,IF(Transport!$H$4="Mixed-use Building",W210,Data!U207)))</f>
        <v>0</v>
      </c>
      <c r="E206">
        <f>IF(Transport!$H$4="Multi-unit Residential",Data!E207,IF(Transport!$H$4="Education",Data!AM207,IF(Transport!$H$4="Mixed-use Building",X210,Data!V207)))</f>
        <v>0</v>
      </c>
      <c r="F206">
        <f>IF(Transport!$H$4="Multi-unit Residential",Data!F207,IF(Transport!$H$4="Education",Data!AN207,IF(Transport!$H$4="Mixed-use Building",Y210,Data!W207)))</f>
        <v>0</v>
      </c>
      <c r="G206">
        <f>IF(Transport!$H$4="Multi-unit Residential",Data!G207,IF(Transport!$H$4="Education",Data!AO207,IF(Transport!$H$4="Mixed-use Building",Z210,Data!X207)))</f>
        <v>0</v>
      </c>
      <c r="H206">
        <f>IF(Transport!$H$4="Multi-unit Residential",Data!H207,IF(Transport!$H$4="Education",Data!AP207,IF(Transport!$H$4="Mixed-use Building",AA210,Data!Y207)))</f>
        <v>0.67</v>
      </c>
      <c r="I206">
        <f>IF(Transport!$H$4="Multi-unit Residential",Data!I207,IF(Transport!$H$4="Education",Data!AQ207,IF(Transport!$H$4="Mixed-use Building",AB210,Data!Z207)))</f>
        <v>0</v>
      </c>
      <c r="J206">
        <f>IF(Transport!$H$4="Multi-unit Residential",Data!J207,IF(Transport!$H$4="Education",Data!AR207,IF(Transport!$H$4="Mixed-use Building",AC210,Data!AA207)))</f>
        <v>0</v>
      </c>
      <c r="K206">
        <f>IF(Transport!$H$4="Multi-unit Residential",Data!K207,IF(Transport!$H$4="Education",Data!AS207,IF(Transport!$H$4="Mixed-use Building",AD210,Data!AB207)))</f>
        <v>0</v>
      </c>
      <c r="L206">
        <f>IF(Transport!$H$4="Multi-unit Residential",Data!L207,IF(Transport!$H$4="Education",Data!AT207,IF(Transport!$H$4="Mixed-use Building",AE210,Data!AC207)))</f>
        <v>0.33</v>
      </c>
      <c r="M206">
        <f>IF(Transport!$H$4="Multi-unit Residential",Data!M207,IF(Transport!$H$4="Education",Data!AU207,IF(Transport!$H$4="Mixed-use Building",AF210,Data!AD207)))</f>
        <v>0.02</v>
      </c>
      <c r="N206">
        <f>IF(Transport!$H$4="Multi-unit Residential",Data!N207,IF(Transport!$H$4="Education",Data!AV207,IF(Transport!$H$4="Mixed-use Building",AG210,Data!AE207)))</f>
        <v>1.3981356406730101</v>
      </c>
      <c r="O206">
        <f>IF(Transport!$H$4="Multi-unit Residential",Data!O207,IF(Transport!$H$4="Education",Data!AW207,IF(Transport!$H$4="Mixed-use Building",AH210,Data!AF207)))</f>
        <v>174.74169359999999</v>
      </c>
      <c r="P206">
        <f>IF(Transport!$H$4="Multi-unit Residential",Data!P207,IF(Transport!$H$4="Education",Data!AX207,IF(Transport!$H$4="Mixed-use Building",AI210,Data!AG207)))</f>
        <v>-36.750868619999999</v>
      </c>
    </row>
    <row r="207" spans="1:16" x14ac:dyDescent="0.55000000000000004">
      <c r="A207">
        <f>IF(Transport!$H$4="Multi-unit Residential",Data!A208,IF(Transport!$H$4="Education",Data!AI208,IF(Transport!$H$4="Mixed-use Building",T211,Data!R208)))</f>
        <v>121400</v>
      </c>
      <c r="B207" t="str">
        <f>IF(Transport!$H$4="Multi-unit Residential",Data!B208,IF(Transport!$H$4="Education",Data!AJ208,IF(Transport!$H$4="Mixed-use Building",U211,Data!S208)))</f>
        <v>Bayview West</v>
      </c>
      <c r="C207" t="str">
        <f>IF(Transport!$H$4="Multi-unit Residential",Data!C208,IF(Transport!$H$4="Education",Data!AK208,IF(Transport!$H$4="Mixed-use Building",V211,Data!T208)))</f>
        <v>New Zealand</v>
      </c>
      <c r="D207">
        <f>IF(Transport!$H$4="Multi-unit Residential",Data!D208,IF(Transport!$H$4="Education",Data!AL208,IF(Transport!$H$4="Mixed-use Building",W211,Data!U208)))</f>
        <v>0</v>
      </c>
      <c r="E207">
        <f>IF(Transport!$H$4="Multi-unit Residential",Data!E208,IF(Transport!$H$4="Education",Data!AM208,IF(Transport!$H$4="Mixed-use Building",X211,Data!V208)))</f>
        <v>0</v>
      </c>
      <c r="F207">
        <f>IF(Transport!$H$4="Multi-unit Residential",Data!F208,IF(Transport!$H$4="Education",Data!AN208,IF(Transport!$H$4="Mixed-use Building",Y211,Data!W208)))</f>
        <v>0</v>
      </c>
      <c r="G207">
        <f>IF(Transport!$H$4="Multi-unit Residential",Data!G208,IF(Transport!$H$4="Education",Data!AO208,IF(Transport!$H$4="Mixed-use Building",Z211,Data!X208)))</f>
        <v>0</v>
      </c>
      <c r="H207">
        <f>IF(Transport!$H$4="Multi-unit Residential",Data!H208,IF(Transport!$H$4="Education",Data!AP208,IF(Transport!$H$4="Mixed-use Building",AA211,Data!Y208)))</f>
        <v>1</v>
      </c>
      <c r="I207">
        <f>IF(Transport!$H$4="Multi-unit Residential",Data!I208,IF(Transport!$H$4="Education",Data!AQ208,IF(Transport!$H$4="Mixed-use Building",AB211,Data!Z208)))</f>
        <v>0</v>
      </c>
      <c r="J207">
        <f>IF(Transport!$H$4="Multi-unit Residential",Data!J208,IF(Transport!$H$4="Education",Data!AR208,IF(Transport!$H$4="Mixed-use Building",AC211,Data!AA208)))</f>
        <v>0</v>
      </c>
      <c r="K207">
        <f>IF(Transport!$H$4="Multi-unit Residential",Data!K208,IF(Transport!$H$4="Education",Data!AS208,IF(Transport!$H$4="Mixed-use Building",AD211,Data!AB208)))</f>
        <v>0</v>
      </c>
      <c r="L207">
        <f>IF(Transport!$H$4="Multi-unit Residential",Data!L208,IF(Transport!$H$4="Education",Data!AT208,IF(Transport!$H$4="Mixed-use Building",AE211,Data!AC208)))</f>
        <v>0</v>
      </c>
      <c r="M207">
        <f>IF(Transport!$H$4="Multi-unit Residential",Data!M208,IF(Transport!$H$4="Education",Data!AU208,IF(Transport!$H$4="Mixed-use Building",AF211,Data!AD208)))</f>
        <v>0.02</v>
      </c>
      <c r="N207">
        <f>IF(Transport!$H$4="Multi-unit Residential",Data!N208,IF(Transport!$H$4="Education",Data!AV208,IF(Transport!$H$4="Mixed-use Building",AG211,Data!AE208)))</f>
        <v>0.38282765403192298</v>
      </c>
      <c r="O207">
        <f>IF(Transport!$H$4="Multi-unit Residential",Data!O208,IF(Transport!$H$4="Education",Data!AW208,IF(Transport!$H$4="Mixed-use Building",AH211,Data!AF208)))</f>
        <v>174.704622</v>
      </c>
      <c r="P207">
        <f>IF(Transport!$H$4="Multi-unit Residential",Data!P208,IF(Transport!$H$4="Education",Data!AX208,IF(Transport!$H$4="Mixed-use Building",AI211,Data!AG208)))</f>
        <v>-36.775919209999998</v>
      </c>
    </row>
    <row r="208" spans="1:16" x14ac:dyDescent="0.55000000000000004">
      <c r="A208">
        <f>IF(Transport!$H$4="Multi-unit Residential",Data!A209,IF(Transport!$H$4="Education",Data!AI209,IF(Transport!$H$4="Mixed-use Building",T212,Data!R209)))</f>
        <v>121500</v>
      </c>
      <c r="B208" t="str">
        <f>IF(Transport!$H$4="Multi-unit Residential",Data!B209,IF(Transport!$H$4="Education",Data!AJ209,IF(Transport!$H$4="Mixed-use Building",U212,Data!S209)))</f>
        <v>Totara Vale North</v>
      </c>
      <c r="C208" t="str">
        <f>IF(Transport!$H$4="Multi-unit Residential",Data!C209,IF(Transport!$H$4="Education",Data!AK209,IF(Transport!$H$4="Mixed-use Building",V212,Data!T209)))</f>
        <v>New Zealand</v>
      </c>
      <c r="D208">
        <f>IF(Transport!$H$4="Multi-unit Residential",Data!D209,IF(Transport!$H$4="Education",Data!AL209,IF(Transport!$H$4="Mixed-use Building",W212,Data!U209)))</f>
        <v>0</v>
      </c>
      <c r="E208">
        <f>IF(Transport!$H$4="Multi-unit Residential",Data!E209,IF(Transport!$H$4="Education",Data!AM209,IF(Transport!$H$4="Mixed-use Building",X212,Data!V209)))</f>
        <v>0</v>
      </c>
      <c r="F208">
        <f>IF(Transport!$H$4="Multi-unit Residential",Data!F209,IF(Transport!$H$4="Education",Data!AN209,IF(Transport!$H$4="Mixed-use Building",Y212,Data!W209)))</f>
        <v>0</v>
      </c>
      <c r="G208">
        <f>IF(Transport!$H$4="Multi-unit Residential",Data!G209,IF(Transport!$H$4="Education",Data!AO209,IF(Transport!$H$4="Mixed-use Building",Z212,Data!X209)))</f>
        <v>0</v>
      </c>
      <c r="H208">
        <f>IF(Transport!$H$4="Multi-unit Residential",Data!H209,IF(Transport!$H$4="Education",Data!AP209,IF(Transport!$H$4="Mixed-use Building",AA212,Data!Y209)))</f>
        <v>1</v>
      </c>
      <c r="I208">
        <f>IF(Transport!$H$4="Multi-unit Residential",Data!I209,IF(Transport!$H$4="Education",Data!AQ209,IF(Transport!$H$4="Mixed-use Building",AB212,Data!Z209)))</f>
        <v>0</v>
      </c>
      <c r="J208">
        <f>IF(Transport!$H$4="Multi-unit Residential",Data!J209,IF(Transport!$H$4="Education",Data!AR209,IF(Transport!$H$4="Mixed-use Building",AC212,Data!AA209)))</f>
        <v>0</v>
      </c>
      <c r="K208">
        <f>IF(Transport!$H$4="Multi-unit Residential",Data!K209,IF(Transport!$H$4="Education",Data!AS209,IF(Transport!$H$4="Mixed-use Building",AD212,Data!AB209)))</f>
        <v>0</v>
      </c>
      <c r="L208">
        <f>IF(Transport!$H$4="Multi-unit Residential",Data!L209,IF(Transport!$H$4="Education",Data!AT209,IF(Transport!$H$4="Mixed-use Building",AE212,Data!AC209)))</f>
        <v>0</v>
      </c>
      <c r="M208">
        <f>IF(Transport!$H$4="Multi-unit Residential",Data!M209,IF(Transport!$H$4="Education",Data!AU209,IF(Transport!$H$4="Mixed-use Building",AF212,Data!AD209)))</f>
        <v>0.02</v>
      </c>
      <c r="N208">
        <f>IF(Transport!$H$4="Multi-unit Residential",Data!N209,IF(Transport!$H$4="Education",Data!AV209,IF(Transport!$H$4="Mixed-use Building",AG212,Data!AE209)))</f>
        <v>0.81052380094007104</v>
      </c>
      <c r="O208">
        <f>IF(Transport!$H$4="Multi-unit Residential",Data!O209,IF(Transport!$H$4="Education",Data!AW209,IF(Transport!$H$4="Mixed-use Building",AH212,Data!AF209)))</f>
        <v>174.7300947</v>
      </c>
      <c r="P208">
        <f>IF(Transport!$H$4="Multi-unit Residential",Data!P209,IF(Transport!$H$4="Education",Data!AX209,IF(Transport!$H$4="Mixed-use Building",AI212,Data!AG209)))</f>
        <v>-36.759658270000003</v>
      </c>
    </row>
    <row r="209" spans="1:16" x14ac:dyDescent="0.55000000000000004">
      <c r="A209">
        <f>IF(Transport!$H$4="Multi-unit Residential",Data!A210,IF(Transport!$H$4="Education",Data!AI210,IF(Transport!$H$4="Mixed-use Building",T213,Data!R210)))</f>
        <v>121600</v>
      </c>
      <c r="B209" t="str">
        <f>IF(Transport!$H$4="Multi-unit Residential",Data!B210,IF(Transport!$H$4="Education",Data!AJ210,IF(Transport!$H$4="Mixed-use Building",U213,Data!S210)))</f>
        <v>Royal Heights North</v>
      </c>
      <c r="C209" t="str">
        <f>IF(Transport!$H$4="Multi-unit Residential",Data!C210,IF(Transport!$H$4="Education",Data!AK210,IF(Transport!$H$4="Mixed-use Building",V213,Data!T210)))</f>
        <v>New Zealand</v>
      </c>
      <c r="D209">
        <f>IF(Transport!$H$4="Multi-unit Residential",Data!D210,IF(Transport!$H$4="Education",Data!AL210,IF(Transport!$H$4="Mixed-use Building",W213,Data!U210)))</f>
        <v>0</v>
      </c>
      <c r="E209">
        <f>IF(Transport!$H$4="Multi-unit Residential",Data!E210,IF(Transport!$H$4="Education",Data!AM210,IF(Transport!$H$4="Mixed-use Building",X213,Data!V210)))</f>
        <v>0</v>
      </c>
      <c r="F209">
        <f>IF(Transport!$H$4="Multi-unit Residential",Data!F210,IF(Transport!$H$4="Education",Data!AN210,IF(Transport!$H$4="Mixed-use Building",Y213,Data!W210)))</f>
        <v>0</v>
      </c>
      <c r="G209">
        <f>IF(Transport!$H$4="Multi-unit Residential",Data!G210,IF(Transport!$H$4="Education",Data!AO210,IF(Transport!$H$4="Mixed-use Building",Z213,Data!X210)))</f>
        <v>0</v>
      </c>
      <c r="H209">
        <f>IF(Transport!$H$4="Multi-unit Residential",Data!H210,IF(Transport!$H$4="Education",Data!AP210,IF(Transport!$H$4="Mixed-use Building",AA213,Data!Y210)))</f>
        <v>0.78</v>
      </c>
      <c r="I209">
        <f>IF(Transport!$H$4="Multi-unit Residential",Data!I210,IF(Transport!$H$4="Education",Data!AQ210,IF(Transport!$H$4="Mixed-use Building",AB213,Data!Z210)))</f>
        <v>0</v>
      </c>
      <c r="J209">
        <f>IF(Transport!$H$4="Multi-unit Residential",Data!J210,IF(Transport!$H$4="Education",Data!AR210,IF(Transport!$H$4="Mixed-use Building",AC213,Data!AA210)))</f>
        <v>0</v>
      </c>
      <c r="K209">
        <f>IF(Transport!$H$4="Multi-unit Residential",Data!K210,IF(Transport!$H$4="Education",Data!AS210,IF(Transport!$H$4="Mixed-use Building",AD213,Data!AB210)))</f>
        <v>0</v>
      </c>
      <c r="L209">
        <f>IF(Transport!$H$4="Multi-unit Residential",Data!L210,IF(Transport!$H$4="Education",Data!AT210,IF(Transport!$H$4="Mixed-use Building",AE213,Data!AC210)))</f>
        <v>0.22</v>
      </c>
      <c r="M209">
        <f>IF(Transport!$H$4="Multi-unit Residential",Data!M210,IF(Transport!$H$4="Education",Data!AU210,IF(Transport!$H$4="Mixed-use Building",AF213,Data!AD210)))</f>
        <v>0.02</v>
      </c>
      <c r="N209" t="str">
        <f>IF(Transport!$H$4="Multi-unit Residential",Data!N210,IF(Transport!$H$4="Education",Data!AV210,IF(Transport!$H$4="Mixed-use Building",AG213,Data!AE210)))</f>
        <v>?</v>
      </c>
      <c r="O209">
        <f>IF(Transport!$H$4="Multi-unit Residential",Data!O210,IF(Transport!$H$4="Education",Data!AW210,IF(Transport!$H$4="Mixed-use Building",AH213,Data!AF210)))</f>
        <v>174.62774619999999</v>
      </c>
      <c r="P209">
        <f>IF(Transport!$H$4="Multi-unit Residential",Data!P210,IF(Transport!$H$4="Education",Data!AX210,IF(Transport!$H$4="Mixed-use Building",AI213,Data!AG210)))</f>
        <v>-36.828511970000001</v>
      </c>
    </row>
    <row r="210" spans="1:16" x14ac:dyDescent="0.55000000000000004">
      <c r="A210">
        <f>IF(Transport!$H$4="Multi-unit Residential",Data!A211,IF(Transport!$H$4="Education",Data!AI211,IF(Transport!$H$4="Mixed-use Building",T214,Data!R211)))</f>
        <v>121700</v>
      </c>
      <c r="B210" t="str">
        <f>IF(Transport!$H$4="Multi-unit Residential",Data!B211,IF(Transport!$H$4="Education",Data!AJ211,IF(Transport!$H$4="Mixed-use Building",U214,Data!S211)))</f>
        <v>Massey West</v>
      </c>
      <c r="C210" t="str">
        <f>IF(Transport!$H$4="Multi-unit Residential",Data!C211,IF(Transport!$H$4="Education",Data!AK211,IF(Transport!$H$4="Mixed-use Building",V214,Data!T211)))</f>
        <v>New Zealand</v>
      </c>
      <c r="D210">
        <f>IF(Transport!$H$4="Multi-unit Residential",Data!D211,IF(Transport!$H$4="Education",Data!AL211,IF(Transport!$H$4="Mixed-use Building",W214,Data!U211)))</f>
        <v>0</v>
      </c>
      <c r="E210">
        <f>IF(Transport!$H$4="Multi-unit Residential",Data!E211,IF(Transport!$H$4="Education",Data!AM211,IF(Transport!$H$4="Mixed-use Building",X214,Data!V211)))</f>
        <v>0</v>
      </c>
      <c r="F210">
        <f>IF(Transport!$H$4="Multi-unit Residential",Data!F211,IF(Transport!$H$4="Education",Data!AN211,IF(Transport!$H$4="Mixed-use Building",Y214,Data!W211)))</f>
        <v>0</v>
      </c>
      <c r="G210">
        <f>IF(Transport!$H$4="Multi-unit Residential",Data!G211,IF(Transport!$H$4="Education",Data!AO211,IF(Transport!$H$4="Mixed-use Building",Z214,Data!X211)))</f>
        <v>0</v>
      </c>
      <c r="H210">
        <f>IF(Transport!$H$4="Multi-unit Residential",Data!H211,IF(Transport!$H$4="Education",Data!AP211,IF(Transport!$H$4="Mixed-use Building",AA214,Data!Y211)))</f>
        <v>1</v>
      </c>
      <c r="I210">
        <f>IF(Transport!$H$4="Multi-unit Residential",Data!I211,IF(Transport!$H$4="Education",Data!AQ211,IF(Transport!$H$4="Mixed-use Building",AB214,Data!Z211)))</f>
        <v>0</v>
      </c>
      <c r="J210">
        <f>IF(Transport!$H$4="Multi-unit Residential",Data!J211,IF(Transport!$H$4="Education",Data!AR211,IF(Transport!$H$4="Mixed-use Building",AC214,Data!AA211)))</f>
        <v>0</v>
      </c>
      <c r="K210">
        <f>IF(Transport!$H$4="Multi-unit Residential",Data!K211,IF(Transport!$H$4="Education",Data!AS211,IF(Transport!$H$4="Mixed-use Building",AD214,Data!AB211)))</f>
        <v>0</v>
      </c>
      <c r="L210">
        <f>IF(Transport!$H$4="Multi-unit Residential",Data!L211,IF(Transport!$H$4="Education",Data!AT211,IF(Transport!$H$4="Mixed-use Building",AE214,Data!AC211)))</f>
        <v>0</v>
      </c>
      <c r="M210">
        <f>IF(Transport!$H$4="Multi-unit Residential",Data!M211,IF(Transport!$H$4="Education",Data!AU211,IF(Transport!$H$4="Mixed-use Building",AF214,Data!AD211)))</f>
        <v>0.02</v>
      </c>
      <c r="N210">
        <f>IF(Transport!$H$4="Multi-unit Residential",Data!N211,IF(Transport!$H$4="Education",Data!AV211,IF(Transport!$H$4="Mixed-use Building",AG214,Data!AE211)))</f>
        <v>2.7726700570760201</v>
      </c>
      <c r="O210">
        <f>IF(Transport!$H$4="Multi-unit Residential",Data!O211,IF(Transport!$H$4="Education",Data!AW211,IF(Transport!$H$4="Mixed-use Building",AH214,Data!AF211)))</f>
        <v>174.60391970000001</v>
      </c>
      <c r="P210">
        <f>IF(Transport!$H$4="Multi-unit Residential",Data!P211,IF(Transport!$H$4="Education",Data!AX211,IF(Transport!$H$4="Mixed-use Building",AI214,Data!AG211)))</f>
        <v>-36.847155030000003</v>
      </c>
    </row>
    <row r="211" spans="1:16" x14ac:dyDescent="0.55000000000000004">
      <c r="A211">
        <f>IF(Transport!$H$4="Multi-unit Residential",Data!A212,IF(Transport!$H$4="Education",Data!AI212,IF(Transport!$H$4="Mixed-use Building",T215,Data!R212)))</f>
        <v>121800</v>
      </c>
      <c r="B211" t="str">
        <f>IF(Transport!$H$4="Multi-unit Residential",Data!B212,IF(Transport!$H$4="Education",Data!AJ212,IF(Transport!$H$4="Mixed-use Building",U215,Data!S212)))</f>
        <v>Beach Haven West</v>
      </c>
      <c r="C211" t="str">
        <f>IF(Transport!$H$4="Multi-unit Residential",Data!C212,IF(Transport!$H$4="Education",Data!AK212,IF(Transport!$H$4="Mixed-use Building",V215,Data!T212)))</f>
        <v>New Zealand</v>
      </c>
      <c r="D211">
        <f>IF(Transport!$H$4="Multi-unit Residential",Data!D212,IF(Transport!$H$4="Education",Data!AL212,IF(Transport!$H$4="Mixed-use Building",W215,Data!U212)))</f>
        <v>0</v>
      </c>
      <c r="E211">
        <f>IF(Transport!$H$4="Multi-unit Residential",Data!E212,IF(Transport!$H$4="Education",Data!AM212,IF(Transport!$H$4="Mixed-use Building",X215,Data!V212)))</f>
        <v>0</v>
      </c>
      <c r="F211">
        <f>IF(Transport!$H$4="Multi-unit Residential",Data!F212,IF(Transport!$H$4="Education",Data!AN212,IF(Transport!$H$4="Mixed-use Building",Y215,Data!W212)))</f>
        <v>0</v>
      </c>
      <c r="G211">
        <f>IF(Transport!$H$4="Multi-unit Residential",Data!G212,IF(Transport!$H$4="Education",Data!AO212,IF(Transport!$H$4="Mixed-use Building",Z215,Data!X212)))</f>
        <v>0</v>
      </c>
      <c r="H211">
        <f>IF(Transport!$H$4="Multi-unit Residential",Data!H212,IF(Transport!$H$4="Education",Data!AP212,IF(Transport!$H$4="Mixed-use Building",AA215,Data!Y212)))</f>
        <v>0.79</v>
      </c>
      <c r="I211">
        <f>IF(Transport!$H$4="Multi-unit Residential",Data!I212,IF(Transport!$H$4="Education",Data!AQ212,IF(Transport!$H$4="Mixed-use Building",AB215,Data!Z212)))</f>
        <v>0</v>
      </c>
      <c r="J211">
        <f>IF(Transport!$H$4="Multi-unit Residential",Data!J212,IF(Transport!$H$4="Education",Data!AR212,IF(Transport!$H$4="Mixed-use Building",AC215,Data!AA212)))</f>
        <v>0</v>
      </c>
      <c r="K211">
        <f>IF(Transport!$H$4="Multi-unit Residential",Data!K212,IF(Transport!$H$4="Education",Data!AS212,IF(Transport!$H$4="Mixed-use Building",AD215,Data!AB212)))</f>
        <v>0</v>
      </c>
      <c r="L211">
        <f>IF(Transport!$H$4="Multi-unit Residential",Data!L212,IF(Transport!$H$4="Education",Data!AT212,IF(Transport!$H$4="Mixed-use Building",AE215,Data!AC212)))</f>
        <v>0.21</v>
      </c>
      <c r="M211">
        <f>IF(Transport!$H$4="Multi-unit Residential",Data!M212,IF(Transport!$H$4="Education",Data!AU212,IF(Transport!$H$4="Mixed-use Building",AF215,Data!AD212)))</f>
        <v>0.02</v>
      </c>
      <c r="N211">
        <f>IF(Transport!$H$4="Multi-unit Residential",Data!N212,IF(Transport!$H$4="Education",Data!AV212,IF(Transport!$H$4="Mixed-use Building",AG215,Data!AE212)))</f>
        <v>0.85152318739794997</v>
      </c>
      <c r="O211">
        <f>IF(Transport!$H$4="Multi-unit Residential",Data!O212,IF(Transport!$H$4="Education",Data!AW212,IF(Transport!$H$4="Mixed-use Building",AH215,Data!AF212)))</f>
        <v>174.68619140000001</v>
      </c>
      <c r="P211">
        <f>IF(Transport!$H$4="Multi-unit Residential",Data!P212,IF(Transport!$H$4="Education",Data!AX212,IF(Transport!$H$4="Mixed-use Building",AI215,Data!AG212)))</f>
        <v>-36.79327636</v>
      </c>
    </row>
    <row r="212" spans="1:16" x14ac:dyDescent="0.55000000000000004">
      <c r="A212">
        <f>IF(Transport!$H$4="Multi-unit Residential",Data!A213,IF(Transport!$H$4="Education",Data!AI213,IF(Transport!$H$4="Mixed-use Building",T216,Data!R213)))</f>
        <v>121900</v>
      </c>
      <c r="B212" t="str">
        <f>IF(Transport!$H$4="Multi-unit Residential",Data!B213,IF(Transport!$H$4="Education",Data!AJ213,IF(Transport!$H$4="Mixed-use Building",U216,Data!S213)))</f>
        <v>Totara Vale South</v>
      </c>
      <c r="C212" t="str">
        <f>IF(Transport!$H$4="Multi-unit Residential",Data!C213,IF(Transport!$H$4="Education",Data!AK213,IF(Transport!$H$4="Mixed-use Building",V216,Data!T213)))</f>
        <v>New Zealand</v>
      </c>
      <c r="D212">
        <f>IF(Transport!$H$4="Multi-unit Residential",Data!D213,IF(Transport!$H$4="Education",Data!AL213,IF(Transport!$H$4="Mixed-use Building",W216,Data!U213)))</f>
        <v>0</v>
      </c>
      <c r="E212">
        <f>IF(Transport!$H$4="Multi-unit Residential",Data!E213,IF(Transport!$H$4="Education",Data!AM213,IF(Transport!$H$4="Mixed-use Building",X216,Data!V213)))</f>
        <v>0</v>
      </c>
      <c r="F212">
        <f>IF(Transport!$H$4="Multi-unit Residential",Data!F213,IF(Transport!$H$4="Education",Data!AN213,IF(Transport!$H$4="Mixed-use Building",Y216,Data!W213)))</f>
        <v>0</v>
      </c>
      <c r="G212">
        <f>IF(Transport!$H$4="Multi-unit Residential",Data!G213,IF(Transport!$H$4="Education",Data!AO213,IF(Transport!$H$4="Mixed-use Building",Z216,Data!X213)))</f>
        <v>0</v>
      </c>
      <c r="H212">
        <f>IF(Transport!$H$4="Multi-unit Residential",Data!H213,IF(Transport!$H$4="Education",Data!AP213,IF(Transport!$H$4="Mixed-use Building",AA216,Data!Y213)))</f>
        <v>1</v>
      </c>
      <c r="I212">
        <f>IF(Transport!$H$4="Multi-unit Residential",Data!I213,IF(Transport!$H$4="Education",Data!AQ213,IF(Transport!$H$4="Mixed-use Building",AB216,Data!Z213)))</f>
        <v>0</v>
      </c>
      <c r="J212">
        <f>IF(Transport!$H$4="Multi-unit Residential",Data!J213,IF(Transport!$H$4="Education",Data!AR213,IF(Transport!$H$4="Mixed-use Building",AC216,Data!AA213)))</f>
        <v>0</v>
      </c>
      <c r="K212">
        <f>IF(Transport!$H$4="Multi-unit Residential",Data!K213,IF(Transport!$H$4="Education",Data!AS213,IF(Transport!$H$4="Mixed-use Building",AD216,Data!AB213)))</f>
        <v>0</v>
      </c>
      <c r="L212">
        <f>IF(Transport!$H$4="Multi-unit Residential",Data!L213,IF(Transport!$H$4="Education",Data!AT213,IF(Transport!$H$4="Mixed-use Building",AE216,Data!AC213)))</f>
        <v>0</v>
      </c>
      <c r="M212">
        <f>IF(Transport!$H$4="Multi-unit Residential",Data!M213,IF(Transport!$H$4="Education",Data!AU213,IF(Transport!$H$4="Mixed-use Building",AF216,Data!AD213)))</f>
        <v>0.02</v>
      </c>
      <c r="N212" t="str">
        <f>IF(Transport!$H$4="Multi-unit Residential",Data!N213,IF(Transport!$H$4="Education",Data!AV213,IF(Transport!$H$4="Mixed-use Building",AG216,Data!AE213)))</f>
        <v>?</v>
      </c>
      <c r="O212">
        <f>IF(Transport!$H$4="Multi-unit Residential",Data!O213,IF(Transport!$H$4="Education",Data!AW213,IF(Transport!$H$4="Mixed-use Building",AH216,Data!AF213)))</f>
        <v>174.72573600000001</v>
      </c>
      <c r="P212">
        <f>IF(Transport!$H$4="Multi-unit Residential",Data!P213,IF(Transport!$H$4="Education",Data!AX213,IF(Transport!$H$4="Mixed-use Building",AI216,Data!AG213)))</f>
        <v>-36.76583308</v>
      </c>
    </row>
    <row r="213" spans="1:16" x14ac:dyDescent="0.55000000000000004">
      <c r="A213">
        <f>IF(Transport!$H$4="Multi-unit Residential",Data!A214,IF(Transport!$H$4="Education",Data!AI214,IF(Transport!$H$4="Mixed-use Building",T217,Data!R214)))</f>
        <v>122000</v>
      </c>
      <c r="B213" t="str">
        <f>IF(Transport!$H$4="Multi-unit Residential",Data!B214,IF(Transport!$H$4="Education",Data!AJ214,IF(Transport!$H$4="Mixed-use Building",U217,Data!S214)))</f>
        <v>Swanson</v>
      </c>
      <c r="C213" t="str">
        <f>IF(Transport!$H$4="Multi-unit Residential",Data!C214,IF(Transport!$H$4="Education",Data!AK214,IF(Transport!$H$4="Mixed-use Building",V217,Data!T214)))</f>
        <v>New Zealand</v>
      </c>
      <c r="D213">
        <f>IF(Transport!$H$4="Multi-unit Residential",Data!D214,IF(Transport!$H$4="Education",Data!AL214,IF(Transport!$H$4="Mixed-use Building",W217,Data!U214)))</f>
        <v>0</v>
      </c>
      <c r="E213">
        <f>IF(Transport!$H$4="Multi-unit Residential",Data!E214,IF(Transport!$H$4="Education",Data!AM214,IF(Transport!$H$4="Mixed-use Building",X217,Data!V214)))</f>
        <v>0</v>
      </c>
      <c r="F213">
        <f>IF(Transport!$H$4="Multi-unit Residential",Data!F214,IF(Transport!$H$4="Education",Data!AN214,IF(Transport!$H$4="Mixed-use Building",Y217,Data!W214)))</f>
        <v>0</v>
      </c>
      <c r="G213">
        <f>IF(Transport!$H$4="Multi-unit Residential",Data!G214,IF(Transport!$H$4="Education",Data!AO214,IF(Transport!$H$4="Mixed-use Building",Z217,Data!X214)))</f>
        <v>0</v>
      </c>
      <c r="H213">
        <f>IF(Transport!$H$4="Multi-unit Residential",Data!H214,IF(Transport!$H$4="Education",Data!AP214,IF(Transport!$H$4="Mixed-use Building",AA217,Data!Y214)))</f>
        <v>0.98</v>
      </c>
      <c r="I213">
        <f>IF(Transport!$H$4="Multi-unit Residential",Data!I214,IF(Transport!$H$4="Education",Data!AQ214,IF(Transport!$H$4="Mixed-use Building",AB217,Data!Z214)))</f>
        <v>0</v>
      </c>
      <c r="J213">
        <f>IF(Transport!$H$4="Multi-unit Residential",Data!J214,IF(Transport!$H$4="Education",Data!AR214,IF(Transport!$H$4="Mixed-use Building",AC217,Data!AA214)))</f>
        <v>0</v>
      </c>
      <c r="K213">
        <f>IF(Transport!$H$4="Multi-unit Residential",Data!K214,IF(Transport!$H$4="Education",Data!AS214,IF(Transport!$H$4="Mixed-use Building",AD217,Data!AB214)))</f>
        <v>0</v>
      </c>
      <c r="L213">
        <f>IF(Transport!$H$4="Multi-unit Residential",Data!L214,IF(Transport!$H$4="Education",Data!AT214,IF(Transport!$H$4="Mixed-use Building",AE217,Data!AC214)))</f>
        <v>0.02</v>
      </c>
      <c r="M213">
        <f>IF(Transport!$H$4="Multi-unit Residential",Data!M214,IF(Transport!$H$4="Education",Data!AU214,IF(Transport!$H$4="Mixed-use Building",AF217,Data!AD214)))</f>
        <v>0.02</v>
      </c>
      <c r="N213">
        <f>IF(Transport!$H$4="Multi-unit Residential",Data!N214,IF(Transport!$H$4="Education",Data!AV214,IF(Transport!$H$4="Mixed-use Building",AG217,Data!AE214)))</f>
        <v>3.5258064352710798</v>
      </c>
      <c r="O213">
        <f>IF(Transport!$H$4="Multi-unit Residential",Data!O214,IF(Transport!$H$4="Education",Data!AW214,IF(Transport!$H$4="Mixed-use Building",AH217,Data!AF214)))</f>
        <v>174.58462979999999</v>
      </c>
      <c r="P213">
        <f>IF(Transport!$H$4="Multi-unit Residential",Data!P214,IF(Transport!$H$4="Education",Data!AX214,IF(Transport!$H$4="Mixed-use Building",AI217,Data!AG214)))</f>
        <v>-36.86489607</v>
      </c>
    </row>
    <row r="214" spans="1:16" x14ac:dyDescent="0.55000000000000004">
      <c r="A214">
        <f>IF(Transport!$H$4="Multi-unit Residential",Data!A215,IF(Transport!$H$4="Education",Data!AI215,IF(Transport!$H$4="Mixed-use Building",T218,Data!R215)))</f>
        <v>122100</v>
      </c>
      <c r="B214" t="str">
        <f>IF(Transport!$H$4="Multi-unit Residential",Data!B215,IF(Transport!$H$4="Education",Data!AJ215,IF(Transport!$H$4="Mixed-use Building",U218,Data!S215)))</f>
        <v>Bayview South</v>
      </c>
      <c r="C214" t="str">
        <f>IF(Transport!$H$4="Multi-unit Residential",Data!C215,IF(Transport!$H$4="Education",Data!AK215,IF(Transport!$H$4="Mixed-use Building",V218,Data!T215)))</f>
        <v>New Zealand</v>
      </c>
      <c r="D214">
        <f>IF(Transport!$H$4="Multi-unit Residential",Data!D215,IF(Transport!$H$4="Education",Data!AL215,IF(Transport!$H$4="Mixed-use Building",W218,Data!U215)))</f>
        <v>0</v>
      </c>
      <c r="E214">
        <f>IF(Transport!$H$4="Multi-unit Residential",Data!E215,IF(Transport!$H$4="Education",Data!AM215,IF(Transport!$H$4="Mixed-use Building",X218,Data!V215)))</f>
        <v>0</v>
      </c>
      <c r="F214">
        <f>IF(Transport!$H$4="Multi-unit Residential",Data!F215,IF(Transport!$H$4="Education",Data!AN215,IF(Transport!$H$4="Mixed-use Building",Y218,Data!W215)))</f>
        <v>0</v>
      </c>
      <c r="G214">
        <f>IF(Transport!$H$4="Multi-unit Residential",Data!G215,IF(Transport!$H$4="Education",Data!AO215,IF(Transport!$H$4="Mixed-use Building",Z218,Data!X215)))</f>
        <v>0</v>
      </c>
      <c r="H214">
        <f>IF(Transport!$H$4="Multi-unit Residential",Data!H215,IF(Transport!$H$4="Education",Data!AP215,IF(Transport!$H$4="Mixed-use Building",AA218,Data!Y215)))</f>
        <v>1</v>
      </c>
      <c r="I214">
        <f>IF(Transport!$H$4="Multi-unit Residential",Data!I215,IF(Transport!$H$4="Education",Data!AQ215,IF(Transport!$H$4="Mixed-use Building",AB218,Data!Z215)))</f>
        <v>0</v>
      </c>
      <c r="J214">
        <f>IF(Transport!$H$4="Multi-unit Residential",Data!J215,IF(Transport!$H$4="Education",Data!AR215,IF(Transport!$H$4="Mixed-use Building",AC218,Data!AA215)))</f>
        <v>0</v>
      </c>
      <c r="K214">
        <f>IF(Transport!$H$4="Multi-unit Residential",Data!K215,IF(Transport!$H$4="Education",Data!AS215,IF(Transport!$H$4="Mixed-use Building",AD218,Data!AB215)))</f>
        <v>0</v>
      </c>
      <c r="L214">
        <f>IF(Transport!$H$4="Multi-unit Residential",Data!L215,IF(Transport!$H$4="Education",Data!AT215,IF(Transport!$H$4="Mixed-use Building",AE218,Data!AC215)))</f>
        <v>0</v>
      </c>
      <c r="M214">
        <f>IF(Transport!$H$4="Multi-unit Residential",Data!M215,IF(Transport!$H$4="Education",Data!AU215,IF(Transport!$H$4="Mixed-use Building",AF218,Data!AD215)))</f>
        <v>0.02</v>
      </c>
      <c r="N214" t="str">
        <f>IF(Transport!$H$4="Multi-unit Residential",Data!N215,IF(Transport!$H$4="Education",Data!AV215,IF(Transport!$H$4="Mixed-use Building",AG218,Data!AE215)))</f>
        <v>?</v>
      </c>
      <c r="O214">
        <f>IF(Transport!$H$4="Multi-unit Residential",Data!O215,IF(Transport!$H$4="Education",Data!AW215,IF(Transport!$H$4="Mixed-use Building",AH218,Data!AF215)))</f>
        <v>174.70916919999999</v>
      </c>
      <c r="P214">
        <f>IF(Transport!$H$4="Multi-unit Residential",Data!P215,IF(Transport!$H$4="Education",Data!AX215,IF(Transport!$H$4="Mixed-use Building",AI218,Data!AG215)))</f>
        <v>-36.779684410000002</v>
      </c>
    </row>
    <row r="215" spans="1:16" x14ac:dyDescent="0.55000000000000004">
      <c r="A215">
        <f>IF(Transport!$H$4="Multi-unit Residential",Data!A216,IF(Transport!$H$4="Education",Data!AI216,IF(Transport!$H$4="Mixed-use Building",T219,Data!R216)))</f>
        <v>122200</v>
      </c>
      <c r="B215" t="str">
        <f>IF(Transport!$H$4="Multi-unit Residential",Data!B216,IF(Transport!$H$4="Education",Data!AJ216,IF(Transport!$H$4="Mixed-use Building",U219,Data!S216)))</f>
        <v>Campbells Bay</v>
      </c>
      <c r="C215" t="str">
        <f>IF(Transport!$H$4="Multi-unit Residential",Data!C216,IF(Transport!$H$4="Education",Data!AK216,IF(Transport!$H$4="Mixed-use Building",V219,Data!T216)))</f>
        <v>New Zealand</v>
      </c>
      <c r="D215">
        <f>IF(Transport!$H$4="Multi-unit Residential",Data!D216,IF(Transport!$H$4="Education",Data!AL216,IF(Transport!$H$4="Mixed-use Building",W219,Data!U216)))</f>
        <v>0</v>
      </c>
      <c r="E215">
        <f>IF(Transport!$H$4="Multi-unit Residential",Data!E216,IF(Transport!$H$4="Education",Data!AM216,IF(Transport!$H$4="Mixed-use Building",X219,Data!V216)))</f>
        <v>0</v>
      </c>
      <c r="F215">
        <f>IF(Transport!$H$4="Multi-unit Residential",Data!F216,IF(Transport!$H$4="Education",Data!AN216,IF(Transport!$H$4="Mixed-use Building",Y219,Data!W216)))</f>
        <v>0</v>
      </c>
      <c r="G215">
        <f>IF(Transport!$H$4="Multi-unit Residential",Data!G216,IF(Transport!$H$4="Education",Data!AO216,IF(Transport!$H$4="Mixed-use Building",Z219,Data!X216)))</f>
        <v>0</v>
      </c>
      <c r="H215">
        <f>IF(Transport!$H$4="Multi-unit Residential",Data!H216,IF(Transport!$H$4="Education",Data!AP216,IF(Transport!$H$4="Mixed-use Building",AA219,Data!Y216)))</f>
        <v>1</v>
      </c>
      <c r="I215">
        <f>IF(Transport!$H$4="Multi-unit Residential",Data!I216,IF(Transport!$H$4="Education",Data!AQ216,IF(Transport!$H$4="Mixed-use Building",AB219,Data!Z216)))</f>
        <v>0</v>
      </c>
      <c r="J215">
        <f>IF(Transport!$H$4="Multi-unit Residential",Data!J216,IF(Transport!$H$4="Education",Data!AR216,IF(Transport!$H$4="Mixed-use Building",AC219,Data!AA216)))</f>
        <v>0</v>
      </c>
      <c r="K215">
        <f>IF(Transport!$H$4="Multi-unit Residential",Data!K216,IF(Transport!$H$4="Education",Data!AS216,IF(Transport!$H$4="Mixed-use Building",AD219,Data!AB216)))</f>
        <v>0</v>
      </c>
      <c r="L215">
        <f>IF(Transport!$H$4="Multi-unit Residential",Data!L216,IF(Transport!$H$4="Education",Data!AT216,IF(Transport!$H$4="Mixed-use Building",AE219,Data!AC216)))</f>
        <v>0</v>
      </c>
      <c r="M215">
        <f>IF(Transport!$H$4="Multi-unit Residential",Data!M216,IF(Transport!$H$4="Education",Data!AU216,IF(Transport!$H$4="Mixed-use Building",AF219,Data!AD216)))</f>
        <v>0.02</v>
      </c>
      <c r="N215" t="str">
        <f>IF(Transport!$H$4="Multi-unit Residential",Data!N216,IF(Transport!$H$4="Education",Data!AV216,IF(Transport!$H$4="Mixed-use Building",AG219,Data!AE216)))</f>
        <v>?</v>
      </c>
      <c r="O215">
        <f>IF(Transport!$H$4="Multi-unit Residential",Data!O216,IF(Transport!$H$4="Education",Data!AW216,IF(Transport!$H$4="Mixed-use Building",AH219,Data!AF216)))</f>
        <v>174.75627349999999</v>
      </c>
      <c r="P215">
        <f>IF(Transport!$H$4="Multi-unit Residential",Data!P216,IF(Transport!$H$4="Education",Data!AX216,IF(Transport!$H$4="Mixed-use Building",AI219,Data!AG216)))</f>
        <v>-36.749549049999999</v>
      </c>
    </row>
    <row r="216" spans="1:16" x14ac:dyDescent="0.55000000000000004">
      <c r="A216">
        <f>IF(Transport!$H$4="Multi-unit Residential",Data!A217,IF(Transport!$H$4="Education",Data!AI217,IF(Transport!$H$4="Mixed-use Building",T220,Data!R217)))</f>
        <v>122300</v>
      </c>
      <c r="B216" t="str">
        <f>IF(Transport!$H$4="Multi-unit Residential",Data!B217,IF(Transport!$H$4="Education",Data!AJ217,IF(Transport!$H$4="Mixed-use Building",U220,Data!S217)))</f>
        <v>Royal Heights South</v>
      </c>
      <c r="C216" t="str">
        <f>IF(Transport!$H$4="Multi-unit Residential",Data!C217,IF(Transport!$H$4="Education",Data!AK217,IF(Transport!$H$4="Mixed-use Building",V220,Data!T217)))</f>
        <v>New Zealand</v>
      </c>
      <c r="D216">
        <f>IF(Transport!$H$4="Multi-unit Residential",Data!D217,IF(Transport!$H$4="Education",Data!AL217,IF(Transport!$H$4="Mixed-use Building",W220,Data!U217)))</f>
        <v>0</v>
      </c>
      <c r="E216">
        <f>IF(Transport!$H$4="Multi-unit Residential",Data!E217,IF(Transport!$H$4="Education",Data!AM217,IF(Transport!$H$4="Mixed-use Building",X220,Data!V217)))</f>
        <v>0</v>
      </c>
      <c r="F216">
        <f>IF(Transport!$H$4="Multi-unit Residential",Data!F217,IF(Transport!$H$4="Education",Data!AN217,IF(Transport!$H$4="Mixed-use Building",Y220,Data!W217)))</f>
        <v>0</v>
      </c>
      <c r="G216">
        <f>IF(Transport!$H$4="Multi-unit Residential",Data!G217,IF(Transport!$H$4="Education",Data!AO217,IF(Transport!$H$4="Mixed-use Building",Z220,Data!X217)))</f>
        <v>0</v>
      </c>
      <c r="H216">
        <f>IF(Transport!$H$4="Multi-unit Residential",Data!H217,IF(Transport!$H$4="Education",Data!AP217,IF(Transport!$H$4="Mixed-use Building",AA220,Data!Y217)))</f>
        <v>1</v>
      </c>
      <c r="I216">
        <f>IF(Transport!$H$4="Multi-unit Residential",Data!I217,IF(Transport!$H$4="Education",Data!AQ217,IF(Transport!$H$4="Mixed-use Building",AB220,Data!Z217)))</f>
        <v>0</v>
      </c>
      <c r="J216">
        <f>IF(Transport!$H$4="Multi-unit Residential",Data!J217,IF(Transport!$H$4="Education",Data!AR217,IF(Transport!$H$4="Mixed-use Building",AC220,Data!AA217)))</f>
        <v>0</v>
      </c>
      <c r="K216">
        <f>IF(Transport!$H$4="Multi-unit Residential",Data!K217,IF(Transport!$H$4="Education",Data!AS217,IF(Transport!$H$4="Mixed-use Building",AD220,Data!AB217)))</f>
        <v>0</v>
      </c>
      <c r="L216">
        <f>IF(Transport!$H$4="Multi-unit Residential",Data!L217,IF(Transport!$H$4="Education",Data!AT217,IF(Transport!$H$4="Mixed-use Building",AE220,Data!AC217)))</f>
        <v>0</v>
      </c>
      <c r="M216">
        <f>IF(Transport!$H$4="Multi-unit Residential",Data!M217,IF(Transport!$H$4="Education",Data!AU217,IF(Transport!$H$4="Mixed-use Building",AF220,Data!AD217)))</f>
        <v>0.02</v>
      </c>
      <c r="N216" t="str">
        <f>IF(Transport!$H$4="Multi-unit Residential",Data!N217,IF(Transport!$H$4="Education",Data!AV217,IF(Transport!$H$4="Mixed-use Building",AG220,Data!AE217)))</f>
        <v>?</v>
      </c>
      <c r="O216">
        <f>IF(Transport!$H$4="Multi-unit Residential",Data!O217,IF(Transport!$H$4="Education",Data!AW217,IF(Transport!$H$4="Mixed-use Building",AH220,Data!AF217)))</f>
        <v>174.62832299999999</v>
      </c>
      <c r="P216">
        <f>IF(Transport!$H$4="Multi-unit Residential",Data!P217,IF(Transport!$H$4="Education",Data!AX217,IF(Transport!$H$4="Mixed-use Building",AI220,Data!AG217)))</f>
        <v>-36.835548369999998</v>
      </c>
    </row>
    <row r="217" spans="1:16" x14ac:dyDescent="0.55000000000000004">
      <c r="A217">
        <f>IF(Transport!$H$4="Multi-unit Residential",Data!A218,IF(Transport!$H$4="Education",Data!AI218,IF(Transport!$H$4="Mixed-use Building",T221,Data!R218)))</f>
        <v>122400</v>
      </c>
      <c r="B217" t="str">
        <f>IF(Transport!$H$4="Multi-unit Residential",Data!B218,IF(Transport!$H$4="Education",Data!AJ218,IF(Transport!$H$4="Mixed-use Building",U221,Data!S218)))</f>
        <v>Beach Haven East</v>
      </c>
      <c r="C217" t="str">
        <f>IF(Transport!$H$4="Multi-unit Residential",Data!C218,IF(Transport!$H$4="Education",Data!AK218,IF(Transport!$H$4="Mixed-use Building",V221,Data!T218)))</f>
        <v>New Zealand</v>
      </c>
      <c r="D217">
        <f>IF(Transport!$H$4="Multi-unit Residential",Data!D218,IF(Transport!$H$4="Education",Data!AL218,IF(Transport!$H$4="Mixed-use Building",W221,Data!U218)))</f>
        <v>0</v>
      </c>
      <c r="E217">
        <f>IF(Transport!$H$4="Multi-unit Residential",Data!E218,IF(Transport!$H$4="Education",Data!AM218,IF(Transport!$H$4="Mixed-use Building",X221,Data!V218)))</f>
        <v>0</v>
      </c>
      <c r="F217">
        <f>IF(Transport!$H$4="Multi-unit Residential",Data!F218,IF(Transport!$H$4="Education",Data!AN218,IF(Transport!$H$4="Mixed-use Building",Y221,Data!W218)))</f>
        <v>0</v>
      </c>
      <c r="G217">
        <f>IF(Transport!$H$4="Multi-unit Residential",Data!G218,IF(Transport!$H$4="Education",Data!AO218,IF(Transport!$H$4="Mixed-use Building",Z221,Data!X218)))</f>
        <v>0</v>
      </c>
      <c r="H217">
        <f>IF(Transport!$H$4="Multi-unit Residential",Data!H218,IF(Transport!$H$4="Education",Data!AP218,IF(Transport!$H$4="Mixed-use Building",AA221,Data!Y218)))</f>
        <v>1</v>
      </c>
      <c r="I217">
        <f>IF(Transport!$H$4="Multi-unit Residential",Data!I218,IF(Transport!$H$4="Education",Data!AQ218,IF(Transport!$H$4="Mixed-use Building",AB221,Data!Z218)))</f>
        <v>0</v>
      </c>
      <c r="J217">
        <f>IF(Transport!$H$4="Multi-unit Residential",Data!J218,IF(Transport!$H$4="Education",Data!AR218,IF(Transport!$H$4="Mixed-use Building",AC221,Data!AA218)))</f>
        <v>0</v>
      </c>
      <c r="K217">
        <f>IF(Transport!$H$4="Multi-unit Residential",Data!K218,IF(Transport!$H$4="Education",Data!AS218,IF(Transport!$H$4="Mixed-use Building",AD221,Data!AB218)))</f>
        <v>0</v>
      </c>
      <c r="L217">
        <f>IF(Transport!$H$4="Multi-unit Residential",Data!L218,IF(Transport!$H$4="Education",Data!AT218,IF(Transport!$H$4="Mixed-use Building",AE221,Data!AC218)))</f>
        <v>0</v>
      </c>
      <c r="M217">
        <f>IF(Transport!$H$4="Multi-unit Residential",Data!M218,IF(Transport!$H$4="Education",Data!AU218,IF(Transport!$H$4="Mixed-use Building",AF221,Data!AD218)))</f>
        <v>0.02</v>
      </c>
      <c r="N217" t="str">
        <f>IF(Transport!$H$4="Multi-unit Residential",Data!N218,IF(Transport!$H$4="Education",Data!AV218,IF(Transport!$H$4="Mixed-use Building",AG221,Data!AE218)))</f>
        <v>?</v>
      </c>
      <c r="O217">
        <f>IF(Transport!$H$4="Multi-unit Residential",Data!O218,IF(Transport!$H$4="Education",Data!AW218,IF(Transport!$H$4="Mixed-use Building",AH221,Data!AF218)))</f>
        <v>174.69359130000001</v>
      </c>
      <c r="P217">
        <f>IF(Transport!$H$4="Multi-unit Residential",Data!P218,IF(Transport!$H$4="Education",Data!AX218,IF(Transport!$H$4="Mixed-use Building",AI221,Data!AG218)))</f>
        <v>-36.792682579999997</v>
      </c>
    </row>
    <row r="218" spans="1:16" x14ac:dyDescent="0.55000000000000004">
      <c r="A218">
        <f>IF(Transport!$H$4="Multi-unit Residential",Data!A219,IF(Transport!$H$4="Education",Data!AI219,IF(Transport!$H$4="Mixed-use Building",T222,Data!R219)))</f>
        <v>122500</v>
      </c>
      <c r="B218" t="str">
        <f>IF(Transport!$H$4="Multi-unit Residential",Data!B219,IF(Transport!$H$4="Education",Data!AJ219,IF(Transport!$H$4="Mixed-use Building",U222,Data!S219)))</f>
        <v>Massey East</v>
      </c>
      <c r="C218" t="str">
        <f>IF(Transport!$H$4="Multi-unit Residential",Data!C219,IF(Transport!$H$4="Education",Data!AK219,IF(Transport!$H$4="Mixed-use Building",V222,Data!T219)))</f>
        <v>New Zealand</v>
      </c>
      <c r="D218">
        <f>IF(Transport!$H$4="Multi-unit Residential",Data!D219,IF(Transport!$H$4="Education",Data!AL219,IF(Transport!$H$4="Mixed-use Building",W222,Data!U219)))</f>
        <v>0</v>
      </c>
      <c r="E218">
        <f>IF(Transport!$H$4="Multi-unit Residential",Data!E219,IF(Transport!$H$4="Education",Data!AM219,IF(Transport!$H$4="Mixed-use Building",X222,Data!V219)))</f>
        <v>0</v>
      </c>
      <c r="F218">
        <f>IF(Transport!$H$4="Multi-unit Residential",Data!F219,IF(Transport!$H$4="Education",Data!AN219,IF(Transport!$H$4="Mixed-use Building",Y222,Data!W219)))</f>
        <v>0</v>
      </c>
      <c r="G218">
        <f>IF(Transport!$H$4="Multi-unit Residential",Data!G219,IF(Transport!$H$4="Education",Data!AO219,IF(Transport!$H$4="Mixed-use Building",Z222,Data!X219)))</f>
        <v>0</v>
      </c>
      <c r="H218">
        <f>IF(Transport!$H$4="Multi-unit Residential",Data!H219,IF(Transport!$H$4="Education",Data!AP219,IF(Transport!$H$4="Mixed-use Building",AA222,Data!Y219)))</f>
        <v>1</v>
      </c>
      <c r="I218">
        <f>IF(Transport!$H$4="Multi-unit Residential",Data!I219,IF(Transport!$H$4="Education",Data!AQ219,IF(Transport!$H$4="Mixed-use Building",AB222,Data!Z219)))</f>
        <v>0</v>
      </c>
      <c r="J218">
        <f>IF(Transport!$H$4="Multi-unit Residential",Data!J219,IF(Transport!$H$4="Education",Data!AR219,IF(Transport!$H$4="Mixed-use Building",AC222,Data!AA219)))</f>
        <v>0</v>
      </c>
      <c r="K218">
        <f>IF(Transport!$H$4="Multi-unit Residential",Data!K219,IF(Transport!$H$4="Education",Data!AS219,IF(Transport!$H$4="Mixed-use Building",AD222,Data!AB219)))</f>
        <v>0</v>
      </c>
      <c r="L218">
        <f>IF(Transport!$H$4="Multi-unit Residential",Data!L219,IF(Transport!$H$4="Education",Data!AT219,IF(Transport!$H$4="Mixed-use Building",AE222,Data!AC219)))</f>
        <v>0</v>
      </c>
      <c r="M218">
        <f>IF(Transport!$H$4="Multi-unit Residential",Data!M219,IF(Transport!$H$4="Education",Data!AU219,IF(Transport!$H$4="Mixed-use Building",AF222,Data!AD219)))</f>
        <v>0.02</v>
      </c>
      <c r="N218">
        <f>IF(Transport!$H$4="Multi-unit Residential",Data!N219,IF(Transport!$H$4="Education",Data!AV219,IF(Transport!$H$4="Mixed-use Building",AG222,Data!AE219)))</f>
        <v>0.37289518104125502</v>
      </c>
      <c r="O218">
        <f>IF(Transport!$H$4="Multi-unit Residential",Data!O219,IF(Transport!$H$4="Education",Data!AW219,IF(Transport!$H$4="Mixed-use Building",AH222,Data!AF219)))</f>
        <v>174.61901130000001</v>
      </c>
      <c r="P218">
        <f>IF(Transport!$H$4="Multi-unit Residential",Data!P219,IF(Transport!$H$4="Education",Data!AX219,IF(Transport!$H$4="Mixed-use Building",AI222,Data!AG219)))</f>
        <v>-36.842302170000004</v>
      </c>
    </row>
    <row r="219" spans="1:16" x14ac:dyDescent="0.55000000000000004">
      <c r="A219">
        <f>IF(Transport!$H$4="Multi-unit Residential",Data!A220,IF(Transport!$H$4="Education",Data!AI220,IF(Transport!$H$4="Mixed-use Building",T223,Data!R220)))</f>
        <v>122600</v>
      </c>
      <c r="B219" t="str">
        <f>IF(Transport!$H$4="Multi-unit Residential",Data!B220,IF(Transport!$H$4="Education",Data!AJ220,IF(Transport!$H$4="Mixed-use Building",U223,Data!S220)))</f>
        <v>Forrest Hill North</v>
      </c>
      <c r="C219" t="str">
        <f>IF(Transport!$H$4="Multi-unit Residential",Data!C220,IF(Transport!$H$4="Education",Data!AK220,IF(Transport!$H$4="Mixed-use Building",V223,Data!T220)))</f>
        <v>New Zealand</v>
      </c>
      <c r="D219">
        <f>IF(Transport!$H$4="Multi-unit Residential",Data!D220,IF(Transport!$H$4="Education",Data!AL220,IF(Transport!$H$4="Mixed-use Building",W223,Data!U220)))</f>
        <v>0</v>
      </c>
      <c r="E219">
        <f>IF(Transport!$H$4="Multi-unit Residential",Data!E220,IF(Transport!$H$4="Education",Data!AM220,IF(Transport!$H$4="Mixed-use Building",X223,Data!V220)))</f>
        <v>0</v>
      </c>
      <c r="F219">
        <f>IF(Transport!$H$4="Multi-unit Residential",Data!F220,IF(Transport!$H$4="Education",Data!AN220,IF(Transport!$H$4="Mixed-use Building",Y223,Data!W220)))</f>
        <v>0</v>
      </c>
      <c r="G219">
        <f>IF(Transport!$H$4="Multi-unit Residential",Data!G220,IF(Transport!$H$4="Education",Data!AO220,IF(Transport!$H$4="Mixed-use Building",Z223,Data!X220)))</f>
        <v>0</v>
      </c>
      <c r="H219">
        <f>IF(Transport!$H$4="Multi-unit Residential",Data!H220,IF(Transport!$H$4="Education",Data!AP220,IF(Transport!$H$4="Mixed-use Building",AA223,Data!Y220)))</f>
        <v>1</v>
      </c>
      <c r="I219">
        <f>IF(Transport!$H$4="Multi-unit Residential",Data!I220,IF(Transport!$H$4="Education",Data!AQ220,IF(Transport!$H$4="Mixed-use Building",AB223,Data!Z220)))</f>
        <v>0</v>
      </c>
      <c r="J219">
        <f>IF(Transport!$H$4="Multi-unit Residential",Data!J220,IF(Transport!$H$4="Education",Data!AR220,IF(Transport!$H$4="Mixed-use Building",AC223,Data!AA220)))</f>
        <v>0</v>
      </c>
      <c r="K219">
        <f>IF(Transport!$H$4="Multi-unit Residential",Data!K220,IF(Transport!$H$4="Education",Data!AS220,IF(Transport!$H$4="Mixed-use Building",AD223,Data!AB220)))</f>
        <v>0</v>
      </c>
      <c r="L219">
        <f>IF(Transport!$H$4="Multi-unit Residential",Data!L220,IF(Transport!$H$4="Education",Data!AT220,IF(Transport!$H$4="Mixed-use Building",AE223,Data!AC220)))</f>
        <v>0</v>
      </c>
      <c r="M219">
        <f>IF(Transport!$H$4="Multi-unit Residential",Data!M220,IF(Transport!$H$4="Education",Data!AU220,IF(Transport!$H$4="Mixed-use Building",AF223,Data!AD220)))</f>
        <v>0.02</v>
      </c>
      <c r="N219">
        <f>IF(Transport!$H$4="Multi-unit Residential",Data!N220,IF(Transport!$H$4="Education",Data!AV220,IF(Transport!$H$4="Mixed-use Building",AG223,Data!AE220)))</f>
        <v>2.1256483213507398</v>
      </c>
      <c r="O219">
        <f>IF(Transport!$H$4="Multi-unit Residential",Data!O220,IF(Transport!$H$4="Education",Data!AW220,IF(Transport!$H$4="Mixed-use Building",AH223,Data!AF220)))</f>
        <v>174.74653979999999</v>
      </c>
      <c r="P219">
        <f>IF(Transport!$H$4="Multi-unit Residential",Data!P220,IF(Transport!$H$4="Education",Data!AX220,IF(Transport!$H$4="Mixed-use Building",AI223,Data!AG220)))</f>
        <v>-36.757183470000001</v>
      </c>
    </row>
    <row r="220" spans="1:16" x14ac:dyDescent="0.55000000000000004">
      <c r="A220">
        <f>IF(Transport!$H$4="Multi-unit Residential",Data!A221,IF(Transport!$H$4="Education",Data!AI221,IF(Transport!$H$4="Mixed-use Building",T224,Data!R221)))</f>
        <v>122700</v>
      </c>
      <c r="B220" t="str">
        <f>IF(Transport!$H$4="Multi-unit Residential",Data!B221,IF(Transport!$H$4="Education",Data!AJ221,IF(Transport!$H$4="Mixed-use Building",U224,Data!S221)))</f>
        <v>Glenfield North</v>
      </c>
      <c r="C220" t="str">
        <f>IF(Transport!$H$4="Multi-unit Residential",Data!C221,IF(Transport!$H$4="Education",Data!AK221,IF(Transport!$H$4="Mixed-use Building",V224,Data!T221)))</f>
        <v>New Zealand</v>
      </c>
      <c r="D220">
        <f>IF(Transport!$H$4="Multi-unit Residential",Data!D221,IF(Transport!$H$4="Education",Data!AL221,IF(Transport!$H$4="Mixed-use Building",W224,Data!U221)))</f>
        <v>0</v>
      </c>
      <c r="E220">
        <f>IF(Transport!$H$4="Multi-unit Residential",Data!E221,IF(Transport!$H$4="Education",Data!AM221,IF(Transport!$H$4="Mixed-use Building",X224,Data!V221)))</f>
        <v>0</v>
      </c>
      <c r="F220">
        <f>IF(Transport!$H$4="Multi-unit Residential",Data!F221,IF(Transport!$H$4="Education",Data!AN221,IF(Transport!$H$4="Mixed-use Building",Y224,Data!W221)))</f>
        <v>0</v>
      </c>
      <c r="G220">
        <f>IF(Transport!$H$4="Multi-unit Residential",Data!G221,IF(Transport!$H$4="Education",Data!AO221,IF(Transport!$H$4="Mixed-use Building",Z224,Data!X221)))</f>
        <v>0</v>
      </c>
      <c r="H220">
        <f>IF(Transport!$H$4="Multi-unit Residential",Data!H221,IF(Transport!$H$4="Education",Data!AP221,IF(Transport!$H$4="Mixed-use Building",AA224,Data!Y221)))</f>
        <v>1</v>
      </c>
      <c r="I220">
        <f>IF(Transport!$H$4="Multi-unit Residential",Data!I221,IF(Transport!$H$4="Education",Data!AQ221,IF(Transport!$H$4="Mixed-use Building",AB224,Data!Z221)))</f>
        <v>0</v>
      </c>
      <c r="J220">
        <f>IF(Transport!$H$4="Multi-unit Residential",Data!J221,IF(Transport!$H$4="Education",Data!AR221,IF(Transport!$H$4="Mixed-use Building",AC224,Data!AA221)))</f>
        <v>0</v>
      </c>
      <c r="K220">
        <f>IF(Transport!$H$4="Multi-unit Residential",Data!K221,IF(Transport!$H$4="Education",Data!AS221,IF(Transport!$H$4="Mixed-use Building",AD224,Data!AB221)))</f>
        <v>0</v>
      </c>
      <c r="L220">
        <f>IF(Transport!$H$4="Multi-unit Residential",Data!L221,IF(Transport!$H$4="Education",Data!AT221,IF(Transport!$H$4="Mixed-use Building",AE224,Data!AC221)))</f>
        <v>0</v>
      </c>
      <c r="M220">
        <f>IF(Transport!$H$4="Multi-unit Residential",Data!M221,IF(Transport!$H$4="Education",Data!AU221,IF(Transport!$H$4="Mixed-use Building",AF224,Data!AD221)))</f>
        <v>0.02</v>
      </c>
      <c r="N220">
        <f>IF(Transport!$H$4="Multi-unit Residential",Data!N221,IF(Transport!$H$4="Education",Data!AV221,IF(Transport!$H$4="Mixed-use Building",AG224,Data!AE221)))</f>
        <v>0.97916827120136896</v>
      </c>
      <c r="O220">
        <f>IF(Transport!$H$4="Multi-unit Residential",Data!O221,IF(Transport!$H$4="Education",Data!AW221,IF(Transport!$H$4="Mixed-use Building",AH224,Data!AF221)))</f>
        <v>174.72661350000001</v>
      </c>
      <c r="P220">
        <f>IF(Transport!$H$4="Multi-unit Residential",Data!P221,IF(Transport!$H$4="Education",Data!AX221,IF(Transport!$H$4="Mixed-use Building",AI224,Data!AG221)))</f>
        <v>-36.773880900000002</v>
      </c>
    </row>
    <row r="221" spans="1:16" x14ac:dyDescent="0.55000000000000004">
      <c r="A221">
        <f>IF(Transport!$H$4="Multi-unit Residential",Data!A222,IF(Transport!$H$4="Education",Data!AI222,IF(Transport!$H$4="Mixed-use Building",T225,Data!R222)))</f>
        <v>122800</v>
      </c>
      <c r="B221" t="str">
        <f>IF(Transport!$H$4="Multi-unit Residential",Data!B222,IF(Transport!$H$4="Education",Data!AJ222,IF(Transport!$H$4="Mixed-use Building",U225,Data!S222)))</f>
        <v>Birkdale North</v>
      </c>
      <c r="C221" t="str">
        <f>IF(Transport!$H$4="Multi-unit Residential",Data!C222,IF(Transport!$H$4="Education",Data!AK222,IF(Transport!$H$4="Mixed-use Building",V225,Data!T222)))</f>
        <v>New Zealand</v>
      </c>
      <c r="D221">
        <f>IF(Transport!$H$4="Multi-unit Residential",Data!D222,IF(Transport!$H$4="Education",Data!AL222,IF(Transport!$H$4="Mixed-use Building",W225,Data!U222)))</f>
        <v>0</v>
      </c>
      <c r="E221">
        <f>IF(Transport!$H$4="Multi-unit Residential",Data!E222,IF(Transport!$H$4="Education",Data!AM222,IF(Transport!$H$4="Mixed-use Building",X225,Data!V222)))</f>
        <v>0</v>
      </c>
      <c r="F221">
        <f>IF(Transport!$H$4="Multi-unit Residential",Data!F222,IF(Transport!$H$4="Education",Data!AN222,IF(Transport!$H$4="Mixed-use Building",Y225,Data!W222)))</f>
        <v>0</v>
      </c>
      <c r="G221">
        <f>IF(Transport!$H$4="Multi-unit Residential",Data!G222,IF(Transport!$H$4="Education",Data!AO222,IF(Transport!$H$4="Mixed-use Building",Z225,Data!X222)))</f>
        <v>0</v>
      </c>
      <c r="H221">
        <f>IF(Transport!$H$4="Multi-unit Residential",Data!H222,IF(Transport!$H$4="Education",Data!AP222,IF(Transport!$H$4="Mixed-use Building",AA225,Data!Y222)))</f>
        <v>0.89</v>
      </c>
      <c r="I221">
        <f>IF(Transport!$H$4="Multi-unit Residential",Data!I222,IF(Transport!$H$4="Education",Data!AQ222,IF(Transport!$H$4="Mixed-use Building",AB225,Data!Z222)))</f>
        <v>0</v>
      </c>
      <c r="J221">
        <f>IF(Transport!$H$4="Multi-unit Residential",Data!J222,IF(Transport!$H$4="Education",Data!AR222,IF(Transport!$H$4="Mixed-use Building",AC225,Data!AA222)))</f>
        <v>0</v>
      </c>
      <c r="K221">
        <f>IF(Transport!$H$4="Multi-unit Residential",Data!K222,IF(Transport!$H$4="Education",Data!AS222,IF(Transport!$H$4="Mixed-use Building",AD225,Data!AB222)))</f>
        <v>0</v>
      </c>
      <c r="L221">
        <f>IF(Transport!$H$4="Multi-unit Residential",Data!L222,IF(Transport!$H$4="Education",Data!AT222,IF(Transport!$H$4="Mixed-use Building",AE225,Data!AC222)))</f>
        <v>0.11</v>
      </c>
      <c r="M221">
        <f>IF(Transport!$H$4="Multi-unit Residential",Data!M222,IF(Transport!$H$4="Education",Data!AU222,IF(Transport!$H$4="Mixed-use Building",AF225,Data!AD222)))</f>
        <v>0.02</v>
      </c>
      <c r="N221">
        <f>IF(Transport!$H$4="Multi-unit Residential",Data!N222,IF(Transport!$H$4="Education",Data!AV222,IF(Transport!$H$4="Mixed-use Building",AG225,Data!AE222)))</f>
        <v>1.45474359960893</v>
      </c>
      <c r="O221">
        <f>IF(Transport!$H$4="Multi-unit Residential",Data!O222,IF(Transport!$H$4="Education",Data!AW222,IF(Transport!$H$4="Mixed-use Building",AH225,Data!AF222)))</f>
        <v>174.7009238</v>
      </c>
      <c r="P221">
        <f>IF(Transport!$H$4="Multi-unit Residential",Data!P222,IF(Transport!$H$4="Education",Data!AX222,IF(Transport!$H$4="Mixed-use Building",AI225,Data!AG222)))</f>
        <v>-36.793682250000003</v>
      </c>
    </row>
    <row r="222" spans="1:16" x14ac:dyDescent="0.55000000000000004">
      <c r="A222">
        <f>IF(Transport!$H$4="Multi-unit Residential",Data!A223,IF(Transport!$H$4="Education",Data!AI223,IF(Transport!$H$4="Mixed-use Building",T226,Data!R223)))</f>
        <v>122900</v>
      </c>
      <c r="B222" t="str">
        <f>IF(Transport!$H$4="Multi-unit Residential",Data!B223,IF(Transport!$H$4="Education",Data!AJ223,IF(Transport!$H$4="Mixed-use Building",U226,Data!S223)))</f>
        <v>Massey South</v>
      </c>
      <c r="C222" t="str">
        <f>IF(Transport!$H$4="Multi-unit Residential",Data!C223,IF(Transport!$H$4="Education",Data!AK223,IF(Transport!$H$4="Mixed-use Building",V226,Data!T223)))</f>
        <v>New Zealand</v>
      </c>
      <c r="D222">
        <f>IF(Transport!$H$4="Multi-unit Residential",Data!D223,IF(Transport!$H$4="Education",Data!AL223,IF(Transport!$H$4="Mixed-use Building",W226,Data!U223)))</f>
        <v>0</v>
      </c>
      <c r="E222">
        <f>IF(Transport!$H$4="Multi-unit Residential",Data!E223,IF(Transport!$H$4="Education",Data!AM223,IF(Transport!$H$4="Mixed-use Building",X226,Data!V223)))</f>
        <v>0</v>
      </c>
      <c r="F222">
        <f>IF(Transport!$H$4="Multi-unit Residential",Data!F223,IF(Transport!$H$4="Education",Data!AN223,IF(Transport!$H$4="Mixed-use Building",Y226,Data!W223)))</f>
        <v>0</v>
      </c>
      <c r="G222">
        <f>IF(Transport!$H$4="Multi-unit Residential",Data!G223,IF(Transport!$H$4="Education",Data!AO223,IF(Transport!$H$4="Mixed-use Building",Z226,Data!X223)))</f>
        <v>0</v>
      </c>
      <c r="H222">
        <f>IF(Transport!$H$4="Multi-unit Residential",Data!H223,IF(Transport!$H$4="Education",Data!AP223,IF(Transport!$H$4="Mixed-use Building",AA226,Data!Y223)))</f>
        <v>1</v>
      </c>
      <c r="I222">
        <f>IF(Transport!$H$4="Multi-unit Residential",Data!I223,IF(Transport!$H$4="Education",Data!AQ223,IF(Transport!$H$4="Mixed-use Building",AB226,Data!Z223)))</f>
        <v>0</v>
      </c>
      <c r="J222">
        <f>IF(Transport!$H$4="Multi-unit Residential",Data!J223,IF(Transport!$H$4="Education",Data!AR223,IF(Transport!$H$4="Mixed-use Building",AC226,Data!AA223)))</f>
        <v>0</v>
      </c>
      <c r="K222">
        <f>IF(Transport!$H$4="Multi-unit Residential",Data!K223,IF(Transport!$H$4="Education",Data!AS223,IF(Transport!$H$4="Mixed-use Building",AD226,Data!AB223)))</f>
        <v>0</v>
      </c>
      <c r="L222">
        <f>IF(Transport!$H$4="Multi-unit Residential",Data!L223,IF(Transport!$H$4="Education",Data!AT223,IF(Transport!$H$4="Mixed-use Building",AE226,Data!AC223)))</f>
        <v>0</v>
      </c>
      <c r="M222">
        <f>IF(Transport!$H$4="Multi-unit Residential",Data!M223,IF(Transport!$H$4="Education",Data!AU223,IF(Transport!$H$4="Mixed-use Building",AF226,Data!AD223)))</f>
        <v>0.02</v>
      </c>
      <c r="N222" t="str">
        <f>IF(Transport!$H$4="Multi-unit Residential",Data!N223,IF(Transport!$H$4="Education",Data!AV223,IF(Transport!$H$4="Mixed-use Building",AG226,Data!AE223)))</f>
        <v>?</v>
      </c>
      <c r="O222">
        <f>IF(Transport!$H$4="Multi-unit Residential",Data!O223,IF(Transport!$H$4="Education",Data!AW223,IF(Transport!$H$4="Mixed-use Building",AH226,Data!AF223)))</f>
        <v>174.61625900000001</v>
      </c>
      <c r="P222">
        <f>IF(Transport!$H$4="Multi-unit Residential",Data!P223,IF(Transport!$H$4="Education",Data!AX223,IF(Transport!$H$4="Mixed-use Building",AI226,Data!AG223)))</f>
        <v>-36.849949879999997</v>
      </c>
    </row>
    <row r="223" spans="1:16" x14ac:dyDescent="0.55000000000000004">
      <c r="A223">
        <f>IF(Transport!$H$4="Multi-unit Residential",Data!A224,IF(Transport!$H$4="Education",Data!AI224,IF(Transport!$H$4="Mixed-use Building",T227,Data!R224)))</f>
        <v>123000</v>
      </c>
      <c r="B223" t="str">
        <f>IF(Transport!$H$4="Multi-unit Residential",Data!B224,IF(Transport!$H$4="Education",Data!AJ224,IF(Transport!$H$4="Mixed-use Building",U227,Data!S224)))</f>
        <v>Ranui North</v>
      </c>
      <c r="C223" t="str">
        <f>IF(Transport!$H$4="Multi-unit Residential",Data!C224,IF(Transport!$H$4="Education",Data!AK224,IF(Transport!$H$4="Mixed-use Building",V227,Data!T224)))</f>
        <v>New Zealand</v>
      </c>
      <c r="D223">
        <f>IF(Transport!$H$4="Multi-unit Residential",Data!D224,IF(Transport!$H$4="Education",Data!AL224,IF(Transport!$H$4="Mixed-use Building",W227,Data!U224)))</f>
        <v>0</v>
      </c>
      <c r="E223">
        <f>IF(Transport!$H$4="Multi-unit Residential",Data!E224,IF(Transport!$H$4="Education",Data!AM224,IF(Transport!$H$4="Mixed-use Building",X227,Data!V224)))</f>
        <v>0</v>
      </c>
      <c r="F223">
        <f>IF(Transport!$H$4="Multi-unit Residential",Data!F224,IF(Transport!$H$4="Education",Data!AN224,IF(Transport!$H$4="Mixed-use Building",Y227,Data!W224)))</f>
        <v>0</v>
      </c>
      <c r="G223">
        <f>IF(Transport!$H$4="Multi-unit Residential",Data!G224,IF(Transport!$H$4="Education",Data!AO224,IF(Transport!$H$4="Mixed-use Building",Z227,Data!X224)))</f>
        <v>0</v>
      </c>
      <c r="H223">
        <f>IF(Transport!$H$4="Multi-unit Residential",Data!H224,IF(Transport!$H$4="Education",Data!AP224,IF(Transport!$H$4="Mixed-use Building",AA227,Data!Y224)))</f>
        <v>1</v>
      </c>
      <c r="I223">
        <f>IF(Transport!$H$4="Multi-unit Residential",Data!I224,IF(Transport!$H$4="Education",Data!AQ224,IF(Transport!$H$4="Mixed-use Building",AB227,Data!Z224)))</f>
        <v>0</v>
      </c>
      <c r="J223">
        <f>IF(Transport!$H$4="Multi-unit Residential",Data!J224,IF(Transport!$H$4="Education",Data!AR224,IF(Transport!$H$4="Mixed-use Building",AC227,Data!AA224)))</f>
        <v>0</v>
      </c>
      <c r="K223">
        <f>IF(Transport!$H$4="Multi-unit Residential",Data!K224,IF(Transport!$H$4="Education",Data!AS224,IF(Transport!$H$4="Mixed-use Building",AD227,Data!AB224)))</f>
        <v>0</v>
      </c>
      <c r="L223">
        <f>IF(Transport!$H$4="Multi-unit Residential",Data!L224,IF(Transport!$H$4="Education",Data!AT224,IF(Transport!$H$4="Mixed-use Building",AE227,Data!AC224)))</f>
        <v>0</v>
      </c>
      <c r="M223">
        <f>IF(Transport!$H$4="Multi-unit Residential",Data!M224,IF(Transport!$H$4="Education",Data!AU224,IF(Transport!$H$4="Mixed-use Building",AF227,Data!AD224)))</f>
        <v>0.02</v>
      </c>
      <c r="N223" t="str">
        <f>IF(Transport!$H$4="Multi-unit Residential",Data!N224,IF(Transport!$H$4="Education",Data!AV224,IF(Transport!$H$4="Mixed-use Building",AG227,Data!AE224)))</f>
        <v>?</v>
      </c>
      <c r="O223">
        <f>IF(Transport!$H$4="Multi-unit Residential",Data!O224,IF(Transport!$H$4="Education",Data!AW224,IF(Transport!$H$4="Mixed-use Building",AH227,Data!AF224)))</f>
        <v>174.6022059</v>
      </c>
      <c r="P223">
        <f>IF(Transport!$H$4="Multi-unit Residential",Data!P224,IF(Transport!$H$4="Education",Data!AX224,IF(Transport!$H$4="Mixed-use Building",AI227,Data!AG224)))</f>
        <v>-36.860058739999999</v>
      </c>
    </row>
    <row r="224" spans="1:16" x14ac:dyDescent="0.55000000000000004">
      <c r="A224">
        <f>IF(Transport!$H$4="Multi-unit Residential",Data!A225,IF(Transport!$H$4="Education",Data!AI225,IF(Transport!$H$4="Mixed-use Building",T228,Data!R225)))</f>
        <v>123100</v>
      </c>
      <c r="B224" t="str">
        <f>IF(Transport!$H$4="Multi-unit Residential",Data!B225,IF(Transport!$H$4="Education",Data!AJ225,IF(Transport!$H$4="Mixed-use Building",U228,Data!S225)))</f>
        <v>Glenfield West</v>
      </c>
      <c r="C224" t="str">
        <f>IF(Transport!$H$4="Multi-unit Residential",Data!C225,IF(Transport!$H$4="Education",Data!AK225,IF(Transport!$H$4="Mixed-use Building",V228,Data!T225)))</f>
        <v>New Zealand</v>
      </c>
      <c r="D224">
        <f>IF(Transport!$H$4="Multi-unit Residential",Data!D225,IF(Transport!$H$4="Education",Data!AL225,IF(Transport!$H$4="Mixed-use Building",W228,Data!U225)))</f>
        <v>0</v>
      </c>
      <c r="E224">
        <f>IF(Transport!$H$4="Multi-unit Residential",Data!E225,IF(Transport!$H$4="Education",Data!AM225,IF(Transport!$H$4="Mixed-use Building",X228,Data!V225)))</f>
        <v>0</v>
      </c>
      <c r="F224">
        <f>IF(Transport!$H$4="Multi-unit Residential",Data!F225,IF(Transport!$H$4="Education",Data!AN225,IF(Transport!$H$4="Mixed-use Building",Y228,Data!W225)))</f>
        <v>0</v>
      </c>
      <c r="G224">
        <f>IF(Transport!$H$4="Multi-unit Residential",Data!G225,IF(Transport!$H$4="Education",Data!AO225,IF(Transport!$H$4="Mixed-use Building",Z228,Data!X225)))</f>
        <v>0</v>
      </c>
      <c r="H224">
        <f>IF(Transport!$H$4="Multi-unit Residential",Data!H225,IF(Transport!$H$4="Education",Data!AP225,IF(Transport!$H$4="Mixed-use Building",AA228,Data!Y225)))</f>
        <v>1</v>
      </c>
      <c r="I224">
        <f>IF(Transport!$H$4="Multi-unit Residential",Data!I225,IF(Transport!$H$4="Education",Data!AQ225,IF(Transport!$H$4="Mixed-use Building",AB228,Data!Z225)))</f>
        <v>0</v>
      </c>
      <c r="J224">
        <f>IF(Transport!$H$4="Multi-unit Residential",Data!J225,IF(Transport!$H$4="Education",Data!AR225,IF(Transport!$H$4="Mixed-use Building",AC228,Data!AA225)))</f>
        <v>0</v>
      </c>
      <c r="K224">
        <f>IF(Transport!$H$4="Multi-unit Residential",Data!K225,IF(Transport!$H$4="Education",Data!AS225,IF(Transport!$H$4="Mixed-use Building",AD228,Data!AB225)))</f>
        <v>0</v>
      </c>
      <c r="L224">
        <f>IF(Transport!$H$4="Multi-unit Residential",Data!L225,IF(Transport!$H$4="Education",Data!AT225,IF(Transport!$H$4="Mixed-use Building",AE228,Data!AC225)))</f>
        <v>0</v>
      </c>
      <c r="M224">
        <f>IF(Transport!$H$4="Multi-unit Residential",Data!M225,IF(Transport!$H$4="Education",Data!AU225,IF(Transport!$H$4="Mixed-use Building",AF228,Data!AD225)))</f>
        <v>0.02</v>
      </c>
      <c r="N224">
        <f>IF(Transport!$H$4="Multi-unit Residential",Data!N225,IF(Transport!$H$4="Education",Data!AV225,IF(Transport!$H$4="Mixed-use Building",AG228,Data!AE225)))</f>
        <v>1.4838636276674899</v>
      </c>
      <c r="O224">
        <f>IF(Transport!$H$4="Multi-unit Residential",Data!O225,IF(Transport!$H$4="Education",Data!AW225,IF(Transport!$H$4="Mixed-use Building",AH228,Data!AF225)))</f>
        <v>174.7178979</v>
      </c>
      <c r="P224">
        <f>IF(Transport!$H$4="Multi-unit Residential",Data!P225,IF(Transport!$H$4="Education",Data!AX225,IF(Transport!$H$4="Mixed-use Building",AI228,Data!AG225)))</f>
        <v>-36.782683210000002</v>
      </c>
    </row>
    <row r="225" spans="1:16" x14ac:dyDescent="0.55000000000000004">
      <c r="A225">
        <f>IF(Transport!$H$4="Multi-unit Residential",Data!A226,IF(Transport!$H$4="Education",Data!AI226,IF(Transport!$H$4="Mixed-use Building",T229,Data!R226)))</f>
        <v>123200</v>
      </c>
      <c r="B225" t="str">
        <f>IF(Transport!$H$4="Multi-unit Residential",Data!B226,IF(Transport!$H$4="Education",Data!AJ226,IF(Transport!$H$4="Mixed-use Building",U229,Data!S226)))</f>
        <v>Te Atatu Peninsula North West</v>
      </c>
      <c r="C225" t="str">
        <f>IF(Transport!$H$4="Multi-unit Residential",Data!C226,IF(Transport!$H$4="Education",Data!AK226,IF(Transport!$H$4="Mixed-use Building",V229,Data!T226)))</f>
        <v>New Zealand</v>
      </c>
      <c r="D225">
        <f>IF(Transport!$H$4="Multi-unit Residential",Data!D226,IF(Transport!$H$4="Education",Data!AL226,IF(Transport!$H$4="Mixed-use Building",W229,Data!U226)))</f>
        <v>0</v>
      </c>
      <c r="E225">
        <f>IF(Transport!$H$4="Multi-unit Residential",Data!E226,IF(Transport!$H$4="Education",Data!AM226,IF(Transport!$H$4="Mixed-use Building",X229,Data!V226)))</f>
        <v>0</v>
      </c>
      <c r="F225">
        <f>IF(Transport!$H$4="Multi-unit Residential",Data!F226,IF(Transport!$H$4="Education",Data!AN226,IF(Transport!$H$4="Mixed-use Building",Y229,Data!W226)))</f>
        <v>0</v>
      </c>
      <c r="G225">
        <f>IF(Transport!$H$4="Multi-unit Residential",Data!G226,IF(Transport!$H$4="Education",Data!AO226,IF(Transport!$H$4="Mixed-use Building",Z229,Data!X226)))</f>
        <v>0</v>
      </c>
      <c r="H225">
        <f>IF(Transport!$H$4="Multi-unit Residential",Data!H226,IF(Transport!$H$4="Education",Data!AP226,IF(Transport!$H$4="Mixed-use Building",AA229,Data!Y226)))</f>
        <v>1</v>
      </c>
      <c r="I225">
        <f>IF(Transport!$H$4="Multi-unit Residential",Data!I226,IF(Transport!$H$4="Education",Data!AQ226,IF(Transport!$H$4="Mixed-use Building",AB229,Data!Z226)))</f>
        <v>0</v>
      </c>
      <c r="J225">
        <f>IF(Transport!$H$4="Multi-unit Residential",Data!J226,IF(Transport!$H$4="Education",Data!AR226,IF(Transport!$H$4="Mixed-use Building",AC229,Data!AA226)))</f>
        <v>0</v>
      </c>
      <c r="K225">
        <f>IF(Transport!$H$4="Multi-unit Residential",Data!K226,IF(Transport!$H$4="Education",Data!AS226,IF(Transport!$H$4="Mixed-use Building",AD229,Data!AB226)))</f>
        <v>0</v>
      </c>
      <c r="L225">
        <f>IF(Transport!$H$4="Multi-unit Residential",Data!L226,IF(Transport!$H$4="Education",Data!AT226,IF(Transport!$H$4="Mixed-use Building",AE229,Data!AC226)))</f>
        <v>0</v>
      </c>
      <c r="M225">
        <f>IF(Transport!$H$4="Multi-unit Residential",Data!M226,IF(Transport!$H$4="Education",Data!AU226,IF(Transport!$H$4="Mixed-use Building",AF229,Data!AD226)))</f>
        <v>0.02</v>
      </c>
      <c r="N225" t="str">
        <f>IF(Transport!$H$4="Multi-unit Residential",Data!N226,IF(Transport!$H$4="Education",Data!AV226,IF(Transport!$H$4="Mixed-use Building",AG229,Data!AE226)))</f>
        <v>?</v>
      </c>
      <c r="O225">
        <f>IF(Transport!$H$4="Multi-unit Residential",Data!O226,IF(Transport!$H$4="Education",Data!AW226,IF(Transport!$H$4="Mixed-use Building",AH229,Data!AF226)))</f>
        <v>174.6452257</v>
      </c>
      <c r="P225">
        <f>IF(Transport!$H$4="Multi-unit Residential",Data!P226,IF(Transport!$H$4="Education",Data!AX226,IF(Transport!$H$4="Mixed-use Building",AI229,Data!AG226)))</f>
        <v>-36.833224729999998</v>
      </c>
    </row>
    <row r="226" spans="1:16" x14ac:dyDescent="0.55000000000000004">
      <c r="A226">
        <f>IF(Transport!$H$4="Multi-unit Residential",Data!A227,IF(Transport!$H$4="Education",Data!AI227,IF(Transport!$H$4="Mixed-use Building",T230,Data!R227)))</f>
        <v>123300</v>
      </c>
      <c r="B226" t="str">
        <f>IF(Transport!$H$4="Multi-unit Residential",Data!B227,IF(Transport!$H$4="Education",Data!AJ227,IF(Transport!$H$4="Mixed-use Building",U230,Data!S227)))</f>
        <v>Glenfield South West</v>
      </c>
      <c r="C226" t="str">
        <f>IF(Transport!$H$4="Multi-unit Residential",Data!C227,IF(Transport!$H$4="Education",Data!AK227,IF(Transport!$H$4="Mixed-use Building",V230,Data!T227)))</f>
        <v>New Zealand</v>
      </c>
      <c r="D226">
        <f>IF(Transport!$H$4="Multi-unit Residential",Data!D227,IF(Transport!$H$4="Education",Data!AL227,IF(Transport!$H$4="Mixed-use Building",W230,Data!U227)))</f>
        <v>0</v>
      </c>
      <c r="E226">
        <f>IF(Transport!$H$4="Multi-unit Residential",Data!E227,IF(Transport!$H$4="Education",Data!AM227,IF(Transport!$H$4="Mixed-use Building",X230,Data!V227)))</f>
        <v>0</v>
      </c>
      <c r="F226">
        <f>IF(Transport!$H$4="Multi-unit Residential",Data!F227,IF(Transport!$H$4="Education",Data!AN227,IF(Transport!$H$4="Mixed-use Building",Y230,Data!W227)))</f>
        <v>0</v>
      </c>
      <c r="G226">
        <f>IF(Transport!$H$4="Multi-unit Residential",Data!G227,IF(Transport!$H$4="Education",Data!AO227,IF(Transport!$H$4="Mixed-use Building",Z230,Data!X227)))</f>
        <v>0</v>
      </c>
      <c r="H226">
        <f>IF(Transport!$H$4="Multi-unit Residential",Data!H227,IF(Transport!$H$4="Education",Data!AP227,IF(Transport!$H$4="Mixed-use Building",AA230,Data!Y227)))</f>
        <v>1</v>
      </c>
      <c r="I226">
        <f>IF(Transport!$H$4="Multi-unit Residential",Data!I227,IF(Transport!$H$4="Education",Data!AQ227,IF(Transport!$H$4="Mixed-use Building",AB230,Data!Z227)))</f>
        <v>0</v>
      </c>
      <c r="J226">
        <f>IF(Transport!$H$4="Multi-unit Residential",Data!J227,IF(Transport!$H$4="Education",Data!AR227,IF(Transport!$H$4="Mixed-use Building",AC230,Data!AA227)))</f>
        <v>0</v>
      </c>
      <c r="K226">
        <f>IF(Transport!$H$4="Multi-unit Residential",Data!K227,IF(Transport!$H$4="Education",Data!AS227,IF(Transport!$H$4="Mixed-use Building",AD230,Data!AB227)))</f>
        <v>0</v>
      </c>
      <c r="L226">
        <f>IF(Transport!$H$4="Multi-unit Residential",Data!L227,IF(Transport!$H$4="Education",Data!AT227,IF(Transport!$H$4="Mixed-use Building",AE230,Data!AC227)))</f>
        <v>0</v>
      </c>
      <c r="M226">
        <f>IF(Transport!$H$4="Multi-unit Residential",Data!M227,IF(Transport!$H$4="Education",Data!AU227,IF(Transport!$H$4="Mixed-use Building",AF230,Data!AD227)))</f>
        <v>0.02</v>
      </c>
      <c r="N226" t="str">
        <f>IF(Transport!$H$4="Multi-unit Residential",Data!N227,IF(Transport!$H$4="Education",Data!AV227,IF(Transport!$H$4="Mixed-use Building",AG230,Data!AE227)))</f>
        <v>?</v>
      </c>
      <c r="O226">
        <f>IF(Transport!$H$4="Multi-unit Residential",Data!O227,IF(Transport!$H$4="Education",Data!AW227,IF(Transport!$H$4="Mixed-use Building",AH230,Data!AF227)))</f>
        <v>174.71290060000001</v>
      </c>
      <c r="P226">
        <f>IF(Transport!$H$4="Multi-unit Residential",Data!P227,IF(Transport!$H$4="Education",Data!AX227,IF(Transport!$H$4="Mixed-use Building",AI230,Data!AG227)))</f>
        <v>-36.789416989999999</v>
      </c>
    </row>
    <row r="227" spans="1:16" x14ac:dyDescent="0.55000000000000004">
      <c r="A227">
        <f>IF(Transport!$H$4="Multi-unit Residential",Data!A228,IF(Transport!$H$4="Education",Data!AI228,IF(Transport!$H$4="Mixed-use Building",T231,Data!R228)))</f>
        <v>123400</v>
      </c>
      <c r="B227" t="str">
        <f>IF(Transport!$H$4="Multi-unit Residential",Data!B228,IF(Transport!$H$4="Education",Data!AJ228,IF(Transport!$H$4="Mixed-use Building",U231,Data!S228)))</f>
        <v>Forrest Hill West</v>
      </c>
      <c r="C227" t="str">
        <f>IF(Transport!$H$4="Multi-unit Residential",Data!C228,IF(Transport!$H$4="Education",Data!AK228,IF(Transport!$H$4="Mixed-use Building",V231,Data!T228)))</f>
        <v>New Zealand</v>
      </c>
      <c r="D227">
        <f>IF(Transport!$H$4="Multi-unit Residential",Data!D228,IF(Transport!$H$4="Education",Data!AL228,IF(Transport!$H$4="Mixed-use Building",W231,Data!U228)))</f>
        <v>0</v>
      </c>
      <c r="E227">
        <f>IF(Transport!$H$4="Multi-unit Residential",Data!E228,IF(Transport!$H$4="Education",Data!AM228,IF(Transport!$H$4="Mixed-use Building",X231,Data!V228)))</f>
        <v>0</v>
      </c>
      <c r="F227">
        <f>IF(Transport!$H$4="Multi-unit Residential",Data!F228,IF(Transport!$H$4="Education",Data!AN228,IF(Transport!$H$4="Mixed-use Building",Y231,Data!W228)))</f>
        <v>0</v>
      </c>
      <c r="G227">
        <f>IF(Transport!$H$4="Multi-unit Residential",Data!G228,IF(Transport!$H$4="Education",Data!AO228,IF(Transport!$H$4="Mixed-use Building",Z231,Data!X228)))</f>
        <v>0</v>
      </c>
      <c r="H227">
        <f>IF(Transport!$H$4="Multi-unit Residential",Data!H228,IF(Transport!$H$4="Education",Data!AP228,IF(Transport!$H$4="Mixed-use Building",AA231,Data!Y228)))</f>
        <v>0.93</v>
      </c>
      <c r="I227">
        <f>IF(Transport!$H$4="Multi-unit Residential",Data!I228,IF(Transport!$H$4="Education",Data!AQ228,IF(Transport!$H$4="Mixed-use Building",AB231,Data!Z228)))</f>
        <v>0</v>
      </c>
      <c r="J227">
        <f>IF(Transport!$H$4="Multi-unit Residential",Data!J228,IF(Transport!$H$4="Education",Data!AR228,IF(Transport!$H$4="Mixed-use Building",AC231,Data!AA228)))</f>
        <v>0</v>
      </c>
      <c r="K227">
        <f>IF(Transport!$H$4="Multi-unit Residential",Data!K228,IF(Transport!$H$4="Education",Data!AS228,IF(Transport!$H$4="Mixed-use Building",AD231,Data!AB228)))</f>
        <v>0</v>
      </c>
      <c r="L227">
        <f>IF(Transport!$H$4="Multi-unit Residential",Data!L228,IF(Transport!$H$4="Education",Data!AT228,IF(Transport!$H$4="Mixed-use Building",AE231,Data!AC228)))</f>
        <v>7.0000000000000007E-2</v>
      </c>
      <c r="M227">
        <f>IF(Transport!$H$4="Multi-unit Residential",Data!M228,IF(Transport!$H$4="Education",Data!AU228,IF(Transport!$H$4="Mixed-use Building",AF231,Data!AD228)))</f>
        <v>0.02</v>
      </c>
      <c r="N227">
        <f>IF(Transport!$H$4="Multi-unit Residential",Data!N228,IF(Transport!$H$4="Education",Data!AV228,IF(Transport!$H$4="Mixed-use Building",AG231,Data!AE228)))</f>
        <v>3.3889502042414299</v>
      </c>
      <c r="O227">
        <f>IF(Transport!$H$4="Multi-unit Residential",Data!O228,IF(Transport!$H$4="Education",Data!AW228,IF(Transport!$H$4="Mixed-use Building",AH231,Data!AF228)))</f>
        <v>174.74513519999999</v>
      </c>
      <c r="P227">
        <f>IF(Transport!$H$4="Multi-unit Residential",Data!P228,IF(Transport!$H$4="Education",Data!AX228,IF(Transport!$H$4="Mixed-use Building",AI231,Data!AG228)))</f>
        <v>-36.76895837</v>
      </c>
    </row>
    <row r="228" spans="1:16" x14ac:dyDescent="0.55000000000000004">
      <c r="A228">
        <f>IF(Transport!$H$4="Multi-unit Residential",Data!A229,IF(Transport!$H$4="Education",Data!AI229,IF(Transport!$H$4="Mixed-use Building",T232,Data!R229)))</f>
        <v>123500</v>
      </c>
      <c r="B228" t="str">
        <f>IF(Transport!$H$4="Multi-unit Residential",Data!B229,IF(Transport!$H$4="Education",Data!AJ229,IF(Transport!$H$4="Mixed-use Building",U232,Data!S229)))</f>
        <v xml:space="preserve">Wairau Valley </v>
      </c>
      <c r="C228" t="str">
        <f>IF(Transport!$H$4="Multi-unit Residential",Data!C229,IF(Transport!$H$4="Education",Data!AK229,IF(Transport!$H$4="Mixed-use Building",V232,Data!T229)))</f>
        <v>New Zealand</v>
      </c>
      <c r="D228">
        <f>IF(Transport!$H$4="Multi-unit Residential",Data!D229,IF(Transport!$H$4="Education",Data!AL229,IF(Transport!$H$4="Mixed-use Building",W232,Data!U229)))</f>
        <v>0</v>
      </c>
      <c r="E228">
        <f>IF(Transport!$H$4="Multi-unit Residential",Data!E229,IF(Transport!$H$4="Education",Data!AM229,IF(Transport!$H$4="Mixed-use Building",X232,Data!V229)))</f>
        <v>0.02</v>
      </c>
      <c r="F228">
        <f>IF(Transport!$H$4="Multi-unit Residential",Data!F229,IF(Transport!$H$4="Education",Data!AN229,IF(Transport!$H$4="Mixed-use Building",Y232,Data!W229)))</f>
        <v>0</v>
      </c>
      <c r="G228">
        <f>IF(Transport!$H$4="Multi-unit Residential",Data!G229,IF(Transport!$H$4="Education",Data!AO229,IF(Transport!$H$4="Mixed-use Building",Z232,Data!X229)))</f>
        <v>0</v>
      </c>
      <c r="H228">
        <f>IF(Transport!$H$4="Multi-unit Residential",Data!H229,IF(Transport!$H$4="Education",Data!AP229,IF(Transport!$H$4="Mixed-use Building",AA232,Data!Y229)))</f>
        <v>0.94</v>
      </c>
      <c r="I228">
        <f>IF(Transport!$H$4="Multi-unit Residential",Data!I229,IF(Transport!$H$4="Education",Data!AQ229,IF(Transport!$H$4="Mixed-use Building",AB232,Data!Z229)))</f>
        <v>0.02</v>
      </c>
      <c r="J228">
        <f>IF(Transport!$H$4="Multi-unit Residential",Data!J229,IF(Transport!$H$4="Education",Data!AR229,IF(Transport!$H$4="Mixed-use Building",AC232,Data!AA229)))</f>
        <v>0</v>
      </c>
      <c r="K228">
        <f>IF(Transport!$H$4="Multi-unit Residential",Data!K229,IF(Transport!$H$4="Education",Data!AS229,IF(Transport!$H$4="Mixed-use Building",AD232,Data!AB229)))</f>
        <v>0</v>
      </c>
      <c r="L228">
        <f>IF(Transport!$H$4="Multi-unit Residential",Data!L229,IF(Transport!$H$4="Education",Data!AT229,IF(Transport!$H$4="Mixed-use Building",AE232,Data!AC229)))</f>
        <v>0.02</v>
      </c>
      <c r="M228">
        <f>IF(Transport!$H$4="Multi-unit Residential",Data!M229,IF(Transport!$H$4="Education",Data!AU229,IF(Transport!$H$4="Mixed-use Building",AF232,Data!AD229)))</f>
        <v>0.02</v>
      </c>
      <c r="N228">
        <f>IF(Transport!$H$4="Multi-unit Residential",Data!N229,IF(Transport!$H$4="Education",Data!AV229,IF(Transport!$H$4="Mixed-use Building",AG232,Data!AE229)))</f>
        <v>7.6559335477383996</v>
      </c>
      <c r="O228">
        <f>IF(Transport!$H$4="Multi-unit Residential",Data!O229,IF(Transport!$H$4="Education",Data!AW229,IF(Transport!$H$4="Mixed-use Building",AH232,Data!AF229)))</f>
        <v>174.74021159999899</v>
      </c>
      <c r="P228">
        <f>IF(Transport!$H$4="Multi-unit Residential",Data!P229,IF(Transport!$H$4="Education",Data!AX229,IF(Transport!$H$4="Mixed-use Building",AI232,Data!AG229)))</f>
        <v>-36.776528579999997</v>
      </c>
    </row>
    <row r="229" spans="1:16" x14ac:dyDescent="0.55000000000000004">
      <c r="A229">
        <f>IF(Transport!$H$4="Multi-unit Residential",Data!A230,IF(Transport!$H$4="Education",Data!AI230,IF(Transport!$H$4="Mixed-use Building",T233,Data!R230)))</f>
        <v>123600</v>
      </c>
      <c r="B229" t="str">
        <f>IF(Transport!$H$4="Multi-unit Residential",Data!B230,IF(Transport!$H$4="Education",Data!AJ230,IF(Transport!$H$4="Mixed-use Building",U233,Data!S230)))</f>
        <v>Forrest Hill East</v>
      </c>
      <c r="C229" t="str">
        <f>IF(Transport!$H$4="Multi-unit Residential",Data!C230,IF(Transport!$H$4="Education",Data!AK230,IF(Transport!$H$4="Mixed-use Building",V233,Data!T230)))</f>
        <v>New Zealand</v>
      </c>
      <c r="D229">
        <f>IF(Transport!$H$4="Multi-unit Residential",Data!D230,IF(Transport!$H$4="Education",Data!AL230,IF(Transport!$H$4="Mixed-use Building",W233,Data!U230)))</f>
        <v>0</v>
      </c>
      <c r="E229">
        <f>IF(Transport!$H$4="Multi-unit Residential",Data!E230,IF(Transport!$H$4="Education",Data!AM230,IF(Transport!$H$4="Mixed-use Building",X233,Data!V230)))</f>
        <v>0</v>
      </c>
      <c r="F229">
        <f>IF(Transport!$H$4="Multi-unit Residential",Data!F230,IF(Transport!$H$4="Education",Data!AN230,IF(Transport!$H$4="Mixed-use Building",Y233,Data!W230)))</f>
        <v>0</v>
      </c>
      <c r="G229">
        <f>IF(Transport!$H$4="Multi-unit Residential",Data!G230,IF(Transport!$H$4="Education",Data!AO230,IF(Transport!$H$4="Mixed-use Building",Z233,Data!X230)))</f>
        <v>0</v>
      </c>
      <c r="H229">
        <f>IF(Transport!$H$4="Multi-unit Residential",Data!H230,IF(Transport!$H$4="Education",Data!AP230,IF(Transport!$H$4="Mixed-use Building",AA233,Data!Y230)))</f>
        <v>1</v>
      </c>
      <c r="I229">
        <f>IF(Transport!$H$4="Multi-unit Residential",Data!I230,IF(Transport!$H$4="Education",Data!AQ230,IF(Transport!$H$4="Mixed-use Building",AB233,Data!Z230)))</f>
        <v>0</v>
      </c>
      <c r="J229">
        <f>IF(Transport!$H$4="Multi-unit Residential",Data!J230,IF(Transport!$H$4="Education",Data!AR230,IF(Transport!$H$4="Mixed-use Building",AC233,Data!AA230)))</f>
        <v>0</v>
      </c>
      <c r="K229">
        <f>IF(Transport!$H$4="Multi-unit Residential",Data!K230,IF(Transport!$H$4="Education",Data!AS230,IF(Transport!$H$4="Mixed-use Building",AD233,Data!AB230)))</f>
        <v>0</v>
      </c>
      <c r="L229">
        <f>IF(Transport!$H$4="Multi-unit Residential",Data!L230,IF(Transport!$H$4="Education",Data!AT230,IF(Transport!$H$4="Mixed-use Building",AE233,Data!AC230)))</f>
        <v>0</v>
      </c>
      <c r="M229">
        <f>IF(Transport!$H$4="Multi-unit Residential",Data!M230,IF(Transport!$H$4="Education",Data!AU230,IF(Transport!$H$4="Mixed-use Building",AF233,Data!AD230)))</f>
        <v>0.02</v>
      </c>
      <c r="N229" t="str">
        <f>IF(Transport!$H$4="Multi-unit Residential",Data!N230,IF(Transport!$H$4="Education",Data!AV230,IF(Transport!$H$4="Mixed-use Building",AG233,Data!AE230)))</f>
        <v>?</v>
      </c>
      <c r="O229">
        <f>IF(Transport!$H$4="Multi-unit Residential",Data!O230,IF(Transport!$H$4="Education",Data!AW230,IF(Transport!$H$4="Mixed-use Building",AH233,Data!AF230)))</f>
        <v>174.75223069999899</v>
      </c>
      <c r="P229">
        <f>IF(Transport!$H$4="Multi-unit Residential",Data!P230,IF(Transport!$H$4="Education",Data!AX230,IF(Transport!$H$4="Mixed-use Building",AI233,Data!AG230)))</f>
        <v>-36.764314630000001</v>
      </c>
    </row>
    <row r="230" spans="1:16" x14ac:dyDescent="0.55000000000000004">
      <c r="A230">
        <f>IF(Transport!$H$4="Multi-unit Residential",Data!A231,IF(Transport!$H$4="Education",Data!AI231,IF(Transport!$H$4="Mixed-use Building",T234,Data!R231)))</f>
        <v>123700</v>
      </c>
      <c r="B230" t="str">
        <f>IF(Transport!$H$4="Multi-unit Residential",Data!B231,IF(Transport!$H$4="Education",Data!AJ231,IF(Transport!$H$4="Mixed-use Building",U234,Data!S231)))</f>
        <v>Castor Bay</v>
      </c>
      <c r="C230" t="str">
        <f>IF(Transport!$H$4="Multi-unit Residential",Data!C231,IF(Transport!$H$4="Education",Data!AK231,IF(Transport!$H$4="Mixed-use Building",V234,Data!T231)))</f>
        <v>New Zealand</v>
      </c>
      <c r="D230">
        <f>IF(Transport!$H$4="Multi-unit Residential",Data!D231,IF(Transport!$H$4="Education",Data!AL231,IF(Transport!$H$4="Mixed-use Building",W234,Data!U231)))</f>
        <v>0</v>
      </c>
      <c r="E230">
        <f>IF(Transport!$H$4="Multi-unit Residential",Data!E231,IF(Transport!$H$4="Education",Data!AM231,IF(Transport!$H$4="Mixed-use Building",X234,Data!V231)))</f>
        <v>0</v>
      </c>
      <c r="F230">
        <f>IF(Transport!$H$4="Multi-unit Residential",Data!F231,IF(Transport!$H$4="Education",Data!AN231,IF(Transport!$H$4="Mixed-use Building",Y234,Data!W231)))</f>
        <v>0</v>
      </c>
      <c r="G230">
        <f>IF(Transport!$H$4="Multi-unit Residential",Data!G231,IF(Transport!$H$4="Education",Data!AO231,IF(Transport!$H$4="Mixed-use Building",Z234,Data!X231)))</f>
        <v>0</v>
      </c>
      <c r="H230">
        <f>IF(Transport!$H$4="Multi-unit Residential",Data!H231,IF(Transport!$H$4="Education",Data!AP231,IF(Transport!$H$4="Mixed-use Building",AA234,Data!Y231)))</f>
        <v>1</v>
      </c>
      <c r="I230">
        <f>IF(Transport!$H$4="Multi-unit Residential",Data!I231,IF(Transport!$H$4="Education",Data!AQ231,IF(Transport!$H$4="Mixed-use Building",AB234,Data!Z231)))</f>
        <v>0</v>
      </c>
      <c r="J230">
        <f>IF(Transport!$H$4="Multi-unit Residential",Data!J231,IF(Transport!$H$4="Education",Data!AR231,IF(Transport!$H$4="Mixed-use Building",AC234,Data!AA231)))</f>
        <v>0</v>
      </c>
      <c r="K230">
        <f>IF(Transport!$H$4="Multi-unit Residential",Data!K231,IF(Transport!$H$4="Education",Data!AS231,IF(Transport!$H$4="Mixed-use Building",AD234,Data!AB231)))</f>
        <v>0</v>
      </c>
      <c r="L230">
        <f>IF(Transport!$H$4="Multi-unit Residential",Data!L231,IF(Transport!$H$4="Education",Data!AT231,IF(Transport!$H$4="Mixed-use Building",AE234,Data!AC231)))</f>
        <v>0</v>
      </c>
      <c r="M230">
        <f>IF(Transport!$H$4="Multi-unit Residential",Data!M231,IF(Transport!$H$4="Education",Data!AU231,IF(Transport!$H$4="Mixed-use Building",AF234,Data!AD231)))</f>
        <v>0.02</v>
      </c>
      <c r="N230">
        <f>IF(Transport!$H$4="Multi-unit Residential",Data!N231,IF(Transport!$H$4="Education",Data!AV231,IF(Transport!$H$4="Mixed-use Building",AG234,Data!AE231)))</f>
        <v>0.39792125994440702</v>
      </c>
      <c r="O230">
        <f>IF(Transport!$H$4="Multi-unit Residential",Data!O231,IF(Transport!$H$4="Education",Data!AW231,IF(Transport!$H$4="Mixed-use Building",AH234,Data!AF231)))</f>
        <v>174.76178340000001</v>
      </c>
      <c r="P230">
        <f>IF(Transport!$H$4="Multi-unit Residential",Data!P231,IF(Transport!$H$4="Education",Data!AX231,IF(Transport!$H$4="Mixed-use Building",AI234,Data!AG231)))</f>
        <v>-36.760399589999999</v>
      </c>
    </row>
    <row r="231" spans="1:16" x14ac:dyDescent="0.55000000000000004">
      <c r="A231">
        <f>IF(Transport!$H$4="Multi-unit Residential",Data!A232,IF(Transport!$H$4="Education",Data!AI232,IF(Transport!$H$4="Mixed-use Building",T235,Data!R232)))</f>
        <v>123800</v>
      </c>
      <c r="B231" t="str">
        <f>IF(Transport!$H$4="Multi-unit Residential",Data!B232,IF(Transport!$H$4="Education",Data!AJ232,IF(Transport!$H$4="Mixed-use Building",U235,Data!S232)))</f>
        <v>Ranui Domain</v>
      </c>
      <c r="C231" t="str">
        <f>IF(Transport!$H$4="Multi-unit Residential",Data!C232,IF(Transport!$H$4="Education",Data!AK232,IF(Transport!$H$4="Mixed-use Building",V235,Data!T232)))</f>
        <v>New Zealand</v>
      </c>
      <c r="D231">
        <f>IF(Transport!$H$4="Multi-unit Residential",Data!D232,IF(Transport!$H$4="Education",Data!AL232,IF(Transport!$H$4="Mixed-use Building",W235,Data!U232)))</f>
        <v>0</v>
      </c>
      <c r="E231">
        <f>IF(Transport!$H$4="Multi-unit Residential",Data!E232,IF(Transport!$H$4="Education",Data!AM232,IF(Transport!$H$4="Mixed-use Building",X235,Data!V232)))</f>
        <v>0</v>
      </c>
      <c r="F231">
        <f>IF(Transport!$H$4="Multi-unit Residential",Data!F232,IF(Transport!$H$4="Education",Data!AN232,IF(Transport!$H$4="Mixed-use Building",Y235,Data!W232)))</f>
        <v>0</v>
      </c>
      <c r="G231">
        <f>IF(Transport!$H$4="Multi-unit Residential",Data!G232,IF(Transport!$H$4="Education",Data!AO232,IF(Transport!$H$4="Mixed-use Building",Z235,Data!X232)))</f>
        <v>0</v>
      </c>
      <c r="H231">
        <f>IF(Transport!$H$4="Multi-unit Residential",Data!H232,IF(Transport!$H$4="Education",Data!AP232,IF(Transport!$H$4="Mixed-use Building",AA235,Data!Y232)))</f>
        <v>0.75</v>
      </c>
      <c r="I231">
        <f>IF(Transport!$H$4="Multi-unit Residential",Data!I232,IF(Transport!$H$4="Education",Data!AQ232,IF(Transport!$H$4="Mixed-use Building",AB235,Data!Z232)))</f>
        <v>0</v>
      </c>
      <c r="J231">
        <f>IF(Transport!$H$4="Multi-unit Residential",Data!J232,IF(Transport!$H$4="Education",Data!AR232,IF(Transport!$H$4="Mixed-use Building",AC235,Data!AA232)))</f>
        <v>0</v>
      </c>
      <c r="K231">
        <f>IF(Transport!$H$4="Multi-unit Residential",Data!K232,IF(Transport!$H$4="Education",Data!AS232,IF(Transport!$H$4="Mixed-use Building",AD235,Data!AB232)))</f>
        <v>0</v>
      </c>
      <c r="L231">
        <f>IF(Transport!$H$4="Multi-unit Residential",Data!L232,IF(Transport!$H$4="Education",Data!AT232,IF(Transport!$H$4="Mixed-use Building",AE235,Data!AC232)))</f>
        <v>0.25</v>
      </c>
      <c r="M231">
        <f>IF(Transport!$H$4="Multi-unit Residential",Data!M232,IF(Transport!$H$4="Education",Data!AU232,IF(Transport!$H$4="Mixed-use Building",AF235,Data!AD232)))</f>
        <v>0.02</v>
      </c>
      <c r="N231">
        <f>IF(Transport!$H$4="Multi-unit Residential",Data!N232,IF(Transport!$H$4="Education",Data!AV232,IF(Transport!$H$4="Mixed-use Building",AG235,Data!AE232)))</f>
        <v>0.186247840197551</v>
      </c>
      <c r="O231">
        <f>IF(Transport!$H$4="Multi-unit Residential",Data!O232,IF(Transport!$H$4="Education",Data!AW232,IF(Transport!$H$4="Mixed-use Building",AH235,Data!AF232)))</f>
        <v>174.6051894</v>
      </c>
      <c r="P231">
        <f>IF(Transport!$H$4="Multi-unit Residential",Data!P232,IF(Transport!$H$4="Education",Data!AX232,IF(Transport!$H$4="Mixed-use Building",AI235,Data!AG232)))</f>
        <v>-36.86520505</v>
      </c>
    </row>
    <row r="232" spans="1:16" x14ac:dyDescent="0.55000000000000004">
      <c r="A232">
        <f>IF(Transport!$H$4="Multi-unit Residential",Data!A233,IF(Transport!$H$4="Education",Data!AI233,IF(Transport!$H$4="Mixed-use Building",T236,Data!R233)))</f>
        <v>123900</v>
      </c>
      <c r="B232" t="str">
        <f>IF(Transport!$H$4="Multi-unit Residential",Data!B233,IF(Transport!$H$4="Education",Data!AJ233,IF(Transport!$H$4="Mixed-use Building",U236,Data!S233)))</f>
        <v>Beach Haven South</v>
      </c>
      <c r="C232" t="str">
        <f>IF(Transport!$H$4="Multi-unit Residential",Data!C233,IF(Transport!$H$4="Education",Data!AK233,IF(Transport!$H$4="Mixed-use Building",V236,Data!T233)))</f>
        <v>New Zealand</v>
      </c>
      <c r="D232">
        <f>IF(Transport!$H$4="Multi-unit Residential",Data!D233,IF(Transport!$H$4="Education",Data!AL233,IF(Transport!$H$4="Mixed-use Building",W236,Data!U233)))</f>
        <v>0</v>
      </c>
      <c r="E232">
        <f>IF(Transport!$H$4="Multi-unit Residential",Data!E233,IF(Transport!$H$4="Education",Data!AM233,IF(Transport!$H$4="Mixed-use Building",X236,Data!V233)))</f>
        <v>0</v>
      </c>
      <c r="F232">
        <f>IF(Transport!$H$4="Multi-unit Residential",Data!F233,IF(Transport!$H$4="Education",Data!AN233,IF(Transport!$H$4="Mixed-use Building",Y236,Data!W233)))</f>
        <v>0</v>
      </c>
      <c r="G232">
        <f>IF(Transport!$H$4="Multi-unit Residential",Data!G233,IF(Transport!$H$4="Education",Data!AO233,IF(Transport!$H$4="Mixed-use Building",Z236,Data!X233)))</f>
        <v>0</v>
      </c>
      <c r="H232">
        <f>IF(Transport!$H$4="Multi-unit Residential",Data!H233,IF(Transport!$H$4="Education",Data!AP233,IF(Transport!$H$4="Mixed-use Building",AA236,Data!Y233)))</f>
        <v>1</v>
      </c>
      <c r="I232">
        <f>IF(Transport!$H$4="Multi-unit Residential",Data!I233,IF(Transport!$H$4="Education",Data!AQ233,IF(Transport!$H$4="Mixed-use Building",AB236,Data!Z233)))</f>
        <v>0</v>
      </c>
      <c r="J232">
        <f>IF(Transport!$H$4="Multi-unit Residential",Data!J233,IF(Transport!$H$4="Education",Data!AR233,IF(Transport!$H$4="Mixed-use Building",AC236,Data!AA233)))</f>
        <v>0</v>
      </c>
      <c r="K232">
        <f>IF(Transport!$H$4="Multi-unit Residential",Data!K233,IF(Transport!$H$4="Education",Data!AS233,IF(Transport!$H$4="Mixed-use Building",AD236,Data!AB233)))</f>
        <v>0</v>
      </c>
      <c r="L232">
        <f>IF(Transport!$H$4="Multi-unit Residential",Data!L233,IF(Transport!$H$4="Education",Data!AT233,IF(Transport!$H$4="Mixed-use Building",AE236,Data!AC233)))</f>
        <v>0</v>
      </c>
      <c r="M232">
        <f>IF(Transport!$H$4="Multi-unit Residential",Data!M233,IF(Transport!$H$4="Education",Data!AU233,IF(Transport!$H$4="Mixed-use Building",AF236,Data!AD233)))</f>
        <v>0.02</v>
      </c>
      <c r="N232" t="str">
        <f>IF(Transport!$H$4="Multi-unit Residential",Data!N233,IF(Transport!$H$4="Education",Data!AV233,IF(Transport!$H$4="Mixed-use Building",AG236,Data!AE233)))</f>
        <v>?</v>
      </c>
      <c r="O232">
        <f>IF(Transport!$H$4="Multi-unit Residential",Data!O233,IF(Transport!$H$4="Education",Data!AW233,IF(Transport!$H$4="Mixed-use Building",AH236,Data!AF233)))</f>
        <v>174.69419529999999</v>
      </c>
      <c r="P232">
        <f>IF(Transport!$H$4="Multi-unit Residential",Data!P233,IF(Transport!$H$4="Education",Data!AX233,IF(Transport!$H$4="Mixed-use Building",AI236,Data!AG233)))</f>
        <v>-36.807147819999997</v>
      </c>
    </row>
    <row r="233" spans="1:16" x14ac:dyDescent="0.55000000000000004">
      <c r="A233">
        <f>IF(Transport!$H$4="Multi-unit Residential",Data!A234,IF(Transport!$H$4="Education",Data!AI234,IF(Transport!$H$4="Mixed-use Building",T237,Data!R234)))</f>
        <v>124000</v>
      </c>
      <c r="B233" t="str">
        <f>IF(Transport!$H$4="Multi-unit Residential",Data!B234,IF(Transport!$H$4="Education",Data!AJ234,IF(Transport!$H$4="Mixed-use Building",U237,Data!S234)))</f>
        <v>Glenfield Central</v>
      </c>
      <c r="C233" t="str">
        <f>IF(Transport!$H$4="Multi-unit Residential",Data!C234,IF(Transport!$H$4="Education",Data!AK234,IF(Transport!$H$4="Mixed-use Building",V237,Data!T234)))</f>
        <v>New Zealand</v>
      </c>
      <c r="D233">
        <f>IF(Transport!$H$4="Multi-unit Residential",Data!D234,IF(Transport!$H$4="Education",Data!AL234,IF(Transport!$H$4="Mixed-use Building",W237,Data!U234)))</f>
        <v>0</v>
      </c>
      <c r="E233">
        <f>IF(Transport!$H$4="Multi-unit Residential",Data!E234,IF(Transport!$H$4="Education",Data!AM234,IF(Transport!$H$4="Mixed-use Building",X237,Data!V234)))</f>
        <v>0.01</v>
      </c>
      <c r="F233">
        <f>IF(Transport!$H$4="Multi-unit Residential",Data!F234,IF(Transport!$H$4="Education",Data!AN234,IF(Transport!$H$4="Mixed-use Building",Y237,Data!W234)))</f>
        <v>0</v>
      </c>
      <c r="G233">
        <f>IF(Transport!$H$4="Multi-unit Residential",Data!G234,IF(Transport!$H$4="Education",Data!AO234,IF(Transport!$H$4="Mixed-use Building",Z237,Data!X234)))</f>
        <v>0</v>
      </c>
      <c r="H233">
        <f>IF(Transport!$H$4="Multi-unit Residential",Data!H234,IF(Transport!$H$4="Education",Data!AP234,IF(Transport!$H$4="Mixed-use Building",AA237,Data!Y234)))</f>
        <v>0.93</v>
      </c>
      <c r="I233">
        <f>IF(Transport!$H$4="Multi-unit Residential",Data!I234,IF(Transport!$H$4="Education",Data!AQ234,IF(Transport!$H$4="Mixed-use Building",AB237,Data!Z234)))</f>
        <v>0.01</v>
      </c>
      <c r="J233">
        <f>IF(Transport!$H$4="Multi-unit Residential",Data!J234,IF(Transport!$H$4="Education",Data!AR234,IF(Transport!$H$4="Mixed-use Building",AC237,Data!AA234)))</f>
        <v>0</v>
      </c>
      <c r="K233">
        <f>IF(Transport!$H$4="Multi-unit Residential",Data!K234,IF(Transport!$H$4="Education",Data!AS234,IF(Transport!$H$4="Mixed-use Building",AD237,Data!AB234)))</f>
        <v>0</v>
      </c>
      <c r="L233">
        <f>IF(Transport!$H$4="Multi-unit Residential",Data!L234,IF(Transport!$H$4="Education",Data!AT234,IF(Transport!$H$4="Mixed-use Building",AE237,Data!AC234)))</f>
        <v>0.05</v>
      </c>
      <c r="M233">
        <f>IF(Transport!$H$4="Multi-unit Residential",Data!M234,IF(Transport!$H$4="Education",Data!AU234,IF(Transport!$H$4="Mixed-use Building",AF237,Data!AD234)))</f>
        <v>0.02</v>
      </c>
      <c r="N233">
        <f>IF(Transport!$H$4="Multi-unit Residential",Data!N234,IF(Transport!$H$4="Education",Data!AV234,IF(Transport!$H$4="Mixed-use Building",AG237,Data!AE234)))</f>
        <v>2.81600821953859</v>
      </c>
      <c r="O233">
        <f>IF(Transport!$H$4="Multi-unit Residential",Data!O234,IF(Transport!$H$4="Education",Data!AW234,IF(Transport!$H$4="Mixed-use Building",AH237,Data!AF234)))</f>
        <v>174.725877</v>
      </c>
      <c r="P233">
        <f>IF(Transport!$H$4="Multi-unit Residential",Data!P234,IF(Transport!$H$4="Education",Data!AX234,IF(Transport!$H$4="Mixed-use Building",AI237,Data!AG234)))</f>
        <v>-36.784804049999998</v>
      </c>
    </row>
    <row r="234" spans="1:16" x14ac:dyDescent="0.55000000000000004">
      <c r="A234">
        <f>IF(Transport!$H$4="Multi-unit Residential",Data!A235,IF(Transport!$H$4="Education",Data!AI235,IF(Transport!$H$4="Mixed-use Building",T238,Data!R235)))</f>
        <v>124100</v>
      </c>
      <c r="B234" t="str">
        <f>IF(Transport!$H$4="Multi-unit Residential",Data!B235,IF(Transport!$H$4="Education",Data!AJ235,IF(Transport!$H$4="Mixed-use Building",U238,Data!S235)))</f>
        <v>Piha</v>
      </c>
      <c r="C234" t="str">
        <f>IF(Transport!$H$4="Multi-unit Residential",Data!C235,IF(Transport!$H$4="Education",Data!AK235,IF(Transport!$H$4="Mixed-use Building",V238,Data!T235)))</f>
        <v>New Zealand</v>
      </c>
      <c r="D234">
        <f>IF(Transport!$H$4="Multi-unit Residential",Data!D235,IF(Transport!$H$4="Education",Data!AL235,IF(Transport!$H$4="Mixed-use Building",W238,Data!U235)))</f>
        <v>0</v>
      </c>
      <c r="E234">
        <f>IF(Transport!$H$4="Multi-unit Residential",Data!E235,IF(Transport!$H$4="Education",Data!AM235,IF(Transport!$H$4="Mixed-use Building",X238,Data!V235)))</f>
        <v>0</v>
      </c>
      <c r="F234">
        <f>IF(Transport!$H$4="Multi-unit Residential",Data!F235,IF(Transport!$H$4="Education",Data!AN235,IF(Transport!$H$4="Mixed-use Building",Y238,Data!W235)))</f>
        <v>0</v>
      </c>
      <c r="G234">
        <f>IF(Transport!$H$4="Multi-unit Residential",Data!G235,IF(Transport!$H$4="Education",Data!AO235,IF(Transport!$H$4="Mixed-use Building",Z238,Data!X235)))</f>
        <v>0</v>
      </c>
      <c r="H234">
        <f>IF(Transport!$H$4="Multi-unit Residential",Data!H235,IF(Transport!$H$4="Education",Data!AP235,IF(Transport!$H$4="Mixed-use Building",AA238,Data!Y235)))</f>
        <v>0.77</v>
      </c>
      <c r="I234">
        <f>IF(Transport!$H$4="Multi-unit Residential",Data!I235,IF(Transport!$H$4="Education",Data!AQ235,IF(Transport!$H$4="Mixed-use Building",AB238,Data!Z235)))</f>
        <v>0</v>
      </c>
      <c r="J234">
        <f>IF(Transport!$H$4="Multi-unit Residential",Data!J235,IF(Transport!$H$4="Education",Data!AR235,IF(Transport!$H$4="Mixed-use Building",AC238,Data!AA235)))</f>
        <v>0</v>
      </c>
      <c r="K234">
        <f>IF(Transport!$H$4="Multi-unit Residential",Data!K235,IF(Transport!$H$4="Education",Data!AS235,IF(Transport!$H$4="Mixed-use Building",AD238,Data!AB235)))</f>
        <v>0</v>
      </c>
      <c r="L234">
        <f>IF(Transport!$H$4="Multi-unit Residential",Data!L235,IF(Transport!$H$4="Education",Data!AT235,IF(Transport!$H$4="Mixed-use Building",AE238,Data!AC235)))</f>
        <v>0.23</v>
      </c>
      <c r="M234">
        <f>IF(Transport!$H$4="Multi-unit Residential",Data!M235,IF(Transport!$H$4="Education",Data!AU235,IF(Transport!$H$4="Mixed-use Building",AF238,Data!AD235)))</f>
        <v>0.02</v>
      </c>
      <c r="N234" t="str">
        <f>IF(Transport!$H$4="Multi-unit Residential",Data!N235,IF(Transport!$H$4="Education",Data!AV235,IF(Transport!$H$4="Mixed-use Building",AG238,Data!AE235)))</f>
        <v>?</v>
      </c>
      <c r="O234">
        <f>IF(Transport!$H$4="Multi-unit Residential",Data!O235,IF(Transport!$H$4="Education",Data!AW235,IF(Transport!$H$4="Mixed-use Building",AH238,Data!AF235)))</f>
        <v>174.4741836</v>
      </c>
      <c r="P234">
        <f>IF(Transport!$H$4="Multi-unit Residential",Data!P235,IF(Transport!$H$4="Education",Data!AX235,IF(Transport!$H$4="Mixed-use Building",AI238,Data!AG235)))</f>
        <v>-36.961816040000002</v>
      </c>
    </row>
    <row r="235" spans="1:16" x14ac:dyDescent="0.55000000000000004">
      <c r="A235">
        <f>IF(Transport!$H$4="Multi-unit Residential",Data!A236,IF(Transport!$H$4="Education",Data!AI236,IF(Transport!$H$4="Mixed-use Building",T239,Data!R236)))</f>
        <v>124200</v>
      </c>
      <c r="B235" t="str">
        <f>IF(Transport!$H$4="Multi-unit Residential",Data!B236,IF(Transport!$H$4="Education",Data!AJ236,IF(Transport!$H$4="Mixed-use Building",U239,Data!S236)))</f>
        <v>Ranui South West</v>
      </c>
      <c r="C235" t="str">
        <f>IF(Transport!$H$4="Multi-unit Residential",Data!C236,IF(Transport!$H$4="Education",Data!AK236,IF(Transport!$H$4="Mixed-use Building",V239,Data!T236)))</f>
        <v>New Zealand</v>
      </c>
      <c r="D235" t="str">
        <f>IF(Transport!$H$4="Multi-unit Residential",Data!D236,IF(Transport!$H$4="Education",Data!AL236,IF(Transport!$H$4="Mixed-use Building",W239,Data!U236)))</f>
        <v>?</v>
      </c>
      <c r="E235" t="str">
        <f>IF(Transport!$H$4="Multi-unit Residential",Data!E236,IF(Transport!$H$4="Education",Data!AM236,IF(Transport!$H$4="Mixed-use Building",X239,Data!V236)))</f>
        <v>?</v>
      </c>
      <c r="F235" t="str">
        <f>IF(Transport!$H$4="Multi-unit Residential",Data!F236,IF(Transport!$H$4="Education",Data!AN236,IF(Transport!$H$4="Mixed-use Building",Y239,Data!W236)))</f>
        <v>?</v>
      </c>
      <c r="G235">
        <f>IF(Transport!$H$4="Multi-unit Residential",Data!G236,IF(Transport!$H$4="Education",Data!AO236,IF(Transport!$H$4="Mixed-use Building",Z239,Data!X236)))</f>
        <v>0</v>
      </c>
      <c r="H235" t="str">
        <f>IF(Transport!$H$4="Multi-unit Residential",Data!H236,IF(Transport!$H$4="Education",Data!AP236,IF(Transport!$H$4="Mixed-use Building",AA239,Data!Y236)))</f>
        <v>?</v>
      </c>
      <c r="I235" t="str">
        <f>IF(Transport!$H$4="Multi-unit Residential",Data!I236,IF(Transport!$H$4="Education",Data!AQ236,IF(Transport!$H$4="Mixed-use Building",AB239,Data!Z236)))</f>
        <v>?</v>
      </c>
      <c r="J235">
        <f>IF(Transport!$H$4="Multi-unit Residential",Data!J236,IF(Transport!$H$4="Education",Data!AR236,IF(Transport!$H$4="Mixed-use Building",AC239,Data!AA236)))</f>
        <v>0</v>
      </c>
      <c r="K235" t="str">
        <f>IF(Transport!$H$4="Multi-unit Residential",Data!K236,IF(Transport!$H$4="Education",Data!AS236,IF(Transport!$H$4="Mixed-use Building",AD239,Data!AB236)))</f>
        <v>?</v>
      </c>
      <c r="L235" t="str">
        <f>IF(Transport!$H$4="Multi-unit Residential",Data!L236,IF(Transport!$H$4="Education",Data!AT236,IF(Transport!$H$4="Mixed-use Building",AE239,Data!AC236)))</f>
        <v>?</v>
      </c>
      <c r="M235">
        <f>IF(Transport!$H$4="Multi-unit Residential",Data!M236,IF(Transport!$H$4="Education",Data!AU236,IF(Transport!$H$4="Mixed-use Building",AF239,Data!AD236)))</f>
        <v>0.02</v>
      </c>
      <c r="N235" t="str">
        <f>IF(Transport!$H$4="Multi-unit Residential",Data!N236,IF(Transport!$H$4="Education",Data!AV236,IF(Transport!$H$4="Mixed-use Building",AG239,Data!AE236)))</f>
        <v>?</v>
      </c>
      <c r="O235">
        <f>IF(Transport!$H$4="Multi-unit Residential",Data!O236,IF(Transport!$H$4="Education",Data!AW236,IF(Transport!$H$4="Mixed-use Building",AH239,Data!AF236)))</f>
        <v>174.5939237</v>
      </c>
      <c r="P235">
        <f>IF(Transport!$H$4="Multi-unit Residential",Data!P236,IF(Transport!$H$4="Education",Data!AX236,IF(Transport!$H$4="Mixed-use Building",AI239,Data!AG236)))</f>
        <v>-36.871461889999999</v>
      </c>
    </row>
    <row r="236" spans="1:16" x14ac:dyDescent="0.55000000000000004">
      <c r="A236">
        <f>IF(Transport!$H$4="Multi-unit Residential",Data!A237,IF(Transport!$H$4="Education",Data!AI237,IF(Transport!$H$4="Mixed-use Building",T240,Data!R237)))</f>
        <v>124300</v>
      </c>
      <c r="B236" t="str">
        <f>IF(Transport!$H$4="Multi-unit Residential",Data!B237,IF(Transport!$H$4="Education",Data!AJ237,IF(Transport!$H$4="Mixed-use Building",U240,Data!S237)))</f>
        <v>Henderson Larnoch</v>
      </c>
      <c r="C236" t="str">
        <f>IF(Transport!$H$4="Multi-unit Residential",Data!C237,IF(Transport!$H$4="Education",Data!AK237,IF(Transport!$H$4="Mixed-use Building",V240,Data!T237)))</f>
        <v>New Zealand</v>
      </c>
      <c r="D236">
        <f>IF(Transport!$H$4="Multi-unit Residential",Data!D237,IF(Transport!$H$4="Education",Data!AL237,IF(Transport!$H$4="Mixed-use Building",W240,Data!U237)))</f>
        <v>0</v>
      </c>
      <c r="E236">
        <f>IF(Transport!$H$4="Multi-unit Residential",Data!E237,IF(Transport!$H$4="Education",Data!AM237,IF(Transport!$H$4="Mixed-use Building",X240,Data!V237)))</f>
        <v>0</v>
      </c>
      <c r="F236">
        <f>IF(Transport!$H$4="Multi-unit Residential",Data!F237,IF(Transport!$H$4="Education",Data!AN237,IF(Transport!$H$4="Mixed-use Building",Y240,Data!W237)))</f>
        <v>0</v>
      </c>
      <c r="G236">
        <f>IF(Transport!$H$4="Multi-unit Residential",Data!G237,IF(Transport!$H$4="Education",Data!AO237,IF(Transport!$H$4="Mixed-use Building",Z240,Data!X237)))</f>
        <v>0</v>
      </c>
      <c r="H236">
        <f>IF(Transport!$H$4="Multi-unit Residential",Data!H237,IF(Transport!$H$4="Education",Data!AP237,IF(Transport!$H$4="Mixed-use Building",AA240,Data!Y237)))</f>
        <v>1</v>
      </c>
      <c r="I236">
        <f>IF(Transport!$H$4="Multi-unit Residential",Data!I237,IF(Transport!$H$4="Education",Data!AQ237,IF(Transport!$H$4="Mixed-use Building",AB240,Data!Z237)))</f>
        <v>0</v>
      </c>
      <c r="J236">
        <f>IF(Transport!$H$4="Multi-unit Residential",Data!J237,IF(Transport!$H$4="Education",Data!AR237,IF(Transport!$H$4="Mixed-use Building",AC240,Data!AA237)))</f>
        <v>0</v>
      </c>
      <c r="K236">
        <f>IF(Transport!$H$4="Multi-unit Residential",Data!K237,IF(Transport!$H$4="Education",Data!AS237,IF(Transport!$H$4="Mixed-use Building",AD240,Data!AB237)))</f>
        <v>0</v>
      </c>
      <c r="L236">
        <f>IF(Transport!$H$4="Multi-unit Residential",Data!L237,IF(Transport!$H$4="Education",Data!AT237,IF(Transport!$H$4="Mixed-use Building",AE240,Data!AC237)))</f>
        <v>0</v>
      </c>
      <c r="M236">
        <f>IF(Transport!$H$4="Multi-unit Residential",Data!M237,IF(Transport!$H$4="Education",Data!AU237,IF(Transport!$H$4="Mixed-use Building",AF240,Data!AD237)))</f>
        <v>0.02</v>
      </c>
      <c r="N236">
        <f>IF(Transport!$H$4="Multi-unit Residential",Data!N237,IF(Transport!$H$4="Education",Data!AV237,IF(Transport!$H$4="Mixed-use Building",AG240,Data!AE237)))</f>
        <v>8.8189094783982203</v>
      </c>
      <c r="O236">
        <f>IF(Transport!$H$4="Multi-unit Residential",Data!O237,IF(Transport!$H$4="Education",Data!AW237,IF(Transport!$H$4="Mixed-use Building",AH240,Data!AF237)))</f>
        <v>174.61797780000001</v>
      </c>
      <c r="P236">
        <f>IF(Transport!$H$4="Multi-unit Residential",Data!P237,IF(Transport!$H$4="Education",Data!AX237,IF(Transport!$H$4="Mixed-use Building",AI240,Data!AG237)))</f>
        <v>-36.859248370000003</v>
      </c>
    </row>
    <row r="237" spans="1:16" x14ac:dyDescent="0.55000000000000004">
      <c r="A237">
        <f>IF(Transport!$H$4="Multi-unit Residential",Data!A238,IF(Transport!$H$4="Education",Data!AI238,IF(Transport!$H$4="Mixed-use Building",T241,Data!R238)))</f>
        <v>124400</v>
      </c>
      <c r="B237" t="str">
        <f>IF(Transport!$H$4="Multi-unit Residential",Data!B238,IF(Transport!$H$4="Education",Data!AJ238,IF(Transport!$H$4="Mixed-use Building",U241,Data!S238)))</f>
        <v>Birkdale South</v>
      </c>
      <c r="C237" t="str">
        <f>IF(Transport!$H$4="Multi-unit Residential",Data!C238,IF(Transport!$H$4="Education",Data!AK238,IF(Transport!$H$4="Mixed-use Building",V241,Data!T238)))</f>
        <v>New Zealand</v>
      </c>
      <c r="D237">
        <f>IF(Transport!$H$4="Multi-unit Residential",Data!D238,IF(Transport!$H$4="Education",Data!AL238,IF(Transport!$H$4="Mixed-use Building",W241,Data!U238)))</f>
        <v>0</v>
      </c>
      <c r="E237">
        <f>IF(Transport!$H$4="Multi-unit Residential",Data!E238,IF(Transport!$H$4="Education",Data!AM238,IF(Transport!$H$4="Mixed-use Building",X241,Data!V238)))</f>
        <v>0</v>
      </c>
      <c r="F237">
        <f>IF(Transport!$H$4="Multi-unit Residential",Data!F238,IF(Transport!$H$4="Education",Data!AN238,IF(Transport!$H$4="Mixed-use Building",Y241,Data!W238)))</f>
        <v>0</v>
      </c>
      <c r="G237">
        <f>IF(Transport!$H$4="Multi-unit Residential",Data!G238,IF(Transport!$H$4="Education",Data!AO238,IF(Transport!$H$4="Mixed-use Building",Z241,Data!X238)))</f>
        <v>0</v>
      </c>
      <c r="H237">
        <f>IF(Transport!$H$4="Multi-unit Residential",Data!H238,IF(Transport!$H$4="Education",Data!AP238,IF(Transport!$H$4="Mixed-use Building",AA241,Data!Y238)))</f>
        <v>0.89</v>
      </c>
      <c r="I237">
        <f>IF(Transport!$H$4="Multi-unit Residential",Data!I238,IF(Transport!$H$4="Education",Data!AQ238,IF(Transport!$H$4="Mixed-use Building",AB241,Data!Z238)))</f>
        <v>0</v>
      </c>
      <c r="J237">
        <f>IF(Transport!$H$4="Multi-unit Residential",Data!J238,IF(Transport!$H$4="Education",Data!AR238,IF(Transport!$H$4="Mixed-use Building",AC241,Data!AA238)))</f>
        <v>0</v>
      </c>
      <c r="K237">
        <f>IF(Transport!$H$4="Multi-unit Residential",Data!K238,IF(Transport!$H$4="Education",Data!AS238,IF(Transport!$H$4="Mixed-use Building",AD241,Data!AB238)))</f>
        <v>0</v>
      </c>
      <c r="L237">
        <f>IF(Transport!$H$4="Multi-unit Residential",Data!L238,IF(Transport!$H$4="Education",Data!AT238,IF(Transport!$H$4="Mixed-use Building",AE241,Data!AC238)))</f>
        <v>0.11</v>
      </c>
      <c r="M237">
        <f>IF(Transport!$H$4="Multi-unit Residential",Data!M238,IF(Transport!$H$4="Education",Data!AU238,IF(Transport!$H$4="Mixed-use Building",AF241,Data!AD238)))</f>
        <v>0.02</v>
      </c>
      <c r="N237">
        <f>IF(Transport!$H$4="Multi-unit Residential",Data!N238,IF(Transport!$H$4="Education",Data!AV238,IF(Transport!$H$4="Mixed-use Building",AG241,Data!AE238)))</f>
        <v>1.41554335839794</v>
      </c>
      <c r="O237">
        <f>IF(Transport!$H$4="Multi-unit Residential",Data!O238,IF(Transport!$H$4="Education",Data!AW238,IF(Transport!$H$4="Mixed-use Building",AH241,Data!AF238)))</f>
        <v>174.70764059999999</v>
      </c>
      <c r="P237">
        <f>IF(Transport!$H$4="Multi-unit Residential",Data!P238,IF(Transport!$H$4="Education",Data!AX238,IF(Transport!$H$4="Mixed-use Building",AI241,Data!AG238)))</f>
        <v>-36.800421759999999</v>
      </c>
    </row>
    <row r="238" spans="1:16" x14ac:dyDescent="0.55000000000000004">
      <c r="A238">
        <f>IF(Transport!$H$4="Multi-unit Residential",Data!A239,IF(Transport!$H$4="Education",Data!AI239,IF(Transport!$H$4="Mixed-use Building",T242,Data!R239)))</f>
        <v>124500</v>
      </c>
      <c r="B238" t="str">
        <f>IF(Transport!$H$4="Multi-unit Residential",Data!B239,IF(Transport!$H$4="Education",Data!AJ239,IF(Transport!$H$4="Mixed-use Building",U242,Data!S239)))</f>
        <v>Te Atatu Peninsula Central</v>
      </c>
      <c r="C238" t="str">
        <f>IF(Transport!$H$4="Multi-unit Residential",Data!C239,IF(Transport!$H$4="Education",Data!AK239,IF(Transport!$H$4="Mixed-use Building",V242,Data!T239)))</f>
        <v>New Zealand</v>
      </c>
      <c r="D238">
        <f>IF(Transport!$H$4="Multi-unit Residential",Data!D239,IF(Transport!$H$4="Education",Data!AL239,IF(Transport!$H$4="Mixed-use Building",W242,Data!U239)))</f>
        <v>0</v>
      </c>
      <c r="E238">
        <f>IF(Transport!$H$4="Multi-unit Residential",Data!E239,IF(Transport!$H$4="Education",Data!AM239,IF(Transport!$H$4="Mixed-use Building",X242,Data!V239)))</f>
        <v>0</v>
      </c>
      <c r="F238">
        <f>IF(Transport!$H$4="Multi-unit Residential",Data!F239,IF(Transport!$H$4="Education",Data!AN239,IF(Transport!$H$4="Mixed-use Building",Y242,Data!W239)))</f>
        <v>0</v>
      </c>
      <c r="G238">
        <f>IF(Transport!$H$4="Multi-unit Residential",Data!G239,IF(Transport!$H$4="Education",Data!AO239,IF(Transport!$H$4="Mixed-use Building",Z242,Data!X239)))</f>
        <v>0</v>
      </c>
      <c r="H238">
        <f>IF(Transport!$H$4="Multi-unit Residential",Data!H239,IF(Transport!$H$4="Education",Data!AP239,IF(Transport!$H$4="Mixed-use Building",AA242,Data!Y239)))</f>
        <v>0.88</v>
      </c>
      <c r="I238">
        <f>IF(Transport!$H$4="Multi-unit Residential",Data!I239,IF(Transport!$H$4="Education",Data!AQ239,IF(Transport!$H$4="Mixed-use Building",AB242,Data!Z239)))</f>
        <v>0</v>
      </c>
      <c r="J238">
        <f>IF(Transport!$H$4="Multi-unit Residential",Data!J239,IF(Transport!$H$4="Education",Data!AR239,IF(Transport!$H$4="Mixed-use Building",AC242,Data!AA239)))</f>
        <v>0</v>
      </c>
      <c r="K238">
        <f>IF(Transport!$H$4="Multi-unit Residential",Data!K239,IF(Transport!$H$4="Education",Data!AS239,IF(Transport!$H$4="Mixed-use Building",AD242,Data!AB239)))</f>
        <v>0</v>
      </c>
      <c r="L238">
        <f>IF(Transport!$H$4="Multi-unit Residential",Data!L239,IF(Transport!$H$4="Education",Data!AT239,IF(Transport!$H$4="Mixed-use Building",AE242,Data!AC239)))</f>
        <v>0.12</v>
      </c>
      <c r="M238">
        <f>IF(Transport!$H$4="Multi-unit Residential",Data!M239,IF(Transport!$H$4="Education",Data!AU239,IF(Transport!$H$4="Mixed-use Building",AF242,Data!AD239)))</f>
        <v>0.02</v>
      </c>
      <c r="N238">
        <f>IF(Transport!$H$4="Multi-unit Residential",Data!N239,IF(Transport!$H$4="Education",Data!AV239,IF(Transport!$H$4="Mixed-use Building",AG242,Data!AE239)))</f>
        <v>2.47183212752826</v>
      </c>
      <c r="O238">
        <f>IF(Transport!$H$4="Multi-unit Residential",Data!O239,IF(Transport!$H$4="Education",Data!AW239,IF(Transport!$H$4="Mixed-use Building",AH242,Data!AF239)))</f>
        <v>174.65174009999899</v>
      </c>
      <c r="P238">
        <f>IF(Transport!$H$4="Multi-unit Residential",Data!P239,IF(Transport!$H$4="Education",Data!AX239,IF(Transport!$H$4="Mixed-use Building",AI242,Data!AG239)))</f>
        <v>-36.83605713</v>
      </c>
    </row>
    <row r="239" spans="1:16" x14ac:dyDescent="0.55000000000000004">
      <c r="A239">
        <f>IF(Transport!$H$4="Multi-unit Residential",Data!A240,IF(Transport!$H$4="Education",Data!AI240,IF(Transport!$H$4="Mixed-use Building",T243,Data!R240)))</f>
        <v>124600</v>
      </c>
      <c r="B239" t="str">
        <f>IF(Transport!$H$4="Multi-unit Residential",Data!B240,IF(Transport!$H$4="Education",Data!AJ240,IF(Transport!$H$4="Mixed-use Building",U243,Data!S240)))</f>
        <v>Glenfield East</v>
      </c>
      <c r="C239" t="str">
        <f>IF(Transport!$H$4="Multi-unit Residential",Data!C240,IF(Transport!$H$4="Education",Data!AK240,IF(Transport!$H$4="Mixed-use Building",V243,Data!T240)))</f>
        <v>New Zealand</v>
      </c>
      <c r="D239">
        <f>IF(Transport!$H$4="Multi-unit Residential",Data!D240,IF(Transport!$H$4="Education",Data!AL240,IF(Transport!$H$4="Mixed-use Building",W243,Data!U240)))</f>
        <v>0</v>
      </c>
      <c r="E239">
        <f>IF(Transport!$H$4="Multi-unit Residential",Data!E240,IF(Transport!$H$4="Education",Data!AM240,IF(Transport!$H$4="Mixed-use Building",X243,Data!V240)))</f>
        <v>0</v>
      </c>
      <c r="F239">
        <f>IF(Transport!$H$4="Multi-unit Residential",Data!F240,IF(Transport!$H$4="Education",Data!AN240,IF(Transport!$H$4="Mixed-use Building",Y243,Data!W240)))</f>
        <v>0</v>
      </c>
      <c r="G239">
        <f>IF(Transport!$H$4="Multi-unit Residential",Data!G240,IF(Transport!$H$4="Education",Data!AO240,IF(Transport!$H$4="Mixed-use Building",Z243,Data!X240)))</f>
        <v>0</v>
      </c>
      <c r="H239">
        <f>IF(Transport!$H$4="Multi-unit Residential",Data!H240,IF(Transport!$H$4="Education",Data!AP240,IF(Transport!$H$4="Mixed-use Building",AA243,Data!Y240)))</f>
        <v>1</v>
      </c>
      <c r="I239">
        <f>IF(Transport!$H$4="Multi-unit Residential",Data!I240,IF(Transport!$H$4="Education",Data!AQ240,IF(Transport!$H$4="Mixed-use Building",AB243,Data!Z240)))</f>
        <v>0</v>
      </c>
      <c r="J239">
        <f>IF(Transport!$H$4="Multi-unit Residential",Data!J240,IF(Transport!$H$4="Education",Data!AR240,IF(Transport!$H$4="Mixed-use Building",AC243,Data!AA240)))</f>
        <v>0</v>
      </c>
      <c r="K239">
        <f>IF(Transport!$H$4="Multi-unit Residential",Data!K240,IF(Transport!$H$4="Education",Data!AS240,IF(Transport!$H$4="Mixed-use Building",AD243,Data!AB240)))</f>
        <v>0</v>
      </c>
      <c r="L239">
        <f>IF(Transport!$H$4="Multi-unit Residential",Data!L240,IF(Transport!$H$4="Education",Data!AT240,IF(Transport!$H$4="Mixed-use Building",AE243,Data!AC240)))</f>
        <v>0</v>
      </c>
      <c r="M239">
        <f>IF(Transport!$H$4="Multi-unit Residential",Data!M240,IF(Transport!$H$4="Education",Data!AU240,IF(Transport!$H$4="Mixed-use Building",AF243,Data!AD240)))</f>
        <v>0.02</v>
      </c>
      <c r="N239">
        <f>IF(Transport!$H$4="Multi-unit Residential",Data!N240,IF(Transport!$H$4="Education",Data!AV240,IF(Transport!$H$4="Mixed-use Building",AG243,Data!AE240)))</f>
        <v>1.3807236424164999</v>
      </c>
      <c r="O239">
        <f>IF(Transport!$H$4="Multi-unit Residential",Data!O240,IF(Transport!$H$4="Education",Data!AW240,IF(Transport!$H$4="Mixed-use Building",AH243,Data!AF240)))</f>
        <v>174.73458689999899</v>
      </c>
      <c r="P239">
        <f>IF(Transport!$H$4="Multi-unit Residential",Data!P240,IF(Transport!$H$4="Education",Data!AX240,IF(Transport!$H$4="Mixed-use Building",AI243,Data!AG240)))</f>
        <v>-36.780261959999997</v>
      </c>
    </row>
    <row r="240" spans="1:16" x14ac:dyDescent="0.55000000000000004">
      <c r="A240">
        <f>IF(Transport!$H$4="Multi-unit Residential",Data!A241,IF(Transport!$H$4="Education",Data!AI241,IF(Transport!$H$4="Mixed-use Building",T244,Data!R241)))</f>
        <v>124700</v>
      </c>
      <c r="B240" t="str">
        <f>IF(Transport!$H$4="Multi-unit Residential",Data!B241,IF(Transport!$H$4="Education",Data!AJ241,IF(Transport!$H$4="Mixed-use Building",U244,Data!S241)))</f>
        <v>Henderson Valley</v>
      </c>
      <c r="C240" t="str">
        <f>IF(Transport!$H$4="Multi-unit Residential",Data!C241,IF(Transport!$H$4="Education",Data!AK241,IF(Transport!$H$4="Mixed-use Building",V244,Data!T241)))</f>
        <v>New Zealand</v>
      </c>
      <c r="D240">
        <f>IF(Transport!$H$4="Multi-unit Residential",Data!D241,IF(Transport!$H$4="Education",Data!AL241,IF(Transport!$H$4="Mixed-use Building",W244,Data!U241)))</f>
        <v>0</v>
      </c>
      <c r="E240">
        <f>IF(Transport!$H$4="Multi-unit Residential",Data!E241,IF(Transport!$H$4="Education",Data!AM241,IF(Transport!$H$4="Mixed-use Building",X244,Data!V241)))</f>
        <v>0</v>
      </c>
      <c r="F240">
        <f>IF(Transport!$H$4="Multi-unit Residential",Data!F241,IF(Transport!$H$4="Education",Data!AN241,IF(Transport!$H$4="Mixed-use Building",Y244,Data!W241)))</f>
        <v>0</v>
      </c>
      <c r="G240">
        <f>IF(Transport!$H$4="Multi-unit Residential",Data!G241,IF(Transport!$H$4="Education",Data!AO241,IF(Transport!$H$4="Mixed-use Building",Z244,Data!X241)))</f>
        <v>0</v>
      </c>
      <c r="H240">
        <f>IF(Transport!$H$4="Multi-unit Residential",Data!H241,IF(Transport!$H$4="Education",Data!AP241,IF(Transport!$H$4="Mixed-use Building",AA244,Data!Y241)))</f>
        <v>0.67</v>
      </c>
      <c r="I240">
        <f>IF(Transport!$H$4="Multi-unit Residential",Data!I241,IF(Transport!$H$4="Education",Data!AQ241,IF(Transport!$H$4="Mixed-use Building",AB244,Data!Z241)))</f>
        <v>0</v>
      </c>
      <c r="J240">
        <f>IF(Transport!$H$4="Multi-unit Residential",Data!J241,IF(Transport!$H$4="Education",Data!AR241,IF(Transport!$H$4="Mixed-use Building",AC244,Data!AA241)))</f>
        <v>0</v>
      </c>
      <c r="K240">
        <f>IF(Transport!$H$4="Multi-unit Residential",Data!K241,IF(Transport!$H$4="Education",Data!AS241,IF(Transport!$H$4="Mixed-use Building",AD244,Data!AB241)))</f>
        <v>0</v>
      </c>
      <c r="L240">
        <f>IF(Transport!$H$4="Multi-unit Residential",Data!L241,IF(Transport!$H$4="Education",Data!AT241,IF(Transport!$H$4="Mixed-use Building",AE244,Data!AC241)))</f>
        <v>0.33</v>
      </c>
      <c r="M240">
        <f>IF(Transport!$H$4="Multi-unit Residential",Data!M241,IF(Transport!$H$4="Education",Data!AU241,IF(Transport!$H$4="Mixed-use Building",AF244,Data!AD241)))</f>
        <v>0.02</v>
      </c>
      <c r="N240" t="str">
        <f>IF(Transport!$H$4="Multi-unit Residential",Data!N241,IF(Transport!$H$4="Education",Data!AV241,IF(Transport!$H$4="Mixed-use Building",AG244,Data!AE241)))</f>
        <v>?</v>
      </c>
      <c r="O240">
        <f>IF(Transport!$H$4="Multi-unit Residential",Data!O241,IF(Transport!$H$4="Education",Data!AW241,IF(Transport!$H$4="Mixed-use Building",AH244,Data!AF241)))</f>
        <v>174.56917379999999</v>
      </c>
      <c r="P240">
        <f>IF(Transport!$H$4="Multi-unit Residential",Data!P241,IF(Transport!$H$4="Education",Data!AX241,IF(Transport!$H$4="Mixed-use Building",AI244,Data!AG241)))</f>
        <v>-36.90641583</v>
      </c>
    </row>
    <row r="241" spans="1:16" x14ac:dyDescent="0.55000000000000004">
      <c r="A241">
        <f>IF(Transport!$H$4="Multi-unit Residential",Data!A242,IF(Transport!$H$4="Education",Data!AI242,IF(Transport!$H$4="Mixed-use Building",T245,Data!R242)))</f>
        <v>124800</v>
      </c>
      <c r="B241" t="str">
        <f>IF(Transport!$H$4="Multi-unit Residential",Data!B242,IF(Transport!$H$4="Education",Data!AJ242,IF(Transport!$H$4="Mixed-use Building",U245,Data!S242)))</f>
        <v>Te Atatu Peninsula West</v>
      </c>
      <c r="C241" t="str">
        <f>IF(Transport!$H$4="Multi-unit Residential",Data!C242,IF(Transport!$H$4="Education",Data!AK242,IF(Transport!$H$4="Mixed-use Building",V245,Data!T242)))</f>
        <v>New Zealand</v>
      </c>
      <c r="D241">
        <f>IF(Transport!$H$4="Multi-unit Residential",Data!D242,IF(Transport!$H$4="Education",Data!AL242,IF(Transport!$H$4="Mixed-use Building",W245,Data!U242)))</f>
        <v>0</v>
      </c>
      <c r="E241">
        <f>IF(Transport!$H$4="Multi-unit Residential",Data!E242,IF(Transport!$H$4="Education",Data!AM242,IF(Transport!$H$4="Mixed-use Building",X245,Data!V242)))</f>
        <v>0</v>
      </c>
      <c r="F241">
        <f>IF(Transport!$H$4="Multi-unit Residential",Data!F242,IF(Transport!$H$4="Education",Data!AN242,IF(Transport!$H$4="Mixed-use Building",Y245,Data!W242)))</f>
        <v>0</v>
      </c>
      <c r="G241">
        <f>IF(Transport!$H$4="Multi-unit Residential",Data!G242,IF(Transport!$H$4="Education",Data!AO242,IF(Transport!$H$4="Mixed-use Building",Z245,Data!X242)))</f>
        <v>0</v>
      </c>
      <c r="H241">
        <f>IF(Transport!$H$4="Multi-unit Residential",Data!H242,IF(Transport!$H$4="Education",Data!AP242,IF(Transport!$H$4="Mixed-use Building",AA245,Data!Y242)))</f>
        <v>0.88</v>
      </c>
      <c r="I241">
        <f>IF(Transport!$H$4="Multi-unit Residential",Data!I242,IF(Transport!$H$4="Education",Data!AQ242,IF(Transport!$H$4="Mixed-use Building",AB245,Data!Z242)))</f>
        <v>0</v>
      </c>
      <c r="J241">
        <f>IF(Transport!$H$4="Multi-unit Residential",Data!J242,IF(Transport!$H$4="Education",Data!AR242,IF(Transport!$H$4="Mixed-use Building",AC245,Data!AA242)))</f>
        <v>0</v>
      </c>
      <c r="K241">
        <f>IF(Transport!$H$4="Multi-unit Residential",Data!K242,IF(Transport!$H$4="Education",Data!AS242,IF(Transport!$H$4="Mixed-use Building",AD245,Data!AB242)))</f>
        <v>0</v>
      </c>
      <c r="L241">
        <f>IF(Transport!$H$4="Multi-unit Residential",Data!L242,IF(Transport!$H$4="Education",Data!AT242,IF(Transport!$H$4="Mixed-use Building",AE245,Data!AC242)))</f>
        <v>0.12</v>
      </c>
      <c r="M241">
        <f>IF(Transport!$H$4="Multi-unit Residential",Data!M242,IF(Transport!$H$4="Education",Data!AU242,IF(Transport!$H$4="Mixed-use Building",AF245,Data!AD242)))</f>
        <v>0.02</v>
      </c>
      <c r="N241">
        <f>IF(Transport!$H$4="Multi-unit Residential",Data!N242,IF(Transport!$H$4="Education",Data!AV242,IF(Transport!$H$4="Mixed-use Building",AG245,Data!AE242)))</f>
        <v>0.87765172210503095</v>
      </c>
      <c r="O241">
        <f>IF(Transport!$H$4="Multi-unit Residential",Data!O242,IF(Transport!$H$4="Education",Data!AW242,IF(Transport!$H$4="Mixed-use Building",AH245,Data!AF242)))</f>
        <v>174.6443773</v>
      </c>
      <c r="P241">
        <f>IF(Transport!$H$4="Multi-unit Residential",Data!P242,IF(Transport!$H$4="Education",Data!AX242,IF(Transport!$H$4="Mixed-use Building",AI245,Data!AG242)))</f>
        <v>-36.846270590000003</v>
      </c>
    </row>
    <row r="242" spans="1:16" x14ac:dyDescent="0.55000000000000004">
      <c r="A242">
        <f>IF(Transport!$H$4="Multi-unit Residential",Data!A243,IF(Transport!$H$4="Education",Data!AI243,IF(Transport!$H$4="Mixed-use Building",T246,Data!R243)))</f>
        <v>124900</v>
      </c>
      <c r="B242" t="str">
        <f>IF(Transport!$H$4="Multi-unit Residential",Data!B243,IF(Transport!$H$4="Education",Data!AJ243,IF(Transport!$H$4="Mixed-use Building",U246,Data!S243)))</f>
        <v>Henderson Lincoln West</v>
      </c>
      <c r="C242" t="str">
        <f>IF(Transport!$H$4="Multi-unit Residential",Data!C243,IF(Transport!$H$4="Education",Data!AK243,IF(Transport!$H$4="Mixed-use Building",V246,Data!T243)))</f>
        <v>New Zealand</v>
      </c>
      <c r="D242">
        <f>IF(Transport!$H$4="Multi-unit Residential",Data!D243,IF(Transport!$H$4="Education",Data!AL243,IF(Transport!$H$4="Mixed-use Building",W246,Data!U243)))</f>
        <v>0</v>
      </c>
      <c r="E242">
        <f>IF(Transport!$H$4="Multi-unit Residential",Data!E243,IF(Transport!$H$4="Education",Data!AM243,IF(Transport!$H$4="Mixed-use Building",X246,Data!V243)))</f>
        <v>0</v>
      </c>
      <c r="F242">
        <f>IF(Transport!$H$4="Multi-unit Residential",Data!F243,IF(Transport!$H$4="Education",Data!AN243,IF(Transport!$H$4="Mixed-use Building",Y246,Data!W243)))</f>
        <v>0</v>
      </c>
      <c r="G242">
        <f>IF(Transport!$H$4="Multi-unit Residential",Data!G243,IF(Transport!$H$4="Education",Data!AO243,IF(Transport!$H$4="Mixed-use Building",Z246,Data!X243)))</f>
        <v>0</v>
      </c>
      <c r="H242">
        <f>IF(Transport!$H$4="Multi-unit Residential",Data!H243,IF(Transport!$H$4="Education",Data!AP243,IF(Transport!$H$4="Mixed-use Building",AA246,Data!Y243)))</f>
        <v>1</v>
      </c>
      <c r="I242">
        <f>IF(Transport!$H$4="Multi-unit Residential",Data!I243,IF(Transport!$H$4="Education",Data!AQ243,IF(Transport!$H$4="Mixed-use Building",AB246,Data!Z243)))</f>
        <v>0</v>
      </c>
      <c r="J242">
        <f>IF(Transport!$H$4="Multi-unit Residential",Data!J243,IF(Transport!$H$4="Education",Data!AR243,IF(Transport!$H$4="Mixed-use Building",AC246,Data!AA243)))</f>
        <v>0</v>
      </c>
      <c r="K242">
        <f>IF(Transport!$H$4="Multi-unit Residential",Data!K243,IF(Transport!$H$4="Education",Data!AS243,IF(Transport!$H$4="Mixed-use Building",AD246,Data!AB243)))</f>
        <v>0</v>
      </c>
      <c r="L242">
        <f>IF(Transport!$H$4="Multi-unit Residential",Data!L243,IF(Transport!$H$4="Education",Data!AT243,IF(Transport!$H$4="Mixed-use Building",AE246,Data!AC243)))</f>
        <v>0</v>
      </c>
      <c r="M242">
        <f>IF(Transport!$H$4="Multi-unit Residential",Data!M243,IF(Transport!$H$4="Education",Data!AU243,IF(Transport!$H$4="Mixed-use Building",AF246,Data!AD243)))</f>
        <v>0.02</v>
      </c>
      <c r="N242">
        <f>IF(Transport!$H$4="Multi-unit Residential",Data!N243,IF(Transport!$H$4="Education",Data!AV243,IF(Transport!$H$4="Mixed-use Building",AG246,Data!AE243)))</f>
        <v>1.2749564542610501</v>
      </c>
      <c r="O242">
        <f>IF(Transport!$H$4="Multi-unit Residential",Data!O243,IF(Transport!$H$4="Education",Data!AW243,IF(Transport!$H$4="Mixed-use Building",AH246,Data!AF243)))</f>
        <v>174.62658009999899</v>
      </c>
      <c r="P242">
        <f>IF(Transport!$H$4="Multi-unit Residential",Data!P243,IF(Transport!$H$4="Education",Data!AX243,IF(Transport!$H$4="Mixed-use Building",AI246,Data!AG243)))</f>
        <v>-36.857129530000002</v>
      </c>
    </row>
    <row r="243" spans="1:16" x14ac:dyDescent="0.55000000000000004">
      <c r="A243">
        <f>IF(Transport!$H$4="Multi-unit Residential",Data!A244,IF(Transport!$H$4="Education",Data!AI244,IF(Transport!$H$4="Mixed-use Building",T247,Data!R244)))</f>
        <v>125000</v>
      </c>
      <c r="B243" t="str">
        <f>IF(Transport!$H$4="Multi-unit Residential",Data!B244,IF(Transport!$H$4="Education",Data!AJ244,IF(Transport!$H$4="Mixed-use Building",U247,Data!S244)))</f>
        <v>Ranui South East</v>
      </c>
      <c r="C243" t="str">
        <f>IF(Transport!$H$4="Multi-unit Residential",Data!C244,IF(Transport!$H$4="Education",Data!AK244,IF(Transport!$H$4="Mixed-use Building",V247,Data!T244)))</f>
        <v>New Zealand</v>
      </c>
      <c r="D243">
        <f>IF(Transport!$H$4="Multi-unit Residential",Data!D244,IF(Transport!$H$4="Education",Data!AL244,IF(Transport!$H$4="Mixed-use Building",W247,Data!U244)))</f>
        <v>0</v>
      </c>
      <c r="E243">
        <f>IF(Transport!$H$4="Multi-unit Residential",Data!E244,IF(Transport!$H$4="Education",Data!AM244,IF(Transport!$H$4="Mixed-use Building",X247,Data!V244)))</f>
        <v>0</v>
      </c>
      <c r="F243">
        <f>IF(Transport!$H$4="Multi-unit Residential",Data!F244,IF(Transport!$H$4="Education",Data!AN244,IF(Transport!$H$4="Mixed-use Building",Y247,Data!W244)))</f>
        <v>0</v>
      </c>
      <c r="G243">
        <f>IF(Transport!$H$4="Multi-unit Residential",Data!G244,IF(Transport!$H$4="Education",Data!AO244,IF(Transport!$H$4="Mixed-use Building",Z247,Data!X244)))</f>
        <v>0</v>
      </c>
      <c r="H243">
        <f>IF(Transport!$H$4="Multi-unit Residential",Data!H244,IF(Transport!$H$4="Education",Data!AP244,IF(Transport!$H$4="Mixed-use Building",AA247,Data!Y244)))</f>
        <v>1</v>
      </c>
      <c r="I243">
        <f>IF(Transport!$H$4="Multi-unit Residential",Data!I244,IF(Transport!$H$4="Education",Data!AQ244,IF(Transport!$H$4="Mixed-use Building",AB247,Data!Z244)))</f>
        <v>0</v>
      </c>
      <c r="J243">
        <f>IF(Transport!$H$4="Multi-unit Residential",Data!J244,IF(Transport!$H$4="Education",Data!AR244,IF(Transport!$H$4="Mixed-use Building",AC247,Data!AA244)))</f>
        <v>0</v>
      </c>
      <c r="K243">
        <f>IF(Transport!$H$4="Multi-unit Residential",Data!K244,IF(Transport!$H$4="Education",Data!AS244,IF(Transport!$H$4="Mixed-use Building",AD247,Data!AB244)))</f>
        <v>0</v>
      </c>
      <c r="L243">
        <f>IF(Transport!$H$4="Multi-unit Residential",Data!L244,IF(Transport!$H$4="Education",Data!AT244,IF(Transport!$H$4="Mixed-use Building",AE247,Data!AC244)))</f>
        <v>0</v>
      </c>
      <c r="M243">
        <f>IF(Transport!$H$4="Multi-unit Residential",Data!M244,IF(Transport!$H$4="Education",Data!AU244,IF(Transport!$H$4="Mixed-use Building",AF247,Data!AD244)))</f>
        <v>0.02</v>
      </c>
      <c r="N243">
        <f>IF(Transport!$H$4="Multi-unit Residential",Data!N244,IF(Transport!$H$4="Education",Data!AV244,IF(Transport!$H$4="Mixed-use Building",AG247,Data!AE244)))</f>
        <v>0.51896705705711099</v>
      </c>
      <c r="O243">
        <f>IF(Transport!$H$4="Multi-unit Residential",Data!O244,IF(Transport!$H$4="Education",Data!AW244,IF(Transport!$H$4="Mixed-use Building",AH247,Data!AF244)))</f>
        <v>174.60468090000001</v>
      </c>
      <c r="P243">
        <f>IF(Transport!$H$4="Multi-unit Residential",Data!P244,IF(Transport!$H$4="Education",Data!AX244,IF(Transport!$H$4="Mixed-use Building",AI247,Data!AG244)))</f>
        <v>-36.871890450000002</v>
      </c>
    </row>
    <row r="244" spans="1:16" x14ac:dyDescent="0.55000000000000004">
      <c r="A244">
        <f>IF(Transport!$H$4="Multi-unit Residential",Data!A245,IF(Transport!$H$4="Education",Data!AI245,IF(Transport!$H$4="Mixed-use Building",T248,Data!R245)))</f>
        <v>125100</v>
      </c>
      <c r="B244" t="str">
        <f>IF(Transport!$H$4="Multi-unit Residential",Data!B245,IF(Transport!$H$4="Education",Data!AJ245,IF(Transport!$H$4="Mixed-use Building",U248,Data!S245)))</f>
        <v>Henderson Lincoln East</v>
      </c>
      <c r="C244" t="str">
        <f>IF(Transport!$H$4="Multi-unit Residential",Data!C245,IF(Transport!$H$4="Education",Data!AK245,IF(Transport!$H$4="Mixed-use Building",V248,Data!T245)))</f>
        <v>New Zealand</v>
      </c>
      <c r="D244">
        <f>IF(Transport!$H$4="Multi-unit Residential",Data!D245,IF(Transport!$H$4="Education",Data!AL245,IF(Transport!$H$4="Mixed-use Building",W248,Data!U245)))</f>
        <v>0</v>
      </c>
      <c r="E244">
        <f>IF(Transport!$H$4="Multi-unit Residential",Data!E245,IF(Transport!$H$4="Education",Data!AM245,IF(Transport!$H$4="Mixed-use Building",X248,Data!V245)))</f>
        <v>0</v>
      </c>
      <c r="F244">
        <f>IF(Transport!$H$4="Multi-unit Residential",Data!F245,IF(Transport!$H$4="Education",Data!AN245,IF(Transport!$H$4="Mixed-use Building",Y248,Data!W245)))</f>
        <v>0</v>
      </c>
      <c r="G244">
        <f>IF(Transport!$H$4="Multi-unit Residential",Data!G245,IF(Transport!$H$4="Education",Data!AO245,IF(Transport!$H$4="Mixed-use Building",Z248,Data!X245)))</f>
        <v>0</v>
      </c>
      <c r="H244">
        <f>IF(Transport!$H$4="Multi-unit Residential",Data!H245,IF(Transport!$H$4="Education",Data!AP245,IF(Transport!$H$4="Mixed-use Building",AA248,Data!Y245)))</f>
        <v>0.97</v>
      </c>
      <c r="I244">
        <f>IF(Transport!$H$4="Multi-unit Residential",Data!I245,IF(Transport!$H$4="Education",Data!AQ245,IF(Transport!$H$4="Mixed-use Building",AB248,Data!Z245)))</f>
        <v>0.02</v>
      </c>
      <c r="J244">
        <f>IF(Transport!$H$4="Multi-unit Residential",Data!J245,IF(Transport!$H$4="Education",Data!AR245,IF(Transport!$H$4="Mixed-use Building",AC248,Data!AA245)))</f>
        <v>0</v>
      </c>
      <c r="K244">
        <f>IF(Transport!$H$4="Multi-unit Residential",Data!K245,IF(Transport!$H$4="Education",Data!AS245,IF(Transport!$H$4="Mixed-use Building",AD248,Data!AB245)))</f>
        <v>0</v>
      </c>
      <c r="L244">
        <f>IF(Transport!$H$4="Multi-unit Residential",Data!L245,IF(Transport!$H$4="Education",Data!AT245,IF(Transport!$H$4="Mixed-use Building",AE248,Data!AC245)))</f>
        <v>0.01</v>
      </c>
      <c r="M244">
        <f>IF(Transport!$H$4="Multi-unit Residential",Data!M245,IF(Transport!$H$4="Education",Data!AU245,IF(Transport!$H$4="Mixed-use Building",AF248,Data!AD245)))</f>
        <v>0.02</v>
      </c>
      <c r="N244">
        <f>IF(Transport!$H$4="Multi-unit Residential",Data!N245,IF(Transport!$H$4="Education",Data!AV245,IF(Transport!$H$4="Mixed-use Building",AG248,Data!AE245)))</f>
        <v>6.19163136336251</v>
      </c>
      <c r="O244">
        <f>IF(Transport!$H$4="Multi-unit Residential",Data!O245,IF(Transport!$H$4="Education",Data!AW245,IF(Transport!$H$4="Mixed-use Building",AH248,Data!AF245)))</f>
        <v>174.63407430000001</v>
      </c>
      <c r="P244">
        <f>IF(Transport!$H$4="Multi-unit Residential",Data!P245,IF(Transport!$H$4="Education",Data!AX245,IF(Transport!$H$4="Mixed-use Building",AI248,Data!AG245)))</f>
        <v>-36.855900779999999</v>
      </c>
    </row>
    <row r="245" spans="1:16" x14ac:dyDescent="0.55000000000000004">
      <c r="A245">
        <f>IF(Transport!$H$4="Multi-unit Residential",Data!A246,IF(Transport!$H$4="Education",Data!AI246,IF(Transport!$H$4="Mixed-use Building",T249,Data!R246)))</f>
        <v>125200</v>
      </c>
      <c r="B245" t="str">
        <f>IF(Transport!$H$4="Multi-unit Residential",Data!B246,IF(Transport!$H$4="Education",Data!AJ246,IF(Transport!$H$4="Mixed-use Building",U249,Data!S246)))</f>
        <v>Birkenhead West</v>
      </c>
      <c r="C245" t="str">
        <f>IF(Transport!$H$4="Multi-unit Residential",Data!C246,IF(Transport!$H$4="Education",Data!AK246,IF(Transport!$H$4="Mixed-use Building",V249,Data!T246)))</f>
        <v>New Zealand</v>
      </c>
      <c r="D245">
        <f>IF(Transport!$H$4="Multi-unit Residential",Data!D246,IF(Transport!$H$4="Education",Data!AL246,IF(Transport!$H$4="Mixed-use Building",W249,Data!U246)))</f>
        <v>0</v>
      </c>
      <c r="E245">
        <f>IF(Transport!$H$4="Multi-unit Residential",Data!E246,IF(Transport!$H$4="Education",Data!AM246,IF(Transport!$H$4="Mixed-use Building",X249,Data!V246)))</f>
        <v>0</v>
      </c>
      <c r="F245">
        <f>IF(Transport!$H$4="Multi-unit Residential",Data!F246,IF(Transport!$H$4="Education",Data!AN246,IF(Transport!$H$4="Mixed-use Building",Y249,Data!W246)))</f>
        <v>0</v>
      </c>
      <c r="G245">
        <f>IF(Transport!$H$4="Multi-unit Residential",Data!G246,IF(Transport!$H$4="Education",Data!AO246,IF(Transport!$H$4="Mixed-use Building",Z249,Data!X246)))</f>
        <v>0</v>
      </c>
      <c r="H245">
        <f>IF(Transport!$H$4="Multi-unit Residential",Data!H246,IF(Transport!$H$4="Education",Data!AP246,IF(Transport!$H$4="Mixed-use Building",AA249,Data!Y246)))</f>
        <v>0.82</v>
      </c>
      <c r="I245">
        <f>IF(Transport!$H$4="Multi-unit Residential",Data!I246,IF(Transport!$H$4="Education",Data!AQ246,IF(Transport!$H$4="Mixed-use Building",AB249,Data!Z246)))</f>
        <v>0</v>
      </c>
      <c r="J245">
        <f>IF(Transport!$H$4="Multi-unit Residential",Data!J246,IF(Transport!$H$4="Education",Data!AR246,IF(Transport!$H$4="Mixed-use Building",AC249,Data!AA246)))</f>
        <v>0</v>
      </c>
      <c r="K245">
        <f>IF(Transport!$H$4="Multi-unit Residential",Data!K246,IF(Transport!$H$4="Education",Data!AS246,IF(Transport!$H$4="Mixed-use Building",AD249,Data!AB246)))</f>
        <v>0</v>
      </c>
      <c r="L245">
        <f>IF(Transport!$H$4="Multi-unit Residential",Data!L246,IF(Transport!$H$4="Education",Data!AT246,IF(Transport!$H$4="Mixed-use Building",AE249,Data!AC246)))</f>
        <v>0.18</v>
      </c>
      <c r="M245">
        <f>IF(Transport!$H$4="Multi-unit Residential",Data!M246,IF(Transport!$H$4="Education",Data!AU246,IF(Transport!$H$4="Mixed-use Building",AF249,Data!AD246)))</f>
        <v>0.02</v>
      </c>
      <c r="N245">
        <f>IF(Transport!$H$4="Multi-unit Residential",Data!N246,IF(Transport!$H$4="Education",Data!AV246,IF(Transport!$H$4="Mixed-use Building",AG249,Data!AE246)))</f>
        <v>1.25806534259378</v>
      </c>
      <c r="O245">
        <f>IF(Transport!$H$4="Multi-unit Residential",Data!O246,IF(Transport!$H$4="Education",Data!AW246,IF(Transport!$H$4="Mixed-use Building",AH249,Data!AF246)))</f>
        <v>174.71436619999901</v>
      </c>
      <c r="P245">
        <f>IF(Transport!$H$4="Multi-unit Residential",Data!P246,IF(Transport!$H$4="Education",Data!AX246,IF(Transport!$H$4="Mixed-use Building",AI249,Data!AG246)))</f>
        <v>-36.804721180000001</v>
      </c>
    </row>
    <row r="246" spans="1:16" x14ac:dyDescent="0.55000000000000004">
      <c r="A246">
        <f>IF(Transport!$H$4="Multi-unit Residential",Data!A247,IF(Transport!$H$4="Education",Data!AI247,IF(Transport!$H$4="Mixed-use Building",T250,Data!R247)))</f>
        <v>125300</v>
      </c>
      <c r="B246" t="str">
        <f>IF(Transport!$H$4="Multi-unit Residential",Data!B247,IF(Transport!$H$4="Education",Data!AJ247,IF(Transport!$H$4="Mixed-use Building",U250,Data!S247)))</f>
        <v>Te Atatu Peninsula East</v>
      </c>
      <c r="C246" t="str">
        <f>IF(Transport!$H$4="Multi-unit Residential",Data!C247,IF(Transport!$H$4="Education",Data!AK247,IF(Transport!$H$4="Mixed-use Building",V250,Data!T247)))</f>
        <v>New Zealand</v>
      </c>
      <c r="D246">
        <f>IF(Transport!$H$4="Multi-unit Residential",Data!D247,IF(Transport!$H$4="Education",Data!AL247,IF(Transport!$H$4="Mixed-use Building",W250,Data!U247)))</f>
        <v>0</v>
      </c>
      <c r="E246">
        <f>IF(Transport!$H$4="Multi-unit Residential",Data!E247,IF(Transport!$H$4="Education",Data!AM247,IF(Transport!$H$4="Mixed-use Building",X250,Data!V247)))</f>
        <v>0</v>
      </c>
      <c r="F246">
        <f>IF(Transport!$H$4="Multi-unit Residential",Data!F247,IF(Transport!$H$4="Education",Data!AN247,IF(Transport!$H$4="Mixed-use Building",Y250,Data!W247)))</f>
        <v>0</v>
      </c>
      <c r="G246">
        <f>IF(Transport!$H$4="Multi-unit Residential",Data!G247,IF(Transport!$H$4="Education",Data!AO247,IF(Transport!$H$4="Mixed-use Building",Z250,Data!X247)))</f>
        <v>0</v>
      </c>
      <c r="H246">
        <f>IF(Transport!$H$4="Multi-unit Residential",Data!H247,IF(Transport!$H$4="Education",Data!AP247,IF(Transport!$H$4="Mixed-use Building",AA250,Data!Y247)))</f>
        <v>1</v>
      </c>
      <c r="I246">
        <f>IF(Transport!$H$4="Multi-unit Residential",Data!I247,IF(Transport!$H$4="Education",Data!AQ247,IF(Transport!$H$4="Mixed-use Building",AB250,Data!Z247)))</f>
        <v>0</v>
      </c>
      <c r="J246">
        <f>IF(Transport!$H$4="Multi-unit Residential",Data!J247,IF(Transport!$H$4="Education",Data!AR247,IF(Transport!$H$4="Mixed-use Building",AC250,Data!AA247)))</f>
        <v>0</v>
      </c>
      <c r="K246">
        <f>IF(Transport!$H$4="Multi-unit Residential",Data!K247,IF(Transport!$H$4="Education",Data!AS247,IF(Transport!$H$4="Mixed-use Building",AD250,Data!AB247)))</f>
        <v>0</v>
      </c>
      <c r="L246">
        <f>IF(Transport!$H$4="Multi-unit Residential",Data!L247,IF(Transport!$H$4="Education",Data!AT247,IF(Transport!$H$4="Mixed-use Building",AE250,Data!AC247)))</f>
        <v>0</v>
      </c>
      <c r="M246">
        <f>IF(Transport!$H$4="Multi-unit Residential",Data!M247,IF(Transport!$H$4="Education",Data!AU247,IF(Transport!$H$4="Mixed-use Building",AF250,Data!AD247)))</f>
        <v>0.02</v>
      </c>
      <c r="N246">
        <f>IF(Transport!$H$4="Multi-unit Residential",Data!N247,IF(Transport!$H$4="Education",Data!AV247,IF(Transport!$H$4="Mixed-use Building",AG250,Data!AE247)))</f>
        <v>3.2359716545297701</v>
      </c>
      <c r="O246">
        <f>IF(Transport!$H$4="Multi-unit Residential",Data!O247,IF(Transport!$H$4="Education",Data!AW247,IF(Transport!$H$4="Mixed-use Building",AH250,Data!AF247)))</f>
        <v>174.6562165</v>
      </c>
      <c r="P246">
        <f>IF(Transport!$H$4="Multi-unit Residential",Data!P247,IF(Transport!$H$4="Education",Data!AX247,IF(Transport!$H$4="Mixed-use Building",AI250,Data!AG247)))</f>
        <v>-36.843455839999997</v>
      </c>
    </row>
    <row r="247" spans="1:16" x14ac:dyDescent="0.55000000000000004">
      <c r="A247">
        <f>IF(Transport!$H$4="Multi-unit Residential",Data!A248,IF(Transport!$H$4="Education",Data!AI248,IF(Transport!$H$4="Mixed-use Building",T251,Data!R248)))</f>
        <v>125400</v>
      </c>
      <c r="B247" t="str">
        <f>IF(Transport!$H$4="Multi-unit Residential",Data!B248,IF(Transport!$H$4="Education",Data!AJ248,IF(Transport!$H$4="Mixed-use Building",U251,Data!S248)))</f>
        <v>Milford West</v>
      </c>
      <c r="C247" t="str">
        <f>IF(Transport!$H$4="Multi-unit Residential",Data!C248,IF(Transport!$H$4="Education",Data!AK248,IF(Transport!$H$4="Mixed-use Building",V251,Data!T248)))</f>
        <v>New Zealand</v>
      </c>
      <c r="D247">
        <f>IF(Transport!$H$4="Multi-unit Residential",Data!D248,IF(Transport!$H$4="Education",Data!AL248,IF(Transport!$H$4="Mixed-use Building",W251,Data!U248)))</f>
        <v>0</v>
      </c>
      <c r="E247">
        <f>IF(Transport!$H$4="Multi-unit Residential",Data!E248,IF(Transport!$H$4="Education",Data!AM248,IF(Transport!$H$4="Mixed-use Building",X251,Data!V248)))</f>
        <v>0</v>
      </c>
      <c r="F247">
        <f>IF(Transport!$H$4="Multi-unit Residential",Data!F248,IF(Transport!$H$4="Education",Data!AN248,IF(Transport!$H$4="Mixed-use Building",Y251,Data!W248)))</f>
        <v>0</v>
      </c>
      <c r="G247">
        <f>IF(Transport!$H$4="Multi-unit Residential",Data!G248,IF(Transport!$H$4="Education",Data!AO248,IF(Transport!$H$4="Mixed-use Building",Z251,Data!X248)))</f>
        <v>0</v>
      </c>
      <c r="H247">
        <f>IF(Transport!$H$4="Multi-unit Residential",Data!H248,IF(Transport!$H$4="Education",Data!AP248,IF(Transport!$H$4="Mixed-use Building",AA251,Data!Y248)))</f>
        <v>0.86</v>
      </c>
      <c r="I247">
        <f>IF(Transport!$H$4="Multi-unit Residential",Data!I248,IF(Transport!$H$4="Education",Data!AQ248,IF(Transport!$H$4="Mixed-use Building",AB251,Data!Z248)))</f>
        <v>0</v>
      </c>
      <c r="J247">
        <f>IF(Transport!$H$4="Multi-unit Residential",Data!J248,IF(Transport!$H$4="Education",Data!AR248,IF(Transport!$H$4="Mixed-use Building",AC251,Data!AA248)))</f>
        <v>0</v>
      </c>
      <c r="K247">
        <f>IF(Transport!$H$4="Multi-unit Residential",Data!K248,IF(Transport!$H$4="Education",Data!AS248,IF(Transport!$H$4="Mixed-use Building",AD251,Data!AB248)))</f>
        <v>0</v>
      </c>
      <c r="L247">
        <f>IF(Transport!$H$4="Multi-unit Residential",Data!L248,IF(Transport!$H$4="Education",Data!AT248,IF(Transport!$H$4="Mixed-use Building",AE251,Data!AC248)))</f>
        <v>0.14000000000000001</v>
      </c>
      <c r="M247">
        <f>IF(Transport!$H$4="Multi-unit Residential",Data!M248,IF(Transport!$H$4="Education",Data!AU248,IF(Transport!$H$4="Mixed-use Building",AF251,Data!AD248)))</f>
        <v>0.02</v>
      </c>
      <c r="N247">
        <f>IF(Transport!$H$4="Multi-unit Residential",Data!N248,IF(Transport!$H$4="Education",Data!AV248,IF(Transport!$H$4="Mixed-use Building",AG251,Data!AE248)))</f>
        <v>1.40672392238208</v>
      </c>
      <c r="O247">
        <f>IF(Transport!$H$4="Multi-unit Residential",Data!O248,IF(Transport!$H$4="Education",Data!AW248,IF(Transport!$H$4="Mixed-use Building",AH251,Data!AF248)))</f>
        <v>174.76019460000001</v>
      </c>
      <c r="P247">
        <f>IF(Transport!$H$4="Multi-unit Residential",Data!P248,IF(Transport!$H$4="Education",Data!AX248,IF(Transport!$H$4="Mixed-use Building",AI251,Data!AG248)))</f>
        <v>-36.771298389999998</v>
      </c>
    </row>
    <row r="248" spans="1:16" x14ac:dyDescent="0.55000000000000004">
      <c r="A248">
        <f>IF(Transport!$H$4="Multi-unit Residential",Data!A249,IF(Transport!$H$4="Education",Data!AI249,IF(Transport!$H$4="Mixed-use Building",T252,Data!R249)))</f>
        <v>125500</v>
      </c>
      <c r="B248" t="str">
        <f>IF(Transport!$H$4="Multi-unit Residential",Data!B249,IF(Transport!$H$4="Education",Data!AJ249,IF(Transport!$H$4="Mixed-use Building",U252,Data!S249)))</f>
        <v>Westlake</v>
      </c>
      <c r="C248" t="str">
        <f>IF(Transport!$H$4="Multi-unit Residential",Data!C249,IF(Transport!$H$4="Education",Data!AK249,IF(Transport!$H$4="Mixed-use Building",V252,Data!T249)))</f>
        <v>New Zealand</v>
      </c>
      <c r="D248">
        <f>IF(Transport!$H$4="Multi-unit Residential",Data!D249,IF(Transport!$H$4="Education",Data!AL249,IF(Transport!$H$4="Mixed-use Building",W252,Data!U249)))</f>
        <v>0</v>
      </c>
      <c r="E248">
        <f>IF(Transport!$H$4="Multi-unit Residential",Data!E249,IF(Transport!$H$4="Education",Data!AM249,IF(Transport!$H$4="Mixed-use Building",X252,Data!V249)))</f>
        <v>0</v>
      </c>
      <c r="F248">
        <f>IF(Transport!$H$4="Multi-unit Residential",Data!F249,IF(Transport!$H$4="Education",Data!AN249,IF(Transport!$H$4="Mixed-use Building",Y252,Data!W249)))</f>
        <v>0</v>
      </c>
      <c r="G248">
        <f>IF(Transport!$H$4="Multi-unit Residential",Data!G249,IF(Transport!$H$4="Education",Data!AO249,IF(Transport!$H$4="Mixed-use Building",Z252,Data!X249)))</f>
        <v>0</v>
      </c>
      <c r="H248">
        <f>IF(Transport!$H$4="Multi-unit Residential",Data!H249,IF(Transport!$H$4="Education",Data!AP249,IF(Transport!$H$4="Mixed-use Building",AA252,Data!Y249)))</f>
        <v>0.81</v>
      </c>
      <c r="I248">
        <f>IF(Transport!$H$4="Multi-unit Residential",Data!I249,IF(Transport!$H$4="Education",Data!AQ249,IF(Transport!$H$4="Mixed-use Building",AB252,Data!Z249)))</f>
        <v>0</v>
      </c>
      <c r="J248">
        <f>IF(Transport!$H$4="Multi-unit Residential",Data!J249,IF(Transport!$H$4="Education",Data!AR249,IF(Transport!$H$4="Mixed-use Building",AC252,Data!AA249)))</f>
        <v>0</v>
      </c>
      <c r="K248">
        <f>IF(Transport!$H$4="Multi-unit Residential",Data!K249,IF(Transport!$H$4="Education",Data!AS249,IF(Transport!$H$4="Mixed-use Building",AD252,Data!AB249)))</f>
        <v>0</v>
      </c>
      <c r="L248">
        <f>IF(Transport!$H$4="Multi-unit Residential",Data!L249,IF(Transport!$H$4="Education",Data!AT249,IF(Transport!$H$4="Mixed-use Building",AE252,Data!AC249)))</f>
        <v>0.19</v>
      </c>
      <c r="M248">
        <f>IF(Transport!$H$4="Multi-unit Residential",Data!M249,IF(Transport!$H$4="Education",Data!AU249,IF(Transport!$H$4="Mixed-use Building",AF252,Data!AD249)))</f>
        <v>0.02</v>
      </c>
      <c r="N248">
        <f>IF(Transport!$H$4="Multi-unit Residential",Data!N249,IF(Transport!$H$4="Education",Data!AV249,IF(Transport!$H$4="Mixed-use Building",AG252,Data!AE249)))</f>
        <v>1.7239291556159</v>
      </c>
      <c r="O248">
        <f>IF(Transport!$H$4="Multi-unit Residential",Data!O249,IF(Transport!$H$4="Education",Data!AW249,IF(Transport!$H$4="Mixed-use Building",AH252,Data!AF249)))</f>
        <v>174.75355969999899</v>
      </c>
      <c r="P248">
        <f>IF(Transport!$H$4="Multi-unit Residential",Data!P249,IF(Transport!$H$4="Education",Data!AX249,IF(Transport!$H$4="Mixed-use Building",AI252,Data!AG249)))</f>
        <v>-36.77655884</v>
      </c>
    </row>
    <row r="249" spans="1:16" x14ac:dyDescent="0.55000000000000004">
      <c r="A249">
        <f>IF(Transport!$H$4="Multi-unit Residential",Data!A250,IF(Transport!$H$4="Education",Data!AI250,IF(Transport!$H$4="Mixed-use Building",T253,Data!R250)))</f>
        <v>125600</v>
      </c>
      <c r="B249" t="str">
        <f>IF(Transport!$H$4="Multi-unit Residential",Data!B250,IF(Transport!$H$4="Education",Data!AJ250,IF(Transport!$H$4="Mixed-use Building",U253,Data!S250)))</f>
        <v>Hillcrest North (Auckland)</v>
      </c>
      <c r="C249" t="str">
        <f>IF(Transport!$H$4="Multi-unit Residential",Data!C250,IF(Transport!$H$4="Education",Data!AK250,IF(Transport!$H$4="Mixed-use Building",V253,Data!T250)))</f>
        <v>New Zealand</v>
      </c>
      <c r="D249">
        <f>IF(Transport!$H$4="Multi-unit Residential",Data!D250,IF(Transport!$H$4="Education",Data!AL250,IF(Transport!$H$4="Mixed-use Building",W253,Data!U250)))</f>
        <v>0</v>
      </c>
      <c r="E249">
        <f>IF(Transport!$H$4="Multi-unit Residential",Data!E250,IF(Transport!$H$4="Education",Data!AM250,IF(Transport!$H$4="Mixed-use Building",X253,Data!V250)))</f>
        <v>0</v>
      </c>
      <c r="F249">
        <f>IF(Transport!$H$4="Multi-unit Residential",Data!F250,IF(Transport!$H$4="Education",Data!AN250,IF(Transport!$H$4="Mixed-use Building",Y253,Data!W250)))</f>
        <v>0</v>
      </c>
      <c r="G249">
        <f>IF(Transport!$H$4="Multi-unit Residential",Data!G250,IF(Transport!$H$4="Education",Data!AO250,IF(Transport!$H$4="Mixed-use Building",Z253,Data!X250)))</f>
        <v>0</v>
      </c>
      <c r="H249">
        <f>IF(Transport!$H$4="Multi-unit Residential",Data!H250,IF(Transport!$H$4="Education",Data!AP250,IF(Transport!$H$4="Mixed-use Building",AA253,Data!Y250)))</f>
        <v>0.83</v>
      </c>
      <c r="I249">
        <f>IF(Transport!$H$4="Multi-unit Residential",Data!I250,IF(Transport!$H$4="Education",Data!AQ250,IF(Transport!$H$4="Mixed-use Building",AB253,Data!Z250)))</f>
        <v>0</v>
      </c>
      <c r="J249">
        <f>IF(Transport!$H$4="Multi-unit Residential",Data!J250,IF(Transport!$H$4="Education",Data!AR250,IF(Transport!$H$4="Mixed-use Building",AC253,Data!AA250)))</f>
        <v>0</v>
      </c>
      <c r="K249">
        <f>IF(Transport!$H$4="Multi-unit Residential",Data!K250,IF(Transport!$H$4="Education",Data!AS250,IF(Transport!$H$4="Mixed-use Building",AD253,Data!AB250)))</f>
        <v>0</v>
      </c>
      <c r="L249">
        <f>IF(Transport!$H$4="Multi-unit Residential",Data!L250,IF(Transport!$H$4="Education",Data!AT250,IF(Transport!$H$4="Mixed-use Building",AE253,Data!AC250)))</f>
        <v>0.17</v>
      </c>
      <c r="M249">
        <f>IF(Transport!$H$4="Multi-unit Residential",Data!M250,IF(Transport!$H$4="Education",Data!AU250,IF(Transport!$H$4="Mixed-use Building",AF253,Data!AD250)))</f>
        <v>0.02</v>
      </c>
      <c r="N249">
        <f>IF(Transport!$H$4="Multi-unit Residential",Data!N250,IF(Transport!$H$4="Education",Data!AV250,IF(Transport!$H$4="Mixed-use Building",AG253,Data!AE250)))</f>
        <v>0.69707564797669597</v>
      </c>
      <c r="O249">
        <f>IF(Transport!$H$4="Multi-unit Residential",Data!O250,IF(Transport!$H$4="Education",Data!AW250,IF(Transport!$H$4="Mixed-use Building",AH253,Data!AF250)))</f>
        <v>174.73949009999899</v>
      </c>
      <c r="P249">
        <f>IF(Transport!$H$4="Multi-unit Residential",Data!P250,IF(Transport!$H$4="Education",Data!AX250,IF(Transport!$H$4="Mixed-use Building",AI253,Data!AG250)))</f>
        <v>-36.789075529999998</v>
      </c>
    </row>
    <row r="250" spans="1:16" x14ac:dyDescent="0.55000000000000004">
      <c r="A250">
        <f>IF(Transport!$H$4="Multi-unit Residential",Data!A251,IF(Transport!$H$4="Education",Data!AI251,IF(Transport!$H$4="Mixed-use Building",T254,Data!R251)))</f>
        <v>125700</v>
      </c>
      <c r="B250" t="str">
        <f>IF(Transport!$H$4="Multi-unit Residential",Data!B251,IF(Transport!$H$4="Education",Data!AJ251,IF(Transport!$H$4="Mixed-use Building",U254,Data!S251)))</f>
        <v>Henderson Lincoln South</v>
      </c>
      <c r="C250" t="str">
        <f>IF(Transport!$H$4="Multi-unit Residential",Data!C251,IF(Transport!$H$4="Education",Data!AK251,IF(Transport!$H$4="Mixed-use Building",V254,Data!T251)))</f>
        <v>New Zealand</v>
      </c>
      <c r="D250">
        <f>IF(Transport!$H$4="Multi-unit Residential",Data!D251,IF(Transport!$H$4="Education",Data!AL251,IF(Transport!$H$4="Mixed-use Building",W254,Data!U251)))</f>
        <v>0</v>
      </c>
      <c r="E250">
        <f>IF(Transport!$H$4="Multi-unit Residential",Data!E251,IF(Transport!$H$4="Education",Data!AM251,IF(Transport!$H$4="Mixed-use Building",X254,Data!V251)))</f>
        <v>0</v>
      </c>
      <c r="F250">
        <f>IF(Transport!$H$4="Multi-unit Residential",Data!F251,IF(Transport!$H$4="Education",Data!AN251,IF(Transport!$H$4="Mixed-use Building",Y254,Data!W251)))</f>
        <v>0</v>
      </c>
      <c r="G250">
        <f>IF(Transport!$H$4="Multi-unit Residential",Data!G251,IF(Transport!$H$4="Education",Data!AO251,IF(Transport!$H$4="Mixed-use Building",Z254,Data!X251)))</f>
        <v>0</v>
      </c>
      <c r="H250">
        <f>IF(Transport!$H$4="Multi-unit Residential",Data!H251,IF(Transport!$H$4="Education",Data!AP251,IF(Transport!$H$4="Mixed-use Building",AA254,Data!Y251)))</f>
        <v>0.96</v>
      </c>
      <c r="I250">
        <f>IF(Transport!$H$4="Multi-unit Residential",Data!I251,IF(Transport!$H$4="Education",Data!AQ251,IF(Transport!$H$4="Mixed-use Building",AB254,Data!Z251)))</f>
        <v>0</v>
      </c>
      <c r="J250">
        <f>IF(Transport!$H$4="Multi-unit Residential",Data!J251,IF(Transport!$H$4="Education",Data!AR251,IF(Transport!$H$4="Mixed-use Building",AC254,Data!AA251)))</f>
        <v>0</v>
      </c>
      <c r="K250">
        <f>IF(Transport!$H$4="Multi-unit Residential",Data!K251,IF(Transport!$H$4="Education",Data!AS251,IF(Transport!$H$4="Mixed-use Building",AD254,Data!AB251)))</f>
        <v>0</v>
      </c>
      <c r="L250">
        <f>IF(Transport!$H$4="Multi-unit Residential",Data!L251,IF(Transport!$H$4="Education",Data!AT251,IF(Transport!$H$4="Mixed-use Building",AE254,Data!AC251)))</f>
        <v>0.04</v>
      </c>
      <c r="M250">
        <f>IF(Transport!$H$4="Multi-unit Residential",Data!M251,IF(Transport!$H$4="Education",Data!AU251,IF(Transport!$H$4="Mixed-use Building",AF254,Data!AD251)))</f>
        <v>0.02</v>
      </c>
      <c r="N250">
        <f>IF(Transport!$H$4="Multi-unit Residential",Data!N251,IF(Transport!$H$4="Education",Data!AV251,IF(Transport!$H$4="Mixed-use Building",AG254,Data!AE251)))</f>
        <v>4.7682722237269397</v>
      </c>
      <c r="O250">
        <f>IF(Transport!$H$4="Multi-unit Residential",Data!O251,IF(Transport!$H$4="Education",Data!AW251,IF(Transport!$H$4="Mixed-use Building",AH254,Data!AF251)))</f>
        <v>174.62306340000001</v>
      </c>
      <c r="P250">
        <f>IF(Transport!$H$4="Multi-unit Residential",Data!P251,IF(Transport!$H$4="Education",Data!AX251,IF(Transport!$H$4="Mixed-use Building",AI254,Data!AG251)))</f>
        <v>-36.867909410000003</v>
      </c>
    </row>
    <row r="251" spans="1:16" x14ac:dyDescent="0.55000000000000004">
      <c r="A251">
        <f>IF(Transport!$H$4="Multi-unit Residential",Data!A252,IF(Transport!$H$4="Education",Data!AI252,IF(Transport!$H$4="Mixed-use Building",T255,Data!R252)))</f>
        <v>125800</v>
      </c>
      <c r="B251" t="str">
        <f>IF(Transport!$H$4="Multi-unit Residential",Data!B252,IF(Transport!$H$4="Education",Data!AJ252,IF(Transport!$H$4="Mixed-use Building",U255,Data!S252)))</f>
        <v>Hillcrest West (Auckland)</v>
      </c>
      <c r="C251" t="str">
        <f>IF(Transport!$H$4="Multi-unit Residential",Data!C252,IF(Transport!$H$4="Education",Data!AK252,IF(Transport!$H$4="Mixed-use Building",V255,Data!T252)))</f>
        <v>New Zealand</v>
      </c>
      <c r="D251">
        <f>IF(Transport!$H$4="Multi-unit Residential",Data!D252,IF(Transport!$H$4="Education",Data!AL252,IF(Transport!$H$4="Mixed-use Building",W255,Data!U252)))</f>
        <v>0</v>
      </c>
      <c r="E251">
        <f>IF(Transport!$H$4="Multi-unit Residential",Data!E252,IF(Transport!$H$4="Education",Data!AM252,IF(Transport!$H$4="Mixed-use Building",X255,Data!V252)))</f>
        <v>0</v>
      </c>
      <c r="F251">
        <f>IF(Transport!$H$4="Multi-unit Residential",Data!F252,IF(Transport!$H$4="Education",Data!AN252,IF(Transport!$H$4="Mixed-use Building",Y255,Data!W252)))</f>
        <v>0</v>
      </c>
      <c r="G251">
        <f>IF(Transport!$H$4="Multi-unit Residential",Data!G252,IF(Transport!$H$4="Education",Data!AO252,IF(Transport!$H$4="Mixed-use Building",Z255,Data!X252)))</f>
        <v>0</v>
      </c>
      <c r="H251">
        <f>IF(Transport!$H$4="Multi-unit Residential",Data!H252,IF(Transport!$H$4="Education",Data!AP252,IF(Transport!$H$4="Mixed-use Building",AA255,Data!Y252)))</f>
        <v>1</v>
      </c>
      <c r="I251">
        <f>IF(Transport!$H$4="Multi-unit Residential",Data!I252,IF(Transport!$H$4="Education",Data!AQ252,IF(Transport!$H$4="Mixed-use Building",AB255,Data!Z252)))</f>
        <v>0</v>
      </c>
      <c r="J251">
        <f>IF(Transport!$H$4="Multi-unit Residential",Data!J252,IF(Transport!$H$4="Education",Data!AR252,IF(Transport!$H$4="Mixed-use Building",AC255,Data!AA252)))</f>
        <v>0</v>
      </c>
      <c r="K251">
        <f>IF(Transport!$H$4="Multi-unit Residential",Data!K252,IF(Transport!$H$4="Education",Data!AS252,IF(Transport!$H$4="Mixed-use Building",AD255,Data!AB252)))</f>
        <v>0</v>
      </c>
      <c r="L251">
        <f>IF(Transport!$H$4="Multi-unit Residential",Data!L252,IF(Transport!$H$4="Education",Data!AT252,IF(Transport!$H$4="Mixed-use Building",AE255,Data!AC252)))</f>
        <v>0</v>
      </c>
      <c r="M251">
        <f>IF(Transport!$H$4="Multi-unit Residential",Data!M252,IF(Transport!$H$4="Education",Data!AU252,IF(Transport!$H$4="Mixed-use Building",AF255,Data!AD252)))</f>
        <v>0.02</v>
      </c>
      <c r="N251" t="str">
        <f>IF(Transport!$H$4="Multi-unit Residential",Data!N252,IF(Transport!$H$4="Education",Data!AV252,IF(Transport!$H$4="Mixed-use Building",AG255,Data!AE252)))</f>
        <v>?</v>
      </c>
      <c r="O251">
        <f>IF(Transport!$H$4="Multi-unit Residential",Data!O252,IF(Transport!$H$4="Education",Data!AW252,IF(Transport!$H$4="Mixed-use Building",AH255,Data!AF252)))</f>
        <v>174.72830919999899</v>
      </c>
      <c r="P251">
        <f>IF(Transport!$H$4="Multi-unit Residential",Data!P252,IF(Transport!$H$4="Education",Data!AX252,IF(Transport!$H$4="Mixed-use Building",AI255,Data!AG252)))</f>
        <v>-36.797886499999997</v>
      </c>
    </row>
    <row r="252" spans="1:16" x14ac:dyDescent="0.55000000000000004">
      <c r="A252">
        <f>IF(Transport!$H$4="Multi-unit Residential",Data!A253,IF(Transport!$H$4="Education",Data!AI253,IF(Transport!$H$4="Mixed-use Building",T256,Data!R253)))</f>
        <v>125900</v>
      </c>
      <c r="B252" t="str">
        <f>IF(Transport!$H$4="Multi-unit Residential",Data!B253,IF(Transport!$H$4="Education",Data!AJ253,IF(Transport!$H$4="Mixed-use Building",U256,Data!S253)))</f>
        <v>Milford Central</v>
      </c>
      <c r="C252" t="str">
        <f>IF(Transport!$H$4="Multi-unit Residential",Data!C253,IF(Transport!$H$4="Education",Data!AK253,IF(Transport!$H$4="Mixed-use Building",V256,Data!T253)))</f>
        <v>New Zealand</v>
      </c>
      <c r="D252">
        <f>IF(Transport!$H$4="Multi-unit Residential",Data!D253,IF(Transport!$H$4="Education",Data!AL253,IF(Transport!$H$4="Mixed-use Building",W256,Data!U253)))</f>
        <v>0</v>
      </c>
      <c r="E252">
        <f>IF(Transport!$H$4="Multi-unit Residential",Data!E253,IF(Transport!$H$4="Education",Data!AM253,IF(Transport!$H$4="Mixed-use Building",X256,Data!V253)))</f>
        <v>0.01</v>
      </c>
      <c r="F252">
        <f>IF(Transport!$H$4="Multi-unit Residential",Data!F253,IF(Transport!$H$4="Education",Data!AN253,IF(Transport!$H$4="Mixed-use Building",Y256,Data!W253)))</f>
        <v>0</v>
      </c>
      <c r="G252">
        <f>IF(Transport!$H$4="Multi-unit Residential",Data!G253,IF(Transport!$H$4="Education",Data!AO253,IF(Transport!$H$4="Mixed-use Building",Z256,Data!X253)))</f>
        <v>0</v>
      </c>
      <c r="H252">
        <f>IF(Transport!$H$4="Multi-unit Residential",Data!H253,IF(Transport!$H$4="Education",Data!AP253,IF(Transport!$H$4="Mixed-use Building",AA256,Data!Y253)))</f>
        <v>0.91</v>
      </c>
      <c r="I252">
        <f>IF(Transport!$H$4="Multi-unit Residential",Data!I253,IF(Transport!$H$4="Education",Data!AQ253,IF(Transport!$H$4="Mixed-use Building",AB256,Data!Z253)))</f>
        <v>0</v>
      </c>
      <c r="J252">
        <f>IF(Transport!$H$4="Multi-unit Residential",Data!J253,IF(Transport!$H$4="Education",Data!AR253,IF(Transport!$H$4="Mixed-use Building",AC256,Data!AA253)))</f>
        <v>0</v>
      </c>
      <c r="K252">
        <f>IF(Transport!$H$4="Multi-unit Residential",Data!K253,IF(Transport!$H$4="Education",Data!AS253,IF(Transport!$H$4="Mixed-use Building",AD256,Data!AB253)))</f>
        <v>0</v>
      </c>
      <c r="L252">
        <f>IF(Transport!$H$4="Multi-unit Residential",Data!L253,IF(Transport!$H$4="Education",Data!AT253,IF(Transport!$H$4="Mixed-use Building",AE256,Data!AC253)))</f>
        <v>0.08</v>
      </c>
      <c r="M252">
        <f>IF(Transport!$H$4="Multi-unit Residential",Data!M253,IF(Transport!$H$4="Education",Data!AU253,IF(Transport!$H$4="Mixed-use Building",AF256,Data!AD253)))</f>
        <v>0.02</v>
      </c>
      <c r="N252">
        <f>IF(Transport!$H$4="Multi-unit Residential",Data!N253,IF(Transport!$H$4="Education",Data!AV253,IF(Transport!$H$4="Mixed-use Building",AG256,Data!AE253)))</f>
        <v>3.75276903769387</v>
      </c>
      <c r="O252">
        <f>IF(Transport!$H$4="Multi-unit Residential",Data!O253,IF(Transport!$H$4="Education",Data!AW253,IF(Transport!$H$4="Mixed-use Building",AH256,Data!AF253)))</f>
        <v>174.76846359999999</v>
      </c>
      <c r="P252">
        <f>IF(Transport!$H$4="Multi-unit Residential",Data!P253,IF(Transport!$H$4="Education",Data!AX253,IF(Transport!$H$4="Mixed-use Building",AI256,Data!AG253)))</f>
        <v>-36.771744740000003</v>
      </c>
    </row>
    <row r="253" spans="1:16" x14ac:dyDescent="0.55000000000000004">
      <c r="A253">
        <f>IF(Transport!$H$4="Multi-unit Residential",Data!A254,IF(Transport!$H$4="Education",Data!AI254,IF(Transport!$H$4="Mixed-use Building",T257,Data!R254)))</f>
        <v>126000</v>
      </c>
      <c r="B253" t="str">
        <f>IF(Transport!$H$4="Multi-unit Residential",Data!B254,IF(Transport!$H$4="Education",Data!AJ254,IF(Transport!$H$4="Mixed-use Building",U257,Data!S254)))</f>
        <v>Summerland South</v>
      </c>
      <c r="C253" t="str">
        <f>IF(Transport!$H$4="Multi-unit Residential",Data!C254,IF(Transport!$H$4="Education",Data!AK254,IF(Transport!$H$4="Mixed-use Building",V257,Data!T254)))</f>
        <v>New Zealand</v>
      </c>
      <c r="D253">
        <f>IF(Transport!$H$4="Multi-unit Residential",Data!D254,IF(Transport!$H$4="Education",Data!AL254,IF(Transport!$H$4="Mixed-use Building",W257,Data!U254)))</f>
        <v>0</v>
      </c>
      <c r="E253">
        <f>IF(Transport!$H$4="Multi-unit Residential",Data!E254,IF(Transport!$H$4="Education",Data!AM254,IF(Transport!$H$4="Mixed-use Building",X257,Data!V254)))</f>
        <v>0</v>
      </c>
      <c r="F253">
        <f>IF(Transport!$H$4="Multi-unit Residential",Data!F254,IF(Transport!$H$4="Education",Data!AN254,IF(Transport!$H$4="Mixed-use Building",Y257,Data!W254)))</f>
        <v>0</v>
      </c>
      <c r="G253">
        <f>IF(Transport!$H$4="Multi-unit Residential",Data!G254,IF(Transport!$H$4="Education",Data!AO254,IF(Transport!$H$4="Mixed-use Building",Z257,Data!X254)))</f>
        <v>0</v>
      </c>
      <c r="H253">
        <f>IF(Transport!$H$4="Multi-unit Residential",Data!H254,IF(Transport!$H$4="Education",Data!AP254,IF(Transport!$H$4="Mixed-use Building",AA257,Data!Y254)))</f>
        <v>1</v>
      </c>
      <c r="I253">
        <f>IF(Transport!$H$4="Multi-unit Residential",Data!I254,IF(Transport!$H$4="Education",Data!AQ254,IF(Transport!$H$4="Mixed-use Building",AB257,Data!Z254)))</f>
        <v>0</v>
      </c>
      <c r="J253">
        <f>IF(Transport!$H$4="Multi-unit Residential",Data!J254,IF(Transport!$H$4="Education",Data!AR254,IF(Transport!$H$4="Mixed-use Building",AC257,Data!AA254)))</f>
        <v>0</v>
      </c>
      <c r="K253">
        <f>IF(Transport!$H$4="Multi-unit Residential",Data!K254,IF(Transport!$H$4="Education",Data!AS254,IF(Transport!$H$4="Mixed-use Building",AD257,Data!AB254)))</f>
        <v>0</v>
      </c>
      <c r="L253">
        <f>IF(Transport!$H$4="Multi-unit Residential",Data!L254,IF(Transport!$H$4="Education",Data!AT254,IF(Transport!$H$4="Mixed-use Building",AE257,Data!AC254)))</f>
        <v>0</v>
      </c>
      <c r="M253">
        <f>IF(Transport!$H$4="Multi-unit Residential",Data!M254,IF(Transport!$H$4="Education",Data!AU254,IF(Transport!$H$4="Mixed-use Building",AF257,Data!AD254)))</f>
        <v>0.02</v>
      </c>
      <c r="N253" t="str">
        <f>IF(Transport!$H$4="Multi-unit Residential",Data!N254,IF(Transport!$H$4="Education",Data!AV254,IF(Transport!$H$4="Mixed-use Building",AG257,Data!AE254)))</f>
        <v>?</v>
      </c>
      <c r="O253">
        <f>IF(Transport!$H$4="Multi-unit Residential",Data!O254,IF(Transport!$H$4="Education",Data!AW254,IF(Transport!$H$4="Mixed-use Building",AH257,Data!AF254)))</f>
        <v>174.60527590000001</v>
      </c>
      <c r="P253">
        <f>IF(Transport!$H$4="Multi-unit Residential",Data!P254,IF(Transport!$H$4="Education",Data!AX254,IF(Transport!$H$4="Mixed-use Building",AI257,Data!AG254)))</f>
        <v>-36.881677529999997</v>
      </c>
    </row>
    <row r="254" spans="1:16" x14ac:dyDescent="0.55000000000000004">
      <c r="A254">
        <f>IF(Transport!$H$4="Multi-unit Residential",Data!A255,IF(Transport!$H$4="Education",Data!AI255,IF(Transport!$H$4="Mixed-use Building",T258,Data!R255)))</f>
        <v>126100</v>
      </c>
      <c r="B254" t="str">
        <f>IF(Transport!$H$4="Multi-unit Residential",Data!B255,IF(Transport!$H$4="Education",Data!AJ255,IF(Transport!$H$4="Mixed-use Building",U258,Data!S255)))</f>
        <v>Summerland North</v>
      </c>
      <c r="C254" t="str">
        <f>IF(Transport!$H$4="Multi-unit Residential",Data!C255,IF(Transport!$H$4="Education",Data!AK255,IF(Transport!$H$4="Mixed-use Building",V258,Data!T255)))</f>
        <v>New Zealand</v>
      </c>
      <c r="D254">
        <f>IF(Transport!$H$4="Multi-unit Residential",Data!D255,IF(Transport!$H$4="Education",Data!AL255,IF(Transport!$H$4="Mixed-use Building",W258,Data!U255)))</f>
        <v>0</v>
      </c>
      <c r="E254">
        <f>IF(Transport!$H$4="Multi-unit Residential",Data!E255,IF(Transport!$H$4="Education",Data!AM255,IF(Transport!$H$4="Mixed-use Building",X258,Data!V255)))</f>
        <v>0</v>
      </c>
      <c r="F254">
        <f>IF(Transport!$H$4="Multi-unit Residential",Data!F255,IF(Transport!$H$4="Education",Data!AN255,IF(Transport!$H$4="Mixed-use Building",Y258,Data!W255)))</f>
        <v>0</v>
      </c>
      <c r="G254">
        <f>IF(Transport!$H$4="Multi-unit Residential",Data!G255,IF(Transport!$H$4="Education",Data!AO255,IF(Transport!$H$4="Mixed-use Building",Z258,Data!X255)))</f>
        <v>0</v>
      </c>
      <c r="H254">
        <f>IF(Transport!$H$4="Multi-unit Residential",Data!H255,IF(Transport!$H$4="Education",Data!AP255,IF(Transport!$H$4="Mixed-use Building",AA258,Data!Y255)))</f>
        <v>1</v>
      </c>
      <c r="I254">
        <f>IF(Transport!$H$4="Multi-unit Residential",Data!I255,IF(Transport!$H$4="Education",Data!AQ255,IF(Transport!$H$4="Mixed-use Building",AB258,Data!Z255)))</f>
        <v>0</v>
      </c>
      <c r="J254">
        <f>IF(Transport!$H$4="Multi-unit Residential",Data!J255,IF(Transport!$H$4="Education",Data!AR255,IF(Transport!$H$4="Mixed-use Building",AC258,Data!AA255)))</f>
        <v>0</v>
      </c>
      <c r="K254">
        <f>IF(Transport!$H$4="Multi-unit Residential",Data!K255,IF(Transport!$H$4="Education",Data!AS255,IF(Transport!$H$4="Mixed-use Building",AD258,Data!AB255)))</f>
        <v>0</v>
      </c>
      <c r="L254">
        <f>IF(Transport!$H$4="Multi-unit Residential",Data!L255,IF(Transport!$H$4="Education",Data!AT255,IF(Transport!$H$4="Mixed-use Building",AE258,Data!AC255)))</f>
        <v>0</v>
      </c>
      <c r="M254">
        <f>IF(Transport!$H$4="Multi-unit Residential",Data!M255,IF(Transport!$H$4="Education",Data!AU255,IF(Transport!$H$4="Mixed-use Building",AF258,Data!AD255)))</f>
        <v>0.02</v>
      </c>
      <c r="N254">
        <f>IF(Transport!$H$4="Multi-unit Residential",Data!N255,IF(Transport!$H$4="Education",Data!AV255,IF(Transport!$H$4="Mixed-use Building",AG258,Data!AE255)))</f>
        <v>0.58024512800282202</v>
      </c>
      <c r="O254">
        <f>IF(Transport!$H$4="Multi-unit Residential",Data!O255,IF(Transport!$H$4="Education",Data!AW255,IF(Transport!$H$4="Mixed-use Building",AH258,Data!AF255)))</f>
        <v>174.61345829999999</v>
      </c>
      <c r="P254">
        <f>IF(Transport!$H$4="Multi-unit Residential",Data!P255,IF(Transport!$H$4="Education",Data!AX255,IF(Transport!$H$4="Mixed-use Building",AI258,Data!AG255)))</f>
        <v>-36.875954479999997</v>
      </c>
    </row>
    <row r="255" spans="1:16" x14ac:dyDescent="0.55000000000000004">
      <c r="A255">
        <f>IF(Transport!$H$4="Multi-unit Residential",Data!A256,IF(Transport!$H$4="Education",Data!AI256,IF(Transport!$H$4="Mixed-use Building",T259,Data!R256)))</f>
        <v>126200</v>
      </c>
      <c r="B255" t="str">
        <f>IF(Transport!$H$4="Multi-unit Residential",Data!B256,IF(Transport!$H$4="Education",Data!AJ256,IF(Transport!$H$4="Mixed-use Building",U259,Data!S256)))</f>
        <v>Hillcrest East (Auckland)</v>
      </c>
      <c r="C255" t="str">
        <f>IF(Transport!$H$4="Multi-unit Residential",Data!C256,IF(Transport!$H$4="Education",Data!AK256,IF(Transport!$H$4="Mixed-use Building",V259,Data!T256)))</f>
        <v>New Zealand</v>
      </c>
      <c r="D255">
        <f>IF(Transport!$H$4="Multi-unit Residential",Data!D256,IF(Transport!$H$4="Education",Data!AL256,IF(Transport!$H$4="Mixed-use Building",W259,Data!U256)))</f>
        <v>0</v>
      </c>
      <c r="E255">
        <f>IF(Transport!$H$4="Multi-unit Residential",Data!E256,IF(Transport!$H$4="Education",Data!AM256,IF(Transport!$H$4="Mixed-use Building",X259,Data!V256)))</f>
        <v>0</v>
      </c>
      <c r="F255">
        <f>IF(Transport!$H$4="Multi-unit Residential",Data!F256,IF(Transport!$H$4="Education",Data!AN256,IF(Transport!$H$4="Mixed-use Building",Y259,Data!W256)))</f>
        <v>0</v>
      </c>
      <c r="G255">
        <f>IF(Transport!$H$4="Multi-unit Residential",Data!G256,IF(Transport!$H$4="Education",Data!AO256,IF(Transport!$H$4="Mixed-use Building",Z259,Data!X256)))</f>
        <v>0</v>
      </c>
      <c r="H255">
        <f>IF(Transport!$H$4="Multi-unit Residential",Data!H256,IF(Transport!$H$4="Education",Data!AP256,IF(Transport!$H$4="Mixed-use Building",AA259,Data!Y256)))</f>
        <v>0.85</v>
      </c>
      <c r="I255">
        <f>IF(Transport!$H$4="Multi-unit Residential",Data!I256,IF(Transport!$H$4="Education",Data!AQ256,IF(Transport!$H$4="Mixed-use Building",AB259,Data!Z256)))</f>
        <v>0</v>
      </c>
      <c r="J255">
        <f>IF(Transport!$H$4="Multi-unit Residential",Data!J256,IF(Transport!$H$4="Education",Data!AR256,IF(Transport!$H$4="Mixed-use Building",AC259,Data!AA256)))</f>
        <v>0</v>
      </c>
      <c r="K255">
        <f>IF(Transport!$H$4="Multi-unit Residential",Data!K256,IF(Transport!$H$4="Education",Data!AS256,IF(Transport!$H$4="Mixed-use Building",AD259,Data!AB256)))</f>
        <v>0</v>
      </c>
      <c r="L255">
        <f>IF(Transport!$H$4="Multi-unit Residential",Data!L256,IF(Transport!$H$4="Education",Data!AT256,IF(Transport!$H$4="Mixed-use Building",AE259,Data!AC256)))</f>
        <v>0.15</v>
      </c>
      <c r="M255">
        <f>IF(Transport!$H$4="Multi-unit Residential",Data!M256,IF(Transport!$H$4="Education",Data!AU256,IF(Transport!$H$4="Mixed-use Building",AF259,Data!AD256)))</f>
        <v>0.02</v>
      </c>
      <c r="N255">
        <f>IF(Transport!$H$4="Multi-unit Residential",Data!N256,IF(Transport!$H$4="Education",Data!AV256,IF(Transport!$H$4="Mixed-use Building",AG259,Data!AE256)))</f>
        <v>0.44821446488329503</v>
      </c>
      <c r="O255">
        <f>IF(Transport!$H$4="Multi-unit Residential",Data!O256,IF(Transport!$H$4="Education",Data!AW256,IF(Transport!$H$4="Mixed-use Building",AH259,Data!AF256)))</f>
        <v>174.73620439999999</v>
      </c>
      <c r="P255">
        <f>IF(Transport!$H$4="Multi-unit Residential",Data!P256,IF(Transport!$H$4="Education",Data!AX256,IF(Transport!$H$4="Mixed-use Building",AI259,Data!AG256)))</f>
        <v>-36.794354259999999</v>
      </c>
    </row>
    <row r="256" spans="1:16" x14ac:dyDescent="0.55000000000000004">
      <c r="A256">
        <f>IF(Transport!$H$4="Multi-unit Residential",Data!A257,IF(Transport!$H$4="Education",Data!AI257,IF(Transport!$H$4="Mixed-use Building",T260,Data!R257)))</f>
        <v>126300</v>
      </c>
      <c r="B256" t="str">
        <f>IF(Transport!$H$4="Multi-unit Residential",Data!B257,IF(Transport!$H$4="Education",Data!AJ257,IF(Transport!$H$4="Mixed-use Building",U260,Data!S257)))</f>
        <v>Chatswood</v>
      </c>
      <c r="C256" t="str">
        <f>IF(Transport!$H$4="Multi-unit Residential",Data!C257,IF(Transport!$H$4="Education",Data!AK257,IF(Transport!$H$4="Mixed-use Building",V260,Data!T257)))</f>
        <v>New Zealand</v>
      </c>
      <c r="D256">
        <f>IF(Transport!$H$4="Multi-unit Residential",Data!D257,IF(Transport!$H$4="Education",Data!AL257,IF(Transport!$H$4="Mixed-use Building",W260,Data!U257)))</f>
        <v>0</v>
      </c>
      <c r="E256">
        <f>IF(Transport!$H$4="Multi-unit Residential",Data!E257,IF(Transport!$H$4="Education",Data!AM257,IF(Transport!$H$4="Mixed-use Building",X260,Data!V257)))</f>
        <v>0</v>
      </c>
      <c r="F256">
        <f>IF(Transport!$H$4="Multi-unit Residential",Data!F257,IF(Transport!$H$4="Education",Data!AN257,IF(Transport!$H$4="Mixed-use Building",Y260,Data!W257)))</f>
        <v>0</v>
      </c>
      <c r="G256">
        <f>IF(Transport!$H$4="Multi-unit Residential",Data!G257,IF(Transport!$H$4="Education",Data!AO257,IF(Transport!$H$4="Mixed-use Building",Z260,Data!X257)))</f>
        <v>0</v>
      </c>
      <c r="H256">
        <f>IF(Transport!$H$4="Multi-unit Residential",Data!H257,IF(Transport!$H$4="Education",Data!AP257,IF(Transport!$H$4="Mixed-use Building",AA260,Data!Y257)))</f>
        <v>0.95</v>
      </c>
      <c r="I256">
        <f>IF(Transport!$H$4="Multi-unit Residential",Data!I257,IF(Transport!$H$4="Education",Data!AQ257,IF(Transport!$H$4="Mixed-use Building",AB260,Data!Z257)))</f>
        <v>0</v>
      </c>
      <c r="J256">
        <f>IF(Transport!$H$4="Multi-unit Residential",Data!J257,IF(Transport!$H$4="Education",Data!AR257,IF(Transport!$H$4="Mixed-use Building",AC260,Data!AA257)))</f>
        <v>0</v>
      </c>
      <c r="K256">
        <f>IF(Transport!$H$4="Multi-unit Residential",Data!K257,IF(Transport!$H$4="Education",Data!AS257,IF(Transport!$H$4="Mixed-use Building",AD260,Data!AB257)))</f>
        <v>0</v>
      </c>
      <c r="L256">
        <f>IF(Transport!$H$4="Multi-unit Residential",Data!L257,IF(Transport!$H$4="Education",Data!AT257,IF(Transport!$H$4="Mixed-use Building",AE260,Data!AC257)))</f>
        <v>0.05</v>
      </c>
      <c r="M256">
        <f>IF(Transport!$H$4="Multi-unit Residential",Data!M257,IF(Transport!$H$4="Education",Data!AU257,IF(Transport!$H$4="Mixed-use Building",AF260,Data!AD257)))</f>
        <v>0.02</v>
      </c>
      <c r="N256">
        <f>IF(Transport!$H$4="Multi-unit Residential",Data!N257,IF(Transport!$H$4="Education",Data!AV257,IF(Transport!$H$4="Mixed-use Building",AG260,Data!AE257)))</f>
        <v>2.3337677560727701</v>
      </c>
      <c r="O256">
        <f>IF(Transport!$H$4="Multi-unit Residential",Data!O257,IF(Transport!$H$4="Education",Data!AW257,IF(Transport!$H$4="Mixed-use Building",AH260,Data!AF257)))</f>
        <v>174.71049980000001</v>
      </c>
      <c r="P256">
        <f>IF(Transport!$H$4="Multi-unit Residential",Data!P257,IF(Transport!$H$4="Education",Data!AX257,IF(Transport!$H$4="Mixed-use Building",AI260,Data!AG257)))</f>
        <v>-36.818365880000002</v>
      </c>
    </row>
    <row r="257" spans="1:16" x14ac:dyDescent="0.55000000000000004">
      <c r="A257">
        <f>IF(Transport!$H$4="Multi-unit Residential",Data!A258,IF(Transport!$H$4="Education",Data!AI258,IF(Transport!$H$4="Mixed-use Building",T261,Data!R258)))</f>
        <v>126400</v>
      </c>
      <c r="B257" t="str">
        <f>IF(Transport!$H$4="Multi-unit Residential",Data!B258,IF(Transport!$H$4="Education",Data!AJ258,IF(Transport!$H$4="Mixed-use Building",U261,Data!S258)))</f>
        <v>Te Atatu South-Edmonton</v>
      </c>
      <c r="C257" t="str">
        <f>IF(Transport!$H$4="Multi-unit Residential",Data!C258,IF(Transport!$H$4="Education",Data!AK258,IF(Transport!$H$4="Mixed-use Building",V261,Data!T258)))</f>
        <v>New Zealand</v>
      </c>
      <c r="D257">
        <f>IF(Transport!$H$4="Multi-unit Residential",Data!D258,IF(Transport!$H$4="Education",Data!AL258,IF(Transport!$H$4="Mixed-use Building",W261,Data!U258)))</f>
        <v>0</v>
      </c>
      <c r="E257">
        <f>IF(Transport!$H$4="Multi-unit Residential",Data!E258,IF(Transport!$H$4="Education",Data!AM258,IF(Transport!$H$4="Mixed-use Building",X261,Data!V258)))</f>
        <v>0</v>
      </c>
      <c r="F257">
        <f>IF(Transport!$H$4="Multi-unit Residential",Data!F258,IF(Transport!$H$4="Education",Data!AN258,IF(Transport!$H$4="Mixed-use Building",Y261,Data!W258)))</f>
        <v>0</v>
      </c>
      <c r="G257">
        <f>IF(Transport!$H$4="Multi-unit Residential",Data!G258,IF(Transport!$H$4="Education",Data!AO258,IF(Transport!$H$4="Mixed-use Building",Z261,Data!X258)))</f>
        <v>0</v>
      </c>
      <c r="H257">
        <f>IF(Transport!$H$4="Multi-unit Residential",Data!H258,IF(Transport!$H$4="Education",Data!AP258,IF(Transport!$H$4="Mixed-use Building",AA261,Data!Y258)))</f>
        <v>1</v>
      </c>
      <c r="I257">
        <f>IF(Transport!$H$4="Multi-unit Residential",Data!I258,IF(Transport!$H$4="Education",Data!AQ258,IF(Transport!$H$4="Mixed-use Building",AB261,Data!Z258)))</f>
        <v>0</v>
      </c>
      <c r="J257">
        <f>IF(Transport!$H$4="Multi-unit Residential",Data!J258,IF(Transport!$H$4="Education",Data!AR258,IF(Transport!$H$4="Mixed-use Building",AC261,Data!AA258)))</f>
        <v>0</v>
      </c>
      <c r="K257">
        <f>IF(Transport!$H$4="Multi-unit Residential",Data!K258,IF(Transport!$H$4="Education",Data!AS258,IF(Transport!$H$4="Mixed-use Building",AD261,Data!AB258)))</f>
        <v>0</v>
      </c>
      <c r="L257">
        <f>IF(Transport!$H$4="Multi-unit Residential",Data!L258,IF(Transport!$H$4="Education",Data!AT258,IF(Transport!$H$4="Mixed-use Building",AE261,Data!AC258)))</f>
        <v>0</v>
      </c>
      <c r="M257">
        <f>IF(Transport!$H$4="Multi-unit Residential",Data!M258,IF(Transport!$H$4="Education",Data!AU258,IF(Transport!$H$4="Mixed-use Building",AF261,Data!AD258)))</f>
        <v>0.02</v>
      </c>
      <c r="N257">
        <f>IF(Transport!$H$4="Multi-unit Residential",Data!N258,IF(Transport!$H$4="Education",Data!AV258,IF(Transport!$H$4="Mixed-use Building",AG261,Data!AE258)))</f>
        <v>1.7254036831795601</v>
      </c>
      <c r="O257">
        <f>IF(Transport!$H$4="Multi-unit Residential",Data!O258,IF(Transport!$H$4="Education",Data!AW258,IF(Transport!$H$4="Mixed-use Building",AH261,Data!AF258)))</f>
        <v>174.64220850000001</v>
      </c>
      <c r="P257">
        <f>IF(Transport!$H$4="Multi-unit Residential",Data!P258,IF(Transport!$H$4="Education",Data!AX258,IF(Transport!$H$4="Mixed-use Building",AI261,Data!AG258)))</f>
        <v>-36.864663739999997</v>
      </c>
    </row>
    <row r="258" spans="1:16" x14ac:dyDescent="0.55000000000000004">
      <c r="A258">
        <f>IF(Transport!$H$4="Multi-unit Residential",Data!A259,IF(Transport!$H$4="Education",Data!AI259,IF(Transport!$H$4="Mixed-use Building",T262,Data!R259)))</f>
        <v>126500</v>
      </c>
      <c r="B258" t="str">
        <f>IF(Transport!$H$4="Multi-unit Residential",Data!B259,IF(Transport!$H$4="Education",Data!AJ259,IF(Transport!$H$4="Mixed-use Building",U262,Data!S259)))</f>
        <v>Birkenhead North</v>
      </c>
      <c r="C258" t="str">
        <f>IF(Transport!$H$4="Multi-unit Residential",Data!C259,IF(Transport!$H$4="Education",Data!AK259,IF(Transport!$H$4="Mixed-use Building",V262,Data!T259)))</f>
        <v>New Zealand</v>
      </c>
      <c r="D258">
        <f>IF(Transport!$H$4="Multi-unit Residential",Data!D259,IF(Transport!$H$4="Education",Data!AL259,IF(Transport!$H$4="Mixed-use Building",W262,Data!U259)))</f>
        <v>0</v>
      </c>
      <c r="E258">
        <f>IF(Transport!$H$4="Multi-unit Residential",Data!E259,IF(Transport!$H$4="Education",Data!AM259,IF(Transport!$H$4="Mixed-use Building",X262,Data!V259)))</f>
        <v>0</v>
      </c>
      <c r="F258">
        <f>IF(Transport!$H$4="Multi-unit Residential",Data!F259,IF(Transport!$H$4="Education",Data!AN259,IF(Transport!$H$4="Mixed-use Building",Y262,Data!W259)))</f>
        <v>0</v>
      </c>
      <c r="G258">
        <f>IF(Transport!$H$4="Multi-unit Residential",Data!G259,IF(Transport!$H$4="Education",Data!AO259,IF(Transport!$H$4="Mixed-use Building",Z262,Data!X259)))</f>
        <v>0</v>
      </c>
      <c r="H258">
        <f>IF(Transport!$H$4="Multi-unit Residential",Data!H259,IF(Transport!$H$4="Education",Data!AP259,IF(Transport!$H$4="Mixed-use Building",AA262,Data!Y259)))</f>
        <v>1</v>
      </c>
      <c r="I258">
        <f>IF(Transport!$H$4="Multi-unit Residential",Data!I259,IF(Transport!$H$4="Education",Data!AQ259,IF(Transport!$H$4="Mixed-use Building",AB262,Data!Z259)))</f>
        <v>0</v>
      </c>
      <c r="J258">
        <f>IF(Transport!$H$4="Multi-unit Residential",Data!J259,IF(Transport!$H$4="Education",Data!AR259,IF(Transport!$H$4="Mixed-use Building",AC262,Data!AA259)))</f>
        <v>0</v>
      </c>
      <c r="K258">
        <f>IF(Transport!$H$4="Multi-unit Residential",Data!K259,IF(Transport!$H$4="Education",Data!AS259,IF(Transport!$H$4="Mixed-use Building",AD262,Data!AB259)))</f>
        <v>0</v>
      </c>
      <c r="L258">
        <f>IF(Transport!$H$4="Multi-unit Residential",Data!L259,IF(Transport!$H$4="Education",Data!AT259,IF(Transport!$H$4="Mixed-use Building",AE262,Data!AC259)))</f>
        <v>0</v>
      </c>
      <c r="M258">
        <f>IF(Transport!$H$4="Multi-unit Residential",Data!M259,IF(Transport!$H$4="Education",Data!AU259,IF(Transport!$H$4="Mixed-use Building",AF262,Data!AD259)))</f>
        <v>0.02</v>
      </c>
      <c r="N258">
        <f>IF(Transport!$H$4="Multi-unit Residential",Data!N259,IF(Transport!$H$4="Education",Data!AV259,IF(Transport!$H$4="Mixed-use Building",AG262,Data!AE259)))</f>
        <v>1.1669220558493401</v>
      </c>
      <c r="O258">
        <f>IF(Transport!$H$4="Multi-unit Residential",Data!O259,IF(Transport!$H$4="Education",Data!AW259,IF(Transport!$H$4="Mixed-use Building",AH262,Data!AF259)))</f>
        <v>174.72689990000001</v>
      </c>
      <c r="P258">
        <f>IF(Transport!$H$4="Multi-unit Residential",Data!P259,IF(Transport!$H$4="Education",Data!AX259,IF(Transport!$H$4="Mixed-use Building",AI262,Data!AG259)))</f>
        <v>-36.807335279999997</v>
      </c>
    </row>
    <row r="259" spans="1:16" x14ac:dyDescent="0.55000000000000004">
      <c r="A259">
        <f>IF(Transport!$H$4="Multi-unit Residential",Data!A260,IF(Transport!$H$4="Education",Data!AI260,IF(Transport!$H$4="Mixed-use Building",T263,Data!R260)))</f>
        <v>126600</v>
      </c>
      <c r="B259" t="str">
        <f>IF(Transport!$H$4="Multi-unit Residential",Data!B260,IF(Transport!$H$4="Education",Data!AJ260,IF(Transport!$H$4="Mixed-use Building",U263,Data!S260)))</f>
        <v>Takapuna West</v>
      </c>
      <c r="C259" t="str">
        <f>IF(Transport!$H$4="Multi-unit Residential",Data!C260,IF(Transport!$H$4="Education",Data!AK260,IF(Transport!$H$4="Mixed-use Building",V263,Data!T260)))</f>
        <v>New Zealand</v>
      </c>
      <c r="D259">
        <f>IF(Transport!$H$4="Multi-unit Residential",Data!D260,IF(Transport!$H$4="Education",Data!AL260,IF(Transport!$H$4="Mixed-use Building",W263,Data!U260)))</f>
        <v>0</v>
      </c>
      <c r="E259">
        <f>IF(Transport!$H$4="Multi-unit Residential",Data!E260,IF(Transport!$H$4="Education",Data!AM260,IF(Transport!$H$4="Mixed-use Building",X263,Data!V260)))</f>
        <v>0.06</v>
      </c>
      <c r="F259">
        <f>IF(Transport!$H$4="Multi-unit Residential",Data!F260,IF(Transport!$H$4="Education",Data!AN260,IF(Transport!$H$4="Mixed-use Building",Y263,Data!W260)))</f>
        <v>0</v>
      </c>
      <c r="G259">
        <f>IF(Transport!$H$4="Multi-unit Residential",Data!G260,IF(Transport!$H$4="Education",Data!AO260,IF(Transport!$H$4="Mixed-use Building",Z263,Data!X260)))</f>
        <v>0</v>
      </c>
      <c r="H259">
        <f>IF(Transport!$H$4="Multi-unit Residential",Data!H260,IF(Transport!$H$4="Education",Data!AP260,IF(Transport!$H$4="Mixed-use Building",AA263,Data!Y260)))</f>
        <v>0.9</v>
      </c>
      <c r="I259">
        <f>IF(Transport!$H$4="Multi-unit Residential",Data!I260,IF(Transport!$H$4="Education",Data!AQ260,IF(Transport!$H$4="Mixed-use Building",AB263,Data!Z260)))</f>
        <v>0</v>
      </c>
      <c r="J259">
        <f>IF(Transport!$H$4="Multi-unit Residential",Data!J260,IF(Transport!$H$4="Education",Data!AR260,IF(Transport!$H$4="Mixed-use Building",AC263,Data!AA260)))</f>
        <v>0</v>
      </c>
      <c r="K259">
        <f>IF(Transport!$H$4="Multi-unit Residential",Data!K260,IF(Transport!$H$4="Education",Data!AS260,IF(Transport!$H$4="Mixed-use Building",AD263,Data!AB260)))</f>
        <v>0</v>
      </c>
      <c r="L259">
        <f>IF(Transport!$H$4="Multi-unit Residential",Data!L260,IF(Transport!$H$4="Education",Data!AT260,IF(Transport!$H$4="Mixed-use Building",AE263,Data!AC260)))</f>
        <v>0.04</v>
      </c>
      <c r="M259">
        <f>IF(Transport!$H$4="Multi-unit Residential",Data!M260,IF(Transport!$H$4="Education",Data!AU260,IF(Transport!$H$4="Mixed-use Building",AF263,Data!AD260)))</f>
        <v>0.02</v>
      </c>
      <c r="N259">
        <f>IF(Transport!$H$4="Multi-unit Residential",Data!N260,IF(Transport!$H$4="Education",Data!AV260,IF(Transport!$H$4="Mixed-use Building",AG263,Data!AE260)))</f>
        <v>9.1734167675953007</v>
      </c>
      <c r="O259">
        <f>IF(Transport!$H$4="Multi-unit Residential",Data!O260,IF(Transport!$H$4="Education",Data!AW260,IF(Transport!$H$4="Mixed-use Building",AH263,Data!AF260)))</f>
        <v>174.76117009999999</v>
      </c>
      <c r="P259">
        <f>IF(Transport!$H$4="Multi-unit Residential",Data!P260,IF(Transport!$H$4="Education",Data!AX260,IF(Transport!$H$4="Mixed-use Building",AI263,Data!AG260)))</f>
        <v>-36.789109179999997</v>
      </c>
    </row>
    <row r="260" spans="1:16" x14ac:dyDescent="0.55000000000000004">
      <c r="A260">
        <f>IF(Transport!$H$4="Multi-unit Residential",Data!A261,IF(Transport!$H$4="Education",Data!AI261,IF(Transport!$H$4="Mixed-use Building",T264,Data!R261)))</f>
        <v>126700</v>
      </c>
      <c r="B260" t="str">
        <f>IF(Transport!$H$4="Multi-unit Residential",Data!B261,IF(Transport!$H$4="Education",Data!AJ261,IF(Transport!$H$4="Mixed-use Building",U264,Data!S261)))</f>
        <v>Henderson North</v>
      </c>
      <c r="C260" t="str">
        <f>IF(Transport!$H$4="Multi-unit Residential",Data!C261,IF(Transport!$H$4="Education",Data!AK261,IF(Transport!$H$4="Mixed-use Building",V264,Data!T261)))</f>
        <v>New Zealand</v>
      </c>
      <c r="D260">
        <f>IF(Transport!$H$4="Multi-unit Residential",Data!D261,IF(Transport!$H$4="Education",Data!AL261,IF(Transport!$H$4="Mixed-use Building",W264,Data!U261)))</f>
        <v>0</v>
      </c>
      <c r="E260">
        <f>IF(Transport!$H$4="Multi-unit Residential",Data!E261,IF(Transport!$H$4="Education",Data!AM261,IF(Transport!$H$4="Mixed-use Building",X264,Data!V261)))</f>
        <v>0</v>
      </c>
      <c r="F260">
        <f>IF(Transport!$H$4="Multi-unit Residential",Data!F261,IF(Transport!$H$4="Education",Data!AN261,IF(Transport!$H$4="Mixed-use Building",Y264,Data!W261)))</f>
        <v>0</v>
      </c>
      <c r="G260">
        <f>IF(Transport!$H$4="Multi-unit Residential",Data!G261,IF(Transport!$H$4="Education",Data!AO261,IF(Transport!$H$4="Mixed-use Building",Z264,Data!X261)))</f>
        <v>0</v>
      </c>
      <c r="H260">
        <f>IF(Transport!$H$4="Multi-unit Residential",Data!H261,IF(Transport!$H$4="Education",Data!AP261,IF(Transport!$H$4="Mixed-use Building",AA264,Data!Y261)))</f>
        <v>1</v>
      </c>
      <c r="I260">
        <f>IF(Transport!$H$4="Multi-unit Residential",Data!I261,IF(Transport!$H$4="Education",Data!AQ261,IF(Transport!$H$4="Mixed-use Building",AB264,Data!Z261)))</f>
        <v>0</v>
      </c>
      <c r="J260">
        <f>IF(Transport!$H$4="Multi-unit Residential",Data!J261,IF(Transport!$H$4="Education",Data!AR261,IF(Transport!$H$4="Mixed-use Building",AC264,Data!AA261)))</f>
        <v>0</v>
      </c>
      <c r="K260">
        <f>IF(Transport!$H$4="Multi-unit Residential",Data!K261,IF(Transport!$H$4="Education",Data!AS261,IF(Transport!$H$4="Mixed-use Building",AD264,Data!AB261)))</f>
        <v>0</v>
      </c>
      <c r="L260">
        <f>IF(Transport!$H$4="Multi-unit Residential",Data!L261,IF(Transport!$H$4="Education",Data!AT261,IF(Transport!$H$4="Mixed-use Building",AE264,Data!AC261)))</f>
        <v>0</v>
      </c>
      <c r="M260">
        <f>IF(Transport!$H$4="Multi-unit Residential",Data!M261,IF(Transport!$H$4="Education",Data!AU261,IF(Transport!$H$4="Mixed-use Building",AF264,Data!AD261)))</f>
        <v>0.02</v>
      </c>
      <c r="N260">
        <f>IF(Transport!$H$4="Multi-unit Residential",Data!N261,IF(Transport!$H$4="Education",Data!AV261,IF(Transport!$H$4="Mixed-use Building",AG264,Data!AE261)))</f>
        <v>1.49010945110575</v>
      </c>
      <c r="O260">
        <f>IF(Transport!$H$4="Multi-unit Residential",Data!O261,IF(Transport!$H$4="Education",Data!AW261,IF(Transport!$H$4="Mixed-use Building",AH264,Data!AF261)))</f>
        <v>174.6253423</v>
      </c>
      <c r="P260">
        <f>IF(Transport!$H$4="Multi-unit Residential",Data!P261,IF(Transport!$H$4="Education",Data!AX261,IF(Transport!$H$4="Mixed-use Building",AI264,Data!AG261)))</f>
        <v>-36.876061540000002</v>
      </c>
    </row>
    <row r="261" spans="1:16" x14ac:dyDescent="0.55000000000000004">
      <c r="A261">
        <f>IF(Transport!$H$4="Multi-unit Residential",Data!A262,IF(Transport!$H$4="Education",Data!AI262,IF(Transport!$H$4="Mixed-use Building",T265,Data!R262)))</f>
        <v>126800</v>
      </c>
      <c r="B261" t="str">
        <f>IF(Transport!$H$4="Multi-unit Residential",Data!B262,IF(Transport!$H$4="Education",Data!AJ262,IF(Transport!$H$4="Mixed-use Building",U265,Data!S262)))</f>
        <v>Takapuna Central</v>
      </c>
      <c r="C261" t="str">
        <f>IF(Transport!$H$4="Multi-unit Residential",Data!C262,IF(Transport!$H$4="Education",Data!AK262,IF(Transport!$H$4="Mixed-use Building",V265,Data!T262)))</f>
        <v>New Zealand</v>
      </c>
      <c r="D261">
        <f>IF(Transport!$H$4="Multi-unit Residential",Data!D262,IF(Transport!$H$4="Education",Data!AL262,IF(Transport!$H$4="Mixed-use Building",W265,Data!U262)))</f>
        <v>0</v>
      </c>
      <c r="E261">
        <f>IF(Transport!$H$4="Multi-unit Residential",Data!E262,IF(Transport!$H$4="Education",Data!AM262,IF(Transport!$H$4="Mixed-use Building",X265,Data!V262)))</f>
        <v>0.11</v>
      </c>
      <c r="F261">
        <f>IF(Transport!$H$4="Multi-unit Residential",Data!F262,IF(Transport!$H$4="Education",Data!AN262,IF(Transport!$H$4="Mixed-use Building",Y265,Data!W262)))</f>
        <v>0</v>
      </c>
      <c r="G261">
        <f>IF(Transport!$H$4="Multi-unit Residential",Data!G262,IF(Transport!$H$4="Education",Data!AO262,IF(Transport!$H$4="Mixed-use Building",Z265,Data!X262)))</f>
        <v>0</v>
      </c>
      <c r="H261">
        <f>IF(Transport!$H$4="Multi-unit Residential",Data!H262,IF(Transport!$H$4="Education",Data!AP262,IF(Transport!$H$4="Mixed-use Building",AA265,Data!Y262)))</f>
        <v>0.83</v>
      </c>
      <c r="I261">
        <f>IF(Transport!$H$4="Multi-unit Residential",Data!I262,IF(Transport!$H$4="Education",Data!AQ262,IF(Transport!$H$4="Mixed-use Building",AB265,Data!Z262)))</f>
        <v>0</v>
      </c>
      <c r="J261">
        <f>IF(Transport!$H$4="Multi-unit Residential",Data!J262,IF(Transport!$H$4="Education",Data!AR262,IF(Transport!$H$4="Mixed-use Building",AC265,Data!AA262)))</f>
        <v>0</v>
      </c>
      <c r="K261">
        <f>IF(Transport!$H$4="Multi-unit Residential",Data!K262,IF(Transport!$H$4="Education",Data!AS262,IF(Transport!$H$4="Mixed-use Building",AD265,Data!AB262)))</f>
        <v>0</v>
      </c>
      <c r="L261">
        <f>IF(Transport!$H$4="Multi-unit Residential",Data!L262,IF(Transport!$H$4="Education",Data!AT262,IF(Transport!$H$4="Mixed-use Building",AE265,Data!AC262)))</f>
        <v>0.06</v>
      </c>
      <c r="M261">
        <f>IF(Transport!$H$4="Multi-unit Residential",Data!M262,IF(Transport!$H$4="Education",Data!AU262,IF(Transport!$H$4="Mixed-use Building",AF265,Data!AD262)))</f>
        <v>0.02</v>
      </c>
      <c r="N261">
        <f>IF(Transport!$H$4="Multi-unit Residential",Data!N262,IF(Transport!$H$4="Education",Data!AV262,IF(Transport!$H$4="Mixed-use Building",AG265,Data!AE262)))</f>
        <v>7.6314631541792703</v>
      </c>
      <c r="O261">
        <f>IF(Transport!$H$4="Multi-unit Residential",Data!O262,IF(Transport!$H$4="Education",Data!AW262,IF(Transport!$H$4="Mixed-use Building",AH265,Data!AF262)))</f>
        <v>174.76947039999999</v>
      </c>
      <c r="P261">
        <f>IF(Transport!$H$4="Multi-unit Residential",Data!P262,IF(Transport!$H$4="Education",Data!AX262,IF(Transport!$H$4="Mixed-use Building",AI265,Data!AG262)))</f>
        <v>-36.782025150000003</v>
      </c>
    </row>
    <row r="262" spans="1:16" x14ac:dyDescent="0.55000000000000004">
      <c r="A262">
        <f>IF(Transport!$H$4="Multi-unit Residential",Data!A263,IF(Transport!$H$4="Education",Data!AI263,IF(Transport!$H$4="Mixed-use Building",T266,Data!R263)))</f>
        <v>126900</v>
      </c>
      <c r="B262" t="str">
        <f>IF(Transport!$H$4="Multi-unit Residential",Data!B263,IF(Transport!$H$4="Education",Data!AJ263,IF(Transport!$H$4="Mixed-use Building",U266,Data!S263)))</f>
        <v>Western Heights (Auckland)</v>
      </c>
      <c r="C262" t="str">
        <f>IF(Transport!$H$4="Multi-unit Residential",Data!C263,IF(Transport!$H$4="Education",Data!AK263,IF(Transport!$H$4="Mixed-use Building",V266,Data!T263)))</f>
        <v>New Zealand</v>
      </c>
      <c r="D262">
        <f>IF(Transport!$H$4="Multi-unit Residential",Data!D263,IF(Transport!$H$4="Education",Data!AL263,IF(Transport!$H$4="Mixed-use Building",W266,Data!U263)))</f>
        <v>0</v>
      </c>
      <c r="E262">
        <f>IF(Transport!$H$4="Multi-unit Residential",Data!E263,IF(Transport!$H$4="Education",Data!AM263,IF(Transport!$H$4="Mixed-use Building",X266,Data!V263)))</f>
        <v>0</v>
      </c>
      <c r="F262">
        <f>IF(Transport!$H$4="Multi-unit Residential",Data!F263,IF(Transport!$H$4="Education",Data!AN263,IF(Transport!$H$4="Mixed-use Building",Y266,Data!W263)))</f>
        <v>0</v>
      </c>
      <c r="G262">
        <f>IF(Transport!$H$4="Multi-unit Residential",Data!G263,IF(Transport!$H$4="Education",Data!AO263,IF(Transport!$H$4="Mixed-use Building",Z266,Data!X263)))</f>
        <v>0</v>
      </c>
      <c r="H262">
        <f>IF(Transport!$H$4="Multi-unit Residential",Data!H263,IF(Transport!$H$4="Education",Data!AP263,IF(Transport!$H$4="Mixed-use Building",AA266,Data!Y263)))</f>
        <v>1</v>
      </c>
      <c r="I262">
        <f>IF(Transport!$H$4="Multi-unit Residential",Data!I263,IF(Transport!$H$4="Education",Data!AQ263,IF(Transport!$H$4="Mixed-use Building",AB266,Data!Z263)))</f>
        <v>0</v>
      </c>
      <c r="J262">
        <f>IF(Transport!$H$4="Multi-unit Residential",Data!J263,IF(Transport!$H$4="Education",Data!AR263,IF(Transport!$H$4="Mixed-use Building",AC266,Data!AA263)))</f>
        <v>0</v>
      </c>
      <c r="K262">
        <f>IF(Transport!$H$4="Multi-unit Residential",Data!K263,IF(Transport!$H$4="Education",Data!AS263,IF(Transport!$H$4="Mixed-use Building",AD266,Data!AB263)))</f>
        <v>0</v>
      </c>
      <c r="L262">
        <f>IF(Transport!$H$4="Multi-unit Residential",Data!L263,IF(Transport!$H$4="Education",Data!AT263,IF(Transport!$H$4="Mixed-use Building",AE266,Data!AC263)))</f>
        <v>0</v>
      </c>
      <c r="M262">
        <f>IF(Transport!$H$4="Multi-unit Residential",Data!M263,IF(Transport!$H$4="Education",Data!AU263,IF(Transport!$H$4="Mixed-use Building",AF266,Data!AD263)))</f>
        <v>0.02</v>
      </c>
      <c r="N262">
        <f>IF(Transport!$H$4="Multi-unit Residential",Data!N263,IF(Transport!$H$4="Education",Data!AV263,IF(Transport!$H$4="Mixed-use Building",AG266,Data!AE263)))</f>
        <v>0.59815649254902603</v>
      </c>
      <c r="O262">
        <f>IF(Transport!$H$4="Multi-unit Residential",Data!O263,IF(Transport!$H$4="Education",Data!AW263,IF(Transport!$H$4="Mixed-use Building",AH266,Data!AF263)))</f>
        <v>174.6131388</v>
      </c>
      <c r="P262">
        <f>IF(Transport!$H$4="Multi-unit Residential",Data!P263,IF(Transport!$H$4="Education",Data!AX263,IF(Transport!$H$4="Mixed-use Building",AI266,Data!AG263)))</f>
        <v>-36.887380669999999</v>
      </c>
    </row>
    <row r="263" spans="1:16" x14ac:dyDescent="0.55000000000000004">
      <c r="A263">
        <f>IF(Transport!$H$4="Multi-unit Residential",Data!A264,IF(Transport!$H$4="Education",Data!AI264,IF(Transport!$H$4="Mixed-use Building",T267,Data!R264)))</f>
        <v>127000</v>
      </c>
      <c r="B263" t="str">
        <f>IF(Transport!$H$4="Multi-unit Residential",Data!B264,IF(Transport!$H$4="Education",Data!AJ264,IF(Transport!$H$4="Mixed-use Building",U267,Data!S264)))</f>
        <v>Te Atatu South-Central</v>
      </c>
      <c r="C263" t="str">
        <f>IF(Transport!$H$4="Multi-unit Residential",Data!C264,IF(Transport!$H$4="Education",Data!AK264,IF(Transport!$H$4="Mixed-use Building",V267,Data!T264)))</f>
        <v>New Zealand</v>
      </c>
      <c r="D263">
        <f>IF(Transport!$H$4="Multi-unit Residential",Data!D264,IF(Transport!$H$4="Education",Data!AL264,IF(Transport!$H$4="Mixed-use Building",W267,Data!U264)))</f>
        <v>0</v>
      </c>
      <c r="E263">
        <f>IF(Transport!$H$4="Multi-unit Residential",Data!E264,IF(Transport!$H$4="Education",Data!AM264,IF(Transport!$H$4="Mixed-use Building",X267,Data!V264)))</f>
        <v>0</v>
      </c>
      <c r="F263">
        <f>IF(Transport!$H$4="Multi-unit Residential",Data!F264,IF(Transport!$H$4="Education",Data!AN264,IF(Transport!$H$4="Mixed-use Building",Y267,Data!W264)))</f>
        <v>0</v>
      </c>
      <c r="G263">
        <f>IF(Transport!$H$4="Multi-unit Residential",Data!G264,IF(Transport!$H$4="Education",Data!AO264,IF(Transport!$H$4="Mixed-use Building",Z267,Data!X264)))</f>
        <v>0</v>
      </c>
      <c r="H263">
        <f>IF(Transport!$H$4="Multi-unit Residential",Data!H264,IF(Transport!$H$4="Education",Data!AP264,IF(Transport!$H$4="Mixed-use Building",AA267,Data!Y264)))</f>
        <v>0.9</v>
      </c>
      <c r="I263">
        <f>IF(Transport!$H$4="Multi-unit Residential",Data!I264,IF(Transport!$H$4="Education",Data!AQ264,IF(Transport!$H$4="Mixed-use Building",AB267,Data!Z264)))</f>
        <v>0</v>
      </c>
      <c r="J263">
        <f>IF(Transport!$H$4="Multi-unit Residential",Data!J264,IF(Transport!$H$4="Education",Data!AR264,IF(Transport!$H$4="Mixed-use Building",AC267,Data!AA264)))</f>
        <v>0</v>
      </c>
      <c r="K263">
        <f>IF(Transport!$H$4="Multi-unit Residential",Data!K264,IF(Transport!$H$4="Education",Data!AS264,IF(Transport!$H$4="Mixed-use Building",AD267,Data!AB264)))</f>
        <v>0</v>
      </c>
      <c r="L263">
        <f>IF(Transport!$H$4="Multi-unit Residential",Data!L264,IF(Transport!$H$4="Education",Data!AT264,IF(Transport!$H$4="Mixed-use Building",AE267,Data!AC264)))</f>
        <v>0.1</v>
      </c>
      <c r="M263">
        <f>IF(Transport!$H$4="Multi-unit Residential",Data!M264,IF(Transport!$H$4="Education",Data!AU264,IF(Transport!$H$4="Mixed-use Building",AF267,Data!AD264)))</f>
        <v>0.02</v>
      </c>
      <c r="N263">
        <f>IF(Transport!$H$4="Multi-unit Residential",Data!N264,IF(Transport!$H$4="Education",Data!AV264,IF(Transport!$H$4="Mixed-use Building",AG267,Data!AE264)))</f>
        <v>1.43851611304243</v>
      </c>
      <c r="O263">
        <f>IF(Transport!$H$4="Multi-unit Residential",Data!O264,IF(Transport!$H$4="Education",Data!AW264,IF(Transport!$H$4="Mixed-use Building",AH267,Data!AF264)))</f>
        <v>174.64945900000001</v>
      </c>
      <c r="P263">
        <f>IF(Transport!$H$4="Multi-unit Residential",Data!P264,IF(Transport!$H$4="Education",Data!AX264,IF(Transport!$H$4="Mixed-use Building",AI267,Data!AG264)))</f>
        <v>-36.862210410000003</v>
      </c>
    </row>
    <row r="264" spans="1:16" x14ac:dyDescent="0.55000000000000004">
      <c r="A264">
        <f>IF(Transport!$H$4="Multi-unit Residential",Data!A265,IF(Transport!$H$4="Education",Data!AI265,IF(Transport!$H$4="Mixed-use Building",T268,Data!R265)))</f>
        <v>127100</v>
      </c>
      <c r="B264" t="str">
        <f>IF(Transport!$H$4="Multi-unit Residential",Data!B265,IF(Transport!$H$4="Education",Data!AJ265,IF(Transport!$H$4="Mixed-use Building",U268,Data!S265)))</f>
        <v>Northcote Central (Auckland)</v>
      </c>
      <c r="C264" t="str">
        <f>IF(Transport!$H$4="Multi-unit Residential",Data!C265,IF(Transport!$H$4="Education",Data!AK265,IF(Transport!$H$4="Mixed-use Building",V268,Data!T265)))</f>
        <v>New Zealand</v>
      </c>
      <c r="D264">
        <f>IF(Transport!$H$4="Multi-unit Residential",Data!D265,IF(Transport!$H$4="Education",Data!AL265,IF(Transport!$H$4="Mixed-use Building",W268,Data!U265)))</f>
        <v>0</v>
      </c>
      <c r="E264">
        <f>IF(Transport!$H$4="Multi-unit Residential",Data!E265,IF(Transport!$H$4="Education",Data!AM265,IF(Transport!$H$4="Mixed-use Building",X268,Data!V265)))</f>
        <v>0</v>
      </c>
      <c r="F264">
        <f>IF(Transport!$H$4="Multi-unit Residential",Data!F265,IF(Transport!$H$4="Education",Data!AN265,IF(Transport!$H$4="Mixed-use Building",Y268,Data!W265)))</f>
        <v>0</v>
      </c>
      <c r="G264">
        <f>IF(Transport!$H$4="Multi-unit Residential",Data!G265,IF(Transport!$H$4="Education",Data!AO265,IF(Transport!$H$4="Mixed-use Building",Z268,Data!X265)))</f>
        <v>0</v>
      </c>
      <c r="H264">
        <f>IF(Transport!$H$4="Multi-unit Residential",Data!H265,IF(Transport!$H$4="Education",Data!AP265,IF(Transport!$H$4="Mixed-use Building",AA268,Data!Y265)))</f>
        <v>0.89</v>
      </c>
      <c r="I264">
        <f>IF(Transport!$H$4="Multi-unit Residential",Data!I265,IF(Transport!$H$4="Education",Data!AQ265,IF(Transport!$H$4="Mixed-use Building",AB268,Data!Z265)))</f>
        <v>0</v>
      </c>
      <c r="J264">
        <f>IF(Transport!$H$4="Multi-unit Residential",Data!J265,IF(Transport!$H$4="Education",Data!AR265,IF(Transport!$H$4="Mixed-use Building",AC268,Data!AA265)))</f>
        <v>0</v>
      </c>
      <c r="K264">
        <f>IF(Transport!$H$4="Multi-unit Residential",Data!K265,IF(Transport!$H$4="Education",Data!AS265,IF(Transport!$H$4="Mixed-use Building",AD268,Data!AB265)))</f>
        <v>0</v>
      </c>
      <c r="L264">
        <f>IF(Transport!$H$4="Multi-unit Residential",Data!L265,IF(Transport!$H$4="Education",Data!AT265,IF(Transport!$H$4="Mixed-use Building",AE268,Data!AC265)))</f>
        <v>0.11</v>
      </c>
      <c r="M264">
        <f>IF(Transport!$H$4="Multi-unit Residential",Data!M265,IF(Transport!$H$4="Education",Data!AU265,IF(Transport!$H$4="Mixed-use Building",AF268,Data!AD265)))</f>
        <v>0.02</v>
      </c>
      <c r="N264">
        <f>IF(Transport!$H$4="Multi-unit Residential",Data!N265,IF(Transport!$H$4="Education",Data!AV265,IF(Transport!$H$4="Mixed-use Building",AG268,Data!AE265)))</f>
        <v>2.73719097211535</v>
      </c>
      <c r="O264">
        <f>IF(Transport!$H$4="Multi-unit Residential",Data!O265,IF(Transport!$H$4="Education",Data!AW265,IF(Transport!$H$4="Mixed-use Building",AH268,Data!AF265)))</f>
        <v>174.74444419999901</v>
      </c>
      <c r="P264">
        <f>IF(Transport!$H$4="Multi-unit Residential",Data!P265,IF(Transport!$H$4="Education",Data!AX265,IF(Transport!$H$4="Mixed-use Building",AI268,Data!AG265)))</f>
        <v>-36.798889469999999</v>
      </c>
    </row>
    <row r="265" spans="1:16" x14ac:dyDescent="0.55000000000000004">
      <c r="A265">
        <f>IF(Transport!$H$4="Multi-unit Residential",Data!A266,IF(Transport!$H$4="Education",Data!AI266,IF(Transport!$H$4="Mixed-use Building",T269,Data!R266)))</f>
        <v>127200</v>
      </c>
      <c r="B265" t="str">
        <f>IF(Transport!$H$4="Multi-unit Residential",Data!B266,IF(Transport!$H$4="Education",Data!AJ266,IF(Transport!$H$4="Mixed-use Building",U269,Data!S266)))</f>
        <v>Akoranga</v>
      </c>
      <c r="C265" t="str">
        <f>IF(Transport!$H$4="Multi-unit Residential",Data!C266,IF(Transport!$H$4="Education",Data!AK266,IF(Transport!$H$4="Mixed-use Building",V269,Data!T266)))</f>
        <v>New Zealand</v>
      </c>
      <c r="D265">
        <f>IF(Transport!$H$4="Multi-unit Residential",Data!D266,IF(Transport!$H$4="Education",Data!AL266,IF(Transport!$H$4="Mixed-use Building",W269,Data!U266)))</f>
        <v>0</v>
      </c>
      <c r="E265">
        <f>IF(Transport!$H$4="Multi-unit Residential",Data!E266,IF(Transport!$H$4="Education",Data!AM266,IF(Transport!$H$4="Mixed-use Building",X269,Data!V266)))</f>
        <v>0.02</v>
      </c>
      <c r="F265">
        <f>IF(Transport!$H$4="Multi-unit Residential",Data!F266,IF(Transport!$H$4="Education",Data!AN266,IF(Transport!$H$4="Mixed-use Building",Y269,Data!W266)))</f>
        <v>0</v>
      </c>
      <c r="G265">
        <f>IF(Transport!$H$4="Multi-unit Residential",Data!G266,IF(Transport!$H$4="Education",Data!AO266,IF(Transport!$H$4="Mixed-use Building",Z269,Data!X266)))</f>
        <v>0</v>
      </c>
      <c r="H265">
        <f>IF(Transport!$H$4="Multi-unit Residential",Data!H266,IF(Transport!$H$4="Education",Data!AP266,IF(Transport!$H$4="Mixed-use Building",AA269,Data!Y266)))</f>
        <v>0.97</v>
      </c>
      <c r="I265">
        <f>IF(Transport!$H$4="Multi-unit Residential",Data!I266,IF(Transport!$H$4="Education",Data!AQ266,IF(Transport!$H$4="Mixed-use Building",AB269,Data!Z266)))</f>
        <v>0</v>
      </c>
      <c r="J265">
        <f>IF(Transport!$H$4="Multi-unit Residential",Data!J266,IF(Transport!$H$4="Education",Data!AR266,IF(Transport!$H$4="Mixed-use Building",AC269,Data!AA266)))</f>
        <v>0</v>
      </c>
      <c r="K265">
        <f>IF(Transport!$H$4="Multi-unit Residential",Data!K266,IF(Transport!$H$4="Education",Data!AS266,IF(Transport!$H$4="Mixed-use Building",AD269,Data!AB266)))</f>
        <v>0</v>
      </c>
      <c r="L265">
        <f>IF(Transport!$H$4="Multi-unit Residential",Data!L266,IF(Transport!$H$4="Education",Data!AT266,IF(Transport!$H$4="Mixed-use Building",AE269,Data!AC266)))</f>
        <v>0.01</v>
      </c>
      <c r="M265">
        <f>IF(Transport!$H$4="Multi-unit Residential",Data!M266,IF(Transport!$H$4="Education",Data!AU266,IF(Transport!$H$4="Mixed-use Building",AF269,Data!AD266)))</f>
        <v>0.02</v>
      </c>
      <c r="N265">
        <f>IF(Transport!$H$4="Multi-unit Residential",Data!N266,IF(Transport!$H$4="Education",Data!AV266,IF(Transport!$H$4="Mixed-use Building",AG269,Data!AE266)))</f>
        <v>7.3483250237062503</v>
      </c>
      <c r="O265">
        <f>IF(Transport!$H$4="Multi-unit Residential",Data!O266,IF(Transport!$H$4="Education",Data!AW266,IF(Transport!$H$4="Mixed-use Building",AH269,Data!AF266)))</f>
        <v>174.75451240000001</v>
      </c>
      <c r="P265">
        <f>IF(Transport!$H$4="Multi-unit Residential",Data!P266,IF(Transport!$H$4="Education",Data!AX266,IF(Transport!$H$4="Mixed-use Building",AI269,Data!AG266)))</f>
        <v>-36.796574990000003</v>
      </c>
    </row>
    <row r="266" spans="1:16" x14ac:dyDescent="0.55000000000000004">
      <c r="A266">
        <f>IF(Transport!$H$4="Multi-unit Residential",Data!A267,IF(Transport!$H$4="Education",Data!AI267,IF(Transport!$H$4="Mixed-use Building",T270,Data!R267)))</f>
        <v>127300</v>
      </c>
      <c r="B266" t="str">
        <f>IF(Transport!$H$4="Multi-unit Residential",Data!B267,IF(Transport!$H$4="Education",Data!AJ267,IF(Transport!$H$4="Mixed-use Building",U270,Data!S267)))</f>
        <v>Northcote South (Auckland)</v>
      </c>
      <c r="C266" t="str">
        <f>IF(Transport!$H$4="Multi-unit Residential",Data!C267,IF(Transport!$H$4="Education",Data!AK267,IF(Transport!$H$4="Mixed-use Building",V270,Data!T267)))</f>
        <v>New Zealand</v>
      </c>
      <c r="D266">
        <f>IF(Transport!$H$4="Multi-unit Residential",Data!D267,IF(Transport!$H$4="Education",Data!AL267,IF(Transport!$H$4="Mixed-use Building",W270,Data!U267)))</f>
        <v>0</v>
      </c>
      <c r="E266">
        <f>IF(Transport!$H$4="Multi-unit Residential",Data!E267,IF(Transport!$H$4="Education",Data!AM267,IF(Transport!$H$4="Mixed-use Building",X270,Data!V267)))</f>
        <v>0</v>
      </c>
      <c r="F266">
        <f>IF(Transport!$H$4="Multi-unit Residential",Data!F267,IF(Transport!$H$4="Education",Data!AN267,IF(Transport!$H$4="Mixed-use Building",Y270,Data!W267)))</f>
        <v>0</v>
      </c>
      <c r="G266">
        <f>IF(Transport!$H$4="Multi-unit Residential",Data!G267,IF(Transport!$H$4="Education",Data!AO267,IF(Transport!$H$4="Mixed-use Building",Z270,Data!X267)))</f>
        <v>0</v>
      </c>
      <c r="H266">
        <f>IF(Transport!$H$4="Multi-unit Residential",Data!H267,IF(Transport!$H$4="Education",Data!AP267,IF(Transport!$H$4="Mixed-use Building",AA270,Data!Y267)))</f>
        <v>0.93</v>
      </c>
      <c r="I266">
        <f>IF(Transport!$H$4="Multi-unit Residential",Data!I267,IF(Transport!$H$4="Education",Data!AQ267,IF(Transport!$H$4="Mixed-use Building",AB270,Data!Z267)))</f>
        <v>0</v>
      </c>
      <c r="J266">
        <f>IF(Transport!$H$4="Multi-unit Residential",Data!J267,IF(Transport!$H$4="Education",Data!AR267,IF(Transport!$H$4="Mixed-use Building",AC270,Data!AA267)))</f>
        <v>0</v>
      </c>
      <c r="K266">
        <f>IF(Transport!$H$4="Multi-unit Residential",Data!K267,IF(Transport!$H$4="Education",Data!AS267,IF(Transport!$H$4="Mixed-use Building",AD270,Data!AB267)))</f>
        <v>0</v>
      </c>
      <c r="L266">
        <f>IF(Transport!$H$4="Multi-unit Residential",Data!L267,IF(Transport!$H$4="Education",Data!AT267,IF(Transport!$H$4="Mixed-use Building",AE270,Data!AC267)))</f>
        <v>7.0000000000000007E-2</v>
      </c>
      <c r="M266">
        <f>IF(Transport!$H$4="Multi-unit Residential",Data!M267,IF(Transport!$H$4="Education",Data!AU267,IF(Transport!$H$4="Mixed-use Building",AF270,Data!AD267)))</f>
        <v>0.02</v>
      </c>
      <c r="N266">
        <f>IF(Transport!$H$4="Multi-unit Residential",Data!N267,IF(Transport!$H$4="Education",Data!AV267,IF(Transport!$H$4="Mixed-use Building",AG270,Data!AE267)))</f>
        <v>3.3367165048815699</v>
      </c>
      <c r="O266">
        <f>IF(Transport!$H$4="Multi-unit Residential",Data!O267,IF(Transport!$H$4="Education",Data!AW267,IF(Transport!$H$4="Mixed-use Building",AH270,Data!AF267)))</f>
        <v>174.73853969999999</v>
      </c>
      <c r="P266">
        <f>IF(Transport!$H$4="Multi-unit Residential",Data!P267,IF(Transport!$H$4="Education",Data!AX267,IF(Transport!$H$4="Mixed-use Building",AI270,Data!AG267)))</f>
        <v>-36.806493039999999</v>
      </c>
    </row>
    <row r="267" spans="1:16" x14ac:dyDescent="0.55000000000000004">
      <c r="A267">
        <f>IF(Transport!$H$4="Multi-unit Residential",Data!A268,IF(Transport!$H$4="Education",Data!AI268,IF(Transport!$H$4="Mixed-use Building",T271,Data!R268)))</f>
        <v>127400</v>
      </c>
      <c r="B267" t="str">
        <f>IF(Transport!$H$4="Multi-unit Residential",Data!B268,IF(Transport!$H$4="Education",Data!AJ268,IF(Transport!$H$4="Mixed-use Building",U271,Data!S268)))</f>
        <v>Birkenhead South</v>
      </c>
      <c r="C267" t="str">
        <f>IF(Transport!$H$4="Multi-unit Residential",Data!C268,IF(Transport!$H$4="Education",Data!AK268,IF(Transport!$H$4="Mixed-use Building",V271,Data!T268)))</f>
        <v>New Zealand</v>
      </c>
      <c r="D267">
        <f>IF(Transport!$H$4="Multi-unit Residential",Data!D268,IF(Transport!$H$4="Education",Data!AL268,IF(Transport!$H$4="Mixed-use Building",W271,Data!U268)))</f>
        <v>0</v>
      </c>
      <c r="E267">
        <f>IF(Transport!$H$4="Multi-unit Residential",Data!E268,IF(Transport!$H$4="Education",Data!AM268,IF(Transport!$H$4="Mixed-use Building",X271,Data!V268)))</f>
        <v>0.03</v>
      </c>
      <c r="F267">
        <f>IF(Transport!$H$4="Multi-unit Residential",Data!F268,IF(Transport!$H$4="Education",Data!AN268,IF(Transport!$H$4="Mixed-use Building",Y271,Data!W268)))</f>
        <v>0</v>
      </c>
      <c r="G267">
        <f>IF(Transport!$H$4="Multi-unit Residential",Data!G268,IF(Transport!$H$4="Education",Data!AO268,IF(Transport!$H$4="Mixed-use Building",Z271,Data!X268)))</f>
        <v>0</v>
      </c>
      <c r="H267">
        <f>IF(Transport!$H$4="Multi-unit Residential",Data!H268,IF(Transport!$H$4="Education",Data!AP268,IF(Transport!$H$4="Mixed-use Building",AA271,Data!Y268)))</f>
        <v>0.86</v>
      </c>
      <c r="I267">
        <f>IF(Transport!$H$4="Multi-unit Residential",Data!I268,IF(Transport!$H$4="Education",Data!AQ268,IF(Transport!$H$4="Mixed-use Building",AB271,Data!Z268)))</f>
        <v>0</v>
      </c>
      <c r="J267">
        <f>IF(Transport!$H$4="Multi-unit Residential",Data!J268,IF(Transport!$H$4="Education",Data!AR268,IF(Transport!$H$4="Mixed-use Building",AC271,Data!AA268)))</f>
        <v>0</v>
      </c>
      <c r="K267">
        <f>IF(Transport!$H$4="Multi-unit Residential",Data!K268,IF(Transport!$H$4="Education",Data!AS268,IF(Transport!$H$4="Mixed-use Building",AD271,Data!AB268)))</f>
        <v>0</v>
      </c>
      <c r="L267">
        <f>IF(Transport!$H$4="Multi-unit Residential",Data!L268,IF(Transport!$H$4="Education",Data!AT268,IF(Transport!$H$4="Mixed-use Building",AE271,Data!AC268)))</f>
        <v>0.11</v>
      </c>
      <c r="M267">
        <f>IF(Transport!$H$4="Multi-unit Residential",Data!M268,IF(Transport!$H$4="Education",Data!AU268,IF(Transport!$H$4="Mixed-use Building",AF271,Data!AD268)))</f>
        <v>0.02</v>
      </c>
      <c r="N267">
        <f>IF(Transport!$H$4="Multi-unit Residential",Data!N268,IF(Transport!$H$4="Education",Data!AV268,IF(Transport!$H$4="Mixed-use Building",AG271,Data!AE268)))</f>
        <v>3.6893128570651701</v>
      </c>
      <c r="O267">
        <f>IF(Transport!$H$4="Multi-unit Residential",Data!O268,IF(Transport!$H$4="Education",Data!AW268,IF(Transport!$H$4="Mixed-use Building",AH271,Data!AF268)))</f>
        <v>174.730312</v>
      </c>
      <c r="P267">
        <f>IF(Transport!$H$4="Multi-unit Residential",Data!P268,IF(Transport!$H$4="Education",Data!AX268,IF(Transport!$H$4="Mixed-use Building",AI271,Data!AG268)))</f>
        <v>-36.816019359999999</v>
      </c>
    </row>
    <row r="268" spans="1:16" x14ac:dyDescent="0.55000000000000004">
      <c r="A268">
        <f>IF(Transport!$H$4="Multi-unit Residential",Data!A269,IF(Transport!$H$4="Education",Data!AI269,IF(Transport!$H$4="Mixed-use Building",T272,Data!R269)))</f>
        <v>127500</v>
      </c>
      <c r="B268" t="str">
        <f>IF(Transport!$H$4="Multi-unit Residential",Data!B269,IF(Transport!$H$4="Education",Data!AJ269,IF(Transport!$H$4="Mixed-use Building",U272,Data!S269)))</f>
        <v>Henderson Central</v>
      </c>
      <c r="C268" t="str">
        <f>IF(Transport!$H$4="Multi-unit Residential",Data!C269,IF(Transport!$H$4="Education",Data!AK269,IF(Transport!$H$4="Mixed-use Building",V272,Data!T269)))</f>
        <v>New Zealand</v>
      </c>
      <c r="D268">
        <f>IF(Transport!$H$4="Multi-unit Residential",Data!D269,IF(Transport!$H$4="Education",Data!AL269,IF(Transport!$H$4="Mixed-use Building",W272,Data!U269)))</f>
        <v>0.01</v>
      </c>
      <c r="E268">
        <f>IF(Transport!$H$4="Multi-unit Residential",Data!E269,IF(Transport!$H$4="Education",Data!AM269,IF(Transport!$H$4="Mixed-use Building",X272,Data!V269)))</f>
        <v>0.02</v>
      </c>
      <c r="F268">
        <f>IF(Transport!$H$4="Multi-unit Residential",Data!F269,IF(Transport!$H$4="Education",Data!AN269,IF(Transport!$H$4="Mixed-use Building",Y272,Data!W269)))</f>
        <v>0</v>
      </c>
      <c r="G268">
        <f>IF(Transport!$H$4="Multi-unit Residential",Data!G269,IF(Transport!$H$4="Education",Data!AO269,IF(Transport!$H$4="Mixed-use Building",Z272,Data!X269)))</f>
        <v>0</v>
      </c>
      <c r="H268">
        <f>IF(Transport!$H$4="Multi-unit Residential",Data!H269,IF(Transport!$H$4="Education",Data!AP269,IF(Transport!$H$4="Mixed-use Building",AA272,Data!Y269)))</f>
        <v>0.91</v>
      </c>
      <c r="I268">
        <f>IF(Transport!$H$4="Multi-unit Residential",Data!I269,IF(Transport!$H$4="Education",Data!AQ269,IF(Transport!$H$4="Mixed-use Building",AB272,Data!Z269)))</f>
        <v>0.04</v>
      </c>
      <c r="J268">
        <f>IF(Transport!$H$4="Multi-unit Residential",Data!J269,IF(Transport!$H$4="Education",Data!AR269,IF(Transport!$H$4="Mixed-use Building",AC272,Data!AA269)))</f>
        <v>0</v>
      </c>
      <c r="K268">
        <f>IF(Transport!$H$4="Multi-unit Residential",Data!K269,IF(Transport!$H$4="Education",Data!AS269,IF(Transport!$H$4="Mixed-use Building",AD272,Data!AB269)))</f>
        <v>0</v>
      </c>
      <c r="L268">
        <f>IF(Transport!$H$4="Multi-unit Residential",Data!L269,IF(Transport!$H$4="Education",Data!AT269,IF(Transport!$H$4="Mixed-use Building",AE272,Data!AC269)))</f>
        <v>0.02</v>
      </c>
      <c r="M268">
        <f>IF(Transport!$H$4="Multi-unit Residential",Data!M269,IF(Transport!$H$4="Education",Data!AU269,IF(Transport!$H$4="Mixed-use Building",AF272,Data!AD269)))</f>
        <v>0.02</v>
      </c>
      <c r="N268">
        <f>IF(Transport!$H$4="Multi-unit Residential",Data!N269,IF(Transport!$H$4="Education",Data!AV269,IF(Transport!$H$4="Mixed-use Building",AG272,Data!AE269)))</f>
        <v>6.1047581915284796</v>
      </c>
      <c r="O268">
        <f>IF(Transport!$H$4="Multi-unit Residential",Data!O269,IF(Transport!$H$4="Education",Data!AW269,IF(Transport!$H$4="Mixed-use Building",AH272,Data!AF269)))</f>
        <v>174.62925769999899</v>
      </c>
      <c r="P268">
        <f>IF(Transport!$H$4="Multi-unit Residential",Data!P269,IF(Transport!$H$4="Education",Data!AX269,IF(Transport!$H$4="Mixed-use Building",AI272,Data!AG269)))</f>
        <v>-36.886326769999997</v>
      </c>
    </row>
    <row r="269" spans="1:16" x14ac:dyDescent="0.55000000000000004">
      <c r="A269">
        <f>IF(Transport!$H$4="Multi-unit Residential",Data!A270,IF(Transport!$H$4="Education",Data!AI270,IF(Transport!$H$4="Mixed-use Building",T273,Data!R270)))</f>
        <v>127600</v>
      </c>
      <c r="B269" t="str">
        <f>IF(Transport!$H$4="Multi-unit Residential",Data!B270,IF(Transport!$H$4="Education",Data!AJ270,IF(Transport!$H$4="Mixed-use Building",U273,Data!S270)))</f>
        <v>Waiatarua</v>
      </c>
      <c r="C269" t="str">
        <f>IF(Transport!$H$4="Multi-unit Residential",Data!C270,IF(Transport!$H$4="Education",Data!AK270,IF(Transport!$H$4="Mixed-use Building",V273,Data!T270)))</f>
        <v>New Zealand</v>
      </c>
      <c r="D269">
        <f>IF(Transport!$H$4="Multi-unit Residential",Data!D270,IF(Transport!$H$4="Education",Data!AL270,IF(Transport!$H$4="Mixed-use Building",W273,Data!U270)))</f>
        <v>0</v>
      </c>
      <c r="E269">
        <f>IF(Transport!$H$4="Multi-unit Residential",Data!E270,IF(Transport!$H$4="Education",Data!AM270,IF(Transport!$H$4="Mixed-use Building",X273,Data!V270)))</f>
        <v>0</v>
      </c>
      <c r="F269">
        <f>IF(Transport!$H$4="Multi-unit Residential",Data!F270,IF(Transport!$H$4="Education",Data!AN270,IF(Transport!$H$4="Mixed-use Building",Y273,Data!W270)))</f>
        <v>0</v>
      </c>
      <c r="G269">
        <f>IF(Transport!$H$4="Multi-unit Residential",Data!G270,IF(Transport!$H$4="Education",Data!AO270,IF(Transport!$H$4="Mixed-use Building",Z273,Data!X270)))</f>
        <v>0</v>
      </c>
      <c r="H269">
        <f>IF(Transport!$H$4="Multi-unit Residential",Data!H270,IF(Transport!$H$4="Education",Data!AP270,IF(Transport!$H$4="Mixed-use Building",AA273,Data!Y270)))</f>
        <v>1</v>
      </c>
      <c r="I269">
        <f>IF(Transport!$H$4="Multi-unit Residential",Data!I270,IF(Transport!$H$4="Education",Data!AQ270,IF(Transport!$H$4="Mixed-use Building",AB273,Data!Z270)))</f>
        <v>0</v>
      </c>
      <c r="J269">
        <f>IF(Transport!$H$4="Multi-unit Residential",Data!J270,IF(Transport!$H$4="Education",Data!AR270,IF(Transport!$H$4="Mixed-use Building",AC273,Data!AA270)))</f>
        <v>0</v>
      </c>
      <c r="K269">
        <f>IF(Transport!$H$4="Multi-unit Residential",Data!K270,IF(Transport!$H$4="Education",Data!AS270,IF(Transport!$H$4="Mixed-use Building",AD273,Data!AB270)))</f>
        <v>0</v>
      </c>
      <c r="L269">
        <f>IF(Transport!$H$4="Multi-unit Residential",Data!L270,IF(Transport!$H$4="Education",Data!AT270,IF(Transport!$H$4="Mixed-use Building",AE273,Data!AC270)))</f>
        <v>0</v>
      </c>
      <c r="M269">
        <f>IF(Transport!$H$4="Multi-unit Residential",Data!M270,IF(Transport!$H$4="Education",Data!AU270,IF(Transport!$H$4="Mixed-use Building",AF273,Data!AD270)))</f>
        <v>0.02</v>
      </c>
      <c r="N269">
        <f>IF(Transport!$H$4="Multi-unit Residential",Data!N270,IF(Transport!$H$4="Education",Data!AV270,IF(Transport!$H$4="Mixed-use Building",AG273,Data!AE270)))</f>
        <v>0.73308319222046503</v>
      </c>
      <c r="O269">
        <f>IF(Transport!$H$4="Multi-unit Residential",Data!O270,IF(Transport!$H$4="Education",Data!AW270,IF(Transport!$H$4="Mixed-use Building",AH273,Data!AF270)))</f>
        <v>174.5947113</v>
      </c>
      <c r="P269">
        <f>IF(Transport!$H$4="Multi-unit Residential",Data!P270,IF(Transport!$H$4="Education",Data!AX270,IF(Transport!$H$4="Mixed-use Building",AI273,Data!AG270)))</f>
        <v>-36.922346589999997</v>
      </c>
    </row>
    <row r="270" spans="1:16" x14ac:dyDescent="0.55000000000000004">
      <c r="A270">
        <f>IF(Transport!$H$4="Multi-unit Residential",Data!A271,IF(Transport!$H$4="Education",Data!AI271,IF(Transport!$H$4="Mixed-use Building",T274,Data!R271)))</f>
        <v>127700</v>
      </c>
      <c r="B270" t="str">
        <f>IF(Transport!$H$4="Multi-unit Residential",Data!B271,IF(Transport!$H$4="Education",Data!AJ271,IF(Transport!$H$4="Mixed-use Building",U274,Data!S271)))</f>
        <v>Te Atatu South-McLeod North</v>
      </c>
      <c r="C270" t="str">
        <f>IF(Transport!$H$4="Multi-unit Residential",Data!C271,IF(Transport!$H$4="Education",Data!AK271,IF(Transport!$H$4="Mixed-use Building",V274,Data!T271)))</f>
        <v>New Zealand</v>
      </c>
      <c r="D270">
        <f>IF(Transport!$H$4="Multi-unit Residential",Data!D271,IF(Transport!$H$4="Education",Data!AL271,IF(Transport!$H$4="Mixed-use Building",W274,Data!U271)))</f>
        <v>0</v>
      </c>
      <c r="E270">
        <f>IF(Transport!$H$4="Multi-unit Residential",Data!E271,IF(Transport!$H$4="Education",Data!AM271,IF(Transport!$H$4="Mixed-use Building",X274,Data!V271)))</f>
        <v>0</v>
      </c>
      <c r="F270">
        <f>IF(Transport!$H$4="Multi-unit Residential",Data!F271,IF(Transport!$H$4="Education",Data!AN271,IF(Transport!$H$4="Mixed-use Building",Y274,Data!W271)))</f>
        <v>0</v>
      </c>
      <c r="G270">
        <f>IF(Transport!$H$4="Multi-unit Residential",Data!G271,IF(Transport!$H$4="Education",Data!AO271,IF(Transport!$H$4="Mixed-use Building",Z274,Data!X271)))</f>
        <v>0</v>
      </c>
      <c r="H270">
        <f>IF(Transport!$H$4="Multi-unit Residential",Data!H271,IF(Transport!$H$4="Education",Data!AP271,IF(Transport!$H$4="Mixed-use Building",AA274,Data!Y271)))</f>
        <v>1</v>
      </c>
      <c r="I270">
        <f>IF(Transport!$H$4="Multi-unit Residential",Data!I271,IF(Transport!$H$4="Education",Data!AQ271,IF(Transport!$H$4="Mixed-use Building",AB274,Data!Z271)))</f>
        <v>0</v>
      </c>
      <c r="J270">
        <f>IF(Transport!$H$4="Multi-unit Residential",Data!J271,IF(Transport!$H$4="Education",Data!AR271,IF(Transport!$H$4="Mixed-use Building",AC274,Data!AA271)))</f>
        <v>0</v>
      </c>
      <c r="K270">
        <f>IF(Transport!$H$4="Multi-unit Residential",Data!K271,IF(Transport!$H$4="Education",Data!AS271,IF(Transport!$H$4="Mixed-use Building",AD274,Data!AB271)))</f>
        <v>0</v>
      </c>
      <c r="L270">
        <f>IF(Transport!$H$4="Multi-unit Residential",Data!L271,IF(Transport!$H$4="Education",Data!AT271,IF(Transport!$H$4="Mixed-use Building",AE274,Data!AC271)))</f>
        <v>0</v>
      </c>
      <c r="M270">
        <f>IF(Transport!$H$4="Multi-unit Residential",Data!M271,IF(Transport!$H$4="Education",Data!AU271,IF(Transport!$H$4="Mixed-use Building",AF274,Data!AD271)))</f>
        <v>0.02</v>
      </c>
      <c r="N270">
        <f>IF(Transport!$H$4="Multi-unit Residential",Data!N271,IF(Transport!$H$4="Education",Data!AV271,IF(Transport!$H$4="Mixed-use Building",AG274,Data!AE271)))</f>
        <v>0.694598265612139</v>
      </c>
      <c r="O270">
        <f>IF(Transport!$H$4="Multi-unit Residential",Data!O271,IF(Transport!$H$4="Education",Data!AW271,IF(Transport!$H$4="Mixed-use Building",AH274,Data!AF271)))</f>
        <v>174.64726189999999</v>
      </c>
      <c r="P270">
        <f>IF(Transport!$H$4="Multi-unit Residential",Data!P271,IF(Transport!$H$4="Education",Data!AX271,IF(Transport!$H$4="Mixed-use Building",AI274,Data!AG271)))</f>
        <v>-36.872996370000003</v>
      </c>
    </row>
    <row r="271" spans="1:16" x14ac:dyDescent="0.55000000000000004">
      <c r="A271">
        <f>IF(Transport!$H$4="Multi-unit Residential",Data!A272,IF(Transport!$H$4="Education",Data!AI272,IF(Transport!$H$4="Mixed-use Building",T275,Data!R272)))</f>
        <v>127800</v>
      </c>
      <c r="B271" t="str">
        <f>IF(Transport!$H$4="Multi-unit Residential",Data!B272,IF(Transport!$H$4="Education",Data!AJ272,IF(Transport!$H$4="Mixed-use Building",U275,Data!S272)))</f>
        <v>Henderson Valley Park</v>
      </c>
      <c r="C271" t="str">
        <f>IF(Transport!$H$4="Multi-unit Residential",Data!C272,IF(Transport!$H$4="Education",Data!AK272,IF(Transport!$H$4="Mixed-use Building",V275,Data!T272)))</f>
        <v>New Zealand</v>
      </c>
      <c r="D271">
        <f>IF(Transport!$H$4="Multi-unit Residential",Data!D272,IF(Transport!$H$4="Education",Data!AL272,IF(Transport!$H$4="Mixed-use Building",W275,Data!U272)))</f>
        <v>0</v>
      </c>
      <c r="E271">
        <f>IF(Transport!$H$4="Multi-unit Residential",Data!E272,IF(Transport!$H$4="Education",Data!AM272,IF(Transport!$H$4="Mixed-use Building",X275,Data!V272)))</f>
        <v>0</v>
      </c>
      <c r="F271">
        <f>IF(Transport!$H$4="Multi-unit Residential",Data!F272,IF(Transport!$H$4="Education",Data!AN272,IF(Transport!$H$4="Mixed-use Building",Y275,Data!W272)))</f>
        <v>0</v>
      </c>
      <c r="G271">
        <f>IF(Transport!$H$4="Multi-unit Residential",Data!G272,IF(Transport!$H$4="Education",Data!AO272,IF(Transport!$H$4="Mixed-use Building",Z275,Data!X272)))</f>
        <v>0</v>
      </c>
      <c r="H271">
        <f>IF(Transport!$H$4="Multi-unit Residential",Data!H272,IF(Transport!$H$4="Education",Data!AP272,IF(Transport!$H$4="Mixed-use Building",AA275,Data!Y272)))</f>
        <v>1</v>
      </c>
      <c r="I271">
        <f>IF(Transport!$H$4="Multi-unit Residential",Data!I272,IF(Transport!$H$4="Education",Data!AQ272,IF(Transport!$H$4="Mixed-use Building",AB275,Data!Z272)))</f>
        <v>0</v>
      </c>
      <c r="J271">
        <f>IF(Transport!$H$4="Multi-unit Residential",Data!J272,IF(Transport!$H$4="Education",Data!AR272,IF(Transport!$H$4="Mixed-use Building",AC275,Data!AA272)))</f>
        <v>0</v>
      </c>
      <c r="K271">
        <f>IF(Transport!$H$4="Multi-unit Residential",Data!K272,IF(Transport!$H$4="Education",Data!AS272,IF(Transport!$H$4="Mixed-use Building",AD275,Data!AB272)))</f>
        <v>0</v>
      </c>
      <c r="L271">
        <f>IF(Transport!$H$4="Multi-unit Residential",Data!L272,IF(Transport!$H$4="Education",Data!AT272,IF(Transport!$H$4="Mixed-use Building",AE275,Data!AC272)))</f>
        <v>0</v>
      </c>
      <c r="M271">
        <f>IF(Transport!$H$4="Multi-unit Residential",Data!M272,IF(Transport!$H$4="Education",Data!AU272,IF(Transport!$H$4="Mixed-use Building",AF275,Data!AD272)))</f>
        <v>0.02</v>
      </c>
      <c r="N271">
        <f>IF(Transport!$H$4="Multi-unit Residential",Data!N272,IF(Transport!$H$4="Education",Data!AV272,IF(Transport!$H$4="Mixed-use Building",AG275,Data!AE272)))</f>
        <v>0.64817408295591405</v>
      </c>
      <c r="O271">
        <f>IF(Transport!$H$4="Multi-unit Residential",Data!O272,IF(Transport!$H$4="Education",Data!AW272,IF(Transport!$H$4="Mixed-use Building",AH275,Data!AF272)))</f>
        <v>174.6171396</v>
      </c>
      <c r="P271">
        <f>IF(Transport!$H$4="Multi-unit Residential",Data!P272,IF(Transport!$H$4="Education",Data!AX272,IF(Transport!$H$4="Mixed-use Building",AI275,Data!AG272)))</f>
        <v>-36.892250899999901</v>
      </c>
    </row>
    <row r="272" spans="1:16" x14ac:dyDescent="0.55000000000000004">
      <c r="A272">
        <f>IF(Transport!$H$4="Multi-unit Residential",Data!A273,IF(Transport!$H$4="Education",Data!AI273,IF(Transport!$H$4="Mixed-use Building",T276,Data!R273)))</f>
        <v>127900</v>
      </c>
      <c r="B272" t="str">
        <f>IF(Transport!$H$4="Multi-unit Residential",Data!B273,IF(Transport!$H$4="Education",Data!AJ273,IF(Transport!$H$4="Mixed-use Building",U276,Data!S273)))</f>
        <v>Henderson North East</v>
      </c>
      <c r="C272" t="str">
        <f>IF(Transport!$H$4="Multi-unit Residential",Data!C273,IF(Transport!$H$4="Education",Data!AK273,IF(Transport!$H$4="Mixed-use Building",V276,Data!T273)))</f>
        <v>New Zealand</v>
      </c>
      <c r="D272">
        <f>IF(Transport!$H$4="Multi-unit Residential",Data!D273,IF(Transport!$H$4="Education",Data!AL273,IF(Transport!$H$4="Mixed-use Building",W276,Data!U273)))</f>
        <v>0</v>
      </c>
      <c r="E272">
        <f>IF(Transport!$H$4="Multi-unit Residential",Data!E273,IF(Transport!$H$4="Education",Data!AM273,IF(Transport!$H$4="Mixed-use Building",X276,Data!V273)))</f>
        <v>0</v>
      </c>
      <c r="F272">
        <f>IF(Transport!$H$4="Multi-unit Residential",Data!F273,IF(Transport!$H$4="Education",Data!AN273,IF(Transport!$H$4="Mixed-use Building",Y276,Data!W273)))</f>
        <v>0</v>
      </c>
      <c r="G272">
        <f>IF(Transport!$H$4="Multi-unit Residential",Data!G273,IF(Transport!$H$4="Education",Data!AO273,IF(Transport!$H$4="Mixed-use Building",Z276,Data!X273)))</f>
        <v>0</v>
      </c>
      <c r="H272">
        <f>IF(Transport!$H$4="Multi-unit Residential",Data!H273,IF(Transport!$H$4="Education",Data!AP273,IF(Transport!$H$4="Mixed-use Building",AA276,Data!Y273)))</f>
        <v>1</v>
      </c>
      <c r="I272">
        <f>IF(Transport!$H$4="Multi-unit Residential",Data!I273,IF(Transport!$H$4="Education",Data!AQ273,IF(Transport!$H$4="Mixed-use Building",AB276,Data!Z273)))</f>
        <v>0</v>
      </c>
      <c r="J272">
        <f>IF(Transport!$H$4="Multi-unit Residential",Data!J273,IF(Transport!$H$4="Education",Data!AR273,IF(Transport!$H$4="Mixed-use Building",AC276,Data!AA273)))</f>
        <v>0</v>
      </c>
      <c r="K272">
        <f>IF(Transport!$H$4="Multi-unit Residential",Data!K273,IF(Transport!$H$4="Education",Data!AS273,IF(Transport!$H$4="Mixed-use Building",AD276,Data!AB273)))</f>
        <v>0</v>
      </c>
      <c r="L272">
        <f>IF(Transport!$H$4="Multi-unit Residential",Data!L273,IF(Transport!$H$4="Education",Data!AT273,IF(Transport!$H$4="Mixed-use Building",AE276,Data!AC273)))</f>
        <v>0</v>
      </c>
      <c r="M272">
        <f>IF(Transport!$H$4="Multi-unit Residential",Data!M273,IF(Transport!$H$4="Education",Data!AU273,IF(Transport!$H$4="Mixed-use Building",AF276,Data!AD273)))</f>
        <v>0.02</v>
      </c>
      <c r="N272">
        <f>IF(Transport!$H$4="Multi-unit Residential",Data!N273,IF(Transport!$H$4="Education",Data!AV273,IF(Transport!$H$4="Mixed-use Building",AG276,Data!AE273)))</f>
        <v>2.3312621136220102</v>
      </c>
      <c r="O272">
        <f>IF(Transport!$H$4="Multi-unit Residential",Data!O273,IF(Transport!$H$4="Education",Data!AW273,IF(Transport!$H$4="Mixed-use Building",AH276,Data!AF273)))</f>
        <v>174.63965300000001</v>
      </c>
      <c r="P272">
        <f>IF(Transport!$H$4="Multi-unit Residential",Data!P273,IF(Transport!$H$4="Education",Data!AX273,IF(Transport!$H$4="Mixed-use Building",AI276,Data!AG273)))</f>
        <v>-36.878084870000002</v>
      </c>
    </row>
    <row r="273" spans="1:16" x14ac:dyDescent="0.55000000000000004">
      <c r="A273">
        <f>IF(Transport!$H$4="Multi-unit Residential",Data!A274,IF(Transport!$H$4="Education",Data!AI274,IF(Transport!$H$4="Mixed-use Building",T277,Data!R274)))</f>
        <v>128000</v>
      </c>
      <c r="B273" t="str">
        <f>IF(Transport!$H$4="Multi-unit Residential",Data!B274,IF(Transport!$H$4="Education",Data!AJ274,IF(Transport!$H$4="Mixed-use Building",U277,Data!S274)))</f>
        <v>Waitakere Ranges South</v>
      </c>
      <c r="C273" t="str">
        <f>IF(Transport!$H$4="Multi-unit Residential",Data!C274,IF(Transport!$H$4="Education",Data!AK274,IF(Transport!$H$4="Mixed-use Building",V277,Data!T274)))</f>
        <v>New Zealand</v>
      </c>
      <c r="D273">
        <f>IF(Transport!$H$4="Multi-unit Residential",Data!D274,IF(Transport!$H$4="Education",Data!AL274,IF(Transport!$H$4="Mixed-use Building",W277,Data!U274)))</f>
        <v>0</v>
      </c>
      <c r="E273">
        <f>IF(Transport!$H$4="Multi-unit Residential",Data!E274,IF(Transport!$H$4="Education",Data!AM274,IF(Transport!$H$4="Mixed-use Building",X277,Data!V274)))</f>
        <v>0</v>
      </c>
      <c r="F273">
        <f>IF(Transport!$H$4="Multi-unit Residential",Data!F274,IF(Transport!$H$4="Education",Data!AN274,IF(Transport!$H$4="Mixed-use Building",Y277,Data!W274)))</f>
        <v>0</v>
      </c>
      <c r="G273">
        <f>IF(Transport!$H$4="Multi-unit Residential",Data!G274,IF(Transport!$H$4="Education",Data!AO274,IF(Transport!$H$4="Mixed-use Building",Z277,Data!X274)))</f>
        <v>0</v>
      </c>
      <c r="H273">
        <f>IF(Transport!$H$4="Multi-unit Residential",Data!H274,IF(Transport!$H$4="Education",Data!AP274,IF(Transport!$H$4="Mixed-use Building",AA277,Data!Y274)))</f>
        <v>1</v>
      </c>
      <c r="I273">
        <f>IF(Transport!$H$4="Multi-unit Residential",Data!I274,IF(Transport!$H$4="Education",Data!AQ274,IF(Transport!$H$4="Mixed-use Building",AB277,Data!Z274)))</f>
        <v>0</v>
      </c>
      <c r="J273">
        <f>IF(Transport!$H$4="Multi-unit Residential",Data!J274,IF(Transport!$H$4="Education",Data!AR274,IF(Transport!$H$4="Mixed-use Building",AC277,Data!AA274)))</f>
        <v>0</v>
      </c>
      <c r="K273">
        <f>IF(Transport!$H$4="Multi-unit Residential",Data!K274,IF(Transport!$H$4="Education",Data!AS274,IF(Transport!$H$4="Mixed-use Building",AD277,Data!AB274)))</f>
        <v>0</v>
      </c>
      <c r="L273">
        <f>IF(Transport!$H$4="Multi-unit Residential",Data!L274,IF(Transport!$H$4="Education",Data!AT274,IF(Transport!$H$4="Mixed-use Building",AE277,Data!AC274)))</f>
        <v>0</v>
      </c>
      <c r="M273">
        <f>IF(Transport!$H$4="Multi-unit Residential",Data!M274,IF(Transport!$H$4="Education",Data!AU274,IF(Transport!$H$4="Mixed-use Building",AF277,Data!AD274)))</f>
        <v>0.02</v>
      </c>
      <c r="N273" t="str">
        <f>IF(Transport!$H$4="Multi-unit Residential",Data!N274,IF(Transport!$H$4="Education",Data!AV274,IF(Transport!$H$4="Mixed-use Building",AG277,Data!AE274)))</f>
        <v>?</v>
      </c>
      <c r="O273">
        <f>IF(Transport!$H$4="Multi-unit Residential",Data!O274,IF(Transport!$H$4="Education",Data!AW274,IF(Transport!$H$4="Mixed-use Building",AH277,Data!AF274)))</f>
        <v>174.53510890000001</v>
      </c>
      <c r="P273">
        <f>IF(Transport!$H$4="Multi-unit Residential",Data!P274,IF(Transport!$H$4="Education",Data!AX274,IF(Transport!$H$4="Mixed-use Building",AI277,Data!AG274)))</f>
        <v>-36.989319099999904</v>
      </c>
    </row>
    <row r="274" spans="1:16" x14ac:dyDescent="0.55000000000000004">
      <c r="A274">
        <f>IF(Transport!$H$4="Multi-unit Residential",Data!A275,IF(Transport!$H$4="Education",Data!AI275,IF(Transport!$H$4="Mixed-use Building",T278,Data!R275)))</f>
        <v>128100</v>
      </c>
      <c r="B274" t="str">
        <f>IF(Transport!$H$4="Multi-unit Residential",Data!B275,IF(Transport!$H$4="Education",Data!AJ275,IF(Transport!$H$4="Mixed-use Building",U278,Data!S275)))</f>
        <v>Northcote Tuff Crater</v>
      </c>
      <c r="C274" t="str">
        <f>IF(Transport!$H$4="Multi-unit Residential",Data!C275,IF(Transport!$H$4="Education",Data!AK275,IF(Transport!$H$4="Mixed-use Building",V278,Data!T275)))</f>
        <v>New Zealand</v>
      </c>
      <c r="D274">
        <f>IF(Transport!$H$4="Multi-unit Residential",Data!D275,IF(Transport!$H$4="Education",Data!AL275,IF(Transport!$H$4="Mixed-use Building",W278,Data!U275)))</f>
        <v>0</v>
      </c>
      <c r="E274">
        <f>IF(Transport!$H$4="Multi-unit Residential",Data!E275,IF(Transport!$H$4="Education",Data!AM275,IF(Transport!$H$4="Mixed-use Building",X278,Data!V275)))</f>
        <v>0</v>
      </c>
      <c r="F274">
        <f>IF(Transport!$H$4="Multi-unit Residential",Data!F275,IF(Transport!$H$4="Education",Data!AN275,IF(Transport!$H$4="Mixed-use Building",Y278,Data!W275)))</f>
        <v>0</v>
      </c>
      <c r="G274">
        <f>IF(Transport!$H$4="Multi-unit Residential",Data!G275,IF(Transport!$H$4="Education",Data!AO275,IF(Transport!$H$4="Mixed-use Building",Z278,Data!X275)))</f>
        <v>0</v>
      </c>
      <c r="H274">
        <f>IF(Transport!$H$4="Multi-unit Residential",Data!H275,IF(Transport!$H$4="Education",Data!AP275,IF(Transport!$H$4="Mixed-use Building",AA278,Data!Y275)))</f>
        <v>1</v>
      </c>
      <c r="I274">
        <f>IF(Transport!$H$4="Multi-unit Residential",Data!I275,IF(Transport!$H$4="Education",Data!AQ275,IF(Transport!$H$4="Mixed-use Building",AB278,Data!Z275)))</f>
        <v>0</v>
      </c>
      <c r="J274">
        <f>IF(Transport!$H$4="Multi-unit Residential",Data!J275,IF(Transport!$H$4="Education",Data!AR275,IF(Transport!$H$4="Mixed-use Building",AC278,Data!AA275)))</f>
        <v>0</v>
      </c>
      <c r="K274">
        <f>IF(Transport!$H$4="Multi-unit Residential",Data!K275,IF(Transport!$H$4="Education",Data!AS275,IF(Transport!$H$4="Mixed-use Building",AD278,Data!AB275)))</f>
        <v>0</v>
      </c>
      <c r="L274">
        <f>IF(Transport!$H$4="Multi-unit Residential",Data!L275,IF(Transport!$H$4="Education",Data!AT275,IF(Transport!$H$4="Mixed-use Building",AE278,Data!AC275)))</f>
        <v>0</v>
      </c>
      <c r="M274">
        <f>IF(Transport!$H$4="Multi-unit Residential",Data!M275,IF(Transport!$H$4="Education",Data!AU275,IF(Transport!$H$4="Mixed-use Building",AF278,Data!AD275)))</f>
        <v>0.02</v>
      </c>
      <c r="N274" t="str">
        <f>IF(Transport!$H$4="Multi-unit Residential",Data!N275,IF(Transport!$H$4="Education",Data!AV275,IF(Transport!$H$4="Mixed-use Building",AG278,Data!AE275)))</f>
        <v>?</v>
      </c>
      <c r="O274">
        <f>IF(Transport!$H$4="Multi-unit Residential",Data!O275,IF(Transport!$H$4="Education",Data!AW275,IF(Transport!$H$4="Mixed-use Building",AH278,Data!AF275)))</f>
        <v>174.75090119999999</v>
      </c>
      <c r="P274">
        <f>IF(Transport!$H$4="Multi-unit Residential",Data!P275,IF(Transport!$H$4="Education",Data!AX275,IF(Transport!$H$4="Mixed-use Building",AI278,Data!AG275)))</f>
        <v>-36.807523600000003</v>
      </c>
    </row>
    <row r="275" spans="1:16" x14ac:dyDescent="0.55000000000000004">
      <c r="A275">
        <f>IF(Transport!$H$4="Multi-unit Residential",Data!A276,IF(Transport!$H$4="Education",Data!AI276,IF(Transport!$H$4="Mixed-use Building",T279,Data!R276)))</f>
        <v>128200</v>
      </c>
      <c r="B275" t="str">
        <f>IF(Transport!$H$4="Multi-unit Residential",Data!B276,IF(Transport!$H$4="Education",Data!AJ276,IF(Transport!$H$4="Mixed-use Building",U279,Data!S276)))</f>
        <v>Northcote Point (Auckland)</v>
      </c>
      <c r="C275" t="str">
        <f>IF(Transport!$H$4="Multi-unit Residential",Data!C276,IF(Transport!$H$4="Education",Data!AK276,IF(Transport!$H$4="Mixed-use Building",V279,Data!T276)))</f>
        <v>New Zealand</v>
      </c>
      <c r="D275">
        <f>IF(Transport!$H$4="Multi-unit Residential",Data!D276,IF(Transport!$H$4="Education",Data!AL276,IF(Transport!$H$4="Mixed-use Building",W279,Data!U276)))</f>
        <v>0</v>
      </c>
      <c r="E275">
        <f>IF(Transport!$H$4="Multi-unit Residential",Data!E276,IF(Transport!$H$4="Education",Data!AM276,IF(Transport!$H$4="Mixed-use Building",X279,Data!V276)))</f>
        <v>0.14000000000000001</v>
      </c>
      <c r="F275">
        <f>IF(Transport!$H$4="Multi-unit Residential",Data!F276,IF(Transport!$H$4="Education",Data!AN276,IF(Transport!$H$4="Mixed-use Building",Y279,Data!W276)))</f>
        <v>0</v>
      </c>
      <c r="G275">
        <f>IF(Transport!$H$4="Multi-unit Residential",Data!G276,IF(Transport!$H$4="Education",Data!AO276,IF(Transport!$H$4="Mixed-use Building",Z279,Data!X276)))</f>
        <v>0</v>
      </c>
      <c r="H275">
        <f>IF(Transport!$H$4="Multi-unit Residential",Data!H276,IF(Transport!$H$4="Education",Data!AP276,IF(Transport!$H$4="Mixed-use Building",AA279,Data!Y276)))</f>
        <v>0.72</v>
      </c>
      <c r="I275">
        <f>IF(Transport!$H$4="Multi-unit Residential",Data!I276,IF(Transport!$H$4="Education",Data!AQ276,IF(Transport!$H$4="Mixed-use Building",AB279,Data!Z276)))</f>
        <v>0</v>
      </c>
      <c r="J275">
        <f>IF(Transport!$H$4="Multi-unit Residential",Data!J276,IF(Transport!$H$4="Education",Data!AR276,IF(Transport!$H$4="Mixed-use Building",AC279,Data!AA276)))</f>
        <v>0</v>
      </c>
      <c r="K275">
        <f>IF(Transport!$H$4="Multi-unit Residential",Data!K276,IF(Transport!$H$4="Education",Data!AS276,IF(Transport!$H$4="Mixed-use Building",AD279,Data!AB276)))</f>
        <v>0</v>
      </c>
      <c r="L275">
        <f>IF(Transport!$H$4="Multi-unit Residential",Data!L276,IF(Transport!$H$4="Education",Data!AT276,IF(Transport!$H$4="Mixed-use Building",AE279,Data!AC276)))</f>
        <v>0.14000000000000001</v>
      </c>
      <c r="M275">
        <f>IF(Transport!$H$4="Multi-unit Residential",Data!M276,IF(Transport!$H$4="Education",Data!AU276,IF(Transport!$H$4="Mixed-use Building",AF279,Data!AD276)))</f>
        <v>0.02</v>
      </c>
      <c r="N275">
        <f>IF(Transport!$H$4="Multi-unit Residential",Data!N276,IF(Transport!$H$4="Education",Data!AV276,IF(Transport!$H$4="Mixed-use Building",AG279,Data!AE276)))</f>
        <v>2.3910928062855099</v>
      </c>
      <c r="O275">
        <f>IF(Transport!$H$4="Multi-unit Residential",Data!O276,IF(Transport!$H$4="Education",Data!AW276,IF(Transport!$H$4="Mixed-use Building",AH279,Data!AF276)))</f>
        <v>174.7445184</v>
      </c>
      <c r="P275">
        <f>IF(Transport!$H$4="Multi-unit Residential",Data!P276,IF(Transport!$H$4="Education",Data!AX276,IF(Transport!$H$4="Mixed-use Building",AI279,Data!AG276)))</f>
        <v>-36.816118539999998</v>
      </c>
    </row>
    <row r="276" spans="1:16" x14ac:dyDescent="0.55000000000000004">
      <c r="A276">
        <f>IF(Transport!$H$4="Multi-unit Residential",Data!A277,IF(Transport!$H$4="Education",Data!AI277,IF(Transport!$H$4="Mixed-use Building",T280,Data!R277)))</f>
        <v>128300</v>
      </c>
      <c r="B276" t="str">
        <f>IF(Transport!$H$4="Multi-unit Residential",Data!B277,IF(Transport!$H$4="Education",Data!AJ277,IF(Transport!$H$4="Mixed-use Building",U280,Data!S277)))</f>
        <v>McLaren Park</v>
      </c>
      <c r="C276" t="str">
        <f>IF(Transport!$H$4="Multi-unit Residential",Data!C277,IF(Transport!$H$4="Education",Data!AK277,IF(Transport!$H$4="Mixed-use Building",V280,Data!T277)))</f>
        <v>New Zealand</v>
      </c>
      <c r="D276">
        <f>IF(Transport!$H$4="Multi-unit Residential",Data!D277,IF(Transport!$H$4="Education",Data!AL277,IF(Transport!$H$4="Mixed-use Building",W280,Data!U277)))</f>
        <v>0</v>
      </c>
      <c r="E276">
        <f>IF(Transport!$H$4="Multi-unit Residential",Data!E277,IF(Transport!$H$4="Education",Data!AM277,IF(Transport!$H$4="Mixed-use Building",X280,Data!V277)))</f>
        <v>0</v>
      </c>
      <c r="F276">
        <f>IF(Transport!$H$4="Multi-unit Residential",Data!F277,IF(Transport!$H$4="Education",Data!AN277,IF(Transport!$H$4="Mixed-use Building",Y280,Data!W277)))</f>
        <v>0</v>
      </c>
      <c r="G276">
        <f>IF(Transport!$H$4="Multi-unit Residential",Data!G277,IF(Transport!$H$4="Education",Data!AO277,IF(Transport!$H$4="Mixed-use Building",Z280,Data!X277)))</f>
        <v>0</v>
      </c>
      <c r="H276">
        <f>IF(Transport!$H$4="Multi-unit Residential",Data!H277,IF(Transport!$H$4="Education",Data!AP277,IF(Transport!$H$4="Mixed-use Building",AA280,Data!Y277)))</f>
        <v>1</v>
      </c>
      <c r="I276">
        <f>IF(Transport!$H$4="Multi-unit Residential",Data!I277,IF(Transport!$H$4="Education",Data!AQ277,IF(Transport!$H$4="Mixed-use Building",AB280,Data!Z277)))</f>
        <v>0</v>
      </c>
      <c r="J276">
        <f>IF(Transport!$H$4="Multi-unit Residential",Data!J277,IF(Transport!$H$4="Education",Data!AR277,IF(Transport!$H$4="Mixed-use Building",AC280,Data!AA277)))</f>
        <v>0</v>
      </c>
      <c r="K276">
        <f>IF(Transport!$H$4="Multi-unit Residential",Data!K277,IF(Transport!$H$4="Education",Data!AS277,IF(Transport!$H$4="Mixed-use Building",AD280,Data!AB277)))</f>
        <v>0</v>
      </c>
      <c r="L276">
        <f>IF(Transport!$H$4="Multi-unit Residential",Data!L277,IF(Transport!$H$4="Education",Data!AT277,IF(Transport!$H$4="Mixed-use Building",AE280,Data!AC277)))</f>
        <v>0</v>
      </c>
      <c r="M276">
        <f>IF(Transport!$H$4="Multi-unit Residential",Data!M277,IF(Transport!$H$4="Education",Data!AU277,IF(Transport!$H$4="Mixed-use Building",AF280,Data!AD277)))</f>
        <v>0.02</v>
      </c>
      <c r="N276" t="str">
        <f>IF(Transport!$H$4="Multi-unit Residential",Data!N277,IF(Transport!$H$4="Education",Data!AV277,IF(Transport!$H$4="Mixed-use Building",AG280,Data!AE277)))</f>
        <v>?</v>
      </c>
      <c r="O276">
        <f>IF(Transport!$H$4="Multi-unit Residential",Data!O277,IF(Transport!$H$4="Education",Data!AW277,IF(Transport!$H$4="Mixed-use Building",AH280,Data!AF277)))</f>
        <v>174.62097859999901</v>
      </c>
      <c r="P276">
        <f>IF(Transport!$H$4="Multi-unit Residential",Data!P277,IF(Transport!$H$4="Education",Data!AX277,IF(Transport!$H$4="Mixed-use Building",AI280,Data!AG277)))</f>
        <v>-36.898923889999999</v>
      </c>
    </row>
    <row r="277" spans="1:16" x14ac:dyDescent="0.55000000000000004">
      <c r="A277">
        <f>IF(Transport!$H$4="Multi-unit Residential",Data!A278,IF(Transport!$H$4="Education",Data!AI278,IF(Transport!$H$4="Mixed-use Building",T281,Data!R278)))</f>
        <v>128400</v>
      </c>
      <c r="B277" t="str">
        <f>IF(Transport!$H$4="Multi-unit Residential",Data!B278,IF(Transport!$H$4="Education",Data!AJ278,IF(Transport!$H$4="Mixed-use Building",U281,Data!S278)))</f>
        <v>Henderson East</v>
      </c>
      <c r="C277" t="str">
        <f>IF(Transport!$H$4="Multi-unit Residential",Data!C278,IF(Transport!$H$4="Education",Data!AK278,IF(Transport!$H$4="Mixed-use Building",V281,Data!T278)))</f>
        <v>New Zealand</v>
      </c>
      <c r="D277">
        <f>IF(Transport!$H$4="Multi-unit Residential",Data!D278,IF(Transport!$H$4="Education",Data!AL278,IF(Transport!$H$4="Mixed-use Building",W281,Data!U278)))</f>
        <v>0</v>
      </c>
      <c r="E277">
        <f>IF(Transport!$H$4="Multi-unit Residential",Data!E278,IF(Transport!$H$4="Education",Data!AM278,IF(Transport!$H$4="Mixed-use Building",X281,Data!V278)))</f>
        <v>0</v>
      </c>
      <c r="F277">
        <f>IF(Transport!$H$4="Multi-unit Residential",Data!F278,IF(Transport!$H$4="Education",Data!AN278,IF(Transport!$H$4="Mixed-use Building",Y281,Data!W278)))</f>
        <v>0</v>
      </c>
      <c r="G277">
        <f>IF(Transport!$H$4="Multi-unit Residential",Data!G278,IF(Transport!$H$4="Education",Data!AO278,IF(Transport!$H$4="Mixed-use Building",Z281,Data!X278)))</f>
        <v>0</v>
      </c>
      <c r="H277">
        <f>IF(Transport!$H$4="Multi-unit Residential",Data!H278,IF(Transport!$H$4="Education",Data!AP278,IF(Transport!$H$4="Mixed-use Building",AA281,Data!Y278)))</f>
        <v>1</v>
      </c>
      <c r="I277">
        <f>IF(Transport!$H$4="Multi-unit Residential",Data!I278,IF(Transport!$H$4="Education",Data!AQ278,IF(Transport!$H$4="Mixed-use Building",AB281,Data!Z278)))</f>
        <v>0</v>
      </c>
      <c r="J277">
        <f>IF(Transport!$H$4="Multi-unit Residential",Data!J278,IF(Transport!$H$4="Education",Data!AR278,IF(Transport!$H$4="Mixed-use Building",AC281,Data!AA278)))</f>
        <v>0</v>
      </c>
      <c r="K277">
        <f>IF(Transport!$H$4="Multi-unit Residential",Data!K278,IF(Transport!$H$4="Education",Data!AS278,IF(Transport!$H$4="Mixed-use Building",AD281,Data!AB278)))</f>
        <v>0</v>
      </c>
      <c r="L277">
        <f>IF(Transport!$H$4="Multi-unit Residential",Data!L278,IF(Transport!$H$4="Education",Data!AT278,IF(Transport!$H$4="Mixed-use Building",AE281,Data!AC278)))</f>
        <v>0</v>
      </c>
      <c r="M277">
        <f>IF(Transport!$H$4="Multi-unit Residential",Data!M278,IF(Transport!$H$4="Education",Data!AU278,IF(Transport!$H$4="Mixed-use Building",AF281,Data!AD278)))</f>
        <v>0.02</v>
      </c>
      <c r="N277">
        <f>IF(Transport!$H$4="Multi-unit Residential",Data!N278,IF(Transport!$H$4="Education",Data!AV278,IF(Transport!$H$4="Mixed-use Building",AG281,Data!AE278)))</f>
        <v>0.64529551924058604</v>
      </c>
      <c r="O277">
        <f>IF(Transport!$H$4="Multi-unit Residential",Data!O278,IF(Transport!$H$4="Education",Data!AW278,IF(Transport!$H$4="Mixed-use Building",AH281,Data!AF278)))</f>
        <v>174.63851369999901</v>
      </c>
      <c r="P277">
        <f>IF(Transport!$H$4="Multi-unit Residential",Data!P278,IF(Transport!$H$4="Education",Data!AX278,IF(Transport!$H$4="Mixed-use Building",AI281,Data!AG278)))</f>
        <v>-36.886751310000001</v>
      </c>
    </row>
    <row r="278" spans="1:16" x14ac:dyDescent="0.55000000000000004">
      <c r="A278">
        <f>IF(Transport!$H$4="Multi-unit Residential",Data!A279,IF(Transport!$H$4="Education",Data!AI279,IF(Transport!$H$4="Mixed-use Building",T282,Data!R279)))</f>
        <v>128500</v>
      </c>
      <c r="B278" t="str">
        <f>IF(Transport!$H$4="Multi-unit Residential",Data!B279,IF(Transport!$H$4="Education",Data!AJ279,IF(Transport!$H$4="Mixed-use Building",U282,Data!S279)))</f>
        <v>Te Atatu South-McLeod South</v>
      </c>
      <c r="C278" t="str">
        <f>IF(Transport!$H$4="Multi-unit Residential",Data!C279,IF(Transport!$H$4="Education",Data!AK279,IF(Transport!$H$4="Mixed-use Building",V282,Data!T279)))</f>
        <v>New Zealand</v>
      </c>
      <c r="D278">
        <f>IF(Transport!$H$4="Multi-unit Residential",Data!D279,IF(Transport!$H$4="Education",Data!AL279,IF(Transport!$H$4="Mixed-use Building",W282,Data!U279)))</f>
        <v>0</v>
      </c>
      <c r="E278">
        <f>IF(Transport!$H$4="Multi-unit Residential",Data!E279,IF(Transport!$H$4="Education",Data!AM279,IF(Transport!$H$4="Mixed-use Building",X282,Data!V279)))</f>
        <v>0</v>
      </c>
      <c r="F278">
        <f>IF(Transport!$H$4="Multi-unit Residential",Data!F279,IF(Transport!$H$4="Education",Data!AN279,IF(Transport!$H$4="Mixed-use Building",Y282,Data!W279)))</f>
        <v>0</v>
      </c>
      <c r="G278">
        <f>IF(Transport!$H$4="Multi-unit Residential",Data!G279,IF(Transport!$H$4="Education",Data!AO279,IF(Transport!$H$4="Mixed-use Building",Z282,Data!X279)))</f>
        <v>0</v>
      </c>
      <c r="H278">
        <f>IF(Transport!$H$4="Multi-unit Residential",Data!H279,IF(Transport!$H$4="Education",Data!AP279,IF(Transport!$H$4="Mixed-use Building",AA282,Data!Y279)))</f>
        <v>1</v>
      </c>
      <c r="I278">
        <f>IF(Transport!$H$4="Multi-unit Residential",Data!I279,IF(Transport!$H$4="Education",Data!AQ279,IF(Transport!$H$4="Mixed-use Building",AB282,Data!Z279)))</f>
        <v>0</v>
      </c>
      <c r="J278">
        <f>IF(Transport!$H$4="Multi-unit Residential",Data!J279,IF(Transport!$H$4="Education",Data!AR279,IF(Transport!$H$4="Mixed-use Building",AC282,Data!AA279)))</f>
        <v>0</v>
      </c>
      <c r="K278">
        <f>IF(Transport!$H$4="Multi-unit Residential",Data!K279,IF(Transport!$H$4="Education",Data!AS279,IF(Transport!$H$4="Mixed-use Building",AD282,Data!AB279)))</f>
        <v>0</v>
      </c>
      <c r="L278">
        <f>IF(Transport!$H$4="Multi-unit Residential",Data!L279,IF(Transport!$H$4="Education",Data!AT279,IF(Transport!$H$4="Mixed-use Building",AE282,Data!AC279)))</f>
        <v>0</v>
      </c>
      <c r="M278">
        <f>IF(Transport!$H$4="Multi-unit Residential",Data!M279,IF(Transport!$H$4="Education",Data!AU279,IF(Transport!$H$4="Mixed-use Building",AF282,Data!AD279)))</f>
        <v>0.02</v>
      </c>
      <c r="N278">
        <f>IF(Transport!$H$4="Multi-unit Residential",Data!N279,IF(Transport!$H$4="Education",Data!AV279,IF(Transport!$H$4="Mixed-use Building",AG282,Data!AE279)))</f>
        <v>2.8869676895630398</v>
      </c>
      <c r="O278">
        <f>IF(Transport!$H$4="Multi-unit Residential",Data!O279,IF(Transport!$H$4="Education",Data!AW279,IF(Transport!$H$4="Mixed-use Building",AH282,Data!AF279)))</f>
        <v>174.650126</v>
      </c>
      <c r="P278">
        <f>IF(Transport!$H$4="Multi-unit Residential",Data!P279,IF(Transport!$H$4="Education",Data!AX279,IF(Transport!$H$4="Mixed-use Building",AI282,Data!AG279)))</f>
        <v>-36.88084491</v>
      </c>
    </row>
    <row r="279" spans="1:16" x14ac:dyDescent="0.55000000000000004">
      <c r="A279">
        <f>IF(Transport!$H$4="Multi-unit Residential",Data!A280,IF(Transport!$H$4="Education",Data!AI280,IF(Transport!$H$4="Mixed-use Building",T283,Data!R280)))</f>
        <v>128600</v>
      </c>
      <c r="B279" t="str">
        <f>IF(Transport!$H$4="Multi-unit Residential",Data!B280,IF(Transport!$H$4="Education",Data!AJ280,IF(Transport!$H$4="Mixed-use Building",U283,Data!S280)))</f>
        <v>Takapuna South</v>
      </c>
      <c r="C279" t="str">
        <f>IF(Transport!$H$4="Multi-unit Residential",Data!C280,IF(Transport!$H$4="Education",Data!AK280,IF(Transport!$H$4="Mixed-use Building",V283,Data!T280)))</f>
        <v>New Zealand</v>
      </c>
      <c r="D279">
        <f>IF(Transport!$H$4="Multi-unit Residential",Data!D280,IF(Transport!$H$4="Education",Data!AL280,IF(Transport!$H$4="Mixed-use Building",W283,Data!U280)))</f>
        <v>0</v>
      </c>
      <c r="E279">
        <f>IF(Transport!$H$4="Multi-unit Residential",Data!E280,IF(Transport!$H$4="Education",Data!AM280,IF(Transport!$H$4="Mixed-use Building",X283,Data!V280)))</f>
        <v>0</v>
      </c>
      <c r="F279">
        <f>IF(Transport!$H$4="Multi-unit Residential",Data!F280,IF(Transport!$H$4="Education",Data!AN280,IF(Transport!$H$4="Mixed-use Building",Y283,Data!W280)))</f>
        <v>0</v>
      </c>
      <c r="G279">
        <f>IF(Transport!$H$4="Multi-unit Residential",Data!G280,IF(Transport!$H$4="Education",Data!AO280,IF(Transport!$H$4="Mixed-use Building",Z283,Data!X280)))</f>
        <v>0</v>
      </c>
      <c r="H279">
        <f>IF(Transport!$H$4="Multi-unit Residential",Data!H280,IF(Transport!$H$4="Education",Data!AP280,IF(Transport!$H$4="Mixed-use Building",AA283,Data!Y280)))</f>
        <v>1</v>
      </c>
      <c r="I279">
        <f>IF(Transport!$H$4="Multi-unit Residential",Data!I280,IF(Transport!$H$4="Education",Data!AQ280,IF(Transport!$H$4="Mixed-use Building",AB283,Data!Z280)))</f>
        <v>0</v>
      </c>
      <c r="J279">
        <f>IF(Transport!$H$4="Multi-unit Residential",Data!J280,IF(Transport!$H$4="Education",Data!AR280,IF(Transport!$H$4="Mixed-use Building",AC283,Data!AA280)))</f>
        <v>0</v>
      </c>
      <c r="K279">
        <f>IF(Transport!$H$4="Multi-unit Residential",Data!K280,IF(Transport!$H$4="Education",Data!AS280,IF(Transport!$H$4="Mixed-use Building",AD283,Data!AB280)))</f>
        <v>0</v>
      </c>
      <c r="L279">
        <f>IF(Transport!$H$4="Multi-unit Residential",Data!L280,IF(Transport!$H$4="Education",Data!AT280,IF(Transport!$H$4="Mixed-use Building",AE283,Data!AC280)))</f>
        <v>0</v>
      </c>
      <c r="M279">
        <f>IF(Transport!$H$4="Multi-unit Residential",Data!M280,IF(Transport!$H$4="Education",Data!AU280,IF(Transport!$H$4="Mixed-use Building",AF283,Data!AD280)))</f>
        <v>0.02</v>
      </c>
      <c r="N279">
        <f>IF(Transport!$H$4="Multi-unit Residential",Data!N280,IF(Transport!$H$4="Education",Data!AV280,IF(Transport!$H$4="Mixed-use Building",AG283,Data!AE280)))</f>
        <v>2.09194138490661</v>
      </c>
      <c r="O279">
        <f>IF(Transport!$H$4="Multi-unit Residential",Data!O280,IF(Transport!$H$4="Education",Data!AW280,IF(Transport!$H$4="Mixed-use Building",AH283,Data!AF280)))</f>
        <v>174.78100859999901</v>
      </c>
      <c r="P279">
        <f>IF(Transport!$H$4="Multi-unit Residential",Data!P280,IF(Transport!$H$4="Education",Data!AX280,IF(Transport!$H$4="Mixed-use Building",AI283,Data!AG280)))</f>
        <v>-36.795216449999998</v>
      </c>
    </row>
    <row r="280" spans="1:16" x14ac:dyDescent="0.55000000000000004">
      <c r="A280">
        <f>IF(Transport!$H$4="Multi-unit Residential",Data!A281,IF(Transport!$H$4="Education",Data!AI281,IF(Transport!$H$4="Mixed-use Building",T284,Data!R281)))</f>
        <v>128700</v>
      </c>
      <c r="B280" t="str">
        <f>IF(Transport!$H$4="Multi-unit Residential",Data!B281,IF(Transport!$H$4="Education",Data!AJ281,IF(Transport!$H$4="Mixed-use Building",U284,Data!S281)))</f>
        <v>Rosebank Peninsula</v>
      </c>
      <c r="C280" t="str">
        <f>IF(Transport!$H$4="Multi-unit Residential",Data!C281,IF(Transport!$H$4="Education",Data!AK281,IF(Transport!$H$4="Mixed-use Building",V284,Data!T281)))</f>
        <v>New Zealand</v>
      </c>
      <c r="D280">
        <f>IF(Transport!$H$4="Multi-unit Residential",Data!D281,IF(Transport!$H$4="Education",Data!AL281,IF(Transport!$H$4="Mixed-use Building",W284,Data!U281)))</f>
        <v>0</v>
      </c>
      <c r="E280">
        <f>IF(Transport!$H$4="Multi-unit Residential",Data!E281,IF(Transport!$H$4="Education",Data!AM281,IF(Transport!$H$4="Mixed-use Building",X284,Data!V281)))</f>
        <v>0</v>
      </c>
      <c r="F280">
        <f>IF(Transport!$H$4="Multi-unit Residential",Data!F281,IF(Transport!$H$4="Education",Data!AN281,IF(Transport!$H$4="Mixed-use Building",Y284,Data!W281)))</f>
        <v>0</v>
      </c>
      <c r="G280">
        <f>IF(Transport!$H$4="Multi-unit Residential",Data!G281,IF(Transport!$H$4="Education",Data!AO281,IF(Transport!$H$4="Mixed-use Building",Z284,Data!X281)))</f>
        <v>0</v>
      </c>
      <c r="H280">
        <f>IF(Transport!$H$4="Multi-unit Residential",Data!H281,IF(Transport!$H$4="Education",Data!AP281,IF(Transport!$H$4="Mixed-use Building",AA284,Data!Y281)))</f>
        <v>0.98</v>
      </c>
      <c r="I280">
        <f>IF(Transport!$H$4="Multi-unit Residential",Data!I281,IF(Transport!$H$4="Education",Data!AQ281,IF(Transport!$H$4="Mixed-use Building",AB284,Data!Z281)))</f>
        <v>0.01</v>
      </c>
      <c r="J280">
        <f>IF(Transport!$H$4="Multi-unit Residential",Data!J281,IF(Transport!$H$4="Education",Data!AR281,IF(Transport!$H$4="Mixed-use Building",AC284,Data!AA281)))</f>
        <v>0</v>
      </c>
      <c r="K280">
        <f>IF(Transport!$H$4="Multi-unit Residential",Data!K281,IF(Transport!$H$4="Education",Data!AS281,IF(Transport!$H$4="Mixed-use Building",AD284,Data!AB281)))</f>
        <v>0</v>
      </c>
      <c r="L280">
        <f>IF(Transport!$H$4="Multi-unit Residential",Data!L281,IF(Transport!$H$4="Education",Data!AT281,IF(Transport!$H$4="Mixed-use Building",AE284,Data!AC281)))</f>
        <v>0.01</v>
      </c>
      <c r="M280">
        <f>IF(Transport!$H$4="Multi-unit Residential",Data!M281,IF(Transport!$H$4="Education",Data!AU281,IF(Transport!$H$4="Mixed-use Building",AF284,Data!AD281)))</f>
        <v>0.02</v>
      </c>
      <c r="N280">
        <f>IF(Transport!$H$4="Multi-unit Residential",Data!N281,IF(Transport!$H$4="Education",Data!AV281,IF(Transport!$H$4="Mixed-use Building",AG284,Data!AE281)))</f>
        <v>7.4879889956153702</v>
      </c>
      <c r="O280">
        <f>IF(Transport!$H$4="Multi-unit Residential",Data!O281,IF(Transport!$H$4="Education",Data!AW281,IF(Transport!$H$4="Mixed-use Building",AH284,Data!AF281)))</f>
        <v>174.6733102</v>
      </c>
      <c r="P280">
        <f>IF(Transport!$H$4="Multi-unit Residential",Data!P281,IF(Transport!$H$4="Education",Data!AX281,IF(Transport!$H$4="Mixed-use Building",AI284,Data!AG281)))</f>
        <v>-36.87459818</v>
      </c>
    </row>
    <row r="281" spans="1:16" x14ac:dyDescent="0.55000000000000004">
      <c r="A281">
        <f>IF(Transport!$H$4="Multi-unit Residential",Data!A282,IF(Transport!$H$4="Education",Data!AI282,IF(Transport!$H$4="Mixed-use Building",T285,Data!R282)))</f>
        <v>128800</v>
      </c>
      <c r="B281" t="str">
        <f>IF(Transport!$H$4="Multi-unit Residential",Data!B282,IF(Transport!$H$4="Education",Data!AJ282,IF(Transport!$H$4="Mixed-use Building",U285,Data!S282)))</f>
        <v>Hauraki</v>
      </c>
      <c r="C281" t="str">
        <f>IF(Transport!$H$4="Multi-unit Residential",Data!C282,IF(Transport!$H$4="Education",Data!AK282,IF(Transport!$H$4="Mixed-use Building",V285,Data!T282)))</f>
        <v>New Zealand</v>
      </c>
      <c r="D281">
        <f>IF(Transport!$H$4="Multi-unit Residential",Data!D282,IF(Transport!$H$4="Education",Data!AL282,IF(Transport!$H$4="Mixed-use Building",W285,Data!U282)))</f>
        <v>0</v>
      </c>
      <c r="E281">
        <f>IF(Transport!$H$4="Multi-unit Residential",Data!E282,IF(Transport!$H$4="Education",Data!AM282,IF(Transport!$H$4="Mixed-use Building",X285,Data!V282)))</f>
        <v>0</v>
      </c>
      <c r="F281">
        <f>IF(Transport!$H$4="Multi-unit Residential",Data!F282,IF(Transport!$H$4="Education",Data!AN282,IF(Transport!$H$4="Mixed-use Building",Y285,Data!W282)))</f>
        <v>0</v>
      </c>
      <c r="G281">
        <f>IF(Transport!$H$4="Multi-unit Residential",Data!G282,IF(Transport!$H$4="Education",Data!AO282,IF(Transport!$H$4="Mixed-use Building",Z285,Data!X282)))</f>
        <v>0</v>
      </c>
      <c r="H281">
        <f>IF(Transport!$H$4="Multi-unit Residential",Data!H282,IF(Transport!$H$4="Education",Data!AP282,IF(Transport!$H$4="Mixed-use Building",AA285,Data!Y282)))</f>
        <v>0.86</v>
      </c>
      <c r="I281">
        <f>IF(Transport!$H$4="Multi-unit Residential",Data!I282,IF(Transport!$H$4="Education",Data!AQ282,IF(Transport!$H$4="Mixed-use Building",AB285,Data!Z282)))</f>
        <v>0</v>
      </c>
      <c r="J281">
        <f>IF(Transport!$H$4="Multi-unit Residential",Data!J282,IF(Transport!$H$4="Education",Data!AR282,IF(Transport!$H$4="Mixed-use Building",AC285,Data!AA282)))</f>
        <v>0</v>
      </c>
      <c r="K281">
        <f>IF(Transport!$H$4="Multi-unit Residential",Data!K282,IF(Transport!$H$4="Education",Data!AS282,IF(Transport!$H$4="Mixed-use Building",AD285,Data!AB282)))</f>
        <v>0</v>
      </c>
      <c r="L281">
        <f>IF(Transport!$H$4="Multi-unit Residential",Data!L282,IF(Transport!$H$4="Education",Data!AT282,IF(Transport!$H$4="Mixed-use Building",AE285,Data!AC282)))</f>
        <v>0.14000000000000001</v>
      </c>
      <c r="M281">
        <f>IF(Transport!$H$4="Multi-unit Residential",Data!M282,IF(Transport!$H$4="Education",Data!AU282,IF(Transport!$H$4="Mixed-use Building",AF285,Data!AD282)))</f>
        <v>0.02</v>
      </c>
      <c r="N281">
        <f>IF(Transport!$H$4="Multi-unit Residential",Data!N282,IF(Transport!$H$4="Education",Data!AV282,IF(Transport!$H$4="Mixed-use Building",AG285,Data!AE282)))</f>
        <v>0.93288934407364699</v>
      </c>
      <c r="O281">
        <f>IF(Transport!$H$4="Multi-unit Residential",Data!O282,IF(Transport!$H$4="Education",Data!AW282,IF(Transport!$H$4="Mixed-use Building",AH285,Data!AF282)))</f>
        <v>174.77694959999999</v>
      </c>
      <c r="P281">
        <f>IF(Transport!$H$4="Multi-unit Residential",Data!P282,IF(Transport!$H$4="Education",Data!AX282,IF(Transport!$H$4="Mixed-use Building",AI285,Data!AG282)))</f>
        <v>-36.800622959999998</v>
      </c>
    </row>
    <row r="282" spans="1:16" x14ac:dyDescent="0.55000000000000004">
      <c r="A282">
        <f>IF(Transport!$H$4="Multi-unit Residential",Data!A283,IF(Transport!$H$4="Education",Data!AI283,IF(Transport!$H$4="Mixed-use Building",T286,Data!R283)))</f>
        <v>128900</v>
      </c>
      <c r="B282" t="str">
        <f>IF(Transport!$H$4="Multi-unit Residential",Data!B283,IF(Transport!$H$4="Education",Data!AJ283,IF(Transport!$H$4="Mixed-use Building",U286,Data!S283)))</f>
        <v>Glendene North</v>
      </c>
      <c r="C282" t="str">
        <f>IF(Transport!$H$4="Multi-unit Residential",Data!C283,IF(Transport!$H$4="Education",Data!AK283,IF(Transport!$H$4="Mixed-use Building",V286,Data!T283)))</f>
        <v>New Zealand</v>
      </c>
      <c r="D282">
        <f>IF(Transport!$H$4="Multi-unit Residential",Data!D283,IF(Transport!$H$4="Education",Data!AL283,IF(Transport!$H$4="Mixed-use Building",W286,Data!U283)))</f>
        <v>0</v>
      </c>
      <c r="E282">
        <f>IF(Transport!$H$4="Multi-unit Residential",Data!E283,IF(Transport!$H$4="Education",Data!AM283,IF(Transport!$H$4="Mixed-use Building",X286,Data!V283)))</f>
        <v>0</v>
      </c>
      <c r="F282">
        <f>IF(Transport!$H$4="Multi-unit Residential",Data!F283,IF(Transport!$H$4="Education",Data!AN283,IF(Transport!$H$4="Mixed-use Building",Y286,Data!W283)))</f>
        <v>0</v>
      </c>
      <c r="G282">
        <f>IF(Transport!$H$4="Multi-unit Residential",Data!G283,IF(Transport!$H$4="Education",Data!AO283,IF(Transport!$H$4="Mixed-use Building",Z286,Data!X283)))</f>
        <v>0</v>
      </c>
      <c r="H282">
        <f>IF(Transport!$H$4="Multi-unit Residential",Data!H283,IF(Transport!$H$4="Education",Data!AP283,IF(Transport!$H$4="Mixed-use Building",AA286,Data!Y283)))</f>
        <v>1</v>
      </c>
      <c r="I282">
        <f>IF(Transport!$H$4="Multi-unit Residential",Data!I283,IF(Transport!$H$4="Education",Data!AQ283,IF(Transport!$H$4="Mixed-use Building",AB286,Data!Z283)))</f>
        <v>0</v>
      </c>
      <c r="J282">
        <f>IF(Transport!$H$4="Multi-unit Residential",Data!J283,IF(Transport!$H$4="Education",Data!AR283,IF(Transport!$H$4="Mixed-use Building",AC286,Data!AA283)))</f>
        <v>0</v>
      </c>
      <c r="K282">
        <f>IF(Transport!$H$4="Multi-unit Residential",Data!K283,IF(Transport!$H$4="Education",Data!AS283,IF(Transport!$H$4="Mixed-use Building",AD286,Data!AB283)))</f>
        <v>0</v>
      </c>
      <c r="L282">
        <f>IF(Transport!$H$4="Multi-unit Residential",Data!L283,IF(Transport!$H$4="Education",Data!AT283,IF(Transport!$H$4="Mixed-use Building",AE286,Data!AC283)))</f>
        <v>0</v>
      </c>
      <c r="M282">
        <f>IF(Transport!$H$4="Multi-unit Residential",Data!M283,IF(Transport!$H$4="Education",Data!AU283,IF(Transport!$H$4="Mixed-use Building",AF286,Data!AD283)))</f>
        <v>0.02</v>
      </c>
      <c r="N282">
        <f>IF(Transport!$H$4="Multi-unit Residential",Data!N283,IF(Transport!$H$4="Education",Data!AV283,IF(Transport!$H$4="Mixed-use Building",AG286,Data!AE283)))</f>
        <v>1.40984055973234</v>
      </c>
      <c r="O282">
        <f>IF(Transport!$H$4="Multi-unit Residential",Data!O283,IF(Transport!$H$4="Education",Data!AW283,IF(Transport!$H$4="Mixed-use Building",AH286,Data!AF283)))</f>
        <v>174.65236709999999</v>
      </c>
      <c r="P282">
        <f>IF(Transport!$H$4="Multi-unit Residential",Data!P283,IF(Transport!$H$4="Education",Data!AX283,IF(Transport!$H$4="Mixed-use Building",AI286,Data!AG283)))</f>
        <v>-36.889042940000003</v>
      </c>
    </row>
    <row r="283" spans="1:16" x14ac:dyDescent="0.55000000000000004">
      <c r="A283">
        <f>IF(Transport!$H$4="Multi-unit Residential",Data!A284,IF(Transport!$H$4="Education",Data!AI284,IF(Transport!$H$4="Mixed-use Building",T287,Data!R284)))</f>
        <v>129000</v>
      </c>
      <c r="B283" t="str">
        <f>IF(Transport!$H$4="Multi-unit Residential",Data!B284,IF(Transport!$H$4="Education",Data!AJ284,IF(Transport!$H$4="Mixed-use Building",U287,Data!S284)))</f>
        <v>Sunnyvale West-Parrs Park</v>
      </c>
      <c r="C283" t="str">
        <f>IF(Transport!$H$4="Multi-unit Residential",Data!C284,IF(Transport!$H$4="Education",Data!AK284,IF(Transport!$H$4="Mixed-use Building",V287,Data!T284)))</f>
        <v>New Zealand</v>
      </c>
      <c r="D283">
        <f>IF(Transport!$H$4="Multi-unit Residential",Data!D284,IF(Transport!$H$4="Education",Data!AL284,IF(Transport!$H$4="Mixed-use Building",W287,Data!U284)))</f>
        <v>0</v>
      </c>
      <c r="E283">
        <f>IF(Transport!$H$4="Multi-unit Residential",Data!E284,IF(Transport!$H$4="Education",Data!AM284,IF(Transport!$H$4="Mixed-use Building",X287,Data!V284)))</f>
        <v>0</v>
      </c>
      <c r="F283">
        <f>IF(Transport!$H$4="Multi-unit Residential",Data!F284,IF(Transport!$H$4="Education",Data!AN284,IF(Transport!$H$4="Mixed-use Building",Y287,Data!W284)))</f>
        <v>0</v>
      </c>
      <c r="G283">
        <f>IF(Transport!$H$4="Multi-unit Residential",Data!G284,IF(Transport!$H$4="Education",Data!AO284,IF(Transport!$H$4="Mixed-use Building",Z287,Data!X284)))</f>
        <v>0</v>
      </c>
      <c r="H283">
        <f>IF(Transport!$H$4="Multi-unit Residential",Data!H284,IF(Transport!$H$4="Education",Data!AP284,IF(Transport!$H$4="Mixed-use Building",AA287,Data!Y284)))</f>
        <v>1</v>
      </c>
      <c r="I283">
        <f>IF(Transport!$H$4="Multi-unit Residential",Data!I284,IF(Transport!$H$4="Education",Data!AQ284,IF(Transport!$H$4="Mixed-use Building",AB287,Data!Z284)))</f>
        <v>0</v>
      </c>
      <c r="J283">
        <f>IF(Transport!$H$4="Multi-unit Residential",Data!J284,IF(Transport!$H$4="Education",Data!AR284,IF(Transport!$H$4="Mixed-use Building",AC287,Data!AA284)))</f>
        <v>0</v>
      </c>
      <c r="K283">
        <f>IF(Transport!$H$4="Multi-unit Residential",Data!K284,IF(Transport!$H$4="Education",Data!AS284,IF(Transport!$H$4="Mixed-use Building",AD287,Data!AB284)))</f>
        <v>0</v>
      </c>
      <c r="L283">
        <f>IF(Transport!$H$4="Multi-unit Residential",Data!L284,IF(Transport!$H$4="Education",Data!AT284,IF(Transport!$H$4="Mixed-use Building",AE287,Data!AC284)))</f>
        <v>0</v>
      </c>
      <c r="M283">
        <f>IF(Transport!$H$4="Multi-unit Residential",Data!M284,IF(Transport!$H$4="Education",Data!AU284,IF(Transport!$H$4="Mixed-use Building",AF287,Data!AD284)))</f>
        <v>0.02</v>
      </c>
      <c r="N283" t="str">
        <f>IF(Transport!$H$4="Multi-unit Residential",Data!N284,IF(Transport!$H$4="Education",Data!AV284,IF(Transport!$H$4="Mixed-use Building",AG287,Data!AE284)))</f>
        <v>?</v>
      </c>
      <c r="O283">
        <f>IF(Transport!$H$4="Multi-unit Residential",Data!O284,IF(Transport!$H$4="Education",Data!AW284,IF(Transport!$H$4="Mixed-use Building",AH287,Data!AF284)))</f>
        <v>174.63073130000001</v>
      </c>
      <c r="P283">
        <f>IF(Transport!$H$4="Multi-unit Residential",Data!P284,IF(Transport!$H$4="Education",Data!AX284,IF(Transport!$H$4="Mixed-use Building",AI287,Data!AG284)))</f>
        <v>-36.9037139</v>
      </c>
    </row>
    <row r="284" spans="1:16" x14ac:dyDescent="0.55000000000000004">
      <c r="A284">
        <f>IF(Transport!$H$4="Multi-unit Residential",Data!A285,IF(Transport!$H$4="Education",Data!AI285,IF(Transport!$H$4="Mixed-use Building",T288,Data!R285)))</f>
        <v>129100</v>
      </c>
      <c r="B284" t="str">
        <f>IF(Transport!$H$4="Multi-unit Residential",Data!B285,IF(Transport!$H$4="Education",Data!AJ285,IF(Transport!$H$4="Mixed-use Building",U288,Data!S285)))</f>
        <v>Sunnyvale East</v>
      </c>
      <c r="C284" t="str">
        <f>IF(Transport!$H$4="Multi-unit Residential",Data!C285,IF(Transport!$H$4="Education",Data!AK285,IF(Transport!$H$4="Mixed-use Building",V288,Data!T285)))</f>
        <v>New Zealand</v>
      </c>
      <c r="D284">
        <f>IF(Transport!$H$4="Multi-unit Residential",Data!D285,IF(Transport!$H$4="Education",Data!AL285,IF(Transport!$H$4="Mixed-use Building",W288,Data!U285)))</f>
        <v>0</v>
      </c>
      <c r="E284">
        <f>IF(Transport!$H$4="Multi-unit Residential",Data!E285,IF(Transport!$H$4="Education",Data!AM285,IF(Transport!$H$4="Mixed-use Building",X288,Data!V285)))</f>
        <v>0</v>
      </c>
      <c r="F284">
        <f>IF(Transport!$H$4="Multi-unit Residential",Data!F285,IF(Transport!$H$4="Education",Data!AN285,IF(Transport!$H$4="Mixed-use Building",Y288,Data!W285)))</f>
        <v>0</v>
      </c>
      <c r="G284">
        <f>IF(Transport!$H$4="Multi-unit Residential",Data!G285,IF(Transport!$H$4="Education",Data!AO285,IF(Transport!$H$4="Mixed-use Building",Z288,Data!X285)))</f>
        <v>0</v>
      </c>
      <c r="H284">
        <f>IF(Transport!$H$4="Multi-unit Residential",Data!H285,IF(Transport!$H$4="Education",Data!AP285,IF(Transport!$H$4="Mixed-use Building",AA288,Data!Y285)))</f>
        <v>1</v>
      </c>
      <c r="I284">
        <f>IF(Transport!$H$4="Multi-unit Residential",Data!I285,IF(Transport!$H$4="Education",Data!AQ285,IF(Transport!$H$4="Mixed-use Building",AB288,Data!Z285)))</f>
        <v>0</v>
      </c>
      <c r="J284">
        <f>IF(Transport!$H$4="Multi-unit Residential",Data!J285,IF(Transport!$H$4="Education",Data!AR285,IF(Transport!$H$4="Mixed-use Building",AC288,Data!AA285)))</f>
        <v>0</v>
      </c>
      <c r="K284">
        <f>IF(Transport!$H$4="Multi-unit Residential",Data!K285,IF(Transport!$H$4="Education",Data!AS285,IF(Transport!$H$4="Mixed-use Building",AD288,Data!AB285)))</f>
        <v>0</v>
      </c>
      <c r="L284">
        <f>IF(Transport!$H$4="Multi-unit Residential",Data!L285,IF(Transport!$H$4="Education",Data!AT285,IF(Transport!$H$4="Mixed-use Building",AE288,Data!AC285)))</f>
        <v>0</v>
      </c>
      <c r="M284">
        <f>IF(Transport!$H$4="Multi-unit Residential",Data!M285,IF(Transport!$H$4="Education",Data!AU285,IF(Transport!$H$4="Mixed-use Building",AF288,Data!AD285)))</f>
        <v>0.02</v>
      </c>
      <c r="N284">
        <f>IF(Transport!$H$4="Multi-unit Residential",Data!N285,IF(Transport!$H$4="Education",Data!AV285,IF(Transport!$H$4="Mixed-use Building",AG288,Data!AE285)))</f>
        <v>1.03133464519956</v>
      </c>
      <c r="O284">
        <f>IF(Transport!$H$4="Multi-unit Residential",Data!O285,IF(Transport!$H$4="Education",Data!AW285,IF(Transport!$H$4="Mixed-use Building",AH288,Data!AF285)))</f>
        <v>174.6425338</v>
      </c>
      <c r="P284">
        <f>IF(Transport!$H$4="Multi-unit Residential",Data!P285,IF(Transport!$H$4="Education",Data!AX285,IF(Transport!$H$4="Mixed-use Building",AI288,Data!AG285)))</f>
        <v>-36.89955638</v>
      </c>
    </row>
    <row r="285" spans="1:16" x14ac:dyDescent="0.55000000000000004">
      <c r="A285">
        <f>IF(Transport!$H$4="Multi-unit Residential",Data!A286,IF(Transport!$H$4="Education",Data!AI286,IF(Transport!$H$4="Mixed-use Building",T289,Data!R286)))</f>
        <v>129200</v>
      </c>
      <c r="B285" t="str">
        <f>IF(Transport!$H$4="Multi-unit Residential",Data!B286,IF(Transport!$H$4="Education",Data!AJ286,IF(Transport!$H$4="Mixed-use Building",U289,Data!S286)))</f>
        <v>Point Chevalier West</v>
      </c>
      <c r="C285" t="str">
        <f>IF(Transport!$H$4="Multi-unit Residential",Data!C286,IF(Transport!$H$4="Education",Data!AK286,IF(Transport!$H$4="Mixed-use Building",V289,Data!T286)))</f>
        <v>New Zealand</v>
      </c>
      <c r="D285">
        <f>IF(Transport!$H$4="Multi-unit Residential",Data!D286,IF(Transport!$H$4="Education",Data!AL286,IF(Transport!$H$4="Mixed-use Building",W289,Data!U286)))</f>
        <v>0</v>
      </c>
      <c r="E285">
        <f>IF(Transport!$H$4="Multi-unit Residential",Data!E286,IF(Transport!$H$4="Education",Data!AM286,IF(Transport!$H$4="Mixed-use Building",X289,Data!V286)))</f>
        <v>0</v>
      </c>
      <c r="F285">
        <f>IF(Transport!$H$4="Multi-unit Residential",Data!F286,IF(Transport!$H$4="Education",Data!AN286,IF(Transport!$H$4="Mixed-use Building",Y289,Data!W286)))</f>
        <v>0</v>
      </c>
      <c r="G285">
        <f>IF(Transport!$H$4="Multi-unit Residential",Data!G286,IF(Transport!$H$4="Education",Data!AO286,IF(Transport!$H$4="Mixed-use Building",Z289,Data!X286)))</f>
        <v>0</v>
      </c>
      <c r="H285">
        <f>IF(Transport!$H$4="Multi-unit Residential",Data!H286,IF(Transport!$H$4="Education",Data!AP286,IF(Transport!$H$4="Mixed-use Building",AA289,Data!Y286)))</f>
        <v>1</v>
      </c>
      <c r="I285">
        <f>IF(Transport!$H$4="Multi-unit Residential",Data!I286,IF(Transport!$H$4="Education",Data!AQ286,IF(Transport!$H$4="Mixed-use Building",AB289,Data!Z286)))</f>
        <v>0</v>
      </c>
      <c r="J285">
        <f>IF(Transport!$H$4="Multi-unit Residential",Data!J286,IF(Transport!$H$4="Education",Data!AR286,IF(Transport!$H$4="Mixed-use Building",AC289,Data!AA286)))</f>
        <v>0</v>
      </c>
      <c r="K285">
        <f>IF(Transport!$H$4="Multi-unit Residential",Data!K286,IF(Transport!$H$4="Education",Data!AS286,IF(Transport!$H$4="Mixed-use Building",AD289,Data!AB286)))</f>
        <v>0</v>
      </c>
      <c r="L285">
        <f>IF(Transport!$H$4="Multi-unit Residential",Data!L286,IF(Transport!$H$4="Education",Data!AT286,IF(Transport!$H$4="Mixed-use Building",AE289,Data!AC286)))</f>
        <v>0</v>
      </c>
      <c r="M285">
        <f>IF(Transport!$H$4="Multi-unit Residential",Data!M286,IF(Transport!$H$4="Education",Data!AU286,IF(Transport!$H$4="Mixed-use Building",AF289,Data!AD286)))</f>
        <v>0.02</v>
      </c>
      <c r="N285">
        <f>IF(Transport!$H$4="Multi-unit Residential",Data!N286,IF(Transport!$H$4="Education",Data!AV286,IF(Transport!$H$4="Mixed-use Building",AG289,Data!AE286)))</f>
        <v>1.42288777919371</v>
      </c>
      <c r="O285">
        <f>IF(Transport!$H$4="Multi-unit Residential",Data!O286,IF(Transport!$H$4="Education",Data!AW286,IF(Transport!$H$4="Mixed-use Building",AH289,Data!AF286)))</f>
        <v>174.70246180000001</v>
      </c>
      <c r="P285">
        <f>IF(Transport!$H$4="Multi-unit Residential",Data!P286,IF(Transport!$H$4="Education",Data!AX286,IF(Transport!$H$4="Mixed-use Building",AI289,Data!AG286)))</f>
        <v>-36.865648589999999</v>
      </c>
    </row>
    <row r="286" spans="1:16" x14ac:dyDescent="0.55000000000000004">
      <c r="A286">
        <f>IF(Transport!$H$4="Multi-unit Residential",Data!A287,IF(Transport!$H$4="Education",Data!AI287,IF(Transport!$H$4="Mixed-use Building",T290,Data!R287)))</f>
        <v>129300</v>
      </c>
      <c r="B286" t="str">
        <f>IF(Transport!$H$4="Multi-unit Residential",Data!B287,IF(Transport!$H$4="Education",Data!AJ287,IF(Transport!$H$4="Mixed-use Building",U290,Data!S287)))</f>
        <v>Belmont (Auckland)</v>
      </c>
      <c r="C286" t="str">
        <f>IF(Transport!$H$4="Multi-unit Residential",Data!C287,IF(Transport!$H$4="Education",Data!AK287,IF(Transport!$H$4="Mixed-use Building",V290,Data!T287)))</f>
        <v>New Zealand</v>
      </c>
      <c r="D286">
        <f>IF(Transport!$H$4="Multi-unit Residential",Data!D287,IF(Transport!$H$4="Education",Data!AL287,IF(Transport!$H$4="Mixed-use Building",W290,Data!U287)))</f>
        <v>0</v>
      </c>
      <c r="E286">
        <f>IF(Transport!$H$4="Multi-unit Residential",Data!E287,IF(Transport!$H$4="Education",Data!AM287,IF(Transport!$H$4="Mixed-use Building",X290,Data!V287)))</f>
        <v>0</v>
      </c>
      <c r="F286">
        <f>IF(Transport!$H$4="Multi-unit Residential",Data!F287,IF(Transport!$H$4="Education",Data!AN287,IF(Transport!$H$4="Mixed-use Building",Y290,Data!W287)))</f>
        <v>0</v>
      </c>
      <c r="G286">
        <f>IF(Transport!$H$4="Multi-unit Residential",Data!G287,IF(Transport!$H$4="Education",Data!AO287,IF(Transport!$H$4="Mixed-use Building",Z290,Data!X287)))</f>
        <v>0</v>
      </c>
      <c r="H286">
        <f>IF(Transport!$H$4="Multi-unit Residential",Data!H287,IF(Transport!$H$4="Education",Data!AP287,IF(Transport!$H$4="Mixed-use Building",AA290,Data!Y287)))</f>
        <v>0.87</v>
      </c>
      <c r="I286">
        <f>IF(Transport!$H$4="Multi-unit Residential",Data!I287,IF(Transport!$H$4="Education",Data!AQ287,IF(Transport!$H$4="Mixed-use Building",AB290,Data!Z287)))</f>
        <v>0</v>
      </c>
      <c r="J286">
        <f>IF(Transport!$H$4="Multi-unit Residential",Data!J287,IF(Transport!$H$4="Education",Data!AR287,IF(Transport!$H$4="Mixed-use Building",AC290,Data!AA287)))</f>
        <v>0</v>
      </c>
      <c r="K286">
        <f>IF(Transport!$H$4="Multi-unit Residential",Data!K287,IF(Transport!$H$4="Education",Data!AS287,IF(Transport!$H$4="Mixed-use Building",AD290,Data!AB287)))</f>
        <v>0</v>
      </c>
      <c r="L286">
        <f>IF(Transport!$H$4="Multi-unit Residential",Data!L287,IF(Transport!$H$4="Education",Data!AT287,IF(Transport!$H$4="Mixed-use Building",AE290,Data!AC287)))</f>
        <v>0.13</v>
      </c>
      <c r="M286">
        <f>IF(Transport!$H$4="Multi-unit Residential",Data!M287,IF(Transport!$H$4="Education",Data!AU287,IF(Transport!$H$4="Mixed-use Building",AF290,Data!AD287)))</f>
        <v>0.02</v>
      </c>
      <c r="N286">
        <f>IF(Transport!$H$4="Multi-unit Residential",Data!N287,IF(Transport!$H$4="Education",Data!AV287,IF(Transport!$H$4="Mixed-use Building",AG290,Data!AE287)))</f>
        <v>2.4365522223161</v>
      </c>
      <c r="O286">
        <f>IF(Transport!$H$4="Multi-unit Residential",Data!O287,IF(Transport!$H$4="Education",Data!AW287,IF(Transport!$H$4="Mixed-use Building",AH290,Data!AF287)))</f>
        <v>174.788184</v>
      </c>
      <c r="P286">
        <f>IF(Transport!$H$4="Multi-unit Residential",Data!P287,IF(Transport!$H$4="Education",Data!AX287,IF(Transport!$H$4="Mixed-use Building",AI290,Data!AG287)))</f>
        <v>-36.805177469999997</v>
      </c>
    </row>
    <row r="287" spans="1:16" x14ac:dyDescent="0.55000000000000004">
      <c r="A287">
        <f>IF(Transport!$H$4="Multi-unit Residential",Data!A288,IF(Transport!$H$4="Education",Data!AI288,IF(Transport!$H$4="Mixed-use Building",T291,Data!R288)))</f>
        <v>129400</v>
      </c>
      <c r="B287" t="str">
        <f>IF(Transport!$H$4="Multi-unit Residential",Data!B288,IF(Transport!$H$4="Education",Data!AJ288,IF(Transport!$H$4="Mixed-use Building",U291,Data!S288)))</f>
        <v>Bayswater</v>
      </c>
      <c r="C287" t="str">
        <f>IF(Transport!$H$4="Multi-unit Residential",Data!C288,IF(Transport!$H$4="Education",Data!AK288,IF(Transport!$H$4="Mixed-use Building",V291,Data!T288)))</f>
        <v>New Zealand</v>
      </c>
      <c r="D287">
        <f>IF(Transport!$H$4="Multi-unit Residential",Data!D288,IF(Transport!$H$4="Education",Data!AL288,IF(Transport!$H$4="Mixed-use Building",W291,Data!U288)))</f>
        <v>0</v>
      </c>
      <c r="E287">
        <f>IF(Transport!$H$4="Multi-unit Residential",Data!E288,IF(Transport!$H$4="Education",Data!AM288,IF(Transport!$H$4="Mixed-use Building",X291,Data!V288)))</f>
        <v>0</v>
      </c>
      <c r="F287">
        <f>IF(Transport!$H$4="Multi-unit Residential",Data!F288,IF(Transport!$H$4="Education",Data!AN288,IF(Transport!$H$4="Mixed-use Building",Y291,Data!W288)))</f>
        <v>0</v>
      </c>
      <c r="G287">
        <f>IF(Transport!$H$4="Multi-unit Residential",Data!G288,IF(Transport!$H$4="Education",Data!AO288,IF(Transport!$H$4="Mixed-use Building",Z291,Data!X288)))</f>
        <v>0</v>
      </c>
      <c r="H287">
        <f>IF(Transport!$H$4="Multi-unit Residential",Data!H288,IF(Transport!$H$4="Education",Data!AP288,IF(Transport!$H$4="Mixed-use Building",AA291,Data!Y288)))</f>
        <v>1</v>
      </c>
      <c r="I287">
        <f>IF(Transport!$H$4="Multi-unit Residential",Data!I288,IF(Transport!$H$4="Education",Data!AQ288,IF(Transport!$H$4="Mixed-use Building",AB291,Data!Z288)))</f>
        <v>0</v>
      </c>
      <c r="J287">
        <f>IF(Transport!$H$4="Multi-unit Residential",Data!J288,IF(Transport!$H$4="Education",Data!AR288,IF(Transport!$H$4="Mixed-use Building",AC291,Data!AA288)))</f>
        <v>0</v>
      </c>
      <c r="K287">
        <f>IF(Transport!$H$4="Multi-unit Residential",Data!K288,IF(Transport!$H$4="Education",Data!AS288,IF(Transport!$H$4="Mixed-use Building",AD291,Data!AB288)))</f>
        <v>0</v>
      </c>
      <c r="L287">
        <f>IF(Transport!$H$4="Multi-unit Residential",Data!L288,IF(Transport!$H$4="Education",Data!AT288,IF(Transport!$H$4="Mixed-use Building",AE291,Data!AC288)))</f>
        <v>0</v>
      </c>
      <c r="M287">
        <f>IF(Transport!$H$4="Multi-unit Residential",Data!M288,IF(Transport!$H$4="Education",Data!AU288,IF(Transport!$H$4="Mixed-use Building",AF291,Data!AD288)))</f>
        <v>0.02</v>
      </c>
      <c r="N287">
        <f>IF(Transport!$H$4="Multi-unit Residential",Data!N288,IF(Transport!$H$4="Education",Data!AV288,IF(Transport!$H$4="Mixed-use Building",AG291,Data!AE288)))</f>
        <v>0.66770108246728199</v>
      </c>
      <c r="O287">
        <f>IF(Transport!$H$4="Multi-unit Residential",Data!O288,IF(Transport!$H$4="Education",Data!AW288,IF(Transport!$H$4="Mixed-use Building",AH291,Data!AF288)))</f>
        <v>174.77797899999999</v>
      </c>
      <c r="P287">
        <f>IF(Transport!$H$4="Multi-unit Residential",Data!P288,IF(Transport!$H$4="Education",Data!AX288,IF(Transport!$H$4="Mixed-use Building",AI291,Data!AG288)))</f>
        <v>-36.814116589999998</v>
      </c>
    </row>
    <row r="288" spans="1:16" x14ac:dyDescent="0.55000000000000004">
      <c r="A288">
        <f>IF(Transport!$H$4="Multi-unit Residential",Data!A289,IF(Transport!$H$4="Education",Data!AI289,IF(Transport!$H$4="Mixed-use Building",T292,Data!R289)))</f>
        <v>129500</v>
      </c>
      <c r="B288" t="str">
        <f>IF(Transport!$H$4="Multi-unit Residential",Data!B289,IF(Transport!$H$4="Education",Data!AJ289,IF(Transport!$H$4="Mixed-use Building",U292,Data!S289)))</f>
        <v>Glendene South</v>
      </c>
      <c r="C288" t="str">
        <f>IF(Transport!$H$4="Multi-unit Residential",Data!C289,IF(Transport!$H$4="Education",Data!AK289,IF(Transport!$H$4="Mixed-use Building",V292,Data!T289)))</f>
        <v>New Zealand</v>
      </c>
      <c r="D288">
        <f>IF(Transport!$H$4="Multi-unit Residential",Data!D289,IF(Transport!$H$4="Education",Data!AL289,IF(Transport!$H$4="Mixed-use Building",W292,Data!U289)))</f>
        <v>0</v>
      </c>
      <c r="E288">
        <f>IF(Transport!$H$4="Multi-unit Residential",Data!E289,IF(Transport!$H$4="Education",Data!AM289,IF(Transport!$H$4="Mixed-use Building",X292,Data!V289)))</f>
        <v>0</v>
      </c>
      <c r="F288">
        <f>IF(Transport!$H$4="Multi-unit Residential",Data!F289,IF(Transport!$H$4="Education",Data!AN289,IF(Transport!$H$4="Mixed-use Building",Y292,Data!W289)))</f>
        <v>0</v>
      </c>
      <c r="G288">
        <f>IF(Transport!$H$4="Multi-unit Residential",Data!G289,IF(Transport!$H$4="Education",Data!AO289,IF(Transport!$H$4="Mixed-use Building",Z292,Data!X289)))</f>
        <v>0</v>
      </c>
      <c r="H288">
        <f>IF(Transport!$H$4="Multi-unit Residential",Data!H289,IF(Transport!$H$4="Education",Data!AP289,IF(Transport!$H$4="Mixed-use Building",AA292,Data!Y289)))</f>
        <v>1</v>
      </c>
      <c r="I288">
        <f>IF(Transport!$H$4="Multi-unit Residential",Data!I289,IF(Transport!$H$4="Education",Data!AQ289,IF(Transport!$H$4="Mixed-use Building",AB292,Data!Z289)))</f>
        <v>0</v>
      </c>
      <c r="J288">
        <f>IF(Transport!$H$4="Multi-unit Residential",Data!J289,IF(Transport!$H$4="Education",Data!AR289,IF(Transport!$H$4="Mixed-use Building",AC292,Data!AA289)))</f>
        <v>0</v>
      </c>
      <c r="K288">
        <f>IF(Transport!$H$4="Multi-unit Residential",Data!K289,IF(Transport!$H$4="Education",Data!AS289,IF(Transport!$H$4="Mixed-use Building",AD292,Data!AB289)))</f>
        <v>0</v>
      </c>
      <c r="L288">
        <f>IF(Transport!$H$4="Multi-unit Residential",Data!L289,IF(Transport!$H$4="Education",Data!AT289,IF(Transport!$H$4="Mixed-use Building",AE292,Data!AC289)))</f>
        <v>0</v>
      </c>
      <c r="M288">
        <f>IF(Transport!$H$4="Multi-unit Residential",Data!M289,IF(Transport!$H$4="Education",Data!AU289,IF(Transport!$H$4="Mixed-use Building",AF292,Data!AD289)))</f>
        <v>0.02</v>
      </c>
      <c r="N288">
        <f>IF(Transport!$H$4="Multi-unit Residential",Data!N289,IF(Transport!$H$4="Education",Data!AV289,IF(Transport!$H$4="Mixed-use Building",AG292,Data!AE289)))</f>
        <v>3.09774543458993</v>
      </c>
      <c r="O288">
        <f>IF(Transport!$H$4="Multi-unit Residential",Data!O289,IF(Transport!$H$4="Education",Data!AW289,IF(Transport!$H$4="Mixed-use Building",AH292,Data!AF289)))</f>
        <v>174.65783139999999</v>
      </c>
      <c r="P288">
        <f>IF(Transport!$H$4="Multi-unit Residential",Data!P289,IF(Transport!$H$4="Education",Data!AX289,IF(Transport!$H$4="Mixed-use Building",AI292,Data!AG289)))</f>
        <v>-36.893305400000003</v>
      </c>
    </row>
    <row r="289" spans="1:16" x14ac:dyDescent="0.55000000000000004">
      <c r="A289">
        <f>IF(Transport!$H$4="Multi-unit Residential",Data!A290,IF(Transport!$H$4="Education",Data!AI290,IF(Transport!$H$4="Mixed-use Building",T293,Data!R290)))</f>
        <v>129600</v>
      </c>
      <c r="B289" t="str">
        <f>IF(Transport!$H$4="Multi-unit Residential",Data!B290,IF(Transport!$H$4="Education",Data!AJ290,IF(Transport!$H$4="Mixed-use Building",U293,Data!S290)))</f>
        <v>Glen Eden West</v>
      </c>
      <c r="C289" t="str">
        <f>IF(Transport!$H$4="Multi-unit Residential",Data!C290,IF(Transport!$H$4="Education",Data!AK290,IF(Transport!$H$4="Mixed-use Building",V293,Data!T290)))</f>
        <v>New Zealand</v>
      </c>
      <c r="D289">
        <f>IF(Transport!$H$4="Multi-unit Residential",Data!D290,IF(Transport!$H$4="Education",Data!AL290,IF(Transport!$H$4="Mixed-use Building",W293,Data!U290)))</f>
        <v>0</v>
      </c>
      <c r="E289">
        <f>IF(Transport!$H$4="Multi-unit Residential",Data!E290,IF(Transport!$H$4="Education",Data!AM290,IF(Transport!$H$4="Mixed-use Building",X293,Data!V290)))</f>
        <v>0</v>
      </c>
      <c r="F289">
        <f>IF(Transport!$H$4="Multi-unit Residential",Data!F290,IF(Transport!$H$4="Education",Data!AN290,IF(Transport!$H$4="Mixed-use Building",Y293,Data!W290)))</f>
        <v>0</v>
      </c>
      <c r="G289">
        <f>IF(Transport!$H$4="Multi-unit Residential",Data!G290,IF(Transport!$H$4="Education",Data!AO290,IF(Transport!$H$4="Mixed-use Building",Z293,Data!X290)))</f>
        <v>0</v>
      </c>
      <c r="H289">
        <f>IF(Transport!$H$4="Multi-unit Residential",Data!H290,IF(Transport!$H$4="Education",Data!AP290,IF(Transport!$H$4="Mixed-use Building",AA293,Data!Y290)))</f>
        <v>1</v>
      </c>
      <c r="I289">
        <f>IF(Transport!$H$4="Multi-unit Residential",Data!I290,IF(Transport!$H$4="Education",Data!AQ290,IF(Transport!$H$4="Mixed-use Building",AB293,Data!Z290)))</f>
        <v>0</v>
      </c>
      <c r="J289">
        <f>IF(Transport!$H$4="Multi-unit Residential",Data!J290,IF(Transport!$H$4="Education",Data!AR290,IF(Transport!$H$4="Mixed-use Building",AC293,Data!AA290)))</f>
        <v>0</v>
      </c>
      <c r="K289">
        <f>IF(Transport!$H$4="Multi-unit Residential",Data!K290,IF(Transport!$H$4="Education",Data!AS290,IF(Transport!$H$4="Mixed-use Building",AD293,Data!AB290)))</f>
        <v>0</v>
      </c>
      <c r="L289">
        <f>IF(Transport!$H$4="Multi-unit Residential",Data!L290,IF(Transport!$H$4="Education",Data!AT290,IF(Transport!$H$4="Mixed-use Building",AE293,Data!AC290)))</f>
        <v>0</v>
      </c>
      <c r="M289">
        <f>IF(Transport!$H$4="Multi-unit Residential",Data!M290,IF(Transport!$H$4="Education",Data!AU290,IF(Transport!$H$4="Mixed-use Building",AF293,Data!AD290)))</f>
        <v>0.02</v>
      </c>
      <c r="N289" t="str">
        <f>IF(Transport!$H$4="Multi-unit Residential",Data!N290,IF(Transport!$H$4="Education",Data!AV290,IF(Transport!$H$4="Mixed-use Building",AG293,Data!AE290)))</f>
        <v>?</v>
      </c>
      <c r="O289">
        <f>IF(Transport!$H$4="Multi-unit Residential",Data!O290,IF(Transport!$H$4="Education",Data!AW290,IF(Transport!$H$4="Mixed-use Building",AH293,Data!AF290)))</f>
        <v>174.62881819999899</v>
      </c>
      <c r="P289">
        <f>IF(Transport!$H$4="Multi-unit Residential",Data!P290,IF(Transport!$H$4="Education",Data!AX290,IF(Transport!$H$4="Mixed-use Building",AI293,Data!AG290)))</f>
        <v>-36.913019939999998</v>
      </c>
    </row>
    <row r="290" spans="1:16" x14ac:dyDescent="0.55000000000000004">
      <c r="A290">
        <f>IF(Transport!$H$4="Multi-unit Residential",Data!A291,IF(Transport!$H$4="Education",Data!AI291,IF(Transport!$H$4="Mixed-use Building",T294,Data!R291)))</f>
        <v>129700</v>
      </c>
      <c r="B290" t="str">
        <f>IF(Transport!$H$4="Multi-unit Residential",Data!B291,IF(Transport!$H$4="Education",Data!AJ291,IF(Transport!$H$4="Mixed-use Building",U294,Data!S291)))</f>
        <v>Herne Bay</v>
      </c>
      <c r="C290" t="str">
        <f>IF(Transport!$H$4="Multi-unit Residential",Data!C291,IF(Transport!$H$4="Education",Data!AK291,IF(Transport!$H$4="Mixed-use Building",V294,Data!T291)))</f>
        <v>New Zealand</v>
      </c>
      <c r="D290">
        <f>IF(Transport!$H$4="Multi-unit Residential",Data!D291,IF(Transport!$H$4="Education",Data!AL291,IF(Transport!$H$4="Mixed-use Building",W294,Data!U291)))</f>
        <v>0</v>
      </c>
      <c r="E290">
        <f>IF(Transport!$H$4="Multi-unit Residential",Data!E291,IF(Transport!$H$4="Education",Data!AM291,IF(Transport!$H$4="Mixed-use Building",X294,Data!V291)))</f>
        <v>0</v>
      </c>
      <c r="F290">
        <f>IF(Transport!$H$4="Multi-unit Residential",Data!F291,IF(Transport!$H$4="Education",Data!AN291,IF(Transport!$H$4="Mixed-use Building",Y294,Data!W291)))</f>
        <v>0</v>
      </c>
      <c r="G290">
        <f>IF(Transport!$H$4="Multi-unit Residential",Data!G291,IF(Transport!$H$4="Education",Data!AO291,IF(Transport!$H$4="Mixed-use Building",Z294,Data!X291)))</f>
        <v>0</v>
      </c>
      <c r="H290">
        <f>IF(Transport!$H$4="Multi-unit Residential",Data!H291,IF(Transport!$H$4="Education",Data!AP291,IF(Transport!$H$4="Mixed-use Building",AA294,Data!Y291)))</f>
        <v>0.81</v>
      </c>
      <c r="I290">
        <f>IF(Transport!$H$4="Multi-unit Residential",Data!I291,IF(Transport!$H$4="Education",Data!AQ291,IF(Transport!$H$4="Mixed-use Building",AB294,Data!Z291)))</f>
        <v>0</v>
      </c>
      <c r="J290">
        <f>IF(Transport!$H$4="Multi-unit Residential",Data!J291,IF(Transport!$H$4="Education",Data!AR291,IF(Transport!$H$4="Mixed-use Building",AC294,Data!AA291)))</f>
        <v>0</v>
      </c>
      <c r="K290">
        <f>IF(Transport!$H$4="Multi-unit Residential",Data!K291,IF(Transport!$H$4="Education",Data!AS291,IF(Transport!$H$4="Mixed-use Building",AD294,Data!AB291)))</f>
        <v>0</v>
      </c>
      <c r="L290">
        <f>IF(Transport!$H$4="Multi-unit Residential",Data!L291,IF(Transport!$H$4="Education",Data!AT291,IF(Transport!$H$4="Mixed-use Building",AE294,Data!AC291)))</f>
        <v>0.19</v>
      </c>
      <c r="M290">
        <f>IF(Transport!$H$4="Multi-unit Residential",Data!M291,IF(Transport!$H$4="Education",Data!AU291,IF(Transport!$H$4="Mixed-use Building",AF294,Data!AD291)))</f>
        <v>0.02</v>
      </c>
      <c r="N290">
        <f>IF(Transport!$H$4="Multi-unit Residential",Data!N291,IF(Transport!$H$4="Education",Data!AV291,IF(Transport!$H$4="Mixed-use Building",AG294,Data!AE291)))</f>
        <v>2.8256661997857102</v>
      </c>
      <c r="O290">
        <f>IF(Transport!$H$4="Multi-unit Residential",Data!O291,IF(Transport!$H$4="Education",Data!AW291,IF(Transport!$H$4="Mixed-use Building",AH294,Data!AF291)))</f>
        <v>174.7316448</v>
      </c>
      <c r="P290">
        <f>IF(Transport!$H$4="Multi-unit Residential",Data!P291,IF(Transport!$H$4="Education",Data!AX291,IF(Transport!$H$4="Mixed-use Building",AI294,Data!AG291)))</f>
        <v>-36.844904769999999</v>
      </c>
    </row>
    <row r="291" spans="1:16" x14ac:dyDescent="0.55000000000000004">
      <c r="A291">
        <f>IF(Transport!$H$4="Multi-unit Residential",Data!A292,IF(Transport!$H$4="Education",Data!AI292,IF(Transport!$H$4="Mixed-use Building",T295,Data!R292)))</f>
        <v>129800</v>
      </c>
      <c r="B291" t="str">
        <f>IF(Transport!$H$4="Multi-unit Residential",Data!B292,IF(Transport!$H$4="Education",Data!AJ292,IF(Transport!$H$4="Mixed-use Building",U295,Data!S292)))</f>
        <v>Westmere North</v>
      </c>
      <c r="C291" t="str">
        <f>IF(Transport!$H$4="Multi-unit Residential",Data!C292,IF(Transport!$H$4="Education",Data!AK292,IF(Transport!$H$4="Mixed-use Building",V295,Data!T292)))</f>
        <v>New Zealand</v>
      </c>
      <c r="D291">
        <f>IF(Transport!$H$4="Multi-unit Residential",Data!D292,IF(Transport!$H$4="Education",Data!AL292,IF(Transport!$H$4="Mixed-use Building",W295,Data!U292)))</f>
        <v>0</v>
      </c>
      <c r="E291">
        <f>IF(Transport!$H$4="Multi-unit Residential",Data!E292,IF(Transport!$H$4="Education",Data!AM292,IF(Transport!$H$4="Mixed-use Building",X295,Data!V292)))</f>
        <v>0</v>
      </c>
      <c r="F291">
        <f>IF(Transport!$H$4="Multi-unit Residential",Data!F292,IF(Transport!$H$4="Education",Data!AN292,IF(Transport!$H$4="Mixed-use Building",Y295,Data!W292)))</f>
        <v>0</v>
      </c>
      <c r="G291">
        <f>IF(Transport!$H$4="Multi-unit Residential",Data!G292,IF(Transport!$H$4="Education",Data!AO292,IF(Transport!$H$4="Mixed-use Building",Z295,Data!X292)))</f>
        <v>0</v>
      </c>
      <c r="H291">
        <f>IF(Transport!$H$4="Multi-unit Residential",Data!H292,IF(Transport!$H$4="Education",Data!AP292,IF(Transport!$H$4="Mixed-use Building",AA295,Data!Y292)))</f>
        <v>0.5</v>
      </c>
      <c r="I291">
        <f>IF(Transport!$H$4="Multi-unit Residential",Data!I292,IF(Transport!$H$4="Education",Data!AQ292,IF(Transport!$H$4="Mixed-use Building",AB295,Data!Z292)))</f>
        <v>0</v>
      </c>
      <c r="J291">
        <f>IF(Transport!$H$4="Multi-unit Residential",Data!J292,IF(Transport!$H$4="Education",Data!AR292,IF(Transport!$H$4="Mixed-use Building",AC295,Data!AA292)))</f>
        <v>0</v>
      </c>
      <c r="K291">
        <f>IF(Transport!$H$4="Multi-unit Residential",Data!K292,IF(Transport!$H$4="Education",Data!AS292,IF(Transport!$H$4="Mixed-use Building",AD295,Data!AB292)))</f>
        <v>0</v>
      </c>
      <c r="L291">
        <f>IF(Transport!$H$4="Multi-unit Residential",Data!L292,IF(Transport!$H$4="Education",Data!AT292,IF(Transport!$H$4="Mixed-use Building",AE295,Data!AC292)))</f>
        <v>0.5</v>
      </c>
      <c r="M291">
        <f>IF(Transport!$H$4="Multi-unit Residential",Data!M292,IF(Transport!$H$4="Education",Data!AU292,IF(Transport!$H$4="Mixed-use Building",AF295,Data!AD292)))</f>
        <v>0.02</v>
      </c>
      <c r="N291" t="str">
        <f>IF(Transport!$H$4="Multi-unit Residential",Data!N292,IF(Transport!$H$4="Education",Data!AV292,IF(Transport!$H$4="Mixed-use Building",AG295,Data!AE292)))</f>
        <v>?</v>
      </c>
      <c r="O291">
        <f>IF(Transport!$H$4="Multi-unit Residential",Data!O292,IF(Transport!$H$4="Education",Data!AW292,IF(Transport!$H$4="Mixed-use Building",AH295,Data!AF292)))</f>
        <v>174.71863310000001</v>
      </c>
      <c r="P291">
        <f>IF(Transport!$H$4="Multi-unit Residential",Data!P292,IF(Transport!$H$4="Education",Data!AX292,IF(Transport!$H$4="Mixed-use Building",AI295,Data!AG292)))</f>
        <v>-36.854412660000001</v>
      </c>
    </row>
    <row r="292" spans="1:16" x14ac:dyDescent="0.55000000000000004">
      <c r="A292">
        <f>IF(Transport!$H$4="Multi-unit Residential",Data!A293,IF(Transport!$H$4="Education",Data!AI293,IF(Transport!$H$4="Mixed-use Building",T296,Data!R293)))</f>
        <v>129900</v>
      </c>
      <c r="B292" t="str">
        <f>IF(Transport!$H$4="Multi-unit Residential",Data!B293,IF(Transport!$H$4="Education",Data!AJ293,IF(Transport!$H$4="Mixed-use Building",U296,Data!S293)))</f>
        <v>Point Chevalier East</v>
      </c>
      <c r="C292" t="str">
        <f>IF(Transport!$H$4="Multi-unit Residential",Data!C293,IF(Transport!$H$4="Education",Data!AK293,IF(Transport!$H$4="Mixed-use Building",V296,Data!T293)))</f>
        <v>New Zealand</v>
      </c>
      <c r="D292">
        <f>IF(Transport!$H$4="Multi-unit Residential",Data!D293,IF(Transport!$H$4="Education",Data!AL293,IF(Transport!$H$4="Mixed-use Building",W296,Data!U293)))</f>
        <v>0</v>
      </c>
      <c r="E292">
        <f>IF(Transport!$H$4="Multi-unit Residential",Data!E293,IF(Transport!$H$4="Education",Data!AM293,IF(Transport!$H$4="Mixed-use Building",X296,Data!V293)))</f>
        <v>0</v>
      </c>
      <c r="F292">
        <f>IF(Transport!$H$4="Multi-unit Residential",Data!F293,IF(Transport!$H$4="Education",Data!AN293,IF(Transport!$H$4="Mixed-use Building",Y296,Data!W293)))</f>
        <v>0</v>
      </c>
      <c r="G292">
        <f>IF(Transport!$H$4="Multi-unit Residential",Data!G293,IF(Transport!$H$4="Education",Data!AO293,IF(Transport!$H$4="Mixed-use Building",Z296,Data!X293)))</f>
        <v>0</v>
      </c>
      <c r="H292">
        <f>IF(Transport!$H$4="Multi-unit Residential",Data!H293,IF(Transport!$H$4="Education",Data!AP293,IF(Transport!$H$4="Mixed-use Building",AA296,Data!Y293)))</f>
        <v>0.84</v>
      </c>
      <c r="I292">
        <f>IF(Transport!$H$4="Multi-unit Residential",Data!I293,IF(Transport!$H$4="Education",Data!AQ293,IF(Transport!$H$4="Mixed-use Building",AB296,Data!Z293)))</f>
        <v>0</v>
      </c>
      <c r="J292">
        <f>IF(Transport!$H$4="Multi-unit Residential",Data!J293,IF(Transport!$H$4="Education",Data!AR293,IF(Transport!$H$4="Mixed-use Building",AC296,Data!AA293)))</f>
        <v>0</v>
      </c>
      <c r="K292">
        <f>IF(Transport!$H$4="Multi-unit Residential",Data!K293,IF(Transport!$H$4="Education",Data!AS293,IF(Transport!$H$4="Mixed-use Building",AD296,Data!AB293)))</f>
        <v>0</v>
      </c>
      <c r="L292">
        <f>IF(Transport!$H$4="Multi-unit Residential",Data!L293,IF(Transport!$H$4="Education",Data!AT293,IF(Transport!$H$4="Mixed-use Building",AE296,Data!AC293)))</f>
        <v>0.16</v>
      </c>
      <c r="M292">
        <f>IF(Transport!$H$4="Multi-unit Residential",Data!M293,IF(Transport!$H$4="Education",Data!AU293,IF(Transport!$H$4="Mixed-use Building",AF296,Data!AD293)))</f>
        <v>0.02</v>
      </c>
      <c r="N292">
        <f>IF(Transport!$H$4="Multi-unit Residential",Data!N293,IF(Transport!$H$4="Education",Data!AV293,IF(Transport!$H$4="Mixed-use Building",AG296,Data!AE293)))</f>
        <v>1.94040208152008</v>
      </c>
      <c r="O292">
        <f>IF(Transport!$H$4="Multi-unit Residential",Data!O293,IF(Transport!$H$4="Education",Data!AW293,IF(Transport!$H$4="Mixed-use Building",AH296,Data!AF293)))</f>
        <v>174.71058049999999</v>
      </c>
      <c r="P292">
        <f>IF(Transport!$H$4="Multi-unit Residential",Data!P293,IF(Transport!$H$4="Education",Data!AX293,IF(Transport!$H$4="Mixed-use Building",AI296,Data!AG293)))</f>
        <v>-36.863740790000001</v>
      </c>
    </row>
    <row r="293" spans="1:16" x14ac:dyDescent="0.55000000000000004">
      <c r="A293">
        <f>IF(Transport!$H$4="Multi-unit Residential",Data!A294,IF(Transport!$H$4="Education",Data!AI294,IF(Transport!$H$4="Mixed-use Building",T297,Data!R294)))</f>
        <v>130000</v>
      </c>
      <c r="B293" t="str">
        <f>IF(Transport!$H$4="Multi-unit Residential",Data!B294,IF(Transport!$H$4="Education",Data!AJ294,IF(Transport!$H$4="Mixed-use Building",U297,Data!S294)))</f>
        <v>Oratia</v>
      </c>
      <c r="C293" t="str">
        <f>IF(Transport!$H$4="Multi-unit Residential",Data!C294,IF(Transport!$H$4="Education",Data!AK294,IF(Transport!$H$4="Mixed-use Building",V297,Data!T294)))</f>
        <v>New Zealand</v>
      </c>
      <c r="D293">
        <f>IF(Transport!$H$4="Multi-unit Residential",Data!D294,IF(Transport!$H$4="Education",Data!AL294,IF(Transport!$H$4="Mixed-use Building",W297,Data!U294)))</f>
        <v>0</v>
      </c>
      <c r="E293">
        <f>IF(Transport!$H$4="Multi-unit Residential",Data!E294,IF(Transport!$H$4="Education",Data!AM294,IF(Transport!$H$4="Mixed-use Building",X297,Data!V294)))</f>
        <v>0</v>
      </c>
      <c r="F293">
        <f>IF(Transport!$H$4="Multi-unit Residential",Data!F294,IF(Transport!$H$4="Education",Data!AN294,IF(Transport!$H$4="Mixed-use Building",Y297,Data!W294)))</f>
        <v>0</v>
      </c>
      <c r="G293">
        <f>IF(Transport!$H$4="Multi-unit Residential",Data!G294,IF(Transport!$H$4="Education",Data!AO294,IF(Transport!$H$4="Mixed-use Building",Z297,Data!X294)))</f>
        <v>0</v>
      </c>
      <c r="H293">
        <f>IF(Transport!$H$4="Multi-unit Residential",Data!H294,IF(Transport!$H$4="Education",Data!AP294,IF(Transport!$H$4="Mixed-use Building",AA297,Data!Y294)))</f>
        <v>1</v>
      </c>
      <c r="I293">
        <f>IF(Transport!$H$4="Multi-unit Residential",Data!I294,IF(Transport!$H$4="Education",Data!AQ294,IF(Transport!$H$4="Mixed-use Building",AB297,Data!Z294)))</f>
        <v>0</v>
      </c>
      <c r="J293">
        <f>IF(Transport!$H$4="Multi-unit Residential",Data!J294,IF(Transport!$H$4="Education",Data!AR294,IF(Transport!$H$4="Mixed-use Building",AC297,Data!AA294)))</f>
        <v>0</v>
      </c>
      <c r="K293">
        <f>IF(Transport!$H$4="Multi-unit Residential",Data!K294,IF(Transport!$H$4="Education",Data!AS294,IF(Transport!$H$4="Mixed-use Building",AD297,Data!AB294)))</f>
        <v>0</v>
      </c>
      <c r="L293">
        <f>IF(Transport!$H$4="Multi-unit Residential",Data!L294,IF(Transport!$H$4="Education",Data!AT294,IF(Transport!$H$4="Mixed-use Building",AE297,Data!AC294)))</f>
        <v>0</v>
      </c>
      <c r="M293">
        <f>IF(Transport!$H$4="Multi-unit Residential",Data!M294,IF(Transport!$H$4="Education",Data!AU294,IF(Transport!$H$4="Mixed-use Building",AF297,Data!AD294)))</f>
        <v>0.02</v>
      </c>
      <c r="N293">
        <f>IF(Transport!$H$4="Multi-unit Residential",Data!N294,IF(Transport!$H$4="Education",Data!AV294,IF(Transport!$H$4="Mixed-use Building",AG297,Data!AE294)))</f>
        <v>1.7856554045683</v>
      </c>
      <c r="O293">
        <f>IF(Transport!$H$4="Multi-unit Residential",Data!O294,IF(Transport!$H$4="Education",Data!AW294,IF(Transport!$H$4="Mixed-use Building",AH297,Data!AF294)))</f>
        <v>174.61183119999899</v>
      </c>
      <c r="P293">
        <f>IF(Transport!$H$4="Multi-unit Residential",Data!P294,IF(Transport!$H$4="Education",Data!AX294,IF(Transport!$H$4="Mixed-use Building",AI297,Data!AG294)))</f>
        <v>-36.944879530000001</v>
      </c>
    </row>
    <row r="294" spans="1:16" x14ac:dyDescent="0.55000000000000004">
      <c r="A294">
        <f>IF(Transport!$H$4="Multi-unit Residential",Data!A295,IF(Transport!$H$4="Education",Data!AI295,IF(Transport!$H$4="Mixed-use Building",T298,Data!R295)))</f>
        <v>130100</v>
      </c>
      <c r="B294" t="str">
        <f>IF(Transport!$H$4="Multi-unit Residential",Data!B295,IF(Transport!$H$4="Education",Data!AJ295,IF(Transport!$H$4="Mixed-use Building",U298,Data!S295)))</f>
        <v>Glen Eden Rosier</v>
      </c>
      <c r="C294" t="str">
        <f>IF(Transport!$H$4="Multi-unit Residential",Data!C295,IF(Transport!$H$4="Education",Data!AK295,IF(Transport!$H$4="Mixed-use Building",V298,Data!T295)))</f>
        <v>New Zealand</v>
      </c>
      <c r="D294">
        <f>IF(Transport!$H$4="Multi-unit Residential",Data!D295,IF(Transport!$H$4="Education",Data!AL295,IF(Transport!$H$4="Mixed-use Building",W298,Data!U295)))</f>
        <v>0</v>
      </c>
      <c r="E294">
        <f>IF(Transport!$H$4="Multi-unit Residential",Data!E295,IF(Transport!$H$4="Education",Data!AM295,IF(Transport!$H$4="Mixed-use Building",X298,Data!V295)))</f>
        <v>0</v>
      </c>
      <c r="F294">
        <f>IF(Transport!$H$4="Multi-unit Residential",Data!F295,IF(Transport!$H$4="Education",Data!AN295,IF(Transport!$H$4="Mixed-use Building",Y298,Data!W295)))</f>
        <v>0</v>
      </c>
      <c r="G294">
        <f>IF(Transport!$H$4="Multi-unit Residential",Data!G295,IF(Transport!$H$4="Education",Data!AO295,IF(Transport!$H$4="Mixed-use Building",Z298,Data!X295)))</f>
        <v>0</v>
      </c>
      <c r="H294">
        <f>IF(Transport!$H$4="Multi-unit Residential",Data!H295,IF(Transport!$H$4="Education",Data!AP295,IF(Transport!$H$4="Mixed-use Building",AA298,Data!Y295)))</f>
        <v>1</v>
      </c>
      <c r="I294">
        <f>IF(Transport!$H$4="Multi-unit Residential",Data!I295,IF(Transport!$H$4="Education",Data!AQ295,IF(Transport!$H$4="Mixed-use Building",AB298,Data!Z295)))</f>
        <v>0</v>
      </c>
      <c r="J294">
        <f>IF(Transport!$H$4="Multi-unit Residential",Data!J295,IF(Transport!$H$4="Education",Data!AR295,IF(Transport!$H$4="Mixed-use Building",AC298,Data!AA295)))</f>
        <v>0</v>
      </c>
      <c r="K294">
        <f>IF(Transport!$H$4="Multi-unit Residential",Data!K295,IF(Transport!$H$4="Education",Data!AS295,IF(Transport!$H$4="Mixed-use Building",AD298,Data!AB295)))</f>
        <v>0</v>
      </c>
      <c r="L294">
        <f>IF(Transport!$H$4="Multi-unit Residential",Data!L295,IF(Transport!$H$4="Education",Data!AT295,IF(Transport!$H$4="Mixed-use Building",AE298,Data!AC295)))</f>
        <v>0</v>
      </c>
      <c r="M294">
        <f>IF(Transport!$H$4="Multi-unit Residential",Data!M295,IF(Transport!$H$4="Education",Data!AU295,IF(Transport!$H$4="Mixed-use Building",AF298,Data!AD295)))</f>
        <v>0.02</v>
      </c>
      <c r="N294">
        <f>IF(Transport!$H$4="Multi-unit Residential",Data!N295,IF(Transport!$H$4="Education",Data!AV295,IF(Transport!$H$4="Mixed-use Building",AG298,Data!AE295)))</f>
        <v>0.64148153836787303</v>
      </c>
      <c r="O294">
        <f>IF(Transport!$H$4="Multi-unit Residential",Data!O295,IF(Transport!$H$4="Education",Data!AW295,IF(Transport!$H$4="Mixed-use Building",AH298,Data!AF295)))</f>
        <v>174.63643269999901</v>
      </c>
      <c r="P294">
        <f>IF(Transport!$H$4="Multi-unit Residential",Data!P295,IF(Transport!$H$4="Education",Data!AX295,IF(Transport!$H$4="Mixed-use Building",AI298,Data!AG295)))</f>
        <v>-36.915399260000001</v>
      </c>
    </row>
    <row r="295" spans="1:16" x14ac:dyDescent="0.55000000000000004">
      <c r="A295">
        <f>IF(Transport!$H$4="Multi-unit Residential",Data!A296,IF(Transport!$H$4="Education",Data!AI296,IF(Transport!$H$4="Mixed-use Building",T299,Data!R296)))</f>
        <v>130200</v>
      </c>
      <c r="B295" t="str">
        <f>IF(Transport!$H$4="Multi-unit Residential",Data!B296,IF(Transport!$H$4="Education",Data!AJ296,IF(Transport!$H$4="Mixed-use Building",U299,Data!S296)))</f>
        <v>Saint Marys Bay</v>
      </c>
      <c r="C295" t="str">
        <f>IF(Transport!$H$4="Multi-unit Residential",Data!C296,IF(Transport!$H$4="Education",Data!AK296,IF(Transport!$H$4="Mixed-use Building",V299,Data!T296)))</f>
        <v>New Zealand</v>
      </c>
      <c r="D295">
        <f>IF(Transport!$H$4="Multi-unit Residential",Data!D296,IF(Transport!$H$4="Education",Data!AL296,IF(Transport!$H$4="Mixed-use Building",W299,Data!U296)))</f>
        <v>0</v>
      </c>
      <c r="E295">
        <f>IF(Transport!$H$4="Multi-unit Residential",Data!E296,IF(Transport!$H$4="Education",Data!AM296,IF(Transport!$H$4="Mixed-use Building",X299,Data!V296)))</f>
        <v>0</v>
      </c>
      <c r="F295">
        <f>IF(Transport!$H$4="Multi-unit Residential",Data!F296,IF(Transport!$H$4="Education",Data!AN296,IF(Transport!$H$4="Mixed-use Building",Y299,Data!W296)))</f>
        <v>0</v>
      </c>
      <c r="G295">
        <f>IF(Transport!$H$4="Multi-unit Residential",Data!G296,IF(Transport!$H$4="Education",Data!AO296,IF(Transport!$H$4="Mixed-use Building",Z299,Data!X296)))</f>
        <v>0</v>
      </c>
      <c r="H295">
        <f>IF(Transport!$H$4="Multi-unit Residential",Data!H296,IF(Transport!$H$4="Education",Data!AP296,IF(Transport!$H$4="Mixed-use Building",AA299,Data!Y296)))</f>
        <v>0.76</v>
      </c>
      <c r="I295">
        <f>IF(Transport!$H$4="Multi-unit Residential",Data!I296,IF(Transport!$H$4="Education",Data!AQ296,IF(Transport!$H$4="Mixed-use Building",AB299,Data!Z296)))</f>
        <v>0</v>
      </c>
      <c r="J295">
        <f>IF(Transport!$H$4="Multi-unit Residential",Data!J296,IF(Transport!$H$4="Education",Data!AR296,IF(Transport!$H$4="Mixed-use Building",AC299,Data!AA296)))</f>
        <v>0</v>
      </c>
      <c r="K295">
        <f>IF(Transport!$H$4="Multi-unit Residential",Data!K296,IF(Transport!$H$4="Education",Data!AS296,IF(Transport!$H$4="Mixed-use Building",AD299,Data!AB296)))</f>
        <v>0</v>
      </c>
      <c r="L295">
        <f>IF(Transport!$H$4="Multi-unit Residential",Data!L296,IF(Transport!$H$4="Education",Data!AT296,IF(Transport!$H$4="Mixed-use Building",AE299,Data!AC296)))</f>
        <v>0.24</v>
      </c>
      <c r="M295">
        <f>IF(Transport!$H$4="Multi-unit Residential",Data!M296,IF(Transport!$H$4="Education",Data!AU296,IF(Transport!$H$4="Mixed-use Building",AF299,Data!AD296)))</f>
        <v>0.02</v>
      </c>
      <c r="N295">
        <f>IF(Transport!$H$4="Multi-unit Residential",Data!N296,IF(Transport!$H$4="Education",Data!AV296,IF(Transport!$H$4="Mixed-use Building",AG299,Data!AE296)))</f>
        <v>2.7652116383999301</v>
      </c>
      <c r="O295">
        <f>IF(Transport!$H$4="Multi-unit Residential",Data!O296,IF(Transport!$H$4="Education",Data!AW296,IF(Transport!$H$4="Mixed-use Building",AH299,Data!AF296)))</f>
        <v>174.74666880000001</v>
      </c>
      <c r="P295">
        <f>IF(Transport!$H$4="Multi-unit Residential",Data!P296,IF(Transport!$H$4="Education",Data!AX296,IF(Transport!$H$4="Mixed-use Building",AI299,Data!AG296)))</f>
        <v>-36.840718170000002</v>
      </c>
    </row>
    <row r="296" spans="1:16" x14ac:dyDescent="0.55000000000000004">
      <c r="A296">
        <f>IF(Transport!$H$4="Multi-unit Residential",Data!A297,IF(Transport!$H$4="Education",Data!AI297,IF(Transport!$H$4="Mixed-use Building",T300,Data!R297)))</f>
        <v>130300</v>
      </c>
      <c r="B296" t="str">
        <f>IF(Transport!$H$4="Multi-unit Residential",Data!B297,IF(Transport!$H$4="Education",Data!AJ297,IF(Transport!$H$4="Mixed-use Building",U300,Data!S297)))</f>
        <v>Westmere South-Western Springs</v>
      </c>
      <c r="C296" t="str">
        <f>IF(Transport!$H$4="Multi-unit Residential",Data!C297,IF(Transport!$H$4="Education",Data!AK297,IF(Transport!$H$4="Mixed-use Building",V300,Data!T297)))</f>
        <v>New Zealand</v>
      </c>
      <c r="D296">
        <f>IF(Transport!$H$4="Multi-unit Residential",Data!D297,IF(Transport!$H$4="Education",Data!AL297,IF(Transport!$H$4="Mixed-use Building",W300,Data!U297)))</f>
        <v>0</v>
      </c>
      <c r="E296">
        <f>IF(Transport!$H$4="Multi-unit Residential",Data!E297,IF(Transport!$H$4="Education",Data!AM297,IF(Transport!$H$4="Mixed-use Building",X300,Data!V297)))</f>
        <v>0</v>
      </c>
      <c r="F296">
        <f>IF(Transport!$H$4="Multi-unit Residential",Data!F297,IF(Transport!$H$4="Education",Data!AN297,IF(Transport!$H$4="Mixed-use Building",Y300,Data!W297)))</f>
        <v>0</v>
      </c>
      <c r="G296">
        <f>IF(Transport!$H$4="Multi-unit Residential",Data!G297,IF(Transport!$H$4="Education",Data!AO297,IF(Transport!$H$4="Mixed-use Building",Z300,Data!X297)))</f>
        <v>0</v>
      </c>
      <c r="H296">
        <f>IF(Transport!$H$4="Multi-unit Residential",Data!H297,IF(Transport!$H$4="Education",Data!AP297,IF(Transport!$H$4="Mixed-use Building",AA300,Data!Y297)))</f>
        <v>0.95</v>
      </c>
      <c r="I296">
        <f>IF(Transport!$H$4="Multi-unit Residential",Data!I297,IF(Transport!$H$4="Education",Data!AQ297,IF(Transport!$H$4="Mixed-use Building",AB300,Data!Z297)))</f>
        <v>0</v>
      </c>
      <c r="J296">
        <f>IF(Transport!$H$4="Multi-unit Residential",Data!J297,IF(Transport!$H$4="Education",Data!AR297,IF(Transport!$H$4="Mixed-use Building",AC300,Data!AA297)))</f>
        <v>0</v>
      </c>
      <c r="K296">
        <f>IF(Transport!$H$4="Multi-unit Residential",Data!K297,IF(Transport!$H$4="Education",Data!AS297,IF(Transport!$H$4="Mixed-use Building",AD300,Data!AB297)))</f>
        <v>0</v>
      </c>
      <c r="L296">
        <f>IF(Transport!$H$4="Multi-unit Residential",Data!L297,IF(Transport!$H$4="Education",Data!AT297,IF(Transport!$H$4="Mixed-use Building",AE300,Data!AC297)))</f>
        <v>0.05</v>
      </c>
      <c r="M296">
        <f>IF(Transport!$H$4="Multi-unit Residential",Data!M297,IF(Transport!$H$4="Education",Data!AU297,IF(Transport!$H$4="Mixed-use Building",AF300,Data!AD297)))</f>
        <v>0.02</v>
      </c>
      <c r="N296">
        <f>IF(Transport!$H$4="Multi-unit Residential",Data!N297,IF(Transport!$H$4="Education",Data!AV297,IF(Transport!$H$4="Mixed-use Building",AG300,Data!AE297)))</f>
        <v>3.7598949247697</v>
      </c>
      <c r="O296">
        <f>IF(Transport!$H$4="Multi-unit Residential",Data!O297,IF(Transport!$H$4="Education",Data!AW297,IF(Transport!$H$4="Mixed-use Building",AH300,Data!AF297)))</f>
        <v>174.72244950000001</v>
      </c>
      <c r="P296">
        <f>IF(Transport!$H$4="Multi-unit Residential",Data!P297,IF(Transport!$H$4="Education",Data!AX297,IF(Transport!$H$4="Mixed-use Building",AI300,Data!AG297)))</f>
        <v>-36.860423070000003</v>
      </c>
    </row>
    <row r="297" spans="1:16" x14ac:dyDescent="0.55000000000000004">
      <c r="A297">
        <f>IF(Transport!$H$4="Multi-unit Residential",Data!A298,IF(Transport!$H$4="Education",Data!AI298,IF(Transport!$H$4="Mixed-use Building",T301,Data!R298)))</f>
        <v>130400</v>
      </c>
      <c r="B297" t="str">
        <f>IF(Transport!$H$4="Multi-unit Residential",Data!B298,IF(Transport!$H$4="Education",Data!AJ298,IF(Transport!$H$4="Mixed-use Building",U301,Data!S298)))</f>
        <v>Ponsonby West</v>
      </c>
      <c r="C297" t="str">
        <f>IF(Transport!$H$4="Multi-unit Residential",Data!C298,IF(Transport!$H$4="Education",Data!AK298,IF(Transport!$H$4="Mixed-use Building",V301,Data!T298)))</f>
        <v>New Zealand</v>
      </c>
      <c r="D297">
        <f>IF(Transport!$H$4="Multi-unit Residential",Data!D298,IF(Transport!$H$4="Education",Data!AL298,IF(Transport!$H$4="Mixed-use Building",W301,Data!U298)))</f>
        <v>0</v>
      </c>
      <c r="E297">
        <f>IF(Transport!$H$4="Multi-unit Residential",Data!E298,IF(Transport!$H$4="Education",Data!AM298,IF(Transport!$H$4="Mixed-use Building",X301,Data!V298)))</f>
        <v>0</v>
      </c>
      <c r="F297">
        <f>IF(Transport!$H$4="Multi-unit Residential",Data!F298,IF(Transport!$H$4="Education",Data!AN298,IF(Transport!$H$4="Mixed-use Building",Y301,Data!W298)))</f>
        <v>0</v>
      </c>
      <c r="G297">
        <f>IF(Transport!$H$4="Multi-unit Residential",Data!G298,IF(Transport!$H$4="Education",Data!AO298,IF(Transport!$H$4="Mixed-use Building",Z301,Data!X298)))</f>
        <v>0</v>
      </c>
      <c r="H297">
        <f>IF(Transport!$H$4="Multi-unit Residential",Data!H298,IF(Transport!$H$4="Education",Data!AP298,IF(Transport!$H$4="Mixed-use Building",AA301,Data!Y298)))</f>
        <v>0.73</v>
      </c>
      <c r="I297">
        <f>IF(Transport!$H$4="Multi-unit Residential",Data!I298,IF(Transport!$H$4="Education",Data!AQ298,IF(Transport!$H$4="Mixed-use Building",AB301,Data!Z298)))</f>
        <v>0</v>
      </c>
      <c r="J297">
        <f>IF(Transport!$H$4="Multi-unit Residential",Data!J298,IF(Transport!$H$4="Education",Data!AR298,IF(Transport!$H$4="Mixed-use Building",AC301,Data!AA298)))</f>
        <v>0</v>
      </c>
      <c r="K297">
        <f>IF(Transport!$H$4="Multi-unit Residential",Data!K298,IF(Transport!$H$4="Education",Data!AS298,IF(Transport!$H$4="Mixed-use Building",AD301,Data!AB298)))</f>
        <v>0</v>
      </c>
      <c r="L297">
        <f>IF(Transport!$H$4="Multi-unit Residential",Data!L298,IF(Transport!$H$4="Education",Data!AT298,IF(Transport!$H$4="Mixed-use Building",AE301,Data!AC298)))</f>
        <v>0.27</v>
      </c>
      <c r="M297">
        <f>IF(Transport!$H$4="Multi-unit Residential",Data!M298,IF(Transport!$H$4="Education",Data!AU298,IF(Transport!$H$4="Mixed-use Building",AF301,Data!AD298)))</f>
        <v>0.02</v>
      </c>
      <c r="N297">
        <f>IF(Transport!$H$4="Multi-unit Residential",Data!N298,IF(Transport!$H$4="Education",Data!AV298,IF(Transport!$H$4="Mixed-use Building",AG301,Data!AE298)))</f>
        <v>0.91356287178424</v>
      </c>
      <c r="O297">
        <f>IF(Transport!$H$4="Multi-unit Residential",Data!O298,IF(Transport!$H$4="Education",Data!AW298,IF(Transport!$H$4="Mixed-use Building",AH301,Data!AF298)))</f>
        <v>174.73436269999999</v>
      </c>
      <c r="P297">
        <f>IF(Transport!$H$4="Multi-unit Residential",Data!P298,IF(Transport!$H$4="Education",Data!AX298,IF(Transport!$H$4="Mixed-use Building",AI301,Data!AG298)))</f>
        <v>-36.85019424</v>
      </c>
    </row>
    <row r="298" spans="1:16" x14ac:dyDescent="0.55000000000000004">
      <c r="A298">
        <f>IF(Transport!$H$4="Multi-unit Residential",Data!A299,IF(Transport!$H$4="Education",Data!AI299,IF(Transport!$H$4="Mixed-use Building",T302,Data!R299)))</f>
        <v>130500</v>
      </c>
      <c r="B298" t="str">
        <f>IF(Transport!$H$4="Multi-unit Residential",Data!B299,IF(Transport!$H$4="Education",Data!AJ299,IF(Transport!$H$4="Mixed-use Building",U302,Data!S299)))</f>
        <v>Kelston North</v>
      </c>
      <c r="C298" t="str">
        <f>IF(Transport!$H$4="Multi-unit Residential",Data!C299,IF(Transport!$H$4="Education",Data!AK299,IF(Transport!$H$4="Mixed-use Building",V302,Data!T299)))</f>
        <v>New Zealand</v>
      </c>
      <c r="D298">
        <f>IF(Transport!$H$4="Multi-unit Residential",Data!D299,IF(Transport!$H$4="Education",Data!AL299,IF(Transport!$H$4="Mixed-use Building",W302,Data!U299)))</f>
        <v>0</v>
      </c>
      <c r="E298">
        <f>IF(Transport!$H$4="Multi-unit Residential",Data!E299,IF(Transport!$H$4="Education",Data!AM299,IF(Transport!$H$4="Mixed-use Building",X302,Data!V299)))</f>
        <v>0</v>
      </c>
      <c r="F298">
        <f>IF(Transport!$H$4="Multi-unit Residential",Data!F299,IF(Transport!$H$4="Education",Data!AN299,IF(Transport!$H$4="Mixed-use Building",Y302,Data!W299)))</f>
        <v>0</v>
      </c>
      <c r="G298">
        <f>IF(Transport!$H$4="Multi-unit Residential",Data!G299,IF(Transport!$H$4="Education",Data!AO299,IF(Transport!$H$4="Mixed-use Building",Z302,Data!X299)))</f>
        <v>0</v>
      </c>
      <c r="H298">
        <f>IF(Transport!$H$4="Multi-unit Residential",Data!H299,IF(Transport!$H$4="Education",Data!AP299,IF(Transport!$H$4="Mixed-use Building",AA302,Data!Y299)))</f>
        <v>1</v>
      </c>
      <c r="I298">
        <f>IF(Transport!$H$4="Multi-unit Residential",Data!I299,IF(Transport!$H$4="Education",Data!AQ299,IF(Transport!$H$4="Mixed-use Building",AB302,Data!Z299)))</f>
        <v>0</v>
      </c>
      <c r="J298">
        <f>IF(Transport!$H$4="Multi-unit Residential",Data!J299,IF(Transport!$H$4="Education",Data!AR299,IF(Transport!$H$4="Mixed-use Building",AC302,Data!AA299)))</f>
        <v>0</v>
      </c>
      <c r="K298">
        <f>IF(Transport!$H$4="Multi-unit Residential",Data!K299,IF(Transport!$H$4="Education",Data!AS299,IF(Transport!$H$4="Mixed-use Building",AD302,Data!AB299)))</f>
        <v>0</v>
      </c>
      <c r="L298">
        <f>IF(Transport!$H$4="Multi-unit Residential",Data!L299,IF(Transport!$H$4="Education",Data!AT299,IF(Transport!$H$4="Mixed-use Building",AE302,Data!AC299)))</f>
        <v>0</v>
      </c>
      <c r="M298">
        <f>IF(Transport!$H$4="Multi-unit Residential",Data!M299,IF(Transport!$H$4="Education",Data!AU299,IF(Transport!$H$4="Mixed-use Building",AF302,Data!AD299)))</f>
        <v>0.02</v>
      </c>
      <c r="N298">
        <f>IF(Transport!$H$4="Multi-unit Residential",Data!N299,IF(Transport!$H$4="Education",Data!AV299,IF(Transport!$H$4="Mixed-use Building",AG302,Data!AE299)))</f>
        <v>0.26872934244398899</v>
      </c>
      <c r="O298">
        <f>IF(Transport!$H$4="Multi-unit Residential",Data!O299,IF(Transport!$H$4="Education",Data!AW299,IF(Transport!$H$4="Mixed-use Building",AH302,Data!AF299)))</f>
        <v>174.66634450000001</v>
      </c>
      <c r="P298">
        <f>IF(Transport!$H$4="Multi-unit Residential",Data!P299,IF(Transport!$H$4="Education",Data!AX299,IF(Transport!$H$4="Mixed-use Building",AI302,Data!AG299)))</f>
        <v>-36.895791369999998</v>
      </c>
    </row>
    <row r="299" spans="1:16" x14ac:dyDescent="0.55000000000000004">
      <c r="A299">
        <f>IF(Transport!$H$4="Multi-unit Residential",Data!A300,IF(Transport!$H$4="Education",Data!AI300,IF(Transport!$H$4="Mixed-use Building",T303,Data!R300)))</f>
        <v>130600</v>
      </c>
      <c r="B299" t="str">
        <f>IF(Transport!$H$4="Multi-unit Residential",Data!B300,IF(Transport!$H$4="Education",Data!AJ300,IF(Transport!$H$4="Mixed-use Building",U303,Data!S300)))</f>
        <v xml:space="preserve">Avondale Rosebank </v>
      </c>
      <c r="C299" t="str">
        <f>IF(Transport!$H$4="Multi-unit Residential",Data!C300,IF(Transport!$H$4="Education",Data!AK300,IF(Transport!$H$4="Mixed-use Building",V303,Data!T300)))</f>
        <v>New Zealand</v>
      </c>
      <c r="D299">
        <f>IF(Transport!$H$4="Multi-unit Residential",Data!D300,IF(Transport!$H$4="Education",Data!AL300,IF(Transport!$H$4="Mixed-use Building",W303,Data!U300)))</f>
        <v>0</v>
      </c>
      <c r="E299">
        <f>IF(Transport!$H$4="Multi-unit Residential",Data!E300,IF(Transport!$H$4="Education",Data!AM300,IF(Transport!$H$4="Mixed-use Building",X303,Data!V300)))</f>
        <v>0</v>
      </c>
      <c r="F299">
        <f>IF(Transport!$H$4="Multi-unit Residential",Data!F300,IF(Transport!$H$4="Education",Data!AN300,IF(Transport!$H$4="Mixed-use Building",Y303,Data!W300)))</f>
        <v>0</v>
      </c>
      <c r="G299">
        <f>IF(Transport!$H$4="Multi-unit Residential",Data!G300,IF(Transport!$H$4="Education",Data!AO300,IF(Transport!$H$4="Mixed-use Building",Z303,Data!X300)))</f>
        <v>0</v>
      </c>
      <c r="H299">
        <f>IF(Transport!$H$4="Multi-unit Residential",Data!H300,IF(Transport!$H$4="Education",Data!AP300,IF(Transport!$H$4="Mixed-use Building",AA303,Data!Y300)))</f>
        <v>1</v>
      </c>
      <c r="I299">
        <f>IF(Transport!$H$4="Multi-unit Residential",Data!I300,IF(Transport!$H$4="Education",Data!AQ300,IF(Transport!$H$4="Mixed-use Building",AB303,Data!Z300)))</f>
        <v>0</v>
      </c>
      <c r="J299">
        <f>IF(Transport!$H$4="Multi-unit Residential",Data!J300,IF(Transport!$H$4="Education",Data!AR300,IF(Transport!$H$4="Mixed-use Building",AC303,Data!AA300)))</f>
        <v>0</v>
      </c>
      <c r="K299">
        <f>IF(Transport!$H$4="Multi-unit Residential",Data!K300,IF(Transport!$H$4="Education",Data!AS300,IF(Transport!$H$4="Mixed-use Building",AD303,Data!AB300)))</f>
        <v>0</v>
      </c>
      <c r="L299">
        <f>IF(Transport!$H$4="Multi-unit Residential",Data!L300,IF(Transport!$H$4="Education",Data!AT300,IF(Transport!$H$4="Mixed-use Building",AE303,Data!AC300)))</f>
        <v>0</v>
      </c>
      <c r="M299">
        <f>IF(Transport!$H$4="Multi-unit Residential",Data!M300,IF(Transport!$H$4="Education",Data!AU300,IF(Transport!$H$4="Mixed-use Building",AF303,Data!AD300)))</f>
        <v>0.02</v>
      </c>
      <c r="N299">
        <f>IF(Transport!$H$4="Multi-unit Residential",Data!N300,IF(Transport!$H$4="Education",Data!AV300,IF(Transport!$H$4="Mixed-use Building",AG303,Data!AE300)))</f>
        <v>0.255467805996275</v>
      </c>
      <c r="O299">
        <f>IF(Transport!$H$4="Multi-unit Residential",Data!O300,IF(Transport!$H$4="Education",Data!AW300,IF(Transport!$H$4="Mixed-use Building",AH303,Data!AF300)))</f>
        <v>174.6796956</v>
      </c>
      <c r="P299">
        <f>IF(Transport!$H$4="Multi-unit Residential",Data!P300,IF(Transport!$H$4="Education",Data!AX300,IF(Transport!$H$4="Mixed-use Building",AI303,Data!AG300)))</f>
        <v>-36.889036279999999</v>
      </c>
    </row>
    <row r="300" spans="1:16" x14ac:dyDescent="0.55000000000000004">
      <c r="A300">
        <f>IF(Transport!$H$4="Multi-unit Residential",Data!A301,IF(Transport!$H$4="Education",Data!AI301,IF(Transport!$H$4="Mixed-use Building",T304,Data!R301)))</f>
        <v>130700</v>
      </c>
      <c r="B300" t="str">
        <f>IF(Transport!$H$4="Multi-unit Residential",Data!B301,IF(Transport!$H$4="Education",Data!AJ301,IF(Transport!$H$4="Mixed-use Building",U304,Data!S301)))</f>
        <v>Narrow Neck</v>
      </c>
      <c r="C300" t="str">
        <f>IF(Transport!$H$4="Multi-unit Residential",Data!C301,IF(Transport!$H$4="Education",Data!AK301,IF(Transport!$H$4="Mixed-use Building",V304,Data!T301)))</f>
        <v>New Zealand</v>
      </c>
      <c r="D300">
        <f>IF(Transport!$H$4="Multi-unit Residential",Data!D301,IF(Transport!$H$4="Education",Data!AL301,IF(Transport!$H$4="Mixed-use Building",W304,Data!U301)))</f>
        <v>0</v>
      </c>
      <c r="E300">
        <f>IF(Transport!$H$4="Multi-unit Residential",Data!E301,IF(Transport!$H$4="Education",Data!AM301,IF(Transport!$H$4="Mixed-use Building",X304,Data!V301)))</f>
        <v>0</v>
      </c>
      <c r="F300">
        <f>IF(Transport!$H$4="Multi-unit Residential",Data!F301,IF(Transport!$H$4="Education",Data!AN301,IF(Transport!$H$4="Mixed-use Building",Y304,Data!W301)))</f>
        <v>0</v>
      </c>
      <c r="G300">
        <f>IF(Transport!$H$4="Multi-unit Residential",Data!G301,IF(Transport!$H$4="Education",Data!AO301,IF(Transport!$H$4="Mixed-use Building",Z304,Data!X301)))</f>
        <v>0</v>
      </c>
      <c r="H300">
        <f>IF(Transport!$H$4="Multi-unit Residential",Data!H301,IF(Transport!$H$4="Education",Data!AP301,IF(Transport!$H$4="Mixed-use Building",AA304,Data!Y301)))</f>
        <v>0.9</v>
      </c>
      <c r="I300">
        <f>IF(Transport!$H$4="Multi-unit Residential",Data!I301,IF(Transport!$H$4="Education",Data!AQ301,IF(Transport!$H$4="Mixed-use Building",AB304,Data!Z301)))</f>
        <v>0</v>
      </c>
      <c r="J300">
        <f>IF(Transport!$H$4="Multi-unit Residential",Data!J301,IF(Transport!$H$4="Education",Data!AR301,IF(Transport!$H$4="Mixed-use Building",AC304,Data!AA301)))</f>
        <v>0</v>
      </c>
      <c r="K300">
        <f>IF(Transport!$H$4="Multi-unit Residential",Data!K301,IF(Transport!$H$4="Education",Data!AS301,IF(Transport!$H$4="Mixed-use Building",AD304,Data!AB301)))</f>
        <v>0</v>
      </c>
      <c r="L300">
        <f>IF(Transport!$H$4="Multi-unit Residential",Data!L301,IF(Transport!$H$4="Education",Data!AT301,IF(Transport!$H$4="Mixed-use Building",AE304,Data!AC301)))</f>
        <v>0.1</v>
      </c>
      <c r="M300">
        <f>IF(Transport!$H$4="Multi-unit Residential",Data!M301,IF(Transport!$H$4="Education",Data!AU301,IF(Transport!$H$4="Mixed-use Building",AF304,Data!AD301)))</f>
        <v>0.02</v>
      </c>
      <c r="N300">
        <f>IF(Transport!$H$4="Multi-unit Residential",Data!N301,IF(Transport!$H$4="Education",Data!AV301,IF(Transport!$H$4="Mixed-use Building",AG304,Data!AE301)))</f>
        <v>0.87201473135724705</v>
      </c>
      <c r="O300">
        <f>IF(Transport!$H$4="Multi-unit Residential",Data!O301,IF(Transport!$H$4="Education",Data!AW301,IF(Transport!$H$4="Mixed-use Building",AH304,Data!AF301)))</f>
        <v>174.79661049999899</v>
      </c>
      <c r="P300">
        <f>IF(Transport!$H$4="Multi-unit Residential",Data!P301,IF(Transport!$H$4="Education",Data!AX301,IF(Transport!$H$4="Mixed-use Building",AI304,Data!AG301)))</f>
        <v>-36.815693670000002</v>
      </c>
    </row>
    <row r="301" spans="1:16" x14ac:dyDescent="0.55000000000000004">
      <c r="A301">
        <f>IF(Transport!$H$4="Multi-unit Residential",Data!A302,IF(Transport!$H$4="Education",Data!AI302,IF(Transport!$H$4="Mixed-use Building",T305,Data!R302)))</f>
        <v>130800</v>
      </c>
      <c r="B301" t="str">
        <f>IF(Transport!$H$4="Multi-unit Residential",Data!B302,IF(Transport!$H$4="Education",Data!AJ302,IF(Transport!$H$4="Mixed-use Building",U305,Data!S302)))</f>
        <v>Glen Eden North</v>
      </c>
      <c r="C301" t="str">
        <f>IF(Transport!$H$4="Multi-unit Residential",Data!C302,IF(Transport!$H$4="Education",Data!AK302,IF(Transport!$H$4="Mixed-use Building",V305,Data!T302)))</f>
        <v>New Zealand</v>
      </c>
      <c r="D301">
        <f>IF(Transport!$H$4="Multi-unit Residential",Data!D302,IF(Transport!$H$4="Education",Data!AL302,IF(Transport!$H$4="Mixed-use Building",W305,Data!U302)))</f>
        <v>0</v>
      </c>
      <c r="E301">
        <f>IF(Transport!$H$4="Multi-unit Residential",Data!E302,IF(Transport!$H$4="Education",Data!AM302,IF(Transport!$H$4="Mixed-use Building",X305,Data!V302)))</f>
        <v>0</v>
      </c>
      <c r="F301">
        <f>IF(Transport!$H$4="Multi-unit Residential",Data!F302,IF(Transport!$H$4="Education",Data!AN302,IF(Transport!$H$4="Mixed-use Building",Y305,Data!W302)))</f>
        <v>0</v>
      </c>
      <c r="G301">
        <f>IF(Transport!$H$4="Multi-unit Residential",Data!G302,IF(Transport!$H$4="Education",Data!AO302,IF(Transport!$H$4="Mixed-use Building",Z305,Data!X302)))</f>
        <v>0</v>
      </c>
      <c r="H301">
        <f>IF(Transport!$H$4="Multi-unit Residential",Data!H302,IF(Transport!$H$4="Education",Data!AP302,IF(Transport!$H$4="Mixed-use Building",AA305,Data!Y302)))</f>
        <v>1</v>
      </c>
      <c r="I301">
        <f>IF(Transport!$H$4="Multi-unit Residential",Data!I302,IF(Transport!$H$4="Education",Data!AQ302,IF(Transport!$H$4="Mixed-use Building",AB305,Data!Z302)))</f>
        <v>0</v>
      </c>
      <c r="J301">
        <f>IF(Transport!$H$4="Multi-unit Residential",Data!J302,IF(Transport!$H$4="Education",Data!AR302,IF(Transport!$H$4="Mixed-use Building",AC305,Data!AA302)))</f>
        <v>0</v>
      </c>
      <c r="K301">
        <f>IF(Transport!$H$4="Multi-unit Residential",Data!K302,IF(Transport!$H$4="Education",Data!AS302,IF(Transport!$H$4="Mixed-use Building",AD305,Data!AB302)))</f>
        <v>0</v>
      </c>
      <c r="L301">
        <f>IF(Transport!$H$4="Multi-unit Residential",Data!L302,IF(Transport!$H$4="Education",Data!AT302,IF(Transport!$H$4="Mixed-use Building",AE305,Data!AC302)))</f>
        <v>0</v>
      </c>
      <c r="M301">
        <f>IF(Transport!$H$4="Multi-unit Residential",Data!M302,IF(Transport!$H$4="Education",Data!AU302,IF(Transport!$H$4="Mixed-use Building",AF305,Data!AD302)))</f>
        <v>0.02</v>
      </c>
      <c r="N301">
        <f>IF(Transport!$H$4="Multi-unit Residential",Data!N302,IF(Transport!$H$4="Education",Data!AV302,IF(Transport!$H$4="Mixed-use Building",AG305,Data!AE302)))</f>
        <v>2.54335735778244</v>
      </c>
      <c r="O301">
        <f>IF(Transport!$H$4="Multi-unit Residential",Data!O302,IF(Transport!$H$4="Education",Data!AW302,IF(Transport!$H$4="Mixed-use Building",AH305,Data!AF302)))</f>
        <v>174.65702959999999</v>
      </c>
      <c r="P301">
        <f>IF(Transport!$H$4="Multi-unit Residential",Data!P302,IF(Transport!$H$4="Education",Data!AX302,IF(Transport!$H$4="Mixed-use Building",AI305,Data!AG302)))</f>
        <v>-36.907682250000001</v>
      </c>
    </row>
    <row r="302" spans="1:16" x14ac:dyDescent="0.55000000000000004">
      <c r="A302">
        <f>IF(Transport!$H$4="Multi-unit Residential",Data!A303,IF(Transport!$H$4="Education",Data!AI303,IF(Transport!$H$4="Mixed-use Building",T306,Data!R303)))</f>
        <v>130900</v>
      </c>
      <c r="B302" t="str">
        <f>IF(Transport!$H$4="Multi-unit Residential",Data!B303,IF(Transport!$H$4="Education",Data!AJ303,IF(Transport!$H$4="Mixed-use Building",U306,Data!S303)))</f>
        <v>Glen Eden Woodglen</v>
      </c>
      <c r="C302" t="str">
        <f>IF(Transport!$H$4="Multi-unit Residential",Data!C303,IF(Transport!$H$4="Education",Data!AK303,IF(Transport!$H$4="Mixed-use Building",V306,Data!T303)))</f>
        <v>New Zealand</v>
      </c>
      <c r="D302">
        <f>IF(Transport!$H$4="Multi-unit Residential",Data!D303,IF(Transport!$H$4="Education",Data!AL303,IF(Transport!$H$4="Mixed-use Building",W306,Data!U303)))</f>
        <v>0</v>
      </c>
      <c r="E302">
        <f>IF(Transport!$H$4="Multi-unit Residential",Data!E303,IF(Transport!$H$4="Education",Data!AM303,IF(Transport!$H$4="Mixed-use Building",X306,Data!V303)))</f>
        <v>0</v>
      </c>
      <c r="F302">
        <f>IF(Transport!$H$4="Multi-unit Residential",Data!F303,IF(Transport!$H$4="Education",Data!AN303,IF(Transport!$H$4="Mixed-use Building",Y306,Data!W303)))</f>
        <v>0</v>
      </c>
      <c r="G302">
        <f>IF(Transport!$H$4="Multi-unit Residential",Data!G303,IF(Transport!$H$4="Education",Data!AO303,IF(Transport!$H$4="Mixed-use Building",Z306,Data!X303)))</f>
        <v>0</v>
      </c>
      <c r="H302">
        <f>IF(Transport!$H$4="Multi-unit Residential",Data!H303,IF(Transport!$H$4="Education",Data!AP303,IF(Transport!$H$4="Mixed-use Building",AA306,Data!Y303)))</f>
        <v>1</v>
      </c>
      <c r="I302">
        <f>IF(Transport!$H$4="Multi-unit Residential",Data!I303,IF(Transport!$H$4="Education",Data!AQ303,IF(Transport!$H$4="Mixed-use Building",AB306,Data!Z303)))</f>
        <v>0</v>
      </c>
      <c r="J302">
        <f>IF(Transport!$H$4="Multi-unit Residential",Data!J303,IF(Transport!$H$4="Education",Data!AR303,IF(Transport!$H$4="Mixed-use Building",AC306,Data!AA303)))</f>
        <v>0</v>
      </c>
      <c r="K302">
        <f>IF(Transport!$H$4="Multi-unit Residential",Data!K303,IF(Transport!$H$4="Education",Data!AS303,IF(Transport!$H$4="Mixed-use Building",AD306,Data!AB303)))</f>
        <v>0</v>
      </c>
      <c r="L302">
        <f>IF(Transport!$H$4="Multi-unit Residential",Data!L303,IF(Transport!$H$4="Education",Data!AT303,IF(Transport!$H$4="Mixed-use Building",AE306,Data!AC303)))</f>
        <v>0</v>
      </c>
      <c r="M302">
        <f>IF(Transport!$H$4="Multi-unit Residential",Data!M303,IF(Transport!$H$4="Education",Data!AU303,IF(Transport!$H$4="Mixed-use Building",AF306,Data!AD303)))</f>
        <v>0.02</v>
      </c>
      <c r="N302">
        <f>IF(Transport!$H$4="Multi-unit Residential",Data!N303,IF(Transport!$H$4="Education",Data!AV303,IF(Transport!$H$4="Mixed-use Building",AG306,Data!AE303)))</f>
        <v>3.22467403431917</v>
      </c>
      <c r="O302">
        <f>IF(Transport!$H$4="Multi-unit Residential",Data!O303,IF(Transport!$H$4="Education",Data!AW303,IF(Transport!$H$4="Mixed-use Building",AH306,Data!AF303)))</f>
        <v>174.64329809999899</v>
      </c>
      <c r="P302">
        <f>IF(Transport!$H$4="Multi-unit Residential",Data!P303,IF(Transport!$H$4="Education",Data!AX303,IF(Transport!$H$4="Mixed-use Building",AI306,Data!AG303)))</f>
        <v>-36.917476700000002</v>
      </c>
    </row>
    <row r="303" spans="1:16" x14ac:dyDescent="0.55000000000000004">
      <c r="A303">
        <f>IF(Transport!$H$4="Multi-unit Residential",Data!A304,IF(Transport!$H$4="Education",Data!AI304,IF(Transport!$H$4="Mixed-use Building",T307,Data!R304)))</f>
        <v>131000</v>
      </c>
      <c r="B303" t="str">
        <f>IF(Transport!$H$4="Multi-unit Residential",Data!B304,IF(Transport!$H$4="Education",Data!AJ304,IF(Transport!$H$4="Mixed-use Building",U307,Data!S304)))</f>
        <v>Kelston South</v>
      </c>
      <c r="C303" t="str">
        <f>IF(Transport!$H$4="Multi-unit Residential",Data!C304,IF(Transport!$H$4="Education",Data!AK304,IF(Transport!$H$4="Mixed-use Building",V307,Data!T304)))</f>
        <v>New Zealand</v>
      </c>
      <c r="D303">
        <f>IF(Transport!$H$4="Multi-unit Residential",Data!D304,IF(Transport!$H$4="Education",Data!AL304,IF(Transport!$H$4="Mixed-use Building",W307,Data!U304)))</f>
        <v>0</v>
      </c>
      <c r="E303">
        <f>IF(Transport!$H$4="Multi-unit Residential",Data!E304,IF(Transport!$H$4="Education",Data!AM304,IF(Transport!$H$4="Mixed-use Building",X307,Data!V304)))</f>
        <v>0</v>
      </c>
      <c r="F303">
        <f>IF(Transport!$H$4="Multi-unit Residential",Data!F304,IF(Transport!$H$4="Education",Data!AN304,IF(Transport!$H$4="Mixed-use Building",Y307,Data!W304)))</f>
        <v>0</v>
      </c>
      <c r="G303">
        <f>IF(Transport!$H$4="Multi-unit Residential",Data!G304,IF(Transport!$H$4="Education",Data!AO304,IF(Transport!$H$4="Mixed-use Building",Z307,Data!X304)))</f>
        <v>0</v>
      </c>
      <c r="H303">
        <f>IF(Transport!$H$4="Multi-unit Residential",Data!H304,IF(Transport!$H$4="Education",Data!AP304,IF(Transport!$H$4="Mixed-use Building",AA307,Data!Y304)))</f>
        <v>0.96</v>
      </c>
      <c r="I303">
        <f>IF(Transport!$H$4="Multi-unit Residential",Data!I304,IF(Transport!$H$4="Education",Data!AQ304,IF(Transport!$H$4="Mixed-use Building",AB307,Data!Z304)))</f>
        <v>0</v>
      </c>
      <c r="J303">
        <f>IF(Transport!$H$4="Multi-unit Residential",Data!J304,IF(Transport!$H$4="Education",Data!AR304,IF(Transport!$H$4="Mixed-use Building",AC307,Data!AA304)))</f>
        <v>0</v>
      </c>
      <c r="K303">
        <f>IF(Transport!$H$4="Multi-unit Residential",Data!K304,IF(Transport!$H$4="Education",Data!AS304,IF(Transport!$H$4="Mixed-use Building",AD307,Data!AB304)))</f>
        <v>0</v>
      </c>
      <c r="L303">
        <f>IF(Transport!$H$4="Multi-unit Residential",Data!L304,IF(Transport!$H$4="Education",Data!AT304,IF(Transport!$H$4="Mixed-use Building",AE307,Data!AC304)))</f>
        <v>0.04</v>
      </c>
      <c r="M303">
        <f>IF(Transport!$H$4="Multi-unit Residential",Data!M304,IF(Transport!$H$4="Education",Data!AU304,IF(Transport!$H$4="Mixed-use Building",AF307,Data!AD304)))</f>
        <v>0.02</v>
      </c>
      <c r="N303">
        <f>IF(Transport!$H$4="Multi-unit Residential",Data!N304,IF(Transport!$H$4="Education",Data!AV304,IF(Transport!$H$4="Mixed-use Building",AG307,Data!AE304)))</f>
        <v>3.2760560656427198</v>
      </c>
      <c r="O303">
        <f>IF(Transport!$H$4="Multi-unit Residential",Data!O304,IF(Transport!$H$4="Education",Data!AW304,IF(Transport!$H$4="Mixed-use Building",AH307,Data!AF304)))</f>
        <v>174.6626679</v>
      </c>
      <c r="P303">
        <f>IF(Transport!$H$4="Multi-unit Residential",Data!P304,IF(Transport!$H$4="Education",Data!AX304,IF(Transport!$H$4="Mixed-use Building",AI307,Data!AG304)))</f>
        <v>-36.903806430000003</v>
      </c>
    </row>
    <row r="304" spans="1:16" x14ac:dyDescent="0.55000000000000004">
      <c r="A304">
        <f>IF(Transport!$H$4="Multi-unit Residential",Data!A305,IF(Transport!$H$4="Education",Data!AI305,IF(Transport!$H$4="Mixed-use Building",T308,Data!R305)))</f>
        <v>131100</v>
      </c>
      <c r="B304" t="str">
        <f>IF(Transport!$H$4="Multi-unit Residential",Data!B305,IF(Transport!$H$4="Education",Data!AJ305,IF(Transport!$H$4="Mixed-use Building",U308,Data!S305)))</f>
        <v>Waterview</v>
      </c>
      <c r="C304" t="str">
        <f>IF(Transport!$H$4="Multi-unit Residential",Data!C305,IF(Transport!$H$4="Education",Data!AK305,IF(Transport!$H$4="Mixed-use Building",V308,Data!T305)))</f>
        <v>New Zealand</v>
      </c>
      <c r="D304">
        <f>IF(Transport!$H$4="Multi-unit Residential",Data!D305,IF(Transport!$H$4="Education",Data!AL305,IF(Transport!$H$4="Mixed-use Building",W308,Data!U305)))</f>
        <v>0</v>
      </c>
      <c r="E304">
        <f>IF(Transport!$H$4="Multi-unit Residential",Data!E305,IF(Transport!$H$4="Education",Data!AM305,IF(Transport!$H$4="Mixed-use Building",X308,Data!V305)))</f>
        <v>0</v>
      </c>
      <c r="F304">
        <f>IF(Transport!$H$4="Multi-unit Residential",Data!F305,IF(Transport!$H$4="Education",Data!AN305,IF(Transport!$H$4="Mixed-use Building",Y308,Data!W305)))</f>
        <v>0</v>
      </c>
      <c r="G304">
        <f>IF(Transport!$H$4="Multi-unit Residential",Data!G305,IF(Transport!$H$4="Education",Data!AO305,IF(Transport!$H$4="Mixed-use Building",Z308,Data!X305)))</f>
        <v>0</v>
      </c>
      <c r="H304">
        <f>IF(Transport!$H$4="Multi-unit Residential",Data!H305,IF(Transport!$H$4="Education",Data!AP305,IF(Transport!$H$4="Mixed-use Building",AA308,Data!Y305)))</f>
        <v>1</v>
      </c>
      <c r="I304">
        <f>IF(Transport!$H$4="Multi-unit Residential",Data!I305,IF(Transport!$H$4="Education",Data!AQ305,IF(Transport!$H$4="Mixed-use Building",AB308,Data!Z305)))</f>
        <v>0</v>
      </c>
      <c r="J304">
        <f>IF(Transport!$H$4="Multi-unit Residential",Data!J305,IF(Transport!$H$4="Education",Data!AR305,IF(Transport!$H$4="Mixed-use Building",AC308,Data!AA305)))</f>
        <v>0</v>
      </c>
      <c r="K304">
        <f>IF(Transport!$H$4="Multi-unit Residential",Data!K305,IF(Transport!$H$4="Education",Data!AS305,IF(Transport!$H$4="Mixed-use Building",AD308,Data!AB305)))</f>
        <v>0</v>
      </c>
      <c r="L304">
        <f>IF(Transport!$H$4="Multi-unit Residential",Data!L305,IF(Transport!$H$4="Education",Data!AT305,IF(Transport!$H$4="Mixed-use Building",AE308,Data!AC305)))</f>
        <v>0</v>
      </c>
      <c r="M304">
        <f>IF(Transport!$H$4="Multi-unit Residential",Data!M305,IF(Transport!$H$4="Education",Data!AU305,IF(Transport!$H$4="Mixed-use Building",AF308,Data!AD305)))</f>
        <v>0.02</v>
      </c>
      <c r="N304" t="str">
        <f>IF(Transport!$H$4="Multi-unit Residential",Data!N305,IF(Transport!$H$4="Education",Data!AV305,IF(Transport!$H$4="Mixed-use Building",AG308,Data!AE305)))</f>
        <v>?</v>
      </c>
      <c r="O304">
        <f>IF(Transport!$H$4="Multi-unit Residential",Data!O305,IF(Transport!$H$4="Education",Data!AW305,IF(Transport!$H$4="Mixed-use Building",AH308,Data!AF305)))</f>
        <v>174.69936139999999</v>
      </c>
      <c r="P304">
        <f>IF(Transport!$H$4="Multi-unit Residential",Data!P305,IF(Transport!$H$4="Education",Data!AX305,IF(Transport!$H$4="Mixed-use Building",AI308,Data!AG305)))</f>
        <v>-36.879480540000003</v>
      </c>
    </row>
    <row r="305" spans="1:16" x14ac:dyDescent="0.55000000000000004">
      <c r="A305">
        <f>IF(Transport!$H$4="Multi-unit Residential",Data!A306,IF(Transport!$H$4="Education",Data!AI306,IF(Transport!$H$4="Mixed-use Building",T309,Data!R306)))</f>
        <v>131200</v>
      </c>
      <c r="B305" t="str">
        <f>IF(Transport!$H$4="Multi-unit Residential",Data!B306,IF(Transport!$H$4="Education",Data!AJ306,IF(Transport!$H$4="Mixed-use Building",U309,Data!S306)))</f>
        <v>Ponsonby East</v>
      </c>
      <c r="C305" t="str">
        <f>IF(Transport!$H$4="Multi-unit Residential",Data!C306,IF(Transport!$H$4="Education",Data!AK306,IF(Transport!$H$4="Mixed-use Building",V309,Data!T306)))</f>
        <v>New Zealand</v>
      </c>
      <c r="D305">
        <f>IF(Transport!$H$4="Multi-unit Residential",Data!D306,IF(Transport!$H$4="Education",Data!AL306,IF(Transport!$H$4="Mixed-use Building",W309,Data!U306)))</f>
        <v>0</v>
      </c>
      <c r="E305">
        <f>IF(Transport!$H$4="Multi-unit Residential",Data!E306,IF(Transport!$H$4="Education",Data!AM306,IF(Transport!$H$4="Mixed-use Building",X309,Data!V306)))</f>
        <v>0.02</v>
      </c>
      <c r="F305">
        <f>IF(Transport!$H$4="Multi-unit Residential",Data!F306,IF(Transport!$H$4="Education",Data!AN306,IF(Transport!$H$4="Mixed-use Building",Y309,Data!W306)))</f>
        <v>0</v>
      </c>
      <c r="G305">
        <f>IF(Transport!$H$4="Multi-unit Residential",Data!G306,IF(Transport!$H$4="Education",Data!AO306,IF(Transport!$H$4="Mixed-use Building",Z309,Data!X306)))</f>
        <v>0</v>
      </c>
      <c r="H305">
        <f>IF(Transport!$H$4="Multi-unit Residential",Data!H306,IF(Transport!$H$4="Education",Data!AP306,IF(Transport!$H$4="Mixed-use Building",AA309,Data!Y306)))</f>
        <v>0.76</v>
      </c>
      <c r="I305">
        <f>IF(Transport!$H$4="Multi-unit Residential",Data!I306,IF(Transport!$H$4="Education",Data!AQ306,IF(Transport!$H$4="Mixed-use Building",AB309,Data!Z306)))</f>
        <v>0</v>
      </c>
      <c r="J305">
        <f>IF(Transport!$H$4="Multi-unit Residential",Data!J306,IF(Transport!$H$4="Education",Data!AR306,IF(Transport!$H$4="Mixed-use Building",AC309,Data!AA306)))</f>
        <v>0</v>
      </c>
      <c r="K305">
        <f>IF(Transport!$H$4="Multi-unit Residential",Data!K306,IF(Transport!$H$4="Education",Data!AS306,IF(Transport!$H$4="Mixed-use Building",AD309,Data!AB306)))</f>
        <v>0</v>
      </c>
      <c r="L305">
        <f>IF(Transport!$H$4="Multi-unit Residential",Data!L306,IF(Transport!$H$4="Education",Data!AT306,IF(Transport!$H$4="Mixed-use Building",AE309,Data!AC306)))</f>
        <v>0.22</v>
      </c>
      <c r="M305">
        <f>IF(Transport!$H$4="Multi-unit Residential",Data!M306,IF(Transport!$H$4="Education",Data!AU306,IF(Transport!$H$4="Mixed-use Building",AF309,Data!AD306)))</f>
        <v>0.02</v>
      </c>
      <c r="N305">
        <f>IF(Transport!$H$4="Multi-unit Residential",Data!N306,IF(Transport!$H$4="Education",Data!AV306,IF(Transport!$H$4="Mixed-use Building",AG309,Data!AE306)))</f>
        <v>3.8394385879581501</v>
      </c>
      <c r="O305">
        <f>IF(Transport!$H$4="Multi-unit Residential",Data!O306,IF(Transport!$H$4="Education",Data!AW306,IF(Transport!$H$4="Mixed-use Building",AH309,Data!AF306)))</f>
        <v>174.74159319999899</v>
      </c>
      <c r="P305">
        <f>IF(Transport!$H$4="Multi-unit Residential",Data!P306,IF(Transport!$H$4="Education",Data!AX306,IF(Transport!$H$4="Mixed-use Building",AI309,Data!AG306)))</f>
        <v>-36.851379510000001</v>
      </c>
    </row>
    <row r="306" spans="1:16" x14ac:dyDescent="0.55000000000000004">
      <c r="A306">
        <f>IF(Transport!$H$4="Multi-unit Residential",Data!A307,IF(Transport!$H$4="Education",Data!AI307,IF(Transport!$H$4="Mixed-use Building",T310,Data!R307)))</f>
        <v>131300</v>
      </c>
      <c r="B306" t="str">
        <f>IF(Transport!$H$4="Multi-unit Residential",Data!B307,IF(Transport!$H$4="Education",Data!AJ307,IF(Transport!$H$4="Mixed-use Building",U310,Data!S307)))</f>
        <v>Wynyard-Viaduct</v>
      </c>
      <c r="C306" t="str">
        <f>IF(Transport!$H$4="Multi-unit Residential",Data!C307,IF(Transport!$H$4="Education",Data!AK307,IF(Transport!$H$4="Mixed-use Building",V310,Data!T307)))</f>
        <v>New Zealand</v>
      </c>
      <c r="D306">
        <f>IF(Transport!$H$4="Multi-unit Residential",Data!D307,IF(Transport!$H$4="Education",Data!AL307,IF(Transport!$H$4="Mixed-use Building",W310,Data!U307)))</f>
        <v>0.09</v>
      </c>
      <c r="E306">
        <f>IF(Transport!$H$4="Multi-unit Residential",Data!E307,IF(Transport!$H$4="Education",Data!AM307,IF(Transport!$H$4="Mixed-use Building",X310,Data!V307)))</f>
        <v>0.28999999999999998</v>
      </c>
      <c r="F306">
        <f>IF(Transport!$H$4="Multi-unit Residential",Data!F307,IF(Transport!$H$4="Education",Data!AN307,IF(Transport!$H$4="Mixed-use Building",Y310,Data!W307)))</f>
        <v>0.03</v>
      </c>
      <c r="G306">
        <f>IF(Transport!$H$4="Multi-unit Residential",Data!G307,IF(Transport!$H$4="Education",Data!AO307,IF(Transport!$H$4="Mixed-use Building",Z310,Data!X307)))</f>
        <v>0</v>
      </c>
      <c r="H306">
        <f>IF(Transport!$H$4="Multi-unit Residential",Data!H307,IF(Transport!$H$4="Education",Data!AP307,IF(Transport!$H$4="Mixed-use Building",AA310,Data!Y307)))</f>
        <v>0.48</v>
      </c>
      <c r="I306">
        <f>IF(Transport!$H$4="Multi-unit Residential",Data!I307,IF(Transport!$H$4="Education",Data!AQ307,IF(Transport!$H$4="Mixed-use Building",AB310,Data!Z307)))</f>
        <v>0</v>
      </c>
      <c r="J306">
        <f>IF(Transport!$H$4="Multi-unit Residential",Data!J307,IF(Transport!$H$4="Education",Data!AR307,IF(Transport!$H$4="Mixed-use Building",AC310,Data!AA307)))</f>
        <v>0</v>
      </c>
      <c r="K306">
        <f>IF(Transport!$H$4="Multi-unit Residential",Data!K307,IF(Transport!$H$4="Education",Data!AS307,IF(Transport!$H$4="Mixed-use Building",AD310,Data!AB307)))</f>
        <v>0.02</v>
      </c>
      <c r="L306">
        <f>IF(Transport!$H$4="Multi-unit Residential",Data!L307,IF(Transport!$H$4="Education",Data!AT307,IF(Transport!$H$4="Mixed-use Building",AE310,Data!AC307)))</f>
        <v>0.09</v>
      </c>
      <c r="M306">
        <f>IF(Transport!$H$4="Multi-unit Residential",Data!M307,IF(Transport!$H$4="Education",Data!AU307,IF(Transport!$H$4="Mixed-use Building",AF310,Data!AD307)))</f>
        <v>0.02</v>
      </c>
      <c r="N306">
        <f>IF(Transport!$H$4="Multi-unit Residential",Data!N307,IF(Transport!$H$4="Education",Data!AV307,IF(Transport!$H$4="Mixed-use Building",AG310,Data!AE307)))</f>
        <v>9.3465038726921197</v>
      </c>
      <c r="O306">
        <f>IF(Transport!$H$4="Multi-unit Residential",Data!O307,IF(Transport!$H$4="Education",Data!AW307,IF(Transport!$H$4="Mixed-use Building",AH310,Data!AF307)))</f>
        <v>174.75790090000001</v>
      </c>
      <c r="P306">
        <f>IF(Transport!$H$4="Multi-unit Residential",Data!P307,IF(Transport!$H$4="Education",Data!AX307,IF(Transport!$H$4="Mixed-use Building",AI310,Data!AG307)))</f>
        <v>-36.842320549999997</v>
      </c>
    </row>
    <row r="307" spans="1:16" x14ac:dyDescent="0.55000000000000004">
      <c r="A307">
        <f>IF(Transport!$H$4="Multi-unit Residential",Data!A308,IF(Transport!$H$4="Education",Data!AI308,IF(Transport!$H$4="Mixed-use Building",T311,Data!R308)))</f>
        <v>131400</v>
      </c>
      <c r="B307" t="str">
        <f>IF(Transport!$H$4="Multi-unit Residential",Data!B308,IF(Transport!$H$4="Education",Data!AJ308,IF(Transport!$H$4="Mixed-use Building",U311,Data!S308)))</f>
        <v>Stanley Point</v>
      </c>
      <c r="C307" t="str">
        <f>IF(Transport!$H$4="Multi-unit Residential",Data!C308,IF(Transport!$H$4="Education",Data!AK308,IF(Transport!$H$4="Mixed-use Building",V311,Data!T308)))</f>
        <v>New Zealand</v>
      </c>
      <c r="D307">
        <f>IF(Transport!$H$4="Multi-unit Residential",Data!D308,IF(Transport!$H$4="Education",Data!AL308,IF(Transport!$H$4="Mixed-use Building",W311,Data!U308)))</f>
        <v>0</v>
      </c>
      <c r="E307">
        <f>IF(Transport!$H$4="Multi-unit Residential",Data!E308,IF(Transport!$H$4="Education",Data!AM308,IF(Transport!$H$4="Mixed-use Building",X311,Data!V308)))</f>
        <v>0</v>
      </c>
      <c r="F307">
        <f>IF(Transport!$H$4="Multi-unit Residential",Data!F308,IF(Transport!$H$4="Education",Data!AN308,IF(Transport!$H$4="Mixed-use Building",Y311,Data!W308)))</f>
        <v>0</v>
      </c>
      <c r="G307">
        <f>IF(Transport!$H$4="Multi-unit Residential",Data!G308,IF(Transport!$H$4="Education",Data!AO308,IF(Transport!$H$4="Mixed-use Building",Z311,Data!X308)))</f>
        <v>0</v>
      </c>
      <c r="H307">
        <f>IF(Transport!$H$4="Multi-unit Residential",Data!H308,IF(Transport!$H$4="Education",Data!AP308,IF(Transport!$H$4="Mixed-use Building",AA311,Data!Y308)))</f>
        <v>0.79</v>
      </c>
      <c r="I307">
        <f>IF(Transport!$H$4="Multi-unit Residential",Data!I308,IF(Transport!$H$4="Education",Data!AQ308,IF(Transport!$H$4="Mixed-use Building",AB311,Data!Z308)))</f>
        <v>0.01</v>
      </c>
      <c r="J307">
        <f>IF(Transport!$H$4="Multi-unit Residential",Data!J308,IF(Transport!$H$4="Education",Data!AR308,IF(Transport!$H$4="Mixed-use Building",AC311,Data!AA308)))</f>
        <v>0</v>
      </c>
      <c r="K307">
        <f>IF(Transport!$H$4="Multi-unit Residential",Data!K308,IF(Transport!$H$4="Education",Data!AS308,IF(Transport!$H$4="Mixed-use Building",AD311,Data!AB308)))</f>
        <v>0.03</v>
      </c>
      <c r="L307">
        <f>IF(Transport!$H$4="Multi-unit Residential",Data!L308,IF(Transport!$H$4="Education",Data!AT308,IF(Transport!$H$4="Mixed-use Building",AE311,Data!AC308)))</f>
        <v>0.17</v>
      </c>
      <c r="M307">
        <f>IF(Transport!$H$4="Multi-unit Residential",Data!M308,IF(Transport!$H$4="Education",Data!AU308,IF(Transport!$H$4="Mixed-use Building",AF311,Data!AD308)))</f>
        <v>0.02</v>
      </c>
      <c r="N307">
        <f>IF(Transport!$H$4="Multi-unit Residential",Data!N308,IF(Transport!$H$4="Education",Data!AV308,IF(Transport!$H$4="Mixed-use Building",AG311,Data!AE308)))</f>
        <v>5.3853106181739197</v>
      </c>
      <c r="O307">
        <f>IF(Transport!$H$4="Multi-unit Residential",Data!O308,IF(Transport!$H$4="Education",Data!AW308,IF(Transport!$H$4="Mixed-use Building",AH311,Data!AF308)))</f>
        <v>174.78410769999999</v>
      </c>
      <c r="P307">
        <f>IF(Transport!$H$4="Multi-unit Residential",Data!P308,IF(Transport!$H$4="Education",Data!AX308,IF(Transport!$H$4="Mixed-use Building",AI311,Data!AG308)))</f>
        <v>-36.826567179999998</v>
      </c>
    </row>
    <row r="308" spans="1:16" x14ac:dyDescent="0.55000000000000004">
      <c r="A308">
        <f>IF(Transport!$H$4="Multi-unit Residential",Data!A309,IF(Transport!$H$4="Education",Data!AI309,IF(Transport!$H$4="Mixed-use Building",T312,Data!R309)))</f>
        <v>131500</v>
      </c>
      <c r="B308" t="str">
        <f>IF(Transport!$H$4="Multi-unit Residential",Data!B309,IF(Transport!$H$4="Education",Data!AJ309,IF(Transport!$H$4="Mixed-use Building",U312,Data!S309)))</f>
        <v>Glen Eden Central</v>
      </c>
      <c r="C308" t="str">
        <f>IF(Transport!$H$4="Multi-unit Residential",Data!C309,IF(Transport!$H$4="Education",Data!AK309,IF(Transport!$H$4="Mixed-use Building",V312,Data!T309)))</f>
        <v>New Zealand</v>
      </c>
      <c r="D308">
        <f>IF(Transport!$H$4="Multi-unit Residential",Data!D309,IF(Transport!$H$4="Education",Data!AL309,IF(Transport!$H$4="Mixed-use Building",W312,Data!U309)))</f>
        <v>0</v>
      </c>
      <c r="E308">
        <f>IF(Transport!$H$4="Multi-unit Residential",Data!E309,IF(Transport!$H$4="Education",Data!AM309,IF(Transport!$H$4="Mixed-use Building",X312,Data!V309)))</f>
        <v>0</v>
      </c>
      <c r="F308">
        <f>IF(Transport!$H$4="Multi-unit Residential",Data!F309,IF(Transport!$H$4="Education",Data!AN309,IF(Transport!$H$4="Mixed-use Building",Y312,Data!W309)))</f>
        <v>0</v>
      </c>
      <c r="G308">
        <f>IF(Transport!$H$4="Multi-unit Residential",Data!G309,IF(Transport!$H$4="Education",Data!AO309,IF(Transport!$H$4="Mixed-use Building",Z312,Data!X309)))</f>
        <v>0</v>
      </c>
      <c r="H308">
        <f>IF(Transport!$H$4="Multi-unit Residential",Data!H309,IF(Transport!$H$4="Education",Data!AP309,IF(Transport!$H$4="Mixed-use Building",AA312,Data!Y309)))</f>
        <v>0.96</v>
      </c>
      <c r="I308">
        <f>IF(Transport!$H$4="Multi-unit Residential",Data!I309,IF(Transport!$H$4="Education",Data!AQ309,IF(Transport!$H$4="Mixed-use Building",AB312,Data!Z309)))</f>
        <v>0</v>
      </c>
      <c r="J308">
        <f>IF(Transport!$H$4="Multi-unit Residential",Data!J309,IF(Transport!$H$4="Education",Data!AR309,IF(Transport!$H$4="Mixed-use Building",AC312,Data!AA309)))</f>
        <v>0</v>
      </c>
      <c r="K308">
        <f>IF(Transport!$H$4="Multi-unit Residential",Data!K309,IF(Transport!$H$4="Education",Data!AS309,IF(Transport!$H$4="Mixed-use Building",AD312,Data!AB309)))</f>
        <v>0</v>
      </c>
      <c r="L308">
        <f>IF(Transport!$H$4="Multi-unit Residential",Data!L309,IF(Transport!$H$4="Education",Data!AT309,IF(Transport!$H$4="Mixed-use Building",AE312,Data!AC309)))</f>
        <v>0.04</v>
      </c>
      <c r="M308">
        <f>IF(Transport!$H$4="Multi-unit Residential",Data!M309,IF(Transport!$H$4="Education",Data!AU309,IF(Transport!$H$4="Mixed-use Building",AF312,Data!AD309)))</f>
        <v>0.02</v>
      </c>
      <c r="N308">
        <f>IF(Transport!$H$4="Multi-unit Residential",Data!N309,IF(Transport!$H$4="Education",Data!AV309,IF(Transport!$H$4="Mixed-use Building",AG312,Data!AE309)))</f>
        <v>2.4430186319262699</v>
      </c>
      <c r="O308">
        <f>IF(Transport!$H$4="Multi-unit Residential",Data!O309,IF(Transport!$H$4="Education",Data!AW309,IF(Transport!$H$4="Mixed-use Building",AH312,Data!AF309)))</f>
        <v>174.65302059999999</v>
      </c>
      <c r="P308">
        <f>IF(Transport!$H$4="Multi-unit Residential",Data!P309,IF(Transport!$H$4="Education",Data!AX309,IF(Transport!$H$4="Mixed-use Building",AI312,Data!AG309)))</f>
        <v>-36.915602550000003</v>
      </c>
    </row>
    <row r="309" spans="1:16" x14ac:dyDescent="0.55000000000000004">
      <c r="A309">
        <f>IF(Transport!$H$4="Multi-unit Residential",Data!A310,IF(Transport!$H$4="Education",Data!AI310,IF(Transport!$H$4="Mixed-use Building",T313,Data!R310)))</f>
        <v>131600</v>
      </c>
      <c r="B309" t="str">
        <f>IF(Transport!$H$4="Multi-unit Residential",Data!B310,IF(Transport!$H$4="Education",Data!AJ310,IF(Transport!$H$4="Mixed-use Building",U313,Data!S310)))</f>
        <v>Grey Lynn North</v>
      </c>
      <c r="C309" t="str">
        <f>IF(Transport!$H$4="Multi-unit Residential",Data!C310,IF(Transport!$H$4="Education",Data!AK310,IF(Transport!$H$4="Mixed-use Building",V313,Data!T310)))</f>
        <v>New Zealand</v>
      </c>
      <c r="D309">
        <f>IF(Transport!$H$4="Multi-unit Residential",Data!D310,IF(Transport!$H$4="Education",Data!AL310,IF(Transport!$H$4="Mixed-use Building",W313,Data!U310)))</f>
        <v>0</v>
      </c>
      <c r="E309">
        <f>IF(Transport!$H$4="Multi-unit Residential",Data!E310,IF(Transport!$H$4="Education",Data!AM310,IF(Transport!$H$4="Mixed-use Building",X313,Data!V310)))</f>
        <v>0</v>
      </c>
      <c r="F309">
        <f>IF(Transport!$H$4="Multi-unit Residential",Data!F310,IF(Transport!$H$4="Education",Data!AN310,IF(Transport!$H$4="Mixed-use Building",Y313,Data!W310)))</f>
        <v>0</v>
      </c>
      <c r="G309">
        <f>IF(Transport!$H$4="Multi-unit Residential",Data!G310,IF(Transport!$H$4="Education",Data!AO310,IF(Transport!$H$4="Mixed-use Building",Z313,Data!X310)))</f>
        <v>0</v>
      </c>
      <c r="H309">
        <f>IF(Transport!$H$4="Multi-unit Residential",Data!H310,IF(Transport!$H$4="Education",Data!AP310,IF(Transport!$H$4="Mixed-use Building",AA313,Data!Y310)))</f>
        <v>0.79</v>
      </c>
      <c r="I309">
        <f>IF(Transport!$H$4="Multi-unit Residential",Data!I310,IF(Transport!$H$4="Education",Data!AQ310,IF(Transport!$H$4="Mixed-use Building",AB313,Data!Z310)))</f>
        <v>0</v>
      </c>
      <c r="J309">
        <f>IF(Transport!$H$4="Multi-unit Residential",Data!J310,IF(Transport!$H$4="Education",Data!AR310,IF(Transport!$H$4="Mixed-use Building",AC313,Data!AA310)))</f>
        <v>0</v>
      </c>
      <c r="K309">
        <f>IF(Transport!$H$4="Multi-unit Residential",Data!K310,IF(Transport!$H$4="Education",Data!AS310,IF(Transport!$H$4="Mixed-use Building",AD313,Data!AB310)))</f>
        <v>0</v>
      </c>
      <c r="L309">
        <f>IF(Transport!$H$4="Multi-unit Residential",Data!L310,IF(Transport!$H$4="Education",Data!AT310,IF(Transport!$H$4="Mixed-use Building",AE313,Data!AC310)))</f>
        <v>0.21</v>
      </c>
      <c r="M309">
        <f>IF(Transport!$H$4="Multi-unit Residential",Data!M310,IF(Transport!$H$4="Education",Data!AU310,IF(Transport!$H$4="Mixed-use Building",AF313,Data!AD310)))</f>
        <v>0.02</v>
      </c>
      <c r="N309">
        <f>IF(Transport!$H$4="Multi-unit Residential",Data!N310,IF(Transport!$H$4="Education",Data!AV310,IF(Transport!$H$4="Mixed-use Building",AG313,Data!AE310)))</f>
        <v>3.3271235173703002</v>
      </c>
      <c r="O309">
        <f>IF(Transport!$H$4="Multi-unit Residential",Data!O310,IF(Transport!$H$4="Education",Data!AW310,IF(Transport!$H$4="Mixed-use Building",AH313,Data!AF310)))</f>
        <v>174.7357648</v>
      </c>
      <c r="P309">
        <f>IF(Transport!$H$4="Multi-unit Residential",Data!P310,IF(Transport!$H$4="Education",Data!AX310,IF(Transport!$H$4="Mixed-use Building",AI313,Data!AG310)))</f>
        <v>-36.85879216</v>
      </c>
    </row>
    <row r="310" spans="1:16" x14ac:dyDescent="0.55000000000000004">
      <c r="A310">
        <f>IF(Transport!$H$4="Multi-unit Residential",Data!A311,IF(Transport!$H$4="Education",Data!AI311,IF(Transport!$H$4="Mixed-use Building",T314,Data!R311)))</f>
        <v>131700</v>
      </c>
      <c r="B310" t="str">
        <f>IF(Transport!$H$4="Multi-unit Residential",Data!B311,IF(Transport!$H$4="Education",Data!AJ311,IF(Transport!$H$4="Mixed-use Building",U314,Data!S311)))</f>
        <v>Avondale West (Auckland)</v>
      </c>
      <c r="C310" t="str">
        <f>IF(Transport!$H$4="Multi-unit Residential",Data!C311,IF(Transport!$H$4="Education",Data!AK311,IF(Transport!$H$4="Mixed-use Building",V314,Data!T311)))</f>
        <v>New Zealand</v>
      </c>
      <c r="D310">
        <f>IF(Transport!$H$4="Multi-unit Residential",Data!D311,IF(Transport!$H$4="Education",Data!AL311,IF(Transport!$H$4="Mixed-use Building",W314,Data!U311)))</f>
        <v>0</v>
      </c>
      <c r="E310">
        <f>IF(Transport!$H$4="Multi-unit Residential",Data!E311,IF(Transport!$H$4="Education",Data!AM311,IF(Transport!$H$4="Mixed-use Building",X314,Data!V311)))</f>
        <v>0</v>
      </c>
      <c r="F310">
        <f>IF(Transport!$H$4="Multi-unit Residential",Data!F311,IF(Transport!$H$4="Education",Data!AN311,IF(Transport!$H$4="Mixed-use Building",Y314,Data!W311)))</f>
        <v>0</v>
      </c>
      <c r="G310">
        <f>IF(Transport!$H$4="Multi-unit Residential",Data!G311,IF(Transport!$H$4="Education",Data!AO311,IF(Transport!$H$4="Mixed-use Building",Z314,Data!X311)))</f>
        <v>0</v>
      </c>
      <c r="H310">
        <f>IF(Transport!$H$4="Multi-unit Residential",Data!H311,IF(Transport!$H$4="Education",Data!AP311,IF(Transport!$H$4="Mixed-use Building",AA314,Data!Y311)))</f>
        <v>1</v>
      </c>
      <c r="I310">
        <f>IF(Transport!$H$4="Multi-unit Residential",Data!I311,IF(Transport!$H$4="Education",Data!AQ311,IF(Transport!$H$4="Mixed-use Building",AB314,Data!Z311)))</f>
        <v>0</v>
      </c>
      <c r="J310">
        <f>IF(Transport!$H$4="Multi-unit Residential",Data!J311,IF(Transport!$H$4="Education",Data!AR311,IF(Transport!$H$4="Mixed-use Building",AC314,Data!AA311)))</f>
        <v>0</v>
      </c>
      <c r="K310">
        <f>IF(Transport!$H$4="Multi-unit Residential",Data!K311,IF(Transport!$H$4="Education",Data!AS311,IF(Transport!$H$4="Mixed-use Building",AD314,Data!AB311)))</f>
        <v>0</v>
      </c>
      <c r="L310">
        <f>IF(Transport!$H$4="Multi-unit Residential",Data!L311,IF(Transport!$H$4="Education",Data!AT311,IF(Transport!$H$4="Mixed-use Building",AE314,Data!AC311)))</f>
        <v>0</v>
      </c>
      <c r="M310">
        <f>IF(Transport!$H$4="Multi-unit Residential",Data!M311,IF(Transport!$H$4="Education",Data!AU311,IF(Transport!$H$4="Mixed-use Building",AF314,Data!AD311)))</f>
        <v>0.02</v>
      </c>
      <c r="N310" t="str">
        <f>IF(Transport!$H$4="Multi-unit Residential",Data!N311,IF(Transport!$H$4="Education",Data!AV311,IF(Transport!$H$4="Mixed-use Building",AG314,Data!AE311)))</f>
        <v>?</v>
      </c>
      <c r="O310">
        <f>IF(Transport!$H$4="Multi-unit Residential",Data!O311,IF(Transport!$H$4="Education",Data!AW311,IF(Transport!$H$4="Mixed-use Building",AH314,Data!AF311)))</f>
        <v>174.6846386</v>
      </c>
      <c r="P310">
        <f>IF(Transport!$H$4="Multi-unit Residential",Data!P311,IF(Transport!$H$4="Education",Data!AX311,IF(Transport!$H$4="Mixed-use Building",AI314,Data!AG311)))</f>
        <v>-36.89467964</v>
      </c>
    </row>
    <row r="311" spans="1:16" x14ac:dyDescent="0.55000000000000004">
      <c r="A311">
        <f>IF(Transport!$H$4="Multi-unit Residential",Data!A312,IF(Transport!$H$4="Education",Data!AI312,IF(Transport!$H$4="Mixed-use Building",T315,Data!R312)))</f>
        <v>131800</v>
      </c>
      <c r="B311" t="str">
        <f>IF(Transport!$H$4="Multi-unit Residential",Data!B312,IF(Transport!$H$4="Education",Data!AJ312,IF(Transport!$H$4="Mixed-use Building",U315,Data!S312)))</f>
        <v>Freemans Bay</v>
      </c>
      <c r="C311" t="str">
        <f>IF(Transport!$H$4="Multi-unit Residential",Data!C312,IF(Transport!$H$4="Education",Data!AK312,IF(Transport!$H$4="Mixed-use Building",V315,Data!T312)))</f>
        <v>New Zealand</v>
      </c>
      <c r="D311">
        <f>IF(Transport!$H$4="Multi-unit Residential",Data!D312,IF(Transport!$H$4="Education",Data!AL312,IF(Transport!$H$4="Mixed-use Building",W315,Data!U312)))</f>
        <v>0</v>
      </c>
      <c r="E311">
        <f>IF(Transport!$H$4="Multi-unit Residential",Data!E312,IF(Transport!$H$4="Education",Data!AM312,IF(Transport!$H$4="Mixed-use Building",X315,Data!V312)))</f>
        <v>0.03</v>
      </c>
      <c r="F311">
        <f>IF(Transport!$H$4="Multi-unit Residential",Data!F312,IF(Transport!$H$4="Education",Data!AN312,IF(Transport!$H$4="Mixed-use Building",Y315,Data!W312)))</f>
        <v>0</v>
      </c>
      <c r="G311">
        <f>IF(Transport!$H$4="Multi-unit Residential",Data!G312,IF(Transport!$H$4="Education",Data!AO312,IF(Transport!$H$4="Mixed-use Building",Z315,Data!X312)))</f>
        <v>0</v>
      </c>
      <c r="H311">
        <f>IF(Transport!$H$4="Multi-unit Residential",Data!H312,IF(Transport!$H$4="Education",Data!AP312,IF(Transport!$H$4="Mixed-use Building",AA315,Data!Y312)))</f>
        <v>0.80999999999999905</v>
      </c>
      <c r="I311">
        <f>IF(Transport!$H$4="Multi-unit Residential",Data!I312,IF(Transport!$H$4="Education",Data!AQ312,IF(Transport!$H$4="Mixed-use Building",AB315,Data!Z312)))</f>
        <v>0</v>
      </c>
      <c r="J311">
        <f>IF(Transport!$H$4="Multi-unit Residential",Data!J312,IF(Transport!$H$4="Education",Data!AR312,IF(Transport!$H$4="Mixed-use Building",AC315,Data!AA312)))</f>
        <v>0</v>
      </c>
      <c r="K311">
        <f>IF(Transport!$H$4="Multi-unit Residential",Data!K312,IF(Transport!$H$4="Education",Data!AS312,IF(Transport!$H$4="Mixed-use Building",AD315,Data!AB312)))</f>
        <v>0</v>
      </c>
      <c r="L311">
        <f>IF(Transport!$H$4="Multi-unit Residential",Data!L312,IF(Transport!$H$4="Education",Data!AT312,IF(Transport!$H$4="Mixed-use Building",AE315,Data!AC312)))</f>
        <v>0.16</v>
      </c>
      <c r="M311">
        <f>IF(Transport!$H$4="Multi-unit Residential",Data!M312,IF(Transport!$H$4="Education",Data!AU312,IF(Transport!$H$4="Mixed-use Building",AF315,Data!AD312)))</f>
        <v>0.02</v>
      </c>
      <c r="N311">
        <f>IF(Transport!$H$4="Multi-unit Residential",Data!N312,IF(Transport!$H$4="Education",Data!AV312,IF(Transport!$H$4="Mixed-use Building",AG315,Data!AE312)))</f>
        <v>5.6671229282948801</v>
      </c>
      <c r="O311">
        <f>IF(Transport!$H$4="Multi-unit Residential",Data!O312,IF(Transport!$H$4="Education",Data!AW312,IF(Transport!$H$4="Mixed-use Building",AH315,Data!AF312)))</f>
        <v>174.75041709999999</v>
      </c>
      <c r="P311">
        <f>IF(Transport!$H$4="Multi-unit Residential",Data!P312,IF(Transport!$H$4="Education",Data!AX312,IF(Transport!$H$4="Mixed-use Building",AI315,Data!AG312)))</f>
        <v>-36.852201280000003</v>
      </c>
    </row>
    <row r="312" spans="1:16" x14ac:dyDescent="0.55000000000000004">
      <c r="A312">
        <f>IF(Transport!$H$4="Multi-unit Residential",Data!A313,IF(Transport!$H$4="Education",Data!AI313,IF(Transport!$H$4="Mixed-use Building",T316,Data!R313)))</f>
        <v>131900</v>
      </c>
      <c r="B312" t="str">
        <f>IF(Transport!$H$4="Multi-unit Residential",Data!B313,IF(Transport!$H$4="Education",Data!AJ313,IF(Transport!$H$4="Mixed-use Building",U316,Data!S313)))</f>
        <v>Mount Albert West</v>
      </c>
      <c r="C312" t="str">
        <f>IF(Transport!$H$4="Multi-unit Residential",Data!C313,IF(Transport!$H$4="Education",Data!AK313,IF(Transport!$H$4="Mixed-use Building",V316,Data!T313)))</f>
        <v>New Zealand</v>
      </c>
      <c r="D312">
        <f>IF(Transport!$H$4="Multi-unit Residential",Data!D313,IF(Transport!$H$4="Education",Data!AL313,IF(Transport!$H$4="Mixed-use Building",W316,Data!U313)))</f>
        <v>0</v>
      </c>
      <c r="E312">
        <f>IF(Transport!$H$4="Multi-unit Residential",Data!E313,IF(Transport!$H$4="Education",Data!AM313,IF(Transport!$H$4="Mixed-use Building",X316,Data!V313)))</f>
        <v>0</v>
      </c>
      <c r="F312">
        <f>IF(Transport!$H$4="Multi-unit Residential",Data!F313,IF(Transport!$H$4="Education",Data!AN313,IF(Transport!$H$4="Mixed-use Building",Y316,Data!W313)))</f>
        <v>0</v>
      </c>
      <c r="G312">
        <f>IF(Transport!$H$4="Multi-unit Residential",Data!G313,IF(Transport!$H$4="Education",Data!AO313,IF(Transport!$H$4="Mixed-use Building",Z316,Data!X313)))</f>
        <v>0</v>
      </c>
      <c r="H312">
        <f>IF(Transport!$H$4="Multi-unit Residential",Data!H313,IF(Transport!$H$4="Education",Data!AP313,IF(Transport!$H$4="Mixed-use Building",AA316,Data!Y313)))</f>
        <v>0.96</v>
      </c>
      <c r="I312">
        <f>IF(Transport!$H$4="Multi-unit Residential",Data!I313,IF(Transport!$H$4="Education",Data!AQ313,IF(Transport!$H$4="Mixed-use Building",AB316,Data!Z313)))</f>
        <v>0</v>
      </c>
      <c r="J312">
        <f>IF(Transport!$H$4="Multi-unit Residential",Data!J313,IF(Transport!$H$4="Education",Data!AR313,IF(Transport!$H$4="Mixed-use Building",AC316,Data!AA313)))</f>
        <v>0</v>
      </c>
      <c r="K312">
        <f>IF(Transport!$H$4="Multi-unit Residential",Data!K313,IF(Transport!$H$4="Education",Data!AS313,IF(Transport!$H$4="Mixed-use Building",AD316,Data!AB313)))</f>
        <v>0</v>
      </c>
      <c r="L312">
        <f>IF(Transport!$H$4="Multi-unit Residential",Data!L313,IF(Transport!$H$4="Education",Data!AT313,IF(Transport!$H$4="Mixed-use Building",AE316,Data!AC313)))</f>
        <v>0.04</v>
      </c>
      <c r="M312">
        <f>IF(Transport!$H$4="Multi-unit Residential",Data!M313,IF(Transport!$H$4="Education",Data!AU313,IF(Transport!$H$4="Mixed-use Building",AF316,Data!AD313)))</f>
        <v>0.02</v>
      </c>
      <c r="N312">
        <f>IF(Transport!$H$4="Multi-unit Residential",Data!N313,IF(Transport!$H$4="Education",Data!AV313,IF(Transport!$H$4="Mixed-use Building",AG316,Data!AE313)))</f>
        <v>5.0961072458350003</v>
      </c>
      <c r="O312">
        <f>IF(Transport!$H$4="Multi-unit Residential",Data!O313,IF(Transport!$H$4="Education",Data!AW313,IF(Transport!$H$4="Mixed-use Building",AH316,Data!AF313)))</f>
        <v>174.7076941</v>
      </c>
      <c r="P312">
        <f>IF(Transport!$H$4="Multi-unit Residential",Data!P313,IF(Transport!$H$4="Education",Data!AX313,IF(Transport!$H$4="Mixed-use Building",AI316,Data!AG313)))</f>
        <v>-36.88204623</v>
      </c>
    </row>
    <row r="313" spans="1:16" x14ac:dyDescent="0.55000000000000004">
      <c r="A313">
        <f>IF(Transport!$H$4="Multi-unit Residential",Data!A314,IF(Transport!$H$4="Education",Data!AI314,IF(Transport!$H$4="Mixed-use Building",T317,Data!R314)))</f>
        <v>132000</v>
      </c>
      <c r="B313" t="str">
        <f>IF(Transport!$H$4="Multi-unit Residential",Data!B314,IF(Transport!$H$4="Education",Data!AJ314,IF(Transport!$H$4="Mixed-use Building",U317,Data!S314)))</f>
        <v>Avondale North (Auckland)</v>
      </c>
      <c r="C313" t="str">
        <f>IF(Transport!$H$4="Multi-unit Residential",Data!C314,IF(Transport!$H$4="Education",Data!AK314,IF(Transport!$H$4="Mixed-use Building",V317,Data!T314)))</f>
        <v>New Zealand</v>
      </c>
      <c r="D313">
        <f>IF(Transport!$H$4="Multi-unit Residential",Data!D314,IF(Transport!$H$4="Education",Data!AL314,IF(Transport!$H$4="Mixed-use Building",W317,Data!U314)))</f>
        <v>0</v>
      </c>
      <c r="E313">
        <f>IF(Transport!$H$4="Multi-unit Residential",Data!E314,IF(Transport!$H$4="Education",Data!AM314,IF(Transport!$H$4="Mixed-use Building",X317,Data!V314)))</f>
        <v>0</v>
      </c>
      <c r="F313">
        <f>IF(Transport!$H$4="Multi-unit Residential",Data!F314,IF(Transport!$H$4="Education",Data!AN314,IF(Transport!$H$4="Mixed-use Building",Y317,Data!W314)))</f>
        <v>0</v>
      </c>
      <c r="G313">
        <f>IF(Transport!$H$4="Multi-unit Residential",Data!G314,IF(Transport!$H$4="Education",Data!AO314,IF(Transport!$H$4="Mixed-use Building",Z317,Data!X314)))</f>
        <v>0</v>
      </c>
      <c r="H313">
        <f>IF(Transport!$H$4="Multi-unit Residential",Data!H314,IF(Transport!$H$4="Education",Data!AP314,IF(Transport!$H$4="Mixed-use Building",AA317,Data!Y314)))</f>
        <v>1</v>
      </c>
      <c r="I313">
        <f>IF(Transport!$H$4="Multi-unit Residential",Data!I314,IF(Transport!$H$4="Education",Data!AQ314,IF(Transport!$H$4="Mixed-use Building",AB317,Data!Z314)))</f>
        <v>0</v>
      </c>
      <c r="J313">
        <f>IF(Transport!$H$4="Multi-unit Residential",Data!J314,IF(Transport!$H$4="Education",Data!AR314,IF(Transport!$H$4="Mixed-use Building",AC317,Data!AA314)))</f>
        <v>0</v>
      </c>
      <c r="K313">
        <f>IF(Transport!$H$4="Multi-unit Residential",Data!K314,IF(Transport!$H$4="Education",Data!AS314,IF(Transport!$H$4="Mixed-use Building",AD317,Data!AB314)))</f>
        <v>0</v>
      </c>
      <c r="L313">
        <f>IF(Transport!$H$4="Multi-unit Residential",Data!L314,IF(Transport!$H$4="Education",Data!AT314,IF(Transport!$H$4="Mixed-use Building",AE317,Data!AC314)))</f>
        <v>0</v>
      </c>
      <c r="M313">
        <f>IF(Transport!$H$4="Multi-unit Residential",Data!M314,IF(Transport!$H$4="Education",Data!AU314,IF(Transport!$H$4="Mixed-use Building",AF317,Data!AD314)))</f>
        <v>0.02</v>
      </c>
      <c r="N313">
        <f>IF(Transport!$H$4="Multi-unit Residential",Data!N314,IF(Transport!$H$4="Education",Data!AV314,IF(Transport!$H$4="Mixed-use Building",AG317,Data!AE314)))</f>
        <v>2.0170129105824102</v>
      </c>
      <c r="O313">
        <f>IF(Transport!$H$4="Multi-unit Residential",Data!O314,IF(Transport!$H$4="Education",Data!AW314,IF(Transport!$H$4="Mixed-use Building",AH317,Data!AF314)))</f>
        <v>174.6956275</v>
      </c>
      <c r="P313">
        <f>IF(Transport!$H$4="Multi-unit Residential",Data!P314,IF(Transport!$H$4="Education",Data!AX314,IF(Transport!$H$4="Mixed-use Building",AI317,Data!AG314)))</f>
        <v>-36.889545769999998</v>
      </c>
    </row>
    <row r="314" spans="1:16" x14ac:dyDescent="0.55000000000000004">
      <c r="A314">
        <f>IF(Transport!$H$4="Multi-unit Residential",Data!A315,IF(Transport!$H$4="Education",Data!AI315,IF(Transport!$H$4="Mixed-use Building",T318,Data!R315)))</f>
        <v>132100</v>
      </c>
      <c r="B314" t="str">
        <f>IF(Transport!$H$4="Multi-unit Residential",Data!B315,IF(Transport!$H$4="Education",Data!AJ315,IF(Transport!$H$4="Mixed-use Building",U318,Data!S315)))</f>
        <v>Grey Lynn West</v>
      </c>
      <c r="C314" t="str">
        <f>IF(Transport!$H$4="Multi-unit Residential",Data!C315,IF(Transport!$H$4="Education",Data!AK315,IF(Transport!$H$4="Mixed-use Building",V318,Data!T315)))</f>
        <v>New Zealand</v>
      </c>
      <c r="D314">
        <f>IF(Transport!$H$4="Multi-unit Residential",Data!D315,IF(Transport!$H$4="Education",Data!AL315,IF(Transport!$H$4="Mixed-use Building",W318,Data!U315)))</f>
        <v>0</v>
      </c>
      <c r="E314">
        <f>IF(Transport!$H$4="Multi-unit Residential",Data!E315,IF(Transport!$H$4="Education",Data!AM315,IF(Transport!$H$4="Mixed-use Building",X318,Data!V315)))</f>
        <v>0.03</v>
      </c>
      <c r="F314">
        <f>IF(Transport!$H$4="Multi-unit Residential",Data!F315,IF(Transport!$H$4="Education",Data!AN315,IF(Transport!$H$4="Mixed-use Building",Y318,Data!W315)))</f>
        <v>0</v>
      </c>
      <c r="G314">
        <f>IF(Transport!$H$4="Multi-unit Residential",Data!G315,IF(Transport!$H$4="Education",Data!AO315,IF(Transport!$H$4="Mixed-use Building",Z318,Data!X315)))</f>
        <v>0</v>
      </c>
      <c r="H314">
        <f>IF(Transport!$H$4="Multi-unit Residential",Data!H315,IF(Transport!$H$4="Education",Data!AP315,IF(Transport!$H$4="Mixed-use Building",AA318,Data!Y315)))</f>
        <v>0.78</v>
      </c>
      <c r="I314">
        <f>IF(Transport!$H$4="Multi-unit Residential",Data!I315,IF(Transport!$H$4="Education",Data!AQ315,IF(Transport!$H$4="Mixed-use Building",AB318,Data!Z315)))</f>
        <v>0</v>
      </c>
      <c r="J314">
        <f>IF(Transport!$H$4="Multi-unit Residential",Data!J315,IF(Transport!$H$4="Education",Data!AR315,IF(Transport!$H$4="Mixed-use Building",AC318,Data!AA315)))</f>
        <v>0</v>
      </c>
      <c r="K314">
        <f>IF(Transport!$H$4="Multi-unit Residential",Data!K315,IF(Transport!$H$4="Education",Data!AS315,IF(Transport!$H$4="Mixed-use Building",AD318,Data!AB315)))</f>
        <v>0</v>
      </c>
      <c r="L314">
        <f>IF(Transport!$H$4="Multi-unit Residential",Data!L315,IF(Transport!$H$4="Education",Data!AT315,IF(Transport!$H$4="Mixed-use Building",AE318,Data!AC315)))</f>
        <v>0.19</v>
      </c>
      <c r="M314">
        <f>IF(Transport!$H$4="Multi-unit Residential",Data!M315,IF(Transport!$H$4="Education",Data!AU315,IF(Transport!$H$4="Mixed-use Building",AF318,Data!AD315)))</f>
        <v>0.02</v>
      </c>
      <c r="N314">
        <f>IF(Transport!$H$4="Multi-unit Residential",Data!N315,IF(Transport!$H$4="Education",Data!AV315,IF(Transport!$H$4="Mixed-use Building",AG318,Data!AE315)))</f>
        <v>1.83868526220649</v>
      </c>
      <c r="O314">
        <f>IF(Transport!$H$4="Multi-unit Residential",Data!O315,IF(Transport!$H$4="Education",Data!AW315,IF(Transport!$H$4="Mixed-use Building",AH318,Data!AF315)))</f>
        <v>174.73374899999999</v>
      </c>
      <c r="P314">
        <f>IF(Transport!$H$4="Multi-unit Residential",Data!P315,IF(Transport!$H$4="Education",Data!AX315,IF(Transport!$H$4="Mixed-use Building",AI318,Data!AG315)))</f>
        <v>-36.864420899999999</v>
      </c>
    </row>
    <row r="315" spans="1:16" x14ac:dyDescent="0.55000000000000004">
      <c r="A315">
        <f>IF(Transport!$H$4="Multi-unit Residential",Data!A316,IF(Transport!$H$4="Education",Data!AI316,IF(Transport!$H$4="Mixed-use Building",T319,Data!R316)))</f>
        <v>132200</v>
      </c>
      <c r="B315" t="str">
        <f>IF(Transport!$H$4="Multi-unit Residential",Data!B316,IF(Transport!$H$4="Education",Data!AJ316,IF(Transport!$H$4="Mixed-use Building",U319,Data!S316)))</f>
        <v>Mount Albert North</v>
      </c>
      <c r="C315" t="str">
        <f>IF(Transport!$H$4="Multi-unit Residential",Data!C316,IF(Transport!$H$4="Education",Data!AK316,IF(Transport!$H$4="Mixed-use Building",V319,Data!T316)))</f>
        <v>New Zealand</v>
      </c>
      <c r="D315">
        <f>IF(Transport!$H$4="Multi-unit Residential",Data!D316,IF(Transport!$H$4="Education",Data!AL316,IF(Transport!$H$4="Mixed-use Building",W319,Data!U316)))</f>
        <v>0</v>
      </c>
      <c r="E315">
        <f>IF(Transport!$H$4="Multi-unit Residential",Data!E316,IF(Transport!$H$4="Education",Data!AM316,IF(Transport!$H$4="Mixed-use Building",X319,Data!V316)))</f>
        <v>0</v>
      </c>
      <c r="F315">
        <f>IF(Transport!$H$4="Multi-unit Residential",Data!F316,IF(Transport!$H$4="Education",Data!AN316,IF(Transport!$H$4="Mixed-use Building",Y319,Data!W316)))</f>
        <v>0</v>
      </c>
      <c r="G315">
        <f>IF(Transport!$H$4="Multi-unit Residential",Data!G316,IF(Transport!$H$4="Education",Data!AO316,IF(Transport!$H$4="Mixed-use Building",Z319,Data!X316)))</f>
        <v>0</v>
      </c>
      <c r="H315">
        <f>IF(Transport!$H$4="Multi-unit Residential",Data!H316,IF(Transport!$H$4="Education",Data!AP316,IF(Transport!$H$4="Mixed-use Building",AA319,Data!Y316)))</f>
        <v>0.93</v>
      </c>
      <c r="I315">
        <f>IF(Transport!$H$4="Multi-unit Residential",Data!I316,IF(Transport!$H$4="Education",Data!AQ316,IF(Transport!$H$4="Mixed-use Building",AB319,Data!Z316)))</f>
        <v>0</v>
      </c>
      <c r="J315">
        <f>IF(Transport!$H$4="Multi-unit Residential",Data!J316,IF(Transport!$H$4="Education",Data!AR316,IF(Transport!$H$4="Mixed-use Building",AC319,Data!AA316)))</f>
        <v>0</v>
      </c>
      <c r="K315">
        <f>IF(Transport!$H$4="Multi-unit Residential",Data!K316,IF(Transport!$H$4="Education",Data!AS316,IF(Transport!$H$4="Mixed-use Building",AD319,Data!AB316)))</f>
        <v>0</v>
      </c>
      <c r="L315">
        <f>IF(Transport!$H$4="Multi-unit Residential",Data!L316,IF(Transport!$H$4="Education",Data!AT316,IF(Transport!$H$4="Mixed-use Building",AE319,Data!AC316)))</f>
        <v>7.0000000000000007E-2</v>
      </c>
      <c r="M315">
        <f>IF(Transport!$H$4="Multi-unit Residential",Data!M316,IF(Transport!$H$4="Education",Data!AU316,IF(Transport!$H$4="Mixed-use Building",AF319,Data!AD316)))</f>
        <v>0.02</v>
      </c>
      <c r="N315">
        <f>IF(Transport!$H$4="Multi-unit Residential",Data!N316,IF(Transport!$H$4="Education",Data!AV316,IF(Transport!$H$4="Mixed-use Building",AG319,Data!AE316)))</f>
        <v>3.3117251492059401</v>
      </c>
      <c r="O315">
        <f>IF(Transport!$H$4="Multi-unit Residential",Data!O316,IF(Transport!$H$4="Education",Data!AW316,IF(Transport!$H$4="Mixed-use Building",AH319,Data!AF316)))</f>
        <v>174.71765310000001</v>
      </c>
      <c r="P315">
        <f>IF(Transport!$H$4="Multi-unit Residential",Data!P316,IF(Transport!$H$4="Education",Data!AX316,IF(Transport!$H$4="Mixed-use Building",AI319,Data!AG316)))</f>
        <v>-36.874814710000003</v>
      </c>
    </row>
    <row r="316" spans="1:16" x14ac:dyDescent="0.55000000000000004">
      <c r="A316">
        <f>IF(Transport!$H$4="Multi-unit Residential",Data!A317,IF(Transport!$H$4="Education",Data!AI317,IF(Transport!$H$4="Mixed-use Building",T320,Data!R317)))</f>
        <v>132300</v>
      </c>
      <c r="B316" t="str">
        <f>IF(Transport!$H$4="Multi-unit Residential",Data!B317,IF(Transport!$H$4="Education",Data!AJ317,IF(Transport!$H$4="Mixed-use Building",U320,Data!S317)))</f>
        <v>New Lynn North</v>
      </c>
      <c r="C316" t="str">
        <f>IF(Transport!$H$4="Multi-unit Residential",Data!C317,IF(Transport!$H$4="Education",Data!AK317,IF(Transport!$H$4="Mixed-use Building",V320,Data!T317)))</f>
        <v>New Zealand</v>
      </c>
      <c r="D316" t="str">
        <f>IF(Transport!$H$4="Multi-unit Residential",Data!D317,IF(Transport!$H$4="Education",Data!AL317,IF(Transport!$H$4="Mixed-use Building",W320,Data!U317)))</f>
        <v>?</v>
      </c>
      <c r="E316" t="str">
        <f>IF(Transport!$H$4="Multi-unit Residential",Data!E317,IF(Transport!$H$4="Education",Data!AM317,IF(Transport!$H$4="Mixed-use Building",X320,Data!V317)))</f>
        <v>?</v>
      </c>
      <c r="F316" t="str">
        <f>IF(Transport!$H$4="Multi-unit Residential",Data!F317,IF(Transport!$H$4="Education",Data!AN317,IF(Transport!$H$4="Mixed-use Building",Y320,Data!W317)))</f>
        <v>?</v>
      </c>
      <c r="G316">
        <f>IF(Transport!$H$4="Multi-unit Residential",Data!G317,IF(Transport!$H$4="Education",Data!AO317,IF(Transport!$H$4="Mixed-use Building",Z320,Data!X317)))</f>
        <v>0</v>
      </c>
      <c r="H316" t="str">
        <f>IF(Transport!$H$4="Multi-unit Residential",Data!H317,IF(Transport!$H$4="Education",Data!AP317,IF(Transport!$H$4="Mixed-use Building",AA320,Data!Y317)))</f>
        <v>?</v>
      </c>
      <c r="I316" t="str">
        <f>IF(Transport!$H$4="Multi-unit Residential",Data!I317,IF(Transport!$H$4="Education",Data!AQ317,IF(Transport!$H$4="Mixed-use Building",AB320,Data!Z317)))</f>
        <v>?</v>
      </c>
      <c r="J316">
        <f>IF(Transport!$H$4="Multi-unit Residential",Data!J317,IF(Transport!$H$4="Education",Data!AR317,IF(Transport!$H$4="Mixed-use Building",AC320,Data!AA317)))</f>
        <v>0</v>
      </c>
      <c r="K316" t="str">
        <f>IF(Transport!$H$4="Multi-unit Residential",Data!K317,IF(Transport!$H$4="Education",Data!AS317,IF(Transport!$H$4="Mixed-use Building",AD320,Data!AB317)))</f>
        <v>?</v>
      </c>
      <c r="L316" t="str">
        <f>IF(Transport!$H$4="Multi-unit Residential",Data!L317,IF(Transport!$H$4="Education",Data!AT317,IF(Transport!$H$4="Mixed-use Building",AE320,Data!AC317)))</f>
        <v>?</v>
      </c>
      <c r="M316">
        <f>IF(Transport!$H$4="Multi-unit Residential",Data!M317,IF(Transport!$H$4="Education",Data!AU317,IF(Transport!$H$4="Mixed-use Building",AF320,Data!AD317)))</f>
        <v>0.02</v>
      </c>
      <c r="N316" t="str">
        <f>IF(Transport!$H$4="Multi-unit Residential",Data!N317,IF(Transport!$H$4="Education",Data!AV317,IF(Transport!$H$4="Mixed-use Building",AG320,Data!AE317)))</f>
        <v>?</v>
      </c>
      <c r="O316">
        <f>IF(Transport!$H$4="Multi-unit Residential",Data!O317,IF(Transport!$H$4="Education",Data!AW317,IF(Transport!$H$4="Mixed-use Building",AH320,Data!AF317)))</f>
        <v>174.67599730000001</v>
      </c>
      <c r="P316">
        <f>IF(Transport!$H$4="Multi-unit Residential",Data!P317,IF(Transport!$H$4="Education",Data!AX317,IF(Transport!$H$4="Mixed-use Building",AI320,Data!AG317)))</f>
        <v>-36.903226070000002</v>
      </c>
    </row>
    <row r="317" spans="1:16" x14ac:dyDescent="0.55000000000000004">
      <c r="A317">
        <f>IF(Transport!$H$4="Multi-unit Residential",Data!A318,IF(Transport!$H$4="Education",Data!AI318,IF(Transport!$H$4="Mixed-use Building",T321,Data!R318)))</f>
        <v>132400</v>
      </c>
      <c r="B317" t="str">
        <f>IF(Transport!$H$4="Multi-unit Residential",Data!B318,IF(Transport!$H$4="Education",Data!AJ318,IF(Transport!$H$4="Mixed-use Building",U321,Data!S318)))</f>
        <v xml:space="preserve">Victoria Park </v>
      </c>
      <c r="C317" t="str">
        <f>IF(Transport!$H$4="Multi-unit Residential",Data!C318,IF(Transport!$H$4="Education",Data!AK318,IF(Transport!$H$4="Mixed-use Building",V321,Data!T318)))</f>
        <v>New Zealand</v>
      </c>
      <c r="D317">
        <f>IF(Transport!$H$4="Multi-unit Residential",Data!D318,IF(Transport!$H$4="Education",Data!AL318,IF(Transport!$H$4="Mixed-use Building",W321,Data!U318)))</f>
        <v>0.03</v>
      </c>
      <c r="E317">
        <f>IF(Transport!$H$4="Multi-unit Residential",Data!E318,IF(Transport!$H$4="Education",Data!AM318,IF(Transport!$H$4="Mixed-use Building",X321,Data!V318)))</f>
        <v>0.3</v>
      </c>
      <c r="F317">
        <f>IF(Transport!$H$4="Multi-unit Residential",Data!F318,IF(Transport!$H$4="Education",Data!AN318,IF(Transport!$H$4="Mixed-use Building",Y321,Data!W318)))</f>
        <v>0.02</v>
      </c>
      <c r="G317">
        <f>IF(Transport!$H$4="Multi-unit Residential",Data!G318,IF(Transport!$H$4="Education",Data!AO318,IF(Transport!$H$4="Mixed-use Building",Z321,Data!X318)))</f>
        <v>0</v>
      </c>
      <c r="H317">
        <f>IF(Transport!$H$4="Multi-unit Residential",Data!H318,IF(Transport!$H$4="Education",Data!AP318,IF(Transport!$H$4="Mixed-use Building",AA321,Data!Y318)))</f>
        <v>0.50999999999999901</v>
      </c>
      <c r="I317">
        <f>IF(Transport!$H$4="Multi-unit Residential",Data!I318,IF(Transport!$H$4="Education",Data!AQ318,IF(Transport!$H$4="Mixed-use Building",AB321,Data!Z318)))</f>
        <v>0</v>
      </c>
      <c r="J317">
        <f>IF(Transport!$H$4="Multi-unit Residential",Data!J318,IF(Transport!$H$4="Education",Data!AR318,IF(Transport!$H$4="Mixed-use Building",AC321,Data!AA318)))</f>
        <v>0</v>
      </c>
      <c r="K317">
        <f>IF(Transport!$H$4="Multi-unit Residential",Data!K318,IF(Transport!$H$4="Education",Data!AS318,IF(Transport!$H$4="Mixed-use Building",AD321,Data!AB318)))</f>
        <v>0.01</v>
      </c>
      <c r="L317">
        <f>IF(Transport!$H$4="Multi-unit Residential",Data!L318,IF(Transport!$H$4="Education",Data!AT318,IF(Transport!$H$4="Mixed-use Building",AE321,Data!AC318)))</f>
        <v>0.13</v>
      </c>
      <c r="M317">
        <f>IF(Transport!$H$4="Multi-unit Residential",Data!M318,IF(Transport!$H$4="Education",Data!AU318,IF(Transport!$H$4="Mixed-use Building",AF321,Data!AD318)))</f>
        <v>0.02</v>
      </c>
      <c r="N317">
        <f>IF(Transport!$H$4="Multi-unit Residential",Data!N318,IF(Transport!$H$4="Education",Data!AV318,IF(Transport!$H$4="Mixed-use Building",AG321,Data!AE318)))</f>
        <v>7.5565671215248598</v>
      </c>
      <c r="O317">
        <f>IF(Transport!$H$4="Multi-unit Residential",Data!O318,IF(Transport!$H$4="Education",Data!AW318,IF(Transport!$H$4="Mixed-use Building",AH321,Data!AF318)))</f>
        <v>174.75659119999901</v>
      </c>
      <c r="P317">
        <f>IF(Transport!$H$4="Multi-unit Residential",Data!P318,IF(Transport!$H$4="Education",Data!AX318,IF(Transport!$H$4="Mixed-use Building",AI321,Data!AG318)))</f>
        <v>-36.848578070000002</v>
      </c>
    </row>
    <row r="318" spans="1:16" x14ac:dyDescent="0.55000000000000004">
      <c r="A318">
        <f>IF(Transport!$H$4="Multi-unit Residential",Data!A319,IF(Transport!$H$4="Education",Data!AI319,IF(Transport!$H$4="Mixed-use Building",T322,Data!R319)))</f>
        <v>132500</v>
      </c>
      <c r="B318" t="str">
        <f>IF(Transport!$H$4="Multi-unit Residential",Data!B319,IF(Transport!$H$4="Education",Data!AJ319,IF(Transport!$H$4="Mixed-use Building",U322,Data!S319)))</f>
        <v>Konini</v>
      </c>
      <c r="C318" t="str">
        <f>IF(Transport!$H$4="Multi-unit Residential",Data!C319,IF(Transport!$H$4="Education",Data!AK319,IF(Transport!$H$4="Mixed-use Building",V322,Data!T319)))</f>
        <v>New Zealand</v>
      </c>
      <c r="D318">
        <f>IF(Transport!$H$4="Multi-unit Residential",Data!D319,IF(Transport!$H$4="Education",Data!AL319,IF(Transport!$H$4="Mixed-use Building",W322,Data!U319)))</f>
        <v>0</v>
      </c>
      <c r="E318">
        <f>IF(Transport!$H$4="Multi-unit Residential",Data!E319,IF(Transport!$H$4="Education",Data!AM319,IF(Transport!$H$4="Mixed-use Building",X322,Data!V319)))</f>
        <v>0</v>
      </c>
      <c r="F318">
        <f>IF(Transport!$H$4="Multi-unit Residential",Data!F319,IF(Transport!$H$4="Education",Data!AN319,IF(Transport!$H$4="Mixed-use Building",Y322,Data!W319)))</f>
        <v>0</v>
      </c>
      <c r="G318">
        <f>IF(Transport!$H$4="Multi-unit Residential",Data!G319,IF(Transport!$H$4="Education",Data!AO319,IF(Transport!$H$4="Mixed-use Building",Z322,Data!X319)))</f>
        <v>0</v>
      </c>
      <c r="H318">
        <f>IF(Transport!$H$4="Multi-unit Residential",Data!H319,IF(Transport!$H$4="Education",Data!AP319,IF(Transport!$H$4="Mixed-use Building",AA322,Data!Y319)))</f>
        <v>1</v>
      </c>
      <c r="I318">
        <f>IF(Transport!$H$4="Multi-unit Residential",Data!I319,IF(Transport!$H$4="Education",Data!AQ319,IF(Transport!$H$4="Mixed-use Building",AB322,Data!Z319)))</f>
        <v>0</v>
      </c>
      <c r="J318">
        <f>IF(Transport!$H$4="Multi-unit Residential",Data!J319,IF(Transport!$H$4="Education",Data!AR319,IF(Transport!$H$4="Mixed-use Building",AC322,Data!AA319)))</f>
        <v>0</v>
      </c>
      <c r="K318">
        <f>IF(Transport!$H$4="Multi-unit Residential",Data!K319,IF(Transport!$H$4="Education",Data!AS319,IF(Transport!$H$4="Mixed-use Building",AD322,Data!AB319)))</f>
        <v>0</v>
      </c>
      <c r="L318">
        <f>IF(Transport!$H$4="Multi-unit Residential",Data!L319,IF(Transport!$H$4="Education",Data!AT319,IF(Transport!$H$4="Mixed-use Building",AE322,Data!AC319)))</f>
        <v>0</v>
      </c>
      <c r="M318">
        <f>IF(Transport!$H$4="Multi-unit Residential",Data!M319,IF(Transport!$H$4="Education",Data!AU319,IF(Transport!$H$4="Mixed-use Building",AF322,Data!AD319)))</f>
        <v>0.02</v>
      </c>
      <c r="N318">
        <f>IF(Transport!$H$4="Multi-unit Residential",Data!N319,IF(Transport!$H$4="Education",Data!AV319,IF(Transport!$H$4="Mixed-use Building",AG322,Data!AE319)))</f>
        <v>0.82482597362203702</v>
      </c>
      <c r="O318">
        <f>IF(Transport!$H$4="Multi-unit Residential",Data!O319,IF(Transport!$H$4="Education",Data!AW319,IF(Transport!$H$4="Mixed-use Building",AH322,Data!AF319)))</f>
        <v>174.6437311</v>
      </c>
      <c r="P318">
        <f>IF(Transport!$H$4="Multi-unit Residential",Data!P319,IF(Transport!$H$4="Education",Data!AX319,IF(Transport!$H$4="Mixed-use Building",AI322,Data!AG319)))</f>
        <v>-36.929202969999999</v>
      </c>
    </row>
    <row r="319" spans="1:16" x14ac:dyDescent="0.55000000000000004">
      <c r="A319">
        <f>IF(Transport!$H$4="Multi-unit Residential",Data!A320,IF(Transport!$H$4="Education",Data!AI320,IF(Transport!$H$4="Mixed-use Building",T323,Data!R320)))</f>
        <v>132600</v>
      </c>
      <c r="B319" t="str">
        <f>IF(Transport!$H$4="Multi-unit Residential",Data!B320,IF(Transport!$H$4="Education",Data!AJ320,IF(Transport!$H$4="Mixed-use Building",U323,Data!S320)))</f>
        <v>New Lynn North West</v>
      </c>
      <c r="C319" t="str">
        <f>IF(Transport!$H$4="Multi-unit Residential",Data!C320,IF(Transport!$H$4="Education",Data!AK320,IF(Transport!$H$4="Mixed-use Building",V323,Data!T320)))</f>
        <v>New Zealand</v>
      </c>
      <c r="D319">
        <f>IF(Transport!$H$4="Multi-unit Residential",Data!D320,IF(Transport!$H$4="Education",Data!AL320,IF(Transport!$H$4="Mixed-use Building",W323,Data!U320)))</f>
        <v>0</v>
      </c>
      <c r="E319">
        <f>IF(Transport!$H$4="Multi-unit Residential",Data!E320,IF(Transport!$H$4="Education",Data!AM320,IF(Transport!$H$4="Mixed-use Building",X323,Data!V320)))</f>
        <v>0</v>
      </c>
      <c r="F319">
        <f>IF(Transport!$H$4="Multi-unit Residential",Data!F320,IF(Transport!$H$4="Education",Data!AN320,IF(Transport!$H$4="Mixed-use Building",Y323,Data!W320)))</f>
        <v>0</v>
      </c>
      <c r="G319">
        <f>IF(Transport!$H$4="Multi-unit Residential",Data!G320,IF(Transport!$H$4="Education",Data!AO320,IF(Transport!$H$4="Mixed-use Building",Z323,Data!X320)))</f>
        <v>0</v>
      </c>
      <c r="H319">
        <f>IF(Transport!$H$4="Multi-unit Residential",Data!H320,IF(Transport!$H$4="Education",Data!AP320,IF(Transport!$H$4="Mixed-use Building",AA323,Data!Y320)))</f>
        <v>1</v>
      </c>
      <c r="I319">
        <f>IF(Transport!$H$4="Multi-unit Residential",Data!I320,IF(Transport!$H$4="Education",Data!AQ320,IF(Transport!$H$4="Mixed-use Building",AB323,Data!Z320)))</f>
        <v>0</v>
      </c>
      <c r="J319">
        <f>IF(Transport!$H$4="Multi-unit Residential",Data!J320,IF(Transport!$H$4="Education",Data!AR320,IF(Transport!$H$4="Mixed-use Building",AC323,Data!AA320)))</f>
        <v>0</v>
      </c>
      <c r="K319">
        <f>IF(Transport!$H$4="Multi-unit Residential",Data!K320,IF(Transport!$H$4="Education",Data!AS320,IF(Transport!$H$4="Mixed-use Building",AD323,Data!AB320)))</f>
        <v>0</v>
      </c>
      <c r="L319">
        <f>IF(Transport!$H$4="Multi-unit Residential",Data!L320,IF(Transport!$H$4="Education",Data!AT320,IF(Transport!$H$4="Mixed-use Building",AE323,Data!AC320)))</f>
        <v>0</v>
      </c>
      <c r="M319">
        <f>IF(Transport!$H$4="Multi-unit Residential",Data!M320,IF(Transport!$H$4="Education",Data!AU320,IF(Transport!$H$4="Mixed-use Building",AF323,Data!AD320)))</f>
        <v>0.02</v>
      </c>
      <c r="N319" t="str">
        <f>IF(Transport!$H$4="Multi-unit Residential",Data!N320,IF(Transport!$H$4="Education",Data!AV320,IF(Transport!$H$4="Mixed-use Building",AG323,Data!AE320)))</f>
        <v>?</v>
      </c>
      <c r="O319">
        <f>IF(Transport!$H$4="Multi-unit Residential",Data!O320,IF(Transport!$H$4="Education",Data!AW320,IF(Transport!$H$4="Mixed-use Building",AH323,Data!AF320)))</f>
        <v>174.6716825</v>
      </c>
      <c r="P319">
        <f>IF(Transport!$H$4="Multi-unit Residential",Data!P320,IF(Transport!$H$4="Education",Data!AX320,IF(Transport!$H$4="Mixed-use Building",AI323,Data!AG320)))</f>
        <v>-36.907940420000003</v>
      </c>
    </row>
    <row r="320" spans="1:16" x14ac:dyDescent="0.55000000000000004">
      <c r="A320">
        <f>IF(Transport!$H$4="Multi-unit Residential",Data!A321,IF(Transport!$H$4="Education",Data!AI321,IF(Transport!$H$4="Mixed-use Building",T324,Data!R321)))</f>
        <v>132700</v>
      </c>
      <c r="B320" t="str">
        <f>IF(Transport!$H$4="Multi-unit Residential",Data!B321,IF(Transport!$H$4="Education",Data!AJ321,IF(Transport!$H$4="Mixed-use Building",U324,Data!S321)))</f>
        <v>Hobson Ridge North</v>
      </c>
      <c r="C320" t="str">
        <f>IF(Transport!$H$4="Multi-unit Residential",Data!C321,IF(Transport!$H$4="Education",Data!AK321,IF(Transport!$H$4="Mixed-use Building",V324,Data!T321)))</f>
        <v>New Zealand</v>
      </c>
      <c r="D320">
        <f>IF(Transport!$H$4="Multi-unit Residential",Data!D321,IF(Transport!$H$4="Education",Data!AL321,IF(Transport!$H$4="Mixed-use Building",W324,Data!U321)))</f>
        <v>7.0000000000000007E-2</v>
      </c>
      <c r="E320">
        <f>IF(Transport!$H$4="Multi-unit Residential",Data!E321,IF(Transport!$H$4="Education",Data!AM321,IF(Transport!$H$4="Mixed-use Building",X324,Data!V321)))</f>
        <v>0.32</v>
      </c>
      <c r="F320">
        <f>IF(Transport!$H$4="Multi-unit Residential",Data!F321,IF(Transport!$H$4="Education",Data!AN321,IF(Transport!$H$4="Mixed-use Building",Y324,Data!W321)))</f>
        <v>0.03</v>
      </c>
      <c r="G320">
        <f>IF(Transport!$H$4="Multi-unit Residential",Data!G321,IF(Transport!$H$4="Education",Data!AO321,IF(Transport!$H$4="Mixed-use Building",Z324,Data!X321)))</f>
        <v>0</v>
      </c>
      <c r="H320">
        <f>IF(Transport!$H$4="Multi-unit Residential",Data!H321,IF(Transport!$H$4="Education",Data!AP321,IF(Transport!$H$4="Mixed-use Building",AA324,Data!Y321)))</f>
        <v>0.44</v>
      </c>
      <c r="I320">
        <f>IF(Transport!$H$4="Multi-unit Residential",Data!I321,IF(Transport!$H$4="Education",Data!AQ321,IF(Transport!$H$4="Mixed-use Building",AB324,Data!Z321)))</f>
        <v>0</v>
      </c>
      <c r="J320">
        <f>IF(Transport!$H$4="Multi-unit Residential",Data!J321,IF(Transport!$H$4="Education",Data!AR321,IF(Transport!$H$4="Mixed-use Building",AC324,Data!AA321)))</f>
        <v>0</v>
      </c>
      <c r="K320">
        <f>IF(Transport!$H$4="Multi-unit Residential",Data!K321,IF(Transport!$H$4="Education",Data!AS321,IF(Transport!$H$4="Mixed-use Building",AD324,Data!AB321)))</f>
        <v>0.01</v>
      </c>
      <c r="L320">
        <f>IF(Transport!$H$4="Multi-unit Residential",Data!L321,IF(Transport!$H$4="Education",Data!AT321,IF(Transport!$H$4="Mixed-use Building",AE324,Data!AC321)))</f>
        <v>0.13</v>
      </c>
      <c r="M320">
        <f>IF(Transport!$H$4="Multi-unit Residential",Data!M321,IF(Transport!$H$4="Education",Data!AU321,IF(Transport!$H$4="Mixed-use Building",AF324,Data!AD321)))</f>
        <v>0.02</v>
      </c>
      <c r="N320">
        <f>IF(Transport!$H$4="Multi-unit Residential",Data!N321,IF(Transport!$H$4="Education",Data!AV321,IF(Transport!$H$4="Mixed-use Building",AG324,Data!AE321)))</f>
        <v>8.4128267311013492</v>
      </c>
      <c r="O320">
        <f>IF(Transport!$H$4="Multi-unit Residential",Data!O321,IF(Transport!$H$4="Education",Data!AW321,IF(Transport!$H$4="Mixed-use Building",AH324,Data!AF321)))</f>
        <v>174.76276909999899</v>
      </c>
      <c r="P320">
        <f>IF(Transport!$H$4="Multi-unit Residential",Data!P321,IF(Transport!$H$4="Education",Data!AX321,IF(Transport!$H$4="Mixed-use Building",AI324,Data!AG321)))</f>
        <v>-36.847071040000003</v>
      </c>
    </row>
    <row r="321" spans="1:16" x14ac:dyDescent="0.55000000000000004">
      <c r="A321">
        <f>IF(Transport!$H$4="Multi-unit Residential",Data!A322,IF(Transport!$H$4="Education",Data!AI322,IF(Transport!$H$4="Mixed-use Building",T325,Data!R322)))</f>
        <v>132800</v>
      </c>
      <c r="B321" t="str">
        <f>IF(Transport!$H$4="Multi-unit Residential",Data!B322,IF(Transport!$H$4="Education",Data!AJ322,IF(Transport!$H$4="Mixed-use Building",U325,Data!S322)))</f>
        <v>Grey Lynn Central</v>
      </c>
      <c r="C321" t="str">
        <f>IF(Transport!$H$4="Multi-unit Residential",Data!C322,IF(Transport!$H$4="Education",Data!AK322,IF(Transport!$H$4="Mixed-use Building",V325,Data!T322)))</f>
        <v>New Zealand</v>
      </c>
      <c r="D321">
        <f>IF(Transport!$H$4="Multi-unit Residential",Data!D322,IF(Transport!$H$4="Education",Data!AL322,IF(Transport!$H$4="Mixed-use Building",W325,Data!U322)))</f>
        <v>0</v>
      </c>
      <c r="E321">
        <f>IF(Transport!$H$4="Multi-unit Residential",Data!E322,IF(Transport!$H$4="Education",Data!AM322,IF(Transport!$H$4="Mixed-use Building",X325,Data!V322)))</f>
        <v>0</v>
      </c>
      <c r="F321">
        <f>IF(Transport!$H$4="Multi-unit Residential",Data!F322,IF(Transport!$H$4="Education",Data!AN322,IF(Transport!$H$4="Mixed-use Building",Y325,Data!W322)))</f>
        <v>0</v>
      </c>
      <c r="G321">
        <f>IF(Transport!$H$4="Multi-unit Residential",Data!G322,IF(Transport!$H$4="Education",Data!AO322,IF(Transport!$H$4="Mixed-use Building",Z325,Data!X322)))</f>
        <v>0</v>
      </c>
      <c r="H321">
        <f>IF(Transport!$H$4="Multi-unit Residential",Data!H322,IF(Transport!$H$4="Education",Data!AP322,IF(Transport!$H$4="Mixed-use Building",AA325,Data!Y322)))</f>
        <v>0.75</v>
      </c>
      <c r="I321">
        <f>IF(Transport!$H$4="Multi-unit Residential",Data!I322,IF(Transport!$H$4="Education",Data!AQ322,IF(Transport!$H$4="Mixed-use Building",AB325,Data!Z322)))</f>
        <v>0</v>
      </c>
      <c r="J321">
        <f>IF(Transport!$H$4="Multi-unit Residential",Data!J322,IF(Transport!$H$4="Education",Data!AR322,IF(Transport!$H$4="Mixed-use Building",AC325,Data!AA322)))</f>
        <v>0</v>
      </c>
      <c r="K321">
        <f>IF(Transport!$H$4="Multi-unit Residential",Data!K322,IF(Transport!$H$4="Education",Data!AS322,IF(Transport!$H$4="Mixed-use Building",AD325,Data!AB322)))</f>
        <v>0</v>
      </c>
      <c r="L321">
        <f>IF(Transport!$H$4="Multi-unit Residential",Data!L322,IF(Transport!$H$4="Education",Data!AT322,IF(Transport!$H$4="Mixed-use Building",AE325,Data!AC322)))</f>
        <v>0.25</v>
      </c>
      <c r="M321">
        <f>IF(Transport!$H$4="Multi-unit Residential",Data!M322,IF(Transport!$H$4="Education",Data!AU322,IF(Transport!$H$4="Mixed-use Building",AF325,Data!AD322)))</f>
        <v>0.02</v>
      </c>
      <c r="N321">
        <f>IF(Transport!$H$4="Multi-unit Residential",Data!N322,IF(Transport!$H$4="Education",Data!AV322,IF(Transport!$H$4="Mixed-use Building",AG325,Data!AE322)))</f>
        <v>0.88100945056973601</v>
      </c>
      <c r="O321">
        <f>IF(Transport!$H$4="Multi-unit Residential",Data!O322,IF(Transport!$H$4="Education",Data!AW322,IF(Transport!$H$4="Mixed-use Building",AH325,Data!AF322)))</f>
        <v>174.74325259999901</v>
      </c>
      <c r="P321">
        <f>IF(Transport!$H$4="Multi-unit Residential",Data!P322,IF(Transport!$H$4="Education",Data!AX322,IF(Transport!$H$4="Mixed-use Building",AI325,Data!AG322)))</f>
        <v>-36.862034289999997</v>
      </c>
    </row>
    <row r="322" spans="1:16" x14ac:dyDescent="0.55000000000000004">
      <c r="A322">
        <f>IF(Transport!$H$4="Multi-unit Residential",Data!A323,IF(Transport!$H$4="Education",Data!AI323,IF(Transport!$H$4="Mixed-use Building",T326,Data!R323)))</f>
        <v>132900</v>
      </c>
      <c r="B322" t="str">
        <f>IF(Transport!$H$4="Multi-unit Residential",Data!B323,IF(Transport!$H$4="Education",Data!AJ323,IF(Transport!$H$4="Mixed-use Building",U326,Data!S323)))</f>
        <v>Fruitvale</v>
      </c>
      <c r="C322" t="str">
        <f>IF(Transport!$H$4="Multi-unit Residential",Data!C323,IF(Transport!$H$4="Education",Data!AK323,IF(Transport!$H$4="Mixed-use Building",V326,Data!T323)))</f>
        <v>New Zealand</v>
      </c>
      <c r="D322">
        <f>IF(Transport!$H$4="Multi-unit Residential",Data!D323,IF(Transport!$H$4="Education",Data!AL323,IF(Transport!$H$4="Mixed-use Building",W326,Data!U323)))</f>
        <v>0</v>
      </c>
      <c r="E322">
        <f>IF(Transport!$H$4="Multi-unit Residential",Data!E323,IF(Transport!$H$4="Education",Data!AM323,IF(Transport!$H$4="Mixed-use Building",X326,Data!V323)))</f>
        <v>0</v>
      </c>
      <c r="F322">
        <f>IF(Transport!$H$4="Multi-unit Residential",Data!F323,IF(Transport!$H$4="Education",Data!AN323,IF(Transport!$H$4="Mixed-use Building",Y326,Data!W323)))</f>
        <v>0</v>
      </c>
      <c r="G322">
        <f>IF(Transport!$H$4="Multi-unit Residential",Data!G323,IF(Transport!$H$4="Education",Data!AO323,IF(Transport!$H$4="Mixed-use Building",Z326,Data!X323)))</f>
        <v>0</v>
      </c>
      <c r="H322">
        <f>IF(Transport!$H$4="Multi-unit Residential",Data!H323,IF(Transport!$H$4="Education",Data!AP323,IF(Transport!$H$4="Mixed-use Building",AA326,Data!Y323)))</f>
        <v>1</v>
      </c>
      <c r="I322">
        <f>IF(Transport!$H$4="Multi-unit Residential",Data!I323,IF(Transport!$H$4="Education",Data!AQ323,IF(Transport!$H$4="Mixed-use Building",AB326,Data!Z323)))</f>
        <v>0</v>
      </c>
      <c r="J322">
        <f>IF(Transport!$H$4="Multi-unit Residential",Data!J323,IF(Transport!$H$4="Education",Data!AR323,IF(Transport!$H$4="Mixed-use Building",AC326,Data!AA323)))</f>
        <v>0</v>
      </c>
      <c r="K322">
        <f>IF(Transport!$H$4="Multi-unit Residential",Data!K323,IF(Transport!$H$4="Education",Data!AS323,IF(Transport!$H$4="Mixed-use Building",AD326,Data!AB323)))</f>
        <v>0</v>
      </c>
      <c r="L322">
        <f>IF(Transport!$H$4="Multi-unit Residential",Data!L323,IF(Transport!$H$4="Education",Data!AT323,IF(Transport!$H$4="Mixed-use Building",AE326,Data!AC323)))</f>
        <v>0</v>
      </c>
      <c r="M322">
        <f>IF(Transport!$H$4="Multi-unit Residential",Data!M323,IF(Transport!$H$4="Education",Data!AU323,IF(Transport!$H$4="Mixed-use Building",AF326,Data!AD323)))</f>
        <v>0.02</v>
      </c>
      <c r="N322" t="str">
        <f>IF(Transport!$H$4="Multi-unit Residential",Data!N323,IF(Transport!$H$4="Education",Data!AV323,IF(Transport!$H$4="Mixed-use Building",AG326,Data!AE323)))</f>
        <v>?</v>
      </c>
      <c r="O322">
        <f>IF(Transport!$H$4="Multi-unit Residential",Data!O323,IF(Transport!$H$4="Education",Data!AW323,IF(Transport!$H$4="Mixed-use Building",AH326,Data!AF323)))</f>
        <v>174.6647414</v>
      </c>
      <c r="P322">
        <f>IF(Transport!$H$4="Multi-unit Residential",Data!P323,IF(Transport!$H$4="Education",Data!AX323,IF(Transport!$H$4="Mixed-use Building",AI326,Data!AG323)))</f>
        <v>-36.914455719999999</v>
      </c>
    </row>
    <row r="323" spans="1:16" x14ac:dyDescent="0.55000000000000004">
      <c r="A323">
        <f>IF(Transport!$H$4="Multi-unit Residential",Data!A324,IF(Transport!$H$4="Education",Data!AI324,IF(Transport!$H$4="Mixed-use Building",T327,Data!R324)))</f>
        <v>133000</v>
      </c>
      <c r="B323" t="str">
        <f>IF(Transport!$H$4="Multi-unit Residential",Data!B324,IF(Transport!$H$4="Education",Data!AJ324,IF(Transport!$H$4="Mixed-use Building",U327,Data!S324)))</f>
        <v>Devonport</v>
      </c>
      <c r="C323" t="str">
        <f>IF(Transport!$H$4="Multi-unit Residential",Data!C324,IF(Transport!$H$4="Education",Data!AK324,IF(Transport!$H$4="Mixed-use Building",V327,Data!T324)))</f>
        <v>New Zealand</v>
      </c>
      <c r="D323">
        <f>IF(Transport!$H$4="Multi-unit Residential",Data!D324,IF(Transport!$H$4="Education",Data!AL324,IF(Transport!$H$4="Mixed-use Building",W327,Data!U324)))</f>
        <v>0</v>
      </c>
      <c r="E323">
        <f>IF(Transport!$H$4="Multi-unit Residential",Data!E324,IF(Transport!$H$4="Education",Data!AM324,IF(Transport!$H$4="Mixed-use Building",X327,Data!V324)))</f>
        <v>0.03</v>
      </c>
      <c r="F323">
        <f>IF(Transport!$H$4="Multi-unit Residential",Data!F324,IF(Transport!$H$4="Education",Data!AN324,IF(Transport!$H$4="Mixed-use Building",Y327,Data!W324)))</f>
        <v>0.01</v>
      </c>
      <c r="G323">
        <f>IF(Transport!$H$4="Multi-unit Residential",Data!G324,IF(Transport!$H$4="Education",Data!AO324,IF(Transport!$H$4="Mixed-use Building",Z327,Data!X324)))</f>
        <v>0</v>
      </c>
      <c r="H323">
        <f>IF(Transport!$H$4="Multi-unit Residential",Data!H324,IF(Transport!$H$4="Education",Data!AP324,IF(Transport!$H$4="Mixed-use Building",AA327,Data!Y324)))</f>
        <v>0.75999999999999901</v>
      </c>
      <c r="I323">
        <f>IF(Transport!$H$4="Multi-unit Residential",Data!I324,IF(Transport!$H$4="Education",Data!AQ324,IF(Transport!$H$4="Mixed-use Building",AB327,Data!Z324)))</f>
        <v>0.01</v>
      </c>
      <c r="J323">
        <f>IF(Transport!$H$4="Multi-unit Residential",Data!J324,IF(Transport!$H$4="Education",Data!AR324,IF(Transport!$H$4="Mixed-use Building",AC327,Data!AA324)))</f>
        <v>0</v>
      </c>
      <c r="K323">
        <f>IF(Transport!$H$4="Multi-unit Residential",Data!K324,IF(Transport!$H$4="Education",Data!AS324,IF(Transport!$H$4="Mixed-use Building",AD327,Data!AB324)))</f>
        <v>0.05</v>
      </c>
      <c r="L323">
        <f>IF(Transport!$H$4="Multi-unit Residential",Data!L324,IF(Transport!$H$4="Education",Data!AT324,IF(Transport!$H$4="Mixed-use Building",AE327,Data!AC324)))</f>
        <v>0.14000000000000001</v>
      </c>
      <c r="M323">
        <f>IF(Transport!$H$4="Multi-unit Residential",Data!M324,IF(Transport!$H$4="Education",Data!AU324,IF(Transport!$H$4="Mixed-use Building",AF327,Data!AD324)))</f>
        <v>0.02</v>
      </c>
      <c r="N323">
        <f>IF(Transport!$H$4="Multi-unit Residential",Data!N324,IF(Transport!$H$4="Education",Data!AV324,IF(Transport!$H$4="Mixed-use Building",AG327,Data!AE324)))</f>
        <v>3.81164475060217</v>
      </c>
      <c r="O323">
        <f>IF(Transport!$H$4="Multi-unit Residential",Data!O324,IF(Transport!$H$4="Education",Data!AW324,IF(Transport!$H$4="Mixed-use Building",AH327,Data!AF324)))</f>
        <v>174.79688279999999</v>
      </c>
      <c r="P323">
        <f>IF(Transport!$H$4="Multi-unit Residential",Data!P324,IF(Transport!$H$4="Education",Data!AX324,IF(Transport!$H$4="Mixed-use Building",AI327,Data!AG324)))</f>
        <v>-36.827166480000002</v>
      </c>
    </row>
    <row r="324" spans="1:16" x14ac:dyDescent="0.55000000000000004">
      <c r="A324">
        <f>IF(Transport!$H$4="Multi-unit Residential",Data!A325,IF(Transport!$H$4="Education",Data!AI325,IF(Transport!$H$4="Mixed-use Building",T328,Data!R325)))</f>
        <v>133100</v>
      </c>
      <c r="B324" t="str">
        <f>IF(Transport!$H$4="Multi-unit Residential",Data!B325,IF(Transport!$H$4="Education",Data!AJ325,IF(Transport!$H$4="Mixed-use Building",U328,Data!S325)))</f>
        <v>Avondale Central (Auckland)</v>
      </c>
      <c r="C324" t="str">
        <f>IF(Transport!$H$4="Multi-unit Residential",Data!C325,IF(Transport!$H$4="Education",Data!AK325,IF(Transport!$H$4="Mixed-use Building",V328,Data!T325)))</f>
        <v>New Zealand</v>
      </c>
      <c r="D324">
        <f>IF(Transport!$H$4="Multi-unit Residential",Data!D325,IF(Transport!$H$4="Education",Data!AL325,IF(Transport!$H$4="Mixed-use Building",W328,Data!U325)))</f>
        <v>0</v>
      </c>
      <c r="E324">
        <f>IF(Transport!$H$4="Multi-unit Residential",Data!E325,IF(Transport!$H$4="Education",Data!AM325,IF(Transport!$H$4="Mixed-use Building",X328,Data!V325)))</f>
        <v>0</v>
      </c>
      <c r="F324">
        <f>IF(Transport!$H$4="Multi-unit Residential",Data!F325,IF(Transport!$H$4="Education",Data!AN325,IF(Transport!$H$4="Mixed-use Building",Y328,Data!W325)))</f>
        <v>0</v>
      </c>
      <c r="G324">
        <f>IF(Transport!$H$4="Multi-unit Residential",Data!G325,IF(Transport!$H$4="Education",Data!AO325,IF(Transport!$H$4="Mixed-use Building",Z328,Data!X325)))</f>
        <v>0</v>
      </c>
      <c r="H324">
        <f>IF(Transport!$H$4="Multi-unit Residential",Data!H325,IF(Transport!$H$4="Education",Data!AP325,IF(Transport!$H$4="Mixed-use Building",AA328,Data!Y325)))</f>
        <v>0.95</v>
      </c>
      <c r="I324">
        <f>IF(Transport!$H$4="Multi-unit Residential",Data!I325,IF(Transport!$H$4="Education",Data!AQ325,IF(Transport!$H$4="Mixed-use Building",AB328,Data!Z325)))</f>
        <v>0</v>
      </c>
      <c r="J324">
        <f>IF(Transport!$H$4="Multi-unit Residential",Data!J325,IF(Transport!$H$4="Education",Data!AR325,IF(Transport!$H$4="Mixed-use Building",AC328,Data!AA325)))</f>
        <v>0</v>
      </c>
      <c r="K324">
        <f>IF(Transport!$H$4="Multi-unit Residential",Data!K325,IF(Transport!$H$4="Education",Data!AS325,IF(Transport!$H$4="Mixed-use Building",AD328,Data!AB325)))</f>
        <v>0</v>
      </c>
      <c r="L324">
        <f>IF(Transport!$H$4="Multi-unit Residential",Data!L325,IF(Transport!$H$4="Education",Data!AT325,IF(Transport!$H$4="Mixed-use Building",AE328,Data!AC325)))</f>
        <v>0.05</v>
      </c>
      <c r="M324">
        <f>IF(Transport!$H$4="Multi-unit Residential",Data!M325,IF(Transport!$H$4="Education",Data!AU325,IF(Transport!$H$4="Mixed-use Building",AF328,Data!AD325)))</f>
        <v>0.02</v>
      </c>
      <c r="N324">
        <f>IF(Transport!$H$4="Multi-unit Residential",Data!N325,IF(Transport!$H$4="Education",Data!AV325,IF(Transport!$H$4="Mixed-use Building",AG328,Data!AE325)))</f>
        <v>2.58176610618517</v>
      </c>
      <c r="O324">
        <f>IF(Transport!$H$4="Multi-unit Residential",Data!O325,IF(Transport!$H$4="Education",Data!AW325,IF(Transport!$H$4="Mixed-use Building",AH328,Data!AF325)))</f>
        <v>174.6965916</v>
      </c>
      <c r="P324">
        <f>IF(Transport!$H$4="Multi-unit Residential",Data!P325,IF(Transport!$H$4="Education",Data!AX325,IF(Transport!$H$4="Mixed-use Building",AI328,Data!AG325)))</f>
        <v>-36.897184699999997</v>
      </c>
    </row>
    <row r="325" spans="1:16" x14ac:dyDescent="0.55000000000000004">
      <c r="A325">
        <f>IF(Transport!$H$4="Multi-unit Residential",Data!A326,IF(Transport!$H$4="Education",Data!AI326,IF(Transport!$H$4="Mixed-use Building",T329,Data!R326)))</f>
        <v>133200</v>
      </c>
      <c r="B325" t="str">
        <f>IF(Transport!$H$4="Multi-unit Residential",Data!B326,IF(Transport!$H$4="Education",Data!AJ326,IF(Transport!$H$4="Mixed-use Building",U329,Data!S326)))</f>
        <v>Queen Street</v>
      </c>
      <c r="C325" t="str">
        <f>IF(Transport!$H$4="Multi-unit Residential",Data!C326,IF(Transport!$H$4="Education",Data!AK326,IF(Transport!$H$4="Mixed-use Building",V329,Data!T326)))</f>
        <v>New Zealand</v>
      </c>
      <c r="D325">
        <f>IF(Transport!$H$4="Multi-unit Residential",Data!D326,IF(Transport!$H$4="Education",Data!AL326,IF(Transport!$H$4="Mixed-use Building",W329,Data!U326)))</f>
        <v>0.1</v>
      </c>
      <c r="E325">
        <f>IF(Transport!$H$4="Multi-unit Residential",Data!E326,IF(Transport!$H$4="Education",Data!AM326,IF(Transport!$H$4="Mixed-use Building",X329,Data!V326)))</f>
        <v>0.32</v>
      </c>
      <c r="F325">
        <f>IF(Transport!$H$4="Multi-unit Residential",Data!F326,IF(Transport!$H$4="Education",Data!AN326,IF(Transport!$H$4="Mixed-use Building",Y329,Data!W326)))</f>
        <v>0.04</v>
      </c>
      <c r="G325">
        <f>IF(Transport!$H$4="Multi-unit Residential",Data!G326,IF(Transport!$H$4="Education",Data!AO326,IF(Transport!$H$4="Mixed-use Building",Z329,Data!X326)))</f>
        <v>0</v>
      </c>
      <c r="H325">
        <f>IF(Transport!$H$4="Multi-unit Residential",Data!H326,IF(Transport!$H$4="Education",Data!AP326,IF(Transport!$H$4="Mixed-use Building",AA329,Data!Y326)))</f>
        <v>0.41</v>
      </c>
      <c r="I325">
        <f>IF(Transport!$H$4="Multi-unit Residential",Data!I326,IF(Transport!$H$4="Education",Data!AQ326,IF(Transport!$H$4="Mixed-use Building",AB329,Data!Z326)))</f>
        <v>0</v>
      </c>
      <c r="J325">
        <f>IF(Transport!$H$4="Multi-unit Residential",Data!J326,IF(Transport!$H$4="Education",Data!AR326,IF(Transport!$H$4="Mixed-use Building",AC329,Data!AA326)))</f>
        <v>0</v>
      </c>
      <c r="K325">
        <f>IF(Transport!$H$4="Multi-unit Residential",Data!K326,IF(Transport!$H$4="Education",Data!AS326,IF(Transport!$H$4="Mixed-use Building",AD329,Data!AB326)))</f>
        <v>0</v>
      </c>
      <c r="L325">
        <f>IF(Transport!$H$4="Multi-unit Residential",Data!L326,IF(Transport!$H$4="Education",Data!AT326,IF(Transport!$H$4="Mixed-use Building",AE329,Data!AC326)))</f>
        <v>0.13</v>
      </c>
      <c r="M325">
        <f>IF(Transport!$H$4="Multi-unit Residential",Data!M326,IF(Transport!$H$4="Education",Data!AU326,IF(Transport!$H$4="Mixed-use Building",AF329,Data!AD326)))</f>
        <v>0.02</v>
      </c>
      <c r="N325">
        <f>IF(Transport!$H$4="Multi-unit Residential",Data!N326,IF(Transport!$H$4="Education",Data!AV326,IF(Transport!$H$4="Mixed-use Building",AG329,Data!AE326)))</f>
        <v>8.5362844810506608</v>
      </c>
      <c r="O325">
        <f>IF(Transport!$H$4="Multi-unit Residential",Data!O326,IF(Transport!$H$4="Education",Data!AW326,IF(Transport!$H$4="Mixed-use Building",AH329,Data!AF326)))</f>
        <v>174.7652497</v>
      </c>
      <c r="P325">
        <f>IF(Transport!$H$4="Multi-unit Residential",Data!P326,IF(Transport!$H$4="Education",Data!AX326,IF(Transport!$H$4="Mixed-use Building",AI329,Data!AG326)))</f>
        <v>-36.847741040000002</v>
      </c>
    </row>
    <row r="326" spans="1:16" x14ac:dyDescent="0.55000000000000004">
      <c r="A326">
        <f>IF(Transport!$H$4="Multi-unit Residential",Data!A327,IF(Transport!$H$4="Education",Data!AI327,IF(Transport!$H$4="Mixed-use Building",T330,Data!R327)))</f>
        <v>133300</v>
      </c>
      <c r="B326" t="str">
        <f>IF(Transport!$H$4="Multi-unit Residential",Data!B327,IF(Transport!$H$4="Education",Data!AJ327,IF(Transport!$H$4="Mixed-use Building",U330,Data!S327)))</f>
        <v>Quay Street-Customs Street</v>
      </c>
      <c r="C326" t="str">
        <f>IF(Transport!$H$4="Multi-unit Residential",Data!C327,IF(Transport!$H$4="Education",Data!AK327,IF(Transport!$H$4="Mixed-use Building",V330,Data!T327)))</f>
        <v>New Zealand</v>
      </c>
      <c r="D326">
        <f>IF(Transport!$H$4="Multi-unit Residential",Data!D327,IF(Transport!$H$4="Education",Data!AL327,IF(Transport!$H$4="Mixed-use Building",W330,Data!U327)))</f>
        <v>0.16</v>
      </c>
      <c r="E326">
        <f>IF(Transport!$H$4="Multi-unit Residential",Data!E327,IF(Transport!$H$4="Education",Data!AM327,IF(Transport!$H$4="Mixed-use Building",X330,Data!V327)))</f>
        <v>0.24</v>
      </c>
      <c r="F326">
        <f>IF(Transport!$H$4="Multi-unit Residential",Data!F327,IF(Transport!$H$4="Education",Data!AN327,IF(Transport!$H$4="Mixed-use Building",Y330,Data!W327)))</f>
        <v>0.05</v>
      </c>
      <c r="G326">
        <f>IF(Transport!$H$4="Multi-unit Residential",Data!G327,IF(Transport!$H$4="Education",Data!AO327,IF(Transport!$H$4="Mixed-use Building",Z330,Data!X327)))</f>
        <v>0</v>
      </c>
      <c r="H326">
        <f>IF(Transport!$H$4="Multi-unit Residential",Data!H327,IF(Transport!$H$4="Education",Data!AP327,IF(Transport!$H$4="Mixed-use Building",AA330,Data!Y327)))</f>
        <v>0.45</v>
      </c>
      <c r="I326">
        <f>IF(Transport!$H$4="Multi-unit Residential",Data!I327,IF(Transport!$H$4="Education",Data!AQ327,IF(Transport!$H$4="Mixed-use Building",AB330,Data!Z327)))</f>
        <v>0</v>
      </c>
      <c r="J326">
        <f>IF(Transport!$H$4="Multi-unit Residential",Data!J327,IF(Transport!$H$4="Education",Data!AR327,IF(Transport!$H$4="Mixed-use Building",AC330,Data!AA327)))</f>
        <v>0</v>
      </c>
      <c r="K326">
        <f>IF(Transport!$H$4="Multi-unit Residential",Data!K327,IF(Transport!$H$4="Education",Data!AS327,IF(Transport!$H$4="Mixed-use Building",AD330,Data!AB327)))</f>
        <v>0.01</v>
      </c>
      <c r="L326">
        <f>IF(Transport!$H$4="Multi-unit Residential",Data!L327,IF(Transport!$H$4="Education",Data!AT327,IF(Transport!$H$4="Mixed-use Building",AE330,Data!AC327)))</f>
        <v>0.09</v>
      </c>
      <c r="M326">
        <f>IF(Transport!$H$4="Multi-unit Residential",Data!M327,IF(Transport!$H$4="Education",Data!AU327,IF(Transport!$H$4="Mixed-use Building",AF330,Data!AD327)))</f>
        <v>0.02</v>
      </c>
      <c r="N326">
        <f>IF(Transport!$H$4="Multi-unit Residential",Data!N327,IF(Transport!$H$4="Education",Data!AV327,IF(Transport!$H$4="Mixed-use Building",AG330,Data!AE327)))</f>
        <v>9.8619812102161895</v>
      </c>
      <c r="O326">
        <f>IF(Transport!$H$4="Multi-unit Residential",Data!O327,IF(Transport!$H$4="Education",Data!AW327,IF(Transport!$H$4="Mixed-use Building",AH330,Data!AF327)))</f>
        <v>174.7775872</v>
      </c>
      <c r="P326">
        <f>IF(Transport!$H$4="Multi-unit Residential",Data!P327,IF(Transport!$H$4="Education",Data!AX327,IF(Transport!$H$4="Mixed-use Building",AI330,Data!AG327)))</f>
        <v>-36.844427719999999</v>
      </c>
    </row>
    <row r="327" spans="1:16" x14ac:dyDescent="0.55000000000000004">
      <c r="A327">
        <f>IF(Transport!$H$4="Multi-unit Residential",Data!A328,IF(Transport!$H$4="Education",Data!AI328,IF(Transport!$H$4="Mixed-use Building",T331,Data!R328)))</f>
        <v>133400</v>
      </c>
      <c r="B327" t="str">
        <f>IF(Transport!$H$4="Multi-unit Residential",Data!B328,IF(Transport!$H$4="Education",Data!AJ328,IF(Transport!$H$4="Mixed-use Building",U331,Data!S328)))</f>
        <v>Hobson Ridge Central</v>
      </c>
      <c r="C327" t="str">
        <f>IF(Transport!$H$4="Multi-unit Residential",Data!C328,IF(Transport!$H$4="Education",Data!AK328,IF(Transport!$H$4="Mixed-use Building",V331,Data!T328)))</f>
        <v>New Zealand</v>
      </c>
      <c r="D327">
        <f>IF(Transport!$H$4="Multi-unit Residential",Data!D328,IF(Transport!$H$4="Education",Data!AL328,IF(Transport!$H$4="Mixed-use Building",W331,Data!U328)))</f>
        <v>0</v>
      </c>
      <c r="E327">
        <f>IF(Transport!$H$4="Multi-unit Residential",Data!E328,IF(Transport!$H$4="Education",Data!AM328,IF(Transport!$H$4="Mixed-use Building",X331,Data!V328)))</f>
        <v>0.09</v>
      </c>
      <c r="F327">
        <f>IF(Transport!$H$4="Multi-unit Residential",Data!F328,IF(Transport!$H$4="Education",Data!AN328,IF(Transport!$H$4="Mixed-use Building",Y331,Data!W328)))</f>
        <v>0</v>
      </c>
      <c r="G327">
        <f>IF(Transport!$H$4="Multi-unit Residential",Data!G328,IF(Transport!$H$4="Education",Data!AO328,IF(Transport!$H$4="Mixed-use Building",Z331,Data!X328)))</f>
        <v>0</v>
      </c>
      <c r="H327">
        <f>IF(Transport!$H$4="Multi-unit Residential",Data!H328,IF(Transport!$H$4="Education",Data!AP328,IF(Transport!$H$4="Mixed-use Building",AA331,Data!Y328)))</f>
        <v>0.35</v>
      </c>
      <c r="I327">
        <f>IF(Transport!$H$4="Multi-unit Residential",Data!I328,IF(Transport!$H$4="Education",Data!AQ328,IF(Transport!$H$4="Mixed-use Building",AB331,Data!Z328)))</f>
        <v>0</v>
      </c>
      <c r="J327">
        <f>IF(Transport!$H$4="Multi-unit Residential",Data!J328,IF(Transport!$H$4="Education",Data!AR328,IF(Transport!$H$4="Mixed-use Building",AC331,Data!AA328)))</f>
        <v>0</v>
      </c>
      <c r="K327">
        <f>IF(Transport!$H$4="Multi-unit Residential",Data!K328,IF(Transport!$H$4="Education",Data!AS328,IF(Transport!$H$4="Mixed-use Building",AD331,Data!AB328)))</f>
        <v>0</v>
      </c>
      <c r="L327">
        <f>IF(Transport!$H$4="Multi-unit Residential",Data!L328,IF(Transport!$H$4="Education",Data!AT328,IF(Transport!$H$4="Mixed-use Building",AE331,Data!AC328)))</f>
        <v>0.56000000000000005</v>
      </c>
      <c r="M327">
        <f>IF(Transport!$H$4="Multi-unit Residential",Data!M328,IF(Transport!$H$4="Education",Data!AU328,IF(Transport!$H$4="Mixed-use Building",AF331,Data!AD328)))</f>
        <v>0.02</v>
      </c>
      <c r="N327">
        <f>IF(Transport!$H$4="Multi-unit Residential",Data!N328,IF(Transport!$H$4="Education",Data!AV328,IF(Transport!$H$4="Mixed-use Building",AG331,Data!AE328)))</f>
        <v>1.76486458252305</v>
      </c>
      <c r="O327">
        <f>IF(Transport!$H$4="Multi-unit Residential",Data!O328,IF(Transport!$H$4="Education",Data!AW328,IF(Transport!$H$4="Mixed-use Building",AH331,Data!AF328)))</f>
        <v>174.76046700000001</v>
      </c>
      <c r="P327">
        <f>IF(Transport!$H$4="Multi-unit Residential",Data!P328,IF(Transport!$H$4="Education",Data!AX328,IF(Transport!$H$4="Mixed-use Building",AI331,Data!AG328)))</f>
        <v>-36.850708990000001</v>
      </c>
    </row>
    <row r="328" spans="1:16" x14ac:dyDescent="0.55000000000000004">
      <c r="A328">
        <f>IF(Transport!$H$4="Multi-unit Residential",Data!A329,IF(Transport!$H$4="Education",Data!AI329,IF(Transport!$H$4="Mixed-use Building",T332,Data!R329)))</f>
        <v>133500</v>
      </c>
      <c r="B328" t="str">
        <f>IF(Transport!$H$4="Multi-unit Residential",Data!B329,IF(Transport!$H$4="Education",Data!AJ329,IF(Transport!$H$4="Mixed-use Building",U332,Data!S329)))</f>
        <v>Grey Lynn East</v>
      </c>
      <c r="C328" t="str">
        <f>IF(Transport!$H$4="Multi-unit Residential",Data!C329,IF(Transport!$H$4="Education",Data!AK329,IF(Transport!$H$4="Mixed-use Building",V332,Data!T329)))</f>
        <v>New Zealand</v>
      </c>
      <c r="D328">
        <f>IF(Transport!$H$4="Multi-unit Residential",Data!D329,IF(Transport!$H$4="Education",Data!AL329,IF(Transport!$H$4="Mixed-use Building",W332,Data!U329)))</f>
        <v>0</v>
      </c>
      <c r="E328">
        <f>IF(Transport!$H$4="Multi-unit Residential",Data!E329,IF(Transport!$H$4="Education",Data!AM329,IF(Transport!$H$4="Mixed-use Building",X332,Data!V329)))</f>
        <v>0.05</v>
      </c>
      <c r="F328">
        <f>IF(Transport!$H$4="Multi-unit Residential",Data!F329,IF(Transport!$H$4="Education",Data!AN329,IF(Transport!$H$4="Mixed-use Building",Y332,Data!W329)))</f>
        <v>0</v>
      </c>
      <c r="G328">
        <f>IF(Transport!$H$4="Multi-unit Residential",Data!G329,IF(Transport!$H$4="Education",Data!AO329,IF(Transport!$H$4="Mixed-use Building",Z332,Data!X329)))</f>
        <v>0</v>
      </c>
      <c r="H328">
        <f>IF(Transport!$H$4="Multi-unit Residential",Data!H329,IF(Transport!$H$4="Education",Data!AP329,IF(Transport!$H$4="Mixed-use Building",AA332,Data!Y329)))</f>
        <v>0.80999999999999905</v>
      </c>
      <c r="I328">
        <f>IF(Transport!$H$4="Multi-unit Residential",Data!I329,IF(Transport!$H$4="Education",Data!AQ329,IF(Transport!$H$4="Mixed-use Building",AB332,Data!Z329)))</f>
        <v>0</v>
      </c>
      <c r="J328">
        <f>IF(Transport!$H$4="Multi-unit Residential",Data!J329,IF(Transport!$H$4="Education",Data!AR329,IF(Transport!$H$4="Mixed-use Building",AC332,Data!AA329)))</f>
        <v>0</v>
      </c>
      <c r="K328">
        <f>IF(Transport!$H$4="Multi-unit Residential",Data!K329,IF(Transport!$H$4="Education",Data!AS329,IF(Transport!$H$4="Mixed-use Building",AD332,Data!AB329)))</f>
        <v>0.01</v>
      </c>
      <c r="L328">
        <f>IF(Transport!$H$4="Multi-unit Residential",Data!L329,IF(Transport!$H$4="Education",Data!AT329,IF(Transport!$H$4="Mixed-use Building",AE332,Data!AC329)))</f>
        <v>0.13</v>
      </c>
      <c r="M328">
        <f>IF(Transport!$H$4="Multi-unit Residential",Data!M329,IF(Transport!$H$4="Education",Data!AU329,IF(Transport!$H$4="Mixed-use Building",AF332,Data!AD329)))</f>
        <v>0.02</v>
      </c>
      <c r="N328">
        <f>IF(Transport!$H$4="Multi-unit Residential",Data!N329,IF(Transport!$H$4="Education",Data!AV329,IF(Transport!$H$4="Mixed-use Building",AG332,Data!AE329)))</f>
        <v>6.8166609268929301</v>
      </c>
      <c r="O328">
        <f>IF(Transport!$H$4="Multi-unit Residential",Data!O329,IF(Transport!$H$4="Education",Data!AW329,IF(Transport!$H$4="Mixed-use Building",AH332,Data!AF329)))</f>
        <v>174.74911709999901</v>
      </c>
      <c r="P328">
        <f>IF(Transport!$H$4="Multi-unit Residential",Data!P329,IF(Transport!$H$4="Education",Data!AX329,IF(Transport!$H$4="Mixed-use Building",AI332,Data!AG329)))</f>
        <v>-36.861920689999998</v>
      </c>
    </row>
    <row r="329" spans="1:16" x14ac:dyDescent="0.55000000000000004">
      <c r="A329">
        <f>IF(Transport!$H$4="Multi-unit Residential",Data!A330,IF(Transport!$H$4="Education",Data!AI330,IF(Transport!$H$4="Mixed-use Building",T333,Data!R330)))</f>
        <v>133600</v>
      </c>
      <c r="B329" t="str">
        <f>IF(Transport!$H$4="Multi-unit Residential",Data!B330,IF(Transport!$H$4="Education",Data!AJ330,IF(Transport!$H$4="Mixed-use Building",U333,Data!S330)))</f>
        <v>Morningside (Auckland)</v>
      </c>
      <c r="C329" t="str">
        <f>IF(Transport!$H$4="Multi-unit Residential",Data!C330,IF(Transport!$H$4="Education",Data!AK330,IF(Transport!$H$4="Mixed-use Building",V333,Data!T330)))</f>
        <v>New Zealand</v>
      </c>
      <c r="D329">
        <f>IF(Transport!$H$4="Multi-unit Residential",Data!D330,IF(Transport!$H$4="Education",Data!AL330,IF(Transport!$H$4="Mixed-use Building",W333,Data!U330)))</f>
        <v>0</v>
      </c>
      <c r="E329">
        <f>IF(Transport!$H$4="Multi-unit Residential",Data!E330,IF(Transport!$H$4="Education",Data!AM330,IF(Transport!$H$4="Mixed-use Building",X333,Data!V330)))</f>
        <v>0</v>
      </c>
      <c r="F329">
        <f>IF(Transport!$H$4="Multi-unit Residential",Data!F330,IF(Transport!$H$4="Education",Data!AN330,IF(Transport!$H$4="Mixed-use Building",Y333,Data!W330)))</f>
        <v>0</v>
      </c>
      <c r="G329">
        <f>IF(Transport!$H$4="Multi-unit Residential",Data!G330,IF(Transport!$H$4="Education",Data!AO330,IF(Transport!$H$4="Mixed-use Building",Z333,Data!X330)))</f>
        <v>0</v>
      </c>
      <c r="H329">
        <f>IF(Transport!$H$4="Multi-unit Residential",Data!H330,IF(Transport!$H$4="Education",Data!AP330,IF(Transport!$H$4="Mixed-use Building",AA333,Data!Y330)))</f>
        <v>0.86</v>
      </c>
      <c r="I329">
        <f>IF(Transport!$H$4="Multi-unit Residential",Data!I330,IF(Transport!$H$4="Education",Data!AQ330,IF(Transport!$H$4="Mixed-use Building",AB333,Data!Z330)))</f>
        <v>0</v>
      </c>
      <c r="J329">
        <f>IF(Transport!$H$4="Multi-unit Residential",Data!J330,IF(Transport!$H$4="Education",Data!AR330,IF(Transport!$H$4="Mixed-use Building",AC333,Data!AA330)))</f>
        <v>0</v>
      </c>
      <c r="K329">
        <f>IF(Transport!$H$4="Multi-unit Residential",Data!K330,IF(Transport!$H$4="Education",Data!AS330,IF(Transport!$H$4="Mixed-use Building",AD333,Data!AB330)))</f>
        <v>0</v>
      </c>
      <c r="L329">
        <f>IF(Transport!$H$4="Multi-unit Residential",Data!L330,IF(Transport!$H$4="Education",Data!AT330,IF(Transport!$H$4="Mixed-use Building",AE333,Data!AC330)))</f>
        <v>0.14000000000000001</v>
      </c>
      <c r="M329">
        <f>IF(Transport!$H$4="Multi-unit Residential",Data!M330,IF(Transport!$H$4="Education",Data!AU330,IF(Transport!$H$4="Mixed-use Building",AF333,Data!AD330)))</f>
        <v>0.02</v>
      </c>
      <c r="N329">
        <f>IF(Transport!$H$4="Multi-unit Residential",Data!N330,IF(Transport!$H$4="Education",Data!AV330,IF(Transport!$H$4="Mixed-use Building",AG333,Data!AE330)))</f>
        <v>3.9738448296665099</v>
      </c>
      <c r="O329">
        <f>IF(Transport!$H$4="Multi-unit Residential",Data!O330,IF(Transport!$H$4="Education",Data!AW330,IF(Transport!$H$4="Mixed-use Building",AH333,Data!AF330)))</f>
        <v>174.73197439999899</v>
      </c>
      <c r="P329">
        <f>IF(Transport!$H$4="Multi-unit Residential",Data!P330,IF(Transport!$H$4="Education",Data!AX330,IF(Transport!$H$4="Mixed-use Building",AI333,Data!AG330)))</f>
        <v>-36.873126130000003</v>
      </c>
    </row>
    <row r="330" spans="1:16" x14ac:dyDescent="0.55000000000000004">
      <c r="A330">
        <f>IF(Transport!$H$4="Multi-unit Residential",Data!A331,IF(Transport!$H$4="Education",Data!AI331,IF(Transport!$H$4="Mixed-use Building",T334,Data!R331)))</f>
        <v>133700</v>
      </c>
      <c r="B330" t="str">
        <f>IF(Transport!$H$4="Multi-unit Residential",Data!B331,IF(Transport!$H$4="Education",Data!AJ331,IF(Transport!$H$4="Mixed-use Building",U334,Data!S331)))</f>
        <v>Shortland Street</v>
      </c>
      <c r="C330" t="str">
        <f>IF(Transport!$H$4="Multi-unit Residential",Data!C331,IF(Transport!$H$4="Education",Data!AK331,IF(Transport!$H$4="Mixed-use Building",V334,Data!T331)))</f>
        <v>New Zealand</v>
      </c>
      <c r="D330">
        <f>IF(Transport!$H$4="Multi-unit Residential",Data!D331,IF(Transport!$H$4="Education",Data!AL331,IF(Transport!$H$4="Mixed-use Building",W334,Data!U331)))</f>
        <v>0.11</v>
      </c>
      <c r="E330">
        <f>IF(Transport!$H$4="Multi-unit Residential",Data!E331,IF(Transport!$H$4="Education",Data!AM331,IF(Transport!$H$4="Mixed-use Building",X334,Data!V331)))</f>
        <v>0.28000000000000003</v>
      </c>
      <c r="F330">
        <f>IF(Transport!$H$4="Multi-unit Residential",Data!F331,IF(Transport!$H$4="Education",Data!AN331,IF(Transport!$H$4="Mixed-use Building",Y334,Data!W331)))</f>
        <v>0.05</v>
      </c>
      <c r="G330">
        <f>IF(Transport!$H$4="Multi-unit Residential",Data!G331,IF(Transport!$H$4="Education",Data!AO331,IF(Transport!$H$4="Mixed-use Building",Z334,Data!X331)))</f>
        <v>0</v>
      </c>
      <c r="H330">
        <f>IF(Transport!$H$4="Multi-unit Residential",Data!H331,IF(Transport!$H$4="Education",Data!AP331,IF(Transport!$H$4="Mixed-use Building",AA334,Data!Y331)))</f>
        <v>0.42</v>
      </c>
      <c r="I330">
        <f>IF(Transport!$H$4="Multi-unit Residential",Data!I331,IF(Transport!$H$4="Education",Data!AQ331,IF(Transport!$H$4="Mixed-use Building",AB334,Data!Z331)))</f>
        <v>0</v>
      </c>
      <c r="J330">
        <f>IF(Transport!$H$4="Multi-unit Residential",Data!J331,IF(Transport!$H$4="Education",Data!AR331,IF(Transport!$H$4="Mixed-use Building",AC334,Data!AA331)))</f>
        <v>0</v>
      </c>
      <c r="K330">
        <f>IF(Transport!$H$4="Multi-unit Residential",Data!K331,IF(Transport!$H$4="Education",Data!AS331,IF(Transport!$H$4="Mixed-use Building",AD334,Data!AB331)))</f>
        <v>0.01</v>
      </c>
      <c r="L330">
        <f>IF(Transport!$H$4="Multi-unit Residential",Data!L331,IF(Transport!$H$4="Education",Data!AT331,IF(Transport!$H$4="Mixed-use Building",AE334,Data!AC331)))</f>
        <v>0.13</v>
      </c>
      <c r="M330">
        <f>IF(Transport!$H$4="Multi-unit Residential",Data!M331,IF(Transport!$H$4="Education",Data!AU331,IF(Transport!$H$4="Mixed-use Building",AF334,Data!AD331)))</f>
        <v>0.02</v>
      </c>
      <c r="N330">
        <f>IF(Transport!$H$4="Multi-unit Residential",Data!N331,IF(Transport!$H$4="Education",Data!AV331,IF(Transport!$H$4="Mixed-use Building",AG334,Data!AE331)))</f>
        <v>7.5753005070568902</v>
      </c>
      <c r="O330">
        <f>IF(Transport!$H$4="Multi-unit Residential",Data!O331,IF(Transport!$H$4="Education",Data!AW331,IF(Transport!$H$4="Mixed-use Building",AH334,Data!AF331)))</f>
        <v>174.76823920000001</v>
      </c>
      <c r="P330">
        <f>IF(Transport!$H$4="Multi-unit Residential",Data!P331,IF(Transport!$H$4="Education",Data!AX331,IF(Transport!$H$4="Mixed-use Building",AI334,Data!AG331)))</f>
        <v>-36.847368529999997</v>
      </c>
    </row>
    <row r="331" spans="1:16" x14ac:dyDescent="0.55000000000000004">
      <c r="A331">
        <f>IF(Transport!$H$4="Multi-unit Residential",Data!A332,IF(Transport!$H$4="Education",Data!AI332,IF(Transport!$H$4="Mixed-use Building",T335,Data!R332)))</f>
        <v>133800</v>
      </c>
      <c r="B331" t="str">
        <f>IF(Transport!$H$4="Multi-unit Residential",Data!B332,IF(Transport!$H$4="Education",Data!AJ332,IF(Transport!$H$4="Mixed-use Building",U335,Data!S332)))</f>
        <v>Hobson Ridge South</v>
      </c>
      <c r="C331" t="str">
        <f>IF(Transport!$H$4="Multi-unit Residential",Data!C332,IF(Transport!$H$4="Education",Data!AK332,IF(Transport!$H$4="Mixed-use Building",V335,Data!T332)))</f>
        <v>New Zealand</v>
      </c>
      <c r="D331">
        <f>IF(Transport!$H$4="Multi-unit Residential",Data!D332,IF(Transport!$H$4="Education",Data!AL332,IF(Transport!$H$4="Mixed-use Building",W335,Data!U332)))</f>
        <v>0</v>
      </c>
      <c r="E331">
        <f>IF(Transport!$H$4="Multi-unit Residential",Data!E332,IF(Transport!$H$4="Education",Data!AM332,IF(Transport!$H$4="Mixed-use Building",X335,Data!V332)))</f>
        <v>0.06</v>
      </c>
      <c r="F331">
        <f>IF(Transport!$H$4="Multi-unit Residential",Data!F332,IF(Transport!$H$4="Education",Data!AN332,IF(Transport!$H$4="Mixed-use Building",Y335,Data!W332)))</f>
        <v>0</v>
      </c>
      <c r="G331">
        <f>IF(Transport!$H$4="Multi-unit Residential",Data!G332,IF(Transport!$H$4="Education",Data!AO332,IF(Transport!$H$4="Mixed-use Building",Z335,Data!X332)))</f>
        <v>0</v>
      </c>
      <c r="H331">
        <f>IF(Transport!$H$4="Multi-unit Residential",Data!H332,IF(Transport!$H$4="Education",Data!AP332,IF(Transport!$H$4="Mixed-use Building",AA335,Data!Y332)))</f>
        <v>0.63</v>
      </c>
      <c r="I331">
        <f>IF(Transport!$H$4="Multi-unit Residential",Data!I332,IF(Transport!$H$4="Education",Data!AQ332,IF(Transport!$H$4="Mixed-use Building",AB335,Data!Z332)))</f>
        <v>0</v>
      </c>
      <c r="J331">
        <f>IF(Transport!$H$4="Multi-unit Residential",Data!J332,IF(Transport!$H$4="Education",Data!AR332,IF(Transport!$H$4="Mixed-use Building",AC335,Data!AA332)))</f>
        <v>0</v>
      </c>
      <c r="K331">
        <f>IF(Transport!$H$4="Multi-unit Residential",Data!K332,IF(Transport!$H$4="Education",Data!AS332,IF(Transport!$H$4="Mixed-use Building",AD335,Data!AB332)))</f>
        <v>0</v>
      </c>
      <c r="L331">
        <f>IF(Transport!$H$4="Multi-unit Residential",Data!L332,IF(Transport!$H$4="Education",Data!AT332,IF(Transport!$H$4="Mixed-use Building",AE335,Data!AC332)))</f>
        <v>0.31</v>
      </c>
      <c r="M331">
        <f>IF(Transport!$H$4="Multi-unit Residential",Data!M332,IF(Transport!$H$4="Education",Data!AU332,IF(Transport!$H$4="Mixed-use Building",AF335,Data!AD332)))</f>
        <v>0.02</v>
      </c>
      <c r="N331">
        <f>IF(Transport!$H$4="Multi-unit Residential",Data!N332,IF(Transport!$H$4="Education",Data!AV332,IF(Transport!$H$4="Mixed-use Building",AG335,Data!AE332)))</f>
        <v>5.3806695829587401</v>
      </c>
      <c r="O331">
        <f>IF(Transport!$H$4="Multi-unit Residential",Data!O332,IF(Transport!$H$4="Education",Data!AW332,IF(Transport!$H$4="Mixed-use Building",AH335,Data!AF332)))</f>
        <v>174.75814219999901</v>
      </c>
      <c r="P331">
        <f>IF(Transport!$H$4="Multi-unit Residential",Data!P332,IF(Transport!$H$4="Education",Data!AX332,IF(Transport!$H$4="Mixed-use Building",AI335,Data!AG332)))</f>
        <v>-36.854340430000001</v>
      </c>
    </row>
    <row r="332" spans="1:16" x14ac:dyDescent="0.55000000000000004">
      <c r="A332">
        <f>IF(Transport!$H$4="Multi-unit Residential",Data!A333,IF(Transport!$H$4="Education",Data!AI333,IF(Transport!$H$4="Mixed-use Building",T336,Data!R333)))</f>
        <v>133900</v>
      </c>
      <c r="B332" t="str">
        <f>IF(Transport!$H$4="Multi-unit Residential",Data!B333,IF(Transport!$H$4="Education",Data!AJ333,IF(Transport!$H$4="Mixed-use Building",U336,Data!S333)))</f>
        <v>New Lynn Central</v>
      </c>
      <c r="C332" t="str">
        <f>IF(Transport!$H$4="Multi-unit Residential",Data!C333,IF(Transport!$H$4="Education",Data!AK333,IF(Transport!$H$4="Mixed-use Building",V336,Data!T333)))</f>
        <v>New Zealand</v>
      </c>
      <c r="D332">
        <f>IF(Transport!$H$4="Multi-unit Residential",Data!D333,IF(Transport!$H$4="Education",Data!AL333,IF(Transport!$H$4="Mixed-use Building",W336,Data!U333)))</f>
        <v>0.02</v>
      </c>
      <c r="E332">
        <f>IF(Transport!$H$4="Multi-unit Residential",Data!E333,IF(Transport!$H$4="Education",Data!AM333,IF(Transport!$H$4="Mixed-use Building",X336,Data!V333)))</f>
        <v>0.03</v>
      </c>
      <c r="F332">
        <f>IF(Transport!$H$4="Multi-unit Residential",Data!F333,IF(Transport!$H$4="Education",Data!AN333,IF(Transport!$H$4="Mixed-use Building",Y336,Data!W333)))</f>
        <v>0</v>
      </c>
      <c r="G332">
        <f>IF(Transport!$H$4="Multi-unit Residential",Data!G333,IF(Transport!$H$4="Education",Data!AO333,IF(Transport!$H$4="Mixed-use Building",Z336,Data!X333)))</f>
        <v>0</v>
      </c>
      <c r="H332">
        <f>IF(Transport!$H$4="Multi-unit Residential",Data!H333,IF(Transport!$H$4="Education",Data!AP333,IF(Transport!$H$4="Mixed-use Building",AA336,Data!Y333)))</f>
        <v>0.9</v>
      </c>
      <c r="I332">
        <f>IF(Transport!$H$4="Multi-unit Residential",Data!I333,IF(Transport!$H$4="Education",Data!AQ333,IF(Transport!$H$4="Mixed-use Building",AB336,Data!Z333)))</f>
        <v>0.01</v>
      </c>
      <c r="J332">
        <f>IF(Transport!$H$4="Multi-unit Residential",Data!J333,IF(Transport!$H$4="Education",Data!AR333,IF(Transport!$H$4="Mixed-use Building",AC336,Data!AA333)))</f>
        <v>0</v>
      </c>
      <c r="K332">
        <f>IF(Transport!$H$4="Multi-unit Residential",Data!K333,IF(Transport!$H$4="Education",Data!AS333,IF(Transport!$H$4="Mixed-use Building",AD336,Data!AB333)))</f>
        <v>0</v>
      </c>
      <c r="L332">
        <f>IF(Transport!$H$4="Multi-unit Residential",Data!L333,IF(Transport!$H$4="Education",Data!AT333,IF(Transport!$H$4="Mixed-use Building",AE336,Data!AC333)))</f>
        <v>0.04</v>
      </c>
      <c r="M332">
        <f>IF(Transport!$H$4="Multi-unit Residential",Data!M333,IF(Transport!$H$4="Education",Data!AU333,IF(Transport!$H$4="Mixed-use Building",AF336,Data!AD333)))</f>
        <v>0.02</v>
      </c>
      <c r="N332">
        <f>IF(Transport!$H$4="Multi-unit Residential",Data!N333,IF(Transport!$H$4="Education",Data!AV333,IF(Transport!$H$4="Mixed-use Building",AG336,Data!AE333)))</f>
        <v>4.9800409943076298</v>
      </c>
      <c r="O332">
        <f>IF(Transport!$H$4="Multi-unit Residential",Data!O333,IF(Transport!$H$4="Education",Data!AW333,IF(Transport!$H$4="Mixed-use Building",AH336,Data!AF333)))</f>
        <v>174.6859657</v>
      </c>
      <c r="P332">
        <f>IF(Transport!$H$4="Multi-unit Residential",Data!P333,IF(Transport!$H$4="Education",Data!AX333,IF(Transport!$H$4="Mixed-use Building",AI336,Data!AG333)))</f>
        <v>-36.907484670000002</v>
      </c>
    </row>
    <row r="333" spans="1:16" x14ac:dyDescent="0.55000000000000004">
      <c r="A333">
        <f>IF(Transport!$H$4="Multi-unit Residential",Data!A334,IF(Transport!$H$4="Education",Data!AI334,IF(Transport!$H$4="Mixed-use Building",T337,Data!R334)))</f>
        <v>134000</v>
      </c>
      <c r="B333" t="str">
        <f>IF(Transport!$H$4="Multi-unit Residential",Data!B334,IF(Transport!$H$4="Education",Data!AJ334,IF(Transport!$H$4="Mixed-use Building",U337,Data!S334)))</f>
        <v>Cheltenham</v>
      </c>
      <c r="C333" t="str">
        <f>IF(Transport!$H$4="Multi-unit Residential",Data!C334,IF(Transport!$H$4="Education",Data!AK334,IF(Transport!$H$4="Mixed-use Building",V337,Data!T334)))</f>
        <v>New Zealand</v>
      </c>
      <c r="D333">
        <f>IF(Transport!$H$4="Multi-unit Residential",Data!D334,IF(Transport!$H$4="Education",Data!AL334,IF(Transport!$H$4="Mixed-use Building",W337,Data!U334)))</f>
        <v>0</v>
      </c>
      <c r="E333">
        <f>IF(Transport!$H$4="Multi-unit Residential",Data!E334,IF(Transport!$H$4="Education",Data!AM334,IF(Transport!$H$4="Mixed-use Building",X337,Data!V334)))</f>
        <v>0</v>
      </c>
      <c r="F333">
        <f>IF(Transport!$H$4="Multi-unit Residential",Data!F334,IF(Transport!$H$4="Education",Data!AN334,IF(Transport!$H$4="Mixed-use Building",Y337,Data!W334)))</f>
        <v>0</v>
      </c>
      <c r="G333">
        <f>IF(Transport!$H$4="Multi-unit Residential",Data!G334,IF(Transport!$H$4="Education",Data!AO334,IF(Transport!$H$4="Mixed-use Building",Z337,Data!X334)))</f>
        <v>0</v>
      </c>
      <c r="H333">
        <f>IF(Transport!$H$4="Multi-unit Residential",Data!H334,IF(Transport!$H$4="Education",Data!AP334,IF(Transport!$H$4="Mixed-use Building",AA337,Data!Y334)))</f>
        <v>0.88</v>
      </c>
      <c r="I333">
        <f>IF(Transport!$H$4="Multi-unit Residential",Data!I334,IF(Transport!$H$4="Education",Data!AQ334,IF(Transport!$H$4="Mixed-use Building",AB337,Data!Z334)))</f>
        <v>0</v>
      </c>
      <c r="J333">
        <f>IF(Transport!$H$4="Multi-unit Residential",Data!J334,IF(Transport!$H$4="Education",Data!AR334,IF(Transport!$H$4="Mixed-use Building",AC337,Data!AA334)))</f>
        <v>0</v>
      </c>
      <c r="K333">
        <f>IF(Transport!$H$4="Multi-unit Residential",Data!K334,IF(Transport!$H$4="Education",Data!AS334,IF(Transport!$H$4="Mixed-use Building",AD337,Data!AB334)))</f>
        <v>0</v>
      </c>
      <c r="L333">
        <f>IF(Transport!$H$4="Multi-unit Residential",Data!L334,IF(Transport!$H$4="Education",Data!AT334,IF(Transport!$H$4="Mixed-use Building",AE337,Data!AC334)))</f>
        <v>0.12</v>
      </c>
      <c r="M333">
        <f>IF(Transport!$H$4="Multi-unit Residential",Data!M334,IF(Transport!$H$4="Education",Data!AU334,IF(Transport!$H$4="Mixed-use Building",AF337,Data!AD334)))</f>
        <v>0.02</v>
      </c>
      <c r="N333">
        <f>IF(Transport!$H$4="Multi-unit Residential",Data!N334,IF(Transport!$H$4="Education",Data!AV334,IF(Transport!$H$4="Mixed-use Building",AG337,Data!AE334)))</f>
        <v>1.1252717031634401</v>
      </c>
      <c r="O333">
        <f>IF(Transport!$H$4="Multi-unit Residential",Data!O334,IF(Transport!$H$4="Education",Data!AW334,IF(Transport!$H$4="Mixed-use Building",AH337,Data!AF334)))</f>
        <v>174.80659850000001</v>
      </c>
      <c r="P333">
        <f>IF(Transport!$H$4="Multi-unit Residential",Data!P334,IF(Transport!$H$4="Education",Data!AX334,IF(Transport!$H$4="Mixed-use Building",AI337,Data!AG334)))</f>
        <v>-36.82539766</v>
      </c>
    </row>
    <row r="334" spans="1:16" x14ac:dyDescent="0.55000000000000004">
      <c r="A334">
        <f>IF(Transport!$H$4="Multi-unit Residential",Data!A335,IF(Transport!$H$4="Education",Data!AI335,IF(Transport!$H$4="Mixed-use Building",T338,Data!R335)))</f>
        <v>134100</v>
      </c>
      <c r="B334" t="str">
        <f>IF(Transport!$H$4="Multi-unit Residential",Data!B335,IF(Transport!$H$4="Education",Data!AJ335,IF(Transport!$H$4="Mixed-use Building",U338,Data!S335)))</f>
        <v>Queen Street South West</v>
      </c>
      <c r="C334" t="str">
        <f>IF(Transport!$H$4="Multi-unit Residential",Data!C335,IF(Transport!$H$4="Education",Data!AK335,IF(Transport!$H$4="Mixed-use Building",V338,Data!T335)))</f>
        <v>New Zealand</v>
      </c>
      <c r="D334">
        <f>IF(Transport!$H$4="Multi-unit Residential",Data!D335,IF(Transport!$H$4="Education",Data!AL335,IF(Transport!$H$4="Mixed-use Building",W338,Data!U335)))</f>
        <v>0</v>
      </c>
      <c r="E334">
        <f>IF(Transport!$H$4="Multi-unit Residential",Data!E335,IF(Transport!$H$4="Education",Data!AM335,IF(Transport!$H$4="Mixed-use Building",X338,Data!V335)))</f>
        <v>0.25</v>
      </c>
      <c r="F334">
        <f>IF(Transport!$H$4="Multi-unit Residential",Data!F335,IF(Transport!$H$4="Education",Data!AN335,IF(Transport!$H$4="Mixed-use Building",Y338,Data!W335)))</f>
        <v>0.01</v>
      </c>
      <c r="G334">
        <f>IF(Transport!$H$4="Multi-unit Residential",Data!G335,IF(Transport!$H$4="Education",Data!AO335,IF(Transport!$H$4="Mixed-use Building",Z338,Data!X335)))</f>
        <v>0</v>
      </c>
      <c r="H334">
        <f>IF(Transport!$H$4="Multi-unit Residential",Data!H335,IF(Transport!$H$4="Education",Data!AP335,IF(Transport!$H$4="Mixed-use Building",AA338,Data!Y335)))</f>
        <v>0.5</v>
      </c>
      <c r="I334">
        <f>IF(Transport!$H$4="Multi-unit Residential",Data!I335,IF(Transport!$H$4="Education",Data!AQ335,IF(Transport!$H$4="Mixed-use Building",AB338,Data!Z335)))</f>
        <v>0</v>
      </c>
      <c r="J334">
        <f>IF(Transport!$H$4="Multi-unit Residential",Data!J335,IF(Transport!$H$4="Education",Data!AR335,IF(Transport!$H$4="Mixed-use Building",AC338,Data!AA335)))</f>
        <v>0</v>
      </c>
      <c r="K334">
        <f>IF(Transport!$H$4="Multi-unit Residential",Data!K335,IF(Transport!$H$4="Education",Data!AS335,IF(Transport!$H$4="Mixed-use Building",AD338,Data!AB335)))</f>
        <v>0</v>
      </c>
      <c r="L334">
        <f>IF(Transport!$H$4="Multi-unit Residential",Data!L335,IF(Transport!$H$4="Education",Data!AT335,IF(Transport!$H$4="Mixed-use Building",AE338,Data!AC335)))</f>
        <v>0.24</v>
      </c>
      <c r="M334">
        <f>IF(Transport!$H$4="Multi-unit Residential",Data!M335,IF(Transport!$H$4="Education",Data!AU335,IF(Transport!$H$4="Mixed-use Building",AF338,Data!AD335)))</f>
        <v>0.02</v>
      </c>
      <c r="N334">
        <f>IF(Transport!$H$4="Multi-unit Residential",Data!N335,IF(Transport!$H$4="Education",Data!AV335,IF(Transport!$H$4="Mixed-use Building",AG338,Data!AE335)))</f>
        <v>5.8414547847113196</v>
      </c>
      <c r="O334">
        <f>IF(Transport!$H$4="Multi-unit Residential",Data!O335,IF(Transport!$H$4="Education",Data!AW335,IF(Transport!$H$4="Mixed-use Building",AH338,Data!AF335)))</f>
        <v>174.761348</v>
      </c>
      <c r="P334">
        <f>IF(Transport!$H$4="Multi-unit Residential",Data!P335,IF(Transport!$H$4="Education",Data!AX335,IF(Transport!$H$4="Mixed-use Building",AI338,Data!AG335)))</f>
        <v>-36.854333029999999</v>
      </c>
    </row>
    <row r="335" spans="1:16" x14ac:dyDescent="0.55000000000000004">
      <c r="A335">
        <f>IF(Transport!$H$4="Multi-unit Residential",Data!A336,IF(Transport!$H$4="Education",Data!AI336,IF(Transport!$H$4="Mixed-use Building",T339,Data!R336)))</f>
        <v>134200</v>
      </c>
      <c r="B335" t="str">
        <f>IF(Transport!$H$4="Multi-unit Residential",Data!B336,IF(Transport!$H$4="Education",Data!AJ336,IF(Transport!$H$4="Mixed-use Building",U339,Data!S336)))</f>
        <v>Mount Albert Central</v>
      </c>
      <c r="C335" t="str">
        <f>IF(Transport!$H$4="Multi-unit Residential",Data!C336,IF(Transport!$H$4="Education",Data!AK336,IF(Transport!$H$4="Mixed-use Building",V339,Data!T336)))</f>
        <v>New Zealand</v>
      </c>
      <c r="D335">
        <f>IF(Transport!$H$4="Multi-unit Residential",Data!D336,IF(Transport!$H$4="Education",Data!AL336,IF(Transport!$H$4="Mixed-use Building",W339,Data!U336)))</f>
        <v>0</v>
      </c>
      <c r="E335">
        <f>IF(Transport!$H$4="Multi-unit Residential",Data!E336,IF(Transport!$H$4="Education",Data!AM336,IF(Transport!$H$4="Mixed-use Building",X339,Data!V336)))</f>
        <v>0</v>
      </c>
      <c r="F335">
        <f>IF(Transport!$H$4="Multi-unit Residential",Data!F336,IF(Transport!$H$4="Education",Data!AN336,IF(Transport!$H$4="Mixed-use Building",Y339,Data!W336)))</f>
        <v>0</v>
      </c>
      <c r="G335">
        <f>IF(Transport!$H$4="Multi-unit Residential",Data!G336,IF(Transport!$H$4="Education",Data!AO336,IF(Transport!$H$4="Mixed-use Building",Z339,Data!X336)))</f>
        <v>0</v>
      </c>
      <c r="H335">
        <f>IF(Transport!$H$4="Multi-unit Residential",Data!H336,IF(Transport!$H$4="Education",Data!AP336,IF(Transport!$H$4="Mixed-use Building",AA339,Data!Y336)))</f>
        <v>0.86</v>
      </c>
      <c r="I335">
        <f>IF(Transport!$H$4="Multi-unit Residential",Data!I336,IF(Transport!$H$4="Education",Data!AQ336,IF(Transport!$H$4="Mixed-use Building",AB339,Data!Z336)))</f>
        <v>0</v>
      </c>
      <c r="J335">
        <f>IF(Transport!$H$4="Multi-unit Residential",Data!J336,IF(Transport!$H$4="Education",Data!AR336,IF(Transport!$H$4="Mixed-use Building",AC339,Data!AA336)))</f>
        <v>0</v>
      </c>
      <c r="K335">
        <f>IF(Transport!$H$4="Multi-unit Residential",Data!K336,IF(Transport!$H$4="Education",Data!AS336,IF(Transport!$H$4="Mixed-use Building",AD339,Data!AB336)))</f>
        <v>0</v>
      </c>
      <c r="L335">
        <f>IF(Transport!$H$4="Multi-unit Residential",Data!L336,IF(Transport!$H$4="Education",Data!AT336,IF(Transport!$H$4="Mixed-use Building",AE339,Data!AC336)))</f>
        <v>0.14000000000000001</v>
      </c>
      <c r="M335">
        <f>IF(Transport!$H$4="Multi-unit Residential",Data!M336,IF(Transport!$H$4="Education",Data!AU336,IF(Transport!$H$4="Mixed-use Building",AF339,Data!AD336)))</f>
        <v>0.02</v>
      </c>
      <c r="N335">
        <f>IF(Transport!$H$4="Multi-unit Residential",Data!N336,IF(Transport!$H$4="Education",Data!AV336,IF(Transport!$H$4="Mixed-use Building",AG339,Data!AE336)))</f>
        <v>3.4836390094011001</v>
      </c>
      <c r="O335">
        <f>IF(Transport!$H$4="Multi-unit Residential",Data!O336,IF(Transport!$H$4="Education",Data!AW336,IF(Transport!$H$4="Mixed-use Building",AH339,Data!AF336)))</f>
        <v>174.7233967</v>
      </c>
      <c r="P335">
        <f>IF(Transport!$H$4="Multi-unit Residential",Data!P336,IF(Transport!$H$4="Education",Data!AX336,IF(Transport!$H$4="Mixed-use Building",AI339,Data!AG336)))</f>
        <v>-36.883450340000003</v>
      </c>
    </row>
    <row r="336" spans="1:16" x14ac:dyDescent="0.55000000000000004">
      <c r="A336">
        <f>IF(Transport!$H$4="Multi-unit Residential",Data!A337,IF(Transport!$H$4="Education",Data!AI337,IF(Transport!$H$4="Mixed-use Building",T340,Data!R337)))</f>
        <v>134300</v>
      </c>
      <c r="B336" t="str">
        <f>IF(Transport!$H$4="Multi-unit Residential",Data!B337,IF(Transport!$H$4="Education",Data!AJ337,IF(Transport!$H$4="Mixed-use Building",U340,Data!S337)))</f>
        <v>Karangahape</v>
      </c>
      <c r="C336" t="str">
        <f>IF(Transport!$H$4="Multi-unit Residential",Data!C337,IF(Transport!$H$4="Education",Data!AK337,IF(Transport!$H$4="Mixed-use Building",V340,Data!T337)))</f>
        <v>New Zealand</v>
      </c>
      <c r="D336">
        <f>IF(Transport!$H$4="Multi-unit Residential",Data!D337,IF(Transport!$H$4="Education",Data!AL337,IF(Transport!$H$4="Mixed-use Building",W340,Data!U337)))</f>
        <v>0</v>
      </c>
      <c r="E336">
        <f>IF(Transport!$H$4="Multi-unit Residential",Data!E337,IF(Transport!$H$4="Education",Data!AM337,IF(Transport!$H$4="Mixed-use Building",X340,Data!V337)))</f>
        <v>0.03</v>
      </c>
      <c r="F336">
        <f>IF(Transport!$H$4="Multi-unit Residential",Data!F337,IF(Transport!$H$4="Education",Data!AN337,IF(Transport!$H$4="Mixed-use Building",Y340,Data!W337)))</f>
        <v>0</v>
      </c>
      <c r="G336">
        <f>IF(Transport!$H$4="Multi-unit Residential",Data!G337,IF(Transport!$H$4="Education",Data!AO337,IF(Transport!$H$4="Mixed-use Building",Z340,Data!X337)))</f>
        <v>0</v>
      </c>
      <c r="H336">
        <f>IF(Transport!$H$4="Multi-unit Residential",Data!H337,IF(Transport!$H$4="Education",Data!AP337,IF(Transport!$H$4="Mixed-use Building",AA340,Data!Y337)))</f>
        <v>0.71</v>
      </c>
      <c r="I336">
        <f>IF(Transport!$H$4="Multi-unit Residential",Data!I337,IF(Transport!$H$4="Education",Data!AQ337,IF(Transport!$H$4="Mixed-use Building",AB340,Data!Z337)))</f>
        <v>0</v>
      </c>
      <c r="J336">
        <f>IF(Transport!$H$4="Multi-unit Residential",Data!J337,IF(Transport!$H$4="Education",Data!AR337,IF(Transport!$H$4="Mixed-use Building",AC340,Data!AA337)))</f>
        <v>0</v>
      </c>
      <c r="K336">
        <f>IF(Transport!$H$4="Multi-unit Residential",Data!K337,IF(Transport!$H$4="Education",Data!AS337,IF(Transport!$H$4="Mixed-use Building",AD340,Data!AB337)))</f>
        <v>0</v>
      </c>
      <c r="L336">
        <f>IF(Transport!$H$4="Multi-unit Residential",Data!L337,IF(Transport!$H$4="Education",Data!AT337,IF(Transport!$H$4="Mixed-use Building",AE340,Data!AC337)))</f>
        <v>0.26</v>
      </c>
      <c r="M336">
        <f>IF(Transport!$H$4="Multi-unit Residential",Data!M337,IF(Transport!$H$4="Education",Data!AU337,IF(Transport!$H$4="Mixed-use Building",AF340,Data!AD337)))</f>
        <v>0.02</v>
      </c>
      <c r="N336">
        <f>IF(Transport!$H$4="Multi-unit Residential",Data!N337,IF(Transport!$H$4="Education",Data!AV337,IF(Transport!$H$4="Mixed-use Building",AG340,Data!AE337)))</f>
        <v>4.9715745935697004</v>
      </c>
      <c r="O336">
        <f>IF(Transport!$H$4="Multi-unit Residential",Data!O337,IF(Transport!$H$4="Education",Data!AW337,IF(Transport!$H$4="Mixed-use Building",AH340,Data!AF337)))</f>
        <v>174.75639760000001</v>
      </c>
      <c r="P336">
        <f>IF(Transport!$H$4="Multi-unit Residential",Data!P337,IF(Transport!$H$4="Education",Data!AX337,IF(Transport!$H$4="Mixed-use Building",AI340,Data!AG337)))</f>
        <v>-36.858964980000003</v>
      </c>
    </row>
    <row r="337" spans="1:16" x14ac:dyDescent="0.55000000000000004">
      <c r="A337">
        <f>IF(Transport!$H$4="Multi-unit Residential",Data!A338,IF(Transport!$H$4="Education",Data!AI338,IF(Transport!$H$4="Mixed-use Building",T341,Data!R338)))</f>
        <v>134400</v>
      </c>
      <c r="B337" t="str">
        <f>IF(Transport!$H$4="Multi-unit Residential",Data!B338,IF(Transport!$H$4="Education",Data!AJ338,IF(Transport!$H$4="Mixed-use Building",U341,Data!S338)))</f>
        <v>Kingsland</v>
      </c>
      <c r="C337" t="str">
        <f>IF(Transport!$H$4="Multi-unit Residential",Data!C338,IF(Transport!$H$4="Education",Data!AK338,IF(Transport!$H$4="Mixed-use Building",V341,Data!T338)))</f>
        <v>New Zealand</v>
      </c>
      <c r="D337">
        <f>IF(Transport!$H$4="Multi-unit Residential",Data!D338,IF(Transport!$H$4="Education",Data!AL338,IF(Transport!$H$4="Mixed-use Building",W341,Data!U338)))</f>
        <v>0</v>
      </c>
      <c r="E337">
        <f>IF(Transport!$H$4="Multi-unit Residential",Data!E338,IF(Transport!$H$4="Education",Data!AM338,IF(Transport!$H$4="Mixed-use Building",X341,Data!V338)))</f>
        <v>0.02</v>
      </c>
      <c r="F337">
        <f>IF(Transport!$H$4="Multi-unit Residential",Data!F338,IF(Transport!$H$4="Education",Data!AN338,IF(Transport!$H$4="Mixed-use Building",Y341,Data!W338)))</f>
        <v>0</v>
      </c>
      <c r="G337">
        <f>IF(Transport!$H$4="Multi-unit Residential",Data!G338,IF(Transport!$H$4="Education",Data!AO338,IF(Transport!$H$4="Mixed-use Building",Z341,Data!X338)))</f>
        <v>0</v>
      </c>
      <c r="H337">
        <f>IF(Transport!$H$4="Multi-unit Residential",Data!H338,IF(Transport!$H$4="Education",Data!AP338,IF(Transport!$H$4="Mixed-use Building",AA341,Data!Y338)))</f>
        <v>0.85</v>
      </c>
      <c r="I337">
        <f>IF(Transport!$H$4="Multi-unit Residential",Data!I338,IF(Transport!$H$4="Education",Data!AQ338,IF(Transport!$H$4="Mixed-use Building",AB341,Data!Z338)))</f>
        <v>0</v>
      </c>
      <c r="J337">
        <f>IF(Transport!$H$4="Multi-unit Residential",Data!J338,IF(Transport!$H$4="Education",Data!AR338,IF(Transport!$H$4="Mixed-use Building",AC341,Data!AA338)))</f>
        <v>0</v>
      </c>
      <c r="K337">
        <f>IF(Transport!$H$4="Multi-unit Residential",Data!K338,IF(Transport!$H$4="Education",Data!AS338,IF(Transport!$H$4="Mixed-use Building",AD341,Data!AB338)))</f>
        <v>0</v>
      </c>
      <c r="L337">
        <f>IF(Transport!$H$4="Multi-unit Residential",Data!L338,IF(Transport!$H$4="Education",Data!AT338,IF(Transport!$H$4="Mixed-use Building",AE341,Data!AC338)))</f>
        <v>0.13</v>
      </c>
      <c r="M337">
        <f>IF(Transport!$H$4="Multi-unit Residential",Data!M338,IF(Transport!$H$4="Education",Data!AU338,IF(Transport!$H$4="Mixed-use Building",AF341,Data!AD338)))</f>
        <v>0.02</v>
      </c>
      <c r="N337">
        <f>IF(Transport!$H$4="Multi-unit Residential",Data!N338,IF(Transport!$H$4="Education",Data!AV338,IF(Transport!$H$4="Mixed-use Building",AG341,Data!AE338)))</f>
        <v>3.3870888401721602</v>
      </c>
      <c r="O337">
        <f>IF(Transport!$H$4="Multi-unit Residential",Data!O338,IF(Transport!$H$4="Education",Data!AW338,IF(Transport!$H$4="Mixed-use Building",AH341,Data!AF338)))</f>
        <v>174.74596249999999</v>
      </c>
      <c r="P337">
        <f>IF(Transport!$H$4="Multi-unit Residential",Data!P338,IF(Transport!$H$4="Education",Data!AX338,IF(Transport!$H$4="Mixed-use Building",AI341,Data!AG338)))</f>
        <v>-36.869435940000002</v>
      </c>
    </row>
    <row r="338" spans="1:16" x14ac:dyDescent="0.55000000000000004">
      <c r="A338">
        <f>IF(Transport!$H$4="Multi-unit Residential",Data!A339,IF(Transport!$H$4="Education",Data!AI339,IF(Transport!$H$4="Mixed-use Building",T342,Data!R339)))</f>
        <v>134500</v>
      </c>
      <c r="B338" t="str">
        <f>IF(Transport!$H$4="Multi-unit Residential",Data!B339,IF(Transport!$H$4="Education",Data!AJ339,IF(Transport!$H$4="Mixed-use Building",U342,Data!S339)))</f>
        <v>Anzac Avenue</v>
      </c>
      <c r="C338" t="str">
        <f>IF(Transport!$H$4="Multi-unit Residential",Data!C339,IF(Transport!$H$4="Education",Data!AK339,IF(Transport!$H$4="Mixed-use Building",V342,Data!T339)))</f>
        <v>New Zealand</v>
      </c>
      <c r="D338">
        <f>IF(Transport!$H$4="Multi-unit Residential",Data!D339,IF(Transport!$H$4="Education",Data!AL339,IF(Transport!$H$4="Mixed-use Building",W342,Data!U339)))</f>
        <v>0</v>
      </c>
      <c r="E338">
        <f>IF(Transport!$H$4="Multi-unit Residential",Data!E339,IF(Transport!$H$4="Education",Data!AM339,IF(Transport!$H$4="Mixed-use Building",X342,Data!V339)))</f>
        <v>0.05</v>
      </c>
      <c r="F338">
        <f>IF(Transport!$H$4="Multi-unit Residential",Data!F339,IF(Transport!$H$4="Education",Data!AN339,IF(Transport!$H$4="Mixed-use Building",Y342,Data!W339)))</f>
        <v>0</v>
      </c>
      <c r="G338">
        <f>IF(Transport!$H$4="Multi-unit Residential",Data!G339,IF(Transport!$H$4="Education",Data!AO339,IF(Transport!$H$4="Mixed-use Building",Z342,Data!X339)))</f>
        <v>0</v>
      </c>
      <c r="H338">
        <f>IF(Transport!$H$4="Multi-unit Residential",Data!H339,IF(Transport!$H$4="Education",Data!AP339,IF(Transport!$H$4="Mixed-use Building",AA342,Data!Y339)))</f>
        <v>0.43</v>
      </c>
      <c r="I338">
        <f>IF(Transport!$H$4="Multi-unit Residential",Data!I339,IF(Transport!$H$4="Education",Data!AQ339,IF(Transport!$H$4="Mixed-use Building",AB342,Data!Z339)))</f>
        <v>0</v>
      </c>
      <c r="J338">
        <f>IF(Transport!$H$4="Multi-unit Residential",Data!J339,IF(Transport!$H$4="Education",Data!AR339,IF(Transport!$H$4="Mixed-use Building",AC342,Data!AA339)))</f>
        <v>0</v>
      </c>
      <c r="K338">
        <f>IF(Transport!$H$4="Multi-unit Residential",Data!K339,IF(Transport!$H$4="Education",Data!AS339,IF(Transport!$H$4="Mixed-use Building",AD342,Data!AB339)))</f>
        <v>0</v>
      </c>
      <c r="L338">
        <f>IF(Transport!$H$4="Multi-unit Residential",Data!L339,IF(Transport!$H$4="Education",Data!AT339,IF(Transport!$H$4="Mixed-use Building",AE342,Data!AC339)))</f>
        <v>0.52</v>
      </c>
      <c r="M338">
        <f>IF(Transport!$H$4="Multi-unit Residential",Data!M339,IF(Transport!$H$4="Education",Data!AU339,IF(Transport!$H$4="Mixed-use Building",AF342,Data!AD339)))</f>
        <v>0.02</v>
      </c>
      <c r="N338">
        <f>IF(Transport!$H$4="Multi-unit Residential",Data!N339,IF(Transport!$H$4="Education",Data!AV339,IF(Transport!$H$4="Mixed-use Building",AG342,Data!AE339)))</f>
        <v>2.81548380790887</v>
      </c>
      <c r="O338">
        <f>IF(Transport!$H$4="Multi-unit Residential",Data!O339,IF(Transport!$H$4="Education",Data!AW339,IF(Transport!$H$4="Mixed-use Building",AH342,Data!AF339)))</f>
        <v>174.77203569999901</v>
      </c>
      <c r="P338">
        <f>IF(Transport!$H$4="Multi-unit Residential",Data!P339,IF(Transport!$H$4="Education",Data!AX339,IF(Transport!$H$4="Mixed-use Building",AI342,Data!AG339)))</f>
        <v>-36.847685609999999</v>
      </c>
    </row>
    <row r="339" spans="1:16" x14ac:dyDescent="0.55000000000000004">
      <c r="A339">
        <f>IF(Transport!$H$4="Multi-unit Residential",Data!A340,IF(Transport!$H$4="Education",Data!AI340,IF(Transport!$H$4="Mixed-use Building",T343,Data!R340)))</f>
        <v>134600</v>
      </c>
      <c r="B339" t="str">
        <f>IF(Transport!$H$4="Multi-unit Residential",Data!B340,IF(Transport!$H$4="Education",Data!AJ340,IF(Transport!$H$4="Mixed-use Building",U343,Data!S340)))</f>
        <v>Waima-Woodlands Park</v>
      </c>
      <c r="C339" t="str">
        <f>IF(Transport!$H$4="Multi-unit Residential",Data!C340,IF(Transport!$H$4="Education",Data!AK340,IF(Transport!$H$4="Mixed-use Building",V343,Data!T340)))</f>
        <v>New Zealand</v>
      </c>
      <c r="D339">
        <f>IF(Transport!$H$4="Multi-unit Residential",Data!D340,IF(Transport!$H$4="Education",Data!AL340,IF(Transport!$H$4="Mixed-use Building",W343,Data!U340)))</f>
        <v>0</v>
      </c>
      <c r="E339">
        <f>IF(Transport!$H$4="Multi-unit Residential",Data!E340,IF(Transport!$H$4="Education",Data!AM340,IF(Transport!$H$4="Mixed-use Building",X343,Data!V340)))</f>
        <v>0</v>
      </c>
      <c r="F339">
        <f>IF(Transport!$H$4="Multi-unit Residential",Data!F340,IF(Transport!$H$4="Education",Data!AN340,IF(Transport!$H$4="Mixed-use Building",Y343,Data!W340)))</f>
        <v>0</v>
      </c>
      <c r="G339">
        <f>IF(Transport!$H$4="Multi-unit Residential",Data!G340,IF(Transport!$H$4="Education",Data!AO340,IF(Transport!$H$4="Mixed-use Building",Z343,Data!X340)))</f>
        <v>0</v>
      </c>
      <c r="H339">
        <f>IF(Transport!$H$4="Multi-unit Residential",Data!H340,IF(Transport!$H$4="Education",Data!AP340,IF(Transport!$H$4="Mixed-use Building",AA343,Data!Y340)))</f>
        <v>0.9</v>
      </c>
      <c r="I339">
        <f>IF(Transport!$H$4="Multi-unit Residential",Data!I340,IF(Transport!$H$4="Education",Data!AQ340,IF(Transport!$H$4="Mixed-use Building",AB343,Data!Z340)))</f>
        <v>0</v>
      </c>
      <c r="J339">
        <f>IF(Transport!$H$4="Multi-unit Residential",Data!J340,IF(Transport!$H$4="Education",Data!AR340,IF(Transport!$H$4="Mixed-use Building",AC343,Data!AA340)))</f>
        <v>0</v>
      </c>
      <c r="K339">
        <f>IF(Transport!$H$4="Multi-unit Residential",Data!K340,IF(Transport!$H$4="Education",Data!AS340,IF(Transport!$H$4="Mixed-use Building",AD343,Data!AB340)))</f>
        <v>0</v>
      </c>
      <c r="L339">
        <f>IF(Transport!$H$4="Multi-unit Residential",Data!L340,IF(Transport!$H$4="Education",Data!AT340,IF(Transport!$H$4="Mixed-use Building",AE343,Data!AC340)))</f>
        <v>0.1</v>
      </c>
      <c r="M339">
        <f>IF(Transport!$H$4="Multi-unit Residential",Data!M340,IF(Transport!$H$4="Education",Data!AU340,IF(Transport!$H$4="Mixed-use Building",AF343,Data!AD340)))</f>
        <v>0.02</v>
      </c>
      <c r="N339">
        <f>IF(Transport!$H$4="Multi-unit Residential",Data!N340,IF(Transport!$H$4="Education",Data!AV340,IF(Transport!$H$4="Mixed-use Building",AG343,Data!AE340)))</f>
        <v>1.5257883330842399</v>
      </c>
      <c r="O339">
        <f>IF(Transport!$H$4="Multi-unit Residential",Data!O340,IF(Transport!$H$4="Education",Data!AW340,IF(Transport!$H$4="Mixed-use Building",AH343,Data!AF340)))</f>
        <v>174.63541619999901</v>
      </c>
      <c r="P339">
        <f>IF(Transport!$H$4="Multi-unit Residential",Data!P340,IF(Transport!$H$4="Education",Data!AX340,IF(Transport!$H$4="Mixed-use Building",AI343,Data!AG340)))</f>
        <v>-36.946655839999998</v>
      </c>
    </row>
    <row r="340" spans="1:16" x14ac:dyDescent="0.55000000000000004">
      <c r="A340">
        <f>IF(Transport!$H$4="Multi-unit Residential",Data!A341,IF(Transport!$H$4="Education",Data!AI341,IF(Transport!$H$4="Mixed-use Building",T344,Data!R341)))</f>
        <v>134700</v>
      </c>
      <c r="B340" t="str">
        <f>IF(Transport!$H$4="Multi-unit Residential",Data!B341,IF(Transport!$H$4="Education",Data!AJ341,IF(Transport!$H$4="Mixed-use Building",U344,Data!S341)))</f>
        <v>Kaurilands</v>
      </c>
      <c r="C340" t="str">
        <f>IF(Transport!$H$4="Multi-unit Residential",Data!C341,IF(Transport!$H$4="Education",Data!AK341,IF(Transport!$H$4="Mixed-use Building",V344,Data!T341)))</f>
        <v>New Zealand</v>
      </c>
      <c r="D340">
        <f>IF(Transport!$H$4="Multi-unit Residential",Data!D341,IF(Transport!$H$4="Education",Data!AL341,IF(Transport!$H$4="Mixed-use Building",W344,Data!U341)))</f>
        <v>0</v>
      </c>
      <c r="E340">
        <f>IF(Transport!$H$4="Multi-unit Residential",Data!E341,IF(Transport!$H$4="Education",Data!AM341,IF(Transport!$H$4="Mixed-use Building",X344,Data!V341)))</f>
        <v>0</v>
      </c>
      <c r="F340">
        <f>IF(Transport!$H$4="Multi-unit Residential",Data!F341,IF(Transport!$H$4="Education",Data!AN341,IF(Transport!$H$4="Mixed-use Building",Y344,Data!W341)))</f>
        <v>0</v>
      </c>
      <c r="G340">
        <f>IF(Transport!$H$4="Multi-unit Residential",Data!G341,IF(Transport!$H$4="Education",Data!AO341,IF(Transport!$H$4="Mixed-use Building",Z344,Data!X341)))</f>
        <v>0</v>
      </c>
      <c r="H340">
        <f>IF(Transport!$H$4="Multi-unit Residential",Data!H341,IF(Transport!$H$4="Education",Data!AP341,IF(Transport!$H$4="Mixed-use Building",AA344,Data!Y341)))</f>
        <v>0.96</v>
      </c>
      <c r="I340">
        <f>IF(Transport!$H$4="Multi-unit Residential",Data!I341,IF(Transport!$H$4="Education",Data!AQ341,IF(Transport!$H$4="Mixed-use Building",AB344,Data!Z341)))</f>
        <v>0</v>
      </c>
      <c r="J340">
        <f>IF(Transport!$H$4="Multi-unit Residential",Data!J341,IF(Transport!$H$4="Education",Data!AR341,IF(Transport!$H$4="Mixed-use Building",AC344,Data!AA341)))</f>
        <v>0</v>
      </c>
      <c r="K340">
        <f>IF(Transport!$H$4="Multi-unit Residential",Data!K341,IF(Transport!$H$4="Education",Data!AS341,IF(Transport!$H$4="Mixed-use Building",AD344,Data!AB341)))</f>
        <v>0</v>
      </c>
      <c r="L340">
        <f>IF(Transport!$H$4="Multi-unit Residential",Data!L341,IF(Transport!$H$4="Education",Data!AT341,IF(Transport!$H$4="Mixed-use Building",AE344,Data!AC341)))</f>
        <v>0.04</v>
      </c>
      <c r="M340">
        <f>IF(Transport!$H$4="Multi-unit Residential",Data!M341,IF(Transport!$H$4="Education",Data!AU341,IF(Transport!$H$4="Mixed-use Building",AF344,Data!AD341)))</f>
        <v>0.02</v>
      </c>
      <c r="N340">
        <f>IF(Transport!$H$4="Multi-unit Residential",Data!N341,IF(Transport!$H$4="Education",Data!AV341,IF(Transport!$H$4="Mixed-use Building",AG344,Data!AE341)))</f>
        <v>1.8714171518284399</v>
      </c>
      <c r="O340">
        <f>IF(Transport!$H$4="Multi-unit Residential",Data!O341,IF(Transport!$H$4="Education",Data!AW341,IF(Transport!$H$4="Mixed-use Building",AH344,Data!AF341)))</f>
        <v>174.65583669999901</v>
      </c>
      <c r="P340">
        <f>IF(Transport!$H$4="Multi-unit Residential",Data!P341,IF(Transport!$H$4="Education",Data!AX341,IF(Transport!$H$4="Mixed-use Building",AI344,Data!AG341)))</f>
        <v>-36.929476219999998</v>
      </c>
    </row>
    <row r="341" spans="1:16" x14ac:dyDescent="0.55000000000000004">
      <c r="A341">
        <f>IF(Transport!$H$4="Multi-unit Residential",Data!A342,IF(Transport!$H$4="Education",Data!AI342,IF(Transport!$H$4="Mixed-use Building",T345,Data!R342)))</f>
        <v>134800</v>
      </c>
      <c r="B341" t="str">
        <f>IF(Transport!$H$4="Multi-unit Residential",Data!B342,IF(Transport!$H$4="Education",Data!AJ342,IF(Transport!$H$4="Mixed-use Building",U345,Data!S342)))</f>
        <v>Auckland-University</v>
      </c>
      <c r="C341" t="str">
        <f>IF(Transport!$H$4="Multi-unit Residential",Data!C342,IF(Transport!$H$4="Education",Data!AK342,IF(Transport!$H$4="Mixed-use Building",V345,Data!T342)))</f>
        <v>New Zealand</v>
      </c>
      <c r="D341">
        <f>IF(Transport!$H$4="Multi-unit Residential",Data!D342,IF(Transport!$H$4="Education",Data!AL342,IF(Transport!$H$4="Mixed-use Building",W345,Data!U342)))</f>
        <v>0.02</v>
      </c>
      <c r="E341">
        <f>IF(Transport!$H$4="Multi-unit Residential",Data!E342,IF(Transport!$H$4="Education",Data!AM342,IF(Transport!$H$4="Mixed-use Building",X345,Data!V342)))</f>
        <v>0.37</v>
      </c>
      <c r="F341">
        <f>IF(Transport!$H$4="Multi-unit Residential",Data!F342,IF(Transport!$H$4="Education",Data!AN342,IF(Transport!$H$4="Mixed-use Building",Y345,Data!W342)))</f>
        <v>0.04</v>
      </c>
      <c r="G341">
        <f>IF(Transport!$H$4="Multi-unit Residential",Data!G342,IF(Transport!$H$4="Education",Data!AO342,IF(Transport!$H$4="Mixed-use Building",Z345,Data!X342)))</f>
        <v>0</v>
      </c>
      <c r="H341">
        <f>IF(Transport!$H$4="Multi-unit Residential",Data!H342,IF(Transport!$H$4="Education",Data!AP342,IF(Transport!$H$4="Mixed-use Building",AA345,Data!Y342)))</f>
        <v>0.35</v>
      </c>
      <c r="I341">
        <f>IF(Transport!$H$4="Multi-unit Residential",Data!I342,IF(Transport!$H$4="Education",Data!AQ342,IF(Transport!$H$4="Mixed-use Building",AB345,Data!Z342)))</f>
        <v>0</v>
      </c>
      <c r="J341">
        <f>IF(Transport!$H$4="Multi-unit Residential",Data!J342,IF(Transport!$H$4="Education",Data!AR342,IF(Transport!$H$4="Mixed-use Building",AC345,Data!AA342)))</f>
        <v>0</v>
      </c>
      <c r="K341">
        <f>IF(Transport!$H$4="Multi-unit Residential",Data!K342,IF(Transport!$H$4="Education",Data!AS342,IF(Transport!$H$4="Mixed-use Building",AD345,Data!AB342)))</f>
        <v>0</v>
      </c>
      <c r="L341">
        <f>IF(Transport!$H$4="Multi-unit Residential",Data!L342,IF(Transport!$H$4="Education",Data!AT342,IF(Transport!$H$4="Mixed-use Building",AE345,Data!AC342)))</f>
        <v>0.22</v>
      </c>
      <c r="M341">
        <f>IF(Transport!$H$4="Multi-unit Residential",Data!M342,IF(Transport!$H$4="Education",Data!AU342,IF(Transport!$H$4="Mixed-use Building",AF345,Data!AD342)))</f>
        <v>0.02</v>
      </c>
      <c r="N341">
        <f>IF(Transport!$H$4="Multi-unit Residential",Data!N342,IF(Transport!$H$4="Education",Data!AV342,IF(Transport!$H$4="Mixed-use Building",AG345,Data!AE342)))</f>
        <v>6.1538927192960999</v>
      </c>
      <c r="O341">
        <f>IF(Transport!$H$4="Multi-unit Residential",Data!O342,IF(Transport!$H$4="Education",Data!AW342,IF(Transport!$H$4="Mixed-use Building",AH345,Data!AF342)))</f>
        <v>174.7690647</v>
      </c>
      <c r="P341">
        <f>IF(Transport!$H$4="Multi-unit Residential",Data!P342,IF(Transport!$H$4="Education",Data!AX342,IF(Transport!$H$4="Mixed-use Building",AI345,Data!AG342)))</f>
        <v>-36.851430569999998</v>
      </c>
    </row>
    <row r="342" spans="1:16" x14ac:dyDescent="0.55000000000000004">
      <c r="A342">
        <f>IF(Transport!$H$4="Multi-unit Residential",Data!A343,IF(Transport!$H$4="Education",Data!AI343,IF(Transport!$H$4="Mixed-use Building",T346,Data!R343)))</f>
        <v>134900</v>
      </c>
      <c r="B342" t="str">
        <f>IF(Transport!$H$4="Multi-unit Residential",Data!B343,IF(Transport!$H$4="Education",Data!AJ343,IF(Transport!$H$4="Mixed-use Building",U346,Data!S343)))</f>
        <v>New Lynn Seabrook</v>
      </c>
      <c r="C342" t="str">
        <f>IF(Transport!$H$4="Multi-unit Residential",Data!C343,IF(Transport!$H$4="Education",Data!AK343,IF(Transport!$H$4="Mixed-use Building",V346,Data!T343)))</f>
        <v>New Zealand</v>
      </c>
      <c r="D342">
        <f>IF(Transport!$H$4="Multi-unit Residential",Data!D343,IF(Transport!$H$4="Education",Data!AL343,IF(Transport!$H$4="Mixed-use Building",W346,Data!U343)))</f>
        <v>0</v>
      </c>
      <c r="E342">
        <f>IF(Transport!$H$4="Multi-unit Residential",Data!E343,IF(Transport!$H$4="Education",Data!AM343,IF(Transport!$H$4="Mixed-use Building",X346,Data!V343)))</f>
        <v>0</v>
      </c>
      <c r="F342">
        <f>IF(Transport!$H$4="Multi-unit Residential",Data!F343,IF(Transport!$H$4="Education",Data!AN343,IF(Transport!$H$4="Mixed-use Building",Y346,Data!W343)))</f>
        <v>0</v>
      </c>
      <c r="G342">
        <f>IF(Transport!$H$4="Multi-unit Residential",Data!G343,IF(Transport!$H$4="Education",Data!AO343,IF(Transport!$H$4="Mixed-use Building",Z346,Data!X343)))</f>
        <v>0</v>
      </c>
      <c r="H342">
        <f>IF(Transport!$H$4="Multi-unit Residential",Data!H343,IF(Transport!$H$4="Education",Data!AP343,IF(Transport!$H$4="Mixed-use Building",AA346,Data!Y343)))</f>
        <v>1</v>
      </c>
      <c r="I342">
        <f>IF(Transport!$H$4="Multi-unit Residential",Data!I343,IF(Transport!$H$4="Education",Data!AQ343,IF(Transport!$H$4="Mixed-use Building",AB346,Data!Z343)))</f>
        <v>0</v>
      </c>
      <c r="J342">
        <f>IF(Transport!$H$4="Multi-unit Residential",Data!J343,IF(Transport!$H$4="Education",Data!AR343,IF(Transport!$H$4="Mixed-use Building",AC346,Data!AA343)))</f>
        <v>0</v>
      </c>
      <c r="K342">
        <f>IF(Transport!$H$4="Multi-unit Residential",Data!K343,IF(Transport!$H$4="Education",Data!AS343,IF(Transport!$H$4="Mixed-use Building",AD346,Data!AB343)))</f>
        <v>0</v>
      </c>
      <c r="L342">
        <f>IF(Transport!$H$4="Multi-unit Residential",Data!L343,IF(Transport!$H$4="Education",Data!AT343,IF(Transport!$H$4="Mixed-use Building",AE346,Data!AC343)))</f>
        <v>0</v>
      </c>
      <c r="M342">
        <f>IF(Transport!$H$4="Multi-unit Residential",Data!M343,IF(Transport!$H$4="Education",Data!AU343,IF(Transport!$H$4="Mixed-use Building",AF346,Data!AD343)))</f>
        <v>0.02</v>
      </c>
      <c r="N342">
        <f>IF(Transport!$H$4="Multi-unit Residential",Data!N343,IF(Transport!$H$4="Education",Data!AV343,IF(Transport!$H$4="Mixed-use Building",AG346,Data!AE343)))</f>
        <v>0.26060424472357802</v>
      </c>
      <c r="O342">
        <f>IF(Transport!$H$4="Multi-unit Residential",Data!O343,IF(Transport!$H$4="Education",Data!AW343,IF(Transport!$H$4="Mixed-use Building",AH346,Data!AF343)))</f>
        <v>174.67180629999999</v>
      </c>
      <c r="P342">
        <f>IF(Transport!$H$4="Multi-unit Residential",Data!P343,IF(Transport!$H$4="Education",Data!AX343,IF(Transport!$H$4="Mixed-use Building",AI346,Data!AG343)))</f>
        <v>-36.91793217</v>
      </c>
    </row>
    <row r="343" spans="1:16" x14ac:dyDescent="0.55000000000000004">
      <c r="A343">
        <f>IF(Transport!$H$4="Multi-unit Residential",Data!A344,IF(Transport!$H$4="Education",Data!AI344,IF(Transport!$H$4="Mixed-use Building",T347,Data!R344)))</f>
        <v>135000</v>
      </c>
      <c r="B343" t="str">
        <f>IF(Transport!$H$4="Multi-unit Residential",Data!B344,IF(Transport!$H$4="Education",Data!AJ344,IF(Transport!$H$4="Mixed-use Building",U347,Data!S344)))</f>
        <v>Avondale South (Auckland)</v>
      </c>
      <c r="C343" t="str">
        <f>IF(Transport!$H$4="Multi-unit Residential",Data!C344,IF(Transport!$H$4="Education",Data!AK344,IF(Transport!$H$4="Mixed-use Building",V347,Data!T344)))</f>
        <v>New Zealand</v>
      </c>
      <c r="D343">
        <f>IF(Transport!$H$4="Multi-unit Residential",Data!D344,IF(Transport!$H$4="Education",Data!AL344,IF(Transport!$H$4="Mixed-use Building",W347,Data!U344)))</f>
        <v>0</v>
      </c>
      <c r="E343">
        <f>IF(Transport!$H$4="Multi-unit Residential",Data!E344,IF(Transport!$H$4="Education",Data!AM344,IF(Transport!$H$4="Mixed-use Building",X347,Data!V344)))</f>
        <v>0</v>
      </c>
      <c r="F343">
        <f>IF(Transport!$H$4="Multi-unit Residential",Data!F344,IF(Transport!$H$4="Education",Data!AN344,IF(Transport!$H$4="Mixed-use Building",Y347,Data!W344)))</f>
        <v>0</v>
      </c>
      <c r="G343">
        <f>IF(Transport!$H$4="Multi-unit Residential",Data!G344,IF(Transport!$H$4="Education",Data!AO344,IF(Transport!$H$4="Mixed-use Building",Z347,Data!X344)))</f>
        <v>0</v>
      </c>
      <c r="H343">
        <f>IF(Transport!$H$4="Multi-unit Residential",Data!H344,IF(Transport!$H$4="Education",Data!AP344,IF(Transport!$H$4="Mixed-use Building",AA347,Data!Y344)))</f>
        <v>0.97</v>
      </c>
      <c r="I343">
        <f>IF(Transport!$H$4="Multi-unit Residential",Data!I344,IF(Transport!$H$4="Education",Data!AQ344,IF(Transport!$H$4="Mixed-use Building",AB347,Data!Z344)))</f>
        <v>0</v>
      </c>
      <c r="J343">
        <f>IF(Transport!$H$4="Multi-unit Residential",Data!J344,IF(Transport!$H$4="Education",Data!AR344,IF(Transport!$H$4="Mixed-use Building",AC347,Data!AA344)))</f>
        <v>0</v>
      </c>
      <c r="K343">
        <f>IF(Transport!$H$4="Multi-unit Residential",Data!K344,IF(Transport!$H$4="Education",Data!AS344,IF(Transport!$H$4="Mixed-use Building",AD347,Data!AB344)))</f>
        <v>0</v>
      </c>
      <c r="L343">
        <f>IF(Transport!$H$4="Multi-unit Residential",Data!L344,IF(Transport!$H$4="Education",Data!AT344,IF(Transport!$H$4="Mixed-use Building",AE347,Data!AC344)))</f>
        <v>0.03</v>
      </c>
      <c r="M343">
        <f>IF(Transport!$H$4="Multi-unit Residential",Data!M344,IF(Transport!$H$4="Education",Data!AU344,IF(Transport!$H$4="Mixed-use Building",AF347,Data!AD344)))</f>
        <v>0.02</v>
      </c>
      <c r="N343">
        <f>IF(Transport!$H$4="Multi-unit Residential",Data!N344,IF(Transport!$H$4="Education",Data!AV344,IF(Transport!$H$4="Mixed-use Building",AG347,Data!AE344)))</f>
        <v>3.2780662617904501</v>
      </c>
      <c r="O343">
        <f>IF(Transport!$H$4="Multi-unit Residential",Data!O344,IF(Transport!$H$4="Education",Data!AW344,IF(Transport!$H$4="Mixed-use Building",AH347,Data!AF344)))</f>
        <v>174.69745749999899</v>
      </c>
      <c r="P343">
        <f>IF(Transport!$H$4="Multi-unit Residential",Data!P344,IF(Transport!$H$4="Education",Data!AX344,IF(Transport!$H$4="Mixed-use Building",AI347,Data!AG344)))</f>
        <v>-36.903366130000002</v>
      </c>
    </row>
    <row r="344" spans="1:16" x14ac:dyDescent="0.55000000000000004">
      <c r="A344">
        <f>IF(Transport!$H$4="Multi-unit Residential",Data!A345,IF(Transport!$H$4="Education",Data!AI345,IF(Transport!$H$4="Mixed-use Building",T348,Data!R345)))</f>
        <v>135100</v>
      </c>
      <c r="B344" t="str">
        <f>IF(Transport!$H$4="Multi-unit Residential",Data!B345,IF(Transport!$H$4="Education",Data!AJ345,IF(Transport!$H$4="Mixed-use Building",U348,Data!S345)))</f>
        <v>Symonds Street North West</v>
      </c>
      <c r="C344" t="str">
        <f>IF(Transport!$H$4="Multi-unit Residential",Data!C345,IF(Transport!$H$4="Education",Data!AK345,IF(Transport!$H$4="Mixed-use Building",V348,Data!T345)))</f>
        <v>New Zealand</v>
      </c>
      <c r="D344">
        <f>IF(Transport!$H$4="Multi-unit Residential",Data!D345,IF(Transport!$H$4="Education",Data!AL345,IF(Transport!$H$4="Mixed-use Building",W348,Data!U345)))</f>
        <v>0</v>
      </c>
      <c r="E344">
        <f>IF(Transport!$H$4="Multi-unit Residential",Data!E345,IF(Transport!$H$4="Education",Data!AM345,IF(Transport!$H$4="Mixed-use Building",X348,Data!V345)))</f>
        <v>0.3</v>
      </c>
      <c r="F344">
        <f>IF(Transport!$H$4="Multi-unit Residential",Data!F345,IF(Transport!$H$4="Education",Data!AN345,IF(Transport!$H$4="Mixed-use Building",Y348,Data!W345)))</f>
        <v>0.04</v>
      </c>
      <c r="G344">
        <f>IF(Transport!$H$4="Multi-unit Residential",Data!G345,IF(Transport!$H$4="Education",Data!AO345,IF(Transport!$H$4="Mixed-use Building",Z348,Data!X345)))</f>
        <v>0</v>
      </c>
      <c r="H344">
        <f>IF(Transport!$H$4="Multi-unit Residential",Data!H345,IF(Transport!$H$4="Education",Data!AP345,IF(Transport!$H$4="Mixed-use Building",AA348,Data!Y345)))</f>
        <v>0.13</v>
      </c>
      <c r="I344">
        <f>IF(Transport!$H$4="Multi-unit Residential",Data!I345,IF(Transport!$H$4="Education",Data!AQ345,IF(Transport!$H$4="Mixed-use Building",AB348,Data!Z345)))</f>
        <v>0</v>
      </c>
      <c r="J344">
        <f>IF(Transport!$H$4="Multi-unit Residential",Data!J345,IF(Transport!$H$4="Education",Data!AR345,IF(Transport!$H$4="Mixed-use Building",AC348,Data!AA345)))</f>
        <v>0</v>
      </c>
      <c r="K344">
        <f>IF(Transport!$H$4="Multi-unit Residential",Data!K345,IF(Transport!$H$4="Education",Data!AS345,IF(Transport!$H$4="Mixed-use Building",AD348,Data!AB345)))</f>
        <v>0</v>
      </c>
      <c r="L344">
        <f>IF(Transport!$H$4="Multi-unit Residential",Data!L345,IF(Transport!$H$4="Education",Data!AT345,IF(Transport!$H$4="Mixed-use Building",AE348,Data!AC345)))</f>
        <v>0.53</v>
      </c>
      <c r="M344">
        <f>IF(Transport!$H$4="Multi-unit Residential",Data!M345,IF(Transport!$H$4="Education",Data!AU345,IF(Transport!$H$4="Mixed-use Building",AF348,Data!AD345)))</f>
        <v>0.02</v>
      </c>
      <c r="N344">
        <f>IF(Transport!$H$4="Multi-unit Residential",Data!N345,IF(Transport!$H$4="Education",Data!AV345,IF(Transport!$H$4="Mixed-use Building",AG348,Data!AE345)))</f>
        <v>3.8592822608101902</v>
      </c>
      <c r="O344">
        <f>IF(Transport!$H$4="Multi-unit Residential",Data!O345,IF(Transport!$H$4="Education",Data!AW345,IF(Transport!$H$4="Mixed-use Building",AH348,Data!AF345)))</f>
        <v>174.76547840000001</v>
      </c>
      <c r="P344">
        <f>IF(Transport!$H$4="Multi-unit Residential",Data!P345,IF(Transport!$H$4="Education",Data!AX345,IF(Transport!$H$4="Mixed-use Building",AI348,Data!AG345)))</f>
        <v>-36.85388159</v>
      </c>
    </row>
    <row r="345" spans="1:16" x14ac:dyDescent="0.55000000000000004">
      <c r="A345">
        <f>IF(Transport!$H$4="Multi-unit Residential",Data!A346,IF(Transport!$H$4="Education",Data!AI346,IF(Transport!$H$4="Mixed-use Building",T349,Data!R346)))</f>
        <v>135200</v>
      </c>
      <c r="B345" t="str">
        <f>IF(Transport!$H$4="Multi-unit Residential",Data!B346,IF(Transport!$H$4="Education",Data!AJ346,IF(Transport!$H$4="Mixed-use Building",U349,Data!S346)))</f>
        <v>Mount Albert South</v>
      </c>
      <c r="C345" t="str">
        <f>IF(Transport!$H$4="Multi-unit Residential",Data!C346,IF(Transport!$H$4="Education",Data!AK346,IF(Transport!$H$4="Mixed-use Building",V349,Data!T346)))</f>
        <v>New Zealand</v>
      </c>
      <c r="D345">
        <f>IF(Transport!$H$4="Multi-unit Residential",Data!D346,IF(Transport!$H$4="Education",Data!AL346,IF(Transport!$H$4="Mixed-use Building",W349,Data!U346)))</f>
        <v>0</v>
      </c>
      <c r="E345">
        <f>IF(Transport!$H$4="Multi-unit Residential",Data!E346,IF(Transport!$H$4="Education",Data!AM346,IF(Transport!$H$4="Mixed-use Building",X349,Data!V346)))</f>
        <v>0</v>
      </c>
      <c r="F345">
        <f>IF(Transport!$H$4="Multi-unit Residential",Data!F346,IF(Transport!$H$4="Education",Data!AN346,IF(Transport!$H$4="Mixed-use Building",Y349,Data!W346)))</f>
        <v>0</v>
      </c>
      <c r="G345">
        <f>IF(Transport!$H$4="Multi-unit Residential",Data!G346,IF(Transport!$H$4="Education",Data!AO346,IF(Transport!$H$4="Mixed-use Building",Z349,Data!X346)))</f>
        <v>0</v>
      </c>
      <c r="H345">
        <f>IF(Transport!$H$4="Multi-unit Residential",Data!H346,IF(Transport!$H$4="Education",Data!AP346,IF(Transport!$H$4="Mixed-use Building",AA349,Data!Y346)))</f>
        <v>0.71</v>
      </c>
      <c r="I345">
        <f>IF(Transport!$H$4="Multi-unit Residential",Data!I346,IF(Transport!$H$4="Education",Data!AQ346,IF(Transport!$H$4="Mixed-use Building",AB349,Data!Z346)))</f>
        <v>0</v>
      </c>
      <c r="J345">
        <f>IF(Transport!$H$4="Multi-unit Residential",Data!J346,IF(Transport!$H$4="Education",Data!AR346,IF(Transport!$H$4="Mixed-use Building",AC349,Data!AA346)))</f>
        <v>0</v>
      </c>
      <c r="K345">
        <f>IF(Transport!$H$4="Multi-unit Residential",Data!K346,IF(Transport!$H$4="Education",Data!AS346,IF(Transport!$H$4="Mixed-use Building",AD349,Data!AB346)))</f>
        <v>0</v>
      </c>
      <c r="L345">
        <f>IF(Transport!$H$4="Multi-unit Residential",Data!L346,IF(Transport!$H$4="Education",Data!AT346,IF(Transport!$H$4="Mixed-use Building",AE349,Data!AC346)))</f>
        <v>0.28999999999999998</v>
      </c>
      <c r="M345">
        <f>IF(Transport!$H$4="Multi-unit Residential",Data!M346,IF(Transport!$H$4="Education",Data!AU346,IF(Transport!$H$4="Mixed-use Building",AF349,Data!AD346)))</f>
        <v>0.02</v>
      </c>
      <c r="N345">
        <f>IF(Transport!$H$4="Multi-unit Residential",Data!N346,IF(Transport!$H$4="Education",Data!AV346,IF(Transport!$H$4="Mixed-use Building",AG349,Data!AE346)))</f>
        <v>0.58213263099773405</v>
      </c>
      <c r="O345">
        <f>IF(Transport!$H$4="Multi-unit Residential",Data!O346,IF(Transport!$H$4="Education",Data!AW346,IF(Transport!$H$4="Mixed-use Building",AH349,Data!AF346)))</f>
        <v>174.7169006</v>
      </c>
      <c r="P345">
        <f>IF(Transport!$H$4="Multi-unit Residential",Data!P346,IF(Transport!$H$4="Education",Data!AX346,IF(Transport!$H$4="Mixed-use Building",AI349,Data!AG346)))</f>
        <v>-36.889511910000003</v>
      </c>
    </row>
    <row r="346" spans="1:16" x14ac:dyDescent="0.55000000000000004">
      <c r="A346">
        <f>IF(Transport!$H$4="Multi-unit Residential",Data!A347,IF(Transport!$H$4="Education",Data!AI347,IF(Transport!$H$4="Mixed-use Building",T350,Data!R347)))</f>
        <v>135300</v>
      </c>
      <c r="B346" t="str">
        <f>IF(Transport!$H$4="Multi-unit Residential",Data!B347,IF(Transport!$H$4="Education",Data!AJ347,IF(Transport!$H$4="Mixed-use Building",U350,Data!S347)))</f>
        <v>Symonds Street West</v>
      </c>
      <c r="C346" t="str">
        <f>IF(Transport!$H$4="Multi-unit Residential",Data!C347,IF(Transport!$H$4="Education",Data!AK347,IF(Transport!$H$4="Mixed-use Building",V350,Data!T347)))</f>
        <v>New Zealand</v>
      </c>
      <c r="D346">
        <f>IF(Transport!$H$4="Multi-unit Residential",Data!D347,IF(Transport!$H$4="Education",Data!AL347,IF(Transport!$H$4="Mixed-use Building",W350,Data!U347)))</f>
        <v>0</v>
      </c>
      <c r="E346">
        <f>IF(Transport!$H$4="Multi-unit Residential",Data!E347,IF(Transport!$H$4="Education",Data!AM347,IF(Transport!$H$4="Mixed-use Building",X350,Data!V347)))</f>
        <v>0.25</v>
      </c>
      <c r="F346">
        <f>IF(Transport!$H$4="Multi-unit Residential",Data!F347,IF(Transport!$H$4="Education",Data!AN347,IF(Transport!$H$4="Mixed-use Building",Y350,Data!W347)))</f>
        <v>0</v>
      </c>
      <c r="G346">
        <f>IF(Transport!$H$4="Multi-unit Residential",Data!G347,IF(Transport!$H$4="Education",Data!AO347,IF(Transport!$H$4="Mixed-use Building",Z350,Data!X347)))</f>
        <v>0</v>
      </c>
      <c r="H346">
        <f>IF(Transport!$H$4="Multi-unit Residential",Data!H347,IF(Transport!$H$4="Education",Data!AP347,IF(Transport!$H$4="Mixed-use Building",AA350,Data!Y347)))</f>
        <v>0.46</v>
      </c>
      <c r="I346">
        <f>IF(Transport!$H$4="Multi-unit Residential",Data!I347,IF(Transport!$H$4="Education",Data!AQ347,IF(Transport!$H$4="Mixed-use Building",AB350,Data!Z347)))</f>
        <v>0</v>
      </c>
      <c r="J346">
        <f>IF(Transport!$H$4="Multi-unit Residential",Data!J347,IF(Transport!$H$4="Education",Data!AR347,IF(Transport!$H$4="Mixed-use Building",AC350,Data!AA347)))</f>
        <v>0</v>
      </c>
      <c r="K346">
        <f>IF(Transport!$H$4="Multi-unit Residential",Data!K347,IF(Transport!$H$4="Education",Data!AS347,IF(Transport!$H$4="Mixed-use Building",AD350,Data!AB347)))</f>
        <v>0</v>
      </c>
      <c r="L346">
        <f>IF(Transport!$H$4="Multi-unit Residential",Data!L347,IF(Transport!$H$4="Education",Data!AT347,IF(Transport!$H$4="Mixed-use Building",AE350,Data!AC347)))</f>
        <v>0.28999999999999998</v>
      </c>
      <c r="M346">
        <f>IF(Transport!$H$4="Multi-unit Residential",Data!M347,IF(Transport!$H$4="Education",Data!AU347,IF(Transport!$H$4="Mixed-use Building",AF350,Data!AD347)))</f>
        <v>0.02</v>
      </c>
      <c r="N346">
        <f>IF(Transport!$H$4="Multi-unit Residential",Data!N347,IF(Transport!$H$4="Education",Data!AV347,IF(Transport!$H$4="Mixed-use Building",AG350,Data!AE347)))</f>
        <v>5.6207146937144703</v>
      </c>
      <c r="O346">
        <f>IF(Transport!$H$4="Multi-unit Residential",Data!O347,IF(Transport!$H$4="Education",Data!AW347,IF(Transport!$H$4="Mixed-use Building",AH350,Data!AF347)))</f>
        <v>174.7633319</v>
      </c>
      <c r="P346">
        <f>IF(Transport!$H$4="Multi-unit Residential",Data!P347,IF(Transport!$H$4="Education",Data!AX347,IF(Transport!$H$4="Mixed-use Building",AI350,Data!AG347)))</f>
        <v>-36.856766799999903</v>
      </c>
    </row>
    <row r="347" spans="1:16" x14ac:dyDescent="0.55000000000000004">
      <c r="A347">
        <f>IF(Transport!$H$4="Multi-unit Residential",Data!A348,IF(Transport!$H$4="Education",Data!AI348,IF(Transport!$H$4="Mixed-use Building",T351,Data!R348)))</f>
        <v>135400</v>
      </c>
      <c r="B347" t="str">
        <f>IF(Transport!$H$4="Multi-unit Residential",Data!B348,IF(Transport!$H$4="Education",Data!AJ348,IF(Transport!$H$4="Mixed-use Building",U351,Data!S348)))</f>
        <v>West Lynn</v>
      </c>
      <c r="C347" t="str">
        <f>IF(Transport!$H$4="Multi-unit Residential",Data!C348,IF(Transport!$H$4="Education",Data!AK348,IF(Transport!$H$4="Mixed-use Building",V351,Data!T348)))</f>
        <v>New Zealand</v>
      </c>
      <c r="D347">
        <f>IF(Transport!$H$4="Multi-unit Residential",Data!D348,IF(Transport!$H$4="Education",Data!AL348,IF(Transport!$H$4="Mixed-use Building",W351,Data!U348)))</f>
        <v>0</v>
      </c>
      <c r="E347">
        <f>IF(Transport!$H$4="Multi-unit Residential",Data!E348,IF(Transport!$H$4="Education",Data!AM348,IF(Transport!$H$4="Mixed-use Building",X351,Data!V348)))</f>
        <v>0</v>
      </c>
      <c r="F347">
        <f>IF(Transport!$H$4="Multi-unit Residential",Data!F348,IF(Transport!$H$4="Education",Data!AN348,IF(Transport!$H$4="Mixed-use Building",Y351,Data!W348)))</f>
        <v>0</v>
      </c>
      <c r="G347">
        <f>IF(Transport!$H$4="Multi-unit Residential",Data!G348,IF(Transport!$H$4="Education",Data!AO348,IF(Transport!$H$4="Mixed-use Building",Z351,Data!X348)))</f>
        <v>0</v>
      </c>
      <c r="H347">
        <f>IF(Transport!$H$4="Multi-unit Residential",Data!H348,IF(Transport!$H$4="Education",Data!AP348,IF(Transport!$H$4="Mixed-use Building",AA351,Data!Y348)))</f>
        <v>1</v>
      </c>
      <c r="I347">
        <f>IF(Transport!$H$4="Multi-unit Residential",Data!I348,IF(Transport!$H$4="Education",Data!AQ348,IF(Transport!$H$4="Mixed-use Building",AB351,Data!Z348)))</f>
        <v>0</v>
      </c>
      <c r="J347">
        <f>IF(Transport!$H$4="Multi-unit Residential",Data!J348,IF(Transport!$H$4="Education",Data!AR348,IF(Transport!$H$4="Mixed-use Building",AC351,Data!AA348)))</f>
        <v>0</v>
      </c>
      <c r="K347">
        <f>IF(Transport!$H$4="Multi-unit Residential",Data!K348,IF(Transport!$H$4="Education",Data!AS348,IF(Transport!$H$4="Mixed-use Building",AD351,Data!AB348)))</f>
        <v>0</v>
      </c>
      <c r="L347">
        <f>IF(Transport!$H$4="Multi-unit Residential",Data!L348,IF(Transport!$H$4="Education",Data!AT348,IF(Transport!$H$4="Mixed-use Building",AE351,Data!AC348)))</f>
        <v>0</v>
      </c>
      <c r="M347">
        <f>IF(Transport!$H$4="Multi-unit Residential",Data!M348,IF(Transport!$H$4="Education",Data!AU348,IF(Transport!$H$4="Mixed-use Building",AF351,Data!AD348)))</f>
        <v>0.02</v>
      </c>
      <c r="N347" t="str">
        <f>IF(Transport!$H$4="Multi-unit Residential",Data!N348,IF(Transport!$H$4="Education",Data!AV348,IF(Transport!$H$4="Mixed-use Building",AG351,Data!AE348)))</f>
        <v>?</v>
      </c>
      <c r="O347">
        <f>IF(Transport!$H$4="Multi-unit Residential",Data!O348,IF(Transport!$H$4="Education",Data!AW348,IF(Transport!$H$4="Mixed-use Building",AH351,Data!AF348)))</f>
        <v>174.66621860000001</v>
      </c>
      <c r="P347">
        <f>IF(Transport!$H$4="Multi-unit Residential",Data!P348,IF(Transport!$H$4="Education",Data!AX348,IF(Transport!$H$4="Mixed-use Building",AI351,Data!AG348)))</f>
        <v>-36.925209770000002</v>
      </c>
    </row>
    <row r="348" spans="1:16" x14ac:dyDescent="0.55000000000000004">
      <c r="A348">
        <f>IF(Transport!$H$4="Multi-unit Residential",Data!A349,IF(Transport!$H$4="Education",Data!AI349,IF(Transport!$H$4="Mixed-use Building",T352,Data!R349)))</f>
        <v>135500</v>
      </c>
      <c r="B348" t="str">
        <f>IF(Transport!$H$4="Multi-unit Residential",Data!B349,IF(Transport!$H$4="Education",Data!AJ349,IF(Transport!$H$4="Mixed-use Building",U352,Data!S349)))</f>
        <v>Owairaka West</v>
      </c>
      <c r="C348" t="str">
        <f>IF(Transport!$H$4="Multi-unit Residential",Data!C349,IF(Transport!$H$4="Education",Data!AK349,IF(Transport!$H$4="Mixed-use Building",V352,Data!T349)))</f>
        <v>New Zealand</v>
      </c>
      <c r="D348">
        <f>IF(Transport!$H$4="Multi-unit Residential",Data!D349,IF(Transport!$H$4="Education",Data!AL349,IF(Transport!$H$4="Mixed-use Building",W352,Data!U349)))</f>
        <v>0</v>
      </c>
      <c r="E348">
        <f>IF(Transport!$H$4="Multi-unit Residential",Data!E349,IF(Transport!$H$4="Education",Data!AM349,IF(Transport!$H$4="Mixed-use Building",X352,Data!V349)))</f>
        <v>0</v>
      </c>
      <c r="F348">
        <f>IF(Transport!$H$4="Multi-unit Residential",Data!F349,IF(Transport!$H$4="Education",Data!AN349,IF(Transport!$H$4="Mixed-use Building",Y352,Data!W349)))</f>
        <v>0</v>
      </c>
      <c r="G348">
        <f>IF(Transport!$H$4="Multi-unit Residential",Data!G349,IF(Transport!$H$4="Education",Data!AO349,IF(Transport!$H$4="Mixed-use Building",Z352,Data!X349)))</f>
        <v>0</v>
      </c>
      <c r="H348">
        <f>IF(Transport!$H$4="Multi-unit Residential",Data!H349,IF(Transport!$H$4="Education",Data!AP349,IF(Transport!$H$4="Mixed-use Building",AA352,Data!Y349)))</f>
        <v>0.82</v>
      </c>
      <c r="I348">
        <f>IF(Transport!$H$4="Multi-unit Residential",Data!I349,IF(Transport!$H$4="Education",Data!AQ349,IF(Transport!$H$4="Mixed-use Building",AB352,Data!Z349)))</f>
        <v>0</v>
      </c>
      <c r="J348">
        <f>IF(Transport!$H$4="Multi-unit Residential",Data!J349,IF(Transport!$H$4="Education",Data!AR349,IF(Transport!$H$4="Mixed-use Building",AC352,Data!AA349)))</f>
        <v>0</v>
      </c>
      <c r="K348">
        <f>IF(Transport!$H$4="Multi-unit Residential",Data!K349,IF(Transport!$H$4="Education",Data!AS349,IF(Transport!$H$4="Mixed-use Building",AD352,Data!AB349)))</f>
        <v>0</v>
      </c>
      <c r="L348">
        <f>IF(Transport!$H$4="Multi-unit Residential",Data!L349,IF(Transport!$H$4="Education",Data!AT349,IF(Transport!$H$4="Mixed-use Building",AE352,Data!AC349)))</f>
        <v>0.18</v>
      </c>
      <c r="M348">
        <f>IF(Transport!$H$4="Multi-unit Residential",Data!M349,IF(Transport!$H$4="Education",Data!AU349,IF(Transport!$H$4="Mixed-use Building",AF352,Data!AD349)))</f>
        <v>0.02</v>
      </c>
      <c r="N348">
        <f>IF(Transport!$H$4="Multi-unit Residential",Data!N349,IF(Transport!$H$4="Education",Data!AV349,IF(Transport!$H$4="Mixed-use Building",AG352,Data!AE349)))</f>
        <v>1.70012096959218</v>
      </c>
      <c r="O348">
        <f>IF(Transport!$H$4="Multi-unit Residential",Data!O349,IF(Transport!$H$4="Education",Data!AW349,IF(Transport!$H$4="Mixed-use Building",AH352,Data!AF349)))</f>
        <v>174.71110830000001</v>
      </c>
      <c r="P348">
        <f>IF(Transport!$H$4="Multi-unit Residential",Data!P349,IF(Transport!$H$4="Education",Data!AX349,IF(Transport!$H$4="Mixed-use Building",AI352,Data!AG349)))</f>
        <v>-36.895326070000003</v>
      </c>
    </row>
    <row r="349" spans="1:16" x14ac:dyDescent="0.55000000000000004">
      <c r="A349">
        <f>IF(Transport!$H$4="Multi-unit Residential",Data!A350,IF(Transport!$H$4="Education",Data!AI350,IF(Transport!$H$4="Mixed-use Building",T353,Data!R350)))</f>
        <v>135600</v>
      </c>
      <c r="B349" t="str">
        <f>IF(Transport!$H$4="Multi-unit Residential",Data!B350,IF(Transport!$H$4="Education",Data!AJ350,IF(Transport!$H$4="Mixed-use Building",U353,Data!S350)))</f>
        <v>New Lynn Central South</v>
      </c>
      <c r="C349" t="str">
        <f>IF(Transport!$H$4="Multi-unit Residential",Data!C350,IF(Transport!$H$4="Education",Data!AK350,IF(Transport!$H$4="Mixed-use Building",V353,Data!T350)))</f>
        <v>New Zealand</v>
      </c>
      <c r="D349">
        <f>IF(Transport!$H$4="Multi-unit Residential",Data!D350,IF(Transport!$H$4="Education",Data!AL350,IF(Transport!$H$4="Mixed-use Building",W353,Data!U350)))</f>
        <v>0</v>
      </c>
      <c r="E349">
        <f>IF(Transport!$H$4="Multi-unit Residential",Data!E350,IF(Transport!$H$4="Education",Data!AM350,IF(Transport!$H$4="Mixed-use Building",X353,Data!V350)))</f>
        <v>0</v>
      </c>
      <c r="F349">
        <f>IF(Transport!$H$4="Multi-unit Residential",Data!F350,IF(Transport!$H$4="Education",Data!AN350,IF(Transport!$H$4="Mixed-use Building",Y353,Data!W350)))</f>
        <v>0</v>
      </c>
      <c r="G349">
        <f>IF(Transport!$H$4="Multi-unit Residential",Data!G350,IF(Transport!$H$4="Education",Data!AO350,IF(Transport!$H$4="Mixed-use Building",Z353,Data!X350)))</f>
        <v>0</v>
      </c>
      <c r="H349">
        <f>IF(Transport!$H$4="Multi-unit Residential",Data!H350,IF(Transport!$H$4="Education",Data!AP350,IF(Transport!$H$4="Mixed-use Building",AA353,Data!Y350)))</f>
        <v>0.85</v>
      </c>
      <c r="I349">
        <f>IF(Transport!$H$4="Multi-unit Residential",Data!I350,IF(Transport!$H$4="Education",Data!AQ350,IF(Transport!$H$4="Mixed-use Building",AB353,Data!Z350)))</f>
        <v>0</v>
      </c>
      <c r="J349">
        <f>IF(Transport!$H$4="Multi-unit Residential",Data!J350,IF(Transport!$H$4="Education",Data!AR350,IF(Transport!$H$4="Mixed-use Building",AC353,Data!AA350)))</f>
        <v>0</v>
      </c>
      <c r="K349">
        <f>IF(Transport!$H$4="Multi-unit Residential",Data!K350,IF(Transport!$H$4="Education",Data!AS350,IF(Transport!$H$4="Mixed-use Building",AD353,Data!AB350)))</f>
        <v>0</v>
      </c>
      <c r="L349">
        <f>IF(Transport!$H$4="Multi-unit Residential",Data!L350,IF(Transport!$H$4="Education",Data!AT350,IF(Transport!$H$4="Mixed-use Building",AE353,Data!AC350)))</f>
        <v>0.15</v>
      </c>
      <c r="M349">
        <f>IF(Transport!$H$4="Multi-unit Residential",Data!M350,IF(Transport!$H$4="Education",Data!AU350,IF(Transport!$H$4="Mixed-use Building",AF353,Data!AD350)))</f>
        <v>0.02</v>
      </c>
      <c r="N349">
        <f>IF(Transport!$H$4="Multi-unit Residential",Data!N350,IF(Transport!$H$4="Education",Data!AV350,IF(Transport!$H$4="Mixed-use Building",AG353,Data!AE350)))</f>
        <v>1.91503773925472</v>
      </c>
      <c r="O349">
        <f>IF(Transport!$H$4="Multi-unit Residential",Data!O350,IF(Transport!$H$4="Education",Data!AW350,IF(Transport!$H$4="Mixed-use Building",AH353,Data!AF350)))</f>
        <v>174.68227830000001</v>
      </c>
      <c r="P349">
        <f>IF(Transport!$H$4="Multi-unit Residential",Data!P350,IF(Transport!$H$4="Education",Data!AX350,IF(Transport!$H$4="Mixed-use Building",AI353,Data!AG350)))</f>
        <v>-36.913800029999997</v>
      </c>
    </row>
    <row r="350" spans="1:16" x14ac:dyDescent="0.55000000000000004">
      <c r="A350">
        <f>IF(Transport!$H$4="Multi-unit Residential",Data!A351,IF(Transport!$H$4="Education",Data!AI351,IF(Transport!$H$4="Mixed-use Building",T354,Data!R351)))</f>
        <v>135700</v>
      </c>
      <c r="B350" t="str">
        <f>IF(Transport!$H$4="Multi-unit Residential",Data!B351,IF(Transport!$H$4="Education",Data!AJ351,IF(Transport!$H$4="Mixed-use Building",U354,Data!S351)))</f>
        <v>The Strand</v>
      </c>
      <c r="C350" t="str">
        <f>IF(Transport!$H$4="Multi-unit Residential",Data!C351,IF(Transport!$H$4="Education",Data!AK351,IF(Transport!$H$4="Mixed-use Building",V354,Data!T351)))</f>
        <v>New Zealand</v>
      </c>
      <c r="D350" t="str">
        <f>IF(Transport!$H$4="Multi-unit Residential",Data!D351,IF(Transport!$H$4="Education",Data!AL351,IF(Transport!$H$4="Mixed-use Building",W354,Data!U351)))</f>
        <v>?</v>
      </c>
      <c r="E350" t="str">
        <f>IF(Transport!$H$4="Multi-unit Residential",Data!E351,IF(Transport!$H$4="Education",Data!AM351,IF(Transport!$H$4="Mixed-use Building",X354,Data!V351)))</f>
        <v>?</v>
      </c>
      <c r="F350" t="str">
        <f>IF(Transport!$H$4="Multi-unit Residential",Data!F351,IF(Transport!$H$4="Education",Data!AN351,IF(Transport!$H$4="Mixed-use Building",Y354,Data!W351)))</f>
        <v>?</v>
      </c>
      <c r="G350">
        <f>IF(Transport!$H$4="Multi-unit Residential",Data!G351,IF(Transport!$H$4="Education",Data!AO351,IF(Transport!$H$4="Mixed-use Building",Z354,Data!X351)))</f>
        <v>0</v>
      </c>
      <c r="H350" t="str">
        <f>IF(Transport!$H$4="Multi-unit Residential",Data!H351,IF(Transport!$H$4="Education",Data!AP351,IF(Transport!$H$4="Mixed-use Building",AA354,Data!Y351)))</f>
        <v>?</v>
      </c>
      <c r="I350" t="str">
        <f>IF(Transport!$H$4="Multi-unit Residential",Data!I351,IF(Transport!$H$4="Education",Data!AQ351,IF(Transport!$H$4="Mixed-use Building",AB354,Data!Z351)))</f>
        <v>?</v>
      </c>
      <c r="J350">
        <f>IF(Transport!$H$4="Multi-unit Residential",Data!J351,IF(Transport!$H$4="Education",Data!AR351,IF(Transport!$H$4="Mixed-use Building",AC354,Data!AA351)))</f>
        <v>0</v>
      </c>
      <c r="K350" t="str">
        <f>IF(Transport!$H$4="Multi-unit Residential",Data!K351,IF(Transport!$H$4="Education",Data!AS351,IF(Transport!$H$4="Mixed-use Building",AD354,Data!AB351)))</f>
        <v>?</v>
      </c>
      <c r="L350" t="str">
        <f>IF(Transport!$H$4="Multi-unit Residential",Data!L351,IF(Transport!$H$4="Education",Data!AT351,IF(Transport!$H$4="Mixed-use Building",AE354,Data!AC351)))</f>
        <v>?</v>
      </c>
      <c r="M350">
        <f>IF(Transport!$H$4="Multi-unit Residential",Data!M351,IF(Transport!$H$4="Education",Data!AU351,IF(Transport!$H$4="Mixed-use Building",AF354,Data!AD351)))</f>
        <v>0.02</v>
      </c>
      <c r="N350" t="str">
        <f>IF(Transport!$H$4="Multi-unit Residential",Data!N351,IF(Transport!$H$4="Education",Data!AV351,IF(Transport!$H$4="Mixed-use Building",AG354,Data!AE351)))</f>
        <v>?</v>
      </c>
      <c r="O350">
        <f>IF(Transport!$H$4="Multi-unit Residential",Data!O351,IF(Transport!$H$4="Education",Data!AW351,IF(Transport!$H$4="Mixed-use Building",AH354,Data!AF351)))</f>
        <v>174.7764913</v>
      </c>
      <c r="P350">
        <f>IF(Transport!$H$4="Multi-unit Residential",Data!P351,IF(Transport!$H$4="Education",Data!AX351,IF(Transport!$H$4="Mixed-use Building",AI354,Data!AG351)))</f>
        <v>-36.849686730000002</v>
      </c>
    </row>
    <row r="351" spans="1:16" x14ac:dyDescent="0.55000000000000004">
      <c r="A351">
        <f>IF(Transport!$H$4="Multi-unit Residential",Data!A352,IF(Transport!$H$4="Education",Data!AI352,IF(Transport!$H$4="Mixed-use Building",T355,Data!R352)))</f>
        <v>135800</v>
      </c>
      <c r="B351" t="str">
        <f>IF(Transport!$H$4="Multi-unit Residential",Data!B352,IF(Transport!$H$4="Education",Data!AJ352,IF(Transport!$H$4="Mixed-use Building",U355,Data!S352)))</f>
        <v>St Lukes</v>
      </c>
      <c r="C351" t="str">
        <f>IF(Transport!$H$4="Multi-unit Residential",Data!C352,IF(Transport!$H$4="Education",Data!AK352,IF(Transport!$H$4="Mixed-use Building",V355,Data!T352)))</f>
        <v>New Zealand</v>
      </c>
      <c r="D351">
        <f>IF(Transport!$H$4="Multi-unit Residential",Data!D352,IF(Transport!$H$4="Education",Data!AL352,IF(Transport!$H$4="Mixed-use Building",W355,Data!U352)))</f>
        <v>0</v>
      </c>
      <c r="E351">
        <f>IF(Transport!$H$4="Multi-unit Residential",Data!E352,IF(Transport!$H$4="Education",Data!AM352,IF(Transport!$H$4="Mixed-use Building",X355,Data!V352)))</f>
        <v>0.04</v>
      </c>
      <c r="F351">
        <f>IF(Transport!$H$4="Multi-unit Residential",Data!F352,IF(Transport!$H$4="Education",Data!AN352,IF(Transport!$H$4="Mixed-use Building",Y355,Data!W352)))</f>
        <v>0</v>
      </c>
      <c r="G351">
        <f>IF(Transport!$H$4="Multi-unit Residential",Data!G352,IF(Transport!$H$4="Education",Data!AO352,IF(Transport!$H$4="Mixed-use Building",Z355,Data!X352)))</f>
        <v>0</v>
      </c>
      <c r="H351">
        <f>IF(Transport!$H$4="Multi-unit Residential",Data!H352,IF(Transport!$H$4="Education",Data!AP352,IF(Transport!$H$4="Mixed-use Building",AA355,Data!Y352)))</f>
        <v>0.8</v>
      </c>
      <c r="I351">
        <f>IF(Transport!$H$4="Multi-unit Residential",Data!I352,IF(Transport!$H$4="Education",Data!AQ352,IF(Transport!$H$4="Mixed-use Building",AB355,Data!Z352)))</f>
        <v>0</v>
      </c>
      <c r="J351">
        <f>IF(Transport!$H$4="Multi-unit Residential",Data!J352,IF(Transport!$H$4="Education",Data!AR352,IF(Transport!$H$4="Mixed-use Building",AC355,Data!AA352)))</f>
        <v>0</v>
      </c>
      <c r="K351">
        <f>IF(Transport!$H$4="Multi-unit Residential",Data!K352,IF(Transport!$H$4="Education",Data!AS352,IF(Transport!$H$4="Mixed-use Building",AD355,Data!AB352)))</f>
        <v>0</v>
      </c>
      <c r="L351">
        <f>IF(Transport!$H$4="Multi-unit Residential",Data!L352,IF(Transport!$H$4="Education",Data!AT352,IF(Transport!$H$4="Mixed-use Building",AE355,Data!AC352)))</f>
        <v>0.16</v>
      </c>
      <c r="M351">
        <f>IF(Transport!$H$4="Multi-unit Residential",Data!M352,IF(Transport!$H$4="Education",Data!AU352,IF(Transport!$H$4="Mixed-use Building",AF355,Data!AD352)))</f>
        <v>0.02</v>
      </c>
      <c r="N351">
        <f>IF(Transport!$H$4="Multi-unit Residential",Data!N352,IF(Transport!$H$4="Education",Data!AV352,IF(Transport!$H$4="Mixed-use Building",AG355,Data!AE352)))</f>
        <v>4.4442175632936696</v>
      </c>
      <c r="O351">
        <f>IF(Transport!$H$4="Multi-unit Residential",Data!O352,IF(Transport!$H$4="Education",Data!AW352,IF(Transport!$H$4="Mixed-use Building",AH355,Data!AF352)))</f>
        <v>174.73133049999899</v>
      </c>
      <c r="P351">
        <f>IF(Transport!$H$4="Multi-unit Residential",Data!P352,IF(Transport!$H$4="Education",Data!AX352,IF(Transport!$H$4="Mixed-use Building",AI355,Data!AG352)))</f>
        <v>-36.881805540000002</v>
      </c>
    </row>
    <row r="352" spans="1:16" x14ac:dyDescent="0.55000000000000004">
      <c r="A352">
        <f>IF(Transport!$H$4="Multi-unit Residential",Data!A353,IF(Transport!$H$4="Education",Data!AI353,IF(Transport!$H$4="Mixed-use Building",T356,Data!R353)))</f>
        <v>135900</v>
      </c>
      <c r="B352" t="str">
        <f>IF(Transport!$H$4="Multi-unit Residential",Data!B353,IF(Transport!$H$4="Education",Data!AJ353,IF(Transport!$H$4="Mixed-use Building",U356,Data!S353)))</f>
        <v>Symonds Street East</v>
      </c>
      <c r="C352" t="str">
        <f>IF(Transport!$H$4="Multi-unit Residential",Data!C353,IF(Transport!$H$4="Education",Data!AK353,IF(Transport!$H$4="Mixed-use Building",V356,Data!T353)))</f>
        <v>New Zealand</v>
      </c>
      <c r="D352">
        <f>IF(Transport!$H$4="Multi-unit Residential",Data!D353,IF(Transport!$H$4="Education",Data!AL353,IF(Transport!$H$4="Mixed-use Building",W356,Data!U353)))</f>
        <v>0</v>
      </c>
      <c r="E352">
        <f>IF(Transport!$H$4="Multi-unit Residential",Data!E353,IF(Transport!$H$4="Education",Data!AM353,IF(Transport!$H$4="Mixed-use Building",X356,Data!V353)))</f>
        <v>0.17</v>
      </c>
      <c r="F352">
        <f>IF(Transport!$H$4="Multi-unit Residential",Data!F353,IF(Transport!$H$4="Education",Data!AN353,IF(Transport!$H$4="Mixed-use Building",Y356,Data!W353)))</f>
        <v>0.08</v>
      </c>
      <c r="G352">
        <f>IF(Transport!$H$4="Multi-unit Residential",Data!G353,IF(Transport!$H$4="Education",Data!AO353,IF(Transport!$H$4="Mixed-use Building",Z356,Data!X353)))</f>
        <v>0</v>
      </c>
      <c r="H352">
        <f>IF(Transport!$H$4="Multi-unit Residential",Data!H353,IF(Transport!$H$4="Education",Data!AP353,IF(Transport!$H$4="Mixed-use Building",AA356,Data!Y353)))</f>
        <v>0.15</v>
      </c>
      <c r="I352">
        <f>IF(Transport!$H$4="Multi-unit Residential",Data!I353,IF(Transport!$H$4="Education",Data!AQ353,IF(Transport!$H$4="Mixed-use Building",AB356,Data!Z353)))</f>
        <v>0</v>
      </c>
      <c r="J352">
        <f>IF(Transport!$H$4="Multi-unit Residential",Data!J353,IF(Transport!$H$4="Education",Data!AR353,IF(Transport!$H$4="Mixed-use Building",AC356,Data!AA353)))</f>
        <v>0</v>
      </c>
      <c r="K352">
        <f>IF(Transport!$H$4="Multi-unit Residential",Data!K353,IF(Transport!$H$4="Education",Data!AS353,IF(Transport!$H$4="Mixed-use Building",AD356,Data!AB353)))</f>
        <v>0</v>
      </c>
      <c r="L352">
        <f>IF(Transport!$H$4="Multi-unit Residential",Data!L353,IF(Transport!$H$4="Education",Data!AT353,IF(Transport!$H$4="Mixed-use Building",AE356,Data!AC353)))</f>
        <v>0.6</v>
      </c>
      <c r="M352">
        <f>IF(Transport!$H$4="Multi-unit Residential",Data!M353,IF(Transport!$H$4="Education",Data!AU353,IF(Transport!$H$4="Mixed-use Building",AF356,Data!AD353)))</f>
        <v>0.02</v>
      </c>
      <c r="N352">
        <f>IF(Transport!$H$4="Multi-unit Residential",Data!N353,IF(Transport!$H$4="Education",Data!AV353,IF(Transport!$H$4="Mixed-use Building",AG356,Data!AE353)))</f>
        <v>2.6665009361790299</v>
      </c>
      <c r="O352">
        <f>IF(Transport!$H$4="Multi-unit Residential",Data!O353,IF(Transport!$H$4="Education",Data!AW353,IF(Transport!$H$4="Mixed-use Building",AH356,Data!AF353)))</f>
        <v>174.7664115</v>
      </c>
      <c r="P352">
        <f>IF(Transport!$H$4="Multi-unit Residential",Data!P353,IF(Transport!$H$4="Education",Data!AX353,IF(Transport!$H$4="Mixed-use Building",AI356,Data!AG353)))</f>
        <v>-36.856909999999999</v>
      </c>
    </row>
    <row r="353" spans="1:16" x14ac:dyDescent="0.55000000000000004">
      <c r="A353">
        <f>IF(Transport!$H$4="Multi-unit Residential",Data!A354,IF(Transport!$H$4="Education",Data!AI354,IF(Transport!$H$4="Mixed-use Building",T357,Data!R354)))</f>
        <v>136000</v>
      </c>
      <c r="B353" t="str">
        <f>IF(Transport!$H$4="Multi-unit Residential",Data!B354,IF(Transport!$H$4="Education",Data!AJ354,IF(Transport!$H$4="Mixed-use Building",U357,Data!S354)))</f>
        <v>Eden Terrace</v>
      </c>
      <c r="C353" t="str">
        <f>IF(Transport!$H$4="Multi-unit Residential",Data!C354,IF(Transport!$H$4="Education",Data!AK354,IF(Transport!$H$4="Mixed-use Building",V357,Data!T354)))</f>
        <v>New Zealand</v>
      </c>
      <c r="D353">
        <f>IF(Transport!$H$4="Multi-unit Residential",Data!D354,IF(Transport!$H$4="Education",Data!AL354,IF(Transport!$H$4="Mixed-use Building",W357,Data!U354)))</f>
        <v>0.02</v>
      </c>
      <c r="E353">
        <f>IF(Transport!$H$4="Multi-unit Residential",Data!E354,IF(Transport!$H$4="Education",Data!AM354,IF(Transport!$H$4="Mixed-use Building",X357,Data!V354)))</f>
        <v>0.06</v>
      </c>
      <c r="F353">
        <f>IF(Transport!$H$4="Multi-unit Residential",Data!F354,IF(Transport!$H$4="Education",Data!AN354,IF(Transport!$H$4="Mixed-use Building",Y357,Data!W354)))</f>
        <v>0</v>
      </c>
      <c r="G353">
        <f>IF(Transport!$H$4="Multi-unit Residential",Data!G354,IF(Transport!$H$4="Education",Data!AO354,IF(Transport!$H$4="Mixed-use Building",Z357,Data!X354)))</f>
        <v>0</v>
      </c>
      <c r="H353">
        <f>IF(Transport!$H$4="Multi-unit Residential",Data!H354,IF(Transport!$H$4="Education",Data!AP354,IF(Transport!$H$4="Mixed-use Building",AA357,Data!Y354)))</f>
        <v>0.85</v>
      </c>
      <c r="I353">
        <f>IF(Transport!$H$4="Multi-unit Residential",Data!I354,IF(Transport!$H$4="Education",Data!AQ354,IF(Transport!$H$4="Mixed-use Building",AB357,Data!Z354)))</f>
        <v>0</v>
      </c>
      <c r="J353">
        <f>IF(Transport!$H$4="Multi-unit Residential",Data!J354,IF(Transport!$H$4="Education",Data!AR354,IF(Transport!$H$4="Mixed-use Building",AC357,Data!AA354)))</f>
        <v>0</v>
      </c>
      <c r="K353">
        <f>IF(Transport!$H$4="Multi-unit Residential",Data!K354,IF(Transport!$H$4="Education",Data!AS354,IF(Transport!$H$4="Mixed-use Building",AD357,Data!AB354)))</f>
        <v>0</v>
      </c>
      <c r="L353">
        <f>IF(Transport!$H$4="Multi-unit Residential",Data!L354,IF(Transport!$H$4="Education",Data!AT354,IF(Transport!$H$4="Mixed-use Building",AE357,Data!AC354)))</f>
        <v>7.0000000000000007E-2</v>
      </c>
      <c r="M353">
        <f>IF(Transport!$H$4="Multi-unit Residential",Data!M354,IF(Transport!$H$4="Education",Data!AU354,IF(Transport!$H$4="Mixed-use Building",AF357,Data!AD354)))</f>
        <v>0.02</v>
      </c>
      <c r="N353">
        <f>IF(Transport!$H$4="Multi-unit Residential",Data!N354,IF(Transport!$H$4="Education",Data!AV354,IF(Transport!$H$4="Mixed-use Building",AG357,Data!AE354)))</f>
        <v>8.7289572561259501</v>
      </c>
      <c r="O353">
        <f>IF(Transport!$H$4="Multi-unit Residential",Data!O354,IF(Transport!$H$4="Education",Data!AW354,IF(Transport!$H$4="Mixed-use Building",AH357,Data!AF354)))</f>
        <v>174.7596408</v>
      </c>
      <c r="P353">
        <f>IF(Transport!$H$4="Multi-unit Residential",Data!P354,IF(Transport!$H$4="Education",Data!AX354,IF(Transport!$H$4="Mixed-use Building",AI357,Data!AG354)))</f>
        <v>-36.864626129999998</v>
      </c>
    </row>
    <row r="354" spans="1:16" x14ac:dyDescent="0.55000000000000004">
      <c r="A354">
        <f>IF(Transport!$H$4="Multi-unit Residential",Data!A355,IF(Transport!$H$4="Education",Data!AI355,IF(Transport!$H$4="Mixed-use Building",T358,Data!R355)))</f>
        <v>136100</v>
      </c>
      <c r="B354" t="str">
        <f>IF(Transport!$H$4="Multi-unit Residential",Data!B355,IF(Transport!$H$4="Education",Data!AJ355,IF(Transport!$H$4="Mixed-use Building",U358,Data!S355)))</f>
        <v>Grafton</v>
      </c>
      <c r="C354" t="str">
        <f>IF(Transport!$H$4="Multi-unit Residential",Data!C355,IF(Transport!$H$4="Education",Data!AK355,IF(Transport!$H$4="Mixed-use Building",V358,Data!T355)))</f>
        <v>New Zealand</v>
      </c>
      <c r="D354">
        <f>IF(Transport!$H$4="Multi-unit Residential",Data!D355,IF(Transport!$H$4="Education",Data!AL355,IF(Transport!$H$4="Mixed-use Building",W358,Data!U355)))</f>
        <v>0.03</v>
      </c>
      <c r="E354">
        <f>IF(Transport!$H$4="Multi-unit Residential",Data!E355,IF(Transport!$H$4="Education",Data!AM355,IF(Transport!$H$4="Mixed-use Building",X358,Data!V355)))</f>
        <v>0.09</v>
      </c>
      <c r="F354">
        <f>IF(Transport!$H$4="Multi-unit Residential",Data!F355,IF(Transport!$H$4="Education",Data!AN355,IF(Transport!$H$4="Mixed-use Building",Y358,Data!W355)))</f>
        <v>0.01</v>
      </c>
      <c r="G354">
        <f>IF(Transport!$H$4="Multi-unit Residential",Data!G355,IF(Transport!$H$4="Education",Data!AO355,IF(Transport!$H$4="Mixed-use Building",Z358,Data!X355)))</f>
        <v>0</v>
      </c>
      <c r="H354">
        <f>IF(Transport!$H$4="Multi-unit Residential",Data!H355,IF(Transport!$H$4="Education",Data!AP355,IF(Transport!$H$4="Mixed-use Building",AA358,Data!Y355)))</f>
        <v>0.76</v>
      </c>
      <c r="I354">
        <f>IF(Transport!$H$4="Multi-unit Residential",Data!I355,IF(Transport!$H$4="Education",Data!AQ355,IF(Transport!$H$4="Mixed-use Building",AB358,Data!Z355)))</f>
        <v>0.01</v>
      </c>
      <c r="J354">
        <f>IF(Transport!$H$4="Multi-unit Residential",Data!J355,IF(Transport!$H$4="Education",Data!AR355,IF(Transport!$H$4="Mixed-use Building",AC358,Data!AA355)))</f>
        <v>0</v>
      </c>
      <c r="K354">
        <f>IF(Transport!$H$4="Multi-unit Residential",Data!K355,IF(Transport!$H$4="Education",Data!AS355,IF(Transport!$H$4="Mixed-use Building",AD358,Data!AB355)))</f>
        <v>0.01</v>
      </c>
      <c r="L354">
        <f>IF(Transport!$H$4="Multi-unit Residential",Data!L355,IF(Transport!$H$4="Education",Data!AT355,IF(Transport!$H$4="Mixed-use Building",AE358,Data!AC355)))</f>
        <v>0.09</v>
      </c>
      <c r="M354">
        <f>IF(Transport!$H$4="Multi-unit Residential",Data!M355,IF(Transport!$H$4="Education",Data!AU355,IF(Transport!$H$4="Mixed-use Building",AF358,Data!AD355)))</f>
        <v>0.02</v>
      </c>
      <c r="N354">
        <f>IF(Transport!$H$4="Multi-unit Residential",Data!N355,IF(Transport!$H$4="Education",Data!AV355,IF(Transport!$H$4="Mixed-use Building",AG358,Data!AE355)))</f>
        <v>7.8568157650671999</v>
      </c>
      <c r="O354">
        <f>IF(Transport!$H$4="Multi-unit Residential",Data!O355,IF(Transport!$H$4="Education",Data!AW355,IF(Transport!$H$4="Mixed-use Building",AH358,Data!AF355)))</f>
        <v>174.76828549999999</v>
      </c>
      <c r="P354">
        <f>IF(Transport!$H$4="Multi-unit Residential",Data!P355,IF(Transport!$H$4="Education",Data!AX355,IF(Transport!$H$4="Mixed-use Building",AI358,Data!AG355)))</f>
        <v>-36.860131780000003</v>
      </c>
    </row>
    <row r="355" spans="1:16" x14ac:dyDescent="0.55000000000000004">
      <c r="A355">
        <f>IF(Transport!$H$4="Multi-unit Residential",Data!A356,IF(Transport!$H$4="Education",Data!AI356,IF(Transport!$H$4="Mixed-use Building",T359,Data!R356)))</f>
        <v>136200</v>
      </c>
      <c r="B355" t="str">
        <f>IF(Transport!$H$4="Multi-unit Residential",Data!B356,IF(Transport!$H$4="Education",Data!AJ356,IF(Transport!$H$4="Mixed-use Building",U359,Data!S356)))</f>
        <v>Eden Park</v>
      </c>
      <c r="C355" t="str">
        <f>IF(Transport!$H$4="Multi-unit Residential",Data!C356,IF(Transport!$H$4="Education",Data!AK356,IF(Transport!$H$4="Mixed-use Building",V359,Data!T356)))</f>
        <v>New Zealand</v>
      </c>
      <c r="D355">
        <f>IF(Transport!$H$4="Multi-unit Residential",Data!D356,IF(Transport!$H$4="Education",Data!AL356,IF(Transport!$H$4="Mixed-use Building",W359,Data!U356)))</f>
        <v>0</v>
      </c>
      <c r="E355">
        <f>IF(Transport!$H$4="Multi-unit Residential",Data!E356,IF(Transport!$H$4="Education",Data!AM356,IF(Transport!$H$4="Mixed-use Building",X359,Data!V356)))</f>
        <v>0</v>
      </c>
      <c r="F355">
        <f>IF(Transport!$H$4="Multi-unit Residential",Data!F356,IF(Transport!$H$4="Education",Data!AN356,IF(Transport!$H$4="Mixed-use Building",Y359,Data!W356)))</f>
        <v>0</v>
      </c>
      <c r="G355">
        <f>IF(Transport!$H$4="Multi-unit Residential",Data!G356,IF(Transport!$H$4="Education",Data!AO356,IF(Transport!$H$4="Mixed-use Building",Z359,Data!X356)))</f>
        <v>0</v>
      </c>
      <c r="H355">
        <f>IF(Transport!$H$4="Multi-unit Residential",Data!H356,IF(Transport!$H$4="Education",Data!AP356,IF(Transport!$H$4="Mixed-use Building",AA359,Data!Y356)))</f>
        <v>0.4</v>
      </c>
      <c r="I355">
        <f>IF(Transport!$H$4="Multi-unit Residential",Data!I356,IF(Transport!$H$4="Education",Data!AQ356,IF(Transport!$H$4="Mixed-use Building",AB359,Data!Z356)))</f>
        <v>0</v>
      </c>
      <c r="J355">
        <f>IF(Transport!$H$4="Multi-unit Residential",Data!J356,IF(Transport!$H$4="Education",Data!AR356,IF(Transport!$H$4="Mixed-use Building",AC359,Data!AA356)))</f>
        <v>0</v>
      </c>
      <c r="K355">
        <f>IF(Transport!$H$4="Multi-unit Residential",Data!K356,IF(Transport!$H$4="Education",Data!AS356,IF(Transport!$H$4="Mixed-use Building",AD359,Data!AB356)))</f>
        <v>0</v>
      </c>
      <c r="L355">
        <f>IF(Transport!$H$4="Multi-unit Residential",Data!L356,IF(Transport!$H$4="Education",Data!AT356,IF(Transport!$H$4="Mixed-use Building",AE359,Data!AC356)))</f>
        <v>0.6</v>
      </c>
      <c r="M355">
        <f>IF(Transport!$H$4="Multi-unit Residential",Data!M356,IF(Transport!$H$4="Education",Data!AU356,IF(Transport!$H$4="Mixed-use Building",AF359,Data!AD356)))</f>
        <v>0.02</v>
      </c>
      <c r="N355">
        <f>IF(Transport!$H$4="Multi-unit Residential",Data!N356,IF(Transport!$H$4="Education",Data!AV356,IF(Transport!$H$4="Mixed-use Building",AG359,Data!AE356)))</f>
        <v>0.50294293591472405</v>
      </c>
      <c r="O355">
        <f>IF(Transport!$H$4="Multi-unit Residential",Data!O356,IF(Transport!$H$4="Education",Data!AW356,IF(Transport!$H$4="Mixed-use Building",AH359,Data!AF356)))</f>
        <v>174.74595149999999</v>
      </c>
      <c r="P355">
        <f>IF(Transport!$H$4="Multi-unit Residential",Data!P356,IF(Transport!$H$4="Education",Data!AX356,IF(Transport!$H$4="Mixed-use Building",AI359,Data!AG356)))</f>
        <v>-36.874764370000001</v>
      </c>
    </row>
    <row r="356" spans="1:16" x14ac:dyDescent="0.55000000000000004">
      <c r="A356">
        <f>IF(Transport!$H$4="Multi-unit Residential",Data!A357,IF(Transport!$H$4="Education",Data!AI357,IF(Transport!$H$4="Mixed-use Building",T360,Data!R357)))</f>
        <v>136300</v>
      </c>
      <c r="B356" t="str">
        <f>IF(Transport!$H$4="Multi-unit Residential",Data!B357,IF(Transport!$H$4="Education",Data!AJ357,IF(Transport!$H$4="Mixed-use Building",U360,Data!S357)))</f>
        <v>Sandringham North</v>
      </c>
      <c r="C356" t="str">
        <f>IF(Transport!$H$4="Multi-unit Residential",Data!C357,IF(Transport!$H$4="Education",Data!AK357,IF(Transport!$H$4="Mixed-use Building",V360,Data!T357)))</f>
        <v>New Zealand</v>
      </c>
      <c r="D356">
        <f>IF(Transport!$H$4="Multi-unit Residential",Data!D357,IF(Transport!$H$4="Education",Data!AL357,IF(Transport!$H$4="Mixed-use Building",W360,Data!U357)))</f>
        <v>0</v>
      </c>
      <c r="E356">
        <f>IF(Transport!$H$4="Multi-unit Residential",Data!E357,IF(Transport!$H$4="Education",Data!AM357,IF(Transport!$H$4="Mixed-use Building",X360,Data!V357)))</f>
        <v>0</v>
      </c>
      <c r="F356">
        <f>IF(Transport!$H$4="Multi-unit Residential",Data!F357,IF(Transport!$H$4="Education",Data!AN357,IF(Transport!$H$4="Mixed-use Building",Y360,Data!W357)))</f>
        <v>0</v>
      </c>
      <c r="G356">
        <f>IF(Transport!$H$4="Multi-unit Residential",Data!G357,IF(Transport!$H$4="Education",Data!AO357,IF(Transport!$H$4="Mixed-use Building",Z360,Data!X357)))</f>
        <v>0</v>
      </c>
      <c r="H356">
        <f>IF(Transport!$H$4="Multi-unit Residential",Data!H357,IF(Transport!$H$4="Education",Data!AP357,IF(Transport!$H$4="Mixed-use Building",AA360,Data!Y357)))</f>
        <v>0.62</v>
      </c>
      <c r="I356">
        <f>IF(Transport!$H$4="Multi-unit Residential",Data!I357,IF(Transport!$H$4="Education",Data!AQ357,IF(Transport!$H$4="Mixed-use Building",AB360,Data!Z357)))</f>
        <v>0</v>
      </c>
      <c r="J356">
        <f>IF(Transport!$H$4="Multi-unit Residential",Data!J357,IF(Transport!$H$4="Education",Data!AR357,IF(Transport!$H$4="Mixed-use Building",AC360,Data!AA357)))</f>
        <v>0</v>
      </c>
      <c r="K356">
        <f>IF(Transport!$H$4="Multi-unit Residential",Data!K357,IF(Transport!$H$4="Education",Data!AS357,IF(Transport!$H$4="Mixed-use Building",AD360,Data!AB357)))</f>
        <v>0</v>
      </c>
      <c r="L356">
        <f>IF(Transport!$H$4="Multi-unit Residential",Data!L357,IF(Transport!$H$4="Education",Data!AT357,IF(Transport!$H$4="Mixed-use Building",AE360,Data!AC357)))</f>
        <v>0.38</v>
      </c>
      <c r="M356">
        <f>IF(Transport!$H$4="Multi-unit Residential",Data!M357,IF(Transport!$H$4="Education",Data!AU357,IF(Transport!$H$4="Mixed-use Building",AF360,Data!AD357)))</f>
        <v>0.02</v>
      </c>
      <c r="N356">
        <f>IF(Transport!$H$4="Multi-unit Residential",Data!N357,IF(Transport!$H$4="Education",Data!AV357,IF(Transport!$H$4="Mixed-use Building",AG360,Data!AE357)))</f>
        <v>0.35270068149279699</v>
      </c>
      <c r="O356">
        <f>IF(Transport!$H$4="Multi-unit Residential",Data!O357,IF(Transport!$H$4="Education",Data!AW357,IF(Transport!$H$4="Mixed-use Building",AH360,Data!AF357)))</f>
        <v>174.73988879999999</v>
      </c>
      <c r="P356">
        <f>IF(Transport!$H$4="Multi-unit Residential",Data!P357,IF(Transport!$H$4="Education",Data!AX357,IF(Transport!$H$4="Mixed-use Building",AI360,Data!AG357)))</f>
        <v>-36.880532680000002</v>
      </c>
    </row>
    <row r="357" spans="1:16" x14ac:dyDescent="0.55000000000000004">
      <c r="A357">
        <f>IF(Transport!$H$4="Multi-unit Residential",Data!A358,IF(Transport!$H$4="Education",Data!AI358,IF(Transport!$H$4="Mixed-use Building",T361,Data!R358)))</f>
        <v>136400</v>
      </c>
      <c r="B357" t="str">
        <f>IF(Transport!$H$4="Multi-unit Residential",Data!B358,IF(Transport!$H$4="Education",Data!AJ358,IF(Transport!$H$4="Mixed-use Building",U361,Data!S358)))</f>
        <v>Parnell West</v>
      </c>
      <c r="C357" t="str">
        <f>IF(Transport!$H$4="Multi-unit Residential",Data!C358,IF(Transport!$H$4="Education",Data!AK358,IF(Transport!$H$4="Mixed-use Building",V361,Data!T358)))</f>
        <v>New Zealand</v>
      </c>
      <c r="D357">
        <f>IF(Transport!$H$4="Multi-unit Residential",Data!D358,IF(Transport!$H$4="Education",Data!AL358,IF(Transport!$H$4="Mixed-use Building",W361,Data!U358)))</f>
        <v>0.01</v>
      </c>
      <c r="E357">
        <f>IF(Transport!$H$4="Multi-unit Residential",Data!E358,IF(Transport!$H$4="Education",Data!AM358,IF(Transport!$H$4="Mixed-use Building",X361,Data!V358)))</f>
        <v>0.06</v>
      </c>
      <c r="F357">
        <f>IF(Transport!$H$4="Multi-unit Residential",Data!F358,IF(Transport!$H$4="Education",Data!AN358,IF(Transport!$H$4="Mixed-use Building",Y361,Data!W358)))</f>
        <v>0.01</v>
      </c>
      <c r="G357">
        <f>IF(Transport!$H$4="Multi-unit Residential",Data!G358,IF(Transport!$H$4="Education",Data!AO358,IF(Transport!$H$4="Mixed-use Building",Z361,Data!X358)))</f>
        <v>0</v>
      </c>
      <c r="H357">
        <f>IF(Transport!$H$4="Multi-unit Residential",Data!H358,IF(Transport!$H$4="Education",Data!AP358,IF(Transport!$H$4="Mixed-use Building",AA361,Data!Y358)))</f>
        <v>0.83</v>
      </c>
      <c r="I357">
        <f>IF(Transport!$H$4="Multi-unit Residential",Data!I358,IF(Transport!$H$4="Education",Data!AQ358,IF(Transport!$H$4="Mixed-use Building",AB361,Data!Z358)))</f>
        <v>0</v>
      </c>
      <c r="J357">
        <f>IF(Transport!$H$4="Multi-unit Residential",Data!J358,IF(Transport!$H$4="Education",Data!AR358,IF(Transport!$H$4="Mixed-use Building",AC361,Data!AA358)))</f>
        <v>0</v>
      </c>
      <c r="K357">
        <f>IF(Transport!$H$4="Multi-unit Residential",Data!K358,IF(Transport!$H$4="Education",Data!AS358,IF(Transport!$H$4="Mixed-use Building",AD361,Data!AB358)))</f>
        <v>0.01</v>
      </c>
      <c r="L357">
        <f>IF(Transport!$H$4="Multi-unit Residential",Data!L358,IF(Transport!$H$4="Education",Data!AT358,IF(Transport!$H$4="Mixed-use Building",AE361,Data!AC358)))</f>
        <v>0.08</v>
      </c>
      <c r="M357">
        <f>IF(Transport!$H$4="Multi-unit Residential",Data!M358,IF(Transport!$H$4="Education",Data!AU358,IF(Transport!$H$4="Mixed-use Building",AF361,Data!AD358)))</f>
        <v>0.02</v>
      </c>
      <c r="N357">
        <f>IF(Transport!$H$4="Multi-unit Residential",Data!N358,IF(Transport!$H$4="Education",Data!AV358,IF(Transport!$H$4="Mixed-use Building",AG361,Data!AE358)))</f>
        <v>8.1731092464890693</v>
      </c>
      <c r="O357">
        <f>IF(Transport!$H$4="Multi-unit Residential",Data!O358,IF(Transport!$H$4="Education",Data!AW358,IF(Transport!$H$4="Mixed-use Building",AH361,Data!AF358)))</f>
        <v>174.77798049999899</v>
      </c>
      <c r="P357">
        <f>IF(Transport!$H$4="Multi-unit Residential",Data!P358,IF(Transport!$H$4="Education",Data!AX358,IF(Transport!$H$4="Mixed-use Building",AI361,Data!AG358)))</f>
        <v>-36.856792609999999</v>
      </c>
    </row>
    <row r="358" spans="1:16" x14ac:dyDescent="0.55000000000000004">
      <c r="A358">
        <f>IF(Transport!$H$4="Multi-unit Residential",Data!A359,IF(Transport!$H$4="Education",Data!AI359,IF(Transport!$H$4="Mixed-use Building",T362,Data!R359)))</f>
        <v>136500</v>
      </c>
      <c r="B358" t="str">
        <f>IF(Transport!$H$4="Multi-unit Residential",Data!B359,IF(Transport!$H$4="Education",Data!AJ359,IF(Transport!$H$4="Mixed-use Building",U362,Data!S359)))</f>
        <v>New Lynn South</v>
      </c>
      <c r="C358" t="str">
        <f>IF(Transport!$H$4="Multi-unit Residential",Data!C359,IF(Transport!$H$4="Education",Data!AK359,IF(Transport!$H$4="Mixed-use Building",V362,Data!T359)))</f>
        <v>New Zealand</v>
      </c>
      <c r="D358">
        <f>IF(Transport!$H$4="Multi-unit Residential",Data!D359,IF(Transport!$H$4="Education",Data!AL359,IF(Transport!$H$4="Mixed-use Building",W362,Data!U359)))</f>
        <v>0</v>
      </c>
      <c r="E358">
        <f>IF(Transport!$H$4="Multi-unit Residential",Data!E359,IF(Transport!$H$4="Education",Data!AM359,IF(Transport!$H$4="Mixed-use Building",X362,Data!V359)))</f>
        <v>0</v>
      </c>
      <c r="F358">
        <f>IF(Transport!$H$4="Multi-unit Residential",Data!F359,IF(Transport!$H$4="Education",Data!AN359,IF(Transport!$H$4="Mixed-use Building",Y362,Data!W359)))</f>
        <v>0</v>
      </c>
      <c r="G358">
        <f>IF(Transport!$H$4="Multi-unit Residential",Data!G359,IF(Transport!$H$4="Education",Data!AO359,IF(Transport!$H$4="Mixed-use Building",Z362,Data!X359)))</f>
        <v>0</v>
      </c>
      <c r="H358">
        <f>IF(Transport!$H$4="Multi-unit Residential",Data!H359,IF(Transport!$H$4="Education",Data!AP359,IF(Transport!$H$4="Mixed-use Building",AA362,Data!Y359)))</f>
        <v>0.91</v>
      </c>
      <c r="I358">
        <f>IF(Transport!$H$4="Multi-unit Residential",Data!I359,IF(Transport!$H$4="Education",Data!AQ359,IF(Transport!$H$4="Mixed-use Building",AB362,Data!Z359)))</f>
        <v>0</v>
      </c>
      <c r="J358">
        <f>IF(Transport!$H$4="Multi-unit Residential",Data!J359,IF(Transport!$H$4="Education",Data!AR359,IF(Transport!$H$4="Mixed-use Building",AC362,Data!AA359)))</f>
        <v>0</v>
      </c>
      <c r="K358">
        <f>IF(Transport!$H$4="Multi-unit Residential",Data!K359,IF(Transport!$H$4="Education",Data!AS359,IF(Transport!$H$4="Mixed-use Building",AD362,Data!AB359)))</f>
        <v>0</v>
      </c>
      <c r="L358">
        <f>IF(Transport!$H$4="Multi-unit Residential",Data!L359,IF(Transport!$H$4="Education",Data!AT359,IF(Transport!$H$4="Mixed-use Building",AE362,Data!AC359)))</f>
        <v>0.09</v>
      </c>
      <c r="M358">
        <f>IF(Transport!$H$4="Multi-unit Residential",Data!M359,IF(Transport!$H$4="Education",Data!AU359,IF(Transport!$H$4="Mixed-use Building",AF362,Data!AD359)))</f>
        <v>0.02</v>
      </c>
      <c r="N358">
        <f>IF(Transport!$H$4="Multi-unit Residential",Data!N359,IF(Transport!$H$4="Education",Data!AV359,IF(Transport!$H$4="Mixed-use Building",AG362,Data!AE359)))</f>
        <v>2.9150022938472002</v>
      </c>
      <c r="O358">
        <f>IF(Transport!$H$4="Multi-unit Residential",Data!O359,IF(Transport!$H$4="Education",Data!AW359,IF(Transport!$H$4="Mixed-use Building",AH362,Data!AF359)))</f>
        <v>174.68283769999999</v>
      </c>
      <c r="P358">
        <f>IF(Transport!$H$4="Multi-unit Residential",Data!P359,IF(Transport!$H$4="Education",Data!AX359,IF(Transport!$H$4="Mixed-use Building",AI362,Data!AG359)))</f>
        <v>-36.921102019999999</v>
      </c>
    </row>
    <row r="359" spans="1:16" x14ac:dyDescent="0.55000000000000004">
      <c r="A359">
        <f>IF(Transport!$H$4="Multi-unit Residential",Data!A360,IF(Transport!$H$4="Education",Data!AI360,IF(Transport!$H$4="Mixed-use Building",T363,Data!R360)))</f>
        <v>136600</v>
      </c>
      <c r="B359" t="str">
        <f>IF(Transport!$H$4="Multi-unit Residential",Data!B360,IF(Transport!$H$4="Education",Data!AJ360,IF(Transport!$H$4="Mixed-use Building",U363,Data!S360)))</f>
        <v>New Windsor North</v>
      </c>
      <c r="C359" t="str">
        <f>IF(Transport!$H$4="Multi-unit Residential",Data!C360,IF(Transport!$H$4="Education",Data!AK360,IF(Transport!$H$4="Mixed-use Building",V363,Data!T360)))</f>
        <v>New Zealand</v>
      </c>
      <c r="D359">
        <f>IF(Transport!$H$4="Multi-unit Residential",Data!D360,IF(Transport!$H$4="Education",Data!AL360,IF(Transport!$H$4="Mixed-use Building",W363,Data!U360)))</f>
        <v>0</v>
      </c>
      <c r="E359">
        <f>IF(Transport!$H$4="Multi-unit Residential",Data!E360,IF(Transport!$H$4="Education",Data!AM360,IF(Transport!$H$4="Mixed-use Building",X363,Data!V360)))</f>
        <v>0</v>
      </c>
      <c r="F359">
        <f>IF(Transport!$H$4="Multi-unit Residential",Data!F360,IF(Transport!$H$4="Education",Data!AN360,IF(Transport!$H$4="Mixed-use Building",Y363,Data!W360)))</f>
        <v>0</v>
      </c>
      <c r="G359">
        <f>IF(Transport!$H$4="Multi-unit Residential",Data!G360,IF(Transport!$H$4="Education",Data!AO360,IF(Transport!$H$4="Mixed-use Building",Z363,Data!X360)))</f>
        <v>0</v>
      </c>
      <c r="H359">
        <f>IF(Transport!$H$4="Multi-unit Residential",Data!H360,IF(Transport!$H$4="Education",Data!AP360,IF(Transport!$H$4="Mixed-use Building",AA363,Data!Y360)))</f>
        <v>1</v>
      </c>
      <c r="I359">
        <f>IF(Transport!$H$4="Multi-unit Residential",Data!I360,IF(Transport!$H$4="Education",Data!AQ360,IF(Transport!$H$4="Mixed-use Building",AB363,Data!Z360)))</f>
        <v>0</v>
      </c>
      <c r="J359">
        <f>IF(Transport!$H$4="Multi-unit Residential",Data!J360,IF(Transport!$H$4="Education",Data!AR360,IF(Transport!$H$4="Mixed-use Building",AC363,Data!AA360)))</f>
        <v>0</v>
      </c>
      <c r="K359">
        <f>IF(Transport!$H$4="Multi-unit Residential",Data!K360,IF(Transport!$H$4="Education",Data!AS360,IF(Transport!$H$4="Mixed-use Building",AD363,Data!AB360)))</f>
        <v>0</v>
      </c>
      <c r="L359">
        <f>IF(Transport!$H$4="Multi-unit Residential",Data!L360,IF(Transport!$H$4="Education",Data!AT360,IF(Transport!$H$4="Mixed-use Building",AE363,Data!AC360)))</f>
        <v>0</v>
      </c>
      <c r="M359">
        <f>IF(Transport!$H$4="Multi-unit Residential",Data!M360,IF(Transport!$H$4="Education",Data!AU360,IF(Transport!$H$4="Mixed-use Building",AF363,Data!AD360)))</f>
        <v>0.02</v>
      </c>
      <c r="N359" t="str">
        <f>IF(Transport!$H$4="Multi-unit Residential",Data!N360,IF(Transport!$H$4="Education",Data!AV360,IF(Transport!$H$4="Mixed-use Building",AG363,Data!AE360)))</f>
        <v>?</v>
      </c>
      <c r="O359">
        <f>IF(Transport!$H$4="Multi-unit Residential",Data!O360,IF(Transport!$H$4="Education",Data!AW360,IF(Transport!$H$4="Mixed-use Building",AH363,Data!AF360)))</f>
        <v>174.71253899999999</v>
      </c>
      <c r="P359">
        <f>IF(Transport!$H$4="Multi-unit Residential",Data!P360,IF(Transport!$H$4="Education",Data!AX360,IF(Transport!$H$4="Mixed-use Building",AI363,Data!AG360)))</f>
        <v>-36.902385780000003</v>
      </c>
    </row>
    <row r="360" spans="1:16" x14ac:dyDescent="0.55000000000000004">
      <c r="A360">
        <f>IF(Transport!$H$4="Multi-unit Residential",Data!A361,IF(Transport!$H$4="Education",Data!AI361,IF(Transport!$H$4="Mixed-use Building",T364,Data!R361)))</f>
        <v>136700</v>
      </c>
      <c r="B360" t="str">
        <f>IF(Transport!$H$4="Multi-unit Residential",Data!B361,IF(Transport!$H$4="Education",Data!AJ361,IF(Transport!$H$4="Mixed-use Building",U364,Data!S361)))</f>
        <v>Titirangi South</v>
      </c>
      <c r="C360" t="str">
        <f>IF(Transport!$H$4="Multi-unit Residential",Data!C361,IF(Transport!$H$4="Education",Data!AK361,IF(Transport!$H$4="Mixed-use Building",V364,Data!T361)))</f>
        <v>New Zealand</v>
      </c>
      <c r="D360">
        <f>IF(Transport!$H$4="Multi-unit Residential",Data!D361,IF(Transport!$H$4="Education",Data!AL361,IF(Transport!$H$4="Mixed-use Building",W364,Data!U361)))</f>
        <v>0</v>
      </c>
      <c r="E360">
        <f>IF(Transport!$H$4="Multi-unit Residential",Data!E361,IF(Transport!$H$4="Education",Data!AM361,IF(Transport!$H$4="Mixed-use Building",X364,Data!V361)))</f>
        <v>0</v>
      </c>
      <c r="F360">
        <f>IF(Transport!$H$4="Multi-unit Residential",Data!F361,IF(Transport!$H$4="Education",Data!AN361,IF(Transport!$H$4="Mixed-use Building",Y364,Data!W361)))</f>
        <v>0</v>
      </c>
      <c r="G360">
        <f>IF(Transport!$H$4="Multi-unit Residential",Data!G361,IF(Transport!$H$4="Education",Data!AO361,IF(Transport!$H$4="Mixed-use Building",Z364,Data!X361)))</f>
        <v>0</v>
      </c>
      <c r="H360">
        <f>IF(Transport!$H$4="Multi-unit Residential",Data!H361,IF(Transport!$H$4="Education",Data!AP361,IF(Transport!$H$4="Mixed-use Building",AA364,Data!Y361)))</f>
        <v>0.91</v>
      </c>
      <c r="I360">
        <f>IF(Transport!$H$4="Multi-unit Residential",Data!I361,IF(Transport!$H$4="Education",Data!AQ361,IF(Transport!$H$4="Mixed-use Building",AB364,Data!Z361)))</f>
        <v>0</v>
      </c>
      <c r="J360">
        <f>IF(Transport!$H$4="Multi-unit Residential",Data!J361,IF(Transport!$H$4="Education",Data!AR361,IF(Transport!$H$4="Mixed-use Building",AC364,Data!AA361)))</f>
        <v>0</v>
      </c>
      <c r="K360">
        <f>IF(Transport!$H$4="Multi-unit Residential",Data!K361,IF(Transport!$H$4="Education",Data!AS361,IF(Transport!$H$4="Mixed-use Building",AD364,Data!AB361)))</f>
        <v>0</v>
      </c>
      <c r="L360">
        <f>IF(Transport!$H$4="Multi-unit Residential",Data!L361,IF(Transport!$H$4="Education",Data!AT361,IF(Transport!$H$4="Mixed-use Building",AE364,Data!AC361)))</f>
        <v>0.09</v>
      </c>
      <c r="M360">
        <f>IF(Transport!$H$4="Multi-unit Residential",Data!M361,IF(Transport!$H$4="Education",Data!AU361,IF(Transport!$H$4="Mixed-use Building",AF364,Data!AD361)))</f>
        <v>0.02</v>
      </c>
      <c r="N360">
        <f>IF(Transport!$H$4="Multi-unit Residential",Data!N361,IF(Transport!$H$4="Education",Data!AV361,IF(Transport!$H$4="Mixed-use Building",AG364,Data!AE361)))</f>
        <v>1.8612786457758499</v>
      </c>
      <c r="O360">
        <f>IF(Transport!$H$4="Multi-unit Residential",Data!O361,IF(Transport!$H$4="Education",Data!AW361,IF(Transport!$H$4="Mixed-use Building",AH364,Data!AF361)))</f>
        <v>174.6562265</v>
      </c>
      <c r="P360">
        <f>IF(Transport!$H$4="Multi-unit Residential",Data!P361,IF(Transport!$H$4="Education",Data!AX361,IF(Transport!$H$4="Mixed-use Building",AI364,Data!AG361)))</f>
        <v>-36.945807209999998</v>
      </c>
    </row>
    <row r="361" spans="1:16" x14ac:dyDescent="0.55000000000000004">
      <c r="A361">
        <f>IF(Transport!$H$4="Multi-unit Residential",Data!A362,IF(Transport!$H$4="Education",Data!AI362,IF(Transport!$H$4="Mixed-use Building",T365,Data!R362)))</f>
        <v>136800</v>
      </c>
      <c r="B361" t="str">
        <f>IF(Transport!$H$4="Multi-unit Residential",Data!B362,IF(Transport!$H$4="Education",Data!AJ362,IF(Transport!$H$4="Mixed-use Building",U365,Data!S362)))</f>
        <v>Owairaka East</v>
      </c>
      <c r="C361" t="str">
        <f>IF(Transport!$H$4="Multi-unit Residential",Data!C362,IF(Transport!$H$4="Education",Data!AK362,IF(Transport!$H$4="Mixed-use Building",V365,Data!T362)))</f>
        <v>New Zealand</v>
      </c>
      <c r="D361" t="str">
        <f>IF(Transport!$H$4="Multi-unit Residential",Data!D362,IF(Transport!$H$4="Education",Data!AL362,IF(Transport!$H$4="Mixed-use Building",W365,Data!U362)))</f>
        <v>?</v>
      </c>
      <c r="E361" t="str">
        <f>IF(Transport!$H$4="Multi-unit Residential",Data!E362,IF(Transport!$H$4="Education",Data!AM362,IF(Transport!$H$4="Mixed-use Building",X365,Data!V362)))</f>
        <v>?</v>
      </c>
      <c r="F361" t="str">
        <f>IF(Transport!$H$4="Multi-unit Residential",Data!F362,IF(Transport!$H$4="Education",Data!AN362,IF(Transport!$H$4="Mixed-use Building",Y365,Data!W362)))</f>
        <v>?</v>
      </c>
      <c r="G361">
        <f>IF(Transport!$H$4="Multi-unit Residential",Data!G362,IF(Transport!$H$4="Education",Data!AO362,IF(Transport!$H$4="Mixed-use Building",Z365,Data!X362)))</f>
        <v>0</v>
      </c>
      <c r="H361" t="str">
        <f>IF(Transport!$H$4="Multi-unit Residential",Data!H362,IF(Transport!$H$4="Education",Data!AP362,IF(Transport!$H$4="Mixed-use Building",AA365,Data!Y362)))</f>
        <v>?</v>
      </c>
      <c r="I361" t="str">
        <f>IF(Transport!$H$4="Multi-unit Residential",Data!I362,IF(Transport!$H$4="Education",Data!AQ362,IF(Transport!$H$4="Mixed-use Building",AB365,Data!Z362)))</f>
        <v>?</v>
      </c>
      <c r="J361">
        <f>IF(Transport!$H$4="Multi-unit Residential",Data!J362,IF(Transport!$H$4="Education",Data!AR362,IF(Transport!$H$4="Mixed-use Building",AC365,Data!AA362)))</f>
        <v>0</v>
      </c>
      <c r="K361" t="str">
        <f>IF(Transport!$H$4="Multi-unit Residential",Data!K362,IF(Transport!$H$4="Education",Data!AS362,IF(Transport!$H$4="Mixed-use Building",AD365,Data!AB362)))</f>
        <v>?</v>
      </c>
      <c r="L361" t="str">
        <f>IF(Transport!$H$4="Multi-unit Residential",Data!L362,IF(Transport!$H$4="Education",Data!AT362,IF(Transport!$H$4="Mixed-use Building",AE365,Data!AC362)))</f>
        <v>?</v>
      </c>
      <c r="M361">
        <f>IF(Transport!$H$4="Multi-unit Residential",Data!M362,IF(Transport!$H$4="Education",Data!AU362,IF(Transport!$H$4="Mixed-use Building",AF365,Data!AD362)))</f>
        <v>0.02</v>
      </c>
      <c r="N361" t="str">
        <f>IF(Transport!$H$4="Multi-unit Residential",Data!N362,IF(Transport!$H$4="Education",Data!AV362,IF(Transport!$H$4="Mixed-use Building",AG365,Data!AE362)))</f>
        <v>?</v>
      </c>
      <c r="O361">
        <f>IF(Transport!$H$4="Multi-unit Residential",Data!O362,IF(Transport!$H$4="Education",Data!AW362,IF(Transport!$H$4="Mixed-use Building",AH365,Data!AF362)))</f>
        <v>174.72152249999999</v>
      </c>
      <c r="P361">
        <f>IF(Transport!$H$4="Multi-unit Residential",Data!P362,IF(Transport!$H$4="Education",Data!AX362,IF(Transport!$H$4="Mixed-use Building",AI365,Data!AG362)))</f>
        <v>-36.894802579999997</v>
      </c>
    </row>
    <row r="362" spans="1:16" x14ac:dyDescent="0.55000000000000004">
      <c r="A362">
        <f>IF(Transport!$H$4="Multi-unit Residential",Data!A363,IF(Transport!$H$4="Education",Data!AI363,IF(Transport!$H$4="Mixed-use Building",T366,Data!R363)))</f>
        <v>136900</v>
      </c>
      <c r="B362" t="str">
        <f>IF(Transport!$H$4="Multi-unit Residential",Data!B363,IF(Transport!$H$4="Education",Data!AJ363,IF(Transport!$H$4="Mixed-use Building",U366,Data!S363)))</f>
        <v>Eden Valley</v>
      </c>
      <c r="C362" t="str">
        <f>IF(Transport!$H$4="Multi-unit Residential",Data!C363,IF(Transport!$H$4="Education",Data!AK363,IF(Transport!$H$4="Mixed-use Building",V366,Data!T363)))</f>
        <v>New Zealand</v>
      </c>
      <c r="D362">
        <f>IF(Transport!$H$4="Multi-unit Residential",Data!D363,IF(Transport!$H$4="Education",Data!AL363,IF(Transport!$H$4="Mixed-use Building",W366,Data!U363)))</f>
        <v>0</v>
      </c>
      <c r="E362">
        <f>IF(Transport!$H$4="Multi-unit Residential",Data!E363,IF(Transport!$H$4="Education",Data!AM363,IF(Transport!$H$4="Mixed-use Building",X366,Data!V363)))</f>
        <v>0</v>
      </c>
      <c r="F362">
        <f>IF(Transport!$H$4="Multi-unit Residential",Data!F363,IF(Transport!$H$4="Education",Data!AN363,IF(Transport!$H$4="Mixed-use Building",Y366,Data!W363)))</f>
        <v>0</v>
      </c>
      <c r="G362">
        <f>IF(Transport!$H$4="Multi-unit Residential",Data!G363,IF(Transport!$H$4="Education",Data!AO363,IF(Transport!$H$4="Mixed-use Building",Z366,Data!X363)))</f>
        <v>0</v>
      </c>
      <c r="H362">
        <f>IF(Transport!$H$4="Multi-unit Residential",Data!H363,IF(Transport!$H$4="Education",Data!AP363,IF(Transport!$H$4="Mixed-use Building",AA366,Data!Y363)))</f>
        <v>0.83</v>
      </c>
      <c r="I362">
        <f>IF(Transport!$H$4="Multi-unit Residential",Data!I363,IF(Transport!$H$4="Education",Data!AQ363,IF(Transport!$H$4="Mixed-use Building",AB366,Data!Z363)))</f>
        <v>0</v>
      </c>
      <c r="J362">
        <f>IF(Transport!$H$4="Multi-unit Residential",Data!J363,IF(Transport!$H$4="Education",Data!AR363,IF(Transport!$H$4="Mixed-use Building",AC366,Data!AA363)))</f>
        <v>0</v>
      </c>
      <c r="K362">
        <f>IF(Transport!$H$4="Multi-unit Residential",Data!K363,IF(Transport!$H$4="Education",Data!AS363,IF(Transport!$H$4="Mixed-use Building",AD366,Data!AB363)))</f>
        <v>0</v>
      </c>
      <c r="L362">
        <f>IF(Transport!$H$4="Multi-unit Residential",Data!L363,IF(Transport!$H$4="Education",Data!AT363,IF(Transport!$H$4="Mixed-use Building",AE366,Data!AC363)))</f>
        <v>0.17</v>
      </c>
      <c r="M362">
        <f>IF(Transport!$H$4="Multi-unit Residential",Data!M363,IF(Transport!$H$4="Education",Data!AU363,IF(Transport!$H$4="Mixed-use Building",AF366,Data!AD363)))</f>
        <v>0.02</v>
      </c>
      <c r="N362">
        <f>IF(Transport!$H$4="Multi-unit Residential",Data!N363,IF(Transport!$H$4="Education",Data!AV363,IF(Transport!$H$4="Mixed-use Building",AG366,Data!AE363)))</f>
        <v>3.9475734946759</v>
      </c>
      <c r="O362">
        <f>IF(Transport!$H$4="Multi-unit Residential",Data!O363,IF(Transport!$H$4="Education",Data!AW363,IF(Transport!$H$4="Mixed-use Building",AH366,Data!AF363)))</f>
        <v>174.75258369999901</v>
      </c>
      <c r="P362">
        <f>IF(Transport!$H$4="Multi-unit Residential",Data!P363,IF(Transport!$H$4="Education",Data!AX363,IF(Transport!$H$4="Mixed-use Building",AI366,Data!AG363)))</f>
        <v>-36.874555819999998</v>
      </c>
    </row>
    <row r="363" spans="1:16" x14ac:dyDescent="0.55000000000000004">
      <c r="A363">
        <f>IF(Transport!$H$4="Multi-unit Residential",Data!A364,IF(Transport!$H$4="Education",Data!AI364,IF(Transport!$H$4="Mixed-use Building",T367,Data!R364)))</f>
        <v>137000</v>
      </c>
      <c r="B363" t="str">
        <f>IF(Transport!$H$4="Multi-unit Residential",Data!B364,IF(Transport!$H$4="Education",Data!AJ364,IF(Transport!$H$4="Mixed-use Building",U367,Data!S364)))</f>
        <v>Sandringham Central</v>
      </c>
      <c r="C363" t="str">
        <f>IF(Transport!$H$4="Multi-unit Residential",Data!C364,IF(Transport!$H$4="Education",Data!AK364,IF(Transport!$H$4="Mixed-use Building",V367,Data!T364)))</f>
        <v>New Zealand</v>
      </c>
      <c r="D363">
        <f>IF(Transport!$H$4="Multi-unit Residential",Data!D364,IF(Transport!$H$4="Education",Data!AL364,IF(Transport!$H$4="Mixed-use Building",W367,Data!U364)))</f>
        <v>0</v>
      </c>
      <c r="E363">
        <f>IF(Transport!$H$4="Multi-unit Residential",Data!E364,IF(Transport!$H$4="Education",Data!AM364,IF(Transport!$H$4="Mixed-use Building",X367,Data!V364)))</f>
        <v>0</v>
      </c>
      <c r="F363">
        <f>IF(Transport!$H$4="Multi-unit Residential",Data!F364,IF(Transport!$H$4="Education",Data!AN364,IF(Transport!$H$4="Mixed-use Building",Y367,Data!W364)))</f>
        <v>0</v>
      </c>
      <c r="G363">
        <f>IF(Transport!$H$4="Multi-unit Residential",Data!G364,IF(Transport!$H$4="Education",Data!AO364,IF(Transport!$H$4="Mixed-use Building",Z367,Data!X364)))</f>
        <v>0</v>
      </c>
      <c r="H363">
        <f>IF(Transport!$H$4="Multi-unit Residential",Data!H364,IF(Transport!$H$4="Education",Data!AP364,IF(Transport!$H$4="Mixed-use Building",AA367,Data!Y364)))</f>
        <v>0.75</v>
      </c>
      <c r="I363">
        <f>IF(Transport!$H$4="Multi-unit Residential",Data!I364,IF(Transport!$H$4="Education",Data!AQ364,IF(Transport!$H$4="Mixed-use Building",AB367,Data!Z364)))</f>
        <v>0</v>
      </c>
      <c r="J363">
        <f>IF(Transport!$H$4="Multi-unit Residential",Data!J364,IF(Transport!$H$4="Education",Data!AR364,IF(Transport!$H$4="Mixed-use Building",AC367,Data!AA364)))</f>
        <v>0</v>
      </c>
      <c r="K363">
        <f>IF(Transport!$H$4="Multi-unit Residential",Data!K364,IF(Transport!$H$4="Education",Data!AS364,IF(Transport!$H$4="Mixed-use Building",AD367,Data!AB364)))</f>
        <v>0</v>
      </c>
      <c r="L363">
        <f>IF(Transport!$H$4="Multi-unit Residential",Data!L364,IF(Transport!$H$4="Education",Data!AT364,IF(Transport!$H$4="Mixed-use Building",AE367,Data!AC364)))</f>
        <v>0.25</v>
      </c>
      <c r="M363">
        <f>IF(Transport!$H$4="Multi-unit Residential",Data!M364,IF(Transport!$H$4="Education",Data!AU364,IF(Transport!$H$4="Mixed-use Building",AF367,Data!AD364)))</f>
        <v>0.02</v>
      </c>
      <c r="N363">
        <f>IF(Transport!$H$4="Multi-unit Residential",Data!N364,IF(Transport!$H$4="Education",Data!AV364,IF(Transport!$H$4="Mixed-use Building",AG367,Data!AE364)))</f>
        <v>0.66455817263018302</v>
      </c>
      <c r="O363">
        <f>IF(Transport!$H$4="Multi-unit Residential",Data!O364,IF(Transport!$H$4="Education",Data!AW364,IF(Transport!$H$4="Mixed-use Building",AH367,Data!AF364)))</f>
        <v>174.73385279999999</v>
      </c>
      <c r="P363">
        <f>IF(Transport!$H$4="Multi-unit Residential",Data!P364,IF(Transport!$H$4="Education",Data!AX364,IF(Transport!$H$4="Mixed-use Building",AI367,Data!AG364)))</f>
        <v>-36.888191470000002</v>
      </c>
    </row>
    <row r="364" spans="1:16" x14ac:dyDescent="0.55000000000000004">
      <c r="A364">
        <f>IF(Transport!$H$4="Multi-unit Residential",Data!A365,IF(Transport!$H$4="Education",Data!AI365,IF(Transport!$H$4="Mixed-use Building",T368,Data!R365)))</f>
        <v>137100</v>
      </c>
      <c r="B364" t="str">
        <f>IF(Transport!$H$4="Multi-unit Residential",Data!B365,IF(Transport!$H$4="Education",Data!AJ365,IF(Transport!$H$4="Mixed-use Building",U368,Data!S365)))</f>
        <v>Glenavon</v>
      </c>
      <c r="C364" t="str">
        <f>IF(Transport!$H$4="Multi-unit Residential",Data!C365,IF(Transport!$H$4="Education",Data!AK365,IF(Transport!$H$4="Mixed-use Building",V368,Data!T365)))</f>
        <v>New Zealand</v>
      </c>
      <c r="D364">
        <f>IF(Transport!$H$4="Multi-unit Residential",Data!D365,IF(Transport!$H$4="Education",Data!AL365,IF(Transport!$H$4="Mixed-use Building",W368,Data!U365)))</f>
        <v>0</v>
      </c>
      <c r="E364">
        <f>IF(Transport!$H$4="Multi-unit Residential",Data!E365,IF(Transport!$H$4="Education",Data!AM365,IF(Transport!$H$4="Mixed-use Building",X368,Data!V365)))</f>
        <v>0</v>
      </c>
      <c r="F364">
        <f>IF(Transport!$H$4="Multi-unit Residential",Data!F365,IF(Transport!$H$4="Education",Data!AN365,IF(Transport!$H$4="Mixed-use Building",Y368,Data!W365)))</f>
        <v>0</v>
      </c>
      <c r="G364">
        <f>IF(Transport!$H$4="Multi-unit Residential",Data!G365,IF(Transport!$H$4="Education",Data!AO365,IF(Transport!$H$4="Mixed-use Building",Z368,Data!X365)))</f>
        <v>0</v>
      </c>
      <c r="H364">
        <f>IF(Transport!$H$4="Multi-unit Residential",Data!H365,IF(Transport!$H$4="Education",Data!AP365,IF(Transport!$H$4="Mixed-use Building",AA368,Data!Y365)))</f>
        <v>1</v>
      </c>
      <c r="I364">
        <f>IF(Transport!$H$4="Multi-unit Residential",Data!I365,IF(Transport!$H$4="Education",Data!AQ365,IF(Transport!$H$4="Mixed-use Building",AB368,Data!Z365)))</f>
        <v>0</v>
      </c>
      <c r="J364">
        <f>IF(Transport!$H$4="Multi-unit Residential",Data!J365,IF(Transport!$H$4="Education",Data!AR365,IF(Transport!$H$4="Mixed-use Building",AC368,Data!AA365)))</f>
        <v>0</v>
      </c>
      <c r="K364">
        <f>IF(Transport!$H$4="Multi-unit Residential",Data!K365,IF(Transport!$H$4="Education",Data!AS365,IF(Transport!$H$4="Mixed-use Building",AD368,Data!AB365)))</f>
        <v>0</v>
      </c>
      <c r="L364">
        <f>IF(Transport!$H$4="Multi-unit Residential",Data!L365,IF(Transport!$H$4="Education",Data!AT365,IF(Transport!$H$4="Mixed-use Building",AE368,Data!AC365)))</f>
        <v>0</v>
      </c>
      <c r="M364">
        <f>IF(Transport!$H$4="Multi-unit Residential",Data!M365,IF(Transport!$H$4="Education",Data!AU365,IF(Transport!$H$4="Mixed-use Building",AF368,Data!AD365)))</f>
        <v>0.02</v>
      </c>
      <c r="N364" t="str">
        <f>IF(Transport!$H$4="Multi-unit Residential",Data!N365,IF(Transport!$H$4="Education",Data!AV365,IF(Transport!$H$4="Mixed-use Building",AG368,Data!AE365)))</f>
        <v>?</v>
      </c>
      <c r="O364">
        <f>IF(Transport!$H$4="Multi-unit Residential",Data!O365,IF(Transport!$H$4="Education",Data!AW365,IF(Transport!$H$4="Mixed-use Building",AH368,Data!AF365)))</f>
        <v>174.70324550000001</v>
      </c>
      <c r="P364">
        <f>IF(Transport!$H$4="Multi-unit Residential",Data!P365,IF(Transport!$H$4="Education",Data!AX365,IF(Transport!$H$4="Mixed-use Building",AI368,Data!AG365)))</f>
        <v>-36.909194249999999</v>
      </c>
    </row>
    <row r="365" spans="1:16" x14ac:dyDescent="0.55000000000000004">
      <c r="A365">
        <f>IF(Transport!$H$4="Multi-unit Residential",Data!A366,IF(Transport!$H$4="Education",Data!AI366,IF(Transport!$H$4="Mixed-use Building",T369,Data!R366)))</f>
        <v>137200</v>
      </c>
      <c r="B365" t="str">
        <f>IF(Transport!$H$4="Multi-unit Residential",Data!B366,IF(Transport!$H$4="Education",Data!AJ366,IF(Transport!$H$4="Mixed-use Building",U369,Data!S366)))</f>
        <v>Blockhouse Bay North</v>
      </c>
      <c r="C365" t="str">
        <f>IF(Transport!$H$4="Multi-unit Residential",Data!C366,IF(Transport!$H$4="Education",Data!AK366,IF(Transport!$H$4="Mixed-use Building",V369,Data!T366)))</f>
        <v>New Zealand</v>
      </c>
      <c r="D365">
        <f>IF(Transport!$H$4="Multi-unit Residential",Data!D366,IF(Transport!$H$4="Education",Data!AL366,IF(Transport!$H$4="Mixed-use Building",W369,Data!U366)))</f>
        <v>0</v>
      </c>
      <c r="E365">
        <f>IF(Transport!$H$4="Multi-unit Residential",Data!E366,IF(Transport!$H$4="Education",Data!AM366,IF(Transport!$H$4="Mixed-use Building",X369,Data!V366)))</f>
        <v>0</v>
      </c>
      <c r="F365">
        <f>IF(Transport!$H$4="Multi-unit Residential",Data!F366,IF(Transport!$H$4="Education",Data!AN366,IF(Transport!$H$4="Mixed-use Building",Y369,Data!W366)))</f>
        <v>0</v>
      </c>
      <c r="G365">
        <f>IF(Transport!$H$4="Multi-unit Residential",Data!G366,IF(Transport!$H$4="Education",Data!AO366,IF(Transport!$H$4="Mixed-use Building",Z369,Data!X366)))</f>
        <v>0</v>
      </c>
      <c r="H365">
        <f>IF(Transport!$H$4="Multi-unit Residential",Data!H366,IF(Transport!$H$4="Education",Data!AP366,IF(Transport!$H$4="Mixed-use Building",AA369,Data!Y366)))</f>
        <v>0.8</v>
      </c>
      <c r="I365">
        <f>IF(Transport!$H$4="Multi-unit Residential",Data!I366,IF(Transport!$H$4="Education",Data!AQ366,IF(Transport!$H$4="Mixed-use Building",AB369,Data!Z366)))</f>
        <v>0</v>
      </c>
      <c r="J365">
        <f>IF(Transport!$H$4="Multi-unit Residential",Data!J366,IF(Transport!$H$4="Education",Data!AR366,IF(Transport!$H$4="Mixed-use Building",AC369,Data!AA366)))</f>
        <v>0</v>
      </c>
      <c r="K365">
        <f>IF(Transport!$H$4="Multi-unit Residential",Data!K366,IF(Transport!$H$4="Education",Data!AS366,IF(Transport!$H$4="Mixed-use Building",AD369,Data!AB366)))</f>
        <v>0</v>
      </c>
      <c r="L365">
        <f>IF(Transport!$H$4="Multi-unit Residential",Data!L366,IF(Transport!$H$4="Education",Data!AT366,IF(Transport!$H$4="Mixed-use Building",AE369,Data!AC366)))</f>
        <v>0.2</v>
      </c>
      <c r="M365">
        <f>IF(Transport!$H$4="Multi-unit Residential",Data!M366,IF(Transport!$H$4="Education",Data!AU366,IF(Transport!$H$4="Mixed-use Building",AF369,Data!AD366)))</f>
        <v>0.02</v>
      </c>
      <c r="N365">
        <f>IF(Transport!$H$4="Multi-unit Residential",Data!N366,IF(Transport!$H$4="Education",Data!AV366,IF(Transport!$H$4="Mixed-use Building",AG369,Data!AE366)))</f>
        <v>0.28534433768640599</v>
      </c>
      <c r="O365">
        <f>IF(Transport!$H$4="Multi-unit Residential",Data!O366,IF(Transport!$H$4="Education",Data!AW366,IF(Transport!$H$4="Mixed-use Building",AH369,Data!AF366)))</f>
        <v>174.69660930000001</v>
      </c>
      <c r="P365">
        <f>IF(Transport!$H$4="Multi-unit Residential",Data!P366,IF(Transport!$H$4="Education",Data!AX366,IF(Transport!$H$4="Mixed-use Building",AI369,Data!AG366)))</f>
        <v>-36.914521870000002</v>
      </c>
    </row>
    <row r="366" spans="1:16" x14ac:dyDescent="0.55000000000000004">
      <c r="A366">
        <f>IF(Transport!$H$4="Multi-unit Residential",Data!A367,IF(Transport!$H$4="Education",Data!AI367,IF(Transport!$H$4="Mixed-use Building",T370,Data!R367)))</f>
        <v>137300</v>
      </c>
      <c r="B366" t="str">
        <f>IF(Transport!$H$4="Multi-unit Residential",Data!B367,IF(Transport!$H$4="Education",Data!AJ367,IF(Transport!$H$4="Mixed-use Building",U370,Data!S367)))</f>
        <v>Green Bay North</v>
      </c>
      <c r="C366" t="str">
        <f>IF(Transport!$H$4="Multi-unit Residential",Data!C367,IF(Transport!$H$4="Education",Data!AK367,IF(Transport!$H$4="Mixed-use Building",V370,Data!T367)))</f>
        <v>New Zealand</v>
      </c>
      <c r="D366">
        <f>IF(Transport!$H$4="Multi-unit Residential",Data!D367,IF(Transport!$H$4="Education",Data!AL367,IF(Transport!$H$4="Mixed-use Building",W370,Data!U367)))</f>
        <v>0</v>
      </c>
      <c r="E366">
        <f>IF(Transport!$H$4="Multi-unit Residential",Data!E367,IF(Transport!$H$4="Education",Data!AM367,IF(Transport!$H$4="Mixed-use Building",X370,Data!V367)))</f>
        <v>0</v>
      </c>
      <c r="F366">
        <f>IF(Transport!$H$4="Multi-unit Residential",Data!F367,IF(Transport!$H$4="Education",Data!AN367,IF(Transport!$H$4="Mixed-use Building",Y370,Data!W367)))</f>
        <v>0</v>
      </c>
      <c r="G366">
        <f>IF(Transport!$H$4="Multi-unit Residential",Data!G367,IF(Transport!$H$4="Education",Data!AO367,IF(Transport!$H$4="Mixed-use Building",Z370,Data!X367)))</f>
        <v>0</v>
      </c>
      <c r="H366">
        <f>IF(Transport!$H$4="Multi-unit Residential",Data!H367,IF(Transport!$H$4="Education",Data!AP367,IF(Transport!$H$4="Mixed-use Building",AA370,Data!Y367)))</f>
        <v>0.93</v>
      </c>
      <c r="I366">
        <f>IF(Transport!$H$4="Multi-unit Residential",Data!I367,IF(Transport!$H$4="Education",Data!AQ367,IF(Transport!$H$4="Mixed-use Building",AB370,Data!Z367)))</f>
        <v>0</v>
      </c>
      <c r="J366">
        <f>IF(Transport!$H$4="Multi-unit Residential",Data!J367,IF(Transport!$H$4="Education",Data!AR367,IF(Transport!$H$4="Mixed-use Building",AC370,Data!AA367)))</f>
        <v>0</v>
      </c>
      <c r="K366">
        <f>IF(Transport!$H$4="Multi-unit Residential",Data!K367,IF(Transport!$H$4="Education",Data!AS367,IF(Transport!$H$4="Mixed-use Building",AD370,Data!AB367)))</f>
        <v>0</v>
      </c>
      <c r="L366">
        <f>IF(Transport!$H$4="Multi-unit Residential",Data!L367,IF(Transport!$H$4="Education",Data!AT367,IF(Transport!$H$4="Mixed-use Building",AE370,Data!AC367)))</f>
        <v>7.0000000000000007E-2</v>
      </c>
      <c r="M366">
        <f>IF(Transport!$H$4="Multi-unit Residential",Data!M367,IF(Transport!$H$4="Education",Data!AU367,IF(Transport!$H$4="Mixed-use Building",AF370,Data!AD367)))</f>
        <v>0.02</v>
      </c>
      <c r="N366">
        <f>IF(Transport!$H$4="Multi-unit Residential",Data!N367,IF(Transport!$H$4="Education",Data!AV367,IF(Transport!$H$4="Mixed-use Building",AG370,Data!AE367)))</f>
        <v>2.3294724804545202</v>
      </c>
      <c r="O366">
        <f>IF(Transport!$H$4="Multi-unit Residential",Data!O367,IF(Transport!$H$4="Education",Data!AW367,IF(Transport!$H$4="Mixed-use Building",AH370,Data!AF367)))</f>
        <v>174.68020969999901</v>
      </c>
      <c r="P366">
        <f>IF(Transport!$H$4="Multi-unit Residential",Data!P367,IF(Transport!$H$4="Education",Data!AX367,IF(Transport!$H$4="Mixed-use Building",AI370,Data!AG367)))</f>
        <v>-36.927741589999997</v>
      </c>
    </row>
    <row r="367" spans="1:16" x14ac:dyDescent="0.55000000000000004">
      <c r="A367">
        <f>IF(Transport!$H$4="Multi-unit Residential",Data!A368,IF(Transport!$H$4="Education",Data!AI368,IF(Transport!$H$4="Mixed-use Building",T371,Data!R368)))</f>
        <v>137400</v>
      </c>
      <c r="B367" t="str">
        <f>IF(Transport!$H$4="Multi-unit Residential",Data!B368,IF(Transport!$H$4="Education",Data!AJ368,IF(Transport!$H$4="Mixed-use Building",U371,Data!S368)))</f>
        <v>Parnell East</v>
      </c>
      <c r="C367" t="str">
        <f>IF(Transport!$H$4="Multi-unit Residential",Data!C368,IF(Transport!$H$4="Education",Data!AK368,IF(Transport!$H$4="Mixed-use Building",V371,Data!T368)))</f>
        <v>New Zealand</v>
      </c>
      <c r="D367">
        <f>IF(Transport!$H$4="Multi-unit Residential",Data!D368,IF(Transport!$H$4="Education",Data!AL368,IF(Transport!$H$4="Mixed-use Building",W371,Data!U368)))</f>
        <v>0</v>
      </c>
      <c r="E367">
        <f>IF(Transport!$H$4="Multi-unit Residential",Data!E368,IF(Transport!$H$4="Education",Data!AM368,IF(Transport!$H$4="Mixed-use Building",X371,Data!V368)))</f>
        <v>0</v>
      </c>
      <c r="F367">
        <f>IF(Transport!$H$4="Multi-unit Residential",Data!F368,IF(Transport!$H$4="Education",Data!AN368,IF(Transport!$H$4="Mixed-use Building",Y371,Data!W368)))</f>
        <v>0</v>
      </c>
      <c r="G367">
        <f>IF(Transport!$H$4="Multi-unit Residential",Data!G368,IF(Transport!$H$4="Education",Data!AO368,IF(Transport!$H$4="Mixed-use Building",Z371,Data!X368)))</f>
        <v>0</v>
      </c>
      <c r="H367">
        <f>IF(Transport!$H$4="Multi-unit Residential",Data!H368,IF(Transport!$H$4="Education",Data!AP368,IF(Transport!$H$4="Mixed-use Building",AA371,Data!Y368)))</f>
        <v>0.5</v>
      </c>
      <c r="I367">
        <f>IF(Transport!$H$4="Multi-unit Residential",Data!I368,IF(Transport!$H$4="Education",Data!AQ368,IF(Transport!$H$4="Mixed-use Building",AB371,Data!Z368)))</f>
        <v>0</v>
      </c>
      <c r="J367">
        <f>IF(Transport!$H$4="Multi-unit Residential",Data!J368,IF(Transport!$H$4="Education",Data!AR368,IF(Transport!$H$4="Mixed-use Building",AC371,Data!AA368)))</f>
        <v>0</v>
      </c>
      <c r="K367">
        <f>IF(Transport!$H$4="Multi-unit Residential",Data!K368,IF(Transport!$H$4="Education",Data!AS368,IF(Transport!$H$4="Mixed-use Building",AD371,Data!AB368)))</f>
        <v>0</v>
      </c>
      <c r="L367">
        <f>IF(Transport!$H$4="Multi-unit Residential",Data!L368,IF(Transport!$H$4="Education",Data!AT368,IF(Transport!$H$4="Mixed-use Building",AE371,Data!AC368)))</f>
        <v>0.5</v>
      </c>
      <c r="M367">
        <f>IF(Transport!$H$4="Multi-unit Residential",Data!M368,IF(Transport!$H$4="Education",Data!AU368,IF(Transport!$H$4="Mixed-use Building",AF371,Data!AD368)))</f>
        <v>0.02</v>
      </c>
      <c r="N367">
        <f>IF(Transport!$H$4="Multi-unit Residential",Data!N368,IF(Transport!$H$4="Education",Data!AV368,IF(Transport!$H$4="Mixed-use Building",AG371,Data!AE368)))</f>
        <v>1.3271800481070199</v>
      </c>
      <c r="O367">
        <f>IF(Transport!$H$4="Multi-unit Residential",Data!O368,IF(Transport!$H$4="Education",Data!AW368,IF(Transport!$H$4="Mixed-use Building",AH371,Data!AF368)))</f>
        <v>174.78751840000001</v>
      </c>
      <c r="P367">
        <f>IF(Transport!$H$4="Multi-unit Residential",Data!P368,IF(Transport!$H$4="Education",Data!AX368,IF(Transport!$H$4="Mixed-use Building",AI371,Data!AG368)))</f>
        <v>-36.856212489999997</v>
      </c>
    </row>
    <row r="368" spans="1:16" x14ac:dyDescent="0.55000000000000004">
      <c r="A368">
        <f>IF(Transport!$H$4="Multi-unit Residential",Data!A369,IF(Transport!$H$4="Education",Data!AI369,IF(Transport!$H$4="Mixed-use Building",T372,Data!R369)))</f>
        <v>137500</v>
      </c>
      <c r="B368" t="str">
        <f>IF(Transport!$H$4="Multi-unit Residential",Data!B369,IF(Transport!$H$4="Education",Data!AJ369,IF(Transport!$H$4="Mixed-use Building",U372,Data!S369)))</f>
        <v>Laingholm</v>
      </c>
      <c r="C368" t="str">
        <f>IF(Transport!$H$4="Multi-unit Residential",Data!C369,IF(Transport!$H$4="Education",Data!AK369,IF(Transport!$H$4="Mixed-use Building",V372,Data!T369)))</f>
        <v>New Zealand</v>
      </c>
      <c r="D368">
        <f>IF(Transport!$H$4="Multi-unit Residential",Data!D369,IF(Transport!$H$4="Education",Data!AL369,IF(Transport!$H$4="Mixed-use Building",W372,Data!U369)))</f>
        <v>0</v>
      </c>
      <c r="E368">
        <f>IF(Transport!$H$4="Multi-unit Residential",Data!E369,IF(Transport!$H$4="Education",Data!AM369,IF(Transport!$H$4="Mixed-use Building",X372,Data!V369)))</f>
        <v>0</v>
      </c>
      <c r="F368">
        <f>IF(Transport!$H$4="Multi-unit Residential",Data!F369,IF(Transport!$H$4="Education",Data!AN369,IF(Transport!$H$4="Mixed-use Building",Y372,Data!W369)))</f>
        <v>0</v>
      </c>
      <c r="G368">
        <f>IF(Transport!$H$4="Multi-unit Residential",Data!G369,IF(Transport!$H$4="Education",Data!AO369,IF(Transport!$H$4="Mixed-use Building",Z372,Data!X369)))</f>
        <v>0</v>
      </c>
      <c r="H368">
        <f>IF(Transport!$H$4="Multi-unit Residential",Data!H369,IF(Transport!$H$4="Education",Data!AP369,IF(Transport!$H$4="Mixed-use Building",AA372,Data!Y369)))</f>
        <v>0.83</v>
      </c>
      <c r="I368">
        <f>IF(Transport!$H$4="Multi-unit Residential",Data!I369,IF(Transport!$H$4="Education",Data!AQ369,IF(Transport!$H$4="Mixed-use Building",AB372,Data!Z369)))</f>
        <v>0</v>
      </c>
      <c r="J368">
        <f>IF(Transport!$H$4="Multi-unit Residential",Data!J369,IF(Transport!$H$4="Education",Data!AR369,IF(Transport!$H$4="Mixed-use Building",AC372,Data!AA369)))</f>
        <v>0</v>
      </c>
      <c r="K368">
        <f>IF(Transport!$H$4="Multi-unit Residential",Data!K369,IF(Transport!$H$4="Education",Data!AS369,IF(Transport!$H$4="Mixed-use Building",AD372,Data!AB369)))</f>
        <v>0</v>
      </c>
      <c r="L368">
        <f>IF(Transport!$H$4="Multi-unit Residential",Data!L369,IF(Transport!$H$4="Education",Data!AT369,IF(Transport!$H$4="Mixed-use Building",AE372,Data!AC369)))</f>
        <v>0.17</v>
      </c>
      <c r="M368">
        <f>IF(Transport!$H$4="Multi-unit Residential",Data!M369,IF(Transport!$H$4="Education",Data!AU369,IF(Transport!$H$4="Mixed-use Building",AF372,Data!AD369)))</f>
        <v>0.02</v>
      </c>
      <c r="N368">
        <f>IF(Transport!$H$4="Multi-unit Residential",Data!N369,IF(Transport!$H$4="Education",Data!AV369,IF(Transport!$H$4="Mixed-use Building",AG372,Data!AE369)))</f>
        <v>1.29972856808492</v>
      </c>
      <c r="O368">
        <f>IF(Transport!$H$4="Multi-unit Residential",Data!O369,IF(Transport!$H$4="Education",Data!AW369,IF(Transport!$H$4="Mixed-use Building",AH372,Data!AF369)))</f>
        <v>174.6307716</v>
      </c>
      <c r="P368">
        <f>IF(Transport!$H$4="Multi-unit Residential",Data!P369,IF(Transport!$H$4="Education",Data!AX369,IF(Transport!$H$4="Mixed-use Building",AI372,Data!AG369)))</f>
        <v>-36.964569840000003</v>
      </c>
    </row>
    <row r="369" spans="1:16" x14ac:dyDescent="0.55000000000000004">
      <c r="A369">
        <f>IF(Transport!$H$4="Multi-unit Residential",Data!A370,IF(Transport!$H$4="Education",Data!AI370,IF(Transport!$H$4="Mixed-use Building",T373,Data!R370)))</f>
        <v>137600</v>
      </c>
      <c r="B369" t="str">
        <f>IF(Transport!$H$4="Multi-unit Residential",Data!B370,IF(Transport!$H$4="Education",Data!AJ370,IF(Transport!$H$4="Mixed-use Building",U373,Data!S370)))</f>
        <v>Sandringham West</v>
      </c>
      <c r="C369" t="str">
        <f>IF(Transport!$H$4="Multi-unit Residential",Data!C370,IF(Transport!$H$4="Education",Data!AK370,IF(Transport!$H$4="Mixed-use Building",V373,Data!T370)))</f>
        <v>New Zealand</v>
      </c>
      <c r="D369" t="str">
        <f>IF(Transport!$H$4="Multi-unit Residential",Data!D370,IF(Transport!$H$4="Education",Data!AL370,IF(Transport!$H$4="Mixed-use Building",W373,Data!U370)))</f>
        <v>?</v>
      </c>
      <c r="E369" t="str">
        <f>IF(Transport!$H$4="Multi-unit Residential",Data!E370,IF(Transport!$H$4="Education",Data!AM370,IF(Transport!$H$4="Mixed-use Building",X373,Data!V370)))</f>
        <v>?</v>
      </c>
      <c r="F369" t="str">
        <f>IF(Transport!$H$4="Multi-unit Residential",Data!F370,IF(Transport!$H$4="Education",Data!AN370,IF(Transport!$H$4="Mixed-use Building",Y373,Data!W370)))</f>
        <v>?</v>
      </c>
      <c r="G369">
        <f>IF(Transport!$H$4="Multi-unit Residential",Data!G370,IF(Transport!$H$4="Education",Data!AO370,IF(Transport!$H$4="Mixed-use Building",Z373,Data!X370)))</f>
        <v>0</v>
      </c>
      <c r="H369" t="str">
        <f>IF(Transport!$H$4="Multi-unit Residential",Data!H370,IF(Transport!$H$4="Education",Data!AP370,IF(Transport!$H$4="Mixed-use Building",AA373,Data!Y370)))</f>
        <v>?</v>
      </c>
      <c r="I369" t="str">
        <f>IF(Transport!$H$4="Multi-unit Residential",Data!I370,IF(Transport!$H$4="Education",Data!AQ370,IF(Transport!$H$4="Mixed-use Building",AB373,Data!Z370)))</f>
        <v>?</v>
      </c>
      <c r="J369">
        <f>IF(Transport!$H$4="Multi-unit Residential",Data!J370,IF(Transport!$H$4="Education",Data!AR370,IF(Transport!$H$4="Mixed-use Building",AC373,Data!AA370)))</f>
        <v>0</v>
      </c>
      <c r="K369" t="str">
        <f>IF(Transport!$H$4="Multi-unit Residential",Data!K370,IF(Transport!$H$4="Education",Data!AS370,IF(Transport!$H$4="Mixed-use Building",AD373,Data!AB370)))</f>
        <v>?</v>
      </c>
      <c r="L369" t="str">
        <f>IF(Transport!$H$4="Multi-unit Residential",Data!L370,IF(Transport!$H$4="Education",Data!AT370,IF(Transport!$H$4="Mixed-use Building",AE373,Data!AC370)))</f>
        <v>?</v>
      </c>
      <c r="M369">
        <f>IF(Transport!$H$4="Multi-unit Residential",Data!M370,IF(Transport!$H$4="Education",Data!AU370,IF(Transport!$H$4="Mixed-use Building",AF373,Data!AD370)))</f>
        <v>0.02</v>
      </c>
      <c r="N369" t="str">
        <f>IF(Transport!$H$4="Multi-unit Residential",Data!N370,IF(Transport!$H$4="Education",Data!AV370,IF(Transport!$H$4="Mixed-use Building",AG373,Data!AE370)))</f>
        <v>?</v>
      </c>
      <c r="O369">
        <f>IF(Transport!$H$4="Multi-unit Residential",Data!O370,IF(Transport!$H$4="Education",Data!AW370,IF(Transport!$H$4="Mixed-use Building",AH373,Data!AF370)))</f>
        <v>174.73078769999901</v>
      </c>
      <c r="P369">
        <f>IF(Transport!$H$4="Multi-unit Residential",Data!P370,IF(Transport!$H$4="Education",Data!AX370,IF(Transport!$H$4="Mixed-use Building",AI373,Data!AG370)))</f>
        <v>-36.89249272</v>
      </c>
    </row>
    <row r="370" spans="1:16" x14ac:dyDescent="0.55000000000000004">
      <c r="A370">
        <f>IF(Transport!$H$4="Multi-unit Residential",Data!A371,IF(Transport!$H$4="Education",Data!AI371,IF(Transport!$H$4="Mixed-use Building",T374,Data!R371)))</f>
        <v>137700</v>
      </c>
      <c r="B370" t="str">
        <f>IF(Transport!$H$4="Multi-unit Residential",Data!B371,IF(Transport!$H$4="Education",Data!AJ371,IF(Transport!$H$4="Mixed-use Building",U374,Data!S371)))</f>
        <v>Mount Eden North East</v>
      </c>
      <c r="C370" t="str">
        <f>IF(Transport!$H$4="Multi-unit Residential",Data!C371,IF(Transport!$H$4="Education",Data!AK371,IF(Transport!$H$4="Mixed-use Building",V374,Data!T371)))</f>
        <v>New Zealand</v>
      </c>
      <c r="D370">
        <f>IF(Transport!$H$4="Multi-unit Residential",Data!D371,IF(Transport!$H$4="Education",Data!AL371,IF(Transport!$H$4="Mixed-use Building",W374,Data!U371)))</f>
        <v>0.01</v>
      </c>
      <c r="E370">
        <f>IF(Transport!$H$4="Multi-unit Residential",Data!E371,IF(Transport!$H$4="Education",Data!AM371,IF(Transport!$H$4="Mixed-use Building",X374,Data!V371)))</f>
        <v>0</v>
      </c>
      <c r="F370">
        <f>IF(Transport!$H$4="Multi-unit Residential",Data!F371,IF(Transport!$H$4="Education",Data!AN371,IF(Transport!$H$4="Mixed-use Building",Y374,Data!W371)))</f>
        <v>0</v>
      </c>
      <c r="G370">
        <f>IF(Transport!$H$4="Multi-unit Residential",Data!G371,IF(Transport!$H$4="Education",Data!AO371,IF(Transport!$H$4="Mixed-use Building",Z374,Data!X371)))</f>
        <v>0</v>
      </c>
      <c r="H370">
        <f>IF(Transport!$H$4="Multi-unit Residential",Data!H371,IF(Transport!$H$4="Education",Data!AP371,IF(Transport!$H$4="Mixed-use Building",AA374,Data!Y371)))</f>
        <v>0.94</v>
      </c>
      <c r="I370">
        <f>IF(Transport!$H$4="Multi-unit Residential",Data!I371,IF(Transport!$H$4="Education",Data!AQ371,IF(Transport!$H$4="Mixed-use Building",AB374,Data!Z371)))</f>
        <v>0</v>
      </c>
      <c r="J370">
        <f>IF(Transport!$H$4="Multi-unit Residential",Data!J371,IF(Transport!$H$4="Education",Data!AR371,IF(Transport!$H$4="Mixed-use Building",AC374,Data!AA371)))</f>
        <v>0</v>
      </c>
      <c r="K370">
        <f>IF(Transport!$H$4="Multi-unit Residential",Data!K371,IF(Transport!$H$4="Education",Data!AS371,IF(Transport!$H$4="Mixed-use Building",AD374,Data!AB371)))</f>
        <v>0</v>
      </c>
      <c r="L370">
        <f>IF(Transport!$H$4="Multi-unit Residential",Data!L371,IF(Transport!$H$4="Education",Data!AT371,IF(Transport!$H$4="Mixed-use Building",AE374,Data!AC371)))</f>
        <v>0.05</v>
      </c>
      <c r="M370">
        <f>IF(Transport!$H$4="Multi-unit Residential",Data!M371,IF(Transport!$H$4="Education",Data!AU371,IF(Transport!$H$4="Mixed-use Building",AF374,Data!AD371)))</f>
        <v>0.02</v>
      </c>
      <c r="N370">
        <f>IF(Transport!$H$4="Multi-unit Residential",Data!N371,IF(Transport!$H$4="Education",Data!AV371,IF(Transport!$H$4="Mixed-use Building",AG374,Data!AE371)))</f>
        <v>7.5492804512495901</v>
      </c>
      <c r="O370">
        <f>IF(Transport!$H$4="Multi-unit Residential",Data!O371,IF(Transport!$H$4="Education",Data!AW371,IF(Transport!$H$4="Mixed-use Building",AH374,Data!AF371)))</f>
        <v>174.7655503</v>
      </c>
      <c r="P370">
        <f>IF(Transport!$H$4="Multi-unit Residential",Data!P371,IF(Transport!$H$4="Education",Data!AX371,IF(Transport!$H$4="Mixed-use Building",AI374,Data!AG371)))</f>
        <v>-36.869130970000001</v>
      </c>
    </row>
    <row r="371" spans="1:16" x14ac:dyDescent="0.55000000000000004">
      <c r="A371">
        <f>IF(Transport!$H$4="Multi-unit Residential",Data!A372,IF(Transport!$H$4="Education",Data!AI372,IF(Transport!$H$4="Mixed-use Building",T375,Data!R372)))</f>
        <v>137800</v>
      </c>
      <c r="B371" t="str">
        <f>IF(Transport!$H$4="Multi-unit Residential",Data!B372,IF(Transport!$H$4="Education",Data!AJ372,IF(Transport!$H$4="Mixed-use Building",U375,Data!S372)))</f>
        <v>Mount Eden North</v>
      </c>
      <c r="C371" t="str">
        <f>IF(Transport!$H$4="Multi-unit Residential",Data!C372,IF(Transport!$H$4="Education",Data!AK372,IF(Transport!$H$4="Mixed-use Building",V375,Data!T372)))</f>
        <v>New Zealand</v>
      </c>
      <c r="D371">
        <f>IF(Transport!$H$4="Multi-unit Residential",Data!D372,IF(Transport!$H$4="Education",Data!AL372,IF(Transport!$H$4="Mixed-use Building",W375,Data!U372)))</f>
        <v>0</v>
      </c>
      <c r="E371">
        <f>IF(Transport!$H$4="Multi-unit Residential",Data!E372,IF(Transport!$H$4="Education",Data!AM372,IF(Transport!$H$4="Mixed-use Building",X375,Data!V372)))</f>
        <v>0</v>
      </c>
      <c r="F371">
        <f>IF(Transport!$H$4="Multi-unit Residential",Data!F372,IF(Transport!$H$4="Education",Data!AN372,IF(Transport!$H$4="Mixed-use Building",Y375,Data!W372)))</f>
        <v>0</v>
      </c>
      <c r="G371">
        <f>IF(Transport!$H$4="Multi-unit Residential",Data!G372,IF(Transport!$H$4="Education",Data!AO372,IF(Transport!$H$4="Mixed-use Building",Z375,Data!X372)))</f>
        <v>0</v>
      </c>
      <c r="H371">
        <f>IF(Transport!$H$4="Multi-unit Residential",Data!H372,IF(Transport!$H$4="Education",Data!AP372,IF(Transport!$H$4="Mixed-use Building",AA375,Data!Y372)))</f>
        <v>0.5</v>
      </c>
      <c r="I371">
        <f>IF(Transport!$H$4="Multi-unit Residential",Data!I372,IF(Transport!$H$4="Education",Data!AQ372,IF(Transport!$H$4="Mixed-use Building",AB375,Data!Z372)))</f>
        <v>0</v>
      </c>
      <c r="J371">
        <f>IF(Transport!$H$4="Multi-unit Residential",Data!J372,IF(Transport!$H$4="Education",Data!AR372,IF(Transport!$H$4="Mixed-use Building",AC375,Data!AA372)))</f>
        <v>0</v>
      </c>
      <c r="K371">
        <f>IF(Transport!$H$4="Multi-unit Residential",Data!K372,IF(Transport!$H$4="Education",Data!AS372,IF(Transport!$H$4="Mixed-use Building",AD375,Data!AB372)))</f>
        <v>0</v>
      </c>
      <c r="L371">
        <f>IF(Transport!$H$4="Multi-unit Residential",Data!L372,IF(Transport!$H$4="Education",Data!AT372,IF(Transport!$H$4="Mixed-use Building",AE375,Data!AC372)))</f>
        <v>0.5</v>
      </c>
      <c r="M371">
        <f>IF(Transport!$H$4="Multi-unit Residential",Data!M372,IF(Transport!$H$4="Education",Data!AU372,IF(Transport!$H$4="Mixed-use Building",AF375,Data!AD372)))</f>
        <v>0.02</v>
      </c>
      <c r="N371">
        <f>IF(Transport!$H$4="Multi-unit Residential",Data!N372,IF(Transport!$H$4="Education",Data!AV372,IF(Transport!$H$4="Mixed-use Building",AG375,Data!AE372)))</f>
        <v>0.22167235320640899</v>
      </c>
      <c r="O371">
        <f>IF(Transport!$H$4="Multi-unit Residential",Data!O372,IF(Transport!$H$4="Education",Data!AW372,IF(Transport!$H$4="Mixed-use Building",AH375,Data!AF372)))</f>
        <v>174.76097949999999</v>
      </c>
      <c r="P371">
        <f>IF(Transport!$H$4="Multi-unit Residential",Data!P372,IF(Transport!$H$4="Education",Data!AX372,IF(Transport!$H$4="Mixed-use Building",AI375,Data!AG372)))</f>
        <v>-36.874834800000002</v>
      </c>
    </row>
    <row r="372" spans="1:16" x14ac:dyDescent="0.55000000000000004">
      <c r="A372">
        <f>IF(Transport!$H$4="Multi-unit Residential",Data!A373,IF(Transport!$H$4="Education",Data!AI373,IF(Transport!$H$4="Mixed-use Building",T376,Data!R373)))</f>
        <v>137900</v>
      </c>
      <c r="B372" t="str">
        <f>IF(Transport!$H$4="Multi-unit Residential",Data!B373,IF(Transport!$H$4="Education",Data!AJ373,IF(Transport!$H$4="Mixed-use Building",U376,Data!S373)))</f>
        <v>Wesley West</v>
      </c>
      <c r="C372" t="str">
        <f>IF(Transport!$H$4="Multi-unit Residential",Data!C373,IF(Transport!$H$4="Education",Data!AK373,IF(Transport!$H$4="Mixed-use Building",V376,Data!T373)))</f>
        <v>New Zealand</v>
      </c>
      <c r="D372">
        <f>IF(Transport!$H$4="Multi-unit Residential",Data!D373,IF(Transport!$H$4="Education",Data!AL373,IF(Transport!$H$4="Mixed-use Building",W376,Data!U373)))</f>
        <v>0</v>
      </c>
      <c r="E372">
        <f>IF(Transport!$H$4="Multi-unit Residential",Data!E373,IF(Transport!$H$4="Education",Data!AM373,IF(Transport!$H$4="Mixed-use Building",X376,Data!V373)))</f>
        <v>0</v>
      </c>
      <c r="F372">
        <f>IF(Transport!$H$4="Multi-unit Residential",Data!F373,IF(Transport!$H$4="Education",Data!AN373,IF(Transport!$H$4="Mixed-use Building",Y376,Data!W373)))</f>
        <v>0</v>
      </c>
      <c r="G372">
        <f>IF(Transport!$H$4="Multi-unit Residential",Data!G373,IF(Transport!$H$4="Education",Data!AO373,IF(Transport!$H$4="Mixed-use Building",Z376,Data!X373)))</f>
        <v>0</v>
      </c>
      <c r="H372">
        <f>IF(Transport!$H$4="Multi-unit Residential",Data!H373,IF(Transport!$H$4="Education",Data!AP373,IF(Transport!$H$4="Mixed-use Building",AA376,Data!Y373)))</f>
        <v>0.67</v>
      </c>
      <c r="I372">
        <f>IF(Transport!$H$4="Multi-unit Residential",Data!I373,IF(Transport!$H$4="Education",Data!AQ373,IF(Transport!$H$4="Mixed-use Building",AB376,Data!Z373)))</f>
        <v>0</v>
      </c>
      <c r="J372">
        <f>IF(Transport!$H$4="Multi-unit Residential",Data!J373,IF(Transport!$H$4="Education",Data!AR373,IF(Transport!$H$4="Mixed-use Building",AC376,Data!AA373)))</f>
        <v>0</v>
      </c>
      <c r="K372">
        <f>IF(Transport!$H$4="Multi-unit Residential",Data!K373,IF(Transport!$H$4="Education",Data!AS373,IF(Transport!$H$4="Mixed-use Building",AD376,Data!AB373)))</f>
        <v>0</v>
      </c>
      <c r="L372">
        <f>IF(Transport!$H$4="Multi-unit Residential",Data!L373,IF(Transport!$H$4="Education",Data!AT373,IF(Transport!$H$4="Mixed-use Building",AE376,Data!AC373)))</f>
        <v>0.33</v>
      </c>
      <c r="M372">
        <f>IF(Transport!$H$4="Multi-unit Residential",Data!M373,IF(Transport!$H$4="Education",Data!AU373,IF(Transport!$H$4="Mixed-use Building",AF376,Data!AD373)))</f>
        <v>0.02</v>
      </c>
      <c r="N372" t="str">
        <f>IF(Transport!$H$4="Multi-unit Residential",Data!N373,IF(Transport!$H$4="Education",Data!AV373,IF(Transport!$H$4="Mixed-use Building",AG376,Data!AE373)))</f>
        <v>?</v>
      </c>
      <c r="O372">
        <f>IF(Transport!$H$4="Multi-unit Residential",Data!O373,IF(Transport!$H$4="Education",Data!AW373,IF(Transport!$H$4="Mixed-use Building",AH376,Data!AF373)))</f>
        <v>174.726462</v>
      </c>
      <c r="P372">
        <f>IF(Transport!$H$4="Multi-unit Residential",Data!P373,IF(Transport!$H$4="Education",Data!AX373,IF(Transport!$H$4="Mixed-use Building",AI376,Data!AG373)))</f>
        <v>-36.898757019999998</v>
      </c>
    </row>
    <row r="373" spans="1:16" x14ac:dyDescent="0.55000000000000004">
      <c r="A373">
        <f>IF(Transport!$H$4="Multi-unit Residential",Data!A374,IF(Transport!$H$4="Education",Data!AI374,IF(Transport!$H$4="Mixed-use Building",T377,Data!R374)))</f>
        <v>138000</v>
      </c>
      <c r="B373" t="str">
        <f>IF(Transport!$H$4="Multi-unit Residential",Data!B374,IF(Transport!$H$4="Education",Data!AJ374,IF(Transport!$H$4="Mixed-use Building",U377,Data!S374)))</f>
        <v>Green Bay South</v>
      </c>
      <c r="C373" t="str">
        <f>IF(Transport!$H$4="Multi-unit Residential",Data!C374,IF(Transport!$H$4="Education",Data!AK374,IF(Transport!$H$4="Mixed-use Building",V377,Data!T374)))</f>
        <v>New Zealand</v>
      </c>
      <c r="D373">
        <f>IF(Transport!$H$4="Multi-unit Residential",Data!D374,IF(Transport!$H$4="Education",Data!AL374,IF(Transport!$H$4="Mixed-use Building",W377,Data!U374)))</f>
        <v>0</v>
      </c>
      <c r="E373">
        <f>IF(Transport!$H$4="Multi-unit Residential",Data!E374,IF(Transport!$H$4="Education",Data!AM374,IF(Transport!$H$4="Mixed-use Building",X377,Data!V374)))</f>
        <v>0</v>
      </c>
      <c r="F373">
        <f>IF(Transport!$H$4="Multi-unit Residential",Data!F374,IF(Transport!$H$4="Education",Data!AN374,IF(Transport!$H$4="Mixed-use Building",Y377,Data!W374)))</f>
        <v>0</v>
      </c>
      <c r="G373">
        <f>IF(Transport!$H$4="Multi-unit Residential",Data!G374,IF(Transport!$H$4="Education",Data!AO374,IF(Transport!$H$4="Mixed-use Building",Z377,Data!X374)))</f>
        <v>0</v>
      </c>
      <c r="H373">
        <f>IF(Transport!$H$4="Multi-unit Residential",Data!H374,IF(Transport!$H$4="Education",Data!AP374,IF(Transport!$H$4="Mixed-use Building",AA377,Data!Y374)))</f>
        <v>0.91</v>
      </c>
      <c r="I373">
        <f>IF(Transport!$H$4="Multi-unit Residential",Data!I374,IF(Transport!$H$4="Education",Data!AQ374,IF(Transport!$H$4="Mixed-use Building",AB377,Data!Z374)))</f>
        <v>0</v>
      </c>
      <c r="J373">
        <f>IF(Transport!$H$4="Multi-unit Residential",Data!J374,IF(Transport!$H$4="Education",Data!AR374,IF(Transport!$H$4="Mixed-use Building",AC377,Data!AA374)))</f>
        <v>0</v>
      </c>
      <c r="K373">
        <f>IF(Transport!$H$4="Multi-unit Residential",Data!K374,IF(Transport!$H$4="Education",Data!AS374,IF(Transport!$H$4="Mixed-use Building",AD377,Data!AB374)))</f>
        <v>0</v>
      </c>
      <c r="L373">
        <f>IF(Transport!$H$4="Multi-unit Residential",Data!L374,IF(Transport!$H$4="Education",Data!AT374,IF(Transport!$H$4="Mixed-use Building",AE377,Data!AC374)))</f>
        <v>0.09</v>
      </c>
      <c r="M373">
        <f>IF(Transport!$H$4="Multi-unit Residential",Data!M374,IF(Transport!$H$4="Education",Data!AU374,IF(Transport!$H$4="Mixed-use Building",AF377,Data!AD374)))</f>
        <v>0.02</v>
      </c>
      <c r="N373">
        <f>IF(Transport!$H$4="Multi-unit Residential",Data!N374,IF(Transport!$H$4="Education",Data!AV374,IF(Transport!$H$4="Mixed-use Building",AG377,Data!AE374)))</f>
        <v>1.08561586979138</v>
      </c>
      <c r="O373">
        <f>IF(Transport!$H$4="Multi-unit Residential",Data!O374,IF(Transport!$H$4="Education",Data!AW374,IF(Transport!$H$4="Mixed-use Building",AH377,Data!AF374)))</f>
        <v>174.67733799999999</v>
      </c>
      <c r="P373">
        <f>IF(Transport!$H$4="Multi-unit Residential",Data!P374,IF(Transport!$H$4="Education",Data!AX374,IF(Transport!$H$4="Mixed-use Building",AI377,Data!AG374)))</f>
        <v>-36.933484890000003</v>
      </c>
    </row>
    <row r="374" spans="1:16" x14ac:dyDescent="0.55000000000000004">
      <c r="A374">
        <f>IF(Transport!$H$4="Multi-unit Residential",Data!A375,IF(Transport!$H$4="Education",Data!AI375,IF(Transport!$H$4="Mixed-use Building",T378,Data!R375)))</f>
        <v>138100</v>
      </c>
      <c r="B374" t="str">
        <f>IF(Transport!$H$4="Multi-unit Residential",Data!B375,IF(Transport!$H$4="Education",Data!AJ375,IF(Transport!$H$4="Mixed-use Building",U378,Data!S375)))</f>
        <v>Balmoral</v>
      </c>
      <c r="C374" t="str">
        <f>IF(Transport!$H$4="Multi-unit Residential",Data!C375,IF(Transport!$H$4="Education",Data!AK375,IF(Transport!$H$4="Mixed-use Building",V378,Data!T375)))</f>
        <v>New Zealand</v>
      </c>
      <c r="D374">
        <f>IF(Transport!$H$4="Multi-unit Residential",Data!D375,IF(Transport!$H$4="Education",Data!AL375,IF(Transport!$H$4="Mixed-use Building",W378,Data!U375)))</f>
        <v>0</v>
      </c>
      <c r="E374">
        <f>IF(Transport!$H$4="Multi-unit Residential",Data!E375,IF(Transport!$H$4="Education",Data!AM375,IF(Transport!$H$4="Mixed-use Building",X378,Data!V375)))</f>
        <v>0</v>
      </c>
      <c r="F374">
        <f>IF(Transport!$H$4="Multi-unit Residential",Data!F375,IF(Transport!$H$4="Education",Data!AN375,IF(Transport!$H$4="Mixed-use Building",Y378,Data!W375)))</f>
        <v>0</v>
      </c>
      <c r="G374">
        <f>IF(Transport!$H$4="Multi-unit Residential",Data!G375,IF(Transport!$H$4="Education",Data!AO375,IF(Transport!$H$4="Mixed-use Building",Z378,Data!X375)))</f>
        <v>0</v>
      </c>
      <c r="H374">
        <f>IF(Transport!$H$4="Multi-unit Residential",Data!H375,IF(Transport!$H$4="Education",Data!AP375,IF(Transport!$H$4="Mixed-use Building",AA378,Data!Y375)))</f>
        <v>0.81</v>
      </c>
      <c r="I374">
        <f>IF(Transport!$H$4="Multi-unit Residential",Data!I375,IF(Transport!$H$4="Education",Data!AQ375,IF(Transport!$H$4="Mixed-use Building",AB378,Data!Z375)))</f>
        <v>0.04</v>
      </c>
      <c r="J374">
        <f>IF(Transport!$H$4="Multi-unit Residential",Data!J375,IF(Transport!$H$4="Education",Data!AR375,IF(Transport!$H$4="Mixed-use Building",AC378,Data!AA375)))</f>
        <v>0</v>
      </c>
      <c r="K374">
        <f>IF(Transport!$H$4="Multi-unit Residential",Data!K375,IF(Transport!$H$4="Education",Data!AS375,IF(Transport!$H$4="Mixed-use Building",AD378,Data!AB375)))</f>
        <v>0</v>
      </c>
      <c r="L374">
        <f>IF(Transport!$H$4="Multi-unit Residential",Data!L375,IF(Transport!$H$4="Education",Data!AT375,IF(Transport!$H$4="Mixed-use Building",AE378,Data!AC375)))</f>
        <v>0.15</v>
      </c>
      <c r="M374">
        <f>IF(Transport!$H$4="Multi-unit Residential",Data!M375,IF(Transport!$H$4="Education",Data!AU375,IF(Transport!$H$4="Mixed-use Building",AF378,Data!AD375)))</f>
        <v>0.02</v>
      </c>
      <c r="N374">
        <f>IF(Transport!$H$4="Multi-unit Residential",Data!N375,IF(Transport!$H$4="Education",Data!AV375,IF(Transport!$H$4="Mixed-use Building",AG378,Data!AE375)))</f>
        <v>2.1372620649310798</v>
      </c>
      <c r="O374">
        <f>IF(Transport!$H$4="Multi-unit Residential",Data!O375,IF(Transport!$H$4="Education",Data!AW375,IF(Transport!$H$4="Mixed-use Building",AH378,Data!AF375)))</f>
        <v>174.7449694</v>
      </c>
      <c r="P374">
        <f>IF(Transport!$H$4="Multi-unit Residential",Data!P375,IF(Transport!$H$4="Education",Data!AX375,IF(Transport!$H$4="Mixed-use Building",AI378,Data!AG375)))</f>
        <v>-36.887231059999998</v>
      </c>
    </row>
    <row r="375" spans="1:16" x14ac:dyDescent="0.55000000000000004">
      <c r="A375">
        <f>IF(Transport!$H$4="Multi-unit Residential",Data!A376,IF(Transport!$H$4="Education",Data!AI376,IF(Transport!$H$4="Mixed-use Building",T379,Data!R376)))</f>
        <v>138200</v>
      </c>
      <c r="B375" t="str">
        <f>IF(Transport!$H$4="Multi-unit Residential",Data!B376,IF(Transport!$H$4="Education",Data!AJ376,IF(Transport!$H$4="Mixed-use Building",U379,Data!S376)))</f>
        <v>Sandringham East</v>
      </c>
      <c r="C375" t="str">
        <f>IF(Transport!$H$4="Multi-unit Residential",Data!C376,IF(Transport!$H$4="Education",Data!AK376,IF(Transport!$H$4="Mixed-use Building",V379,Data!T376)))</f>
        <v>New Zealand</v>
      </c>
      <c r="D375">
        <f>IF(Transport!$H$4="Multi-unit Residential",Data!D376,IF(Transport!$H$4="Education",Data!AL376,IF(Transport!$H$4="Mixed-use Building",W379,Data!U376)))</f>
        <v>0</v>
      </c>
      <c r="E375">
        <f>IF(Transport!$H$4="Multi-unit Residential",Data!E376,IF(Transport!$H$4="Education",Data!AM376,IF(Transport!$H$4="Mixed-use Building",X379,Data!V376)))</f>
        <v>0</v>
      </c>
      <c r="F375">
        <f>IF(Transport!$H$4="Multi-unit Residential",Data!F376,IF(Transport!$H$4="Education",Data!AN376,IF(Transport!$H$4="Mixed-use Building",Y379,Data!W376)))</f>
        <v>0</v>
      </c>
      <c r="G375">
        <f>IF(Transport!$H$4="Multi-unit Residential",Data!G376,IF(Transport!$H$4="Education",Data!AO376,IF(Transport!$H$4="Mixed-use Building",Z379,Data!X376)))</f>
        <v>0</v>
      </c>
      <c r="H375">
        <f>IF(Transport!$H$4="Multi-unit Residential",Data!H376,IF(Transport!$H$4="Education",Data!AP376,IF(Transport!$H$4="Mixed-use Building",AA379,Data!Y376)))</f>
        <v>0.67</v>
      </c>
      <c r="I375">
        <f>IF(Transport!$H$4="Multi-unit Residential",Data!I376,IF(Transport!$H$4="Education",Data!AQ376,IF(Transport!$H$4="Mixed-use Building",AB379,Data!Z376)))</f>
        <v>0</v>
      </c>
      <c r="J375">
        <f>IF(Transport!$H$4="Multi-unit Residential",Data!J376,IF(Transport!$H$4="Education",Data!AR376,IF(Transport!$H$4="Mixed-use Building",AC379,Data!AA376)))</f>
        <v>0</v>
      </c>
      <c r="K375">
        <f>IF(Transport!$H$4="Multi-unit Residential",Data!K376,IF(Transport!$H$4="Education",Data!AS376,IF(Transport!$H$4="Mixed-use Building",AD379,Data!AB376)))</f>
        <v>0</v>
      </c>
      <c r="L375">
        <f>IF(Transport!$H$4="Multi-unit Residential",Data!L376,IF(Transport!$H$4="Education",Data!AT376,IF(Transport!$H$4="Mixed-use Building",AE379,Data!AC376)))</f>
        <v>0.33</v>
      </c>
      <c r="M375">
        <f>IF(Transport!$H$4="Multi-unit Residential",Data!M376,IF(Transport!$H$4="Education",Data!AU376,IF(Transport!$H$4="Mixed-use Building",AF379,Data!AD376)))</f>
        <v>0.02</v>
      </c>
      <c r="N375" t="str">
        <f>IF(Transport!$H$4="Multi-unit Residential",Data!N376,IF(Transport!$H$4="Education",Data!AV376,IF(Transport!$H$4="Mixed-use Building",AG379,Data!AE376)))</f>
        <v>?</v>
      </c>
      <c r="O375">
        <f>IF(Transport!$H$4="Multi-unit Residential",Data!O376,IF(Transport!$H$4="Education",Data!AW376,IF(Transport!$H$4="Mixed-use Building",AH379,Data!AF376)))</f>
        <v>174.73825369999901</v>
      </c>
      <c r="P375">
        <f>IF(Transport!$H$4="Multi-unit Residential",Data!P376,IF(Transport!$H$4="Education",Data!AX376,IF(Transport!$H$4="Mixed-use Building",AI379,Data!AG376)))</f>
        <v>-36.893148750000002</v>
      </c>
    </row>
    <row r="376" spans="1:16" x14ac:dyDescent="0.55000000000000004">
      <c r="A376">
        <f>IF(Transport!$H$4="Multi-unit Residential",Data!A377,IF(Transport!$H$4="Education",Data!AI377,IF(Transport!$H$4="Mixed-use Building",T380,Data!R377)))</f>
        <v>138300</v>
      </c>
      <c r="B376" t="str">
        <f>IF(Transport!$H$4="Multi-unit Residential",Data!B377,IF(Transport!$H$4="Education",Data!AJ377,IF(Transport!$H$4="Mixed-use Building",U380,Data!S377)))</f>
        <v>New Windsor South</v>
      </c>
      <c r="C376" t="str">
        <f>IF(Transport!$H$4="Multi-unit Residential",Data!C377,IF(Transport!$H$4="Education",Data!AK377,IF(Transport!$H$4="Mixed-use Building",V380,Data!T377)))</f>
        <v>New Zealand</v>
      </c>
      <c r="D376">
        <f>IF(Transport!$H$4="Multi-unit Residential",Data!D377,IF(Transport!$H$4="Education",Data!AL377,IF(Transport!$H$4="Mixed-use Building",W380,Data!U377)))</f>
        <v>0</v>
      </c>
      <c r="E376">
        <f>IF(Transport!$H$4="Multi-unit Residential",Data!E377,IF(Transport!$H$4="Education",Data!AM377,IF(Transport!$H$4="Mixed-use Building",X380,Data!V377)))</f>
        <v>0</v>
      </c>
      <c r="F376">
        <f>IF(Transport!$H$4="Multi-unit Residential",Data!F377,IF(Transport!$H$4="Education",Data!AN377,IF(Transport!$H$4="Mixed-use Building",Y380,Data!W377)))</f>
        <v>0</v>
      </c>
      <c r="G376">
        <f>IF(Transport!$H$4="Multi-unit Residential",Data!G377,IF(Transport!$H$4="Education",Data!AO377,IF(Transport!$H$4="Mixed-use Building",Z380,Data!X377)))</f>
        <v>0</v>
      </c>
      <c r="H376">
        <f>IF(Transport!$H$4="Multi-unit Residential",Data!H377,IF(Transport!$H$4="Education",Data!AP377,IF(Transport!$H$4="Mixed-use Building",AA380,Data!Y377)))</f>
        <v>0.88</v>
      </c>
      <c r="I376">
        <f>IF(Transport!$H$4="Multi-unit Residential",Data!I377,IF(Transport!$H$4="Education",Data!AQ377,IF(Transport!$H$4="Mixed-use Building",AB380,Data!Z377)))</f>
        <v>0</v>
      </c>
      <c r="J376">
        <f>IF(Transport!$H$4="Multi-unit Residential",Data!J377,IF(Transport!$H$4="Education",Data!AR377,IF(Transport!$H$4="Mixed-use Building",AC380,Data!AA377)))</f>
        <v>0</v>
      </c>
      <c r="K376">
        <f>IF(Transport!$H$4="Multi-unit Residential",Data!K377,IF(Transport!$H$4="Education",Data!AS377,IF(Transport!$H$4="Mixed-use Building",AD380,Data!AB377)))</f>
        <v>0</v>
      </c>
      <c r="L376">
        <f>IF(Transport!$H$4="Multi-unit Residential",Data!L377,IF(Transport!$H$4="Education",Data!AT377,IF(Transport!$H$4="Mixed-use Building",AE380,Data!AC377)))</f>
        <v>0.12</v>
      </c>
      <c r="M376">
        <f>IF(Transport!$H$4="Multi-unit Residential",Data!M377,IF(Transport!$H$4="Education",Data!AU377,IF(Transport!$H$4="Mixed-use Building",AF380,Data!AD377)))</f>
        <v>0.02</v>
      </c>
      <c r="N376">
        <f>IF(Transport!$H$4="Multi-unit Residential",Data!N377,IF(Transport!$H$4="Education",Data!AV377,IF(Transport!$H$4="Mixed-use Building",AG380,Data!AE377)))</f>
        <v>0.143049671216125</v>
      </c>
      <c r="O376">
        <f>IF(Transport!$H$4="Multi-unit Residential",Data!O377,IF(Transport!$H$4="Education",Data!AW377,IF(Transport!$H$4="Mixed-use Building",AH380,Data!AF377)))</f>
        <v>174.7163716</v>
      </c>
      <c r="P376">
        <f>IF(Transport!$H$4="Multi-unit Residential",Data!P377,IF(Transport!$H$4="Education",Data!AX377,IF(Transport!$H$4="Mixed-use Building",AI380,Data!AG377)))</f>
        <v>-36.90852211</v>
      </c>
    </row>
    <row r="377" spans="1:16" x14ac:dyDescent="0.55000000000000004">
      <c r="A377">
        <f>IF(Transport!$H$4="Multi-unit Residential",Data!A378,IF(Transport!$H$4="Education",Data!AI378,IF(Transport!$H$4="Mixed-use Building",T381,Data!R378)))</f>
        <v>138400</v>
      </c>
      <c r="B377" t="str">
        <f>IF(Transport!$H$4="Multi-unit Residential",Data!B378,IF(Transport!$H$4="Education",Data!AJ378,IF(Transport!$H$4="Mixed-use Building",U381,Data!S378)))</f>
        <v>Mount Eden West</v>
      </c>
      <c r="C377" t="str">
        <f>IF(Transport!$H$4="Multi-unit Residential",Data!C378,IF(Transport!$H$4="Education",Data!AK378,IF(Transport!$H$4="Mixed-use Building",V381,Data!T378)))</f>
        <v>New Zealand</v>
      </c>
      <c r="D377">
        <f>IF(Transport!$H$4="Multi-unit Residential",Data!D378,IF(Transport!$H$4="Education",Data!AL378,IF(Transport!$H$4="Mixed-use Building",W381,Data!U378)))</f>
        <v>0</v>
      </c>
      <c r="E377">
        <f>IF(Transport!$H$4="Multi-unit Residential",Data!E378,IF(Transport!$H$4="Education",Data!AM378,IF(Transport!$H$4="Mixed-use Building",X381,Data!V378)))</f>
        <v>0</v>
      </c>
      <c r="F377">
        <f>IF(Transport!$H$4="Multi-unit Residential",Data!F378,IF(Transport!$H$4="Education",Data!AN378,IF(Transport!$H$4="Mixed-use Building",Y381,Data!W378)))</f>
        <v>0</v>
      </c>
      <c r="G377">
        <f>IF(Transport!$H$4="Multi-unit Residential",Data!G378,IF(Transport!$H$4="Education",Data!AO378,IF(Transport!$H$4="Mixed-use Building",Z381,Data!X378)))</f>
        <v>0</v>
      </c>
      <c r="H377">
        <f>IF(Transport!$H$4="Multi-unit Residential",Data!H378,IF(Transport!$H$4="Education",Data!AP378,IF(Transport!$H$4="Mixed-use Building",AA381,Data!Y378)))</f>
        <v>1</v>
      </c>
      <c r="I377">
        <f>IF(Transport!$H$4="Multi-unit Residential",Data!I378,IF(Transport!$H$4="Education",Data!AQ378,IF(Transport!$H$4="Mixed-use Building",AB381,Data!Z378)))</f>
        <v>0</v>
      </c>
      <c r="J377">
        <f>IF(Transport!$H$4="Multi-unit Residential",Data!J378,IF(Transport!$H$4="Education",Data!AR378,IF(Transport!$H$4="Mixed-use Building",AC381,Data!AA378)))</f>
        <v>0</v>
      </c>
      <c r="K377">
        <f>IF(Transport!$H$4="Multi-unit Residential",Data!K378,IF(Transport!$H$4="Education",Data!AS378,IF(Transport!$H$4="Mixed-use Building",AD381,Data!AB378)))</f>
        <v>0</v>
      </c>
      <c r="L377">
        <f>IF(Transport!$H$4="Multi-unit Residential",Data!L378,IF(Transport!$H$4="Education",Data!AT378,IF(Transport!$H$4="Mixed-use Building",AE381,Data!AC378)))</f>
        <v>0</v>
      </c>
      <c r="M377">
        <f>IF(Transport!$H$4="Multi-unit Residential",Data!M378,IF(Transport!$H$4="Education",Data!AU378,IF(Transport!$H$4="Mixed-use Building",AF381,Data!AD378)))</f>
        <v>0.02</v>
      </c>
      <c r="N377" t="str">
        <f>IF(Transport!$H$4="Multi-unit Residential",Data!N378,IF(Transport!$H$4="Education",Data!AV378,IF(Transport!$H$4="Mixed-use Building",AG381,Data!AE378)))</f>
        <v>?</v>
      </c>
      <c r="O377">
        <f>IF(Transport!$H$4="Multi-unit Residential",Data!O378,IF(Transport!$H$4="Education",Data!AW378,IF(Transport!$H$4="Mixed-use Building",AH381,Data!AF378)))</f>
        <v>174.75353150000001</v>
      </c>
      <c r="P377">
        <f>IF(Transport!$H$4="Multi-unit Residential",Data!P378,IF(Transport!$H$4="Education",Data!AX378,IF(Transport!$H$4="Mixed-use Building",AI381,Data!AG378)))</f>
        <v>-36.882822240000003</v>
      </c>
    </row>
    <row r="378" spans="1:16" x14ac:dyDescent="0.55000000000000004">
      <c r="A378">
        <f>IF(Transport!$H$4="Multi-unit Residential",Data!A379,IF(Transport!$H$4="Education",Data!AI379,IF(Transport!$H$4="Mixed-use Building",T382,Data!R379)))</f>
        <v>138500</v>
      </c>
      <c r="B378" t="str">
        <f>IF(Transport!$H$4="Multi-unit Residential",Data!B379,IF(Transport!$H$4="Education",Data!AJ379,IF(Transport!$H$4="Mixed-use Building",U382,Data!S379)))</f>
        <v>Newmarket</v>
      </c>
      <c r="C378" t="str">
        <f>IF(Transport!$H$4="Multi-unit Residential",Data!C379,IF(Transport!$H$4="Education",Data!AK379,IF(Transport!$H$4="Mixed-use Building",V382,Data!T379)))</f>
        <v>New Zealand</v>
      </c>
      <c r="D378">
        <f>IF(Transport!$H$4="Multi-unit Residential",Data!D379,IF(Transport!$H$4="Education",Data!AL379,IF(Transport!$H$4="Mixed-use Building",W382,Data!U379)))</f>
        <v>0.09</v>
      </c>
      <c r="E378">
        <f>IF(Transport!$H$4="Multi-unit Residential",Data!E379,IF(Transport!$H$4="Education",Data!AM379,IF(Transport!$H$4="Mixed-use Building",X382,Data!V379)))</f>
        <v>0.12</v>
      </c>
      <c r="F378">
        <f>IF(Transport!$H$4="Multi-unit Residential",Data!F379,IF(Transport!$H$4="Education",Data!AN379,IF(Transport!$H$4="Mixed-use Building",Y382,Data!W379)))</f>
        <v>0</v>
      </c>
      <c r="G378">
        <f>IF(Transport!$H$4="Multi-unit Residential",Data!G379,IF(Transport!$H$4="Education",Data!AO379,IF(Transport!$H$4="Mixed-use Building",Z382,Data!X379)))</f>
        <v>0</v>
      </c>
      <c r="H378">
        <f>IF(Transport!$H$4="Multi-unit Residential",Data!H379,IF(Transport!$H$4="Education",Data!AP379,IF(Transport!$H$4="Mixed-use Building",AA382,Data!Y379)))</f>
        <v>0.73</v>
      </c>
      <c r="I378">
        <f>IF(Transport!$H$4="Multi-unit Residential",Data!I379,IF(Transport!$H$4="Education",Data!AQ379,IF(Transport!$H$4="Mixed-use Building",AB382,Data!Z379)))</f>
        <v>0</v>
      </c>
      <c r="J378">
        <f>IF(Transport!$H$4="Multi-unit Residential",Data!J379,IF(Transport!$H$4="Education",Data!AR379,IF(Transport!$H$4="Mixed-use Building",AC382,Data!AA379)))</f>
        <v>0</v>
      </c>
      <c r="K378">
        <f>IF(Transport!$H$4="Multi-unit Residential",Data!K379,IF(Transport!$H$4="Education",Data!AS379,IF(Transport!$H$4="Mixed-use Building",AD382,Data!AB379)))</f>
        <v>0</v>
      </c>
      <c r="L378">
        <f>IF(Transport!$H$4="Multi-unit Residential",Data!L379,IF(Transport!$H$4="Education",Data!AT379,IF(Transport!$H$4="Mixed-use Building",AE382,Data!AC379)))</f>
        <v>0.06</v>
      </c>
      <c r="M378">
        <f>IF(Transport!$H$4="Multi-unit Residential",Data!M379,IF(Transport!$H$4="Education",Data!AU379,IF(Transport!$H$4="Mixed-use Building",AF382,Data!AD379)))</f>
        <v>0.02</v>
      </c>
      <c r="N378">
        <f>IF(Transport!$H$4="Multi-unit Residential",Data!N379,IF(Transport!$H$4="Education",Data!AV379,IF(Transport!$H$4="Mixed-use Building",AG382,Data!AE379)))</f>
        <v>8.9401320660296992</v>
      </c>
      <c r="O378">
        <f>IF(Transport!$H$4="Multi-unit Residential",Data!O379,IF(Transport!$H$4="Education",Data!AW379,IF(Transport!$H$4="Mixed-use Building",AH382,Data!AF379)))</f>
        <v>174.777063</v>
      </c>
      <c r="P378">
        <f>IF(Transport!$H$4="Multi-unit Residential",Data!P379,IF(Transport!$H$4="Education",Data!AX379,IF(Transport!$H$4="Mixed-use Building",AI382,Data!AG379)))</f>
        <v>-36.868538890000004</v>
      </c>
    </row>
    <row r="379" spans="1:16" x14ac:dyDescent="0.55000000000000004">
      <c r="A379">
        <f>IF(Transport!$H$4="Multi-unit Residential",Data!A380,IF(Transport!$H$4="Education",Data!AI380,IF(Transport!$H$4="Mixed-use Building",T383,Data!R380)))</f>
        <v>138600</v>
      </c>
      <c r="B379" t="str">
        <f>IF(Transport!$H$4="Multi-unit Residential",Data!B380,IF(Transport!$H$4="Education",Data!AJ380,IF(Transport!$H$4="Mixed-use Building",U383,Data!S380)))</f>
        <v>Blockhouse Bay North East</v>
      </c>
      <c r="C379" t="str">
        <f>IF(Transport!$H$4="Multi-unit Residential",Data!C380,IF(Transport!$H$4="Education",Data!AK380,IF(Transport!$H$4="Mixed-use Building",V383,Data!T380)))</f>
        <v>New Zealand</v>
      </c>
      <c r="D379">
        <f>IF(Transport!$H$4="Multi-unit Residential",Data!D380,IF(Transport!$H$4="Education",Data!AL380,IF(Transport!$H$4="Mixed-use Building",W383,Data!U380)))</f>
        <v>0</v>
      </c>
      <c r="E379">
        <f>IF(Transport!$H$4="Multi-unit Residential",Data!E380,IF(Transport!$H$4="Education",Data!AM380,IF(Transport!$H$4="Mixed-use Building",X383,Data!V380)))</f>
        <v>0</v>
      </c>
      <c r="F379">
        <f>IF(Transport!$H$4="Multi-unit Residential",Data!F380,IF(Transport!$H$4="Education",Data!AN380,IF(Transport!$H$4="Mixed-use Building",Y383,Data!W380)))</f>
        <v>0</v>
      </c>
      <c r="G379">
        <f>IF(Transport!$H$4="Multi-unit Residential",Data!G380,IF(Transport!$H$4="Education",Data!AO380,IF(Transport!$H$4="Mixed-use Building",Z383,Data!X380)))</f>
        <v>0</v>
      </c>
      <c r="H379">
        <f>IF(Transport!$H$4="Multi-unit Residential",Data!H380,IF(Transport!$H$4="Education",Data!AP380,IF(Transport!$H$4="Mixed-use Building",AA383,Data!Y380)))</f>
        <v>1</v>
      </c>
      <c r="I379">
        <f>IF(Transport!$H$4="Multi-unit Residential",Data!I380,IF(Transport!$H$4="Education",Data!AQ380,IF(Transport!$H$4="Mixed-use Building",AB383,Data!Z380)))</f>
        <v>0</v>
      </c>
      <c r="J379">
        <f>IF(Transport!$H$4="Multi-unit Residential",Data!J380,IF(Transport!$H$4="Education",Data!AR380,IF(Transport!$H$4="Mixed-use Building",AC383,Data!AA380)))</f>
        <v>0</v>
      </c>
      <c r="K379">
        <f>IF(Transport!$H$4="Multi-unit Residential",Data!K380,IF(Transport!$H$4="Education",Data!AS380,IF(Transport!$H$4="Mixed-use Building",AD383,Data!AB380)))</f>
        <v>0</v>
      </c>
      <c r="L379">
        <f>IF(Transport!$H$4="Multi-unit Residential",Data!L380,IF(Transport!$H$4="Education",Data!AT380,IF(Transport!$H$4="Mixed-use Building",AE383,Data!AC380)))</f>
        <v>0</v>
      </c>
      <c r="M379">
        <f>IF(Transport!$H$4="Multi-unit Residential",Data!M380,IF(Transport!$H$4="Education",Data!AU380,IF(Transport!$H$4="Mixed-use Building",AF383,Data!AD380)))</f>
        <v>0.02</v>
      </c>
      <c r="N379" t="str">
        <f>IF(Transport!$H$4="Multi-unit Residential",Data!N380,IF(Transport!$H$4="Education",Data!AV380,IF(Transport!$H$4="Mixed-use Building",AG383,Data!AE380)))</f>
        <v>?</v>
      </c>
      <c r="O379">
        <f>IF(Transport!$H$4="Multi-unit Residential",Data!O380,IF(Transport!$H$4="Education",Data!AW380,IF(Transport!$H$4="Mixed-use Building",AH383,Data!AF380)))</f>
        <v>174.70821129999999</v>
      </c>
      <c r="P379">
        <f>IF(Transport!$H$4="Multi-unit Residential",Data!P380,IF(Transport!$H$4="Education",Data!AX380,IF(Transport!$H$4="Mixed-use Building",AI383,Data!AG380)))</f>
        <v>-36.914837409999997</v>
      </c>
    </row>
    <row r="380" spans="1:16" x14ac:dyDescent="0.55000000000000004">
      <c r="A380">
        <f>IF(Transport!$H$4="Multi-unit Residential",Data!A381,IF(Transport!$H$4="Education",Data!AI381,IF(Transport!$H$4="Mixed-use Building",T384,Data!R381)))</f>
        <v>138700</v>
      </c>
      <c r="B380" t="str">
        <f>IF(Transport!$H$4="Multi-unit Residential",Data!B381,IF(Transport!$H$4="Education",Data!AJ381,IF(Transport!$H$4="Mixed-use Building",U384,Data!S381)))</f>
        <v>Epsom North</v>
      </c>
      <c r="C380" t="str">
        <f>IF(Transport!$H$4="Multi-unit Residential",Data!C381,IF(Transport!$H$4="Education",Data!AK381,IF(Transport!$H$4="Mixed-use Building",V384,Data!T381)))</f>
        <v>New Zealand</v>
      </c>
      <c r="D380">
        <f>IF(Transport!$H$4="Multi-unit Residential",Data!D381,IF(Transport!$H$4="Education",Data!AL381,IF(Transport!$H$4="Mixed-use Building",W384,Data!U381)))</f>
        <v>0</v>
      </c>
      <c r="E380">
        <f>IF(Transport!$H$4="Multi-unit Residential",Data!E381,IF(Transport!$H$4="Education",Data!AM381,IF(Transport!$H$4="Mixed-use Building",X384,Data!V381)))</f>
        <v>0</v>
      </c>
      <c r="F380">
        <f>IF(Transport!$H$4="Multi-unit Residential",Data!F381,IF(Transport!$H$4="Education",Data!AN381,IF(Transport!$H$4="Mixed-use Building",Y384,Data!W381)))</f>
        <v>0</v>
      </c>
      <c r="G380">
        <f>IF(Transport!$H$4="Multi-unit Residential",Data!G381,IF(Transport!$H$4="Education",Data!AO381,IF(Transport!$H$4="Mixed-use Building",Z384,Data!X381)))</f>
        <v>0</v>
      </c>
      <c r="H380">
        <f>IF(Transport!$H$4="Multi-unit Residential",Data!H381,IF(Transport!$H$4="Education",Data!AP381,IF(Transport!$H$4="Mixed-use Building",AA384,Data!Y381)))</f>
        <v>0.93</v>
      </c>
      <c r="I380">
        <f>IF(Transport!$H$4="Multi-unit Residential",Data!I381,IF(Transport!$H$4="Education",Data!AQ381,IF(Transport!$H$4="Mixed-use Building",AB384,Data!Z381)))</f>
        <v>0</v>
      </c>
      <c r="J380">
        <f>IF(Transport!$H$4="Multi-unit Residential",Data!J381,IF(Transport!$H$4="Education",Data!AR381,IF(Transport!$H$4="Mixed-use Building",AC384,Data!AA381)))</f>
        <v>0</v>
      </c>
      <c r="K380">
        <f>IF(Transport!$H$4="Multi-unit Residential",Data!K381,IF(Transport!$H$4="Education",Data!AS381,IF(Transport!$H$4="Mixed-use Building",AD384,Data!AB381)))</f>
        <v>0</v>
      </c>
      <c r="L380">
        <f>IF(Transport!$H$4="Multi-unit Residential",Data!L381,IF(Transport!$H$4="Education",Data!AT381,IF(Transport!$H$4="Mixed-use Building",AE384,Data!AC381)))</f>
        <v>7.0000000000000007E-2</v>
      </c>
      <c r="M380">
        <f>IF(Transport!$H$4="Multi-unit Residential",Data!M381,IF(Transport!$H$4="Education",Data!AU381,IF(Transport!$H$4="Mixed-use Building",AF384,Data!AD381)))</f>
        <v>0.02</v>
      </c>
      <c r="N380">
        <f>IF(Transport!$H$4="Multi-unit Residential",Data!N381,IF(Transport!$H$4="Education",Data!AV381,IF(Transport!$H$4="Mixed-use Building",AG384,Data!AE381)))</f>
        <v>4.63283938394133</v>
      </c>
      <c r="O380">
        <f>IF(Transport!$H$4="Multi-unit Residential",Data!O381,IF(Transport!$H$4="Education",Data!AW381,IF(Transport!$H$4="Mixed-use Building",AH384,Data!AF381)))</f>
        <v>174.77071000000001</v>
      </c>
      <c r="P380">
        <f>IF(Transport!$H$4="Multi-unit Residential",Data!P381,IF(Transport!$H$4="Education",Data!AX381,IF(Transport!$H$4="Mixed-use Building",AI384,Data!AG381)))</f>
        <v>-36.876958379999998</v>
      </c>
    </row>
    <row r="381" spans="1:16" x14ac:dyDescent="0.55000000000000004">
      <c r="A381">
        <f>IF(Transport!$H$4="Multi-unit Residential",Data!A382,IF(Transport!$H$4="Education",Data!AI382,IF(Transport!$H$4="Mixed-use Building",T385,Data!R382)))</f>
        <v>138800</v>
      </c>
      <c r="B381" t="str">
        <f>IF(Transport!$H$4="Multi-unit Residential",Data!B382,IF(Transport!$H$4="Education",Data!AJ382,IF(Transport!$H$4="Mixed-use Building",U385,Data!S382)))</f>
        <v>Wesley South</v>
      </c>
      <c r="C381" t="str">
        <f>IF(Transport!$H$4="Multi-unit Residential",Data!C382,IF(Transport!$H$4="Education",Data!AK382,IF(Transport!$H$4="Mixed-use Building",V385,Data!T382)))</f>
        <v>New Zealand</v>
      </c>
      <c r="D381">
        <f>IF(Transport!$H$4="Multi-unit Residential",Data!D382,IF(Transport!$H$4="Education",Data!AL382,IF(Transport!$H$4="Mixed-use Building",W385,Data!U382)))</f>
        <v>0</v>
      </c>
      <c r="E381">
        <f>IF(Transport!$H$4="Multi-unit Residential",Data!E382,IF(Transport!$H$4="Education",Data!AM382,IF(Transport!$H$4="Mixed-use Building",X385,Data!V382)))</f>
        <v>0</v>
      </c>
      <c r="F381">
        <f>IF(Transport!$H$4="Multi-unit Residential",Data!F382,IF(Transport!$H$4="Education",Data!AN382,IF(Transport!$H$4="Mixed-use Building",Y385,Data!W382)))</f>
        <v>0</v>
      </c>
      <c r="G381">
        <f>IF(Transport!$H$4="Multi-unit Residential",Data!G382,IF(Transport!$H$4="Education",Data!AO382,IF(Transport!$H$4="Mixed-use Building",Z385,Data!X382)))</f>
        <v>0</v>
      </c>
      <c r="H381">
        <f>IF(Transport!$H$4="Multi-unit Residential",Data!H382,IF(Transport!$H$4="Education",Data!AP382,IF(Transport!$H$4="Mixed-use Building",AA385,Data!Y382)))</f>
        <v>0.96</v>
      </c>
      <c r="I381">
        <f>IF(Transport!$H$4="Multi-unit Residential",Data!I382,IF(Transport!$H$4="Education",Data!AQ382,IF(Transport!$H$4="Mixed-use Building",AB385,Data!Z382)))</f>
        <v>0.01</v>
      </c>
      <c r="J381">
        <f>IF(Transport!$H$4="Multi-unit Residential",Data!J382,IF(Transport!$H$4="Education",Data!AR382,IF(Transport!$H$4="Mixed-use Building",AC385,Data!AA382)))</f>
        <v>0</v>
      </c>
      <c r="K381">
        <f>IF(Transport!$H$4="Multi-unit Residential",Data!K382,IF(Transport!$H$4="Education",Data!AS382,IF(Transport!$H$4="Mixed-use Building",AD385,Data!AB382)))</f>
        <v>0</v>
      </c>
      <c r="L381">
        <f>IF(Transport!$H$4="Multi-unit Residential",Data!L382,IF(Transport!$H$4="Education",Data!AT382,IF(Transport!$H$4="Mixed-use Building",AE385,Data!AC382)))</f>
        <v>0.03</v>
      </c>
      <c r="M381">
        <f>IF(Transport!$H$4="Multi-unit Residential",Data!M382,IF(Transport!$H$4="Education",Data!AU382,IF(Transport!$H$4="Mixed-use Building",AF385,Data!AD382)))</f>
        <v>0.02</v>
      </c>
      <c r="N381">
        <f>IF(Transport!$H$4="Multi-unit Residential",Data!N382,IF(Transport!$H$4="Education",Data!AV382,IF(Transport!$H$4="Mixed-use Building",AG385,Data!AE382)))</f>
        <v>4.5324469336431701</v>
      </c>
      <c r="O381">
        <f>IF(Transport!$H$4="Multi-unit Residential",Data!O382,IF(Transport!$H$4="Education",Data!AW382,IF(Transport!$H$4="Mixed-use Building",AH385,Data!AF382)))</f>
        <v>174.72797009999999</v>
      </c>
      <c r="P381">
        <f>IF(Transport!$H$4="Multi-unit Residential",Data!P382,IF(Transport!$H$4="Education",Data!AX382,IF(Transport!$H$4="Mixed-use Building",AI385,Data!AG382)))</f>
        <v>-36.906522039999999</v>
      </c>
    </row>
    <row r="382" spans="1:16" x14ac:dyDescent="0.55000000000000004">
      <c r="A382">
        <f>IF(Transport!$H$4="Multi-unit Residential",Data!A383,IF(Transport!$H$4="Education",Data!AI383,IF(Transport!$H$4="Mixed-use Building",T386,Data!R383)))</f>
        <v>138900</v>
      </c>
      <c r="B382" t="str">
        <f>IF(Transport!$H$4="Multi-unit Residential",Data!B383,IF(Transport!$H$4="Education",Data!AJ383,IF(Transport!$H$4="Mixed-use Building",U386,Data!S383)))</f>
        <v>Blockhouse Bay South</v>
      </c>
      <c r="C382" t="str">
        <f>IF(Transport!$H$4="Multi-unit Residential",Data!C383,IF(Transport!$H$4="Education",Data!AK383,IF(Transport!$H$4="Mixed-use Building",V386,Data!T383)))</f>
        <v>New Zealand</v>
      </c>
      <c r="D382">
        <f>IF(Transport!$H$4="Multi-unit Residential",Data!D383,IF(Transport!$H$4="Education",Data!AL383,IF(Transport!$H$4="Mixed-use Building",W386,Data!U383)))</f>
        <v>0</v>
      </c>
      <c r="E382">
        <f>IF(Transport!$H$4="Multi-unit Residential",Data!E383,IF(Transport!$H$4="Education",Data!AM383,IF(Transport!$H$4="Mixed-use Building",X386,Data!V383)))</f>
        <v>0</v>
      </c>
      <c r="F382">
        <f>IF(Transport!$H$4="Multi-unit Residential",Data!F383,IF(Transport!$H$4="Education",Data!AN383,IF(Transport!$H$4="Mixed-use Building",Y386,Data!W383)))</f>
        <v>0</v>
      </c>
      <c r="G382">
        <f>IF(Transport!$H$4="Multi-unit Residential",Data!G383,IF(Transport!$H$4="Education",Data!AO383,IF(Transport!$H$4="Mixed-use Building",Z386,Data!X383)))</f>
        <v>0</v>
      </c>
      <c r="H382">
        <f>IF(Transport!$H$4="Multi-unit Residential",Data!H383,IF(Transport!$H$4="Education",Data!AP383,IF(Transport!$H$4="Mixed-use Building",AA386,Data!Y383)))</f>
        <v>0.94</v>
      </c>
      <c r="I382">
        <f>IF(Transport!$H$4="Multi-unit Residential",Data!I383,IF(Transport!$H$4="Education",Data!AQ383,IF(Transport!$H$4="Mixed-use Building",AB386,Data!Z383)))</f>
        <v>0</v>
      </c>
      <c r="J382">
        <f>IF(Transport!$H$4="Multi-unit Residential",Data!J383,IF(Transport!$H$4="Education",Data!AR383,IF(Transport!$H$4="Mixed-use Building",AC386,Data!AA383)))</f>
        <v>0</v>
      </c>
      <c r="K382">
        <f>IF(Transport!$H$4="Multi-unit Residential",Data!K383,IF(Transport!$H$4="Education",Data!AS383,IF(Transport!$H$4="Mixed-use Building",AD386,Data!AB383)))</f>
        <v>0</v>
      </c>
      <c r="L382">
        <f>IF(Transport!$H$4="Multi-unit Residential",Data!L383,IF(Transport!$H$4="Education",Data!AT383,IF(Transport!$H$4="Mixed-use Building",AE386,Data!AC383)))</f>
        <v>0.06</v>
      </c>
      <c r="M382">
        <f>IF(Transport!$H$4="Multi-unit Residential",Data!M383,IF(Transport!$H$4="Education",Data!AU383,IF(Transport!$H$4="Mixed-use Building",AF386,Data!AD383)))</f>
        <v>0.02</v>
      </c>
      <c r="N382">
        <f>IF(Transport!$H$4="Multi-unit Residential",Data!N383,IF(Transport!$H$4="Education",Data!AV383,IF(Transport!$H$4="Mixed-use Building",AG386,Data!AE383)))</f>
        <v>2.31287015024381</v>
      </c>
      <c r="O382">
        <f>IF(Transport!$H$4="Multi-unit Residential",Data!O383,IF(Transport!$H$4="Education",Data!AW383,IF(Transport!$H$4="Mixed-use Building",AH386,Data!AF383)))</f>
        <v>174.69839160000001</v>
      </c>
      <c r="P382">
        <f>IF(Transport!$H$4="Multi-unit Residential",Data!P383,IF(Transport!$H$4="Education",Data!AX383,IF(Transport!$H$4="Mixed-use Building",AI386,Data!AG383)))</f>
        <v>-36.925311890000003</v>
      </c>
    </row>
    <row r="383" spans="1:16" x14ac:dyDescent="0.55000000000000004">
      <c r="A383">
        <f>IF(Transport!$H$4="Multi-unit Residential",Data!A384,IF(Transport!$H$4="Education",Data!AI384,IF(Transport!$H$4="Mixed-use Building",T387,Data!R384)))</f>
        <v>139000</v>
      </c>
      <c r="B383" t="str">
        <f>IF(Transport!$H$4="Multi-unit Residential",Data!B384,IF(Transport!$H$4="Education",Data!AJ384,IF(Transport!$H$4="Mixed-use Building",U387,Data!S384)))</f>
        <v>Mount Eden East</v>
      </c>
      <c r="C383" t="str">
        <f>IF(Transport!$H$4="Multi-unit Residential",Data!C384,IF(Transport!$H$4="Education",Data!AK384,IF(Transport!$H$4="Mixed-use Building",V387,Data!T384)))</f>
        <v>New Zealand</v>
      </c>
      <c r="D383">
        <f>IF(Transport!$H$4="Multi-unit Residential",Data!D384,IF(Transport!$H$4="Education",Data!AL384,IF(Transport!$H$4="Mixed-use Building",W387,Data!U384)))</f>
        <v>0</v>
      </c>
      <c r="E383">
        <f>IF(Transport!$H$4="Multi-unit Residential",Data!E384,IF(Transport!$H$4="Education",Data!AM384,IF(Transport!$H$4="Mixed-use Building",X387,Data!V384)))</f>
        <v>0</v>
      </c>
      <c r="F383">
        <f>IF(Transport!$H$4="Multi-unit Residential",Data!F384,IF(Transport!$H$4="Education",Data!AN384,IF(Transport!$H$4="Mixed-use Building",Y387,Data!W384)))</f>
        <v>0</v>
      </c>
      <c r="G383">
        <f>IF(Transport!$H$4="Multi-unit Residential",Data!G384,IF(Transport!$H$4="Education",Data!AO384,IF(Transport!$H$4="Mixed-use Building",Z387,Data!X384)))</f>
        <v>0</v>
      </c>
      <c r="H383">
        <f>IF(Transport!$H$4="Multi-unit Residential",Data!H384,IF(Transport!$H$4="Education",Data!AP384,IF(Transport!$H$4="Mixed-use Building",AA387,Data!Y384)))</f>
        <v>0.73</v>
      </c>
      <c r="I383">
        <f>IF(Transport!$H$4="Multi-unit Residential",Data!I384,IF(Transport!$H$4="Education",Data!AQ384,IF(Transport!$H$4="Mixed-use Building",AB387,Data!Z384)))</f>
        <v>0</v>
      </c>
      <c r="J383">
        <f>IF(Transport!$H$4="Multi-unit Residential",Data!J384,IF(Transport!$H$4="Education",Data!AR384,IF(Transport!$H$4="Mixed-use Building",AC387,Data!AA384)))</f>
        <v>0</v>
      </c>
      <c r="K383">
        <f>IF(Transport!$H$4="Multi-unit Residential",Data!K384,IF(Transport!$H$4="Education",Data!AS384,IF(Transport!$H$4="Mixed-use Building",AD387,Data!AB384)))</f>
        <v>0</v>
      </c>
      <c r="L383">
        <f>IF(Transport!$H$4="Multi-unit Residential",Data!L384,IF(Transport!$H$4="Education",Data!AT384,IF(Transport!$H$4="Mixed-use Building",AE387,Data!AC384)))</f>
        <v>0.27</v>
      </c>
      <c r="M383">
        <f>IF(Transport!$H$4="Multi-unit Residential",Data!M384,IF(Transport!$H$4="Education",Data!AU384,IF(Transport!$H$4="Mixed-use Building",AF387,Data!AD384)))</f>
        <v>0.02</v>
      </c>
      <c r="N383">
        <f>IF(Transport!$H$4="Multi-unit Residential",Data!N384,IF(Transport!$H$4="Education",Data!AV384,IF(Transport!$H$4="Mixed-use Building",AG387,Data!AE384)))</f>
        <v>1.9097888547472099</v>
      </c>
      <c r="O383">
        <f>IF(Transport!$H$4="Multi-unit Residential",Data!O384,IF(Transport!$H$4="Education",Data!AW384,IF(Transport!$H$4="Mixed-use Building",AH387,Data!AF384)))</f>
        <v>174.760481</v>
      </c>
      <c r="P383">
        <f>IF(Transport!$H$4="Multi-unit Residential",Data!P384,IF(Transport!$H$4="Education",Data!AX384,IF(Transport!$H$4="Mixed-use Building",AI387,Data!AG384)))</f>
        <v>-36.88500226</v>
      </c>
    </row>
    <row r="384" spans="1:16" x14ac:dyDescent="0.55000000000000004">
      <c r="A384">
        <f>IF(Transport!$H$4="Multi-unit Residential",Data!A385,IF(Transport!$H$4="Education",Data!AI385,IF(Transport!$H$4="Mixed-use Building",T388,Data!R385)))</f>
        <v>139100</v>
      </c>
      <c r="B384" t="str">
        <f>IF(Transport!$H$4="Multi-unit Residential",Data!B385,IF(Transport!$H$4="Education",Data!AJ385,IF(Transport!$H$4="Mixed-use Building",U388,Data!S385)))</f>
        <v>Wesley East</v>
      </c>
      <c r="C384" t="str">
        <f>IF(Transport!$H$4="Multi-unit Residential",Data!C385,IF(Transport!$H$4="Education",Data!AK385,IF(Transport!$H$4="Mixed-use Building",V388,Data!T385)))</f>
        <v>New Zealand</v>
      </c>
      <c r="D384" t="str">
        <f>IF(Transport!$H$4="Multi-unit Residential",Data!D385,IF(Transport!$H$4="Education",Data!AL385,IF(Transport!$H$4="Mixed-use Building",W388,Data!U385)))</f>
        <v>?</v>
      </c>
      <c r="E384" t="str">
        <f>IF(Transport!$H$4="Multi-unit Residential",Data!E385,IF(Transport!$H$4="Education",Data!AM385,IF(Transport!$H$4="Mixed-use Building",X388,Data!V385)))</f>
        <v>?</v>
      </c>
      <c r="F384" t="str">
        <f>IF(Transport!$H$4="Multi-unit Residential",Data!F385,IF(Transport!$H$4="Education",Data!AN385,IF(Transport!$H$4="Mixed-use Building",Y388,Data!W385)))</f>
        <v>?</v>
      </c>
      <c r="G384">
        <f>IF(Transport!$H$4="Multi-unit Residential",Data!G385,IF(Transport!$H$4="Education",Data!AO385,IF(Transport!$H$4="Mixed-use Building",Z388,Data!X385)))</f>
        <v>0</v>
      </c>
      <c r="H384" t="str">
        <f>IF(Transport!$H$4="Multi-unit Residential",Data!H385,IF(Transport!$H$4="Education",Data!AP385,IF(Transport!$H$4="Mixed-use Building",AA388,Data!Y385)))</f>
        <v>?</v>
      </c>
      <c r="I384" t="str">
        <f>IF(Transport!$H$4="Multi-unit Residential",Data!I385,IF(Transport!$H$4="Education",Data!AQ385,IF(Transport!$H$4="Mixed-use Building",AB388,Data!Z385)))</f>
        <v>?</v>
      </c>
      <c r="J384">
        <f>IF(Transport!$H$4="Multi-unit Residential",Data!J385,IF(Transport!$H$4="Education",Data!AR385,IF(Transport!$H$4="Mixed-use Building",AC388,Data!AA385)))</f>
        <v>0</v>
      </c>
      <c r="K384" t="str">
        <f>IF(Transport!$H$4="Multi-unit Residential",Data!K385,IF(Transport!$H$4="Education",Data!AS385,IF(Transport!$H$4="Mixed-use Building",AD388,Data!AB385)))</f>
        <v>?</v>
      </c>
      <c r="L384" t="str">
        <f>IF(Transport!$H$4="Multi-unit Residential",Data!L385,IF(Transport!$H$4="Education",Data!AT385,IF(Transport!$H$4="Mixed-use Building",AE388,Data!AC385)))</f>
        <v>?</v>
      </c>
      <c r="M384">
        <f>IF(Transport!$H$4="Multi-unit Residential",Data!M385,IF(Transport!$H$4="Education",Data!AU385,IF(Transport!$H$4="Mixed-use Building",AF388,Data!AD385)))</f>
        <v>0.02</v>
      </c>
      <c r="N384" t="str">
        <f>IF(Transport!$H$4="Multi-unit Residential",Data!N385,IF(Transport!$H$4="Education",Data!AV385,IF(Transport!$H$4="Mixed-use Building",AG388,Data!AE385)))</f>
        <v>?</v>
      </c>
      <c r="O384">
        <f>IF(Transport!$H$4="Multi-unit Residential",Data!O385,IF(Transport!$H$4="Education",Data!AW385,IF(Transport!$H$4="Mixed-use Building",AH388,Data!AF385)))</f>
        <v>174.73405289999999</v>
      </c>
      <c r="P384">
        <f>IF(Transport!$H$4="Multi-unit Residential",Data!P385,IF(Transport!$H$4="Education",Data!AX385,IF(Transport!$H$4="Mixed-use Building",AI388,Data!AG385)))</f>
        <v>-36.903265709999999</v>
      </c>
    </row>
    <row r="385" spans="1:16" x14ac:dyDescent="0.55000000000000004">
      <c r="A385">
        <f>IF(Transport!$H$4="Multi-unit Residential",Data!A386,IF(Transport!$H$4="Education",Data!AI386,IF(Transport!$H$4="Mixed-use Building",T389,Data!R386)))</f>
        <v>139200</v>
      </c>
      <c r="B385" t="str">
        <f>IF(Transport!$H$4="Multi-unit Residential",Data!B386,IF(Transport!$H$4="Education",Data!AJ386,IF(Transport!$H$4="Mixed-use Building",U389,Data!S386)))</f>
        <v>Orakei West</v>
      </c>
      <c r="C385" t="str">
        <f>IF(Transport!$H$4="Multi-unit Residential",Data!C386,IF(Transport!$H$4="Education",Data!AK386,IF(Transport!$H$4="Mixed-use Building",V389,Data!T386)))</f>
        <v>New Zealand</v>
      </c>
      <c r="D385">
        <f>IF(Transport!$H$4="Multi-unit Residential",Data!D386,IF(Transport!$H$4="Education",Data!AL386,IF(Transport!$H$4="Mixed-use Building",W389,Data!U386)))</f>
        <v>0</v>
      </c>
      <c r="E385">
        <f>IF(Transport!$H$4="Multi-unit Residential",Data!E386,IF(Transport!$H$4="Education",Data!AM386,IF(Transport!$H$4="Mixed-use Building",X389,Data!V386)))</f>
        <v>0</v>
      </c>
      <c r="F385">
        <f>IF(Transport!$H$4="Multi-unit Residential",Data!F386,IF(Transport!$H$4="Education",Data!AN386,IF(Transport!$H$4="Mixed-use Building",Y389,Data!W386)))</f>
        <v>0</v>
      </c>
      <c r="G385">
        <f>IF(Transport!$H$4="Multi-unit Residential",Data!G386,IF(Transport!$H$4="Education",Data!AO386,IF(Transport!$H$4="Mixed-use Building",Z389,Data!X386)))</f>
        <v>0</v>
      </c>
      <c r="H385">
        <f>IF(Transport!$H$4="Multi-unit Residential",Data!H386,IF(Transport!$H$4="Education",Data!AP386,IF(Transport!$H$4="Mixed-use Building",AA389,Data!Y386)))</f>
        <v>0.82</v>
      </c>
      <c r="I385">
        <f>IF(Transport!$H$4="Multi-unit Residential",Data!I386,IF(Transport!$H$4="Education",Data!AQ386,IF(Transport!$H$4="Mixed-use Building",AB389,Data!Z386)))</f>
        <v>0</v>
      </c>
      <c r="J385">
        <f>IF(Transport!$H$4="Multi-unit Residential",Data!J386,IF(Transport!$H$4="Education",Data!AR386,IF(Transport!$H$4="Mixed-use Building",AC389,Data!AA386)))</f>
        <v>0</v>
      </c>
      <c r="K385">
        <f>IF(Transport!$H$4="Multi-unit Residential",Data!K386,IF(Transport!$H$4="Education",Data!AS386,IF(Transport!$H$4="Mixed-use Building",AD389,Data!AB386)))</f>
        <v>0</v>
      </c>
      <c r="L385">
        <f>IF(Transport!$H$4="Multi-unit Residential",Data!L386,IF(Transport!$H$4="Education",Data!AT386,IF(Transport!$H$4="Mixed-use Building",AE389,Data!AC386)))</f>
        <v>0.18</v>
      </c>
      <c r="M385">
        <f>IF(Transport!$H$4="Multi-unit Residential",Data!M386,IF(Transport!$H$4="Education",Data!AU386,IF(Transport!$H$4="Mixed-use Building",AF389,Data!AD386)))</f>
        <v>0.02</v>
      </c>
      <c r="N385">
        <f>IF(Transport!$H$4="Multi-unit Residential",Data!N386,IF(Transport!$H$4="Education",Data!AV386,IF(Transport!$H$4="Mixed-use Building",AG389,Data!AE386)))</f>
        <v>0.458446374947653</v>
      </c>
      <c r="O385">
        <f>IF(Transport!$H$4="Multi-unit Residential",Data!O386,IF(Transport!$H$4="Education",Data!AW386,IF(Transport!$H$4="Mixed-use Building",AH389,Data!AF386)))</f>
        <v>174.81264089999999</v>
      </c>
      <c r="P385">
        <f>IF(Transport!$H$4="Multi-unit Residential",Data!P386,IF(Transport!$H$4="Education",Data!AX386,IF(Transport!$H$4="Mixed-use Building",AI389,Data!AG386)))</f>
        <v>-36.856371410000001</v>
      </c>
    </row>
    <row r="386" spans="1:16" x14ac:dyDescent="0.55000000000000004">
      <c r="A386">
        <f>IF(Transport!$H$4="Multi-unit Residential",Data!A387,IF(Transport!$H$4="Education",Data!AI387,IF(Transport!$H$4="Mixed-use Building",T390,Data!R387)))</f>
        <v>139300</v>
      </c>
      <c r="B386" t="str">
        <f>IF(Transport!$H$4="Multi-unit Residential",Data!B387,IF(Transport!$H$4="Education",Data!AJ387,IF(Transport!$H$4="Mixed-use Building",U390,Data!S387)))</f>
        <v>Maungawhau</v>
      </c>
      <c r="C386" t="str">
        <f>IF(Transport!$H$4="Multi-unit Residential",Data!C387,IF(Transport!$H$4="Education",Data!AK387,IF(Transport!$H$4="Mixed-use Building",V390,Data!T387)))</f>
        <v>New Zealand</v>
      </c>
      <c r="D386">
        <f>IF(Transport!$H$4="Multi-unit Residential",Data!D387,IF(Transport!$H$4="Education",Data!AL387,IF(Transport!$H$4="Mixed-use Building",W390,Data!U387)))</f>
        <v>0</v>
      </c>
      <c r="E386">
        <f>IF(Transport!$H$4="Multi-unit Residential",Data!E387,IF(Transport!$H$4="Education",Data!AM387,IF(Transport!$H$4="Mixed-use Building",X390,Data!V387)))</f>
        <v>0</v>
      </c>
      <c r="F386">
        <f>IF(Transport!$H$4="Multi-unit Residential",Data!F387,IF(Transport!$H$4="Education",Data!AN387,IF(Transport!$H$4="Mixed-use Building",Y390,Data!W387)))</f>
        <v>0</v>
      </c>
      <c r="G386">
        <f>IF(Transport!$H$4="Multi-unit Residential",Data!G387,IF(Transport!$H$4="Education",Data!AO387,IF(Transport!$H$4="Mixed-use Building",Z390,Data!X387)))</f>
        <v>0</v>
      </c>
      <c r="H386">
        <f>IF(Transport!$H$4="Multi-unit Residential",Data!H387,IF(Transport!$H$4="Education",Data!AP387,IF(Transport!$H$4="Mixed-use Building",AA390,Data!Y387)))</f>
        <v>0.75</v>
      </c>
      <c r="I386">
        <f>IF(Transport!$H$4="Multi-unit Residential",Data!I387,IF(Transport!$H$4="Education",Data!AQ387,IF(Transport!$H$4="Mixed-use Building",AB390,Data!Z387)))</f>
        <v>0</v>
      </c>
      <c r="J386">
        <f>IF(Transport!$H$4="Multi-unit Residential",Data!J387,IF(Transport!$H$4="Education",Data!AR387,IF(Transport!$H$4="Mixed-use Building",AC390,Data!AA387)))</f>
        <v>0</v>
      </c>
      <c r="K386">
        <f>IF(Transport!$H$4="Multi-unit Residential",Data!K387,IF(Transport!$H$4="Education",Data!AS387,IF(Transport!$H$4="Mixed-use Building",AD390,Data!AB387)))</f>
        <v>0</v>
      </c>
      <c r="L386">
        <f>IF(Transport!$H$4="Multi-unit Residential",Data!L387,IF(Transport!$H$4="Education",Data!AT387,IF(Transport!$H$4="Mixed-use Building",AE390,Data!AC387)))</f>
        <v>0.25</v>
      </c>
      <c r="M386">
        <f>IF(Transport!$H$4="Multi-unit Residential",Data!M387,IF(Transport!$H$4="Education",Data!AU387,IF(Transport!$H$4="Mixed-use Building",AF390,Data!AD387)))</f>
        <v>0.02</v>
      </c>
      <c r="N386">
        <f>IF(Transport!$H$4="Multi-unit Residential",Data!N387,IF(Transport!$H$4="Education",Data!AV387,IF(Transport!$H$4="Mixed-use Building",AG390,Data!AE387)))</f>
        <v>0.347182363892518</v>
      </c>
      <c r="O386">
        <f>IF(Transport!$H$4="Multi-unit Residential",Data!O387,IF(Transport!$H$4="Education",Data!AW387,IF(Transport!$H$4="Mixed-use Building",AH390,Data!AF387)))</f>
        <v>174.7542555</v>
      </c>
      <c r="P386">
        <f>IF(Transport!$H$4="Multi-unit Residential",Data!P387,IF(Transport!$H$4="Education",Data!AX387,IF(Transport!$H$4="Mixed-use Building",AI390,Data!AG387)))</f>
        <v>-36.890916750000002</v>
      </c>
    </row>
    <row r="387" spans="1:16" x14ac:dyDescent="0.55000000000000004">
      <c r="A387">
        <f>IF(Transport!$H$4="Multi-unit Residential",Data!A388,IF(Transport!$H$4="Education",Data!AI388,IF(Transport!$H$4="Mixed-use Building",T391,Data!R388)))</f>
        <v>139400</v>
      </c>
      <c r="B387" t="str">
        <f>IF(Transport!$H$4="Multi-unit Residential",Data!B388,IF(Transport!$H$4="Education",Data!AJ388,IF(Transport!$H$4="Mixed-use Building",U391,Data!S388)))</f>
        <v>Remuera West</v>
      </c>
      <c r="C387" t="str">
        <f>IF(Transport!$H$4="Multi-unit Residential",Data!C388,IF(Transport!$H$4="Education",Data!AK388,IF(Transport!$H$4="Mixed-use Building",V391,Data!T388)))</f>
        <v>New Zealand</v>
      </c>
      <c r="D387">
        <f>IF(Transport!$H$4="Multi-unit Residential",Data!D388,IF(Transport!$H$4="Education",Data!AL388,IF(Transport!$H$4="Mixed-use Building",W391,Data!U388)))</f>
        <v>0</v>
      </c>
      <c r="E387">
        <f>IF(Transport!$H$4="Multi-unit Residential",Data!E388,IF(Transport!$H$4="Education",Data!AM388,IF(Transport!$H$4="Mixed-use Building",X391,Data!V388)))</f>
        <v>0</v>
      </c>
      <c r="F387">
        <f>IF(Transport!$H$4="Multi-unit Residential",Data!F388,IF(Transport!$H$4="Education",Data!AN388,IF(Transport!$H$4="Mixed-use Building",Y391,Data!W388)))</f>
        <v>0</v>
      </c>
      <c r="G387">
        <f>IF(Transport!$H$4="Multi-unit Residential",Data!G388,IF(Transport!$H$4="Education",Data!AO388,IF(Transport!$H$4="Mixed-use Building",Z391,Data!X388)))</f>
        <v>0</v>
      </c>
      <c r="H387">
        <f>IF(Transport!$H$4="Multi-unit Residential",Data!H388,IF(Transport!$H$4="Education",Data!AP388,IF(Transport!$H$4="Mixed-use Building",AA391,Data!Y388)))</f>
        <v>0.96</v>
      </c>
      <c r="I387">
        <f>IF(Transport!$H$4="Multi-unit Residential",Data!I388,IF(Transport!$H$4="Education",Data!AQ388,IF(Transport!$H$4="Mixed-use Building",AB391,Data!Z388)))</f>
        <v>0</v>
      </c>
      <c r="J387">
        <f>IF(Transport!$H$4="Multi-unit Residential",Data!J388,IF(Transport!$H$4="Education",Data!AR388,IF(Transport!$H$4="Mixed-use Building",AC391,Data!AA388)))</f>
        <v>0</v>
      </c>
      <c r="K387">
        <f>IF(Transport!$H$4="Multi-unit Residential",Data!K388,IF(Transport!$H$4="Education",Data!AS388,IF(Transport!$H$4="Mixed-use Building",AD391,Data!AB388)))</f>
        <v>0</v>
      </c>
      <c r="L387">
        <f>IF(Transport!$H$4="Multi-unit Residential",Data!L388,IF(Transport!$H$4="Education",Data!AT388,IF(Transport!$H$4="Mixed-use Building",AE391,Data!AC388)))</f>
        <v>0.04</v>
      </c>
      <c r="M387">
        <f>IF(Transport!$H$4="Multi-unit Residential",Data!M388,IF(Transport!$H$4="Education",Data!AU388,IF(Transport!$H$4="Mixed-use Building",AF391,Data!AD388)))</f>
        <v>0.02</v>
      </c>
      <c r="N387">
        <f>IF(Transport!$H$4="Multi-unit Residential",Data!N388,IF(Transport!$H$4="Education",Data!AV388,IF(Transport!$H$4="Mixed-use Building",AG391,Data!AE388)))</f>
        <v>3.9492622092651199</v>
      </c>
      <c r="O387">
        <f>IF(Transport!$H$4="Multi-unit Residential",Data!O388,IF(Transport!$H$4="Education",Data!AW388,IF(Transport!$H$4="Mixed-use Building",AH391,Data!AF388)))</f>
        <v>174.78592759999901</v>
      </c>
      <c r="P387">
        <f>IF(Transport!$H$4="Multi-unit Residential",Data!P388,IF(Transport!$H$4="Education",Data!AX388,IF(Transport!$H$4="Mixed-use Building",AI391,Data!AG388)))</f>
        <v>-36.870087429999998</v>
      </c>
    </row>
    <row r="388" spans="1:16" x14ac:dyDescent="0.55000000000000004">
      <c r="A388">
        <f>IF(Transport!$H$4="Multi-unit Residential",Data!A389,IF(Transport!$H$4="Education",Data!AI389,IF(Transport!$H$4="Mixed-use Building",T392,Data!R389)))</f>
        <v>139500</v>
      </c>
      <c r="B388" t="str">
        <f>IF(Transport!$H$4="Multi-unit Residential",Data!B389,IF(Transport!$H$4="Education",Data!AJ389,IF(Transport!$H$4="Mixed-use Building",U392,Data!S389)))</f>
        <v>Blockhouse Bay East</v>
      </c>
      <c r="C388" t="str">
        <f>IF(Transport!$H$4="Multi-unit Residential",Data!C389,IF(Transport!$H$4="Education",Data!AK389,IF(Transport!$H$4="Mixed-use Building",V392,Data!T389)))</f>
        <v>New Zealand</v>
      </c>
      <c r="D388">
        <f>IF(Transport!$H$4="Multi-unit Residential",Data!D389,IF(Transport!$H$4="Education",Data!AL389,IF(Transport!$H$4="Mixed-use Building",W392,Data!U389)))</f>
        <v>0</v>
      </c>
      <c r="E388">
        <f>IF(Transport!$H$4="Multi-unit Residential",Data!E389,IF(Transport!$H$4="Education",Data!AM389,IF(Transport!$H$4="Mixed-use Building",X392,Data!V389)))</f>
        <v>0</v>
      </c>
      <c r="F388">
        <f>IF(Transport!$H$4="Multi-unit Residential",Data!F389,IF(Transport!$H$4="Education",Data!AN389,IF(Transport!$H$4="Mixed-use Building",Y392,Data!W389)))</f>
        <v>0</v>
      </c>
      <c r="G388">
        <f>IF(Transport!$H$4="Multi-unit Residential",Data!G389,IF(Transport!$H$4="Education",Data!AO389,IF(Transport!$H$4="Mixed-use Building",Z392,Data!X389)))</f>
        <v>0</v>
      </c>
      <c r="H388">
        <f>IF(Transport!$H$4="Multi-unit Residential",Data!H389,IF(Transport!$H$4="Education",Data!AP389,IF(Transport!$H$4="Mixed-use Building",AA392,Data!Y389)))</f>
        <v>1</v>
      </c>
      <c r="I388">
        <f>IF(Transport!$H$4="Multi-unit Residential",Data!I389,IF(Transport!$H$4="Education",Data!AQ389,IF(Transport!$H$4="Mixed-use Building",AB392,Data!Z389)))</f>
        <v>0</v>
      </c>
      <c r="J388">
        <f>IF(Transport!$H$4="Multi-unit Residential",Data!J389,IF(Transport!$H$4="Education",Data!AR389,IF(Transport!$H$4="Mixed-use Building",AC392,Data!AA389)))</f>
        <v>0</v>
      </c>
      <c r="K388">
        <f>IF(Transport!$H$4="Multi-unit Residential",Data!K389,IF(Transport!$H$4="Education",Data!AS389,IF(Transport!$H$4="Mixed-use Building",AD392,Data!AB389)))</f>
        <v>0</v>
      </c>
      <c r="L388">
        <f>IF(Transport!$H$4="Multi-unit Residential",Data!L389,IF(Transport!$H$4="Education",Data!AT389,IF(Transport!$H$4="Mixed-use Building",AE392,Data!AC389)))</f>
        <v>0</v>
      </c>
      <c r="M388">
        <f>IF(Transport!$H$4="Multi-unit Residential",Data!M389,IF(Transport!$H$4="Education",Data!AU389,IF(Transport!$H$4="Mixed-use Building",AF392,Data!AD389)))</f>
        <v>0.02</v>
      </c>
      <c r="N388">
        <f>IF(Transport!$H$4="Multi-unit Residential",Data!N389,IF(Transport!$H$4="Education",Data!AV389,IF(Transport!$H$4="Mixed-use Building",AG392,Data!AE389)))</f>
        <v>3.1061474054583602</v>
      </c>
      <c r="O388">
        <f>IF(Transport!$H$4="Multi-unit Residential",Data!O389,IF(Transport!$H$4="Education",Data!AW389,IF(Transport!$H$4="Mixed-use Building",AH392,Data!AF389)))</f>
        <v>174.70934259999899</v>
      </c>
      <c r="P388">
        <f>IF(Transport!$H$4="Multi-unit Residential",Data!P389,IF(Transport!$H$4="Education",Data!AX389,IF(Transport!$H$4="Mixed-use Building",AI392,Data!AG389)))</f>
        <v>-36.92106193</v>
      </c>
    </row>
    <row r="389" spans="1:16" x14ac:dyDescent="0.55000000000000004">
      <c r="A389">
        <f>IF(Transport!$H$4="Multi-unit Residential",Data!A390,IF(Transport!$H$4="Education",Data!AI390,IF(Transport!$H$4="Mixed-use Building",T393,Data!R390)))</f>
        <v>139600</v>
      </c>
      <c r="B389" t="str">
        <f>IF(Transport!$H$4="Multi-unit Residential",Data!B390,IF(Transport!$H$4="Education",Data!AJ390,IF(Transport!$H$4="Mixed-use Building",U393,Data!S390)))</f>
        <v>Lynfield North</v>
      </c>
      <c r="C389" t="str">
        <f>IF(Transport!$H$4="Multi-unit Residential",Data!C390,IF(Transport!$H$4="Education",Data!AK390,IF(Transport!$H$4="Mixed-use Building",V393,Data!T390)))</f>
        <v>New Zealand</v>
      </c>
      <c r="D389">
        <f>IF(Transport!$H$4="Multi-unit Residential",Data!D390,IF(Transport!$H$4="Education",Data!AL390,IF(Transport!$H$4="Mixed-use Building",W393,Data!U390)))</f>
        <v>0</v>
      </c>
      <c r="E389">
        <f>IF(Transport!$H$4="Multi-unit Residential",Data!E390,IF(Transport!$H$4="Education",Data!AM390,IF(Transport!$H$4="Mixed-use Building",X393,Data!V390)))</f>
        <v>0</v>
      </c>
      <c r="F389">
        <f>IF(Transport!$H$4="Multi-unit Residential",Data!F390,IF(Transport!$H$4="Education",Data!AN390,IF(Transport!$H$4="Mixed-use Building",Y393,Data!W390)))</f>
        <v>0</v>
      </c>
      <c r="G389">
        <f>IF(Transport!$H$4="Multi-unit Residential",Data!G390,IF(Transport!$H$4="Education",Data!AO390,IF(Transport!$H$4="Mixed-use Building",Z393,Data!X390)))</f>
        <v>0</v>
      </c>
      <c r="H389">
        <f>IF(Transport!$H$4="Multi-unit Residential",Data!H390,IF(Transport!$H$4="Education",Data!AP390,IF(Transport!$H$4="Mixed-use Building",AA393,Data!Y390)))</f>
        <v>0.87</v>
      </c>
      <c r="I389">
        <f>IF(Transport!$H$4="Multi-unit Residential",Data!I390,IF(Transport!$H$4="Education",Data!AQ390,IF(Transport!$H$4="Mixed-use Building",AB393,Data!Z390)))</f>
        <v>0</v>
      </c>
      <c r="J389">
        <f>IF(Transport!$H$4="Multi-unit Residential",Data!J390,IF(Transport!$H$4="Education",Data!AR390,IF(Transport!$H$4="Mixed-use Building",AC393,Data!AA390)))</f>
        <v>0</v>
      </c>
      <c r="K389">
        <f>IF(Transport!$H$4="Multi-unit Residential",Data!K390,IF(Transport!$H$4="Education",Data!AS390,IF(Transport!$H$4="Mixed-use Building",AD393,Data!AB390)))</f>
        <v>0</v>
      </c>
      <c r="L389">
        <f>IF(Transport!$H$4="Multi-unit Residential",Data!L390,IF(Transport!$H$4="Education",Data!AT390,IF(Transport!$H$4="Mixed-use Building",AE393,Data!AC390)))</f>
        <v>0.13</v>
      </c>
      <c r="M389">
        <f>IF(Transport!$H$4="Multi-unit Residential",Data!M390,IF(Transport!$H$4="Education",Data!AU390,IF(Transport!$H$4="Mixed-use Building",AF393,Data!AD390)))</f>
        <v>0.02</v>
      </c>
      <c r="N389">
        <f>IF(Transport!$H$4="Multi-unit Residential",Data!N390,IF(Transport!$H$4="Education",Data!AV390,IF(Transport!$H$4="Mixed-use Building",AG393,Data!AE390)))</f>
        <v>1.85727126131335</v>
      </c>
      <c r="O389">
        <f>IF(Transport!$H$4="Multi-unit Residential",Data!O390,IF(Transport!$H$4="Education",Data!AW390,IF(Transport!$H$4="Mixed-use Building",AH393,Data!AF390)))</f>
        <v>174.71763039999999</v>
      </c>
      <c r="P389">
        <f>IF(Transport!$H$4="Multi-unit Residential",Data!P390,IF(Transport!$H$4="Education",Data!AX390,IF(Transport!$H$4="Mixed-use Building",AI393,Data!AG390)))</f>
        <v>-36.919527709999997</v>
      </c>
    </row>
    <row r="390" spans="1:16" x14ac:dyDescent="0.55000000000000004">
      <c r="A390">
        <f>IF(Transport!$H$4="Multi-unit Residential",Data!A391,IF(Transport!$H$4="Education",Data!AI391,IF(Transport!$H$4="Mixed-use Building",T394,Data!R391)))</f>
        <v>139700</v>
      </c>
      <c r="B390" t="str">
        <f>IF(Transport!$H$4="Multi-unit Residential",Data!B391,IF(Transport!$H$4="Education",Data!AJ391,IF(Transport!$H$4="Mixed-use Building",U394,Data!S391)))</f>
        <v>Mount Roskill North</v>
      </c>
      <c r="C390" t="str">
        <f>IF(Transport!$H$4="Multi-unit Residential",Data!C391,IF(Transport!$H$4="Education",Data!AK391,IF(Transport!$H$4="Mixed-use Building",V394,Data!T391)))</f>
        <v>New Zealand</v>
      </c>
      <c r="D390">
        <f>IF(Transport!$H$4="Multi-unit Residential",Data!D391,IF(Transport!$H$4="Education",Data!AL391,IF(Transport!$H$4="Mixed-use Building",W394,Data!U391)))</f>
        <v>0</v>
      </c>
      <c r="E390">
        <f>IF(Transport!$H$4="Multi-unit Residential",Data!E391,IF(Transport!$H$4="Education",Data!AM391,IF(Transport!$H$4="Mixed-use Building",X394,Data!V391)))</f>
        <v>0.04</v>
      </c>
      <c r="F390">
        <f>IF(Transport!$H$4="Multi-unit Residential",Data!F391,IF(Transport!$H$4="Education",Data!AN391,IF(Transport!$H$4="Mixed-use Building",Y394,Data!W391)))</f>
        <v>0</v>
      </c>
      <c r="G390">
        <f>IF(Transport!$H$4="Multi-unit Residential",Data!G391,IF(Transport!$H$4="Education",Data!AO391,IF(Transport!$H$4="Mixed-use Building",Z394,Data!X391)))</f>
        <v>0</v>
      </c>
      <c r="H390">
        <f>IF(Transport!$H$4="Multi-unit Residential",Data!H391,IF(Transport!$H$4="Education",Data!AP391,IF(Transport!$H$4="Mixed-use Building",AA394,Data!Y391)))</f>
        <v>0.87</v>
      </c>
      <c r="I390">
        <f>IF(Transport!$H$4="Multi-unit Residential",Data!I391,IF(Transport!$H$4="Education",Data!AQ391,IF(Transport!$H$4="Mixed-use Building",AB394,Data!Z391)))</f>
        <v>0</v>
      </c>
      <c r="J390">
        <f>IF(Transport!$H$4="Multi-unit Residential",Data!J391,IF(Transport!$H$4="Education",Data!AR391,IF(Transport!$H$4="Mixed-use Building",AC394,Data!AA391)))</f>
        <v>0</v>
      </c>
      <c r="K390">
        <f>IF(Transport!$H$4="Multi-unit Residential",Data!K391,IF(Transport!$H$4="Education",Data!AS391,IF(Transport!$H$4="Mixed-use Building",AD394,Data!AB391)))</f>
        <v>0</v>
      </c>
      <c r="L390">
        <f>IF(Transport!$H$4="Multi-unit Residential",Data!L391,IF(Transport!$H$4="Education",Data!AT391,IF(Transport!$H$4="Mixed-use Building",AE394,Data!AC391)))</f>
        <v>0.09</v>
      </c>
      <c r="M390">
        <f>IF(Transport!$H$4="Multi-unit Residential",Data!M391,IF(Transport!$H$4="Education",Data!AU391,IF(Transport!$H$4="Mixed-use Building",AF394,Data!AD391)))</f>
        <v>0.02</v>
      </c>
      <c r="N390">
        <f>IF(Transport!$H$4="Multi-unit Residential",Data!N391,IF(Transport!$H$4="Education",Data!AV391,IF(Transport!$H$4="Mixed-use Building",AG394,Data!AE391)))</f>
        <v>1.7341573644418</v>
      </c>
      <c r="O390">
        <f>IF(Transport!$H$4="Multi-unit Residential",Data!O391,IF(Transport!$H$4="Education",Data!AW391,IF(Transport!$H$4="Mixed-use Building",AH394,Data!AF391)))</f>
        <v>174.74421340000001</v>
      </c>
      <c r="P390">
        <f>IF(Transport!$H$4="Multi-unit Residential",Data!P391,IF(Transport!$H$4="Education",Data!AX391,IF(Transport!$H$4="Mixed-use Building",AI394,Data!AG391)))</f>
        <v>-36.900539330000001</v>
      </c>
    </row>
    <row r="391" spans="1:16" x14ac:dyDescent="0.55000000000000004">
      <c r="A391">
        <f>IF(Transport!$H$4="Multi-unit Residential",Data!A392,IF(Transport!$H$4="Education",Data!AI392,IF(Transport!$H$4="Mixed-use Building",T395,Data!R392)))</f>
        <v>139800</v>
      </c>
      <c r="B391" t="str">
        <f>IF(Transport!$H$4="Multi-unit Residential",Data!B392,IF(Transport!$H$4="Education",Data!AJ392,IF(Transport!$H$4="Mixed-use Building",U395,Data!S392)))</f>
        <v>Mount Roskill White Swan</v>
      </c>
      <c r="C391" t="str">
        <f>IF(Transport!$H$4="Multi-unit Residential",Data!C392,IF(Transport!$H$4="Education",Data!AK392,IF(Transport!$H$4="Mixed-use Building",V395,Data!T392)))</f>
        <v>New Zealand</v>
      </c>
      <c r="D391">
        <f>IF(Transport!$H$4="Multi-unit Residential",Data!D392,IF(Transport!$H$4="Education",Data!AL392,IF(Transport!$H$4="Mixed-use Building",W395,Data!U392)))</f>
        <v>0</v>
      </c>
      <c r="E391">
        <f>IF(Transport!$H$4="Multi-unit Residential",Data!E392,IF(Transport!$H$4="Education",Data!AM392,IF(Transport!$H$4="Mixed-use Building",X395,Data!V392)))</f>
        <v>0</v>
      </c>
      <c r="F391">
        <f>IF(Transport!$H$4="Multi-unit Residential",Data!F392,IF(Transport!$H$4="Education",Data!AN392,IF(Transport!$H$4="Mixed-use Building",Y395,Data!W392)))</f>
        <v>0</v>
      </c>
      <c r="G391">
        <f>IF(Transport!$H$4="Multi-unit Residential",Data!G392,IF(Transport!$H$4="Education",Data!AO392,IF(Transport!$H$4="Mixed-use Building",Z395,Data!X392)))</f>
        <v>0</v>
      </c>
      <c r="H391">
        <f>IF(Transport!$H$4="Multi-unit Residential",Data!H392,IF(Transport!$H$4="Education",Data!AP392,IF(Transport!$H$4="Mixed-use Building",AA395,Data!Y392)))</f>
        <v>0.89</v>
      </c>
      <c r="I391">
        <f>IF(Transport!$H$4="Multi-unit Residential",Data!I392,IF(Transport!$H$4="Education",Data!AQ392,IF(Transport!$H$4="Mixed-use Building",AB395,Data!Z392)))</f>
        <v>0</v>
      </c>
      <c r="J391">
        <f>IF(Transport!$H$4="Multi-unit Residential",Data!J392,IF(Transport!$H$4="Education",Data!AR392,IF(Transport!$H$4="Mixed-use Building",AC395,Data!AA392)))</f>
        <v>0</v>
      </c>
      <c r="K391">
        <f>IF(Transport!$H$4="Multi-unit Residential",Data!K392,IF(Transport!$H$4="Education",Data!AS392,IF(Transport!$H$4="Mixed-use Building",AD395,Data!AB392)))</f>
        <v>0</v>
      </c>
      <c r="L391">
        <f>IF(Transport!$H$4="Multi-unit Residential",Data!L392,IF(Transport!$H$4="Education",Data!AT392,IF(Transport!$H$4="Mixed-use Building",AE395,Data!AC392)))</f>
        <v>0.11</v>
      </c>
      <c r="M391">
        <f>IF(Transport!$H$4="Multi-unit Residential",Data!M392,IF(Transport!$H$4="Education",Data!AU392,IF(Transport!$H$4="Mixed-use Building",AF395,Data!AD392)))</f>
        <v>0.02</v>
      </c>
      <c r="N391">
        <f>IF(Transport!$H$4="Multi-unit Residential",Data!N392,IF(Transport!$H$4="Education",Data!AV392,IF(Transport!$H$4="Mixed-use Building",AG395,Data!AE392)))</f>
        <v>0.50958979908504198</v>
      </c>
      <c r="O391">
        <f>IF(Transport!$H$4="Multi-unit Residential",Data!O392,IF(Transport!$H$4="Education",Data!AW392,IF(Transport!$H$4="Mixed-use Building",AH395,Data!AF392)))</f>
        <v>174.72598540000001</v>
      </c>
      <c r="P391">
        <f>IF(Transport!$H$4="Multi-unit Residential",Data!P392,IF(Transport!$H$4="Education",Data!AX392,IF(Transport!$H$4="Mixed-use Building",AI395,Data!AG392)))</f>
        <v>-36.914844690000002</v>
      </c>
    </row>
    <row r="392" spans="1:16" x14ac:dyDescent="0.55000000000000004">
      <c r="A392">
        <f>IF(Transport!$H$4="Multi-unit Residential",Data!A393,IF(Transport!$H$4="Education",Data!AI393,IF(Transport!$H$4="Mixed-use Building",T396,Data!R393)))</f>
        <v>139900</v>
      </c>
      <c r="B392" t="str">
        <f>IF(Transport!$H$4="Multi-unit Residential",Data!B393,IF(Transport!$H$4="Education",Data!AJ393,IF(Transport!$H$4="Mixed-use Building",U396,Data!S393)))</f>
        <v>Mount Eden South</v>
      </c>
      <c r="C392" t="str">
        <f>IF(Transport!$H$4="Multi-unit Residential",Data!C393,IF(Transport!$H$4="Education",Data!AK393,IF(Transport!$H$4="Mixed-use Building",V396,Data!T393)))</f>
        <v>New Zealand</v>
      </c>
      <c r="D392">
        <f>IF(Transport!$H$4="Multi-unit Residential",Data!D393,IF(Transport!$H$4="Education",Data!AL393,IF(Transport!$H$4="Mixed-use Building",W396,Data!U393)))</f>
        <v>0</v>
      </c>
      <c r="E392">
        <f>IF(Transport!$H$4="Multi-unit Residential",Data!E393,IF(Transport!$H$4="Education",Data!AM393,IF(Transport!$H$4="Mixed-use Building",X396,Data!V393)))</f>
        <v>0</v>
      </c>
      <c r="F392">
        <f>IF(Transport!$H$4="Multi-unit Residential",Data!F393,IF(Transport!$H$4="Education",Data!AN393,IF(Transport!$H$4="Mixed-use Building",Y396,Data!W393)))</f>
        <v>0</v>
      </c>
      <c r="G392">
        <f>IF(Transport!$H$4="Multi-unit Residential",Data!G393,IF(Transport!$H$4="Education",Data!AO393,IF(Transport!$H$4="Mixed-use Building",Z396,Data!X393)))</f>
        <v>0</v>
      </c>
      <c r="H392">
        <f>IF(Transport!$H$4="Multi-unit Residential",Data!H393,IF(Transport!$H$4="Education",Data!AP393,IF(Transport!$H$4="Mixed-use Building",AA396,Data!Y393)))</f>
        <v>0.69</v>
      </c>
      <c r="I392">
        <f>IF(Transport!$H$4="Multi-unit Residential",Data!I393,IF(Transport!$H$4="Education",Data!AQ393,IF(Transport!$H$4="Mixed-use Building",AB396,Data!Z393)))</f>
        <v>0</v>
      </c>
      <c r="J392">
        <f>IF(Transport!$H$4="Multi-unit Residential",Data!J393,IF(Transport!$H$4="Education",Data!AR393,IF(Transport!$H$4="Mixed-use Building",AC396,Data!AA393)))</f>
        <v>0</v>
      </c>
      <c r="K392">
        <f>IF(Transport!$H$4="Multi-unit Residential",Data!K393,IF(Transport!$H$4="Education",Data!AS393,IF(Transport!$H$4="Mixed-use Building",AD396,Data!AB393)))</f>
        <v>0</v>
      </c>
      <c r="L392">
        <f>IF(Transport!$H$4="Multi-unit Residential",Data!L393,IF(Transport!$H$4="Education",Data!AT393,IF(Transport!$H$4="Mixed-use Building",AE396,Data!AC393)))</f>
        <v>0.31</v>
      </c>
      <c r="M392">
        <f>IF(Transport!$H$4="Multi-unit Residential",Data!M393,IF(Transport!$H$4="Education",Data!AU393,IF(Transport!$H$4="Mixed-use Building",AF396,Data!AD393)))</f>
        <v>0.02</v>
      </c>
      <c r="N392">
        <f>IF(Transport!$H$4="Multi-unit Residential",Data!N393,IF(Transport!$H$4="Education",Data!AV393,IF(Transport!$H$4="Mixed-use Building",AG396,Data!AE393)))</f>
        <v>0.12757076720939201</v>
      </c>
      <c r="O392">
        <f>IF(Transport!$H$4="Multi-unit Residential",Data!O393,IF(Transport!$H$4="Education",Data!AW393,IF(Transport!$H$4="Mixed-use Building",AH396,Data!AF393)))</f>
        <v>174.7544877</v>
      </c>
      <c r="P392">
        <f>IF(Transport!$H$4="Multi-unit Residential",Data!P393,IF(Transport!$H$4="Education",Data!AX393,IF(Transport!$H$4="Mixed-use Building",AI396,Data!AG393)))</f>
        <v>-36.895825109999997</v>
      </c>
    </row>
    <row r="393" spans="1:16" x14ac:dyDescent="0.55000000000000004">
      <c r="A393">
        <f>IF(Transport!$H$4="Multi-unit Residential",Data!A394,IF(Transport!$H$4="Education",Data!AI394,IF(Transport!$H$4="Mixed-use Building",T397,Data!R394)))</f>
        <v>140000</v>
      </c>
      <c r="B393" t="str">
        <f>IF(Transport!$H$4="Multi-unit Residential",Data!B394,IF(Transport!$H$4="Education",Data!AJ394,IF(Transport!$H$4="Mixed-use Building",U397,Data!S394)))</f>
        <v>Remuera Waitaramoa</v>
      </c>
      <c r="C393" t="str">
        <f>IF(Transport!$H$4="Multi-unit Residential",Data!C394,IF(Transport!$H$4="Education",Data!AK394,IF(Transport!$H$4="Mixed-use Building",V397,Data!T394)))</f>
        <v>New Zealand</v>
      </c>
      <c r="D393">
        <f>IF(Transport!$H$4="Multi-unit Residential",Data!D394,IF(Transport!$H$4="Education",Data!AL394,IF(Transport!$H$4="Mixed-use Building",W397,Data!U394)))</f>
        <v>0</v>
      </c>
      <c r="E393">
        <f>IF(Transport!$H$4="Multi-unit Residential",Data!E394,IF(Transport!$H$4="Education",Data!AM394,IF(Transport!$H$4="Mixed-use Building",X397,Data!V394)))</f>
        <v>0</v>
      </c>
      <c r="F393">
        <f>IF(Transport!$H$4="Multi-unit Residential",Data!F394,IF(Transport!$H$4="Education",Data!AN394,IF(Transport!$H$4="Mixed-use Building",Y397,Data!W394)))</f>
        <v>0</v>
      </c>
      <c r="G393">
        <f>IF(Transport!$H$4="Multi-unit Residential",Data!G394,IF(Transport!$H$4="Education",Data!AO394,IF(Transport!$H$4="Mixed-use Building",Z397,Data!X394)))</f>
        <v>0</v>
      </c>
      <c r="H393">
        <f>IF(Transport!$H$4="Multi-unit Residential",Data!H394,IF(Transport!$H$4="Education",Data!AP394,IF(Transport!$H$4="Mixed-use Building",AA397,Data!Y394)))</f>
        <v>0.8</v>
      </c>
      <c r="I393">
        <f>IF(Transport!$H$4="Multi-unit Residential",Data!I394,IF(Transport!$H$4="Education",Data!AQ394,IF(Transport!$H$4="Mixed-use Building",AB397,Data!Z394)))</f>
        <v>0</v>
      </c>
      <c r="J393">
        <f>IF(Transport!$H$4="Multi-unit Residential",Data!J394,IF(Transport!$H$4="Education",Data!AR394,IF(Transport!$H$4="Mixed-use Building",AC397,Data!AA394)))</f>
        <v>0</v>
      </c>
      <c r="K393">
        <f>IF(Transport!$H$4="Multi-unit Residential",Data!K394,IF(Transport!$H$4="Education",Data!AS394,IF(Transport!$H$4="Mixed-use Building",AD397,Data!AB394)))</f>
        <v>0</v>
      </c>
      <c r="L393">
        <f>IF(Transport!$H$4="Multi-unit Residential",Data!L394,IF(Transport!$H$4="Education",Data!AT394,IF(Transport!$H$4="Mixed-use Building",AE397,Data!AC394)))</f>
        <v>0.2</v>
      </c>
      <c r="M393">
        <f>IF(Transport!$H$4="Multi-unit Residential",Data!M394,IF(Transport!$H$4="Education",Data!AU394,IF(Transport!$H$4="Mixed-use Building",AF397,Data!AD394)))</f>
        <v>0.02</v>
      </c>
      <c r="N393">
        <f>IF(Transport!$H$4="Multi-unit Residential",Data!N394,IF(Transport!$H$4="Education",Data!AV394,IF(Transport!$H$4="Mixed-use Building",AG397,Data!AE394)))</f>
        <v>0.92337176271492405</v>
      </c>
      <c r="O393">
        <f>IF(Transport!$H$4="Multi-unit Residential",Data!O394,IF(Transport!$H$4="Education",Data!AW394,IF(Transport!$H$4="Mixed-use Building",AH397,Data!AF394)))</f>
        <v>174.7942352</v>
      </c>
      <c r="P393">
        <f>IF(Transport!$H$4="Multi-unit Residential",Data!P394,IF(Transport!$H$4="Education",Data!AX394,IF(Transport!$H$4="Mixed-use Building",AI397,Data!AG394)))</f>
        <v>-36.871471360000001</v>
      </c>
    </row>
    <row r="394" spans="1:16" x14ac:dyDescent="0.55000000000000004">
      <c r="A394">
        <f>IF(Transport!$H$4="Multi-unit Residential",Data!A395,IF(Transport!$H$4="Education",Data!AI395,IF(Transport!$H$4="Mixed-use Building",T398,Data!R395)))</f>
        <v>140100</v>
      </c>
      <c r="B394" t="str">
        <f>IF(Transport!$H$4="Multi-unit Residential",Data!B395,IF(Transport!$H$4="Education",Data!AJ395,IF(Transport!$H$4="Mixed-use Building",U398,Data!S395)))</f>
        <v>Orakei East</v>
      </c>
      <c r="C394" t="str">
        <f>IF(Transport!$H$4="Multi-unit Residential",Data!C395,IF(Transport!$H$4="Education",Data!AK395,IF(Transport!$H$4="Mixed-use Building",V398,Data!T395)))</f>
        <v>New Zealand</v>
      </c>
      <c r="D394">
        <f>IF(Transport!$H$4="Multi-unit Residential",Data!D395,IF(Transport!$H$4="Education",Data!AL395,IF(Transport!$H$4="Mixed-use Building",W398,Data!U395)))</f>
        <v>0</v>
      </c>
      <c r="E394">
        <f>IF(Transport!$H$4="Multi-unit Residential",Data!E395,IF(Transport!$H$4="Education",Data!AM395,IF(Transport!$H$4="Mixed-use Building",X398,Data!V395)))</f>
        <v>0</v>
      </c>
      <c r="F394">
        <f>IF(Transport!$H$4="Multi-unit Residential",Data!F395,IF(Transport!$H$4="Education",Data!AN395,IF(Transport!$H$4="Mixed-use Building",Y398,Data!W395)))</f>
        <v>0</v>
      </c>
      <c r="G394">
        <f>IF(Transport!$H$4="Multi-unit Residential",Data!G395,IF(Transport!$H$4="Education",Data!AO395,IF(Transport!$H$4="Mixed-use Building",Z398,Data!X395)))</f>
        <v>0</v>
      </c>
      <c r="H394">
        <f>IF(Transport!$H$4="Multi-unit Residential",Data!H395,IF(Transport!$H$4="Education",Data!AP395,IF(Transport!$H$4="Mixed-use Building",AA398,Data!Y395)))</f>
        <v>0.89</v>
      </c>
      <c r="I394">
        <f>IF(Transport!$H$4="Multi-unit Residential",Data!I395,IF(Transport!$H$4="Education",Data!AQ395,IF(Transport!$H$4="Mixed-use Building",AB398,Data!Z395)))</f>
        <v>0</v>
      </c>
      <c r="J394">
        <f>IF(Transport!$H$4="Multi-unit Residential",Data!J395,IF(Transport!$H$4="Education",Data!AR395,IF(Transport!$H$4="Mixed-use Building",AC398,Data!AA395)))</f>
        <v>0</v>
      </c>
      <c r="K394">
        <f>IF(Transport!$H$4="Multi-unit Residential",Data!K395,IF(Transport!$H$4="Education",Data!AS395,IF(Transport!$H$4="Mixed-use Building",AD398,Data!AB395)))</f>
        <v>0</v>
      </c>
      <c r="L394">
        <f>IF(Transport!$H$4="Multi-unit Residential",Data!L395,IF(Transport!$H$4="Education",Data!AT395,IF(Transport!$H$4="Mixed-use Building",AE398,Data!AC395)))</f>
        <v>0.11</v>
      </c>
      <c r="M394">
        <f>IF(Transport!$H$4="Multi-unit Residential",Data!M395,IF(Transport!$H$4="Education",Data!AU395,IF(Transport!$H$4="Mixed-use Building",AF398,Data!AD395)))</f>
        <v>0.02</v>
      </c>
      <c r="N394">
        <f>IF(Transport!$H$4="Multi-unit Residential",Data!N395,IF(Transport!$H$4="Education",Data!AV395,IF(Transport!$H$4="Mixed-use Building",AG398,Data!AE395)))</f>
        <v>1.3276293677542499</v>
      </c>
      <c r="O394">
        <f>IF(Transport!$H$4="Multi-unit Residential",Data!O395,IF(Transport!$H$4="Education",Data!AW395,IF(Transport!$H$4="Mixed-use Building",AH398,Data!AF395)))</f>
        <v>174.82327359999999</v>
      </c>
      <c r="P394">
        <f>IF(Transport!$H$4="Multi-unit Residential",Data!P395,IF(Transport!$H$4="Education",Data!AX395,IF(Transport!$H$4="Mixed-use Building",AI398,Data!AG395)))</f>
        <v>-36.853662370000002</v>
      </c>
    </row>
    <row r="395" spans="1:16" x14ac:dyDescent="0.55000000000000004">
      <c r="A395">
        <f>IF(Transport!$H$4="Multi-unit Residential",Data!A396,IF(Transport!$H$4="Education",Data!AI396,IF(Transport!$H$4="Mixed-use Building",T399,Data!R396)))</f>
        <v>140200</v>
      </c>
      <c r="B395" t="str">
        <f>IF(Transport!$H$4="Multi-unit Residential",Data!B396,IF(Transport!$H$4="Education",Data!AJ396,IF(Transport!$H$4="Mixed-use Building",U399,Data!S396)))</f>
        <v>Epsom Central-North</v>
      </c>
      <c r="C395" t="str">
        <f>IF(Transport!$H$4="Multi-unit Residential",Data!C396,IF(Transport!$H$4="Education",Data!AK396,IF(Transport!$H$4="Mixed-use Building",V399,Data!T396)))</f>
        <v>New Zealand</v>
      </c>
      <c r="D395">
        <f>IF(Transport!$H$4="Multi-unit Residential",Data!D396,IF(Transport!$H$4="Education",Data!AL396,IF(Transport!$H$4="Mixed-use Building",W399,Data!U396)))</f>
        <v>0</v>
      </c>
      <c r="E395">
        <f>IF(Transport!$H$4="Multi-unit Residential",Data!E396,IF(Transport!$H$4="Education",Data!AM396,IF(Transport!$H$4="Mixed-use Building",X399,Data!V396)))</f>
        <v>0</v>
      </c>
      <c r="F395">
        <f>IF(Transport!$H$4="Multi-unit Residential",Data!F396,IF(Transport!$H$4="Education",Data!AN396,IF(Transport!$H$4="Mixed-use Building",Y399,Data!W396)))</f>
        <v>0</v>
      </c>
      <c r="G395">
        <f>IF(Transport!$H$4="Multi-unit Residential",Data!G396,IF(Transport!$H$4="Education",Data!AO396,IF(Transport!$H$4="Mixed-use Building",Z399,Data!X396)))</f>
        <v>0</v>
      </c>
      <c r="H395">
        <f>IF(Transport!$H$4="Multi-unit Residential",Data!H396,IF(Transport!$H$4="Education",Data!AP396,IF(Transport!$H$4="Mixed-use Building",AA399,Data!Y396)))</f>
        <v>0.93</v>
      </c>
      <c r="I395">
        <f>IF(Transport!$H$4="Multi-unit Residential",Data!I396,IF(Transport!$H$4="Education",Data!AQ396,IF(Transport!$H$4="Mixed-use Building",AB399,Data!Z396)))</f>
        <v>0</v>
      </c>
      <c r="J395">
        <f>IF(Transport!$H$4="Multi-unit Residential",Data!J396,IF(Transport!$H$4="Education",Data!AR396,IF(Transport!$H$4="Mixed-use Building",AC399,Data!AA396)))</f>
        <v>0</v>
      </c>
      <c r="K395">
        <f>IF(Transport!$H$4="Multi-unit Residential",Data!K396,IF(Transport!$H$4="Education",Data!AS396,IF(Transport!$H$4="Mixed-use Building",AD399,Data!AB396)))</f>
        <v>0</v>
      </c>
      <c r="L395">
        <f>IF(Transport!$H$4="Multi-unit Residential",Data!L396,IF(Transport!$H$4="Education",Data!AT396,IF(Transport!$H$4="Mixed-use Building",AE399,Data!AC396)))</f>
        <v>7.0000000000000007E-2</v>
      </c>
      <c r="M395">
        <f>IF(Transport!$H$4="Multi-unit Residential",Data!M396,IF(Transport!$H$4="Education",Data!AU396,IF(Transport!$H$4="Mixed-use Building",AF399,Data!AD396)))</f>
        <v>0.02</v>
      </c>
      <c r="N395">
        <f>IF(Transport!$H$4="Multi-unit Residential",Data!N396,IF(Transport!$H$4="Education",Data!AV396,IF(Transport!$H$4="Mixed-use Building",AG399,Data!AE396)))</f>
        <v>3.2697332136852899</v>
      </c>
      <c r="O395">
        <f>IF(Transport!$H$4="Multi-unit Residential",Data!O396,IF(Transport!$H$4="Education",Data!AW396,IF(Transport!$H$4="Mixed-use Building",AH399,Data!AF396)))</f>
        <v>174.76992619999999</v>
      </c>
      <c r="P395">
        <f>IF(Transport!$H$4="Multi-unit Residential",Data!P396,IF(Transport!$H$4="Education",Data!AX396,IF(Transport!$H$4="Mixed-use Building",AI399,Data!AG396)))</f>
        <v>-36.887790090000003</v>
      </c>
    </row>
    <row r="396" spans="1:16" x14ac:dyDescent="0.55000000000000004">
      <c r="A396">
        <f>IF(Transport!$H$4="Multi-unit Residential",Data!A397,IF(Transport!$H$4="Education",Data!AI397,IF(Transport!$H$4="Mixed-use Building",T400,Data!R397)))</f>
        <v>140300</v>
      </c>
      <c r="B396" t="str">
        <f>IF(Transport!$H$4="Multi-unit Residential",Data!B397,IF(Transport!$H$4="Education",Data!AJ397,IF(Transport!$H$4="Mixed-use Building",U400,Data!S397)))</f>
        <v>Mount St John</v>
      </c>
      <c r="C396" t="str">
        <f>IF(Transport!$H$4="Multi-unit Residential",Data!C397,IF(Transport!$H$4="Education",Data!AK397,IF(Transport!$H$4="Mixed-use Building",V400,Data!T397)))</f>
        <v>New Zealand</v>
      </c>
      <c r="D396">
        <f>IF(Transport!$H$4="Multi-unit Residential",Data!D397,IF(Transport!$H$4="Education",Data!AL397,IF(Transport!$H$4="Mixed-use Building",W400,Data!U397)))</f>
        <v>0</v>
      </c>
      <c r="E396">
        <f>IF(Transport!$H$4="Multi-unit Residential",Data!E397,IF(Transport!$H$4="Education",Data!AM397,IF(Transport!$H$4="Mixed-use Building",X400,Data!V397)))</f>
        <v>0.01</v>
      </c>
      <c r="F396">
        <f>IF(Transport!$H$4="Multi-unit Residential",Data!F397,IF(Transport!$H$4="Education",Data!AN397,IF(Transport!$H$4="Mixed-use Building",Y400,Data!W397)))</f>
        <v>0</v>
      </c>
      <c r="G396">
        <f>IF(Transport!$H$4="Multi-unit Residential",Data!G397,IF(Transport!$H$4="Education",Data!AO397,IF(Transport!$H$4="Mixed-use Building",Z400,Data!X397)))</f>
        <v>0</v>
      </c>
      <c r="H396">
        <f>IF(Transport!$H$4="Multi-unit Residential",Data!H397,IF(Transport!$H$4="Education",Data!AP397,IF(Transport!$H$4="Mixed-use Building",AA400,Data!Y397)))</f>
        <v>0.93</v>
      </c>
      <c r="I396">
        <f>IF(Transport!$H$4="Multi-unit Residential",Data!I397,IF(Transport!$H$4="Education",Data!AQ397,IF(Transport!$H$4="Mixed-use Building",AB400,Data!Z397)))</f>
        <v>0</v>
      </c>
      <c r="J396">
        <f>IF(Transport!$H$4="Multi-unit Residential",Data!J397,IF(Transport!$H$4="Education",Data!AR397,IF(Transport!$H$4="Mixed-use Building",AC400,Data!AA397)))</f>
        <v>0</v>
      </c>
      <c r="K396">
        <f>IF(Transport!$H$4="Multi-unit Residential",Data!K397,IF(Transport!$H$4="Education",Data!AS397,IF(Transport!$H$4="Mixed-use Building",AD400,Data!AB397)))</f>
        <v>0</v>
      </c>
      <c r="L396">
        <f>IF(Transport!$H$4="Multi-unit Residential",Data!L397,IF(Transport!$H$4="Education",Data!AT397,IF(Transport!$H$4="Mixed-use Building",AE400,Data!AC397)))</f>
        <v>0.06</v>
      </c>
      <c r="M396">
        <f>IF(Transport!$H$4="Multi-unit Residential",Data!M397,IF(Transport!$H$4="Education",Data!AU397,IF(Transport!$H$4="Mixed-use Building",AF400,Data!AD397)))</f>
        <v>0.02</v>
      </c>
      <c r="N396">
        <f>IF(Transport!$H$4="Multi-unit Residential",Data!N397,IF(Transport!$H$4="Education",Data!AV397,IF(Transport!$H$4="Mixed-use Building",AG400,Data!AE397)))</f>
        <v>6.08767105439762</v>
      </c>
      <c r="O396">
        <f>IF(Transport!$H$4="Multi-unit Residential",Data!O397,IF(Transport!$H$4="Education",Data!AW397,IF(Transport!$H$4="Mixed-use Building",AH400,Data!AF397)))</f>
        <v>174.7803595</v>
      </c>
      <c r="P396">
        <f>IF(Transport!$H$4="Multi-unit Residential",Data!P397,IF(Transport!$H$4="Education",Data!AX397,IF(Transport!$H$4="Mixed-use Building",AI400,Data!AG397)))</f>
        <v>-36.882368120000002</v>
      </c>
    </row>
    <row r="397" spans="1:16" x14ac:dyDescent="0.55000000000000004">
      <c r="A397">
        <f>IF(Transport!$H$4="Multi-unit Residential",Data!A398,IF(Transport!$H$4="Education",Data!AI398,IF(Transport!$H$4="Mixed-use Building",T401,Data!R398)))</f>
        <v>140400</v>
      </c>
      <c r="B397" t="str">
        <f>IF(Transport!$H$4="Multi-unit Residential",Data!B398,IF(Transport!$H$4="Education",Data!AJ398,IF(Transport!$H$4="Mixed-use Building",U401,Data!S398)))</f>
        <v>Mount Roskill Central North</v>
      </c>
      <c r="C397" t="str">
        <f>IF(Transport!$H$4="Multi-unit Residential",Data!C398,IF(Transport!$H$4="Education",Data!AK398,IF(Transport!$H$4="Mixed-use Building",V401,Data!T398)))</f>
        <v>New Zealand</v>
      </c>
      <c r="D397">
        <f>IF(Transport!$H$4="Multi-unit Residential",Data!D398,IF(Transport!$H$4="Education",Data!AL398,IF(Transport!$H$4="Mixed-use Building",W401,Data!U398)))</f>
        <v>0</v>
      </c>
      <c r="E397">
        <f>IF(Transport!$H$4="Multi-unit Residential",Data!E398,IF(Transport!$H$4="Education",Data!AM398,IF(Transport!$H$4="Mixed-use Building",X401,Data!V398)))</f>
        <v>0</v>
      </c>
      <c r="F397">
        <f>IF(Transport!$H$4="Multi-unit Residential",Data!F398,IF(Transport!$H$4="Education",Data!AN398,IF(Transport!$H$4="Mixed-use Building",Y401,Data!W398)))</f>
        <v>0</v>
      </c>
      <c r="G397">
        <f>IF(Transport!$H$4="Multi-unit Residential",Data!G398,IF(Transport!$H$4="Education",Data!AO398,IF(Transport!$H$4="Mixed-use Building",Z401,Data!X398)))</f>
        <v>0</v>
      </c>
      <c r="H397">
        <f>IF(Transport!$H$4="Multi-unit Residential",Data!H398,IF(Transport!$H$4="Education",Data!AP398,IF(Transport!$H$4="Mixed-use Building",AA401,Data!Y398)))</f>
        <v>0.88</v>
      </c>
      <c r="I397">
        <f>IF(Transport!$H$4="Multi-unit Residential",Data!I398,IF(Transport!$H$4="Education",Data!AQ398,IF(Transport!$H$4="Mixed-use Building",AB401,Data!Z398)))</f>
        <v>0</v>
      </c>
      <c r="J397">
        <f>IF(Transport!$H$4="Multi-unit Residential",Data!J398,IF(Transport!$H$4="Education",Data!AR398,IF(Transport!$H$4="Mixed-use Building",AC401,Data!AA398)))</f>
        <v>0</v>
      </c>
      <c r="K397">
        <f>IF(Transport!$H$4="Multi-unit Residential",Data!K398,IF(Transport!$H$4="Education",Data!AS398,IF(Transport!$H$4="Mixed-use Building",AD401,Data!AB398)))</f>
        <v>0</v>
      </c>
      <c r="L397">
        <f>IF(Transport!$H$4="Multi-unit Residential",Data!L398,IF(Transport!$H$4="Education",Data!AT398,IF(Transport!$H$4="Mixed-use Building",AE401,Data!AC398)))</f>
        <v>0.12</v>
      </c>
      <c r="M397">
        <f>IF(Transport!$H$4="Multi-unit Residential",Data!M398,IF(Transport!$H$4="Education",Data!AU398,IF(Transport!$H$4="Mixed-use Building",AF401,Data!AD398)))</f>
        <v>0.02</v>
      </c>
      <c r="N397">
        <f>IF(Transport!$H$4="Multi-unit Residential",Data!N398,IF(Transport!$H$4="Education",Data!AV398,IF(Transport!$H$4="Mixed-use Building",AG401,Data!AE398)))</f>
        <v>2.0269923621183201</v>
      </c>
      <c r="O397">
        <f>IF(Transport!$H$4="Multi-unit Residential",Data!O398,IF(Transport!$H$4="Education",Data!AW398,IF(Transport!$H$4="Mixed-use Building",AH401,Data!AF398)))</f>
        <v>174.74301109999999</v>
      </c>
      <c r="P397">
        <f>IF(Transport!$H$4="Multi-unit Residential",Data!P398,IF(Transport!$H$4="Education",Data!AX398,IF(Transport!$H$4="Mixed-use Building",AI401,Data!AG398)))</f>
        <v>-36.908803999999897</v>
      </c>
    </row>
    <row r="398" spans="1:16" x14ac:dyDescent="0.55000000000000004">
      <c r="A398">
        <f>IF(Transport!$H$4="Multi-unit Residential",Data!A399,IF(Transport!$H$4="Education",Data!AI399,IF(Transport!$H$4="Mixed-use Building",T402,Data!R399)))</f>
        <v>140500</v>
      </c>
      <c r="B398" t="str">
        <f>IF(Transport!$H$4="Multi-unit Residential",Data!B399,IF(Transport!$H$4="Education",Data!AJ399,IF(Transport!$H$4="Mixed-use Building",U402,Data!S399)))</f>
        <v>Remuera North</v>
      </c>
      <c r="C398" t="str">
        <f>IF(Transport!$H$4="Multi-unit Residential",Data!C399,IF(Transport!$H$4="Education",Data!AK399,IF(Transport!$H$4="Mixed-use Building",V402,Data!T399)))</f>
        <v>New Zealand</v>
      </c>
      <c r="D398">
        <f>IF(Transport!$H$4="Multi-unit Residential",Data!D399,IF(Transport!$H$4="Education",Data!AL399,IF(Transport!$H$4="Mixed-use Building",W402,Data!U399)))</f>
        <v>0</v>
      </c>
      <c r="E398">
        <f>IF(Transport!$H$4="Multi-unit Residential",Data!E399,IF(Transport!$H$4="Education",Data!AM399,IF(Transport!$H$4="Mixed-use Building",X402,Data!V399)))</f>
        <v>0</v>
      </c>
      <c r="F398">
        <f>IF(Transport!$H$4="Multi-unit Residential",Data!F399,IF(Transport!$H$4="Education",Data!AN399,IF(Transport!$H$4="Mixed-use Building",Y402,Data!W399)))</f>
        <v>0</v>
      </c>
      <c r="G398">
        <f>IF(Transport!$H$4="Multi-unit Residential",Data!G399,IF(Transport!$H$4="Education",Data!AO399,IF(Transport!$H$4="Mixed-use Building",Z402,Data!X399)))</f>
        <v>0</v>
      </c>
      <c r="H398">
        <f>IF(Transport!$H$4="Multi-unit Residential",Data!H399,IF(Transport!$H$4="Education",Data!AP399,IF(Transport!$H$4="Mixed-use Building",AA402,Data!Y399)))</f>
        <v>0.9</v>
      </c>
      <c r="I398">
        <f>IF(Transport!$H$4="Multi-unit Residential",Data!I399,IF(Transport!$H$4="Education",Data!AQ399,IF(Transport!$H$4="Mixed-use Building",AB402,Data!Z399)))</f>
        <v>0</v>
      </c>
      <c r="J398">
        <f>IF(Transport!$H$4="Multi-unit Residential",Data!J399,IF(Transport!$H$4="Education",Data!AR399,IF(Transport!$H$4="Mixed-use Building",AC402,Data!AA399)))</f>
        <v>0</v>
      </c>
      <c r="K398">
        <f>IF(Transport!$H$4="Multi-unit Residential",Data!K399,IF(Transport!$H$4="Education",Data!AS399,IF(Transport!$H$4="Mixed-use Building",AD402,Data!AB399)))</f>
        <v>0</v>
      </c>
      <c r="L398">
        <f>IF(Transport!$H$4="Multi-unit Residential",Data!L399,IF(Transport!$H$4="Education",Data!AT399,IF(Transport!$H$4="Mixed-use Building",AE402,Data!AC399)))</f>
        <v>0.1</v>
      </c>
      <c r="M398">
        <f>IF(Transport!$H$4="Multi-unit Residential",Data!M399,IF(Transport!$H$4="Education",Data!AU399,IF(Transport!$H$4="Mixed-use Building",AF402,Data!AD399)))</f>
        <v>0.02</v>
      </c>
      <c r="N398">
        <f>IF(Transport!$H$4="Multi-unit Residential",Data!N399,IF(Transport!$H$4="Education",Data!AV399,IF(Transport!$H$4="Mixed-use Building",AG402,Data!AE399)))</f>
        <v>2.31056517598208</v>
      </c>
      <c r="O398">
        <f>IF(Transport!$H$4="Multi-unit Residential",Data!O399,IF(Transport!$H$4="Education",Data!AW399,IF(Transport!$H$4="Mixed-use Building",AH402,Data!AF399)))</f>
        <v>174.80767589999999</v>
      </c>
      <c r="P398">
        <f>IF(Transport!$H$4="Multi-unit Residential",Data!P399,IF(Transport!$H$4="Education",Data!AX399,IF(Transport!$H$4="Mixed-use Building",AI402,Data!AG399)))</f>
        <v>-36.869204830000001</v>
      </c>
    </row>
    <row r="399" spans="1:16" x14ac:dyDescent="0.55000000000000004">
      <c r="A399">
        <f>IF(Transport!$H$4="Multi-unit Residential",Data!A400,IF(Transport!$H$4="Education",Data!AI400,IF(Transport!$H$4="Mixed-use Building",T403,Data!R400)))</f>
        <v>140600</v>
      </c>
      <c r="B399" t="str">
        <f>IF(Transport!$H$4="Multi-unit Residential",Data!B400,IF(Transport!$H$4="Education",Data!AJ400,IF(Transport!$H$4="Mixed-use Building",U403,Data!S400)))</f>
        <v>Three Kings West</v>
      </c>
      <c r="C399" t="str">
        <f>IF(Transport!$H$4="Multi-unit Residential",Data!C400,IF(Transport!$H$4="Education",Data!AK400,IF(Transport!$H$4="Mixed-use Building",V403,Data!T400)))</f>
        <v>New Zealand</v>
      </c>
      <c r="D399" t="str">
        <f>IF(Transport!$H$4="Multi-unit Residential",Data!D400,IF(Transport!$H$4="Education",Data!AL400,IF(Transport!$H$4="Mixed-use Building",W403,Data!U400)))</f>
        <v>?</v>
      </c>
      <c r="E399" t="str">
        <f>IF(Transport!$H$4="Multi-unit Residential",Data!E400,IF(Transport!$H$4="Education",Data!AM400,IF(Transport!$H$4="Mixed-use Building",X403,Data!V400)))</f>
        <v>?</v>
      </c>
      <c r="F399" t="str">
        <f>IF(Transport!$H$4="Multi-unit Residential",Data!F400,IF(Transport!$H$4="Education",Data!AN400,IF(Transport!$H$4="Mixed-use Building",Y403,Data!W400)))</f>
        <v>?</v>
      </c>
      <c r="G399">
        <f>IF(Transport!$H$4="Multi-unit Residential",Data!G400,IF(Transport!$H$4="Education",Data!AO400,IF(Transport!$H$4="Mixed-use Building",Z403,Data!X400)))</f>
        <v>0</v>
      </c>
      <c r="H399" t="str">
        <f>IF(Transport!$H$4="Multi-unit Residential",Data!H400,IF(Transport!$H$4="Education",Data!AP400,IF(Transport!$H$4="Mixed-use Building",AA403,Data!Y400)))</f>
        <v>?</v>
      </c>
      <c r="I399" t="str">
        <f>IF(Transport!$H$4="Multi-unit Residential",Data!I400,IF(Transport!$H$4="Education",Data!AQ400,IF(Transport!$H$4="Mixed-use Building",AB403,Data!Z400)))</f>
        <v>?</v>
      </c>
      <c r="J399">
        <f>IF(Transport!$H$4="Multi-unit Residential",Data!J400,IF(Transport!$H$4="Education",Data!AR400,IF(Transport!$H$4="Mixed-use Building",AC403,Data!AA400)))</f>
        <v>0</v>
      </c>
      <c r="K399" t="str">
        <f>IF(Transport!$H$4="Multi-unit Residential",Data!K400,IF(Transport!$H$4="Education",Data!AS400,IF(Transport!$H$4="Mixed-use Building",AD403,Data!AB400)))</f>
        <v>?</v>
      </c>
      <c r="L399" t="str">
        <f>IF(Transport!$H$4="Multi-unit Residential",Data!L400,IF(Transport!$H$4="Education",Data!AT400,IF(Transport!$H$4="Mixed-use Building",AE403,Data!AC400)))</f>
        <v>?</v>
      </c>
      <c r="M399">
        <f>IF(Transport!$H$4="Multi-unit Residential",Data!M400,IF(Transport!$H$4="Education",Data!AU400,IF(Transport!$H$4="Mixed-use Building",AF403,Data!AD400)))</f>
        <v>0.02</v>
      </c>
      <c r="N399" t="str">
        <f>IF(Transport!$H$4="Multi-unit Residential",Data!N400,IF(Transport!$H$4="Education",Data!AV400,IF(Transport!$H$4="Mixed-use Building",AG403,Data!AE400)))</f>
        <v>?</v>
      </c>
      <c r="O399">
        <f>IF(Transport!$H$4="Multi-unit Residential",Data!O400,IF(Transport!$H$4="Education",Data!AW400,IF(Transport!$H$4="Mixed-use Building",AH403,Data!AF400)))</f>
        <v>174.752328699999</v>
      </c>
      <c r="P399">
        <f>IF(Transport!$H$4="Multi-unit Residential",Data!P400,IF(Transport!$H$4="Education",Data!AX400,IF(Transport!$H$4="Mixed-use Building",AI403,Data!AG400)))</f>
        <v>-36.903077349999997</v>
      </c>
    </row>
    <row r="400" spans="1:16" x14ac:dyDescent="0.55000000000000004">
      <c r="A400">
        <f>IF(Transport!$H$4="Multi-unit Residential",Data!A401,IF(Transport!$H$4="Education",Data!AI401,IF(Transport!$H$4="Mixed-use Building",T404,Data!R401)))</f>
        <v>140700</v>
      </c>
      <c r="B400" t="str">
        <f>IF(Transport!$H$4="Multi-unit Residential",Data!B401,IF(Transport!$H$4="Education",Data!AJ401,IF(Transport!$H$4="Mixed-use Building",U404,Data!S401)))</f>
        <v>Mount Roskill Central South</v>
      </c>
      <c r="C400" t="str">
        <f>IF(Transport!$H$4="Multi-unit Residential",Data!C401,IF(Transport!$H$4="Education",Data!AK401,IF(Transport!$H$4="Mixed-use Building",V404,Data!T401)))</f>
        <v>New Zealand</v>
      </c>
      <c r="D400">
        <f>IF(Transport!$H$4="Multi-unit Residential",Data!D401,IF(Transport!$H$4="Education",Data!AL401,IF(Transport!$H$4="Mixed-use Building",W404,Data!U401)))</f>
        <v>0</v>
      </c>
      <c r="E400">
        <f>IF(Transport!$H$4="Multi-unit Residential",Data!E401,IF(Transport!$H$4="Education",Data!AM401,IF(Transport!$H$4="Mixed-use Building",X404,Data!V401)))</f>
        <v>0</v>
      </c>
      <c r="F400">
        <f>IF(Transport!$H$4="Multi-unit Residential",Data!F401,IF(Transport!$H$4="Education",Data!AN401,IF(Transport!$H$4="Mixed-use Building",Y404,Data!W401)))</f>
        <v>0</v>
      </c>
      <c r="G400">
        <f>IF(Transport!$H$4="Multi-unit Residential",Data!G401,IF(Transport!$H$4="Education",Data!AO401,IF(Transport!$H$4="Mixed-use Building",Z404,Data!X401)))</f>
        <v>0</v>
      </c>
      <c r="H400">
        <f>IF(Transport!$H$4="Multi-unit Residential",Data!H401,IF(Transport!$H$4="Education",Data!AP401,IF(Transport!$H$4="Mixed-use Building",AA404,Data!Y401)))</f>
        <v>1</v>
      </c>
      <c r="I400">
        <f>IF(Transport!$H$4="Multi-unit Residential",Data!I401,IF(Transport!$H$4="Education",Data!AQ401,IF(Transport!$H$4="Mixed-use Building",AB404,Data!Z401)))</f>
        <v>0</v>
      </c>
      <c r="J400">
        <f>IF(Transport!$H$4="Multi-unit Residential",Data!J401,IF(Transport!$H$4="Education",Data!AR401,IF(Transport!$H$4="Mixed-use Building",AC404,Data!AA401)))</f>
        <v>0</v>
      </c>
      <c r="K400">
        <f>IF(Transport!$H$4="Multi-unit Residential",Data!K401,IF(Transport!$H$4="Education",Data!AS401,IF(Transport!$H$4="Mixed-use Building",AD404,Data!AB401)))</f>
        <v>0</v>
      </c>
      <c r="L400">
        <f>IF(Transport!$H$4="Multi-unit Residential",Data!L401,IF(Transport!$H$4="Education",Data!AT401,IF(Transport!$H$4="Mixed-use Building",AE404,Data!AC401)))</f>
        <v>0</v>
      </c>
      <c r="M400">
        <f>IF(Transport!$H$4="Multi-unit Residential",Data!M401,IF(Transport!$H$4="Education",Data!AU401,IF(Transport!$H$4="Mixed-use Building",AF404,Data!AD401)))</f>
        <v>0.02</v>
      </c>
      <c r="N400" t="str">
        <f>IF(Transport!$H$4="Multi-unit Residential",Data!N401,IF(Transport!$H$4="Education",Data!AV401,IF(Transport!$H$4="Mixed-use Building",AG404,Data!AE401)))</f>
        <v>?</v>
      </c>
      <c r="O400">
        <f>IF(Transport!$H$4="Multi-unit Residential",Data!O401,IF(Transport!$H$4="Education",Data!AW401,IF(Transport!$H$4="Mixed-use Building",AH404,Data!AF401)))</f>
        <v>174.7383093</v>
      </c>
      <c r="P400">
        <f>IF(Transport!$H$4="Multi-unit Residential",Data!P401,IF(Transport!$H$4="Education",Data!AX401,IF(Transport!$H$4="Mixed-use Building",AI404,Data!AG401)))</f>
        <v>-36.915839439999999</v>
      </c>
    </row>
    <row r="401" spans="1:16" x14ac:dyDescent="0.55000000000000004">
      <c r="A401">
        <f>IF(Transport!$H$4="Multi-unit Residential",Data!A402,IF(Transport!$H$4="Education",Data!AI402,IF(Transport!$H$4="Mixed-use Building",T405,Data!R402)))</f>
        <v>140800</v>
      </c>
      <c r="B401" t="str">
        <f>IF(Transport!$H$4="Multi-unit Residential",Data!B402,IF(Transport!$H$4="Education",Data!AJ402,IF(Transport!$H$4="Mixed-use Building",U405,Data!S402)))</f>
        <v>Epsom Central-South</v>
      </c>
      <c r="C401" t="str">
        <f>IF(Transport!$H$4="Multi-unit Residential",Data!C402,IF(Transport!$H$4="Education",Data!AK402,IF(Transport!$H$4="Mixed-use Building",V405,Data!T402)))</f>
        <v>New Zealand</v>
      </c>
      <c r="D401">
        <f>IF(Transport!$H$4="Multi-unit Residential",Data!D402,IF(Transport!$H$4="Education",Data!AL402,IF(Transport!$H$4="Mixed-use Building",W405,Data!U402)))</f>
        <v>0</v>
      </c>
      <c r="E401">
        <f>IF(Transport!$H$4="Multi-unit Residential",Data!E402,IF(Transport!$H$4="Education",Data!AM402,IF(Transport!$H$4="Mixed-use Building",X405,Data!V402)))</f>
        <v>0</v>
      </c>
      <c r="F401">
        <f>IF(Transport!$H$4="Multi-unit Residential",Data!F402,IF(Transport!$H$4="Education",Data!AN402,IF(Transport!$H$4="Mixed-use Building",Y405,Data!W402)))</f>
        <v>0</v>
      </c>
      <c r="G401">
        <f>IF(Transport!$H$4="Multi-unit Residential",Data!G402,IF(Transport!$H$4="Education",Data!AO402,IF(Transport!$H$4="Mixed-use Building",Z405,Data!X402)))</f>
        <v>0</v>
      </c>
      <c r="H401">
        <f>IF(Transport!$H$4="Multi-unit Residential",Data!H402,IF(Transport!$H$4="Education",Data!AP402,IF(Transport!$H$4="Mixed-use Building",AA405,Data!Y402)))</f>
        <v>0.75</v>
      </c>
      <c r="I401">
        <f>IF(Transport!$H$4="Multi-unit Residential",Data!I402,IF(Transport!$H$4="Education",Data!AQ402,IF(Transport!$H$4="Mixed-use Building",AB405,Data!Z402)))</f>
        <v>0</v>
      </c>
      <c r="J401">
        <f>IF(Transport!$H$4="Multi-unit Residential",Data!J402,IF(Transport!$H$4="Education",Data!AR402,IF(Transport!$H$4="Mixed-use Building",AC405,Data!AA402)))</f>
        <v>0</v>
      </c>
      <c r="K401">
        <f>IF(Transport!$H$4="Multi-unit Residential",Data!K402,IF(Transport!$H$4="Education",Data!AS402,IF(Transport!$H$4="Mixed-use Building",AD405,Data!AB402)))</f>
        <v>0</v>
      </c>
      <c r="L401">
        <f>IF(Transport!$H$4="Multi-unit Residential",Data!L402,IF(Transport!$H$4="Education",Data!AT402,IF(Transport!$H$4="Mixed-use Building",AE405,Data!AC402)))</f>
        <v>0.25</v>
      </c>
      <c r="M401">
        <f>IF(Transport!$H$4="Multi-unit Residential",Data!M402,IF(Transport!$H$4="Education",Data!AU402,IF(Transport!$H$4="Mixed-use Building",AF405,Data!AD402)))</f>
        <v>0.02</v>
      </c>
      <c r="N401">
        <f>IF(Transport!$H$4="Multi-unit Residential",Data!N402,IF(Transport!$H$4="Education",Data!AV402,IF(Transport!$H$4="Mixed-use Building",AG405,Data!AE402)))</f>
        <v>1.59772100220993</v>
      </c>
      <c r="O401">
        <f>IF(Transport!$H$4="Multi-unit Residential",Data!O402,IF(Transport!$H$4="Education",Data!AW402,IF(Transport!$H$4="Mixed-use Building",AH405,Data!AF402)))</f>
        <v>174.7678741</v>
      </c>
      <c r="P401">
        <f>IF(Transport!$H$4="Multi-unit Residential",Data!P402,IF(Transport!$H$4="Education",Data!AX402,IF(Transport!$H$4="Mixed-use Building",AI405,Data!AG402)))</f>
        <v>-36.896758749999996</v>
      </c>
    </row>
    <row r="402" spans="1:16" x14ac:dyDescent="0.55000000000000004">
      <c r="A402">
        <f>IF(Transport!$H$4="Multi-unit Residential",Data!A403,IF(Transport!$H$4="Education",Data!AI403,IF(Transport!$H$4="Mixed-use Building",T406,Data!R403)))</f>
        <v>140900</v>
      </c>
      <c r="B402" t="str">
        <f>IF(Transport!$H$4="Multi-unit Residential",Data!B403,IF(Transport!$H$4="Education",Data!AJ403,IF(Transport!$H$4="Mixed-use Building",U406,Data!S403)))</f>
        <v>Lynfield South</v>
      </c>
      <c r="C402" t="str">
        <f>IF(Transport!$H$4="Multi-unit Residential",Data!C403,IF(Transport!$H$4="Education",Data!AK403,IF(Transport!$H$4="Mixed-use Building",V406,Data!T403)))</f>
        <v>New Zealand</v>
      </c>
      <c r="D402">
        <f>IF(Transport!$H$4="Multi-unit Residential",Data!D403,IF(Transport!$H$4="Education",Data!AL403,IF(Transport!$H$4="Mixed-use Building",W406,Data!U403)))</f>
        <v>0</v>
      </c>
      <c r="E402">
        <f>IF(Transport!$H$4="Multi-unit Residential",Data!E403,IF(Transport!$H$4="Education",Data!AM403,IF(Transport!$H$4="Mixed-use Building",X406,Data!V403)))</f>
        <v>0</v>
      </c>
      <c r="F402">
        <f>IF(Transport!$H$4="Multi-unit Residential",Data!F403,IF(Transport!$H$4="Education",Data!AN403,IF(Transport!$H$4="Mixed-use Building",Y406,Data!W403)))</f>
        <v>0</v>
      </c>
      <c r="G402">
        <f>IF(Transport!$H$4="Multi-unit Residential",Data!G403,IF(Transport!$H$4="Education",Data!AO403,IF(Transport!$H$4="Mixed-use Building",Z406,Data!X403)))</f>
        <v>0</v>
      </c>
      <c r="H402">
        <f>IF(Transport!$H$4="Multi-unit Residential",Data!H403,IF(Transport!$H$4="Education",Data!AP403,IF(Transport!$H$4="Mixed-use Building",AA406,Data!Y403)))</f>
        <v>0.78</v>
      </c>
      <c r="I402">
        <f>IF(Transport!$H$4="Multi-unit Residential",Data!I403,IF(Transport!$H$4="Education",Data!AQ403,IF(Transport!$H$4="Mixed-use Building",AB406,Data!Z403)))</f>
        <v>0</v>
      </c>
      <c r="J402">
        <f>IF(Transport!$H$4="Multi-unit Residential",Data!J403,IF(Transport!$H$4="Education",Data!AR403,IF(Transport!$H$4="Mixed-use Building",AC406,Data!AA403)))</f>
        <v>0</v>
      </c>
      <c r="K402">
        <f>IF(Transport!$H$4="Multi-unit Residential",Data!K403,IF(Transport!$H$4="Education",Data!AS403,IF(Transport!$H$4="Mixed-use Building",AD406,Data!AB403)))</f>
        <v>0</v>
      </c>
      <c r="L402">
        <f>IF(Transport!$H$4="Multi-unit Residential",Data!L403,IF(Transport!$H$4="Education",Data!AT403,IF(Transport!$H$4="Mixed-use Building",AE406,Data!AC403)))</f>
        <v>0.22</v>
      </c>
      <c r="M402">
        <f>IF(Transport!$H$4="Multi-unit Residential",Data!M403,IF(Transport!$H$4="Education",Data!AU403,IF(Transport!$H$4="Mixed-use Building",AF406,Data!AD403)))</f>
        <v>0.02</v>
      </c>
      <c r="N402" t="str">
        <f>IF(Transport!$H$4="Multi-unit Residential",Data!N403,IF(Transport!$H$4="Education",Data!AV403,IF(Transport!$H$4="Mixed-use Building",AG406,Data!AE403)))</f>
        <v>?</v>
      </c>
      <c r="O402">
        <f>IF(Transport!$H$4="Multi-unit Residential",Data!O403,IF(Transport!$H$4="Education",Data!AW403,IF(Transport!$H$4="Mixed-use Building",AH406,Data!AF403)))</f>
        <v>174.72013010000001</v>
      </c>
      <c r="P402">
        <f>IF(Transport!$H$4="Multi-unit Residential",Data!P403,IF(Transport!$H$4="Education",Data!AX403,IF(Transport!$H$4="Mixed-use Building",AI406,Data!AG403)))</f>
        <v>-36.930140960000003</v>
      </c>
    </row>
    <row r="403" spans="1:16" x14ac:dyDescent="0.55000000000000004">
      <c r="A403">
        <f>IF(Transport!$H$4="Multi-unit Residential",Data!A404,IF(Transport!$H$4="Education",Data!AI404,IF(Transport!$H$4="Mixed-use Building",T407,Data!R404)))</f>
        <v>141000</v>
      </c>
      <c r="B403" t="str">
        <f>IF(Transport!$H$4="Multi-unit Residential",Data!B404,IF(Transport!$H$4="Education",Data!AJ404,IF(Transport!$H$4="Mixed-use Building",U407,Data!S404)))</f>
        <v>Remuera South</v>
      </c>
      <c r="C403" t="str">
        <f>IF(Transport!$H$4="Multi-unit Residential",Data!C404,IF(Transport!$H$4="Education",Data!AK404,IF(Transport!$H$4="Mixed-use Building",V407,Data!T404)))</f>
        <v>New Zealand</v>
      </c>
      <c r="D403">
        <f>IF(Transport!$H$4="Multi-unit Residential",Data!D404,IF(Transport!$H$4="Education",Data!AL404,IF(Transport!$H$4="Mixed-use Building",W407,Data!U404)))</f>
        <v>0</v>
      </c>
      <c r="E403">
        <f>IF(Transport!$H$4="Multi-unit Residential",Data!E404,IF(Transport!$H$4="Education",Data!AM404,IF(Transport!$H$4="Mixed-use Building",X407,Data!V404)))</f>
        <v>0</v>
      </c>
      <c r="F403">
        <f>IF(Transport!$H$4="Multi-unit Residential",Data!F404,IF(Transport!$H$4="Education",Data!AN404,IF(Transport!$H$4="Mixed-use Building",Y407,Data!W404)))</f>
        <v>0</v>
      </c>
      <c r="G403">
        <f>IF(Transport!$H$4="Multi-unit Residential",Data!G404,IF(Transport!$H$4="Education",Data!AO404,IF(Transport!$H$4="Mixed-use Building",Z407,Data!X404)))</f>
        <v>0</v>
      </c>
      <c r="H403">
        <f>IF(Transport!$H$4="Multi-unit Residential",Data!H404,IF(Transport!$H$4="Education",Data!AP404,IF(Transport!$H$4="Mixed-use Building",AA407,Data!Y404)))</f>
        <v>0.9</v>
      </c>
      <c r="I403">
        <f>IF(Transport!$H$4="Multi-unit Residential",Data!I404,IF(Transport!$H$4="Education",Data!AQ404,IF(Transport!$H$4="Mixed-use Building",AB407,Data!Z404)))</f>
        <v>0</v>
      </c>
      <c r="J403">
        <f>IF(Transport!$H$4="Multi-unit Residential",Data!J404,IF(Transport!$H$4="Education",Data!AR404,IF(Transport!$H$4="Mixed-use Building",AC407,Data!AA404)))</f>
        <v>0</v>
      </c>
      <c r="K403">
        <f>IF(Transport!$H$4="Multi-unit Residential",Data!K404,IF(Transport!$H$4="Education",Data!AS404,IF(Transport!$H$4="Mixed-use Building",AD407,Data!AB404)))</f>
        <v>0</v>
      </c>
      <c r="L403">
        <f>IF(Transport!$H$4="Multi-unit Residential",Data!L404,IF(Transport!$H$4="Education",Data!AT404,IF(Transport!$H$4="Mixed-use Building",AE407,Data!AC404)))</f>
        <v>0.1</v>
      </c>
      <c r="M403">
        <f>IF(Transport!$H$4="Multi-unit Residential",Data!M404,IF(Transport!$H$4="Education",Data!AU404,IF(Transport!$H$4="Mixed-use Building",AF407,Data!AD404)))</f>
        <v>0.02</v>
      </c>
      <c r="N403">
        <f>IF(Transport!$H$4="Multi-unit Residential",Data!N404,IF(Transport!$H$4="Education",Data!AV404,IF(Transport!$H$4="Mixed-use Building",AG407,Data!AE404)))</f>
        <v>3.0653249183945102</v>
      </c>
      <c r="O403">
        <f>IF(Transport!$H$4="Multi-unit Residential",Data!O404,IF(Transport!$H$4="Education",Data!AW404,IF(Transport!$H$4="Mixed-use Building",AH407,Data!AF404)))</f>
        <v>174.7940783</v>
      </c>
      <c r="P403">
        <f>IF(Transport!$H$4="Multi-unit Residential",Data!P404,IF(Transport!$H$4="Education",Data!AX404,IF(Transport!$H$4="Mixed-use Building",AI407,Data!AG404)))</f>
        <v>-36.882528299999997</v>
      </c>
    </row>
    <row r="404" spans="1:16" x14ac:dyDescent="0.55000000000000004">
      <c r="A404">
        <f>IF(Transport!$H$4="Multi-unit Residential",Data!A405,IF(Transport!$H$4="Education",Data!AI405,IF(Transport!$H$4="Mixed-use Building",T408,Data!R405)))</f>
        <v>141100</v>
      </c>
      <c r="B404" t="str">
        <f>IF(Transport!$H$4="Multi-unit Residential",Data!B405,IF(Transport!$H$4="Education",Data!AJ405,IF(Transport!$H$4="Mixed-use Building",U408,Data!S405)))</f>
        <v>Mission Bay</v>
      </c>
      <c r="C404" t="str">
        <f>IF(Transport!$H$4="Multi-unit Residential",Data!C405,IF(Transport!$H$4="Education",Data!AK405,IF(Transport!$H$4="Mixed-use Building",V408,Data!T405)))</f>
        <v>New Zealand</v>
      </c>
      <c r="D404">
        <f>IF(Transport!$H$4="Multi-unit Residential",Data!D405,IF(Transport!$H$4="Education",Data!AL405,IF(Transport!$H$4="Mixed-use Building",W408,Data!U405)))</f>
        <v>0</v>
      </c>
      <c r="E404">
        <f>IF(Transport!$H$4="Multi-unit Residential",Data!E405,IF(Transport!$H$4="Education",Data!AM405,IF(Transport!$H$4="Mixed-use Building",X408,Data!V405)))</f>
        <v>0.06</v>
      </c>
      <c r="F404">
        <f>IF(Transport!$H$4="Multi-unit Residential",Data!F405,IF(Transport!$H$4="Education",Data!AN405,IF(Transport!$H$4="Mixed-use Building",Y408,Data!W405)))</f>
        <v>0</v>
      </c>
      <c r="G404">
        <f>IF(Transport!$H$4="Multi-unit Residential",Data!G405,IF(Transport!$H$4="Education",Data!AO405,IF(Transport!$H$4="Mixed-use Building",Z408,Data!X405)))</f>
        <v>0</v>
      </c>
      <c r="H404">
        <f>IF(Transport!$H$4="Multi-unit Residential",Data!H405,IF(Transport!$H$4="Education",Data!AP405,IF(Transport!$H$4="Mixed-use Building",AA408,Data!Y405)))</f>
        <v>0.83</v>
      </c>
      <c r="I404">
        <f>IF(Transport!$H$4="Multi-unit Residential",Data!I405,IF(Transport!$H$4="Education",Data!AQ405,IF(Transport!$H$4="Mixed-use Building",AB408,Data!Z405)))</f>
        <v>0.02</v>
      </c>
      <c r="J404">
        <f>IF(Transport!$H$4="Multi-unit Residential",Data!J405,IF(Transport!$H$4="Education",Data!AR405,IF(Transport!$H$4="Mixed-use Building",AC408,Data!AA405)))</f>
        <v>0</v>
      </c>
      <c r="K404">
        <f>IF(Transport!$H$4="Multi-unit Residential",Data!K405,IF(Transport!$H$4="Education",Data!AS405,IF(Transport!$H$4="Mixed-use Building",AD408,Data!AB405)))</f>
        <v>0</v>
      </c>
      <c r="L404">
        <f>IF(Transport!$H$4="Multi-unit Residential",Data!L405,IF(Transport!$H$4="Education",Data!AT405,IF(Transport!$H$4="Mixed-use Building",AE408,Data!AC405)))</f>
        <v>0.09</v>
      </c>
      <c r="M404">
        <f>IF(Transport!$H$4="Multi-unit Residential",Data!M405,IF(Transport!$H$4="Education",Data!AU405,IF(Transport!$H$4="Mixed-use Building",AF408,Data!AD405)))</f>
        <v>0.02</v>
      </c>
      <c r="N404">
        <f>IF(Transport!$H$4="Multi-unit Residential",Data!N405,IF(Transport!$H$4="Education",Data!AV405,IF(Transport!$H$4="Mixed-use Building",AG408,Data!AE405)))</f>
        <v>2.2655080272933201</v>
      </c>
      <c r="O404">
        <f>IF(Transport!$H$4="Multi-unit Residential",Data!O405,IF(Transport!$H$4="Education",Data!AW405,IF(Transport!$H$4="Mixed-use Building",AH408,Data!AF405)))</f>
        <v>174.83237219999901</v>
      </c>
      <c r="P404">
        <f>IF(Transport!$H$4="Multi-unit Residential",Data!P405,IF(Transport!$H$4="Education",Data!AX405,IF(Transport!$H$4="Mixed-use Building",AI408,Data!AG405)))</f>
        <v>-36.855756</v>
      </c>
    </row>
    <row r="405" spans="1:16" x14ac:dyDescent="0.55000000000000004">
      <c r="A405">
        <f>IF(Transport!$H$4="Multi-unit Residential",Data!A406,IF(Transport!$H$4="Education",Data!AI406,IF(Transport!$H$4="Mixed-use Building",T409,Data!R406)))</f>
        <v>141200</v>
      </c>
      <c r="B405" t="str">
        <f>IF(Transport!$H$4="Multi-unit Residential",Data!B406,IF(Transport!$H$4="Education",Data!AJ406,IF(Transport!$H$4="Mixed-use Building",U409,Data!S406)))</f>
        <v>Three Kings East</v>
      </c>
      <c r="C405" t="str">
        <f>IF(Transport!$H$4="Multi-unit Residential",Data!C406,IF(Transport!$H$4="Education",Data!AK406,IF(Transport!$H$4="Mixed-use Building",V409,Data!T406)))</f>
        <v>New Zealand</v>
      </c>
      <c r="D405">
        <f>IF(Transport!$H$4="Multi-unit Residential",Data!D406,IF(Transport!$H$4="Education",Data!AL406,IF(Transport!$H$4="Mixed-use Building",W409,Data!U406)))</f>
        <v>0</v>
      </c>
      <c r="E405">
        <f>IF(Transport!$H$4="Multi-unit Residential",Data!E406,IF(Transport!$H$4="Education",Data!AM406,IF(Transport!$H$4="Mixed-use Building",X409,Data!V406)))</f>
        <v>0</v>
      </c>
      <c r="F405">
        <f>IF(Transport!$H$4="Multi-unit Residential",Data!F406,IF(Transport!$H$4="Education",Data!AN406,IF(Transport!$H$4="Mixed-use Building",Y409,Data!W406)))</f>
        <v>0</v>
      </c>
      <c r="G405">
        <f>IF(Transport!$H$4="Multi-unit Residential",Data!G406,IF(Transport!$H$4="Education",Data!AO406,IF(Transport!$H$4="Mixed-use Building",Z409,Data!X406)))</f>
        <v>0</v>
      </c>
      <c r="H405">
        <f>IF(Transport!$H$4="Multi-unit Residential",Data!H406,IF(Transport!$H$4="Education",Data!AP406,IF(Transport!$H$4="Mixed-use Building",AA409,Data!Y406)))</f>
        <v>0.82</v>
      </c>
      <c r="I405">
        <f>IF(Transport!$H$4="Multi-unit Residential",Data!I406,IF(Transport!$H$4="Education",Data!AQ406,IF(Transport!$H$4="Mixed-use Building",AB409,Data!Z406)))</f>
        <v>0</v>
      </c>
      <c r="J405">
        <f>IF(Transport!$H$4="Multi-unit Residential",Data!J406,IF(Transport!$H$4="Education",Data!AR406,IF(Transport!$H$4="Mixed-use Building",AC409,Data!AA406)))</f>
        <v>0</v>
      </c>
      <c r="K405">
        <f>IF(Transport!$H$4="Multi-unit Residential",Data!K406,IF(Transport!$H$4="Education",Data!AS406,IF(Transport!$H$4="Mixed-use Building",AD409,Data!AB406)))</f>
        <v>0</v>
      </c>
      <c r="L405">
        <f>IF(Transport!$H$4="Multi-unit Residential",Data!L406,IF(Transport!$H$4="Education",Data!AT406,IF(Transport!$H$4="Mixed-use Building",AE409,Data!AC406)))</f>
        <v>0.18</v>
      </c>
      <c r="M405">
        <f>IF(Transport!$H$4="Multi-unit Residential",Data!M406,IF(Transport!$H$4="Education",Data!AU406,IF(Transport!$H$4="Mixed-use Building",AF409,Data!AD406)))</f>
        <v>0.02</v>
      </c>
      <c r="N405">
        <f>IF(Transport!$H$4="Multi-unit Residential",Data!N406,IF(Transport!$H$4="Education",Data!AV406,IF(Transport!$H$4="Mixed-use Building",AG409,Data!AE406)))</f>
        <v>1.70238695206714</v>
      </c>
      <c r="O405">
        <f>IF(Transport!$H$4="Multi-unit Residential",Data!O406,IF(Transport!$H$4="Education",Data!AW406,IF(Transport!$H$4="Mixed-use Building",AH409,Data!AF406)))</f>
        <v>174.7584018</v>
      </c>
      <c r="P405">
        <f>IF(Transport!$H$4="Multi-unit Residential",Data!P406,IF(Transport!$H$4="Education",Data!AX406,IF(Transport!$H$4="Mixed-use Building",AI409,Data!AG406)))</f>
        <v>-36.904291229999998</v>
      </c>
    </row>
    <row r="406" spans="1:16" x14ac:dyDescent="0.55000000000000004">
      <c r="A406">
        <f>IF(Transport!$H$4="Multi-unit Residential",Data!A407,IF(Transport!$H$4="Education",Data!AI407,IF(Transport!$H$4="Mixed-use Building",T410,Data!R407)))</f>
        <v>141300</v>
      </c>
      <c r="B406" t="str">
        <f>IF(Transport!$H$4="Multi-unit Residential",Data!B407,IF(Transport!$H$4="Education",Data!AJ407,IF(Transport!$H$4="Mixed-use Building",U410,Data!S407)))</f>
        <v>Mount Roskill South</v>
      </c>
      <c r="C406" t="str">
        <f>IF(Transport!$H$4="Multi-unit Residential",Data!C407,IF(Transport!$H$4="Education",Data!AK407,IF(Transport!$H$4="Mixed-use Building",V410,Data!T407)))</f>
        <v>New Zealand</v>
      </c>
      <c r="D406">
        <f>IF(Transport!$H$4="Multi-unit Residential",Data!D407,IF(Transport!$H$4="Education",Data!AL407,IF(Transport!$H$4="Mixed-use Building",W410,Data!U407)))</f>
        <v>0</v>
      </c>
      <c r="E406">
        <f>IF(Transport!$H$4="Multi-unit Residential",Data!E407,IF(Transport!$H$4="Education",Data!AM407,IF(Transport!$H$4="Mixed-use Building",X410,Data!V407)))</f>
        <v>0</v>
      </c>
      <c r="F406">
        <f>IF(Transport!$H$4="Multi-unit Residential",Data!F407,IF(Transport!$H$4="Education",Data!AN407,IF(Transport!$H$4="Mixed-use Building",Y410,Data!W407)))</f>
        <v>0</v>
      </c>
      <c r="G406">
        <f>IF(Transport!$H$4="Multi-unit Residential",Data!G407,IF(Transport!$H$4="Education",Data!AO407,IF(Transport!$H$4="Mixed-use Building",Z410,Data!X407)))</f>
        <v>0</v>
      </c>
      <c r="H406">
        <f>IF(Transport!$H$4="Multi-unit Residential",Data!H407,IF(Transport!$H$4="Education",Data!AP407,IF(Transport!$H$4="Mixed-use Building",AA410,Data!Y407)))</f>
        <v>1</v>
      </c>
      <c r="I406">
        <f>IF(Transport!$H$4="Multi-unit Residential",Data!I407,IF(Transport!$H$4="Education",Data!AQ407,IF(Transport!$H$4="Mixed-use Building",AB410,Data!Z407)))</f>
        <v>0</v>
      </c>
      <c r="J406">
        <f>IF(Transport!$H$4="Multi-unit Residential",Data!J407,IF(Transport!$H$4="Education",Data!AR407,IF(Transport!$H$4="Mixed-use Building",AC410,Data!AA407)))</f>
        <v>0</v>
      </c>
      <c r="K406">
        <f>IF(Transport!$H$4="Multi-unit Residential",Data!K407,IF(Transport!$H$4="Education",Data!AS407,IF(Transport!$H$4="Mixed-use Building",AD410,Data!AB407)))</f>
        <v>0</v>
      </c>
      <c r="L406">
        <f>IF(Transport!$H$4="Multi-unit Residential",Data!L407,IF(Transport!$H$4="Education",Data!AT407,IF(Transport!$H$4="Mixed-use Building",AE410,Data!AC407)))</f>
        <v>0</v>
      </c>
      <c r="M406">
        <f>IF(Transport!$H$4="Multi-unit Residential",Data!M407,IF(Transport!$H$4="Education",Data!AU407,IF(Transport!$H$4="Mixed-use Building",AF410,Data!AD407)))</f>
        <v>0.02</v>
      </c>
      <c r="N406">
        <f>IF(Transport!$H$4="Multi-unit Residential",Data!N407,IF(Transport!$H$4="Education",Data!AV407,IF(Transport!$H$4="Mixed-use Building",AG410,Data!AE407)))</f>
        <v>0.377829699546887</v>
      </c>
      <c r="O406">
        <f>IF(Transport!$H$4="Multi-unit Residential",Data!O407,IF(Transport!$H$4="Education",Data!AW407,IF(Transport!$H$4="Mixed-use Building",AH410,Data!AF407)))</f>
        <v>174.73008619999999</v>
      </c>
      <c r="P406">
        <f>IF(Transport!$H$4="Multi-unit Residential",Data!P407,IF(Transport!$H$4="Education",Data!AX407,IF(Transport!$H$4="Mixed-use Building",AI410,Data!AG407)))</f>
        <v>-36.924493419999997</v>
      </c>
    </row>
    <row r="407" spans="1:16" x14ac:dyDescent="0.55000000000000004">
      <c r="A407">
        <f>IF(Transport!$H$4="Multi-unit Residential",Data!A408,IF(Transport!$H$4="Education",Data!AI408,IF(Transport!$H$4="Mixed-use Building",T411,Data!R408)))</f>
        <v>141500</v>
      </c>
      <c r="B407" t="str">
        <f>IF(Transport!$H$4="Multi-unit Residential",Data!B408,IF(Transport!$H$4="Education",Data!AJ408,IF(Transport!$H$4="Mixed-use Building",U411,Data!S408)))</f>
        <v>Epsom East</v>
      </c>
      <c r="C407" t="str">
        <f>IF(Transport!$H$4="Multi-unit Residential",Data!C408,IF(Transport!$H$4="Education",Data!AK408,IF(Transport!$H$4="Mixed-use Building",V411,Data!T408)))</f>
        <v>New Zealand</v>
      </c>
      <c r="D407">
        <f>IF(Transport!$H$4="Multi-unit Residential",Data!D408,IF(Transport!$H$4="Education",Data!AL408,IF(Transport!$H$4="Mixed-use Building",W411,Data!U408)))</f>
        <v>0</v>
      </c>
      <c r="E407">
        <f>IF(Transport!$H$4="Multi-unit Residential",Data!E408,IF(Transport!$H$4="Education",Data!AM408,IF(Transport!$H$4="Mixed-use Building",X411,Data!V408)))</f>
        <v>0</v>
      </c>
      <c r="F407">
        <f>IF(Transport!$H$4="Multi-unit Residential",Data!F408,IF(Transport!$H$4="Education",Data!AN408,IF(Transport!$H$4="Mixed-use Building",Y411,Data!W408)))</f>
        <v>0</v>
      </c>
      <c r="G407">
        <f>IF(Transport!$H$4="Multi-unit Residential",Data!G408,IF(Transport!$H$4="Education",Data!AO408,IF(Transport!$H$4="Mixed-use Building",Z411,Data!X408)))</f>
        <v>0</v>
      </c>
      <c r="H407">
        <f>IF(Transport!$H$4="Multi-unit Residential",Data!H408,IF(Transport!$H$4="Education",Data!AP408,IF(Transport!$H$4="Mixed-use Building",AA411,Data!Y408)))</f>
        <v>0.93</v>
      </c>
      <c r="I407">
        <f>IF(Transport!$H$4="Multi-unit Residential",Data!I408,IF(Transport!$H$4="Education",Data!AQ408,IF(Transport!$H$4="Mixed-use Building",AB411,Data!Z408)))</f>
        <v>0</v>
      </c>
      <c r="J407">
        <f>IF(Transport!$H$4="Multi-unit Residential",Data!J408,IF(Transport!$H$4="Education",Data!AR408,IF(Transport!$H$4="Mixed-use Building",AC411,Data!AA408)))</f>
        <v>0</v>
      </c>
      <c r="K407">
        <f>IF(Transport!$H$4="Multi-unit Residential",Data!K408,IF(Transport!$H$4="Education",Data!AS408,IF(Transport!$H$4="Mixed-use Building",AD411,Data!AB408)))</f>
        <v>0</v>
      </c>
      <c r="L407">
        <f>IF(Transport!$H$4="Multi-unit Residential",Data!L408,IF(Transport!$H$4="Education",Data!AT408,IF(Transport!$H$4="Mixed-use Building",AE411,Data!AC408)))</f>
        <v>7.0000000000000007E-2</v>
      </c>
      <c r="M407">
        <f>IF(Transport!$H$4="Multi-unit Residential",Data!M408,IF(Transport!$H$4="Education",Data!AU408,IF(Transport!$H$4="Mixed-use Building",AF411,Data!AD408)))</f>
        <v>0.02</v>
      </c>
      <c r="N407">
        <f>IF(Transport!$H$4="Multi-unit Residential",Data!N408,IF(Transport!$H$4="Education",Data!AV408,IF(Transport!$H$4="Mixed-use Building",AG411,Data!AE408)))</f>
        <v>7.0337614145808196</v>
      </c>
      <c r="O407">
        <f>IF(Transport!$H$4="Multi-unit Residential",Data!O408,IF(Transport!$H$4="Education",Data!AW408,IF(Transport!$H$4="Mixed-use Building",AH411,Data!AF408)))</f>
        <v>174.77825849999999</v>
      </c>
      <c r="P407">
        <f>IF(Transport!$H$4="Multi-unit Residential",Data!P408,IF(Transport!$H$4="Education",Data!AX408,IF(Transport!$H$4="Mixed-use Building",AI411,Data!AG408)))</f>
        <v>-36.895289949999999</v>
      </c>
    </row>
    <row r="408" spans="1:16" x14ac:dyDescent="0.55000000000000004">
      <c r="A408">
        <f>IF(Transport!$H$4="Multi-unit Residential",Data!A409,IF(Transport!$H$4="Education",Data!AI409,IF(Transport!$H$4="Mixed-use Building",T412,Data!R409)))</f>
        <v>141600</v>
      </c>
      <c r="B408" t="str">
        <f>IF(Transport!$H$4="Multi-unit Residential",Data!B409,IF(Transport!$H$4="Education",Data!AJ409,IF(Transport!$H$4="Mixed-use Building",U412,Data!S409)))</f>
        <v>Remuera Waiata</v>
      </c>
      <c r="C408" t="str">
        <f>IF(Transport!$H$4="Multi-unit Residential",Data!C409,IF(Transport!$H$4="Education",Data!AK409,IF(Transport!$H$4="Mixed-use Building",V412,Data!T409)))</f>
        <v>New Zealand</v>
      </c>
      <c r="D408">
        <f>IF(Transport!$H$4="Multi-unit Residential",Data!D409,IF(Transport!$H$4="Education",Data!AL409,IF(Transport!$H$4="Mixed-use Building",W412,Data!U409)))</f>
        <v>0</v>
      </c>
      <c r="E408">
        <f>IF(Transport!$H$4="Multi-unit Residential",Data!E409,IF(Transport!$H$4="Education",Data!AM409,IF(Transport!$H$4="Mixed-use Building",X412,Data!V409)))</f>
        <v>0</v>
      </c>
      <c r="F408">
        <f>IF(Transport!$H$4="Multi-unit Residential",Data!F409,IF(Transport!$H$4="Education",Data!AN409,IF(Transport!$H$4="Mixed-use Building",Y412,Data!W409)))</f>
        <v>0</v>
      </c>
      <c r="G408">
        <f>IF(Transport!$H$4="Multi-unit Residential",Data!G409,IF(Transport!$H$4="Education",Data!AO409,IF(Transport!$H$4="Mixed-use Building",Z412,Data!X409)))</f>
        <v>0</v>
      </c>
      <c r="H408">
        <f>IF(Transport!$H$4="Multi-unit Residential",Data!H409,IF(Transport!$H$4="Education",Data!AP409,IF(Transport!$H$4="Mixed-use Building",AA412,Data!Y409)))</f>
        <v>1</v>
      </c>
      <c r="I408">
        <f>IF(Transport!$H$4="Multi-unit Residential",Data!I409,IF(Transport!$H$4="Education",Data!AQ409,IF(Transport!$H$4="Mixed-use Building",AB412,Data!Z409)))</f>
        <v>0</v>
      </c>
      <c r="J408">
        <f>IF(Transport!$H$4="Multi-unit Residential",Data!J409,IF(Transport!$H$4="Education",Data!AR409,IF(Transport!$H$4="Mixed-use Building",AC412,Data!AA409)))</f>
        <v>0</v>
      </c>
      <c r="K408">
        <f>IF(Transport!$H$4="Multi-unit Residential",Data!K409,IF(Transport!$H$4="Education",Data!AS409,IF(Transport!$H$4="Mixed-use Building",AD412,Data!AB409)))</f>
        <v>0</v>
      </c>
      <c r="L408">
        <f>IF(Transport!$H$4="Multi-unit Residential",Data!L409,IF(Transport!$H$4="Education",Data!AT409,IF(Transport!$H$4="Mixed-use Building",AE412,Data!AC409)))</f>
        <v>0</v>
      </c>
      <c r="M408">
        <f>IF(Transport!$H$4="Multi-unit Residential",Data!M409,IF(Transport!$H$4="Education",Data!AU409,IF(Transport!$H$4="Mixed-use Building",AF412,Data!AD409)))</f>
        <v>0.02</v>
      </c>
      <c r="N408">
        <f>IF(Transport!$H$4="Multi-unit Residential",Data!N409,IF(Transport!$H$4="Education",Data!AV409,IF(Transport!$H$4="Mixed-use Building",AG412,Data!AE409)))</f>
        <v>0.46382244916894</v>
      </c>
      <c r="O408">
        <f>IF(Transport!$H$4="Multi-unit Residential",Data!O409,IF(Transport!$H$4="Education",Data!AW409,IF(Transport!$H$4="Mixed-use Building",AH412,Data!AF409)))</f>
        <v>174.8043782</v>
      </c>
      <c r="P408">
        <f>IF(Transport!$H$4="Multi-unit Residential",Data!P409,IF(Transport!$H$4="Education",Data!AX409,IF(Transport!$H$4="Mixed-use Building",AI412,Data!AG409)))</f>
        <v>-36.877443190000001</v>
      </c>
    </row>
    <row r="409" spans="1:16" x14ac:dyDescent="0.55000000000000004">
      <c r="A409">
        <f>IF(Transport!$H$4="Multi-unit Residential",Data!A410,IF(Transport!$H$4="Education",Data!AI410,IF(Transport!$H$4="Mixed-use Building",T413,Data!R410)))</f>
        <v>141700</v>
      </c>
      <c r="B409" t="str">
        <f>IF(Transport!$H$4="Multi-unit Residential",Data!B410,IF(Transport!$H$4="Education",Data!AJ410,IF(Transport!$H$4="Mixed-use Building",U413,Data!S410)))</f>
        <v>Epsom South</v>
      </c>
      <c r="C409" t="str">
        <f>IF(Transport!$H$4="Multi-unit Residential",Data!C410,IF(Transport!$H$4="Education",Data!AK410,IF(Transport!$H$4="Mixed-use Building",V413,Data!T410)))</f>
        <v>New Zealand</v>
      </c>
      <c r="D409" t="str">
        <f>IF(Transport!$H$4="Multi-unit Residential",Data!D410,IF(Transport!$H$4="Education",Data!AL410,IF(Transport!$H$4="Mixed-use Building",W413,Data!U410)))</f>
        <v>?</v>
      </c>
      <c r="E409" t="str">
        <f>IF(Transport!$H$4="Multi-unit Residential",Data!E410,IF(Transport!$H$4="Education",Data!AM410,IF(Transport!$H$4="Mixed-use Building",X413,Data!V410)))</f>
        <v>?</v>
      </c>
      <c r="F409" t="str">
        <f>IF(Transport!$H$4="Multi-unit Residential",Data!F410,IF(Transport!$H$4="Education",Data!AN410,IF(Transport!$H$4="Mixed-use Building",Y413,Data!W410)))</f>
        <v>?</v>
      </c>
      <c r="G409">
        <f>IF(Transport!$H$4="Multi-unit Residential",Data!G410,IF(Transport!$H$4="Education",Data!AO410,IF(Transport!$H$4="Mixed-use Building",Z413,Data!X410)))</f>
        <v>0</v>
      </c>
      <c r="H409" t="str">
        <f>IF(Transport!$H$4="Multi-unit Residential",Data!H410,IF(Transport!$H$4="Education",Data!AP410,IF(Transport!$H$4="Mixed-use Building",AA413,Data!Y410)))</f>
        <v>?</v>
      </c>
      <c r="I409" t="str">
        <f>IF(Transport!$H$4="Multi-unit Residential",Data!I410,IF(Transport!$H$4="Education",Data!AQ410,IF(Transport!$H$4="Mixed-use Building",AB413,Data!Z410)))</f>
        <v>?</v>
      </c>
      <c r="J409">
        <f>IF(Transport!$H$4="Multi-unit Residential",Data!J410,IF(Transport!$H$4="Education",Data!AR410,IF(Transport!$H$4="Mixed-use Building",AC413,Data!AA410)))</f>
        <v>0</v>
      </c>
      <c r="K409" t="str">
        <f>IF(Transport!$H$4="Multi-unit Residential",Data!K410,IF(Transport!$H$4="Education",Data!AS410,IF(Transport!$H$4="Mixed-use Building",AD413,Data!AB410)))</f>
        <v>?</v>
      </c>
      <c r="L409" t="str">
        <f>IF(Transport!$H$4="Multi-unit Residential",Data!L410,IF(Transport!$H$4="Education",Data!AT410,IF(Transport!$H$4="Mixed-use Building",AE413,Data!AC410)))</f>
        <v>?</v>
      </c>
      <c r="M409">
        <f>IF(Transport!$H$4="Multi-unit Residential",Data!M410,IF(Transport!$H$4="Education",Data!AU410,IF(Transport!$H$4="Mixed-use Building",AF413,Data!AD410)))</f>
        <v>0.02</v>
      </c>
      <c r="N409" t="str">
        <f>IF(Transport!$H$4="Multi-unit Residential",Data!N410,IF(Transport!$H$4="Education",Data!AV410,IF(Transport!$H$4="Mixed-use Building",AG413,Data!AE410)))</f>
        <v>?</v>
      </c>
      <c r="O409">
        <f>IF(Transport!$H$4="Multi-unit Residential",Data!O410,IF(Transport!$H$4="Education",Data!AW410,IF(Transport!$H$4="Mixed-use Building",AH413,Data!AF410)))</f>
        <v>174.7661195</v>
      </c>
      <c r="P409">
        <f>IF(Transport!$H$4="Multi-unit Residential",Data!P410,IF(Transport!$H$4="Education",Data!AX410,IF(Transport!$H$4="Mixed-use Building",AI413,Data!AG410)))</f>
        <v>-36.904950620000001</v>
      </c>
    </row>
    <row r="410" spans="1:16" x14ac:dyDescent="0.55000000000000004">
      <c r="A410">
        <f>IF(Transport!$H$4="Multi-unit Residential",Data!A411,IF(Transport!$H$4="Education",Data!AI411,IF(Transport!$H$4="Mixed-use Building",T414,Data!R411)))</f>
        <v>141800</v>
      </c>
      <c r="B410" t="str">
        <f>IF(Transport!$H$4="Multi-unit Residential",Data!B411,IF(Transport!$H$4="Education",Data!AJ411,IF(Transport!$H$4="Mixed-use Building",U414,Data!S411)))</f>
        <v>Kohimarama</v>
      </c>
      <c r="C410" t="str">
        <f>IF(Transport!$H$4="Multi-unit Residential",Data!C411,IF(Transport!$H$4="Education",Data!AK411,IF(Transport!$H$4="Mixed-use Building",V414,Data!T411)))</f>
        <v>New Zealand</v>
      </c>
      <c r="D410">
        <f>IF(Transport!$H$4="Multi-unit Residential",Data!D411,IF(Transport!$H$4="Education",Data!AL411,IF(Transport!$H$4="Mixed-use Building",W414,Data!U411)))</f>
        <v>0</v>
      </c>
      <c r="E410">
        <f>IF(Transport!$H$4="Multi-unit Residential",Data!E411,IF(Transport!$H$4="Education",Data!AM411,IF(Transport!$H$4="Mixed-use Building",X414,Data!V411)))</f>
        <v>0</v>
      </c>
      <c r="F410">
        <f>IF(Transport!$H$4="Multi-unit Residential",Data!F411,IF(Transport!$H$4="Education",Data!AN411,IF(Transport!$H$4="Mixed-use Building",Y414,Data!W411)))</f>
        <v>0</v>
      </c>
      <c r="G410">
        <f>IF(Transport!$H$4="Multi-unit Residential",Data!G411,IF(Transport!$H$4="Education",Data!AO411,IF(Transport!$H$4="Mixed-use Building",Z414,Data!X411)))</f>
        <v>0</v>
      </c>
      <c r="H410">
        <f>IF(Transport!$H$4="Multi-unit Residential",Data!H411,IF(Transport!$H$4="Education",Data!AP411,IF(Transport!$H$4="Mixed-use Building",AA414,Data!Y411)))</f>
        <v>0.85</v>
      </c>
      <c r="I410">
        <f>IF(Transport!$H$4="Multi-unit Residential",Data!I411,IF(Transport!$H$4="Education",Data!AQ411,IF(Transport!$H$4="Mixed-use Building",AB414,Data!Z411)))</f>
        <v>0</v>
      </c>
      <c r="J410">
        <f>IF(Transport!$H$4="Multi-unit Residential",Data!J411,IF(Transport!$H$4="Education",Data!AR411,IF(Transport!$H$4="Mixed-use Building",AC414,Data!AA411)))</f>
        <v>0</v>
      </c>
      <c r="K410">
        <f>IF(Transport!$H$4="Multi-unit Residential",Data!K411,IF(Transport!$H$4="Education",Data!AS411,IF(Transport!$H$4="Mixed-use Building",AD414,Data!AB411)))</f>
        <v>0</v>
      </c>
      <c r="L410">
        <f>IF(Transport!$H$4="Multi-unit Residential",Data!L411,IF(Transport!$H$4="Education",Data!AT411,IF(Transport!$H$4="Mixed-use Building",AE414,Data!AC411)))</f>
        <v>0.15</v>
      </c>
      <c r="M410">
        <f>IF(Transport!$H$4="Multi-unit Residential",Data!M411,IF(Transport!$H$4="Education",Data!AU411,IF(Transport!$H$4="Mixed-use Building",AF414,Data!AD411)))</f>
        <v>0.02</v>
      </c>
      <c r="N410">
        <f>IF(Transport!$H$4="Multi-unit Residential",Data!N411,IF(Transport!$H$4="Education",Data!AV411,IF(Transport!$H$4="Mixed-use Building",AG414,Data!AE411)))</f>
        <v>1.61748862724835</v>
      </c>
      <c r="O410">
        <f>IF(Transport!$H$4="Multi-unit Residential",Data!O411,IF(Transport!$H$4="Education",Data!AW411,IF(Transport!$H$4="Mixed-use Building",AH414,Data!AF411)))</f>
        <v>174.84092129999999</v>
      </c>
      <c r="P410">
        <f>IF(Transport!$H$4="Multi-unit Residential",Data!P411,IF(Transport!$H$4="Education",Data!AX411,IF(Transport!$H$4="Mixed-use Building",AI414,Data!AG411)))</f>
        <v>-36.857730029999999</v>
      </c>
    </row>
    <row r="411" spans="1:16" x14ac:dyDescent="0.55000000000000004">
      <c r="A411">
        <f>IF(Transport!$H$4="Multi-unit Residential",Data!A412,IF(Transport!$H$4="Education",Data!AI412,IF(Transport!$H$4="Mixed-use Building",T415,Data!R412)))</f>
        <v>141900</v>
      </c>
      <c r="B411" t="str">
        <f>IF(Transport!$H$4="Multi-unit Residential",Data!B412,IF(Transport!$H$4="Education",Data!AJ412,IF(Transport!$H$4="Mixed-use Building",U415,Data!S412)))</f>
        <v>Meadowbank West</v>
      </c>
      <c r="C411" t="str">
        <f>IF(Transport!$H$4="Multi-unit Residential",Data!C412,IF(Transport!$H$4="Education",Data!AK412,IF(Transport!$H$4="Mixed-use Building",V415,Data!T412)))</f>
        <v>New Zealand</v>
      </c>
      <c r="D411">
        <f>IF(Transport!$H$4="Multi-unit Residential",Data!D412,IF(Transport!$H$4="Education",Data!AL412,IF(Transport!$H$4="Mixed-use Building",W415,Data!U412)))</f>
        <v>0</v>
      </c>
      <c r="E411">
        <f>IF(Transport!$H$4="Multi-unit Residential",Data!E412,IF(Transport!$H$4="Education",Data!AM412,IF(Transport!$H$4="Mixed-use Building",X415,Data!V412)))</f>
        <v>0</v>
      </c>
      <c r="F411">
        <f>IF(Transport!$H$4="Multi-unit Residential",Data!F412,IF(Transport!$H$4="Education",Data!AN412,IF(Transport!$H$4="Mixed-use Building",Y415,Data!W412)))</f>
        <v>0</v>
      </c>
      <c r="G411">
        <f>IF(Transport!$H$4="Multi-unit Residential",Data!G412,IF(Transport!$H$4="Education",Data!AO412,IF(Transport!$H$4="Mixed-use Building",Z415,Data!X412)))</f>
        <v>0</v>
      </c>
      <c r="H411">
        <f>IF(Transport!$H$4="Multi-unit Residential",Data!H412,IF(Transport!$H$4="Education",Data!AP412,IF(Transport!$H$4="Mixed-use Building",AA415,Data!Y412)))</f>
        <v>1</v>
      </c>
      <c r="I411">
        <f>IF(Transport!$H$4="Multi-unit Residential",Data!I412,IF(Transport!$H$4="Education",Data!AQ412,IF(Transport!$H$4="Mixed-use Building",AB415,Data!Z412)))</f>
        <v>0</v>
      </c>
      <c r="J411">
        <f>IF(Transport!$H$4="Multi-unit Residential",Data!J412,IF(Transport!$H$4="Education",Data!AR412,IF(Transport!$H$4="Mixed-use Building",AC415,Data!AA412)))</f>
        <v>0</v>
      </c>
      <c r="K411">
        <f>IF(Transport!$H$4="Multi-unit Residential",Data!K412,IF(Transport!$H$4="Education",Data!AS412,IF(Transport!$H$4="Mixed-use Building",AD415,Data!AB412)))</f>
        <v>0</v>
      </c>
      <c r="L411">
        <f>IF(Transport!$H$4="Multi-unit Residential",Data!L412,IF(Transport!$H$4="Education",Data!AT412,IF(Transport!$H$4="Mixed-use Building",AE415,Data!AC412)))</f>
        <v>0</v>
      </c>
      <c r="M411">
        <f>IF(Transport!$H$4="Multi-unit Residential",Data!M412,IF(Transport!$H$4="Education",Data!AU412,IF(Transport!$H$4="Mixed-use Building",AF415,Data!AD412)))</f>
        <v>0.02</v>
      </c>
      <c r="N411">
        <f>IF(Transport!$H$4="Multi-unit Residential",Data!N412,IF(Transport!$H$4="Education",Data!AV412,IF(Transport!$H$4="Mixed-use Building",AG415,Data!AE412)))</f>
        <v>0.72691340606575505</v>
      </c>
      <c r="O411">
        <f>IF(Transport!$H$4="Multi-unit Residential",Data!O412,IF(Transport!$H$4="Education",Data!AW412,IF(Transport!$H$4="Mixed-use Building",AH415,Data!AF412)))</f>
        <v>174.8257466</v>
      </c>
      <c r="P411">
        <f>IF(Transport!$H$4="Multi-unit Residential",Data!P412,IF(Transport!$H$4="Education",Data!AX412,IF(Transport!$H$4="Mixed-use Building",AI415,Data!AG412)))</f>
        <v>-36.869561849999997</v>
      </c>
    </row>
    <row r="412" spans="1:16" x14ac:dyDescent="0.55000000000000004">
      <c r="A412">
        <f>IF(Transport!$H$4="Multi-unit Residential",Data!A413,IF(Transport!$H$4="Education",Data!AI413,IF(Transport!$H$4="Mixed-use Building",T416,Data!R413)))</f>
        <v>142000</v>
      </c>
      <c r="B412" t="str">
        <f>IF(Transport!$H$4="Multi-unit Residential",Data!B413,IF(Transport!$H$4="Education",Data!AJ413,IF(Transport!$H$4="Mixed-use Building",U416,Data!S413)))</f>
        <v>Hillsborough North (Auckland)</v>
      </c>
      <c r="C412" t="str">
        <f>IF(Transport!$H$4="Multi-unit Residential",Data!C413,IF(Transport!$H$4="Education",Data!AK413,IF(Transport!$H$4="Mixed-use Building",V416,Data!T413)))</f>
        <v>New Zealand</v>
      </c>
      <c r="D412">
        <f>IF(Transport!$H$4="Multi-unit Residential",Data!D413,IF(Transport!$H$4="Education",Data!AL413,IF(Transport!$H$4="Mixed-use Building",W416,Data!U413)))</f>
        <v>0</v>
      </c>
      <c r="E412">
        <f>IF(Transport!$H$4="Multi-unit Residential",Data!E413,IF(Transport!$H$4="Education",Data!AM413,IF(Transport!$H$4="Mixed-use Building",X416,Data!V413)))</f>
        <v>0</v>
      </c>
      <c r="F412">
        <f>IF(Transport!$H$4="Multi-unit Residential",Data!F413,IF(Transport!$H$4="Education",Data!AN413,IF(Transport!$H$4="Mixed-use Building",Y416,Data!W413)))</f>
        <v>0</v>
      </c>
      <c r="G412">
        <f>IF(Transport!$H$4="Multi-unit Residential",Data!G413,IF(Transport!$H$4="Education",Data!AO413,IF(Transport!$H$4="Mixed-use Building",Z416,Data!X413)))</f>
        <v>0</v>
      </c>
      <c r="H412">
        <f>IF(Transport!$H$4="Multi-unit Residential",Data!H413,IF(Transport!$H$4="Education",Data!AP413,IF(Transport!$H$4="Mixed-use Building",AA416,Data!Y413)))</f>
        <v>0.94</v>
      </c>
      <c r="I412">
        <f>IF(Transport!$H$4="Multi-unit Residential",Data!I413,IF(Transport!$H$4="Education",Data!AQ413,IF(Transport!$H$4="Mixed-use Building",AB416,Data!Z413)))</f>
        <v>0</v>
      </c>
      <c r="J412">
        <f>IF(Transport!$H$4="Multi-unit Residential",Data!J413,IF(Transport!$H$4="Education",Data!AR413,IF(Transport!$H$4="Mixed-use Building",AC416,Data!AA413)))</f>
        <v>0</v>
      </c>
      <c r="K412">
        <f>IF(Transport!$H$4="Multi-unit Residential",Data!K413,IF(Transport!$H$4="Education",Data!AS413,IF(Transport!$H$4="Mixed-use Building",AD416,Data!AB413)))</f>
        <v>0</v>
      </c>
      <c r="L412">
        <f>IF(Transport!$H$4="Multi-unit Residential",Data!L413,IF(Transport!$H$4="Education",Data!AT413,IF(Transport!$H$4="Mixed-use Building",AE416,Data!AC413)))</f>
        <v>0.06</v>
      </c>
      <c r="M412">
        <f>IF(Transport!$H$4="Multi-unit Residential",Data!M413,IF(Transport!$H$4="Education",Data!AU413,IF(Transport!$H$4="Mixed-use Building",AF416,Data!AD413)))</f>
        <v>0.02</v>
      </c>
      <c r="N412">
        <f>IF(Transport!$H$4="Multi-unit Residential",Data!N413,IF(Transport!$H$4="Education",Data!AV413,IF(Transport!$H$4="Mixed-use Building",AG416,Data!AE413)))</f>
        <v>4.2677753191386198</v>
      </c>
      <c r="O412">
        <f>IF(Transport!$H$4="Multi-unit Residential",Data!O413,IF(Transport!$H$4="Education",Data!AW413,IF(Transport!$H$4="Mixed-use Building",AH416,Data!AF413)))</f>
        <v>174.75815489999999</v>
      </c>
      <c r="P412">
        <f>IF(Transport!$H$4="Multi-unit Residential",Data!P413,IF(Transport!$H$4="Education",Data!AX413,IF(Transport!$H$4="Mixed-use Building",AI416,Data!AG413)))</f>
        <v>-36.913591719999999</v>
      </c>
    </row>
    <row r="413" spans="1:16" x14ac:dyDescent="0.55000000000000004">
      <c r="A413">
        <f>IF(Transport!$H$4="Multi-unit Residential",Data!A414,IF(Transport!$H$4="Education",Data!AI414,IF(Transport!$H$4="Mixed-use Building",T417,Data!R414)))</f>
        <v>142100</v>
      </c>
      <c r="B413" t="str">
        <f>IF(Transport!$H$4="Multi-unit Residential",Data!B414,IF(Transport!$H$4="Education",Data!AJ414,IF(Transport!$H$4="Mixed-use Building",U417,Data!S414)))</f>
        <v>Hillsborough West (Auckland)</v>
      </c>
      <c r="C413" t="str">
        <f>IF(Transport!$H$4="Multi-unit Residential",Data!C414,IF(Transport!$H$4="Education",Data!AK414,IF(Transport!$H$4="Mixed-use Building",V417,Data!T414)))</f>
        <v>New Zealand</v>
      </c>
      <c r="D413">
        <f>IF(Transport!$H$4="Multi-unit Residential",Data!D414,IF(Transport!$H$4="Education",Data!AL414,IF(Transport!$H$4="Mixed-use Building",W417,Data!U414)))</f>
        <v>0</v>
      </c>
      <c r="E413">
        <f>IF(Transport!$H$4="Multi-unit Residential",Data!E414,IF(Transport!$H$4="Education",Data!AM414,IF(Transport!$H$4="Mixed-use Building",X417,Data!V414)))</f>
        <v>0</v>
      </c>
      <c r="F413">
        <f>IF(Transport!$H$4="Multi-unit Residential",Data!F414,IF(Transport!$H$4="Education",Data!AN414,IF(Transport!$H$4="Mixed-use Building",Y417,Data!W414)))</f>
        <v>0</v>
      </c>
      <c r="G413">
        <f>IF(Transport!$H$4="Multi-unit Residential",Data!G414,IF(Transport!$H$4="Education",Data!AO414,IF(Transport!$H$4="Mixed-use Building",Z417,Data!X414)))</f>
        <v>0</v>
      </c>
      <c r="H413">
        <f>IF(Transport!$H$4="Multi-unit Residential",Data!H414,IF(Transport!$H$4="Education",Data!AP414,IF(Transport!$H$4="Mixed-use Building",AA417,Data!Y414)))</f>
        <v>1</v>
      </c>
      <c r="I413">
        <f>IF(Transport!$H$4="Multi-unit Residential",Data!I414,IF(Transport!$H$4="Education",Data!AQ414,IF(Transport!$H$4="Mixed-use Building",AB417,Data!Z414)))</f>
        <v>0</v>
      </c>
      <c r="J413">
        <f>IF(Transport!$H$4="Multi-unit Residential",Data!J414,IF(Transport!$H$4="Education",Data!AR414,IF(Transport!$H$4="Mixed-use Building",AC417,Data!AA414)))</f>
        <v>0</v>
      </c>
      <c r="K413">
        <f>IF(Transport!$H$4="Multi-unit Residential",Data!K414,IF(Transport!$H$4="Education",Data!AS414,IF(Transport!$H$4="Mixed-use Building",AD417,Data!AB414)))</f>
        <v>0</v>
      </c>
      <c r="L413">
        <f>IF(Transport!$H$4="Multi-unit Residential",Data!L414,IF(Transport!$H$4="Education",Data!AT414,IF(Transport!$H$4="Mixed-use Building",AE417,Data!AC414)))</f>
        <v>0</v>
      </c>
      <c r="M413">
        <f>IF(Transport!$H$4="Multi-unit Residential",Data!M414,IF(Transport!$H$4="Education",Data!AU414,IF(Transport!$H$4="Mixed-use Building",AF417,Data!AD414)))</f>
        <v>0.02</v>
      </c>
      <c r="N413">
        <f>IF(Transport!$H$4="Multi-unit Residential",Data!N414,IF(Transport!$H$4="Education",Data!AV414,IF(Transport!$H$4="Mixed-use Building",AG417,Data!AE414)))</f>
        <v>0.898715677200292</v>
      </c>
      <c r="O413">
        <f>IF(Transport!$H$4="Multi-unit Residential",Data!O414,IF(Transport!$H$4="Education",Data!AW414,IF(Transport!$H$4="Mixed-use Building",AH417,Data!AF414)))</f>
        <v>174.7473234</v>
      </c>
      <c r="P413">
        <f>IF(Transport!$H$4="Multi-unit Residential",Data!P414,IF(Transport!$H$4="Education",Data!AX414,IF(Transport!$H$4="Mixed-use Building",AI417,Data!AG414)))</f>
        <v>-36.91988593</v>
      </c>
    </row>
    <row r="414" spans="1:16" x14ac:dyDescent="0.55000000000000004">
      <c r="A414">
        <f>IF(Transport!$H$4="Multi-unit Residential",Data!A415,IF(Transport!$H$4="Education",Data!AI415,IF(Transport!$H$4="Mixed-use Building",T418,Data!R415)))</f>
        <v>142200</v>
      </c>
      <c r="B414" t="str">
        <f>IF(Transport!$H$4="Multi-unit Residential",Data!B415,IF(Transport!$H$4="Education",Data!AJ415,IF(Transport!$H$4="Mixed-use Building",U418,Data!S415)))</f>
        <v>Greenlane North</v>
      </c>
      <c r="C414" t="str">
        <f>IF(Transport!$H$4="Multi-unit Residential",Data!C415,IF(Transport!$H$4="Education",Data!AK415,IF(Transport!$H$4="Mixed-use Building",V418,Data!T415)))</f>
        <v>New Zealand</v>
      </c>
      <c r="D414">
        <f>IF(Transport!$H$4="Multi-unit Residential",Data!D415,IF(Transport!$H$4="Education",Data!AL415,IF(Transport!$H$4="Mixed-use Building",W418,Data!U415)))</f>
        <v>0</v>
      </c>
      <c r="E414">
        <f>IF(Transport!$H$4="Multi-unit Residential",Data!E415,IF(Transport!$H$4="Education",Data!AM415,IF(Transport!$H$4="Mixed-use Building",X418,Data!V415)))</f>
        <v>0</v>
      </c>
      <c r="F414">
        <f>IF(Transport!$H$4="Multi-unit Residential",Data!F415,IF(Transport!$H$4="Education",Data!AN415,IF(Transport!$H$4="Mixed-use Building",Y418,Data!W415)))</f>
        <v>0</v>
      </c>
      <c r="G414">
        <f>IF(Transport!$H$4="Multi-unit Residential",Data!G415,IF(Transport!$H$4="Education",Data!AO415,IF(Transport!$H$4="Mixed-use Building",Z418,Data!X415)))</f>
        <v>0</v>
      </c>
      <c r="H414">
        <f>IF(Transport!$H$4="Multi-unit Residential",Data!H415,IF(Transport!$H$4="Education",Data!AP415,IF(Transport!$H$4="Mixed-use Building",AA418,Data!Y415)))</f>
        <v>0.95</v>
      </c>
      <c r="I414">
        <f>IF(Transport!$H$4="Multi-unit Residential",Data!I415,IF(Transport!$H$4="Education",Data!AQ415,IF(Transport!$H$4="Mixed-use Building",AB418,Data!Z415)))</f>
        <v>0</v>
      </c>
      <c r="J414">
        <f>IF(Transport!$H$4="Multi-unit Residential",Data!J415,IF(Transport!$H$4="Education",Data!AR415,IF(Transport!$H$4="Mixed-use Building",AC418,Data!AA415)))</f>
        <v>0</v>
      </c>
      <c r="K414">
        <f>IF(Transport!$H$4="Multi-unit Residential",Data!K415,IF(Transport!$H$4="Education",Data!AS415,IF(Transport!$H$4="Mixed-use Building",AD418,Data!AB415)))</f>
        <v>0</v>
      </c>
      <c r="L414">
        <f>IF(Transport!$H$4="Multi-unit Residential",Data!L415,IF(Transport!$H$4="Education",Data!AT415,IF(Transport!$H$4="Mixed-use Building",AE418,Data!AC415)))</f>
        <v>0.05</v>
      </c>
      <c r="M414">
        <f>IF(Transport!$H$4="Multi-unit Residential",Data!M415,IF(Transport!$H$4="Education",Data!AU415,IF(Transport!$H$4="Mixed-use Building",AF418,Data!AD415)))</f>
        <v>0.02</v>
      </c>
      <c r="N414">
        <f>IF(Transport!$H$4="Multi-unit Residential",Data!N415,IF(Transport!$H$4="Education",Data!AV415,IF(Transport!$H$4="Mixed-use Building",AG418,Data!AE415)))</f>
        <v>6.17516197102041</v>
      </c>
      <c r="O414">
        <f>IF(Transport!$H$4="Multi-unit Residential",Data!O415,IF(Transport!$H$4="Education",Data!AW415,IF(Transport!$H$4="Mixed-use Building",AH418,Data!AF415)))</f>
        <v>174.7929571</v>
      </c>
      <c r="P414">
        <f>IF(Transport!$H$4="Multi-unit Residential",Data!P415,IF(Transport!$H$4="Education",Data!AX415,IF(Transport!$H$4="Mixed-use Building",AI418,Data!AG415)))</f>
        <v>-36.891576749999999</v>
      </c>
    </row>
    <row r="415" spans="1:16" x14ac:dyDescent="0.55000000000000004">
      <c r="A415">
        <f>IF(Transport!$H$4="Multi-unit Residential",Data!A416,IF(Transport!$H$4="Education",Data!AI416,IF(Transport!$H$4="Mixed-use Building",T419,Data!R416)))</f>
        <v>142300</v>
      </c>
      <c r="B415" t="str">
        <f>IF(Transport!$H$4="Multi-unit Residential",Data!B416,IF(Transport!$H$4="Education",Data!AJ416,IF(Transport!$H$4="Mixed-use Building",U419,Data!S416)))</f>
        <v>Waikowhai North</v>
      </c>
      <c r="C415" t="str">
        <f>IF(Transport!$H$4="Multi-unit Residential",Data!C416,IF(Transport!$H$4="Education",Data!AK416,IF(Transport!$H$4="Mixed-use Building",V419,Data!T416)))</f>
        <v>New Zealand</v>
      </c>
      <c r="D415">
        <f>IF(Transport!$H$4="Multi-unit Residential",Data!D416,IF(Transport!$H$4="Education",Data!AL416,IF(Transport!$H$4="Mixed-use Building",W419,Data!U416)))</f>
        <v>0</v>
      </c>
      <c r="E415">
        <f>IF(Transport!$H$4="Multi-unit Residential",Data!E416,IF(Transport!$H$4="Education",Data!AM416,IF(Transport!$H$4="Mixed-use Building",X419,Data!V416)))</f>
        <v>0</v>
      </c>
      <c r="F415">
        <f>IF(Transport!$H$4="Multi-unit Residential",Data!F416,IF(Transport!$H$4="Education",Data!AN416,IF(Transport!$H$4="Mixed-use Building",Y419,Data!W416)))</f>
        <v>0</v>
      </c>
      <c r="G415">
        <f>IF(Transport!$H$4="Multi-unit Residential",Data!G416,IF(Transport!$H$4="Education",Data!AO416,IF(Transport!$H$4="Mixed-use Building",Z419,Data!X416)))</f>
        <v>0</v>
      </c>
      <c r="H415">
        <f>IF(Transport!$H$4="Multi-unit Residential",Data!H416,IF(Transport!$H$4="Education",Data!AP416,IF(Transport!$H$4="Mixed-use Building",AA419,Data!Y416)))</f>
        <v>1</v>
      </c>
      <c r="I415">
        <f>IF(Transport!$H$4="Multi-unit Residential",Data!I416,IF(Transport!$H$4="Education",Data!AQ416,IF(Transport!$H$4="Mixed-use Building",AB419,Data!Z416)))</f>
        <v>0</v>
      </c>
      <c r="J415">
        <f>IF(Transport!$H$4="Multi-unit Residential",Data!J416,IF(Transport!$H$4="Education",Data!AR416,IF(Transport!$H$4="Mixed-use Building",AC419,Data!AA416)))</f>
        <v>0</v>
      </c>
      <c r="K415">
        <f>IF(Transport!$H$4="Multi-unit Residential",Data!K416,IF(Transport!$H$4="Education",Data!AS416,IF(Transport!$H$4="Mixed-use Building",AD419,Data!AB416)))</f>
        <v>0</v>
      </c>
      <c r="L415">
        <f>IF(Transport!$H$4="Multi-unit Residential",Data!L416,IF(Transport!$H$4="Education",Data!AT416,IF(Transport!$H$4="Mixed-use Building",AE419,Data!AC416)))</f>
        <v>0</v>
      </c>
      <c r="M415">
        <f>IF(Transport!$H$4="Multi-unit Residential",Data!M416,IF(Transport!$H$4="Education",Data!AU416,IF(Transport!$H$4="Mixed-use Building",AF419,Data!AD416)))</f>
        <v>0.02</v>
      </c>
      <c r="N415">
        <f>IF(Transport!$H$4="Multi-unit Residential",Data!N416,IF(Transport!$H$4="Education",Data!AV416,IF(Transport!$H$4="Mixed-use Building",AG419,Data!AE416)))</f>
        <v>0.68566145082367802</v>
      </c>
      <c r="O415">
        <f>IF(Transport!$H$4="Multi-unit Residential",Data!O416,IF(Transport!$H$4="Education",Data!AW416,IF(Transport!$H$4="Mixed-use Building",AH419,Data!AF416)))</f>
        <v>174.73998760000001</v>
      </c>
      <c r="P415">
        <f>IF(Transport!$H$4="Multi-unit Residential",Data!P416,IF(Transport!$H$4="Education",Data!AX416,IF(Transport!$H$4="Mixed-use Building",AI419,Data!AG416)))</f>
        <v>-36.92587047</v>
      </c>
    </row>
    <row r="416" spans="1:16" x14ac:dyDescent="0.55000000000000004">
      <c r="A416">
        <f>IF(Transport!$H$4="Multi-unit Residential",Data!A417,IF(Transport!$H$4="Education",Data!AI417,IF(Transport!$H$4="Mixed-use Building",T420,Data!R417)))</f>
        <v>142400</v>
      </c>
      <c r="B416" t="str">
        <f>IF(Transport!$H$4="Multi-unit Residential",Data!B417,IF(Transport!$H$4="Education",Data!AJ417,IF(Transport!$H$4="Mixed-use Building",U420,Data!S417)))</f>
        <v>Remuera East</v>
      </c>
      <c r="C416" t="str">
        <f>IF(Transport!$H$4="Multi-unit Residential",Data!C417,IF(Transport!$H$4="Education",Data!AK417,IF(Transport!$H$4="Mixed-use Building",V420,Data!T417)))</f>
        <v>New Zealand</v>
      </c>
      <c r="D416">
        <f>IF(Transport!$H$4="Multi-unit Residential",Data!D417,IF(Transport!$H$4="Education",Data!AL417,IF(Transport!$H$4="Mixed-use Building",W420,Data!U417)))</f>
        <v>0</v>
      </c>
      <c r="E416">
        <f>IF(Transport!$H$4="Multi-unit Residential",Data!E417,IF(Transport!$H$4="Education",Data!AM417,IF(Transport!$H$4="Mixed-use Building",X420,Data!V417)))</f>
        <v>0</v>
      </c>
      <c r="F416">
        <f>IF(Transport!$H$4="Multi-unit Residential",Data!F417,IF(Transport!$H$4="Education",Data!AN417,IF(Transport!$H$4="Mixed-use Building",Y420,Data!W417)))</f>
        <v>0</v>
      </c>
      <c r="G416">
        <f>IF(Transport!$H$4="Multi-unit Residential",Data!G417,IF(Transport!$H$4="Education",Data!AO417,IF(Transport!$H$4="Mixed-use Building",Z420,Data!X417)))</f>
        <v>0</v>
      </c>
      <c r="H416">
        <f>IF(Transport!$H$4="Multi-unit Residential",Data!H417,IF(Transport!$H$4="Education",Data!AP417,IF(Transport!$H$4="Mixed-use Building",AA420,Data!Y417)))</f>
        <v>0.75</v>
      </c>
      <c r="I416">
        <f>IF(Transport!$H$4="Multi-unit Residential",Data!I417,IF(Transport!$H$4="Education",Data!AQ417,IF(Transport!$H$4="Mixed-use Building",AB420,Data!Z417)))</f>
        <v>0</v>
      </c>
      <c r="J416">
        <f>IF(Transport!$H$4="Multi-unit Residential",Data!J417,IF(Transport!$H$4="Education",Data!AR417,IF(Transport!$H$4="Mixed-use Building",AC420,Data!AA417)))</f>
        <v>0</v>
      </c>
      <c r="K416">
        <f>IF(Transport!$H$4="Multi-unit Residential",Data!K417,IF(Transport!$H$4="Education",Data!AS417,IF(Transport!$H$4="Mixed-use Building",AD420,Data!AB417)))</f>
        <v>0</v>
      </c>
      <c r="L416">
        <f>IF(Transport!$H$4="Multi-unit Residential",Data!L417,IF(Transport!$H$4="Education",Data!AT417,IF(Transport!$H$4="Mixed-use Building",AE420,Data!AC417)))</f>
        <v>0.25</v>
      </c>
      <c r="M416">
        <f>IF(Transport!$H$4="Multi-unit Residential",Data!M417,IF(Transport!$H$4="Education",Data!AU417,IF(Transport!$H$4="Mixed-use Building",AF420,Data!AD417)))</f>
        <v>0.02</v>
      </c>
      <c r="N416">
        <f>IF(Transport!$H$4="Multi-unit Residential",Data!N417,IF(Transport!$H$4="Education",Data!AV417,IF(Transport!$H$4="Mixed-use Building",AG420,Data!AE417)))</f>
        <v>1.35556800437422</v>
      </c>
      <c r="O416">
        <f>IF(Transport!$H$4="Multi-unit Residential",Data!O417,IF(Transport!$H$4="Education",Data!AW417,IF(Transport!$H$4="Mixed-use Building",AH420,Data!AF417)))</f>
        <v>174.81736319999999</v>
      </c>
      <c r="P416">
        <f>IF(Transport!$H$4="Multi-unit Residential",Data!P417,IF(Transport!$H$4="Education",Data!AX417,IF(Transport!$H$4="Mixed-use Building",AI420,Data!AG417)))</f>
        <v>-36.876555860000003</v>
      </c>
    </row>
    <row r="417" spans="1:16" x14ac:dyDescent="0.55000000000000004">
      <c r="A417">
        <f>IF(Transport!$H$4="Multi-unit Residential",Data!A418,IF(Transport!$H$4="Education",Data!AI418,IF(Transport!$H$4="Mixed-use Building",T421,Data!R418)))</f>
        <v>142500</v>
      </c>
      <c r="B417" t="str">
        <f>IF(Transport!$H$4="Multi-unit Residential",Data!B418,IF(Transport!$H$4="Education",Data!AJ418,IF(Transport!$H$4="Mixed-use Building",U421,Data!S418)))</f>
        <v>Waikowhai South</v>
      </c>
      <c r="C417" t="str">
        <f>IF(Transport!$H$4="Multi-unit Residential",Data!C418,IF(Transport!$H$4="Education",Data!AK418,IF(Transport!$H$4="Mixed-use Building",V421,Data!T418)))</f>
        <v>New Zealand</v>
      </c>
      <c r="D417">
        <f>IF(Transport!$H$4="Multi-unit Residential",Data!D418,IF(Transport!$H$4="Education",Data!AL418,IF(Transport!$H$4="Mixed-use Building",W421,Data!U418)))</f>
        <v>0</v>
      </c>
      <c r="E417">
        <f>IF(Transport!$H$4="Multi-unit Residential",Data!E418,IF(Transport!$H$4="Education",Data!AM418,IF(Transport!$H$4="Mixed-use Building",X421,Data!V418)))</f>
        <v>0</v>
      </c>
      <c r="F417">
        <f>IF(Transport!$H$4="Multi-unit Residential",Data!F418,IF(Transport!$H$4="Education",Data!AN418,IF(Transport!$H$4="Mixed-use Building",Y421,Data!W418)))</f>
        <v>0</v>
      </c>
      <c r="G417">
        <f>IF(Transport!$H$4="Multi-unit Residential",Data!G418,IF(Transport!$H$4="Education",Data!AO418,IF(Transport!$H$4="Mixed-use Building",Z421,Data!X418)))</f>
        <v>0</v>
      </c>
      <c r="H417">
        <f>IF(Transport!$H$4="Multi-unit Residential",Data!H418,IF(Transport!$H$4="Education",Data!AP418,IF(Transport!$H$4="Mixed-use Building",AA421,Data!Y418)))</f>
        <v>1</v>
      </c>
      <c r="I417">
        <f>IF(Transport!$H$4="Multi-unit Residential",Data!I418,IF(Transport!$H$4="Education",Data!AQ418,IF(Transport!$H$4="Mixed-use Building",AB421,Data!Z418)))</f>
        <v>0</v>
      </c>
      <c r="J417">
        <f>IF(Transport!$H$4="Multi-unit Residential",Data!J418,IF(Transport!$H$4="Education",Data!AR418,IF(Transport!$H$4="Mixed-use Building",AC421,Data!AA418)))</f>
        <v>0</v>
      </c>
      <c r="K417">
        <f>IF(Transport!$H$4="Multi-unit Residential",Data!K418,IF(Transport!$H$4="Education",Data!AS418,IF(Transport!$H$4="Mixed-use Building",AD421,Data!AB418)))</f>
        <v>0</v>
      </c>
      <c r="L417">
        <f>IF(Transport!$H$4="Multi-unit Residential",Data!L418,IF(Transport!$H$4="Education",Data!AT418,IF(Transport!$H$4="Mixed-use Building",AE421,Data!AC418)))</f>
        <v>0</v>
      </c>
      <c r="M417">
        <f>IF(Transport!$H$4="Multi-unit Residential",Data!M418,IF(Transport!$H$4="Education",Data!AU418,IF(Transport!$H$4="Mixed-use Building",AF421,Data!AD418)))</f>
        <v>0.02</v>
      </c>
      <c r="N417" t="str">
        <f>IF(Transport!$H$4="Multi-unit Residential",Data!N418,IF(Transport!$H$4="Education",Data!AV418,IF(Transport!$H$4="Mixed-use Building",AG421,Data!AE418)))</f>
        <v>?</v>
      </c>
      <c r="O417">
        <f>IF(Transport!$H$4="Multi-unit Residential",Data!O418,IF(Transport!$H$4="Education",Data!AW418,IF(Transport!$H$4="Mixed-use Building",AH421,Data!AF418)))</f>
        <v>174.7390781</v>
      </c>
      <c r="P417">
        <f>IF(Transport!$H$4="Multi-unit Residential",Data!P418,IF(Transport!$H$4="Education",Data!AX418,IF(Transport!$H$4="Mixed-use Building",AI421,Data!AG418)))</f>
        <v>-36.931940730000001</v>
      </c>
    </row>
    <row r="418" spans="1:16" x14ac:dyDescent="0.55000000000000004">
      <c r="A418">
        <f>IF(Transport!$H$4="Multi-unit Residential",Data!A419,IF(Transport!$H$4="Education",Data!AI419,IF(Transport!$H$4="Mixed-use Building",T422,Data!R419)))</f>
        <v>142600</v>
      </c>
      <c r="B418" t="str">
        <f>IF(Transport!$H$4="Multi-unit Residential",Data!B419,IF(Transport!$H$4="Education",Data!AJ419,IF(Transport!$H$4="Mixed-use Building",U422,Data!S419)))</f>
        <v>Royal Oak West (Auckland)</v>
      </c>
      <c r="C418" t="str">
        <f>IF(Transport!$H$4="Multi-unit Residential",Data!C419,IF(Transport!$H$4="Education",Data!AK419,IF(Transport!$H$4="Mixed-use Building",V422,Data!T419)))</f>
        <v>New Zealand</v>
      </c>
      <c r="D418">
        <f>IF(Transport!$H$4="Multi-unit Residential",Data!D419,IF(Transport!$H$4="Education",Data!AL419,IF(Transport!$H$4="Mixed-use Building",W422,Data!U419)))</f>
        <v>0</v>
      </c>
      <c r="E418">
        <f>IF(Transport!$H$4="Multi-unit Residential",Data!E419,IF(Transport!$H$4="Education",Data!AM419,IF(Transport!$H$4="Mixed-use Building",X422,Data!V419)))</f>
        <v>0</v>
      </c>
      <c r="F418">
        <f>IF(Transport!$H$4="Multi-unit Residential",Data!F419,IF(Transport!$H$4="Education",Data!AN419,IF(Transport!$H$4="Mixed-use Building",Y422,Data!W419)))</f>
        <v>0</v>
      </c>
      <c r="G418">
        <f>IF(Transport!$H$4="Multi-unit Residential",Data!G419,IF(Transport!$H$4="Education",Data!AO419,IF(Transport!$H$4="Mixed-use Building",Z422,Data!X419)))</f>
        <v>0</v>
      </c>
      <c r="H418">
        <f>IF(Transport!$H$4="Multi-unit Residential",Data!H419,IF(Transport!$H$4="Education",Data!AP419,IF(Transport!$H$4="Mixed-use Building",AA422,Data!Y419)))</f>
        <v>0.82</v>
      </c>
      <c r="I418">
        <f>IF(Transport!$H$4="Multi-unit Residential",Data!I419,IF(Transport!$H$4="Education",Data!AQ419,IF(Transport!$H$4="Mixed-use Building",AB422,Data!Z419)))</f>
        <v>0</v>
      </c>
      <c r="J418">
        <f>IF(Transport!$H$4="Multi-unit Residential",Data!J419,IF(Transport!$H$4="Education",Data!AR419,IF(Transport!$H$4="Mixed-use Building",AC422,Data!AA419)))</f>
        <v>0</v>
      </c>
      <c r="K418">
        <f>IF(Transport!$H$4="Multi-unit Residential",Data!K419,IF(Transport!$H$4="Education",Data!AS419,IF(Transport!$H$4="Mixed-use Building",AD422,Data!AB419)))</f>
        <v>0</v>
      </c>
      <c r="L418">
        <f>IF(Transport!$H$4="Multi-unit Residential",Data!L419,IF(Transport!$H$4="Education",Data!AT419,IF(Transport!$H$4="Mixed-use Building",AE422,Data!AC419)))</f>
        <v>0.18</v>
      </c>
      <c r="M418">
        <f>IF(Transport!$H$4="Multi-unit Residential",Data!M419,IF(Transport!$H$4="Education",Data!AU419,IF(Transport!$H$4="Mixed-use Building",AF422,Data!AD419)))</f>
        <v>0.02</v>
      </c>
      <c r="N418">
        <f>IF(Transport!$H$4="Multi-unit Residential",Data!N419,IF(Transport!$H$4="Education",Data!AV419,IF(Transport!$H$4="Mixed-use Building",AG422,Data!AE419)))</f>
        <v>3.622612495542</v>
      </c>
      <c r="O418">
        <f>IF(Transport!$H$4="Multi-unit Residential",Data!O419,IF(Transport!$H$4="Education",Data!AW419,IF(Transport!$H$4="Mixed-use Building",AH422,Data!AF419)))</f>
        <v>174.76931709999999</v>
      </c>
      <c r="P418">
        <f>IF(Transport!$H$4="Multi-unit Residential",Data!P419,IF(Transport!$H$4="Education",Data!AX419,IF(Transport!$H$4="Mixed-use Building",AI422,Data!AG419)))</f>
        <v>-36.910088860000002</v>
      </c>
    </row>
    <row r="419" spans="1:16" x14ac:dyDescent="0.55000000000000004">
      <c r="A419">
        <f>IF(Transport!$H$4="Multi-unit Residential",Data!A420,IF(Transport!$H$4="Education",Data!AI420,IF(Transport!$H$4="Mixed-use Building",T423,Data!R420)))</f>
        <v>142700</v>
      </c>
      <c r="B419" t="str">
        <f>IF(Transport!$H$4="Multi-unit Residential",Data!B420,IF(Transport!$H$4="Education",Data!AJ420,IF(Transport!$H$4="Mixed-use Building",U423,Data!S420)))</f>
        <v>Saint Heliers West</v>
      </c>
      <c r="C419" t="str">
        <f>IF(Transport!$H$4="Multi-unit Residential",Data!C420,IF(Transport!$H$4="Education",Data!AK420,IF(Transport!$H$4="Mixed-use Building",V423,Data!T420)))</f>
        <v>New Zealand</v>
      </c>
      <c r="D419">
        <f>IF(Transport!$H$4="Multi-unit Residential",Data!D420,IF(Transport!$H$4="Education",Data!AL420,IF(Transport!$H$4="Mixed-use Building",W423,Data!U420)))</f>
        <v>0</v>
      </c>
      <c r="E419">
        <f>IF(Transport!$H$4="Multi-unit Residential",Data!E420,IF(Transport!$H$4="Education",Data!AM420,IF(Transport!$H$4="Mixed-use Building",X423,Data!V420)))</f>
        <v>0</v>
      </c>
      <c r="F419">
        <f>IF(Transport!$H$4="Multi-unit Residential",Data!F420,IF(Transport!$H$4="Education",Data!AN420,IF(Transport!$H$4="Mixed-use Building",Y423,Data!W420)))</f>
        <v>0</v>
      </c>
      <c r="G419">
        <f>IF(Transport!$H$4="Multi-unit Residential",Data!G420,IF(Transport!$H$4="Education",Data!AO420,IF(Transport!$H$4="Mixed-use Building",Z423,Data!X420)))</f>
        <v>0</v>
      </c>
      <c r="H419">
        <f>IF(Transport!$H$4="Multi-unit Residential",Data!H420,IF(Transport!$H$4="Education",Data!AP420,IF(Transport!$H$4="Mixed-use Building",AA423,Data!Y420)))</f>
        <v>1</v>
      </c>
      <c r="I419">
        <f>IF(Transport!$H$4="Multi-unit Residential",Data!I420,IF(Transport!$H$4="Education",Data!AQ420,IF(Transport!$H$4="Mixed-use Building",AB423,Data!Z420)))</f>
        <v>0</v>
      </c>
      <c r="J419">
        <f>IF(Transport!$H$4="Multi-unit Residential",Data!J420,IF(Transport!$H$4="Education",Data!AR420,IF(Transport!$H$4="Mixed-use Building",AC423,Data!AA420)))</f>
        <v>0</v>
      </c>
      <c r="K419">
        <f>IF(Transport!$H$4="Multi-unit Residential",Data!K420,IF(Transport!$H$4="Education",Data!AS420,IF(Transport!$H$4="Mixed-use Building",AD423,Data!AB420)))</f>
        <v>0</v>
      </c>
      <c r="L419">
        <f>IF(Transport!$H$4="Multi-unit Residential",Data!L420,IF(Transport!$H$4="Education",Data!AT420,IF(Transport!$H$4="Mixed-use Building",AE423,Data!AC420)))</f>
        <v>0</v>
      </c>
      <c r="M419">
        <f>IF(Transport!$H$4="Multi-unit Residential",Data!M420,IF(Transport!$H$4="Education",Data!AU420,IF(Transport!$H$4="Mixed-use Building",AF423,Data!AD420)))</f>
        <v>0.02</v>
      </c>
      <c r="N419">
        <f>IF(Transport!$H$4="Multi-unit Residential",Data!N420,IF(Transport!$H$4="Education",Data!AV420,IF(Transport!$H$4="Mixed-use Building",AG423,Data!AE420)))</f>
        <v>0.74410166331847005</v>
      </c>
      <c r="O419">
        <f>IF(Transport!$H$4="Multi-unit Residential",Data!O420,IF(Transport!$H$4="Education",Data!AW420,IF(Transport!$H$4="Mixed-use Building",AH423,Data!AF420)))</f>
        <v>174.85071059999899</v>
      </c>
      <c r="P419">
        <f>IF(Transport!$H$4="Multi-unit Residential",Data!P420,IF(Transport!$H$4="Education",Data!AX420,IF(Transport!$H$4="Mixed-use Building",AI423,Data!AG420)))</f>
        <v>-36.85712066</v>
      </c>
    </row>
    <row r="420" spans="1:16" x14ac:dyDescent="0.55000000000000004">
      <c r="A420">
        <f>IF(Transport!$H$4="Multi-unit Residential",Data!A421,IF(Transport!$H$4="Education",Data!AI421,IF(Transport!$H$4="Mixed-use Building",T424,Data!R421)))</f>
        <v>142800</v>
      </c>
      <c r="B420" t="str">
        <f>IF(Transport!$H$4="Multi-unit Residential",Data!B421,IF(Transport!$H$4="Education",Data!AJ421,IF(Transport!$H$4="Mixed-use Building",U424,Data!S421)))</f>
        <v>One Tree Hill</v>
      </c>
      <c r="C420" t="str">
        <f>IF(Transport!$H$4="Multi-unit Residential",Data!C421,IF(Transport!$H$4="Education",Data!AK421,IF(Transport!$H$4="Mixed-use Building",V424,Data!T421)))</f>
        <v>New Zealand</v>
      </c>
      <c r="D420">
        <f>IF(Transport!$H$4="Multi-unit Residential",Data!D421,IF(Transport!$H$4="Education",Data!AL421,IF(Transport!$H$4="Mixed-use Building",W424,Data!U421)))</f>
        <v>0</v>
      </c>
      <c r="E420">
        <f>IF(Transport!$H$4="Multi-unit Residential",Data!E421,IF(Transport!$H$4="Education",Data!AM421,IF(Transport!$H$4="Mixed-use Building",X424,Data!V421)))</f>
        <v>0</v>
      </c>
      <c r="F420">
        <f>IF(Transport!$H$4="Multi-unit Residential",Data!F421,IF(Transport!$H$4="Education",Data!AN421,IF(Transport!$H$4="Mixed-use Building",Y424,Data!W421)))</f>
        <v>0</v>
      </c>
      <c r="G420">
        <f>IF(Transport!$H$4="Multi-unit Residential",Data!G421,IF(Transport!$H$4="Education",Data!AO421,IF(Transport!$H$4="Mixed-use Building",Z424,Data!X421)))</f>
        <v>0</v>
      </c>
      <c r="H420">
        <f>IF(Transport!$H$4="Multi-unit Residential",Data!H421,IF(Transport!$H$4="Education",Data!AP421,IF(Transport!$H$4="Mixed-use Building",AA424,Data!Y421)))</f>
        <v>0.67</v>
      </c>
      <c r="I420">
        <f>IF(Transport!$H$4="Multi-unit Residential",Data!I421,IF(Transport!$H$4="Education",Data!AQ421,IF(Transport!$H$4="Mixed-use Building",AB424,Data!Z421)))</f>
        <v>0</v>
      </c>
      <c r="J420">
        <f>IF(Transport!$H$4="Multi-unit Residential",Data!J421,IF(Transport!$H$4="Education",Data!AR421,IF(Transport!$H$4="Mixed-use Building",AC424,Data!AA421)))</f>
        <v>0</v>
      </c>
      <c r="K420">
        <f>IF(Transport!$H$4="Multi-unit Residential",Data!K421,IF(Transport!$H$4="Education",Data!AS421,IF(Transport!$H$4="Mixed-use Building",AD424,Data!AB421)))</f>
        <v>0</v>
      </c>
      <c r="L420">
        <f>IF(Transport!$H$4="Multi-unit Residential",Data!L421,IF(Transport!$H$4="Education",Data!AT421,IF(Transport!$H$4="Mixed-use Building",AE424,Data!AC421)))</f>
        <v>0.33</v>
      </c>
      <c r="M420">
        <f>IF(Transport!$H$4="Multi-unit Residential",Data!M421,IF(Transport!$H$4="Education",Data!AU421,IF(Transport!$H$4="Mixed-use Building",AF424,Data!AD421)))</f>
        <v>0.02</v>
      </c>
      <c r="N420" t="str">
        <f>IF(Transport!$H$4="Multi-unit Residential",Data!N421,IF(Transport!$H$4="Education",Data!AV421,IF(Transport!$H$4="Mixed-use Building",AG424,Data!AE421)))</f>
        <v>?</v>
      </c>
      <c r="O420">
        <f>IF(Transport!$H$4="Multi-unit Residential",Data!O421,IF(Transport!$H$4="Education",Data!AW421,IF(Transport!$H$4="Mixed-use Building",AH424,Data!AF421)))</f>
        <v>174.78822349999999</v>
      </c>
      <c r="P420">
        <f>IF(Transport!$H$4="Multi-unit Residential",Data!P421,IF(Transport!$H$4="Education",Data!AX421,IF(Transport!$H$4="Mixed-use Building",AI424,Data!AG421)))</f>
        <v>-36.903039890000002</v>
      </c>
    </row>
    <row r="421" spans="1:16" x14ac:dyDescent="0.55000000000000004">
      <c r="A421">
        <f>IF(Transport!$H$4="Multi-unit Residential",Data!A422,IF(Transport!$H$4="Education",Data!AI422,IF(Transport!$H$4="Mixed-use Building",T425,Data!R422)))</f>
        <v>142900</v>
      </c>
      <c r="B421" t="str">
        <f>IF(Transport!$H$4="Multi-unit Residential",Data!B422,IF(Transport!$H$4="Education",Data!AJ422,IF(Transport!$H$4="Mixed-use Building",U425,Data!S422)))</f>
        <v>Hillsborough East (Auckland)</v>
      </c>
      <c r="C421" t="str">
        <f>IF(Transport!$H$4="Multi-unit Residential",Data!C422,IF(Transport!$H$4="Education",Data!AK422,IF(Transport!$H$4="Mixed-use Building",V425,Data!T422)))</f>
        <v>New Zealand</v>
      </c>
      <c r="D421">
        <f>IF(Transport!$H$4="Multi-unit Residential",Data!D422,IF(Transport!$H$4="Education",Data!AL422,IF(Transport!$H$4="Mixed-use Building",W425,Data!U422)))</f>
        <v>0</v>
      </c>
      <c r="E421">
        <f>IF(Transport!$H$4="Multi-unit Residential",Data!E422,IF(Transport!$H$4="Education",Data!AM422,IF(Transport!$H$4="Mixed-use Building",X425,Data!V422)))</f>
        <v>0</v>
      </c>
      <c r="F421">
        <f>IF(Transport!$H$4="Multi-unit Residential",Data!F422,IF(Transport!$H$4="Education",Data!AN422,IF(Transport!$H$4="Mixed-use Building",Y425,Data!W422)))</f>
        <v>0</v>
      </c>
      <c r="G421">
        <f>IF(Transport!$H$4="Multi-unit Residential",Data!G422,IF(Transport!$H$4="Education",Data!AO422,IF(Transport!$H$4="Mixed-use Building",Z425,Data!X422)))</f>
        <v>0</v>
      </c>
      <c r="H421">
        <f>IF(Transport!$H$4="Multi-unit Residential",Data!H422,IF(Transport!$H$4="Education",Data!AP422,IF(Transport!$H$4="Mixed-use Building",AA425,Data!Y422)))</f>
        <v>1</v>
      </c>
      <c r="I421">
        <f>IF(Transport!$H$4="Multi-unit Residential",Data!I422,IF(Transport!$H$4="Education",Data!AQ422,IF(Transport!$H$4="Mixed-use Building",AB425,Data!Z422)))</f>
        <v>0</v>
      </c>
      <c r="J421">
        <f>IF(Transport!$H$4="Multi-unit Residential",Data!J422,IF(Transport!$H$4="Education",Data!AR422,IF(Transport!$H$4="Mixed-use Building",AC425,Data!AA422)))</f>
        <v>0</v>
      </c>
      <c r="K421">
        <f>IF(Transport!$H$4="Multi-unit Residential",Data!K422,IF(Transport!$H$4="Education",Data!AS422,IF(Transport!$H$4="Mixed-use Building",AD425,Data!AB422)))</f>
        <v>0</v>
      </c>
      <c r="L421">
        <f>IF(Transport!$H$4="Multi-unit Residential",Data!L422,IF(Transport!$H$4="Education",Data!AT422,IF(Transport!$H$4="Mixed-use Building",AE425,Data!AC422)))</f>
        <v>0</v>
      </c>
      <c r="M421">
        <f>IF(Transport!$H$4="Multi-unit Residential",Data!M422,IF(Transport!$H$4="Education",Data!AU422,IF(Transport!$H$4="Mixed-use Building",AF425,Data!AD422)))</f>
        <v>0.02</v>
      </c>
      <c r="N421">
        <f>IF(Transport!$H$4="Multi-unit Residential",Data!N422,IF(Transport!$H$4="Education",Data!AV422,IF(Transport!$H$4="Mixed-use Building",AG425,Data!AE422)))</f>
        <v>0.67058669422065598</v>
      </c>
      <c r="O421">
        <f>IF(Transport!$H$4="Multi-unit Residential",Data!O422,IF(Transport!$H$4="Education",Data!AW422,IF(Transport!$H$4="Mixed-use Building",AH425,Data!AF422)))</f>
        <v>174.75562869999999</v>
      </c>
      <c r="P421">
        <f>IF(Transport!$H$4="Multi-unit Residential",Data!P422,IF(Transport!$H$4="Education",Data!AX422,IF(Transport!$H$4="Mixed-use Building",AI425,Data!AG422)))</f>
        <v>-36.920364820000003</v>
      </c>
    </row>
    <row r="422" spans="1:16" x14ac:dyDescent="0.55000000000000004">
      <c r="A422">
        <f>IF(Transport!$H$4="Multi-unit Residential",Data!A423,IF(Transport!$H$4="Education",Data!AI423,IF(Transport!$H$4="Mixed-use Building",T426,Data!R423)))</f>
        <v>143000</v>
      </c>
      <c r="B422" t="str">
        <f>IF(Transport!$H$4="Multi-unit Residential",Data!B423,IF(Transport!$H$4="Education",Data!AJ423,IF(Transport!$H$4="Mixed-use Building",U426,Data!S423)))</f>
        <v>Saint Heliers North</v>
      </c>
      <c r="C422" t="str">
        <f>IF(Transport!$H$4="Multi-unit Residential",Data!C423,IF(Transport!$H$4="Education",Data!AK423,IF(Transport!$H$4="Mixed-use Building",V426,Data!T423)))</f>
        <v>New Zealand</v>
      </c>
      <c r="D422">
        <f>IF(Transport!$H$4="Multi-unit Residential",Data!D423,IF(Transport!$H$4="Education",Data!AL423,IF(Transport!$H$4="Mixed-use Building",W426,Data!U423)))</f>
        <v>0</v>
      </c>
      <c r="E422">
        <f>IF(Transport!$H$4="Multi-unit Residential",Data!E423,IF(Transport!$H$4="Education",Data!AM423,IF(Transport!$H$4="Mixed-use Building",X426,Data!V423)))</f>
        <v>0</v>
      </c>
      <c r="F422">
        <f>IF(Transport!$H$4="Multi-unit Residential",Data!F423,IF(Transport!$H$4="Education",Data!AN423,IF(Transport!$H$4="Mixed-use Building",Y426,Data!W423)))</f>
        <v>0</v>
      </c>
      <c r="G422">
        <f>IF(Transport!$H$4="Multi-unit Residential",Data!G423,IF(Transport!$H$4="Education",Data!AO423,IF(Transport!$H$4="Mixed-use Building",Z426,Data!X423)))</f>
        <v>0</v>
      </c>
      <c r="H422">
        <f>IF(Transport!$H$4="Multi-unit Residential",Data!H423,IF(Transport!$H$4="Education",Data!AP423,IF(Transport!$H$4="Mixed-use Building",AA426,Data!Y423)))</f>
        <v>0.88</v>
      </c>
      <c r="I422">
        <f>IF(Transport!$H$4="Multi-unit Residential",Data!I423,IF(Transport!$H$4="Education",Data!AQ423,IF(Transport!$H$4="Mixed-use Building",AB426,Data!Z423)))</f>
        <v>0</v>
      </c>
      <c r="J422">
        <f>IF(Transport!$H$4="Multi-unit Residential",Data!J423,IF(Transport!$H$4="Education",Data!AR423,IF(Transport!$H$4="Mixed-use Building",AC426,Data!AA423)))</f>
        <v>0</v>
      </c>
      <c r="K422">
        <f>IF(Transport!$H$4="Multi-unit Residential",Data!K423,IF(Transport!$H$4="Education",Data!AS423,IF(Transport!$H$4="Mixed-use Building",AD426,Data!AB423)))</f>
        <v>0</v>
      </c>
      <c r="L422">
        <f>IF(Transport!$H$4="Multi-unit Residential",Data!L423,IF(Transport!$H$4="Education",Data!AT423,IF(Transport!$H$4="Mixed-use Building",AE426,Data!AC423)))</f>
        <v>0.12</v>
      </c>
      <c r="M422">
        <f>IF(Transport!$H$4="Multi-unit Residential",Data!M423,IF(Transport!$H$4="Education",Data!AU423,IF(Transport!$H$4="Mixed-use Building",AF426,Data!AD423)))</f>
        <v>0.02</v>
      </c>
      <c r="N422">
        <f>IF(Transport!$H$4="Multi-unit Residential",Data!N423,IF(Transport!$H$4="Education",Data!AV423,IF(Transport!$H$4="Mixed-use Building",AG426,Data!AE423)))</f>
        <v>1.7590635891733499</v>
      </c>
      <c r="O422">
        <f>IF(Transport!$H$4="Multi-unit Residential",Data!O423,IF(Transport!$H$4="Education",Data!AW423,IF(Transport!$H$4="Mixed-use Building",AH426,Data!AF423)))</f>
        <v>174.86239130000001</v>
      </c>
      <c r="P422">
        <f>IF(Transport!$H$4="Multi-unit Residential",Data!P423,IF(Transport!$H$4="Education",Data!AX423,IF(Transport!$H$4="Mixed-use Building",AI426,Data!AG423)))</f>
        <v>-36.851440740000001</v>
      </c>
    </row>
    <row r="423" spans="1:16" x14ac:dyDescent="0.55000000000000004">
      <c r="A423">
        <f>IF(Transport!$H$4="Multi-unit Residential",Data!A424,IF(Transport!$H$4="Education",Data!AI424,IF(Transport!$H$4="Mixed-use Building",T427,Data!R424)))</f>
        <v>143100</v>
      </c>
      <c r="B423" t="str">
        <f>IF(Transport!$H$4="Multi-unit Residential",Data!B424,IF(Transport!$H$4="Education",Data!AJ424,IF(Transport!$H$4="Mixed-use Building",U427,Data!S424)))</f>
        <v>Remuera Abbotts Park</v>
      </c>
      <c r="C423" t="str">
        <f>IF(Transport!$H$4="Multi-unit Residential",Data!C424,IF(Transport!$H$4="Education",Data!AK424,IF(Transport!$H$4="Mixed-use Building",V427,Data!T424)))</f>
        <v>New Zealand</v>
      </c>
      <c r="D423">
        <f>IF(Transport!$H$4="Multi-unit Residential",Data!D424,IF(Transport!$H$4="Education",Data!AL424,IF(Transport!$H$4="Mixed-use Building",W427,Data!U424)))</f>
        <v>0</v>
      </c>
      <c r="E423">
        <f>IF(Transport!$H$4="Multi-unit Residential",Data!E424,IF(Transport!$H$4="Education",Data!AM424,IF(Transport!$H$4="Mixed-use Building",X427,Data!V424)))</f>
        <v>0</v>
      </c>
      <c r="F423">
        <f>IF(Transport!$H$4="Multi-unit Residential",Data!F424,IF(Transport!$H$4="Education",Data!AN424,IF(Transport!$H$4="Mixed-use Building",Y427,Data!W424)))</f>
        <v>0</v>
      </c>
      <c r="G423">
        <f>IF(Transport!$H$4="Multi-unit Residential",Data!G424,IF(Transport!$H$4="Education",Data!AO424,IF(Transport!$H$4="Mixed-use Building",Z427,Data!X424)))</f>
        <v>0</v>
      </c>
      <c r="H423">
        <f>IF(Transport!$H$4="Multi-unit Residential",Data!H424,IF(Transport!$H$4="Education",Data!AP424,IF(Transport!$H$4="Mixed-use Building",AA427,Data!Y424)))</f>
        <v>1</v>
      </c>
      <c r="I423">
        <f>IF(Transport!$H$4="Multi-unit Residential",Data!I424,IF(Transport!$H$4="Education",Data!AQ424,IF(Transport!$H$4="Mixed-use Building",AB427,Data!Z424)))</f>
        <v>0</v>
      </c>
      <c r="J423">
        <f>IF(Transport!$H$4="Multi-unit Residential",Data!J424,IF(Transport!$H$4="Education",Data!AR424,IF(Transport!$H$4="Mixed-use Building",AC427,Data!AA424)))</f>
        <v>0</v>
      </c>
      <c r="K423">
        <f>IF(Transport!$H$4="Multi-unit Residential",Data!K424,IF(Transport!$H$4="Education",Data!AS424,IF(Transport!$H$4="Mixed-use Building",AD427,Data!AB424)))</f>
        <v>0</v>
      </c>
      <c r="L423">
        <f>IF(Transport!$H$4="Multi-unit Residential",Data!L424,IF(Transport!$H$4="Education",Data!AT424,IF(Transport!$H$4="Mixed-use Building",AE427,Data!AC424)))</f>
        <v>0</v>
      </c>
      <c r="M423">
        <f>IF(Transport!$H$4="Multi-unit Residential",Data!M424,IF(Transport!$H$4="Education",Data!AU424,IF(Transport!$H$4="Mixed-use Building",AF427,Data!AD424)))</f>
        <v>0.02</v>
      </c>
      <c r="N423">
        <f>IF(Transport!$H$4="Multi-unit Residential",Data!N424,IF(Transport!$H$4="Education",Data!AV424,IF(Transport!$H$4="Mixed-use Building",AG427,Data!AE424)))</f>
        <v>0.21743001141168999</v>
      </c>
      <c r="O423">
        <f>IF(Transport!$H$4="Multi-unit Residential",Data!O424,IF(Transport!$H$4="Education",Data!AW424,IF(Transport!$H$4="Mixed-use Building",AH427,Data!AF424)))</f>
        <v>174.81311409999901</v>
      </c>
      <c r="P423">
        <f>IF(Transport!$H$4="Multi-unit Residential",Data!P424,IF(Transport!$H$4="Education",Data!AX424,IF(Transport!$H$4="Mixed-use Building",AI427,Data!AG424)))</f>
        <v>-36.884878350000001</v>
      </c>
    </row>
    <row r="424" spans="1:16" x14ac:dyDescent="0.55000000000000004">
      <c r="A424">
        <f>IF(Transport!$H$4="Multi-unit Residential",Data!A425,IF(Transport!$H$4="Education",Data!AI425,IF(Transport!$H$4="Mixed-use Building",T428,Data!R425)))</f>
        <v>143200</v>
      </c>
      <c r="B424" t="str">
        <f>IF(Transport!$H$4="Multi-unit Residential",Data!B425,IF(Transport!$H$4="Education",Data!AJ425,IF(Transport!$H$4="Mixed-use Building",U428,Data!S425)))</f>
        <v>Meadowbank East</v>
      </c>
      <c r="C424" t="str">
        <f>IF(Transport!$H$4="Multi-unit Residential",Data!C425,IF(Transport!$H$4="Education",Data!AK425,IF(Transport!$H$4="Mixed-use Building",V428,Data!T425)))</f>
        <v>New Zealand</v>
      </c>
      <c r="D424">
        <f>IF(Transport!$H$4="Multi-unit Residential",Data!D425,IF(Transport!$H$4="Education",Data!AL425,IF(Transport!$H$4="Mixed-use Building",W428,Data!U425)))</f>
        <v>0</v>
      </c>
      <c r="E424">
        <f>IF(Transport!$H$4="Multi-unit Residential",Data!E425,IF(Transport!$H$4="Education",Data!AM425,IF(Transport!$H$4="Mixed-use Building",X428,Data!V425)))</f>
        <v>0</v>
      </c>
      <c r="F424">
        <f>IF(Transport!$H$4="Multi-unit Residential",Data!F425,IF(Transport!$H$4="Education",Data!AN425,IF(Transport!$H$4="Mixed-use Building",Y428,Data!W425)))</f>
        <v>0</v>
      </c>
      <c r="G424">
        <f>IF(Transport!$H$4="Multi-unit Residential",Data!G425,IF(Transport!$H$4="Education",Data!AO425,IF(Transport!$H$4="Mixed-use Building",Z428,Data!X425)))</f>
        <v>0</v>
      </c>
      <c r="H424">
        <f>IF(Transport!$H$4="Multi-unit Residential",Data!H425,IF(Transport!$H$4="Education",Data!AP425,IF(Transport!$H$4="Mixed-use Building",AA428,Data!Y425)))</f>
        <v>1</v>
      </c>
      <c r="I424">
        <f>IF(Transport!$H$4="Multi-unit Residential",Data!I425,IF(Transport!$H$4="Education",Data!AQ425,IF(Transport!$H$4="Mixed-use Building",AB428,Data!Z425)))</f>
        <v>0</v>
      </c>
      <c r="J424">
        <f>IF(Transport!$H$4="Multi-unit Residential",Data!J425,IF(Transport!$H$4="Education",Data!AR425,IF(Transport!$H$4="Mixed-use Building",AC428,Data!AA425)))</f>
        <v>0</v>
      </c>
      <c r="K424">
        <f>IF(Transport!$H$4="Multi-unit Residential",Data!K425,IF(Transport!$H$4="Education",Data!AS425,IF(Transport!$H$4="Mixed-use Building",AD428,Data!AB425)))</f>
        <v>0</v>
      </c>
      <c r="L424">
        <f>IF(Transport!$H$4="Multi-unit Residential",Data!L425,IF(Transport!$H$4="Education",Data!AT425,IF(Transport!$H$4="Mixed-use Building",AE428,Data!AC425)))</f>
        <v>0</v>
      </c>
      <c r="M424">
        <f>IF(Transport!$H$4="Multi-unit Residential",Data!M425,IF(Transport!$H$4="Education",Data!AU425,IF(Transport!$H$4="Mixed-use Building",AF428,Data!AD425)))</f>
        <v>0.02</v>
      </c>
      <c r="N424" t="str">
        <f>IF(Transport!$H$4="Multi-unit Residential",Data!N425,IF(Transport!$H$4="Education",Data!AV425,IF(Transport!$H$4="Mixed-use Building",AG428,Data!AE425)))</f>
        <v>?</v>
      </c>
      <c r="O424">
        <f>IF(Transport!$H$4="Multi-unit Residential",Data!O425,IF(Transport!$H$4="Education",Data!AW425,IF(Transport!$H$4="Mixed-use Building",AH428,Data!AF425)))</f>
        <v>174.837007</v>
      </c>
      <c r="P424">
        <f>IF(Transport!$H$4="Multi-unit Residential",Data!P425,IF(Transport!$H$4="Education",Data!AX425,IF(Transport!$H$4="Mixed-use Building",AI428,Data!AG425)))</f>
        <v>-36.869785059999998</v>
      </c>
    </row>
    <row r="425" spans="1:16" x14ac:dyDescent="0.55000000000000004">
      <c r="A425">
        <f>IF(Transport!$H$4="Multi-unit Residential",Data!A426,IF(Transport!$H$4="Education",Data!AI426,IF(Transport!$H$4="Mixed-use Building",T429,Data!R426)))</f>
        <v>143300</v>
      </c>
      <c r="B425" t="str">
        <f>IF(Transport!$H$4="Multi-unit Residential",Data!B426,IF(Transport!$H$4="Education",Data!AJ426,IF(Transport!$H$4="Mixed-use Building",U429,Data!S426)))</f>
        <v>Ellerslie Central</v>
      </c>
      <c r="C425" t="str">
        <f>IF(Transport!$H$4="Multi-unit Residential",Data!C426,IF(Transport!$H$4="Education",Data!AK426,IF(Transport!$H$4="Mixed-use Building",V429,Data!T426)))</f>
        <v>New Zealand</v>
      </c>
      <c r="D425">
        <f>IF(Transport!$H$4="Multi-unit Residential",Data!D426,IF(Transport!$H$4="Education",Data!AL426,IF(Transport!$H$4="Mixed-use Building",W429,Data!U426)))</f>
        <v>0</v>
      </c>
      <c r="E425">
        <f>IF(Transport!$H$4="Multi-unit Residential",Data!E426,IF(Transport!$H$4="Education",Data!AM426,IF(Transport!$H$4="Mixed-use Building",X429,Data!V426)))</f>
        <v>0</v>
      </c>
      <c r="F425">
        <f>IF(Transport!$H$4="Multi-unit Residential",Data!F426,IF(Transport!$H$4="Education",Data!AN426,IF(Transport!$H$4="Mixed-use Building",Y429,Data!W426)))</f>
        <v>0</v>
      </c>
      <c r="G425">
        <f>IF(Transport!$H$4="Multi-unit Residential",Data!G426,IF(Transport!$H$4="Education",Data!AO426,IF(Transport!$H$4="Mixed-use Building",Z429,Data!X426)))</f>
        <v>0</v>
      </c>
      <c r="H425">
        <f>IF(Transport!$H$4="Multi-unit Residential",Data!H426,IF(Transport!$H$4="Education",Data!AP426,IF(Transport!$H$4="Mixed-use Building",AA429,Data!Y426)))</f>
        <v>0.95</v>
      </c>
      <c r="I425">
        <f>IF(Transport!$H$4="Multi-unit Residential",Data!I426,IF(Transport!$H$4="Education",Data!AQ426,IF(Transport!$H$4="Mixed-use Building",AB429,Data!Z426)))</f>
        <v>0</v>
      </c>
      <c r="J425">
        <f>IF(Transport!$H$4="Multi-unit Residential",Data!J426,IF(Transport!$H$4="Education",Data!AR426,IF(Transport!$H$4="Mixed-use Building",AC429,Data!AA426)))</f>
        <v>0</v>
      </c>
      <c r="K425">
        <f>IF(Transport!$H$4="Multi-unit Residential",Data!K426,IF(Transport!$H$4="Education",Data!AS426,IF(Transport!$H$4="Mixed-use Building",AD429,Data!AB426)))</f>
        <v>0</v>
      </c>
      <c r="L425">
        <f>IF(Transport!$H$4="Multi-unit Residential",Data!L426,IF(Transport!$H$4="Education",Data!AT426,IF(Transport!$H$4="Mixed-use Building",AE429,Data!AC426)))</f>
        <v>0.05</v>
      </c>
      <c r="M425">
        <f>IF(Transport!$H$4="Multi-unit Residential",Data!M426,IF(Transport!$H$4="Education",Data!AU426,IF(Transport!$H$4="Mixed-use Building",AF429,Data!AD426)))</f>
        <v>0.02</v>
      </c>
      <c r="N425">
        <f>IF(Transport!$H$4="Multi-unit Residential",Data!N426,IF(Transport!$H$4="Education",Data!AV426,IF(Transport!$H$4="Mixed-use Building",AG429,Data!AE426)))</f>
        <v>4.5740101640963502</v>
      </c>
      <c r="O425">
        <f>IF(Transport!$H$4="Multi-unit Residential",Data!O426,IF(Transport!$H$4="Education",Data!AW426,IF(Transport!$H$4="Mixed-use Building",AH429,Data!AF426)))</f>
        <v>174.80750669999901</v>
      </c>
      <c r="P425">
        <f>IF(Transport!$H$4="Multi-unit Residential",Data!P426,IF(Transport!$H$4="Education",Data!AX426,IF(Transport!$H$4="Mixed-use Building",AI429,Data!AG426)))</f>
        <v>-36.892006860000002</v>
      </c>
    </row>
    <row r="426" spans="1:16" x14ac:dyDescent="0.55000000000000004">
      <c r="A426">
        <f>IF(Transport!$H$4="Multi-unit Residential",Data!A427,IF(Transport!$H$4="Education",Data!AI427,IF(Transport!$H$4="Mixed-use Building",T430,Data!R427)))</f>
        <v>143400</v>
      </c>
      <c r="B426" t="str">
        <f>IF(Transport!$H$4="Multi-unit Residential",Data!B427,IF(Transport!$H$4="Education",Data!AJ427,IF(Transport!$H$4="Mixed-use Building",U430,Data!S427)))</f>
        <v>Royal Oak East (Auckland)</v>
      </c>
      <c r="C426" t="str">
        <f>IF(Transport!$H$4="Multi-unit Residential",Data!C427,IF(Transport!$H$4="Education",Data!AK427,IF(Transport!$H$4="Mixed-use Building",V430,Data!T427)))</f>
        <v>New Zealand</v>
      </c>
      <c r="D426">
        <f>IF(Transport!$H$4="Multi-unit Residential",Data!D427,IF(Transport!$H$4="Education",Data!AL427,IF(Transport!$H$4="Mixed-use Building",W430,Data!U427)))</f>
        <v>0</v>
      </c>
      <c r="E426">
        <f>IF(Transport!$H$4="Multi-unit Residential",Data!E427,IF(Transport!$H$4="Education",Data!AM427,IF(Transport!$H$4="Mixed-use Building",X430,Data!V427)))</f>
        <v>0</v>
      </c>
      <c r="F426">
        <f>IF(Transport!$H$4="Multi-unit Residential",Data!F427,IF(Transport!$H$4="Education",Data!AN427,IF(Transport!$H$4="Mixed-use Building",Y430,Data!W427)))</f>
        <v>0</v>
      </c>
      <c r="G426">
        <f>IF(Transport!$H$4="Multi-unit Residential",Data!G427,IF(Transport!$H$4="Education",Data!AO427,IF(Transport!$H$4="Mixed-use Building",Z430,Data!X427)))</f>
        <v>0</v>
      </c>
      <c r="H426">
        <f>IF(Transport!$H$4="Multi-unit Residential",Data!H427,IF(Transport!$H$4="Education",Data!AP427,IF(Transport!$H$4="Mixed-use Building",AA430,Data!Y427)))</f>
        <v>0.87</v>
      </c>
      <c r="I426">
        <f>IF(Transport!$H$4="Multi-unit Residential",Data!I427,IF(Transport!$H$4="Education",Data!AQ427,IF(Transport!$H$4="Mixed-use Building",AB430,Data!Z427)))</f>
        <v>0</v>
      </c>
      <c r="J426">
        <f>IF(Transport!$H$4="Multi-unit Residential",Data!J427,IF(Transport!$H$4="Education",Data!AR427,IF(Transport!$H$4="Mixed-use Building",AC430,Data!AA427)))</f>
        <v>0</v>
      </c>
      <c r="K426">
        <f>IF(Transport!$H$4="Multi-unit Residential",Data!K427,IF(Transport!$H$4="Education",Data!AS427,IF(Transport!$H$4="Mixed-use Building",AD430,Data!AB427)))</f>
        <v>0</v>
      </c>
      <c r="L426">
        <f>IF(Transport!$H$4="Multi-unit Residential",Data!L427,IF(Transport!$H$4="Education",Data!AT427,IF(Transport!$H$4="Mixed-use Building",AE430,Data!AC427)))</f>
        <v>0.13</v>
      </c>
      <c r="M426">
        <f>IF(Transport!$H$4="Multi-unit Residential",Data!M427,IF(Transport!$H$4="Education",Data!AU427,IF(Transport!$H$4="Mixed-use Building",AF430,Data!AD427)))</f>
        <v>0.02</v>
      </c>
      <c r="N426">
        <f>IF(Transport!$H$4="Multi-unit Residential",Data!N427,IF(Transport!$H$4="Education",Data!AV427,IF(Transport!$H$4="Mixed-use Building",AG430,Data!AE427)))</f>
        <v>3.0974652276766301</v>
      </c>
      <c r="O426">
        <f>IF(Transport!$H$4="Multi-unit Residential",Data!O427,IF(Transport!$H$4="Education",Data!AW427,IF(Transport!$H$4="Mixed-use Building",AH430,Data!AF427)))</f>
        <v>174.7765866</v>
      </c>
      <c r="P426">
        <f>IF(Transport!$H$4="Multi-unit Residential",Data!P427,IF(Transport!$H$4="Education",Data!AX427,IF(Transport!$H$4="Mixed-use Building",AI430,Data!AG427)))</f>
        <v>-36.911760819999998</v>
      </c>
    </row>
    <row r="427" spans="1:16" x14ac:dyDescent="0.55000000000000004">
      <c r="A427">
        <f>IF(Transport!$H$4="Multi-unit Residential",Data!A428,IF(Transport!$H$4="Education",Data!AI428,IF(Transport!$H$4="Mixed-use Building",T431,Data!R428)))</f>
        <v>143500</v>
      </c>
      <c r="B427" t="str">
        <f>IF(Transport!$H$4="Multi-unit Residential",Data!B428,IF(Transport!$H$4="Education",Data!AJ428,IF(Transport!$H$4="Mixed-use Building",U431,Data!S428)))</f>
        <v>Saint Heliers South</v>
      </c>
      <c r="C427" t="str">
        <f>IF(Transport!$H$4="Multi-unit Residential",Data!C428,IF(Transport!$H$4="Education",Data!AK428,IF(Transport!$H$4="Mixed-use Building",V431,Data!T428)))</f>
        <v>New Zealand</v>
      </c>
      <c r="D427">
        <f>IF(Transport!$H$4="Multi-unit Residential",Data!D428,IF(Transport!$H$4="Education",Data!AL428,IF(Transport!$H$4="Mixed-use Building",W431,Data!U428)))</f>
        <v>0</v>
      </c>
      <c r="E427">
        <f>IF(Transport!$H$4="Multi-unit Residential",Data!E428,IF(Transport!$H$4="Education",Data!AM428,IF(Transport!$H$4="Mixed-use Building",X431,Data!V428)))</f>
        <v>0</v>
      </c>
      <c r="F427">
        <f>IF(Transport!$H$4="Multi-unit Residential",Data!F428,IF(Transport!$H$4="Education",Data!AN428,IF(Transport!$H$4="Mixed-use Building",Y431,Data!W428)))</f>
        <v>0</v>
      </c>
      <c r="G427">
        <f>IF(Transport!$H$4="Multi-unit Residential",Data!G428,IF(Transport!$H$4="Education",Data!AO428,IF(Transport!$H$4="Mixed-use Building",Z431,Data!X428)))</f>
        <v>0</v>
      </c>
      <c r="H427">
        <f>IF(Transport!$H$4="Multi-unit Residential",Data!H428,IF(Transport!$H$4="Education",Data!AP428,IF(Transport!$H$4="Mixed-use Building",AA431,Data!Y428)))</f>
        <v>1</v>
      </c>
      <c r="I427">
        <f>IF(Transport!$H$4="Multi-unit Residential",Data!I428,IF(Transport!$H$4="Education",Data!AQ428,IF(Transport!$H$4="Mixed-use Building",AB431,Data!Z428)))</f>
        <v>0</v>
      </c>
      <c r="J427">
        <f>IF(Transport!$H$4="Multi-unit Residential",Data!J428,IF(Transport!$H$4="Education",Data!AR428,IF(Transport!$H$4="Mixed-use Building",AC431,Data!AA428)))</f>
        <v>0</v>
      </c>
      <c r="K427">
        <f>IF(Transport!$H$4="Multi-unit Residential",Data!K428,IF(Transport!$H$4="Education",Data!AS428,IF(Transport!$H$4="Mixed-use Building",AD431,Data!AB428)))</f>
        <v>0</v>
      </c>
      <c r="L427">
        <f>IF(Transport!$H$4="Multi-unit Residential",Data!L428,IF(Transport!$H$4="Education",Data!AT428,IF(Transport!$H$4="Mixed-use Building",AE431,Data!AC428)))</f>
        <v>0</v>
      </c>
      <c r="M427">
        <f>IF(Transport!$H$4="Multi-unit Residential",Data!M428,IF(Transport!$H$4="Education",Data!AU428,IF(Transport!$H$4="Mixed-use Building",AF431,Data!AD428)))</f>
        <v>0.02</v>
      </c>
      <c r="N427">
        <f>IF(Transport!$H$4="Multi-unit Residential",Data!N428,IF(Transport!$H$4="Education",Data!AV428,IF(Transport!$H$4="Mixed-use Building",AG431,Data!AE428)))</f>
        <v>0.81127069996122703</v>
      </c>
      <c r="O427">
        <f>IF(Transport!$H$4="Multi-unit Residential",Data!O428,IF(Transport!$H$4="Education",Data!AW428,IF(Transport!$H$4="Mixed-use Building",AH431,Data!AF428)))</f>
        <v>174.85236269999999</v>
      </c>
      <c r="P427">
        <f>IF(Transport!$H$4="Multi-unit Residential",Data!P428,IF(Transport!$H$4="Education",Data!AX428,IF(Transport!$H$4="Mixed-use Building",AI431,Data!AG428)))</f>
        <v>-36.864754130000001</v>
      </c>
    </row>
    <row r="428" spans="1:16" x14ac:dyDescent="0.55000000000000004">
      <c r="A428">
        <f>IF(Transport!$H$4="Multi-unit Residential",Data!A429,IF(Transport!$H$4="Education",Data!AI429,IF(Transport!$H$4="Mixed-use Building",T432,Data!R429)))</f>
        <v>143600</v>
      </c>
      <c r="B428" t="str">
        <f>IF(Transport!$H$4="Multi-unit Residential",Data!B429,IF(Transport!$H$4="Education",Data!AJ429,IF(Transport!$H$4="Mixed-use Building",U432,Data!S429)))</f>
        <v>Hillsborough South (Auckland)</v>
      </c>
      <c r="C428" t="str">
        <f>IF(Transport!$H$4="Multi-unit Residential",Data!C429,IF(Transport!$H$4="Education",Data!AK429,IF(Transport!$H$4="Mixed-use Building",V432,Data!T429)))</f>
        <v>New Zealand</v>
      </c>
      <c r="D428">
        <f>IF(Transport!$H$4="Multi-unit Residential",Data!D429,IF(Transport!$H$4="Education",Data!AL429,IF(Transport!$H$4="Mixed-use Building",W432,Data!U429)))</f>
        <v>0</v>
      </c>
      <c r="E428">
        <f>IF(Transport!$H$4="Multi-unit Residential",Data!E429,IF(Transport!$H$4="Education",Data!AM429,IF(Transport!$H$4="Mixed-use Building",X432,Data!V429)))</f>
        <v>0</v>
      </c>
      <c r="F428">
        <f>IF(Transport!$H$4="Multi-unit Residential",Data!F429,IF(Transport!$H$4="Education",Data!AN429,IF(Transport!$H$4="Mixed-use Building",Y432,Data!W429)))</f>
        <v>0</v>
      </c>
      <c r="G428">
        <f>IF(Transport!$H$4="Multi-unit Residential",Data!G429,IF(Transport!$H$4="Education",Data!AO429,IF(Transport!$H$4="Mixed-use Building",Z432,Data!X429)))</f>
        <v>0</v>
      </c>
      <c r="H428">
        <f>IF(Transport!$H$4="Multi-unit Residential",Data!H429,IF(Transport!$H$4="Education",Data!AP429,IF(Transport!$H$4="Mixed-use Building",AA432,Data!Y429)))</f>
        <v>1</v>
      </c>
      <c r="I428">
        <f>IF(Transport!$H$4="Multi-unit Residential",Data!I429,IF(Transport!$H$4="Education",Data!AQ429,IF(Transport!$H$4="Mixed-use Building",AB432,Data!Z429)))</f>
        <v>0</v>
      </c>
      <c r="J428">
        <f>IF(Transport!$H$4="Multi-unit Residential",Data!J429,IF(Transport!$H$4="Education",Data!AR429,IF(Transport!$H$4="Mixed-use Building",AC432,Data!AA429)))</f>
        <v>0</v>
      </c>
      <c r="K428">
        <f>IF(Transport!$H$4="Multi-unit Residential",Data!K429,IF(Transport!$H$4="Education",Data!AS429,IF(Transport!$H$4="Mixed-use Building",AD432,Data!AB429)))</f>
        <v>0</v>
      </c>
      <c r="L428">
        <f>IF(Transport!$H$4="Multi-unit Residential",Data!L429,IF(Transport!$H$4="Education",Data!AT429,IF(Transport!$H$4="Mixed-use Building",AE432,Data!AC429)))</f>
        <v>0</v>
      </c>
      <c r="M428">
        <f>IF(Transport!$H$4="Multi-unit Residential",Data!M429,IF(Transport!$H$4="Education",Data!AU429,IF(Transport!$H$4="Mixed-use Building",AF432,Data!AD429)))</f>
        <v>0.02</v>
      </c>
      <c r="N428" t="str">
        <f>IF(Transport!$H$4="Multi-unit Residential",Data!N429,IF(Transport!$H$4="Education",Data!AV429,IF(Transport!$H$4="Mixed-use Building",AG432,Data!AE429)))</f>
        <v>?</v>
      </c>
      <c r="O428">
        <f>IF(Transport!$H$4="Multi-unit Residential",Data!O429,IF(Transport!$H$4="Education",Data!AW429,IF(Transport!$H$4="Mixed-use Building",AH432,Data!AF429)))</f>
        <v>174.7599328</v>
      </c>
      <c r="P428">
        <f>IF(Transport!$H$4="Multi-unit Residential",Data!P429,IF(Transport!$H$4="Education",Data!AX429,IF(Transport!$H$4="Mixed-use Building",AI432,Data!AG429)))</f>
        <v>-36.92531529</v>
      </c>
    </row>
    <row r="429" spans="1:16" x14ac:dyDescent="0.55000000000000004">
      <c r="A429">
        <f>IF(Transport!$H$4="Multi-unit Residential",Data!A430,IF(Transport!$H$4="Education",Data!AI430,IF(Transport!$H$4="Mixed-use Building",T433,Data!R430)))</f>
        <v>143700</v>
      </c>
      <c r="B429" t="str">
        <f>IF(Transport!$H$4="Multi-unit Residential",Data!B430,IF(Transport!$H$4="Education",Data!AJ430,IF(Transport!$H$4="Mixed-use Building",U433,Data!S430)))</f>
        <v>Saint Johns West</v>
      </c>
      <c r="C429" t="str">
        <f>IF(Transport!$H$4="Multi-unit Residential",Data!C430,IF(Transport!$H$4="Education",Data!AK430,IF(Transport!$H$4="Mixed-use Building",V433,Data!T430)))</f>
        <v>New Zealand</v>
      </c>
      <c r="D429">
        <f>IF(Transport!$H$4="Multi-unit Residential",Data!D430,IF(Transport!$H$4="Education",Data!AL430,IF(Transport!$H$4="Mixed-use Building",W433,Data!U430)))</f>
        <v>0</v>
      </c>
      <c r="E429">
        <f>IF(Transport!$H$4="Multi-unit Residential",Data!E430,IF(Transport!$H$4="Education",Data!AM430,IF(Transport!$H$4="Mixed-use Building",X433,Data!V430)))</f>
        <v>0</v>
      </c>
      <c r="F429">
        <f>IF(Transport!$H$4="Multi-unit Residential",Data!F430,IF(Transport!$H$4="Education",Data!AN430,IF(Transport!$H$4="Mixed-use Building",Y433,Data!W430)))</f>
        <v>0</v>
      </c>
      <c r="G429">
        <f>IF(Transport!$H$4="Multi-unit Residential",Data!G430,IF(Transport!$H$4="Education",Data!AO430,IF(Transport!$H$4="Mixed-use Building",Z433,Data!X430)))</f>
        <v>0</v>
      </c>
      <c r="H429">
        <f>IF(Transport!$H$4="Multi-unit Residential",Data!H430,IF(Transport!$H$4="Education",Data!AP430,IF(Transport!$H$4="Mixed-use Building",AA433,Data!Y430)))</f>
        <v>0.74</v>
      </c>
      <c r="I429">
        <f>IF(Transport!$H$4="Multi-unit Residential",Data!I430,IF(Transport!$H$4="Education",Data!AQ430,IF(Transport!$H$4="Mixed-use Building",AB433,Data!Z430)))</f>
        <v>0</v>
      </c>
      <c r="J429">
        <f>IF(Transport!$H$4="Multi-unit Residential",Data!J430,IF(Transport!$H$4="Education",Data!AR430,IF(Transport!$H$4="Mixed-use Building",AC433,Data!AA430)))</f>
        <v>0</v>
      </c>
      <c r="K429">
        <f>IF(Transport!$H$4="Multi-unit Residential",Data!K430,IF(Transport!$H$4="Education",Data!AS430,IF(Transport!$H$4="Mixed-use Building",AD433,Data!AB430)))</f>
        <v>0</v>
      </c>
      <c r="L429">
        <f>IF(Transport!$H$4="Multi-unit Residential",Data!L430,IF(Transport!$H$4="Education",Data!AT430,IF(Transport!$H$4="Mixed-use Building",AE433,Data!AC430)))</f>
        <v>0.26</v>
      </c>
      <c r="M429">
        <f>IF(Transport!$H$4="Multi-unit Residential",Data!M430,IF(Transport!$H$4="Education",Data!AU430,IF(Transport!$H$4="Mixed-use Building",AF433,Data!AD430)))</f>
        <v>0.02</v>
      </c>
      <c r="N429">
        <f>IF(Transport!$H$4="Multi-unit Residential",Data!N430,IF(Transport!$H$4="Education",Data!AV430,IF(Transport!$H$4="Mixed-use Building",AG433,Data!AE430)))</f>
        <v>1.33281346681553</v>
      </c>
      <c r="O429">
        <f>IF(Transport!$H$4="Multi-unit Residential",Data!O430,IF(Transport!$H$4="Education",Data!AW430,IF(Transport!$H$4="Mixed-use Building",AH433,Data!AF430)))</f>
        <v>174.8354616</v>
      </c>
      <c r="P429">
        <f>IF(Transport!$H$4="Multi-unit Residential",Data!P430,IF(Transport!$H$4="Education",Data!AX430,IF(Transport!$H$4="Mixed-use Building",AI433,Data!AG430)))</f>
        <v>-36.876762319999997</v>
      </c>
    </row>
    <row r="430" spans="1:16" x14ac:dyDescent="0.55000000000000004">
      <c r="A430">
        <f>IF(Transport!$H$4="Multi-unit Residential",Data!A431,IF(Transport!$H$4="Education",Data!AI431,IF(Transport!$H$4="Mixed-use Building",T434,Data!R431)))</f>
        <v>143800</v>
      </c>
      <c r="B430" t="str">
        <f>IF(Transport!$H$4="Multi-unit Residential",Data!B431,IF(Transport!$H$4="Education",Data!AJ431,IF(Transport!$H$4="Mixed-use Building",U434,Data!S431)))</f>
        <v>Greenlane South</v>
      </c>
      <c r="C430" t="str">
        <f>IF(Transport!$H$4="Multi-unit Residential",Data!C431,IF(Transport!$H$4="Education",Data!AK431,IF(Transport!$H$4="Mixed-use Building",V434,Data!T431)))</f>
        <v>New Zealand</v>
      </c>
      <c r="D430">
        <f>IF(Transport!$H$4="Multi-unit Residential",Data!D431,IF(Transport!$H$4="Education",Data!AL431,IF(Transport!$H$4="Mixed-use Building",W434,Data!U431)))</f>
        <v>0</v>
      </c>
      <c r="E430">
        <f>IF(Transport!$H$4="Multi-unit Residential",Data!E431,IF(Transport!$H$4="Education",Data!AM431,IF(Transport!$H$4="Mixed-use Building",X434,Data!V431)))</f>
        <v>0</v>
      </c>
      <c r="F430">
        <f>IF(Transport!$H$4="Multi-unit Residential",Data!F431,IF(Transport!$H$4="Education",Data!AN431,IF(Transport!$H$4="Mixed-use Building",Y434,Data!W431)))</f>
        <v>0</v>
      </c>
      <c r="G430">
        <f>IF(Transport!$H$4="Multi-unit Residential",Data!G431,IF(Transport!$H$4="Education",Data!AO431,IF(Transport!$H$4="Mixed-use Building",Z434,Data!X431)))</f>
        <v>0</v>
      </c>
      <c r="H430">
        <f>IF(Transport!$H$4="Multi-unit Residential",Data!H431,IF(Transport!$H$4="Education",Data!AP431,IF(Transport!$H$4="Mixed-use Building",AA434,Data!Y431)))</f>
        <v>1</v>
      </c>
      <c r="I430">
        <f>IF(Transport!$H$4="Multi-unit Residential",Data!I431,IF(Transport!$H$4="Education",Data!AQ431,IF(Transport!$H$4="Mixed-use Building",AB434,Data!Z431)))</f>
        <v>0</v>
      </c>
      <c r="J430">
        <f>IF(Transport!$H$4="Multi-unit Residential",Data!J431,IF(Transport!$H$4="Education",Data!AR431,IF(Transport!$H$4="Mixed-use Building",AC434,Data!AA431)))</f>
        <v>0</v>
      </c>
      <c r="K430">
        <f>IF(Transport!$H$4="Multi-unit Residential",Data!K431,IF(Transport!$H$4="Education",Data!AS431,IF(Transport!$H$4="Mixed-use Building",AD434,Data!AB431)))</f>
        <v>0</v>
      </c>
      <c r="L430">
        <f>IF(Transport!$H$4="Multi-unit Residential",Data!L431,IF(Transport!$H$4="Education",Data!AT431,IF(Transport!$H$4="Mixed-use Building",AE434,Data!AC431)))</f>
        <v>0</v>
      </c>
      <c r="M430">
        <f>IF(Transport!$H$4="Multi-unit Residential",Data!M431,IF(Transport!$H$4="Education",Data!AU431,IF(Transport!$H$4="Mixed-use Building",AF434,Data!AD431)))</f>
        <v>0.02</v>
      </c>
      <c r="N430" t="str">
        <f>IF(Transport!$H$4="Multi-unit Residential",Data!N431,IF(Transport!$H$4="Education",Data!AV431,IF(Transport!$H$4="Mixed-use Building",AG434,Data!AE431)))</f>
        <v>?</v>
      </c>
      <c r="O430">
        <f>IF(Transport!$H$4="Multi-unit Residential",Data!O431,IF(Transport!$H$4="Education",Data!AW431,IF(Transport!$H$4="Mixed-use Building",AH434,Data!AF431)))</f>
        <v>174.7988039</v>
      </c>
      <c r="P430">
        <f>IF(Transport!$H$4="Multi-unit Residential",Data!P431,IF(Transport!$H$4="Education",Data!AX431,IF(Transport!$H$4="Mixed-use Building",AI434,Data!AG431)))</f>
        <v>-36.900841210000003</v>
      </c>
    </row>
    <row r="431" spans="1:16" x14ac:dyDescent="0.55000000000000004">
      <c r="A431">
        <f>IF(Transport!$H$4="Multi-unit Residential",Data!A432,IF(Transport!$H$4="Education",Data!AI432,IF(Transport!$H$4="Mixed-use Building",T435,Data!R432)))</f>
        <v>143900</v>
      </c>
      <c r="B431" t="str">
        <f>IF(Transport!$H$4="Multi-unit Residential",Data!B432,IF(Transport!$H$4="Education",Data!AJ432,IF(Transport!$H$4="Mixed-use Building",U435,Data!S432)))</f>
        <v>Remuera Waiatarua</v>
      </c>
      <c r="C431" t="str">
        <f>IF(Transport!$H$4="Multi-unit Residential",Data!C432,IF(Transport!$H$4="Education",Data!AK432,IF(Transport!$H$4="Mixed-use Building",V435,Data!T432)))</f>
        <v>New Zealand</v>
      </c>
      <c r="D431" t="str">
        <f>IF(Transport!$H$4="Multi-unit Residential",Data!D432,IF(Transport!$H$4="Education",Data!AL432,IF(Transport!$H$4="Mixed-use Building",W435,Data!U432)))</f>
        <v>?</v>
      </c>
      <c r="E431" t="str">
        <f>IF(Transport!$H$4="Multi-unit Residential",Data!E432,IF(Transport!$H$4="Education",Data!AM432,IF(Transport!$H$4="Mixed-use Building",X435,Data!V432)))</f>
        <v>?</v>
      </c>
      <c r="F431" t="str">
        <f>IF(Transport!$H$4="Multi-unit Residential",Data!F432,IF(Transport!$H$4="Education",Data!AN432,IF(Transport!$H$4="Mixed-use Building",Y435,Data!W432)))</f>
        <v>?</v>
      </c>
      <c r="G431">
        <f>IF(Transport!$H$4="Multi-unit Residential",Data!G432,IF(Transport!$H$4="Education",Data!AO432,IF(Transport!$H$4="Mixed-use Building",Z435,Data!X432)))</f>
        <v>0</v>
      </c>
      <c r="H431" t="str">
        <f>IF(Transport!$H$4="Multi-unit Residential",Data!H432,IF(Transport!$H$4="Education",Data!AP432,IF(Transport!$H$4="Mixed-use Building",AA435,Data!Y432)))</f>
        <v>?</v>
      </c>
      <c r="I431" t="str">
        <f>IF(Transport!$H$4="Multi-unit Residential",Data!I432,IF(Transport!$H$4="Education",Data!AQ432,IF(Transport!$H$4="Mixed-use Building",AB435,Data!Z432)))</f>
        <v>?</v>
      </c>
      <c r="J431">
        <f>IF(Transport!$H$4="Multi-unit Residential",Data!J432,IF(Transport!$H$4="Education",Data!AR432,IF(Transport!$H$4="Mixed-use Building",AC435,Data!AA432)))</f>
        <v>0</v>
      </c>
      <c r="K431" t="str">
        <f>IF(Transport!$H$4="Multi-unit Residential",Data!K432,IF(Transport!$H$4="Education",Data!AS432,IF(Transport!$H$4="Mixed-use Building",AD435,Data!AB432)))</f>
        <v>?</v>
      </c>
      <c r="L431" t="str">
        <f>IF(Transport!$H$4="Multi-unit Residential",Data!L432,IF(Transport!$H$4="Education",Data!AT432,IF(Transport!$H$4="Mixed-use Building",AE435,Data!AC432)))</f>
        <v>?</v>
      </c>
      <c r="M431">
        <f>IF(Transport!$H$4="Multi-unit Residential",Data!M432,IF(Transport!$H$4="Education",Data!AU432,IF(Transport!$H$4="Mixed-use Building",AF435,Data!AD432)))</f>
        <v>0.02</v>
      </c>
      <c r="N431" t="str">
        <f>IF(Transport!$H$4="Multi-unit Residential",Data!N432,IF(Transport!$H$4="Education",Data!AV432,IF(Transport!$H$4="Mixed-use Building",AG435,Data!AE432)))</f>
        <v>?</v>
      </c>
      <c r="O431">
        <f>IF(Transport!$H$4="Multi-unit Residential",Data!O432,IF(Transport!$H$4="Education",Data!AW432,IF(Transport!$H$4="Mixed-use Building",AH435,Data!AF432)))</f>
        <v>174.82744829999999</v>
      </c>
      <c r="P431">
        <f>IF(Transport!$H$4="Multi-unit Residential",Data!P432,IF(Transport!$H$4="Education",Data!AX432,IF(Transport!$H$4="Mixed-use Building",AI435,Data!AG432)))</f>
        <v>-36.882854160000001</v>
      </c>
    </row>
    <row r="432" spans="1:16" x14ac:dyDescent="0.55000000000000004">
      <c r="A432">
        <f>IF(Transport!$H$4="Multi-unit Residential",Data!A433,IF(Transport!$H$4="Education",Data!AI433,IF(Transport!$H$4="Mixed-use Building",T436,Data!R433)))</f>
        <v>144000</v>
      </c>
      <c r="B432" t="str">
        <f>IF(Transport!$H$4="Multi-unit Residential",Data!B433,IF(Transport!$H$4="Education",Data!AJ433,IF(Transport!$H$4="Mixed-use Building",U436,Data!S433)))</f>
        <v>Glendowie North</v>
      </c>
      <c r="C432" t="str">
        <f>IF(Transport!$H$4="Multi-unit Residential",Data!C433,IF(Transport!$H$4="Education",Data!AK433,IF(Transport!$H$4="Mixed-use Building",V436,Data!T433)))</f>
        <v>New Zealand</v>
      </c>
      <c r="D432">
        <f>IF(Transport!$H$4="Multi-unit Residential",Data!D433,IF(Transport!$H$4="Education",Data!AL433,IF(Transport!$H$4="Mixed-use Building",W436,Data!U433)))</f>
        <v>0</v>
      </c>
      <c r="E432">
        <f>IF(Transport!$H$4="Multi-unit Residential",Data!E433,IF(Transport!$H$4="Education",Data!AM433,IF(Transport!$H$4="Mixed-use Building",X436,Data!V433)))</f>
        <v>0</v>
      </c>
      <c r="F432">
        <f>IF(Transport!$H$4="Multi-unit Residential",Data!F433,IF(Transport!$H$4="Education",Data!AN433,IF(Transport!$H$4="Mixed-use Building",Y436,Data!W433)))</f>
        <v>0</v>
      </c>
      <c r="G432">
        <f>IF(Transport!$H$4="Multi-unit Residential",Data!G433,IF(Transport!$H$4="Education",Data!AO433,IF(Transport!$H$4="Mixed-use Building",Z436,Data!X433)))</f>
        <v>0</v>
      </c>
      <c r="H432">
        <f>IF(Transport!$H$4="Multi-unit Residential",Data!H433,IF(Transport!$H$4="Education",Data!AP433,IF(Transport!$H$4="Mixed-use Building",AA436,Data!Y433)))</f>
        <v>0.91</v>
      </c>
      <c r="I432">
        <f>IF(Transport!$H$4="Multi-unit Residential",Data!I433,IF(Transport!$H$4="Education",Data!AQ433,IF(Transport!$H$4="Mixed-use Building",AB436,Data!Z433)))</f>
        <v>0</v>
      </c>
      <c r="J432">
        <f>IF(Transport!$H$4="Multi-unit Residential",Data!J433,IF(Transport!$H$4="Education",Data!AR433,IF(Transport!$H$4="Mixed-use Building",AC436,Data!AA433)))</f>
        <v>0</v>
      </c>
      <c r="K432">
        <f>IF(Transport!$H$4="Multi-unit Residential",Data!K433,IF(Transport!$H$4="Education",Data!AS433,IF(Transport!$H$4="Mixed-use Building",AD436,Data!AB433)))</f>
        <v>0</v>
      </c>
      <c r="L432">
        <f>IF(Transport!$H$4="Multi-unit Residential",Data!L433,IF(Transport!$H$4="Education",Data!AT433,IF(Transport!$H$4="Mixed-use Building",AE436,Data!AC433)))</f>
        <v>0.09</v>
      </c>
      <c r="M432">
        <f>IF(Transport!$H$4="Multi-unit Residential",Data!M433,IF(Transport!$H$4="Education",Data!AU433,IF(Transport!$H$4="Mixed-use Building",AF436,Data!AD433)))</f>
        <v>0.02</v>
      </c>
      <c r="N432">
        <f>IF(Transport!$H$4="Multi-unit Residential",Data!N433,IF(Transport!$H$4="Education",Data!AV433,IF(Transport!$H$4="Mixed-use Building",AG436,Data!AE433)))</f>
        <v>0.652765539376299</v>
      </c>
      <c r="O432">
        <f>IF(Transport!$H$4="Multi-unit Residential",Data!O433,IF(Transport!$H$4="Education",Data!AW433,IF(Transport!$H$4="Mixed-use Building",AH436,Data!AF433)))</f>
        <v>174.87371089999999</v>
      </c>
      <c r="P432">
        <f>IF(Transport!$H$4="Multi-unit Residential",Data!P433,IF(Transport!$H$4="Education",Data!AX433,IF(Transport!$H$4="Mixed-use Building",AI436,Data!AG433)))</f>
        <v>-36.855404749999998</v>
      </c>
    </row>
    <row r="433" spans="1:16" x14ac:dyDescent="0.55000000000000004">
      <c r="A433">
        <f>IF(Transport!$H$4="Multi-unit Residential",Data!A434,IF(Transport!$H$4="Education",Data!AI434,IF(Transport!$H$4="Mixed-use Building",T437,Data!R434)))</f>
        <v>144100</v>
      </c>
      <c r="B433" t="str">
        <f>IF(Transport!$H$4="Multi-unit Residential",Data!B434,IF(Transport!$H$4="Education",Data!AJ434,IF(Transport!$H$4="Mixed-use Building",U437,Data!S434)))</f>
        <v>Onehunga West</v>
      </c>
      <c r="C433" t="str">
        <f>IF(Transport!$H$4="Multi-unit Residential",Data!C434,IF(Transport!$H$4="Education",Data!AK434,IF(Transport!$H$4="Mixed-use Building",V437,Data!T434)))</f>
        <v>New Zealand</v>
      </c>
      <c r="D433">
        <f>IF(Transport!$H$4="Multi-unit Residential",Data!D434,IF(Transport!$H$4="Education",Data!AL434,IF(Transport!$H$4="Mixed-use Building",W437,Data!U434)))</f>
        <v>0</v>
      </c>
      <c r="E433">
        <f>IF(Transport!$H$4="Multi-unit Residential",Data!E434,IF(Transport!$H$4="Education",Data!AM434,IF(Transport!$H$4="Mixed-use Building",X437,Data!V434)))</f>
        <v>0</v>
      </c>
      <c r="F433">
        <f>IF(Transport!$H$4="Multi-unit Residential",Data!F434,IF(Transport!$H$4="Education",Data!AN434,IF(Transport!$H$4="Mixed-use Building",Y437,Data!W434)))</f>
        <v>0</v>
      </c>
      <c r="G433">
        <f>IF(Transport!$H$4="Multi-unit Residential",Data!G434,IF(Transport!$H$4="Education",Data!AO434,IF(Transport!$H$4="Mixed-use Building",Z437,Data!X434)))</f>
        <v>0</v>
      </c>
      <c r="H433">
        <f>IF(Transport!$H$4="Multi-unit Residential",Data!H434,IF(Transport!$H$4="Education",Data!AP434,IF(Transport!$H$4="Mixed-use Building",AA437,Data!Y434)))</f>
        <v>0.8</v>
      </c>
      <c r="I433">
        <f>IF(Transport!$H$4="Multi-unit Residential",Data!I434,IF(Transport!$H$4="Education",Data!AQ434,IF(Transport!$H$4="Mixed-use Building",AB437,Data!Z434)))</f>
        <v>0</v>
      </c>
      <c r="J433">
        <f>IF(Transport!$H$4="Multi-unit Residential",Data!J434,IF(Transport!$H$4="Education",Data!AR434,IF(Transport!$H$4="Mixed-use Building",AC437,Data!AA434)))</f>
        <v>0</v>
      </c>
      <c r="K433">
        <f>IF(Transport!$H$4="Multi-unit Residential",Data!K434,IF(Transport!$H$4="Education",Data!AS434,IF(Transport!$H$4="Mixed-use Building",AD437,Data!AB434)))</f>
        <v>0</v>
      </c>
      <c r="L433">
        <f>IF(Transport!$H$4="Multi-unit Residential",Data!L434,IF(Transport!$H$4="Education",Data!AT434,IF(Transport!$H$4="Mixed-use Building",AE437,Data!AC434)))</f>
        <v>0.2</v>
      </c>
      <c r="M433">
        <f>IF(Transport!$H$4="Multi-unit Residential",Data!M434,IF(Transport!$H$4="Education",Data!AU434,IF(Transport!$H$4="Mixed-use Building",AF437,Data!AD434)))</f>
        <v>0.02</v>
      </c>
      <c r="N433">
        <f>IF(Transport!$H$4="Multi-unit Residential",Data!N434,IF(Transport!$H$4="Education",Data!AV434,IF(Transport!$H$4="Mixed-use Building",AG437,Data!AE434)))</f>
        <v>0.72276016138105004</v>
      </c>
      <c r="O433">
        <f>IF(Transport!$H$4="Multi-unit Residential",Data!O434,IF(Transport!$H$4="Education",Data!AW434,IF(Transport!$H$4="Mixed-use Building",AH437,Data!AF434)))</f>
        <v>174.77421649999999</v>
      </c>
      <c r="P433">
        <f>IF(Transport!$H$4="Multi-unit Residential",Data!P434,IF(Transport!$H$4="Education",Data!AX434,IF(Transport!$H$4="Mixed-use Building",AI437,Data!AG434)))</f>
        <v>-36.91965553</v>
      </c>
    </row>
    <row r="434" spans="1:16" x14ac:dyDescent="0.55000000000000004">
      <c r="A434">
        <f>IF(Transport!$H$4="Multi-unit Residential",Data!A435,IF(Transport!$H$4="Education",Data!AI435,IF(Transport!$H$4="Mixed-use Building",T438,Data!R435)))</f>
        <v>144200</v>
      </c>
      <c r="B434" t="str">
        <f>IF(Transport!$H$4="Multi-unit Residential",Data!B435,IF(Transport!$H$4="Education",Data!AJ435,IF(Transport!$H$4="Mixed-use Building",U438,Data!S435)))</f>
        <v>Ellerslie West</v>
      </c>
      <c r="C434" t="str">
        <f>IF(Transport!$H$4="Multi-unit Residential",Data!C435,IF(Transport!$H$4="Education",Data!AK435,IF(Transport!$H$4="Mixed-use Building",V438,Data!T435)))</f>
        <v>New Zealand</v>
      </c>
      <c r="D434">
        <f>IF(Transport!$H$4="Multi-unit Residential",Data!D435,IF(Transport!$H$4="Education",Data!AL435,IF(Transport!$H$4="Mixed-use Building",W438,Data!U435)))</f>
        <v>0.03</v>
      </c>
      <c r="E434">
        <f>IF(Transport!$H$4="Multi-unit Residential",Data!E435,IF(Transport!$H$4="Education",Data!AM435,IF(Transport!$H$4="Mixed-use Building",X438,Data!V435)))</f>
        <v>0.01</v>
      </c>
      <c r="F434">
        <f>IF(Transport!$H$4="Multi-unit Residential",Data!F435,IF(Transport!$H$4="Education",Data!AN435,IF(Transport!$H$4="Mixed-use Building",Y438,Data!W435)))</f>
        <v>0</v>
      </c>
      <c r="G434">
        <f>IF(Transport!$H$4="Multi-unit Residential",Data!G435,IF(Transport!$H$4="Education",Data!AO435,IF(Transport!$H$4="Mixed-use Building",Z438,Data!X435)))</f>
        <v>0</v>
      </c>
      <c r="H434">
        <f>IF(Transport!$H$4="Multi-unit Residential",Data!H435,IF(Transport!$H$4="Education",Data!AP435,IF(Transport!$H$4="Mixed-use Building",AA438,Data!Y435)))</f>
        <v>0.93</v>
      </c>
      <c r="I434">
        <f>IF(Transport!$H$4="Multi-unit Residential",Data!I435,IF(Transport!$H$4="Education",Data!AQ435,IF(Transport!$H$4="Mixed-use Building",AB438,Data!Z435)))</f>
        <v>0</v>
      </c>
      <c r="J434">
        <f>IF(Transport!$H$4="Multi-unit Residential",Data!J435,IF(Transport!$H$4="Education",Data!AR435,IF(Transport!$H$4="Mixed-use Building",AC438,Data!AA435)))</f>
        <v>0</v>
      </c>
      <c r="K434">
        <f>IF(Transport!$H$4="Multi-unit Residential",Data!K435,IF(Transport!$H$4="Education",Data!AS435,IF(Transport!$H$4="Mixed-use Building",AD438,Data!AB435)))</f>
        <v>0</v>
      </c>
      <c r="L434">
        <f>IF(Transport!$H$4="Multi-unit Residential",Data!L435,IF(Transport!$H$4="Education",Data!AT435,IF(Transport!$H$4="Mixed-use Building",AE438,Data!AC435)))</f>
        <v>0.03</v>
      </c>
      <c r="M434">
        <f>IF(Transport!$H$4="Multi-unit Residential",Data!M435,IF(Transport!$H$4="Education",Data!AU435,IF(Transport!$H$4="Mixed-use Building",AF438,Data!AD435)))</f>
        <v>0.02</v>
      </c>
      <c r="N434">
        <f>IF(Transport!$H$4="Multi-unit Residential",Data!N435,IF(Transport!$H$4="Education",Data!AV435,IF(Transport!$H$4="Mixed-use Building",AG438,Data!AE435)))</f>
        <v>9.3440360253994204</v>
      </c>
      <c r="O434">
        <f>IF(Transport!$H$4="Multi-unit Residential",Data!O435,IF(Transport!$H$4="Education",Data!AW435,IF(Transport!$H$4="Mixed-use Building",AH438,Data!AF435)))</f>
        <v>174.8061246</v>
      </c>
      <c r="P434">
        <f>IF(Transport!$H$4="Multi-unit Residential",Data!P435,IF(Transport!$H$4="Education",Data!AX435,IF(Transport!$H$4="Mixed-use Building",AI438,Data!AG435)))</f>
        <v>-36.898971170000003</v>
      </c>
    </row>
    <row r="435" spans="1:16" x14ac:dyDescent="0.55000000000000004">
      <c r="A435">
        <f>IF(Transport!$H$4="Multi-unit Residential",Data!A436,IF(Transport!$H$4="Education",Data!AI436,IF(Transport!$H$4="Mixed-use Building",T439,Data!R436)))</f>
        <v>144300</v>
      </c>
      <c r="B435" t="str">
        <f>IF(Transport!$H$4="Multi-unit Residential",Data!B436,IF(Transport!$H$4="Education",Data!AJ436,IF(Transport!$H$4="Mixed-use Building",U439,Data!S436)))</f>
        <v>Onehunga North</v>
      </c>
      <c r="C435" t="str">
        <f>IF(Transport!$H$4="Multi-unit Residential",Data!C436,IF(Transport!$H$4="Education",Data!AK436,IF(Transport!$H$4="Mixed-use Building",V439,Data!T436)))</f>
        <v>New Zealand</v>
      </c>
      <c r="D435" t="str">
        <f>IF(Transport!$H$4="Multi-unit Residential",Data!D436,IF(Transport!$H$4="Education",Data!AL436,IF(Transport!$H$4="Mixed-use Building",W439,Data!U436)))</f>
        <v>?</v>
      </c>
      <c r="E435" t="str">
        <f>IF(Transport!$H$4="Multi-unit Residential",Data!E436,IF(Transport!$H$4="Education",Data!AM436,IF(Transport!$H$4="Mixed-use Building",X439,Data!V436)))</f>
        <v>?</v>
      </c>
      <c r="F435" t="str">
        <f>IF(Transport!$H$4="Multi-unit Residential",Data!F436,IF(Transport!$H$4="Education",Data!AN436,IF(Transport!$H$4="Mixed-use Building",Y439,Data!W436)))</f>
        <v>?</v>
      </c>
      <c r="G435">
        <f>IF(Transport!$H$4="Multi-unit Residential",Data!G436,IF(Transport!$H$4="Education",Data!AO436,IF(Transport!$H$4="Mixed-use Building",Z439,Data!X436)))</f>
        <v>0</v>
      </c>
      <c r="H435" t="str">
        <f>IF(Transport!$H$4="Multi-unit Residential",Data!H436,IF(Transport!$H$4="Education",Data!AP436,IF(Transport!$H$4="Mixed-use Building",AA439,Data!Y436)))</f>
        <v>?</v>
      </c>
      <c r="I435" t="str">
        <f>IF(Transport!$H$4="Multi-unit Residential",Data!I436,IF(Transport!$H$4="Education",Data!AQ436,IF(Transport!$H$4="Mixed-use Building",AB439,Data!Z436)))</f>
        <v>?</v>
      </c>
      <c r="J435">
        <f>IF(Transport!$H$4="Multi-unit Residential",Data!J436,IF(Transport!$H$4="Education",Data!AR436,IF(Transport!$H$4="Mixed-use Building",AC439,Data!AA436)))</f>
        <v>0</v>
      </c>
      <c r="K435" t="str">
        <f>IF(Transport!$H$4="Multi-unit Residential",Data!K436,IF(Transport!$H$4="Education",Data!AS436,IF(Transport!$H$4="Mixed-use Building",AD439,Data!AB436)))</f>
        <v>?</v>
      </c>
      <c r="L435" t="str">
        <f>IF(Transport!$H$4="Multi-unit Residential",Data!L436,IF(Transport!$H$4="Education",Data!AT436,IF(Transport!$H$4="Mixed-use Building",AE439,Data!AC436)))</f>
        <v>?</v>
      </c>
      <c r="M435">
        <f>IF(Transport!$H$4="Multi-unit Residential",Data!M436,IF(Transport!$H$4="Education",Data!AU436,IF(Transport!$H$4="Mixed-use Building",AF439,Data!AD436)))</f>
        <v>0.02</v>
      </c>
      <c r="N435" t="str">
        <f>IF(Transport!$H$4="Multi-unit Residential",Data!N436,IF(Transport!$H$4="Education",Data!AV436,IF(Transport!$H$4="Mixed-use Building",AG439,Data!AE436)))</f>
        <v>?</v>
      </c>
      <c r="O435">
        <f>IF(Transport!$H$4="Multi-unit Residential",Data!O436,IF(Transport!$H$4="Education",Data!AW436,IF(Transport!$H$4="Mixed-use Building",AH439,Data!AF436)))</f>
        <v>174.7858957</v>
      </c>
      <c r="P435">
        <f>IF(Transport!$H$4="Multi-unit Residential",Data!P436,IF(Transport!$H$4="Education",Data!AX436,IF(Transport!$H$4="Mixed-use Building",AI439,Data!AG436)))</f>
        <v>-36.912668680000003</v>
      </c>
    </row>
    <row r="436" spans="1:16" x14ac:dyDescent="0.55000000000000004">
      <c r="A436">
        <f>IF(Transport!$H$4="Multi-unit Residential",Data!A437,IF(Transport!$H$4="Education",Data!AI437,IF(Transport!$H$4="Mixed-use Building",T440,Data!R437)))</f>
        <v>144400</v>
      </c>
      <c r="B436" t="str">
        <f>IF(Transport!$H$4="Multi-unit Residential",Data!B437,IF(Transport!$H$4="Education",Data!AJ437,IF(Transport!$H$4="Mixed-use Building",U440,Data!S437)))</f>
        <v>Ellerslie East</v>
      </c>
      <c r="C436" t="str">
        <f>IF(Transport!$H$4="Multi-unit Residential",Data!C437,IF(Transport!$H$4="Education",Data!AK437,IF(Transport!$H$4="Mixed-use Building",V440,Data!T437)))</f>
        <v>New Zealand</v>
      </c>
      <c r="D436">
        <f>IF(Transport!$H$4="Multi-unit Residential",Data!D437,IF(Transport!$H$4="Education",Data!AL437,IF(Transport!$H$4="Mixed-use Building",W440,Data!U437)))</f>
        <v>0</v>
      </c>
      <c r="E436">
        <f>IF(Transport!$H$4="Multi-unit Residential",Data!E437,IF(Transport!$H$4="Education",Data!AM437,IF(Transport!$H$4="Mixed-use Building",X440,Data!V437)))</f>
        <v>0</v>
      </c>
      <c r="F436">
        <f>IF(Transport!$H$4="Multi-unit Residential",Data!F437,IF(Transport!$H$4="Education",Data!AN437,IF(Transport!$H$4="Mixed-use Building",Y440,Data!W437)))</f>
        <v>0</v>
      </c>
      <c r="G436">
        <f>IF(Transport!$H$4="Multi-unit Residential",Data!G437,IF(Transport!$H$4="Education",Data!AO437,IF(Transport!$H$4="Mixed-use Building",Z440,Data!X437)))</f>
        <v>0</v>
      </c>
      <c r="H436">
        <f>IF(Transport!$H$4="Multi-unit Residential",Data!H437,IF(Transport!$H$4="Education",Data!AP437,IF(Transport!$H$4="Mixed-use Building",AA440,Data!Y437)))</f>
        <v>0.71</v>
      </c>
      <c r="I436">
        <f>IF(Transport!$H$4="Multi-unit Residential",Data!I437,IF(Transport!$H$4="Education",Data!AQ437,IF(Transport!$H$4="Mixed-use Building",AB440,Data!Z437)))</f>
        <v>0</v>
      </c>
      <c r="J436">
        <f>IF(Transport!$H$4="Multi-unit Residential",Data!J437,IF(Transport!$H$4="Education",Data!AR437,IF(Transport!$H$4="Mixed-use Building",AC440,Data!AA437)))</f>
        <v>0</v>
      </c>
      <c r="K436">
        <f>IF(Transport!$H$4="Multi-unit Residential",Data!K437,IF(Transport!$H$4="Education",Data!AS437,IF(Transport!$H$4="Mixed-use Building",AD440,Data!AB437)))</f>
        <v>0</v>
      </c>
      <c r="L436">
        <f>IF(Transport!$H$4="Multi-unit Residential",Data!L437,IF(Transport!$H$4="Education",Data!AT437,IF(Transport!$H$4="Mixed-use Building",AE440,Data!AC437)))</f>
        <v>0.28999999999999998</v>
      </c>
      <c r="M436">
        <f>IF(Transport!$H$4="Multi-unit Residential",Data!M437,IF(Transport!$H$4="Education",Data!AU437,IF(Transport!$H$4="Mixed-use Building",AF440,Data!AD437)))</f>
        <v>0.02</v>
      </c>
      <c r="N436" t="str">
        <f>IF(Transport!$H$4="Multi-unit Residential",Data!N437,IF(Transport!$H$4="Education",Data!AV437,IF(Transport!$H$4="Mixed-use Building",AG440,Data!AE437)))</f>
        <v>?</v>
      </c>
      <c r="O436">
        <f>IF(Transport!$H$4="Multi-unit Residential",Data!O437,IF(Transport!$H$4="Education",Data!AW437,IF(Transport!$H$4="Mixed-use Building",AH440,Data!AF437)))</f>
        <v>174.82105259999901</v>
      </c>
      <c r="P436">
        <f>IF(Transport!$H$4="Multi-unit Residential",Data!P437,IF(Transport!$H$4="Education",Data!AX437,IF(Transport!$H$4="Mixed-use Building",AI440,Data!AG437)))</f>
        <v>-36.89230912</v>
      </c>
    </row>
    <row r="437" spans="1:16" x14ac:dyDescent="0.55000000000000004">
      <c r="A437">
        <f>IF(Transport!$H$4="Multi-unit Residential",Data!A438,IF(Transport!$H$4="Education",Data!AI438,IF(Transport!$H$4="Mixed-use Building",T441,Data!R438)))</f>
        <v>144500</v>
      </c>
      <c r="B437" t="str">
        <f>IF(Transport!$H$4="Multi-unit Residential",Data!B438,IF(Transport!$H$4="Education",Data!AJ438,IF(Transport!$H$4="Mixed-use Building",U441,Data!S438)))</f>
        <v>Saint Johns East</v>
      </c>
      <c r="C437" t="str">
        <f>IF(Transport!$H$4="Multi-unit Residential",Data!C438,IF(Transport!$H$4="Education",Data!AK438,IF(Transport!$H$4="Mixed-use Building",V441,Data!T438)))</f>
        <v>New Zealand</v>
      </c>
      <c r="D437">
        <f>IF(Transport!$H$4="Multi-unit Residential",Data!D438,IF(Transport!$H$4="Education",Data!AL438,IF(Transport!$H$4="Mixed-use Building",W441,Data!U438)))</f>
        <v>0</v>
      </c>
      <c r="E437">
        <f>IF(Transport!$H$4="Multi-unit Residential",Data!E438,IF(Transport!$H$4="Education",Data!AM438,IF(Transport!$H$4="Mixed-use Building",X441,Data!V438)))</f>
        <v>0</v>
      </c>
      <c r="F437">
        <f>IF(Transport!$H$4="Multi-unit Residential",Data!F438,IF(Transport!$H$4="Education",Data!AN438,IF(Transport!$H$4="Mixed-use Building",Y441,Data!W438)))</f>
        <v>0</v>
      </c>
      <c r="G437">
        <f>IF(Transport!$H$4="Multi-unit Residential",Data!G438,IF(Transport!$H$4="Education",Data!AO438,IF(Transport!$H$4="Mixed-use Building",Z441,Data!X438)))</f>
        <v>0</v>
      </c>
      <c r="H437">
        <f>IF(Transport!$H$4="Multi-unit Residential",Data!H438,IF(Transport!$H$4="Education",Data!AP438,IF(Transport!$H$4="Mixed-use Building",AA441,Data!Y438)))</f>
        <v>1</v>
      </c>
      <c r="I437">
        <f>IF(Transport!$H$4="Multi-unit Residential",Data!I438,IF(Transport!$H$4="Education",Data!AQ438,IF(Transport!$H$4="Mixed-use Building",AB441,Data!Z438)))</f>
        <v>0</v>
      </c>
      <c r="J437">
        <f>IF(Transport!$H$4="Multi-unit Residential",Data!J438,IF(Transport!$H$4="Education",Data!AR438,IF(Transport!$H$4="Mixed-use Building",AC441,Data!AA438)))</f>
        <v>0</v>
      </c>
      <c r="K437">
        <f>IF(Transport!$H$4="Multi-unit Residential",Data!K438,IF(Transport!$H$4="Education",Data!AS438,IF(Transport!$H$4="Mixed-use Building",AD441,Data!AB438)))</f>
        <v>0</v>
      </c>
      <c r="L437">
        <f>IF(Transport!$H$4="Multi-unit Residential",Data!L438,IF(Transport!$H$4="Education",Data!AT438,IF(Transport!$H$4="Mixed-use Building",AE441,Data!AC438)))</f>
        <v>0</v>
      </c>
      <c r="M437">
        <f>IF(Transport!$H$4="Multi-unit Residential",Data!M438,IF(Transport!$H$4="Education",Data!AU438,IF(Transport!$H$4="Mixed-use Building",AF441,Data!AD438)))</f>
        <v>0.02</v>
      </c>
      <c r="N437">
        <f>IF(Transport!$H$4="Multi-unit Residential",Data!N438,IF(Transport!$H$4="Education",Data!AV438,IF(Transport!$H$4="Mixed-use Building",AG441,Data!AE438)))</f>
        <v>1.50145594007642</v>
      </c>
      <c r="O437">
        <f>IF(Transport!$H$4="Multi-unit Residential",Data!O438,IF(Transport!$H$4="Education",Data!AW438,IF(Transport!$H$4="Mixed-use Building",AH441,Data!AF438)))</f>
        <v>174.8460881</v>
      </c>
      <c r="P437">
        <f>IF(Transport!$H$4="Multi-unit Residential",Data!P438,IF(Transport!$H$4="Education",Data!AX438,IF(Transport!$H$4="Mixed-use Building",AI441,Data!AG438)))</f>
        <v>-36.875467290000003</v>
      </c>
    </row>
    <row r="438" spans="1:16" x14ac:dyDescent="0.55000000000000004">
      <c r="A438">
        <f>IF(Transport!$H$4="Multi-unit Residential",Data!A439,IF(Transport!$H$4="Education",Data!AI439,IF(Transport!$H$4="Mixed-use Building",T442,Data!R439)))</f>
        <v>144600</v>
      </c>
      <c r="B438" t="str">
        <f>IF(Transport!$H$4="Multi-unit Residential",Data!B439,IF(Transport!$H$4="Education",Data!AJ439,IF(Transport!$H$4="Mixed-use Building",U442,Data!S439)))</f>
        <v>Oneroa West</v>
      </c>
      <c r="C438" t="str">
        <f>IF(Transport!$H$4="Multi-unit Residential",Data!C439,IF(Transport!$H$4="Education",Data!AK439,IF(Transport!$H$4="Mixed-use Building",V442,Data!T439)))</f>
        <v>New Zealand</v>
      </c>
      <c r="D438">
        <f>IF(Transport!$H$4="Multi-unit Residential",Data!D439,IF(Transport!$H$4="Education",Data!AL439,IF(Transport!$H$4="Mixed-use Building",W442,Data!U439)))</f>
        <v>0</v>
      </c>
      <c r="E438">
        <f>IF(Transport!$H$4="Multi-unit Residential",Data!E439,IF(Transport!$H$4="Education",Data!AM439,IF(Transport!$H$4="Mixed-use Building",X442,Data!V439)))</f>
        <v>0.02</v>
      </c>
      <c r="F438">
        <f>IF(Transport!$H$4="Multi-unit Residential",Data!F439,IF(Transport!$H$4="Education",Data!AN439,IF(Transport!$H$4="Mixed-use Building",Y442,Data!W439)))</f>
        <v>0</v>
      </c>
      <c r="G438">
        <f>IF(Transport!$H$4="Multi-unit Residential",Data!G439,IF(Transport!$H$4="Education",Data!AO439,IF(Transport!$H$4="Mixed-use Building",Z442,Data!X439)))</f>
        <v>0</v>
      </c>
      <c r="H438">
        <f>IF(Transport!$H$4="Multi-unit Residential",Data!H439,IF(Transport!$H$4="Education",Data!AP439,IF(Transport!$H$4="Mixed-use Building",AA442,Data!Y439)))</f>
        <v>0.83</v>
      </c>
      <c r="I438">
        <f>IF(Transport!$H$4="Multi-unit Residential",Data!I439,IF(Transport!$H$4="Education",Data!AQ439,IF(Transport!$H$4="Mixed-use Building",AB442,Data!Z439)))</f>
        <v>0.06</v>
      </c>
      <c r="J438">
        <f>IF(Transport!$H$4="Multi-unit Residential",Data!J439,IF(Transport!$H$4="Education",Data!AR439,IF(Transport!$H$4="Mixed-use Building",AC442,Data!AA439)))</f>
        <v>0</v>
      </c>
      <c r="K438">
        <f>IF(Transport!$H$4="Multi-unit Residential",Data!K439,IF(Transport!$H$4="Education",Data!AS439,IF(Transport!$H$4="Mixed-use Building",AD442,Data!AB439)))</f>
        <v>0.01</v>
      </c>
      <c r="L438">
        <f>IF(Transport!$H$4="Multi-unit Residential",Data!L439,IF(Transport!$H$4="Education",Data!AT439,IF(Transport!$H$4="Mixed-use Building",AE442,Data!AC439)))</f>
        <v>0.08</v>
      </c>
      <c r="M438">
        <f>IF(Transport!$H$4="Multi-unit Residential",Data!M439,IF(Transport!$H$4="Education",Data!AU439,IF(Transport!$H$4="Mixed-use Building",AF442,Data!AD439)))</f>
        <v>0.02</v>
      </c>
      <c r="N438">
        <f>IF(Transport!$H$4="Multi-unit Residential",Data!N439,IF(Transport!$H$4="Education",Data!AV439,IF(Transport!$H$4="Mixed-use Building",AG442,Data!AE439)))</f>
        <v>3.57031403047147</v>
      </c>
      <c r="O438">
        <f>IF(Transport!$H$4="Multi-unit Residential",Data!O439,IF(Transport!$H$4="Education",Data!AW439,IF(Transport!$H$4="Mixed-use Building",AH442,Data!AF439)))</f>
        <v>174.999561</v>
      </c>
      <c r="P438">
        <f>IF(Transport!$H$4="Multi-unit Residential",Data!P439,IF(Transport!$H$4="Education",Data!AX439,IF(Transport!$H$4="Mixed-use Building",AI442,Data!AG439)))</f>
        <v>-36.787741840000002</v>
      </c>
    </row>
    <row r="439" spans="1:16" x14ac:dyDescent="0.55000000000000004">
      <c r="A439">
        <f>IF(Transport!$H$4="Multi-unit Residential",Data!A440,IF(Transport!$H$4="Education",Data!AI440,IF(Transport!$H$4="Mixed-use Building",T443,Data!R440)))</f>
        <v>144700</v>
      </c>
      <c r="B439" t="str">
        <f>IF(Transport!$H$4="Multi-unit Residential",Data!B440,IF(Transport!$H$4="Education",Data!AJ440,IF(Transport!$H$4="Mixed-use Building",U443,Data!S440)))</f>
        <v>Glen Innes West</v>
      </c>
      <c r="C439" t="str">
        <f>IF(Transport!$H$4="Multi-unit Residential",Data!C440,IF(Transport!$H$4="Education",Data!AK440,IF(Transport!$H$4="Mixed-use Building",V443,Data!T440)))</f>
        <v>New Zealand</v>
      </c>
      <c r="D439">
        <f>IF(Transport!$H$4="Multi-unit Residential",Data!D440,IF(Transport!$H$4="Education",Data!AL440,IF(Transport!$H$4="Mixed-use Building",W443,Data!U440)))</f>
        <v>0</v>
      </c>
      <c r="E439">
        <f>IF(Transport!$H$4="Multi-unit Residential",Data!E440,IF(Transport!$H$4="Education",Data!AM440,IF(Transport!$H$4="Mixed-use Building",X443,Data!V440)))</f>
        <v>0</v>
      </c>
      <c r="F439">
        <f>IF(Transport!$H$4="Multi-unit Residential",Data!F440,IF(Transport!$H$4="Education",Data!AN440,IF(Transport!$H$4="Mixed-use Building",Y443,Data!W440)))</f>
        <v>0</v>
      </c>
      <c r="G439">
        <f>IF(Transport!$H$4="Multi-unit Residential",Data!G440,IF(Transport!$H$4="Education",Data!AO440,IF(Transport!$H$4="Mixed-use Building",Z443,Data!X440)))</f>
        <v>0</v>
      </c>
      <c r="H439">
        <f>IF(Transport!$H$4="Multi-unit Residential",Data!H440,IF(Transport!$H$4="Education",Data!AP440,IF(Transport!$H$4="Mixed-use Building",AA443,Data!Y440)))</f>
        <v>0.82</v>
      </c>
      <c r="I439">
        <f>IF(Transport!$H$4="Multi-unit Residential",Data!I440,IF(Transport!$H$4="Education",Data!AQ440,IF(Transport!$H$4="Mixed-use Building",AB443,Data!Z440)))</f>
        <v>0</v>
      </c>
      <c r="J439">
        <f>IF(Transport!$H$4="Multi-unit Residential",Data!J440,IF(Transport!$H$4="Education",Data!AR440,IF(Transport!$H$4="Mixed-use Building",AC443,Data!AA440)))</f>
        <v>0</v>
      </c>
      <c r="K439">
        <f>IF(Transport!$H$4="Multi-unit Residential",Data!K440,IF(Transport!$H$4="Education",Data!AS440,IF(Transport!$H$4="Mixed-use Building",AD443,Data!AB440)))</f>
        <v>0</v>
      </c>
      <c r="L439">
        <f>IF(Transport!$H$4="Multi-unit Residential",Data!L440,IF(Transport!$H$4="Education",Data!AT440,IF(Transport!$H$4="Mixed-use Building",AE443,Data!AC440)))</f>
        <v>0.18</v>
      </c>
      <c r="M439">
        <f>IF(Transport!$H$4="Multi-unit Residential",Data!M440,IF(Transport!$H$4="Education",Data!AU440,IF(Transport!$H$4="Mixed-use Building",AF443,Data!AD440)))</f>
        <v>0.02</v>
      </c>
      <c r="N439">
        <f>IF(Transport!$H$4="Multi-unit Residential",Data!N440,IF(Transport!$H$4="Education",Data!AV440,IF(Transport!$H$4="Mixed-use Building",AG443,Data!AE440)))</f>
        <v>0.638488078471113</v>
      </c>
      <c r="O439">
        <f>IF(Transport!$H$4="Multi-unit Residential",Data!O440,IF(Transport!$H$4="Education",Data!AW440,IF(Transport!$H$4="Mixed-use Building",AH443,Data!AF440)))</f>
        <v>174.85692</v>
      </c>
      <c r="P439">
        <f>IF(Transport!$H$4="Multi-unit Residential",Data!P440,IF(Transport!$H$4="Education",Data!AX440,IF(Transport!$H$4="Mixed-use Building",AI443,Data!AG440)))</f>
        <v>-36.873160999999897</v>
      </c>
    </row>
    <row r="440" spans="1:16" x14ac:dyDescent="0.55000000000000004">
      <c r="A440">
        <f>IF(Transport!$H$4="Multi-unit Residential",Data!A441,IF(Transport!$H$4="Education",Data!AI441,IF(Transport!$H$4="Mixed-use Building",T444,Data!R441)))</f>
        <v>144800</v>
      </c>
      <c r="B440" t="str">
        <f>IF(Transport!$H$4="Multi-unit Residential",Data!B441,IF(Transport!$H$4="Education",Data!AJ441,IF(Transport!$H$4="Mixed-use Building",U444,Data!S441)))</f>
        <v>Ellerslie South</v>
      </c>
      <c r="C440" t="str">
        <f>IF(Transport!$H$4="Multi-unit Residential",Data!C441,IF(Transport!$H$4="Education",Data!AK441,IF(Transport!$H$4="Mixed-use Building",V444,Data!T441)))</f>
        <v>New Zealand</v>
      </c>
      <c r="D440">
        <f>IF(Transport!$H$4="Multi-unit Residential",Data!D441,IF(Transport!$H$4="Education",Data!AL441,IF(Transport!$H$4="Mixed-use Building",W444,Data!U441)))</f>
        <v>0</v>
      </c>
      <c r="E440">
        <f>IF(Transport!$H$4="Multi-unit Residential",Data!E441,IF(Transport!$H$4="Education",Data!AM441,IF(Transport!$H$4="Mixed-use Building",X444,Data!V441)))</f>
        <v>0</v>
      </c>
      <c r="F440">
        <f>IF(Transport!$H$4="Multi-unit Residential",Data!F441,IF(Transport!$H$4="Education",Data!AN441,IF(Transport!$H$4="Mixed-use Building",Y444,Data!W441)))</f>
        <v>0</v>
      </c>
      <c r="G440">
        <f>IF(Transport!$H$4="Multi-unit Residential",Data!G441,IF(Transport!$H$4="Education",Data!AO441,IF(Transport!$H$4="Mixed-use Building",Z444,Data!X441)))</f>
        <v>0</v>
      </c>
      <c r="H440">
        <f>IF(Transport!$H$4="Multi-unit Residential",Data!H441,IF(Transport!$H$4="Education",Data!AP441,IF(Transport!$H$4="Mixed-use Building",AA444,Data!Y441)))</f>
        <v>0.91</v>
      </c>
      <c r="I440">
        <f>IF(Transport!$H$4="Multi-unit Residential",Data!I441,IF(Transport!$H$4="Education",Data!AQ441,IF(Transport!$H$4="Mixed-use Building",AB444,Data!Z441)))</f>
        <v>0</v>
      </c>
      <c r="J440">
        <f>IF(Transport!$H$4="Multi-unit Residential",Data!J441,IF(Transport!$H$4="Education",Data!AR441,IF(Transport!$H$4="Mixed-use Building",AC444,Data!AA441)))</f>
        <v>0</v>
      </c>
      <c r="K440">
        <f>IF(Transport!$H$4="Multi-unit Residential",Data!K441,IF(Transport!$H$4="Education",Data!AS441,IF(Transport!$H$4="Mixed-use Building",AD444,Data!AB441)))</f>
        <v>0</v>
      </c>
      <c r="L440">
        <f>IF(Transport!$H$4="Multi-unit Residential",Data!L441,IF(Transport!$H$4="Education",Data!AT441,IF(Transport!$H$4="Mixed-use Building",AE444,Data!AC441)))</f>
        <v>0.09</v>
      </c>
      <c r="M440">
        <f>IF(Transport!$H$4="Multi-unit Residential",Data!M441,IF(Transport!$H$4="Education",Data!AU441,IF(Transport!$H$4="Mixed-use Building",AF444,Data!AD441)))</f>
        <v>0.02</v>
      </c>
      <c r="N440">
        <f>IF(Transport!$H$4="Multi-unit Residential",Data!N441,IF(Transport!$H$4="Education",Data!AV441,IF(Transport!$H$4="Mixed-use Building",AG444,Data!AE441)))</f>
        <v>2.4656272328614599</v>
      </c>
      <c r="O440">
        <f>IF(Transport!$H$4="Multi-unit Residential",Data!O441,IF(Transport!$H$4="Education",Data!AW441,IF(Transport!$H$4="Mixed-use Building",AH444,Data!AF441)))</f>
        <v>174.81555309999999</v>
      </c>
      <c r="P440">
        <f>IF(Transport!$H$4="Multi-unit Residential",Data!P441,IF(Transport!$H$4="Education",Data!AX441,IF(Transport!$H$4="Mixed-use Building",AI444,Data!AG441)))</f>
        <v>-36.90072215</v>
      </c>
    </row>
    <row r="441" spans="1:16" x14ac:dyDescent="0.55000000000000004">
      <c r="A441">
        <f>IF(Transport!$H$4="Multi-unit Residential",Data!A442,IF(Transport!$H$4="Education",Data!AI442,IF(Transport!$H$4="Mixed-use Building",T445,Data!R442)))</f>
        <v>144900</v>
      </c>
      <c r="B441" t="str">
        <f>IF(Transport!$H$4="Multi-unit Residential",Data!B442,IF(Transport!$H$4="Education",Data!AJ442,IF(Transport!$H$4="Mixed-use Building",U445,Data!S442)))</f>
        <v>Stonefields West</v>
      </c>
      <c r="C441" t="str">
        <f>IF(Transport!$H$4="Multi-unit Residential",Data!C442,IF(Transport!$H$4="Education",Data!AK442,IF(Transport!$H$4="Mixed-use Building",V445,Data!T442)))</f>
        <v>New Zealand</v>
      </c>
      <c r="D441" t="str">
        <f>IF(Transport!$H$4="Multi-unit Residential",Data!D442,IF(Transport!$H$4="Education",Data!AL442,IF(Transport!$H$4="Mixed-use Building",W445,Data!U442)))</f>
        <v>?</v>
      </c>
      <c r="E441" t="str">
        <f>IF(Transport!$H$4="Multi-unit Residential",Data!E442,IF(Transport!$H$4="Education",Data!AM442,IF(Transport!$H$4="Mixed-use Building",X445,Data!V442)))</f>
        <v>?</v>
      </c>
      <c r="F441" t="str">
        <f>IF(Transport!$H$4="Multi-unit Residential",Data!F442,IF(Transport!$H$4="Education",Data!AN442,IF(Transport!$H$4="Mixed-use Building",Y445,Data!W442)))</f>
        <v>?</v>
      </c>
      <c r="G441">
        <f>IF(Transport!$H$4="Multi-unit Residential",Data!G442,IF(Transport!$H$4="Education",Data!AO442,IF(Transport!$H$4="Mixed-use Building",Z445,Data!X442)))</f>
        <v>0</v>
      </c>
      <c r="H441" t="str">
        <f>IF(Transport!$H$4="Multi-unit Residential",Data!H442,IF(Transport!$H$4="Education",Data!AP442,IF(Transport!$H$4="Mixed-use Building",AA445,Data!Y442)))</f>
        <v>?</v>
      </c>
      <c r="I441" t="str">
        <f>IF(Transport!$H$4="Multi-unit Residential",Data!I442,IF(Transport!$H$4="Education",Data!AQ442,IF(Transport!$H$4="Mixed-use Building",AB445,Data!Z442)))</f>
        <v>?</v>
      </c>
      <c r="J441">
        <f>IF(Transport!$H$4="Multi-unit Residential",Data!J442,IF(Transport!$H$4="Education",Data!AR442,IF(Transport!$H$4="Mixed-use Building",AC445,Data!AA442)))</f>
        <v>0</v>
      </c>
      <c r="K441" t="str">
        <f>IF(Transport!$H$4="Multi-unit Residential",Data!K442,IF(Transport!$H$4="Education",Data!AS442,IF(Transport!$H$4="Mixed-use Building",AD445,Data!AB442)))</f>
        <v>?</v>
      </c>
      <c r="L441" t="str">
        <f>IF(Transport!$H$4="Multi-unit Residential",Data!L442,IF(Transport!$H$4="Education",Data!AT442,IF(Transport!$H$4="Mixed-use Building",AE445,Data!AC442)))</f>
        <v>?</v>
      </c>
      <c r="M441">
        <f>IF(Transport!$H$4="Multi-unit Residential",Data!M442,IF(Transport!$H$4="Education",Data!AU442,IF(Transport!$H$4="Mixed-use Building",AF445,Data!AD442)))</f>
        <v>0.02</v>
      </c>
      <c r="N441" t="str">
        <f>IF(Transport!$H$4="Multi-unit Residential",Data!N442,IF(Transport!$H$4="Education",Data!AV442,IF(Transport!$H$4="Mixed-use Building",AG445,Data!AE442)))</f>
        <v>?</v>
      </c>
      <c r="O441">
        <f>IF(Transport!$H$4="Multi-unit Residential",Data!O442,IF(Transport!$H$4="Education",Data!AW442,IF(Transport!$H$4="Mixed-use Building",AH445,Data!AF442)))</f>
        <v>174.8372301</v>
      </c>
      <c r="P441">
        <f>IF(Transport!$H$4="Multi-unit Residential",Data!P442,IF(Transport!$H$4="Education",Data!AX442,IF(Transport!$H$4="Mixed-use Building",AI445,Data!AG442)))</f>
        <v>-36.886780289999997</v>
      </c>
    </row>
    <row r="442" spans="1:16" x14ac:dyDescent="0.55000000000000004">
      <c r="A442">
        <f>IF(Transport!$H$4="Multi-unit Residential",Data!A443,IF(Transport!$H$4="Education",Data!AI443,IF(Transport!$H$4="Mixed-use Building",T446,Data!R443)))</f>
        <v>145000</v>
      </c>
      <c r="B442" t="str">
        <f>IF(Transport!$H$4="Multi-unit Residential",Data!B443,IF(Transport!$H$4="Education",Data!AJ443,IF(Transport!$H$4="Mixed-use Building",U446,Data!S443)))</f>
        <v>Onehunga Central</v>
      </c>
      <c r="C442" t="str">
        <f>IF(Transport!$H$4="Multi-unit Residential",Data!C443,IF(Transport!$H$4="Education",Data!AK443,IF(Transport!$H$4="Mixed-use Building",V446,Data!T443)))</f>
        <v>New Zealand</v>
      </c>
      <c r="D442">
        <f>IF(Transport!$H$4="Multi-unit Residential",Data!D443,IF(Transport!$H$4="Education",Data!AL443,IF(Transport!$H$4="Mixed-use Building",W446,Data!U443)))</f>
        <v>0</v>
      </c>
      <c r="E442">
        <f>IF(Transport!$H$4="Multi-unit Residential",Data!E443,IF(Transport!$H$4="Education",Data!AM443,IF(Transport!$H$4="Mixed-use Building",X446,Data!V443)))</f>
        <v>0.01</v>
      </c>
      <c r="F442">
        <f>IF(Transport!$H$4="Multi-unit Residential",Data!F443,IF(Transport!$H$4="Education",Data!AN443,IF(Transport!$H$4="Mixed-use Building",Y446,Data!W443)))</f>
        <v>0</v>
      </c>
      <c r="G442">
        <f>IF(Transport!$H$4="Multi-unit Residential",Data!G443,IF(Transport!$H$4="Education",Data!AO443,IF(Transport!$H$4="Mixed-use Building",Z446,Data!X443)))</f>
        <v>0</v>
      </c>
      <c r="H442">
        <f>IF(Transport!$H$4="Multi-unit Residential",Data!H443,IF(Transport!$H$4="Education",Data!AP443,IF(Transport!$H$4="Mixed-use Building",AA446,Data!Y443)))</f>
        <v>0.84</v>
      </c>
      <c r="I442">
        <f>IF(Transport!$H$4="Multi-unit Residential",Data!I443,IF(Transport!$H$4="Education",Data!AQ443,IF(Transport!$H$4="Mixed-use Building",AB446,Data!Z443)))</f>
        <v>0</v>
      </c>
      <c r="J442">
        <f>IF(Transport!$H$4="Multi-unit Residential",Data!J443,IF(Transport!$H$4="Education",Data!AR443,IF(Transport!$H$4="Mixed-use Building",AC446,Data!AA443)))</f>
        <v>0</v>
      </c>
      <c r="K442">
        <f>IF(Transport!$H$4="Multi-unit Residential",Data!K443,IF(Transport!$H$4="Education",Data!AS443,IF(Transport!$H$4="Mixed-use Building",AD446,Data!AB443)))</f>
        <v>0</v>
      </c>
      <c r="L442">
        <f>IF(Transport!$H$4="Multi-unit Residential",Data!L443,IF(Transport!$H$4="Education",Data!AT443,IF(Transport!$H$4="Mixed-use Building",AE446,Data!AC443)))</f>
        <v>0.15</v>
      </c>
      <c r="M442">
        <f>IF(Transport!$H$4="Multi-unit Residential",Data!M443,IF(Transport!$H$4="Education",Data!AU443,IF(Transport!$H$4="Mixed-use Building",AF446,Data!AD443)))</f>
        <v>0.02</v>
      </c>
      <c r="N442">
        <f>IF(Transport!$H$4="Multi-unit Residential",Data!N443,IF(Transport!$H$4="Education",Data!AV443,IF(Transport!$H$4="Mixed-use Building",AG446,Data!AE443)))</f>
        <v>3.9025535327704501</v>
      </c>
      <c r="O442">
        <f>IF(Transport!$H$4="Multi-unit Residential",Data!O443,IF(Transport!$H$4="Education",Data!AW443,IF(Transport!$H$4="Mixed-use Building",AH446,Data!AF443)))</f>
        <v>174.78709609999899</v>
      </c>
      <c r="P442">
        <f>IF(Transport!$H$4="Multi-unit Residential",Data!P443,IF(Transport!$H$4="Education",Data!AX443,IF(Transport!$H$4="Mixed-use Building",AI446,Data!AG443)))</f>
        <v>-36.919741780000003</v>
      </c>
    </row>
    <row r="443" spans="1:16" x14ac:dyDescent="0.55000000000000004">
      <c r="A443">
        <f>IF(Transport!$H$4="Multi-unit Residential",Data!A444,IF(Transport!$H$4="Education",Data!AI444,IF(Transport!$H$4="Mixed-use Building",T447,Data!R444)))</f>
        <v>145100</v>
      </c>
      <c r="B443" t="str">
        <f>IF(Transport!$H$4="Multi-unit Residential",Data!B444,IF(Transport!$H$4="Education",Data!AJ444,IF(Transport!$H$4="Mixed-use Building",U447,Data!S444)))</f>
        <v>Glendowie South</v>
      </c>
      <c r="C443" t="str">
        <f>IF(Transport!$H$4="Multi-unit Residential",Data!C444,IF(Transport!$H$4="Education",Data!AK444,IF(Transport!$H$4="Mixed-use Building",V447,Data!T444)))</f>
        <v>New Zealand</v>
      </c>
      <c r="D443">
        <f>IF(Transport!$H$4="Multi-unit Residential",Data!D444,IF(Transport!$H$4="Education",Data!AL444,IF(Transport!$H$4="Mixed-use Building",W447,Data!U444)))</f>
        <v>0</v>
      </c>
      <c r="E443">
        <f>IF(Transport!$H$4="Multi-unit Residential",Data!E444,IF(Transport!$H$4="Education",Data!AM444,IF(Transport!$H$4="Mixed-use Building",X447,Data!V444)))</f>
        <v>0</v>
      </c>
      <c r="F443">
        <f>IF(Transport!$H$4="Multi-unit Residential",Data!F444,IF(Transport!$H$4="Education",Data!AN444,IF(Transport!$H$4="Mixed-use Building",Y447,Data!W444)))</f>
        <v>0</v>
      </c>
      <c r="G443">
        <f>IF(Transport!$H$4="Multi-unit Residential",Data!G444,IF(Transport!$H$4="Education",Data!AO444,IF(Transport!$H$4="Mixed-use Building",Z447,Data!X444)))</f>
        <v>0</v>
      </c>
      <c r="H443">
        <f>IF(Transport!$H$4="Multi-unit Residential",Data!H444,IF(Transport!$H$4="Education",Data!AP444,IF(Transport!$H$4="Mixed-use Building",AA447,Data!Y444)))</f>
        <v>0.86</v>
      </c>
      <c r="I443">
        <f>IF(Transport!$H$4="Multi-unit Residential",Data!I444,IF(Transport!$H$4="Education",Data!AQ444,IF(Transport!$H$4="Mixed-use Building",AB447,Data!Z444)))</f>
        <v>0</v>
      </c>
      <c r="J443">
        <f>IF(Transport!$H$4="Multi-unit Residential",Data!J444,IF(Transport!$H$4="Education",Data!AR444,IF(Transport!$H$4="Mixed-use Building",AC447,Data!AA444)))</f>
        <v>0</v>
      </c>
      <c r="K443">
        <f>IF(Transport!$H$4="Multi-unit Residential",Data!K444,IF(Transport!$H$4="Education",Data!AS444,IF(Transport!$H$4="Mixed-use Building",AD447,Data!AB444)))</f>
        <v>0</v>
      </c>
      <c r="L443">
        <f>IF(Transport!$H$4="Multi-unit Residential",Data!L444,IF(Transport!$H$4="Education",Data!AT444,IF(Transport!$H$4="Mixed-use Building",AE447,Data!AC444)))</f>
        <v>0.14000000000000001</v>
      </c>
      <c r="M443">
        <f>IF(Transport!$H$4="Multi-unit Residential",Data!M444,IF(Transport!$H$4="Education",Data!AU444,IF(Transport!$H$4="Mixed-use Building",AF447,Data!AD444)))</f>
        <v>0.02</v>
      </c>
      <c r="N443">
        <f>IF(Transport!$H$4="Multi-unit Residential",Data!N444,IF(Transport!$H$4="Education",Data!AV444,IF(Transport!$H$4="Mixed-use Building",AG447,Data!AE444)))</f>
        <v>1.7977106869336901</v>
      </c>
      <c r="O443">
        <f>IF(Transport!$H$4="Multi-unit Residential",Data!O444,IF(Transport!$H$4="Education",Data!AW444,IF(Transport!$H$4="Mixed-use Building",AH447,Data!AF444)))</f>
        <v>174.87202930000001</v>
      </c>
      <c r="P443">
        <f>IF(Transport!$H$4="Multi-unit Residential",Data!P444,IF(Transport!$H$4="Education",Data!AX444,IF(Transport!$H$4="Mixed-use Building",AI447,Data!AG444)))</f>
        <v>-36.866100449999998</v>
      </c>
    </row>
    <row r="444" spans="1:16" x14ac:dyDescent="0.55000000000000004">
      <c r="A444">
        <f>IF(Transport!$H$4="Multi-unit Residential",Data!A445,IF(Transport!$H$4="Education",Data!AI445,IF(Transport!$H$4="Mixed-use Building",T448,Data!R445)))</f>
        <v>145200</v>
      </c>
      <c r="B444" t="str">
        <f>IF(Transport!$H$4="Multi-unit Residential",Data!B445,IF(Transport!$H$4="Education",Data!AJ445,IF(Transport!$H$4="Mixed-use Building",U448,Data!S445)))</f>
        <v>Oranga</v>
      </c>
      <c r="C444" t="str">
        <f>IF(Transport!$H$4="Multi-unit Residential",Data!C445,IF(Transport!$H$4="Education",Data!AK445,IF(Transport!$H$4="Mixed-use Building",V448,Data!T445)))</f>
        <v>New Zealand</v>
      </c>
      <c r="D444">
        <f>IF(Transport!$H$4="Multi-unit Residential",Data!D445,IF(Transport!$H$4="Education",Data!AL445,IF(Transport!$H$4="Mixed-use Building",W448,Data!U445)))</f>
        <v>0</v>
      </c>
      <c r="E444">
        <f>IF(Transport!$H$4="Multi-unit Residential",Data!E445,IF(Transport!$H$4="Education",Data!AM445,IF(Transport!$H$4="Mixed-use Building",X448,Data!V445)))</f>
        <v>0</v>
      </c>
      <c r="F444">
        <f>IF(Transport!$H$4="Multi-unit Residential",Data!F445,IF(Transport!$H$4="Education",Data!AN445,IF(Transport!$H$4="Mixed-use Building",Y448,Data!W445)))</f>
        <v>0</v>
      </c>
      <c r="G444">
        <f>IF(Transport!$H$4="Multi-unit Residential",Data!G445,IF(Transport!$H$4="Education",Data!AO445,IF(Transport!$H$4="Mixed-use Building",Z448,Data!X445)))</f>
        <v>0</v>
      </c>
      <c r="H444">
        <f>IF(Transport!$H$4="Multi-unit Residential",Data!H445,IF(Transport!$H$4="Education",Data!AP445,IF(Transport!$H$4="Mixed-use Building",AA448,Data!Y445)))</f>
        <v>1</v>
      </c>
      <c r="I444">
        <f>IF(Transport!$H$4="Multi-unit Residential",Data!I445,IF(Transport!$H$4="Education",Data!AQ445,IF(Transport!$H$4="Mixed-use Building",AB448,Data!Z445)))</f>
        <v>0</v>
      </c>
      <c r="J444">
        <f>IF(Transport!$H$4="Multi-unit Residential",Data!J445,IF(Transport!$H$4="Education",Data!AR445,IF(Transport!$H$4="Mixed-use Building",AC448,Data!AA445)))</f>
        <v>0</v>
      </c>
      <c r="K444">
        <f>IF(Transport!$H$4="Multi-unit Residential",Data!K445,IF(Transport!$H$4="Education",Data!AS445,IF(Transport!$H$4="Mixed-use Building",AD448,Data!AB445)))</f>
        <v>0</v>
      </c>
      <c r="L444">
        <f>IF(Transport!$H$4="Multi-unit Residential",Data!L445,IF(Transport!$H$4="Education",Data!AT445,IF(Transport!$H$4="Mixed-use Building",AE448,Data!AC445)))</f>
        <v>0</v>
      </c>
      <c r="M444">
        <f>IF(Transport!$H$4="Multi-unit Residential",Data!M445,IF(Transport!$H$4="Education",Data!AU445,IF(Transport!$H$4="Mixed-use Building",AF448,Data!AD445)))</f>
        <v>0.02</v>
      </c>
      <c r="N444" t="str">
        <f>IF(Transport!$H$4="Multi-unit Residential",Data!N445,IF(Transport!$H$4="Education",Data!AV445,IF(Transport!$H$4="Mixed-use Building",AG448,Data!AE445)))</f>
        <v>?</v>
      </c>
      <c r="O444">
        <f>IF(Transport!$H$4="Multi-unit Residential",Data!O445,IF(Transport!$H$4="Education",Data!AW445,IF(Transport!$H$4="Mixed-use Building",AH448,Data!AF445)))</f>
        <v>174.8003061</v>
      </c>
      <c r="P444">
        <f>IF(Transport!$H$4="Multi-unit Residential",Data!P445,IF(Transport!$H$4="Education",Data!AX445,IF(Transport!$H$4="Mixed-use Building",AI448,Data!AG445)))</f>
        <v>-36.912079919999996</v>
      </c>
    </row>
    <row r="445" spans="1:16" x14ac:dyDescent="0.55000000000000004">
      <c r="A445">
        <f>IF(Transport!$H$4="Multi-unit Residential",Data!A446,IF(Transport!$H$4="Education",Data!AI446,IF(Transport!$H$4="Mixed-use Building",T449,Data!R446)))</f>
        <v>145300</v>
      </c>
      <c r="B445" t="str">
        <f>IF(Transport!$H$4="Multi-unit Residential",Data!B446,IF(Transport!$H$4="Education",Data!AJ446,IF(Transport!$H$4="Mixed-use Building",U449,Data!S446)))</f>
        <v>Mount Wellington North West</v>
      </c>
      <c r="C445" t="str">
        <f>IF(Transport!$H$4="Multi-unit Residential",Data!C446,IF(Transport!$H$4="Education",Data!AK446,IF(Transport!$H$4="Mixed-use Building",V449,Data!T446)))</f>
        <v>New Zealand</v>
      </c>
      <c r="D445">
        <f>IF(Transport!$H$4="Multi-unit Residential",Data!D446,IF(Transport!$H$4="Education",Data!AL446,IF(Transport!$H$4="Mixed-use Building",W449,Data!U446)))</f>
        <v>0</v>
      </c>
      <c r="E445">
        <f>IF(Transport!$H$4="Multi-unit Residential",Data!E446,IF(Transport!$H$4="Education",Data!AM446,IF(Transport!$H$4="Mixed-use Building",X449,Data!V446)))</f>
        <v>0</v>
      </c>
      <c r="F445">
        <f>IF(Transport!$H$4="Multi-unit Residential",Data!F446,IF(Transport!$H$4="Education",Data!AN446,IF(Transport!$H$4="Mixed-use Building",Y449,Data!W446)))</f>
        <v>0</v>
      </c>
      <c r="G445">
        <f>IF(Transport!$H$4="Multi-unit Residential",Data!G446,IF(Transport!$H$4="Education",Data!AO446,IF(Transport!$H$4="Mixed-use Building",Z449,Data!X446)))</f>
        <v>0</v>
      </c>
      <c r="H445">
        <f>IF(Transport!$H$4="Multi-unit Residential",Data!H446,IF(Transport!$H$4="Education",Data!AP446,IF(Transport!$H$4="Mixed-use Building",AA449,Data!Y446)))</f>
        <v>0.96</v>
      </c>
      <c r="I445">
        <f>IF(Transport!$H$4="Multi-unit Residential",Data!I446,IF(Transport!$H$4="Education",Data!AQ446,IF(Transport!$H$4="Mixed-use Building",AB449,Data!Z446)))</f>
        <v>0.01</v>
      </c>
      <c r="J445">
        <f>IF(Transport!$H$4="Multi-unit Residential",Data!J446,IF(Transport!$H$4="Education",Data!AR446,IF(Transport!$H$4="Mixed-use Building",AC449,Data!AA446)))</f>
        <v>0</v>
      </c>
      <c r="K445">
        <f>IF(Transport!$H$4="Multi-unit Residential",Data!K446,IF(Transport!$H$4="Education",Data!AS446,IF(Transport!$H$4="Mixed-use Building",AD449,Data!AB446)))</f>
        <v>0</v>
      </c>
      <c r="L445">
        <f>IF(Transport!$H$4="Multi-unit Residential",Data!L446,IF(Transport!$H$4="Education",Data!AT446,IF(Transport!$H$4="Mixed-use Building",AE449,Data!AC446)))</f>
        <v>0.03</v>
      </c>
      <c r="M445">
        <f>IF(Transport!$H$4="Multi-unit Residential",Data!M446,IF(Transport!$H$4="Education",Data!AU446,IF(Transport!$H$4="Mixed-use Building",AF449,Data!AD446)))</f>
        <v>0.02</v>
      </c>
      <c r="N445">
        <f>IF(Transport!$H$4="Multi-unit Residential",Data!N446,IF(Transport!$H$4="Education",Data!AV446,IF(Transport!$H$4="Mixed-use Building",AG449,Data!AE446)))</f>
        <v>5.6266633712084104</v>
      </c>
      <c r="O445">
        <f>IF(Transport!$H$4="Multi-unit Residential",Data!O446,IF(Transport!$H$4="Education",Data!AW446,IF(Transport!$H$4="Mixed-use Building",AH449,Data!AF446)))</f>
        <v>174.82931819999999</v>
      </c>
      <c r="P445">
        <f>IF(Transport!$H$4="Multi-unit Residential",Data!P446,IF(Transport!$H$4="Education",Data!AX446,IF(Transport!$H$4="Mixed-use Building",AI449,Data!AG446)))</f>
        <v>-36.893882939999997</v>
      </c>
    </row>
    <row r="446" spans="1:16" x14ac:dyDescent="0.55000000000000004">
      <c r="A446">
        <f>IF(Transport!$H$4="Multi-unit Residential",Data!A447,IF(Transport!$H$4="Education",Data!AI447,IF(Transport!$H$4="Mixed-use Building",T450,Data!R447)))</f>
        <v>145400</v>
      </c>
      <c r="B446" t="str">
        <f>IF(Transport!$H$4="Multi-unit Residential",Data!B447,IF(Transport!$H$4="Education",Data!AJ447,IF(Transport!$H$4="Mixed-use Building",U450,Data!S447)))</f>
        <v>Panmure Glen Innes Industrial</v>
      </c>
      <c r="C446" t="str">
        <f>IF(Transport!$H$4="Multi-unit Residential",Data!C447,IF(Transport!$H$4="Education",Data!AK447,IF(Transport!$H$4="Mixed-use Building",V450,Data!T447)))</f>
        <v>New Zealand</v>
      </c>
      <c r="D446">
        <f>IF(Transport!$H$4="Multi-unit Residential",Data!D447,IF(Transport!$H$4="Education",Data!AL447,IF(Transport!$H$4="Mixed-use Building",W450,Data!U447)))</f>
        <v>0</v>
      </c>
      <c r="E446">
        <f>IF(Transport!$H$4="Multi-unit Residential",Data!E447,IF(Transport!$H$4="Education",Data!AM447,IF(Transport!$H$4="Mixed-use Building",X450,Data!V447)))</f>
        <v>0</v>
      </c>
      <c r="F446">
        <f>IF(Transport!$H$4="Multi-unit Residential",Data!F447,IF(Transport!$H$4="Education",Data!AN447,IF(Transport!$H$4="Mixed-use Building",Y450,Data!W447)))</f>
        <v>0</v>
      </c>
      <c r="G446">
        <f>IF(Transport!$H$4="Multi-unit Residential",Data!G447,IF(Transport!$H$4="Education",Data!AO447,IF(Transport!$H$4="Mixed-use Building",Z450,Data!X447)))</f>
        <v>0</v>
      </c>
      <c r="H446">
        <f>IF(Transport!$H$4="Multi-unit Residential",Data!H447,IF(Transport!$H$4="Education",Data!AP447,IF(Transport!$H$4="Mixed-use Building",AA450,Data!Y447)))</f>
        <v>0.95</v>
      </c>
      <c r="I446">
        <f>IF(Transport!$H$4="Multi-unit Residential",Data!I447,IF(Transport!$H$4="Education",Data!AQ447,IF(Transport!$H$4="Mixed-use Building",AB450,Data!Z447)))</f>
        <v>0.02</v>
      </c>
      <c r="J446">
        <f>IF(Transport!$H$4="Multi-unit Residential",Data!J447,IF(Transport!$H$4="Education",Data!AR447,IF(Transport!$H$4="Mixed-use Building",AC450,Data!AA447)))</f>
        <v>0</v>
      </c>
      <c r="K446">
        <f>IF(Transport!$H$4="Multi-unit Residential",Data!K447,IF(Transport!$H$4="Education",Data!AS447,IF(Transport!$H$4="Mixed-use Building",AD450,Data!AB447)))</f>
        <v>0</v>
      </c>
      <c r="L446">
        <f>IF(Transport!$H$4="Multi-unit Residential",Data!L447,IF(Transport!$H$4="Education",Data!AT447,IF(Transport!$H$4="Mixed-use Building",AE450,Data!AC447)))</f>
        <v>0.03</v>
      </c>
      <c r="M446">
        <f>IF(Transport!$H$4="Multi-unit Residential",Data!M447,IF(Transport!$H$4="Education",Data!AU447,IF(Transport!$H$4="Mixed-use Building",AF450,Data!AD447)))</f>
        <v>0.02</v>
      </c>
      <c r="N446">
        <f>IF(Transport!$H$4="Multi-unit Residential",Data!N447,IF(Transport!$H$4="Education",Data!AV447,IF(Transport!$H$4="Mixed-use Building",AG450,Data!AE447)))</f>
        <v>6.5998001074159598</v>
      </c>
      <c r="O446">
        <f>IF(Transport!$H$4="Multi-unit Residential",Data!O447,IF(Transport!$H$4="Education",Data!AW447,IF(Transport!$H$4="Mixed-use Building",AH450,Data!AF447)))</f>
        <v>174.85076179999999</v>
      </c>
      <c r="P446">
        <f>IF(Transport!$H$4="Multi-unit Residential",Data!P447,IF(Transport!$H$4="Education",Data!AX447,IF(Transport!$H$4="Mixed-use Building",AI450,Data!AG447)))</f>
        <v>-36.883654679999999</v>
      </c>
    </row>
    <row r="447" spans="1:16" x14ac:dyDescent="0.55000000000000004">
      <c r="A447">
        <f>IF(Transport!$H$4="Multi-unit Residential",Data!A448,IF(Transport!$H$4="Education",Data!AI448,IF(Transport!$H$4="Mixed-use Building",T451,Data!R448)))</f>
        <v>145500</v>
      </c>
      <c r="B447" t="str">
        <f>IF(Transport!$H$4="Multi-unit Residential",Data!B448,IF(Transport!$H$4="Education",Data!AJ448,IF(Transport!$H$4="Mixed-use Building",U451,Data!S448)))</f>
        <v>Onehunga-Te Papapa Industrial</v>
      </c>
      <c r="C447" t="str">
        <f>IF(Transport!$H$4="Multi-unit Residential",Data!C448,IF(Transport!$H$4="Education",Data!AK448,IF(Transport!$H$4="Mixed-use Building",V451,Data!T448)))</f>
        <v>New Zealand</v>
      </c>
      <c r="D447">
        <f>IF(Transport!$H$4="Multi-unit Residential",Data!D448,IF(Transport!$H$4="Education",Data!AL448,IF(Transport!$H$4="Mixed-use Building",W451,Data!U448)))</f>
        <v>0</v>
      </c>
      <c r="E447">
        <f>IF(Transport!$H$4="Multi-unit Residential",Data!E448,IF(Transport!$H$4="Education",Data!AM448,IF(Transport!$H$4="Mixed-use Building",X451,Data!V448)))</f>
        <v>0</v>
      </c>
      <c r="F447">
        <f>IF(Transport!$H$4="Multi-unit Residential",Data!F448,IF(Transport!$H$4="Education",Data!AN448,IF(Transport!$H$4="Mixed-use Building",Y451,Data!W448)))</f>
        <v>0</v>
      </c>
      <c r="G447">
        <f>IF(Transport!$H$4="Multi-unit Residential",Data!G448,IF(Transport!$H$4="Education",Data!AO448,IF(Transport!$H$4="Mixed-use Building",Z451,Data!X448)))</f>
        <v>0</v>
      </c>
      <c r="H447">
        <f>IF(Transport!$H$4="Multi-unit Residential",Data!H448,IF(Transport!$H$4="Education",Data!AP448,IF(Transport!$H$4="Mixed-use Building",AA451,Data!Y448)))</f>
        <v>0.99</v>
      </c>
      <c r="I447">
        <f>IF(Transport!$H$4="Multi-unit Residential",Data!I448,IF(Transport!$H$4="Education",Data!AQ448,IF(Transport!$H$4="Mixed-use Building",AB451,Data!Z448)))</f>
        <v>0</v>
      </c>
      <c r="J447">
        <f>IF(Transport!$H$4="Multi-unit Residential",Data!J448,IF(Transport!$H$4="Education",Data!AR448,IF(Transport!$H$4="Mixed-use Building",AC451,Data!AA448)))</f>
        <v>0</v>
      </c>
      <c r="K447">
        <f>IF(Transport!$H$4="Multi-unit Residential",Data!K448,IF(Transport!$H$4="Education",Data!AS448,IF(Transport!$H$4="Mixed-use Building",AD451,Data!AB448)))</f>
        <v>0</v>
      </c>
      <c r="L447">
        <f>IF(Transport!$H$4="Multi-unit Residential",Data!L448,IF(Transport!$H$4="Education",Data!AT448,IF(Transport!$H$4="Mixed-use Building",AE451,Data!AC448)))</f>
        <v>0.01</v>
      </c>
      <c r="M447">
        <f>IF(Transport!$H$4="Multi-unit Residential",Data!M448,IF(Transport!$H$4="Education",Data!AU448,IF(Transport!$H$4="Mixed-use Building",AF451,Data!AD448)))</f>
        <v>0.02</v>
      </c>
      <c r="N447">
        <f>IF(Transport!$H$4="Multi-unit Residential",Data!N448,IF(Transport!$H$4="Education",Data!AV448,IF(Transport!$H$4="Mixed-use Building",AG451,Data!AE448)))</f>
        <v>9.8181969787414793</v>
      </c>
      <c r="O447">
        <f>IF(Transport!$H$4="Multi-unit Residential",Data!O448,IF(Transport!$H$4="Education",Data!AW448,IF(Transport!$H$4="Mixed-use Building",AH451,Data!AF448)))</f>
        <v>174.79489129999999</v>
      </c>
      <c r="P447">
        <f>IF(Transport!$H$4="Multi-unit Residential",Data!P448,IF(Transport!$H$4="Education",Data!AX448,IF(Transport!$H$4="Mixed-use Building",AI451,Data!AG448)))</f>
        <v>-36.926068860000001</v>
      </c>
    </row>
    <row r="448" spans="1:16" x14ac:dyDescent="0.55000000000000004">
      <c r="A448">
        <f>IF(Transport!$H$4="Multi-unit Residential",Data!A449,IF(Transport!$H$4="Education",Data!AI449,IF(Transport!$H$4="Mixed-use Building",T452,Data!R449)))</f>
        <v>145600</v>
      </c>
      <c r="B448" t="str">
        <f>IF(Transport!$H$4="Multi-unit Residential",Data!B449,IF(Transport!$H$4="Education",Data!AJ449,IF(Transport!$H$4="Mixed-use Building",U452,Data!S449)))</f>
        <v>Te Papapa</v>
      </c>
      <c r="C448" t="str">
        <f>IF(Transport!$H$4="Multi-unit Residential",Data!C449,IF(Transport!$H$4="Education",Data!AK449,IF(Transport!$H$4="Mixed-use Building",V452,Data!T449)))</f>
        <v>New Zealand</v>
      </c>
      <c r="D448">
        <f>IF(Transport!$H$4="Multi-unit Residential",Data!D449,IF(Transport!$H$4="Education",Data!AL449,IF(Transport!$H$4="Mixed-use Building",W452,Data!U449)))</f>
        <v>0</v>
      </c>
      <c r="E448">
        <f>IF(Transport!$H$4="Multi-unit Residential",Data!E449,IF(Transport!$H$4="Education",Data!AM449,IF(Transport!$H$4="Mixed-use Building",X452,Data!V449)))</f>
        <v>0</v>
      </c>
      <c r="F448">
        <f>IF(Transport!$H$4="Multi-unit Residential",Data!F449,IF(Transport!$H$4="Education",Data!AN449,IF(Transport!$H$4="Mixed-use Building",Y452,Data!W449)))</f>
        <v>0</v>
      </c>
      <c r="G448">
        <f>IF(Transport!$H$4="Multi-unit Residential",Data!G449,IF(Transport!$H$4="Education",Data!AO449,IF(Transport!$H$4="Mixed-use Building",Z452,Data!X449)))</f>
        <v>0</v>
      </c>
      <c r="H448">
        <f>IF(Transport!$H$4="Multi-unit Residential",Data!H449,IF(Transport!$H$4="Education",Data!AP449,IF(Transport!$H$4="Mixed-use Building",AA452,Data!Y449)))</f>
        <v>0</v>
      </c>
      <c r="I448">
        <f>IF(Transport!$H$4="Multi-unit Residential",Data!I449,IF(Transport!$H$4="Education",Data!AQ449,IF(Transport!$H$4="Mixed-use Building",AB452,Data!Z449)))</f>
        <v>0</v>
      </c>
      <c r="J448">
        <f>IF(Transport!$H$4="Multi-unit Residential",Data!J449,IF(Transport!$H$4="Education",Data!AR449,IF(Transport!$H$4="Mixed-use Building",AC452,Data!AA449)))</f>
        <v>0</v>
      </c>
      <c r="K448">
        <f>IF(Transport!$H$4="Multi-unit Residential",Data!K449,IF(Transport!$H$4="Education",Data!AS449,IF(Transport!$H$4="Mixed-use Building",AD452,Data!AB449)))</f>
        <v>0</v>
      </c>
      <c r="L448">
        <f>IF(Transport!$H$4="Multi-unit Residential",Data!L449,IF(Transport!$H$4="Education",Data!AT449,IF(Transport!$H$4="Mixed-use Building",AE452,Data!AC449)))</f>
        <v>1</v>
      </c>
      <c r="M448">
        <f>IF(Transport!$H$4="Multi-unit Residential",Data!M449,IF(Transport!$H$4="Education",Data!AU449,IF(Transport!$H$4="Mixed-use Building",AF452,Data!AD449)))</f>
        <v>0.02</v>
      </c>
      <c r="N448" t="str">
        <f>IF(Transport!$H$4="Multi-unit Residential",Data!N449,IF(Transport!$H$4="Education",Data!AV449,IF(Transport!$H$4="Mixed-use Building",AG452,Data!AE449)))</f>
        <v>?</v>
      </c>
      <c r="O448">
        <f>IF(Transport!$H$4="Multi-unit Residential",Data!O449,IF(Transport!$H$4="Education",Data!AW449,IF(Transport!$H$4="Mixed-use Building",AH452,Data!AF449)))</f>
        <v>174.79648979999999</v>
      </c>
      <c r="P448">
        <f>IF(Transport!$H$4="Multi-unit Residential",Data!P449,IF(Transport!$H$4="Education",Data!AX449,IF(Transport!$H$4="Mixed-use Building",AI452,Data!AG449)))</f>
        <v>-36.918638659999999</v>
      </c>
    </row>
    <row r="449" spans="1:16" x14ac:dyDescent="0.55000000000000004">
      <c r="A449">
        <f>IF(Transport!$H$4="Multi-unit Residential",Data!A450,IF(Transport!$H$4="Education",Data!AI450,IF(Transport!$H$4="Mixed-use Building",T453,Data!R450)))</f>
        <v>145700</v>
      </c>
      <c r="B449" t="str">
        <f>IF(Transport!$H$4="Multi-unit Residential",Data!B450,IF(Transport!$H$4="Education",Data!AJ450,IF(Transport!$H$4="Mixed-use Building",U453,Data!S450)))</f>
        <v>Stonefields East</v>
      </c>
      <c r="C449" t="str">
        <f>IF(Transport!$H$4="Multi-unit Residential",Data!C450,IF(Transport!$H$4="Education",Data!AK450,IF(Transport!$H$4="Mixed-use Building",V453,Data!T450)))</f>
        <v>New Zealand</v>
      </c>
      <c r="D449" t="str">
        <f>IF(Transport!$H$4="Multi-unit Residential",Data!D450,IF(Transport!$H$4="Education",Data!AL450,IF(Transport!$H$4="Mixed-use Building",W453,Data!U450)))</f>
        <v>?</v>
      </c>
      <c r="E449" t="str">
        <f>IF(Transport!$H$4="Multi-unit Residential",Data!E450,IF(Transport!$H$4="Education",Data!AM450,IF(Transport!$H$4="Mixed-use Building",X453,Data!V450)))</f>
        <v>?</v>
      </c>
      <c r="F449" t="str">
        <f>IF(Transport!$H$4="Multi-unit Residential",Data!F450,IF(Transport!$H$4="Education",Data!AN450,IF(Transport!$H$4="Mixed-use Building",Y453,Data!W450)))</f>
        <v>?</v>
      </c>
      <c r="G449">
        <f>IF(Transport!$H$4="Multi-unit Residential",Data!G450,IF(Transport!$H$4="Education",Data!AO450,IF(Transport!$H$4="Mixed-use Building",Z453,Data!X450)))</f>
        <v>0</v>
      </c>
      <c r="H449" t="str">
        <f>IF(Transport!$H$4="Multi-unit Residential",Data!H450,IF(Transport!$H$4="Education",Data!AP450,IF(Transport!$H$4="Mixed-use Building",AA453,Data!Y450)))</f>
        <v>?</v>
      </c>
      <c r="I449" t="str">
        <f>IF(Transport!$H$4="Multi-unit Residential",Data!I450,IF(Transport!$H$4="Education",Data!AQ450,IF(Transport!$H$4="Mixed-use Building",AB453,Data!Z450)))</f>
        <v>?</v>
      </c>
      <c r="J449">
        <f>IF(Transport!$H$4="Multi-unit Residential",Data!J450,IF(Transport!$H$4="Education",Data!AR450,IF(Transport!$H$4="Mixed-use Building",AC453,Data!AA450)))</f>
        <v>0</v>
      </c>
      <c r="K449" t="str">
        <f>IF(Transport!$H$4="Multi-unit Residential",Data!K450,IF(Transport!$H$4="Education",Data!AS450,IF(Transport!$H$4="Mixed-use Building",AD453,Data!AB450)))</f>
        <v>?</v>
      </c>
      <c r="L449" t="str">
        <f>IF(Transport!$H$4="Multi-unit Residential",Data!L450,IF(Transport!$H$4="Education",Data!AT450,IF(Transport!$H$4="Mixed-use Building",AE453,Data!AC450)))</f>
        <v>?</v>
      </c>
      <c r="M449">
        <f>IF(Transport!$H$4="Multi-unit Residential",Data!M450,IF(Transport!$H$4="Education",Data!AU450,IF(Transport!$H$4="Mixed-use Building",AF453,Data!AD450)))</f>
        <v>0.02</v>
      </c>
      <c r="N449" t="str">
        <f>IF(Transport!$H$4="Multi-unit Residential",Data!N450,IF(Transport!$H$4="Education",Data!AV450,IF(Transport!$H$4="Mixed-use Building",AG453,Data!AE450)))</f>
        <v>?</v>
      </c>
      <c r="O449">
        <f>IF(Transport!$H$4="Multi-unit Residential",Data!O450,IF(Transport!$H$4="Education",Data!AW450,IF(Transport!$H$4="Mixed-use Building",AH453,Data!AF450)))</f>
        <v>174.84258799999901</v>
      </c>
      <c r="P449">
        <f>IF(Transport!$H$4="Multi-unit Residential",Data!P450,IF(Transport!$H$4="Education",Data!AX450,IF(Transport!$H$4="Mixed-use Building",AI453,Data!AG450)))</f>
        <v>-36.888865150000001</v>
      </c>
    </row>
    <row r="450" spans="1:16" x14ac:dyDescent="0.55000000000000004">
      <c r="A450">
        <f>IF(Transport!$H$4="Multi-unit Residential",Data!A451,IF(Transport!$H$4="Education",Data!AI451,IF(Transport!$H$4="Mixed-use Building",T454,Data!R451)))</f>
        <v>145800</v>
      </c>
      <c r="B450" t="str">
        <f>IF(Transport!$H$4="Multi-unit Residential",Data!B451,IF(Transport!$H$4="Education",Data!AJ451,IF(Transport!$H$4="Mixed-use Building",U454,Data!S451)))</f>
        <v>Glen Innes East-Wai O Taiki Bay</v>
      </c>
      <c r="C450" t="str">
        <f>IF(Transport!$H$4="Multi-unit Residential",Data!C451,IF(Transport!$H$4="Education",Data!AK451,IF(Transport!$H$4="Mixed-use Building",V454,Data!T451)))</f>
        <v>New Zealand</v>
      </c>
      <c r="D450">
        <f>IF(Transport!$H$4="Multi-unit Residential",Data!D451,IF(Transport!$H$4="Education",Data!AL451,IF(Transport!$H$4="Mixed-use Building",W454,Data!U451)))</f>
        <v>0</v>
      </c>
      <c r="E450">
        <f>IF(Transport!$H$4="Multi-unit Residential",Data!E451,IF(Transport!$H$4="Education",Data!AM451,IF(Transport!$H$4="Mixed-use Building",X454,Data!V451)))</f>
        <v>0</v>
      </c>
      <c r="F450">
        <f>IF(Transport!$H$4="Multi-unit Residential",Data!F451,IF(Transport!$H$4="Education",Data!AN451,IF(Transport!$H$4="Mixed-use Building",Y454,Data!W451)))</f>
        <v>0</v>
      </c>
      <c r="G450">
        <f>IF(Transport!$H$4="Multi-unit Residential",Data!G451,IF(Transport!$H$4="Education",Data!AO451,IF(Transport!$H$4="Mixed-use Building",Z454,Data!X451)))</f>
        <v>0</v>
      </c>
      <c r="H450">
        <f>IF(Transport!$H$4="Multi-unit Residential",Data!H451,IF(Transport!$H$4="Education",Data!AP451,IF(Transport!$H$4="Mixed-use Building",AA454,Data!Y451)))</f>
        <v>0.83</v>
      </c>
      <c r="I450">
        <f>IF(Transport!$H$4="Multi-unit Residential",Data!I451,IF(Transport!$H$4="Education",Data!AQ451,IF(Transport!$H$4="Mixed-use Building",AB454,Data!Z451)))</f>
        <v>0</v>
      </c>
      <c r="J450">
        <f>IF(Transport!$H$4="Multi-unit Residential",Data!J451,IF(Transport!$H$4="Education",Data!AR451,IF(Transport!$H$4="Mixed-use Building",AC454,Data!AA451)))</f>
        <v>0</v>
      </c>
      <c r="K450">
        <f>IF(Transport!$H$4="Multi-unit Residential",Data!K451,IF(Transport!$H$4="Education",Data!AS451,IF(Transport!$H$4="Mixed-use Building",AD454,Data!AB451)))</f>
        <v>0</v>
      </c>
      <c r="L450">
        <f>IF(Transport!$H$4="Multi-unit Residential",Data!L451,IF(Transport!$H$4="Education",Data!AT451,IF(Transport!$H$4="Mixed-use Building",AE454,Data!AC451)))</f>
        <v>0.17</v>
      </c>
      <c r="M450">
        <f>IF(Transport!$H$4="Multi-unit Residential",Data!M451,IF(Transport!$H$4="Education",Data!AU451,IF(Transport!$H$4="Mixed-use Building",AF454,Data!AD451)))</f>
        <v>0.02</v>
      </c>
      <c r="N450">
        <f>IF(Transport!$H$4="Multi-unit Residential",Data!N451,IF(Transport!$H$4="Education",Data!AV451,IF(Transport!$H$4="Mixed-use Building",AG454,Data!AE451)))</f>
        <v>0.56086174266616895</v>
      </c>
      <c r="O450">
        <f>IF(Transport!$H$4="Multi-unit Residential",Data!O451,IF(Transport!$H$4="Education",Data!AW451,IF(Transport!$H$4="Mixed-use Building",AH454,Data!AF451)))</f>
        <v>174.87120200000001</v>
      </c>
      <c r="P450">
        <f>IF(Transport!$H$4="Multi-unit Residential",Data!P451,IF(Transport!$H$4="Education",Data!AX451,IF(Transport!$H$4="Mixed-use Building",AI454,Data!AG451)))</f>
        <v>-36.873602390000002</v>
      </c>
    </row>
    <row r="451" spans="1:16" x14ac:dyDescent="0.55000000000000004">
      <c r="A451">
        <f>IF(Transport!$H$4="Multi-unit Residential",Data!A452,IF(Transport!$H$4="Education",Data!AI452,IF(Transport!$H$4="Mixed-use Building",T455,Data!R452)))</f>
        <v>145900</v>
      </c>
      <c r="B451" t="str">
        <f>IF(Transport!$H$4="Multi-unit Residential",Data!B452,IF(Transport!$H$4="Education",Data!AJ452,IF(Transport!$H$4="Mixed-use Building",U455,Data!S452)))</f>
        <v>Penrose</v>
      </c>
      <c r="C451" t="str">
        <f>IF(Transport!$H$4="Multi-unit Residential",Data!C452,IF(Transport!$H$4="Education",Data!AK452,IF(Transport!$H$4="Mixed-use Building",V455,Data!T452)))</f>
        <v>New Zealand</v>
      </c>
      <c r="D451">
        <f>IF(Transport!$H$4="Multi-unit Residential",Data!D452,IF(Transport!$H$4="Education",Data!AL452,IF(Transport!$H$4="Mixed-use Building",W455,Data!U452)))</f>
        <v>0.01</v>
      </c>
      <c r="E451">
        <f>IF(Transport!$H$4="Multi-unit Residential",Data!E452,IF(Transport!$H$4="Education",Data!AM452,IF(Transport!$H$4="Mixed-use Building",X455,Data!V452)))</f>
        <v>0</v>
      </c>
      <c r="F451">
        <f>IF(Transport!$H$4="Multi-unit Residential",Data!F452,IF(Transport!$H$4="Education",Data!AN452,IF(Transport!$H$4="Mixed-use Building",Y455,Data!W452)))</f>
        <v>0</v>
      </c>
      <c r="G451">
        <f>IF(Transport!$H$4="Multi-unit Residential",Data!G452,IF(Transport!$H$4="Education",Data!AO452,IF(Transport!$H$4="Mixed-use Building",Z455,Data!X452)))</f>
        <v>0</v>
      </c>
      <c r="H451">
        <f>IF(Transport!$H$4="Multi-unit Residential",Data!H452,IF(Transport!$H$4="Education",Data!AP452,IF(Transport!$H$4="Mixed-use Building",AA455,Data!Y452)))</f>
        <v>0.96</v>
      </c>
      <c r="I451">
        <f>IF(Transport!$H$4="Multi-unit Residential",Data!I452,IF(Transport!$H$4="Education",Data!AQ452,IF(Transport!$H$4="Mixed-use Building",AB455,Data!Z452)))</f>
        <v>0.02</v>
      </c>
      <c r="J451">
        <f>IF(Transport!$H$4="Multi-unit Residential",Data!J452,IF(Transport!$H$4="Education",Data!AR452,IF(Transport!$H$4="Mixed-use Building",AC455,Data!AA452)))</f>
        <v>0</v>
      </c>
      <c r="K451">
        <f>IF(Transport!$H$4="Multi-unit Residential",Data!K452,IF(Transport!$H$4="Education",Data!AS452,IF(Transport!$H$4="Mixed-use Building",AD455,Data!AB452)))</f>
        <v>0</v>
      </c>
      <c r="L451">
        <f>IF(Transport!$H$4="Multi-unit Residential",Data!L452,IF(Transport!$H$4="Education",Data!AT452,IF(Transport!$H$4="Mixed-use Building",AE455,Data!AC452)))</f>
        <v>0.01</v>
      </c>
      <c r="M451">
        <f>IF(Transport!$H$4="Multi-unit Residential",Data!M452,IF(Transport!$H$4="Education",Data!AU452,IF(Transport!$H$4="Mixed-use Building",AF455,Data!AD452)))</f>
        <v>0.02</v>
      </c>
      <c r="N451">
        <f>IF(Transport!$H$4="Multi-unit Residential",Data!N452,IF(Transport!$H$4="Education",Data!AV452,IF(Transport!$H$4="Mixed-use Building",AG455,Data!AE452)))</f>
        <v>11.488977055701699</v>
      </c>
      <c r="O451">
        <f>IF(Transport!$H$4="Multi-unit Residential",Data!O452,IF(Transport!$H$4="Education",Data!AW452,IF(Transport!$H$4="Mixed-use Building",AH455,Data!AF452)))</f>
        <v>174.8194623</v>
      </c>
      <c r="P451">
        <f>IF(Transport!$H$4="Multi-unit Residential",Data!P452,IF(Transport!$H$4="Education",Data!AX452,IF(Transport!$H$4="Mixed-use Building",AI455,Data!AG452)))</f>
        <v>-36.916858499999996</v>
      </c>
    </row>
    <row r="452" spans="1:16" x14ac:dyDescent="0.55000000000000004">
      <c r="A452">
        <f>IF(Transport!$H$4="Multi-unit Residential",Data!A453,IF(Transport!$H$4="Education",Data!AI453,IF(Transport!$H$4="Mixed-use Building",T456,Data!R453)))</f>
        <v>146000</v>
      </c>
      <c r="B452" t="str">
        <f>IF(Transport!$H$4="Multi-unit Residential",Data!B453,IF(Transport!$H$4="Education",Data!AJ453,IF(Transport!$H$4="Mixed-use Building",U456,Data!S453)))</f>
        <v>Mount Wellington North East</v>
      </c>
      <c r="C452" t="str">
        <f>IF(Transport!$H$4="Multi-unit Residential",Data!C453,IF(Transport!$H$4="Education",Data!AK453,IF(Transport!$H$4="Mixed-use Building",V456,Data!T453)))</f>
        <v>New Zealand</v>
      </c>
      <c r="D452">
        <f>IF(Transport!$H$4="Multi-unit Residential",Data!D453,IF(Transport!$H$4="Education",Data!AL453,IF(Transport!$H$4="Mixed-use Building",W456,Data!U453)))</f>
        <v>0</v>
      </c>
      <c r="E452">
        <f>IF(Transport!$H$4="Multi-unit Residential",Data!E453,IF(Transport!$H$4="Education",Data!AM453,IF(Transport!$H$4="Mixed-use Building",X456,Data!V453)))</f>
        <v>0</v>
      </c>
      <c r="F452">
        <f>IF(Transport!$H$4="Multi-unit Residential",Data!F453,IF(Transport!$H$4="Education",Data!AN453,IF(Transport!$H$4="Mixed-use Building",Y456,Data!W453)))</f>
        <v>0</v>
      </c>
      <c r="G452">
        <f>IF(Transport!$H$4="Multi-unit Residential",Data!G453,IF(Transport!$H$4="Education",Data!AO453,IF(Transport!$H$4="Mixed-use Building",Z456,Data!X453)))</f>
        <v>0</v>
      </c>
      <c r="H452">
        <f>IF(Transport!$H$4="Multi-unit Residential",Data!H453,IF(Transport!$H$4="Education",Data!AP453,IF(Transport!$H$4="Mixed-use Building",AA456,Data!Y453)))</f>
        <v>1</v>
      </c>
      <c r="I452">
        <f>IF(Transport!$H$4="Multi-unit Residential",Data!I453,IF(Transport!$H$4="Education",Data!AQ453,IF(Transport!$H$4="Mixed-use Building",AB456,Data!Z453)))</f>
        <v>0</v>
      </c>
      <c r="J452">
        <f>IF(Transport!$H$4="Multi-unit Residential",Data!J453,IF(Transport!$H$4="Education",Data!AR453,IF(Transport!$H$4="Mixed-use Building",AC456,Data!AA453)))</f>
        <v>0</v>
      </c>
      <c r="K452">
        <f>IF(Transport!$H$4="Multi-unit Residential",Data!K453,IF(Transport!$H$4="Education",Data!AS453,IF(Transport!$H$4="Mixed-use Building",AD456,Data!AB453)))</f>
        <v>0</v>
      </c>
      <c r="L452">
        <f>IF(Transport!$H$4="Multi-unit Residential",Data!L453,IF(Transport!$H$4="Education",Data!AT453,IF(Transport!$H$4="Mixed-use Building",AE456,Data!AC453)))</f>
        <v>0</v>
      </c>
      <c r="M452">
        <f>IF(Transport!$H$4="Multi-unit Residential",Data!M453,IF(Transport!$H$4="Education",Data!AU453,IF(Transport!$H$4="Mixed-use Building",AF456,Data!AD453)))</f>
        <v>0.02</v>
      </c>
      <c r="N452" t="str">
        <f>IF(Transport!$H$4="Multi-unit Residential",Data!N453,IF(Transport!$H$4="Education",Data!AV453,IF(Transport!$H$4="Mixed-use Building",AG456,Data!AE453)))</f>
        <v>?</v>
      </c>
      <c r="O452">
        <f>IF(Transport!$H$4="Multi-unit Residential",Data!O453,IF(Transport!$H$4="Education",Data!AW453,IF(Transport!$H$4="Mixed-use Building",AH456,Data!AF453)))</f>
        <v>174.84294939999899</v>
      </c>
      <c r="P452">
        <f>IF(Transport!$H$4="Multi-unit Residential",Data!P453,IF(Transport!$H$4="Education",Data!AX453,IF(Transport!$H$4="Mixed-use Building",AI456,Data!AG453)))</f>
        <v>-36.894004760000001</v>
      </c>
    </row>
    <row r="453" spans="1:16" x14ac:dyDescent="0.55000000000000004">
      <c r="A453">
        <f>IF(Transport!$H$4="Multi-unit Residential",Data!A454,IF(Transport!$H$4="Education",Data!AI454,IF(Transport!$H$4="Mixed-use Building",T457,Data!R454)))</f>
        <v>146100</v>
      </c>
      <c r="B453" t="str">
        <f>IF(Transport!$H$4="Multi-unit Residential",Data!B454,IF(Transport!$H$4="Education",Data!AJ454,IF(Transport!$H$4="Mixed-use Building",U457,Data!S454)))</f>
        <v>Mangere Bridge Ambury</v>
      </c>
      <c r="C453" t="str">
        <f>IF(Transport!$H$4="Multi-unit Residential",Data!C454,IF(Transport!$H$4="Education",Data!AK454,IF(Transport!$H$4="Mixed-use Building",V457,Data!T454)))</f>
        <v>New Zealand</v>
      </c>
      <c r="D453">
        <f>IF(Transport!$H$4="Multi-unit Residential",Data!D454,IF(Transport!$H$4="Education",Data!AL454,IF(Transport!$H$4="Mixed-use Building",W457,Data!U454)))</f>
        <v>0</v>
      </c>
      <c r="E453">
        <f>IF(Transport!$H$4="Multi-unit Residential",Data!E454,IF(Transport!$H$4="Education",Data!AM454,IF(Transport!$H$4="Mixed-use Building",X457,Data!V454)))</f>
        <v>0</v>
      </c>
      <c r="F453">
        <f>IF(Transport!$H$4="Multi-unit Residential",Data!F454,IF(Transport!$H$4="Education",Data!AN454,IF(Transport!$H$4="Mixed-use Building",Y457,Data!W454)))</f>
        <v>0</v>
      </c>
      <c r="G453">
        <f>IF(Transport!$H$4="Multi-unit Residential",Data!G454,IF(Transport!$H$4="Education",Data!AO454,IF(Transport!$H$4="Mixed-use Building",Z457,Data!X454)))</f>
        <v>0</v>
      </c>
      <c r="H453">
        <f>IF(Transport!$H$4="Multi-unit Residential",Data!H454,IF(Transport!$H$4="Education",Data!AP454,IF(Transport!$H$4="Mixed-use Building",AA457,Data!Y454)))</f>
        <v>0.71</v>
      </c>
      <c r="I453">
        <f>IF(Transport!$H$4="Multi-unit Residential",Data!I454,IF(Transport!$H$4="Education",Data!AQ454,IF(Transport!$H$4="Mixed-use Building",AB457,Data!Z454)))</f>
        <v>0</v>
      </c>
      <c r="J453">
        <f>IF(Transport!$H$4="Multi-unit Residential",Data!J454,IF(Transport!$H$4="Education",Data!AR454,IF(Transport!$H$4="Mixed-use Building",AC457,Data!AA454)))</f>
        <v>0</v>
      </c>
      <c r="K453">
        <f>IF(Transport!$H$4="Multi-unit Residential",Data!K454,IF(Transport!$H$4="Education",Data!AS454,IF(Transport!$H$4="Mixed-use Building",AD457,Data!AB454)))</f>
        <v>0</v>
      </c>
      <c r="L453">
        <f>IF(Transport!$H$4="Multi-unit Residential",Data!L454,IF(Transport!$H$4="Education",Data!AT454,IF(Transport!$H$4="Mixed-use Building",AE457,Data!AC454)))</f>
        <v>0.28999999999999998</v>
      </c>
      <c r="M453">
        <f>IF(Transport!$H$4="Multi-unit Residential",Data!M454,IF(Transport!$H$4="Education",Data!AU454,IF(Transport!$H$4="Mixed-use Building",AF457,Data!AD454)))</f>
        <v>0.02</v>
      </c>
      <c r="N453">
        <f>IF(Transport!$H$4="Multi-unit Residential",Data!N454,IF(Transport!$H$4="Education",Data!AV454,IF(Transport!$H$4="Mixed-use Building",AG457,Data!AE454)))</f>
        <v>0.26037608794134098</v>
      </c>
      <c r="O453">
        <f>IF(Transport!$H$4="Multi-unit Residential",Data!O454,IF(Transport!$H$4="Education",Data!AW454,IF(Transport!$H$4="Mixed-use Building",AH457,Data!AF454)))</f>
        <v>174.76875100000001</v>
      </c>
      <c r="P453">
        <f>IF(Transport!$H$4="Multi-unit Residential",Data!P454,IF(Transport!$H$4="Education",Data!AX454,IF(Transport!$H$4="Mixed-use Building",AI457,Data!AG454)))</f>
        <v>-36.947856399999999</v>
      </c>
    </row>
    <row r="454" spans="1:16" x14ac:dyDescent="0.55000000000000004">
      <c r="A454">
        <f>IF(Transport!$H$4="Multi-unit Residential",Data!A455,IF(Transport!$H$4="Education",Data!AI455,IF(Transport!$H$4="Mixed-use Building",T458,Data!R455)))</f>
        <v>146200</v>
      </c>
      <c r="B454" t="str">
        <f>IF(Transport!$H$4="Multi-unit Residential",Data!B455,IF(Transport!$H$4="Education",Data!AJ455,IF(Transport!$H$4="Mixed-use Building",U458,Data!S455)))</f>
        <v>Mount Wellington Ferndale</v>
      </c>
      <c r="C454" t="str">
        <f>IF(Transport!$H$4="Multi-unit Residential",Data!C455,IF(Transport!$H$4="Education",Data!AK455,IF(Transport!$H$4="Mixed-use Building",V458,Data!T455)))</f>
        <v>New Zealand</v>
      </c>
      <c r="D454">
        <f>IF(Transport!$H$4="Multi-unit Residential",Data!D455,IF(Transport!$H$4="Education",Data!AL455,IF(Transport!$H$4="Mixed-use Building",W458,Data!U455)))</f>
        <v>0</v>
      </c>
      <c r="E454">
        <f>IF(Transport!$H$4="Multi-unit Residential",Data!E455,IF(Transport!$H$4="Education",Data!AM455,IF(Transport!$H$4="Mixed-use Building",X458,Data!V455)))</f>
        <v>0</v>
      </c>
      <c r="F454">
        <f>IF(Transport!$H$4="Multi-unit Residential",Data!F455,IF(Transport!$H$4="Education",Data!AN455,IF(Transport!$H$4="Mixed-use Building",Y458,Data!W455)))</f>
        <v>0</v>
      </c>
      <c r="G454">
        <f>IF(Transport!$H$4="Multi-unit Residential",Data!G455,IF(Transport!$H$4="Education",Data!AO455,IF(Transport!$H$4="Mixed-use Building",Z458,Data!X455)))</f>
        <v>0</v>
      </c>
      <c r="H454">
        <f>IF(Transport!$H$4="Multi-unit Residential",Data!H455,IF(Transport!$H$4="Education",Data!AP455,IF(Transport!$H$4="Mixed-use Building",AA458,Data!Y455)))</f>
        <v>0.75</v>
      </c>
      <c r="I454">
        <f>IF(Transport!$H$4="Multi-unit Residential",Data!I455,IF(Transport!$H$4="Education",Data!AQ455,IF(Transport!$H$4="Mixed-use Building",AB458,Data!Z455)))</f>
        <v>0</v>
      </c>
      <c r="J454">
        <f>IF(Transport!$H$4="Multi-unit Residential",Data!J455,IF(Transport!$H$4="Education",Data!AR455,IF(Transport!$H$4="Mixed-use Building",AC458,Data!AA455)))</f>
        <v>0</v>
      </c>
      <c r="K454">
        <f>IF(Transport!$H$4="Multi-unit Residential",Data!K455,IF(Transport!$H$4="Education",Data!AS455,IF(Transport!$H$4="Mixed-use Building",AD458,Data!AB455)))</f>
        <v>0</v>
      </c>
      <c r="L454">
        <f>IF(Transport!$H$4="Multi-unit Residential",Data!L455,IF(Transport!$H$4="Education",Data!AT455,IF(Transport!$H$4="Mixed-use Building",AE458,Data!AC455)))</f>
        <v>0.25</v>
      </c>
      <c r="M454">
        <f>IF(Transport!$H$4="Multi-unit Residential",Data!M455,IF(Transport!$H$4="Education",Data!AU455,IF(Transport!$H$4="Mixed-use Building",AF458,Data!AD455)))</f>
        <v>0.02</v>
      </c>
      <c r="N454" t="str">
        <f>IF(Transport!$H$4="Multi-unit Residential",Data!N455,IF(Transport!$H$4="Education",Data!AV455,IF(Transport!$H$4="Mixed-use Building",AG458,Data!AE455)))</f>
        <v>?</v>
      </c>
      <c r="O454">
        <f>IF(Transport!$H$4="Multi-unit Residential",Data!O455,IF(Transport!$H$4="Education",Data!AW455,IF(Transport!$H$4="Mixed-use Building",AH458,Data!AF455)))</f>
        <v>174.83177929999999</v>
      </c>
      <c r="P454">
        <f>IF(Transport!$H$4="Multi-unit Residential",Data!P455,IF(Transport!$H$4="Education",Data!AX455,IF(Transport!$H$4="Mixed-use Building",AI458,Data!AG455)))</f>
        <v>-36.902121129999998</v>
      </c>
    </row>
    <row r="455" spans="1:16" x14ac:dyDescent="0.55000000000000004">
      <c r="A455">
        <f>IF(Transport!$H$4="Multi-unit Residential",Data!A456,IF(Transport!$H$4="Education",Data!AI456,IF(Transport!$H$4="Mixed-use Building",T459,Data!R456)))</f>
        <v>146300</v>
      </c>
      <c r="B455" t="str">
        <f>IF(Transport!$H$4="Multi-unit Residential",Data!B456,IF(Transport!$H$4="Education",Data!AJ456,IF(Transport!$H$4="Mixed-use Building",U459,Data!S456)))</f>
        <v>Point England</v>
      </c>
      <c r="C455" t="str">
        <f>IF(Transport!$H$4="Multi-unit Residential",Data!C456,IF(Transport!$H$4="Education",Data!AK456,IF(Transport!$H$4="Mixed-use Building",V459,Data!T456)))</f>
        <v>New Zealand</v>
      </c>
      <c r="D455">
        <f>IF(Transport!$H$4="Multi-unit Residential",Data!D456,IF(Transport!$H$4="Education",Data!AL456,IF(Transport!$H$4="Mixed-use Building",W459,Data!U456)))</f>
        <v>0</v>
      </c>
      <c r="E455">
        <f>IF(Transport!$H$4="Multi-unit Residential",Data!E456,IF(Transport!$H$4="Education",Data!AM456,IF(Transport!$H$4="Mixed-use Building",X459,Data!V456)))</f>
        <v>0</v>
      </c>
      <c r="F455">
        <f>IF(Transport!$H$4="Multi-unit Residential",Data!F456,IF(Transport!$H$4="Education",Data!AN456,IF(Transport!$H$4="Mixed-use Building",Y459,Data!W456)))</f>
        <v>0</v>
      </c>
      <c r="G455">
        <f>IF(Transport!$H$4="Multi-unit Residential",Data!G456,IF(Transport!$H$4="Education",Data!AO456,IF(Transport!$H$4="Mixed-use Building",Z459,Data!X456)))</f>
        <v>0</v>
      </c>
      <c r="H455">
        <f>IF(Transport!$H$4="Multi-unit Residential",Data!H456,IF(Transport!$H$4="Education",Data!AP456,IF(Transport!$H$4="Mixed-use Building",AA459,Data!Y456)))</f>
        <v>0.8</v>
      </c>
      <c r="I455">
        <f>IF(Transport!$H$4="Multi-unit Residential",Data!I456,IF(Transport!$H$4="Education",Data!AQ456,IF(Transport!$H$4="Mixed-use Building",AB459,Data!Z456)))</f>
        <v>0</v>
      </c>
      <c r="J455">
        <f>IF(Transport!$H$4="Multi-unit Residential",Data!J456,IF(Transport!$H$4="Education",Data!AR456,IF(Transport!$H$4="Mixed-use Building",AC459,Data!AA456)))</f>
        <v>0</v>
      </c>
      <c r="K455">
        <f>IF(Transport!$H$4="Multi-unit Residential",Data!K456,IF(Transport!$H$4="Education",Data!AS456,IF(Transport!$H$4="Mixed-use Building",AD459,Data!AB456)))</f>
        <v>0</v>
      </c>
      <c r="L455">
        <f>IF(Transport!$H$4="Multi-unit Residential",Data!L456,IF(Transport!$H$4="Education",Data!AT456,IF(Transport!$H$4="Mixed-use Building",AE459,Data!AC456)))</f>
        <v>0.2</v>
      </c>
      <c r="M455">
        <f>IF(Transport!$H$4="Multi-unit Residential",Data!M456,IF(Transport!$H$4="Education",Data!AU456,IF(Transport!$H$4="Mixed-use Building",AF459,Data!AD456)))</f>
        <v>0.02</v>
      </c>
      <c r="N455">
        <f>IF(Transport!$H$4="Multi-unit Residential",Data!N456,IF(Transport!$H$4="Education",Data!AV456,IF(Transport!$H$4="Mixed-use Building",AG459,Data!AE456)))</f>
        <v>0.38972113318387103</v>
      </c>
      <c r="O455">
        <f>IF(Transport!$H$4="Multi-unit Residential",Data!O456,IF(Transport!$H$4="Education",Data!AW456,IF(Transport!$H$4="Mixed-use Building",AH459,Data!AF456)))</f>
        <v>174.8653296</v>
      </c>
      <c r="P455">
        <f>IF(Transport!$H$4="Multi-unit Residential",Data!P456,IF(Transport!$H$4="Education",Data!AX456,IF(Transport!$H$4="Mixed-use Building",AI459,Data!AG456)))</f>
        <v>-36.88386826</v>
      </c>
    </row>
    <row r="456" spans="1:16" x14ac:dyDescent="0.55000000000000004">
      <c r="A456">
        <f>IF(Transport!$H$4="Multi-unit Residential",Data!A457,IF(Transport!$H$4="Education",Data!AI457,IF(Transport!$H$4="Mixed-use Building",T460,Data!R457)))</f>
        <v>146400</v>
      </c>
      <c r="B456" t="str">
        <f>IF(Transport!$H$4="Multi-unit Residential",Data!B457,IF(Transport!$H$4="Education",Data!AJ457,IF(Transport!$H$4="Mixed-use Building",U460,Data!S457)))</f>
        <v>Bucklands Beach North</v>
      </c>
      <c r="C456" t="str">
        <f>IF(Transport!$H$4="Multi-unit Residential",Data!C457,IF(Transport!$H$4="Education",Data!AK457,IF(Transport!$H$4="Mixed-use Building",V460,Data!T457)))</f>
        <v>New Zealand</v>
      </c>
      <c r="D456">
        <f>IF(Transport!$H$4="Multi-unit Residential",Data!D457,IF(Transport!$H$4="Education",Data!AL457,IF(Transport!$H$4="Mixed-use Building",W460,Data!U457)))</f>
        <v>0</v>
      </c>
      <c r="E456">
        <f>IF(Transport!$H$4="Multi-unit Residential",Data!E457,IF(Transport!$H$4="Education",Data!AM457,IF(Transport!$H$4="Mixed-use Building",X460,Data!V457)))</f>
        <v>0</v>
      </c>
      <c r="F456">
        <f>IF(Transport!$H$4="Multi-unit Residential",Data!F457,IF(Transport!$H$4="Education",Data!AN457,IF(Transport!$H$4="Mixed-use Building",Y460,Data!W457)))</f>
        <v>0</v>
      </c>
      <c r="G456">
        <f>IF(Transport!$H$4="Multi-unit Residential",Data!G457,IF(Transport!$H$4="Education",Data!AO457,IF(Transport!$H$4="Mixed-use Building",Z460,Data!X457)))</f>
        <v>0</v>
      </c>
      <c r="H456">
        <f>IF(Transport!$H$4="Multi-unit Residential",Data!H457,IF(Transport!$H$4="Education",Data!AP457,IF(Transport!$H$4="Mixed-use Building",AA460,Data!Y457)))</f>
        <v>0.83</v>
      </c>
      <c r="I456">
        <f>IF(Transport!$H$4="Multi-unit Residential",Data!I457,IF(Transport!$H$4="Education",Data!AQ457,IF(Transport!$H$4="Mixed-use Building",AB460,Data!Z457)))</f>
        <v>0</v>
      </c>
      <c r="J456">
        <f>IF(Transport!$H$4="Multi-unit Residential",Data!J457,IF(Transport!$H$4="Education",Data!AR457,IF(Transport!$H$4="Mixed-use Building",AC460,Data!AA457)))</f>
        <v>0</v>
      </c>
      <c r="K456">
        <f>IF(Transport!$H$4="Multi-unit Residential",Data!K457,IF(Transport!$H$4="Education",Data!AS457,IF(Transport!$H$4="Mixed-use Building",AD460,Data!AB457)))</f>
        <v>0</v>
      </c>
      <c r="L456">
        <f>IF(Transport!$H$4="Multi-unit Residential",Data!L457,IF(Transport!$H$4="Education",Data!AT457,IF(Transport!$H$4="Mixed-use Building",AE460,Data!AC457)))</f>
        <v>0.17</v>
      </c>
      <c r="M456">
        <f>IF(Transport!$H$4="Multi-unit Residential",Data!M457,IF(Transport!$H$4="Education",Data!AU457,IF(Transport!$H$4="Mixed-use Building",AF460,Data!AD457)))</f>
        <v>0.02</v>
      </c>
      <c r="N456">
        <f>IF(Transport!$H$4="Multi-unit Residential",Data!N457,IF(Transport!$H$4="Education",Data!AV457,IF(Transport!$H$4="Mixed-use Building",AG460,Data!AE457)))</f>
        <v>0.478028460894383</v>
      </c>
      <c r="O456">
        <f>IF(Transport!$H$4="Multi-unit Residential",Data!O457,IF(Transport!$H$4="Education",Data!AW457,IF(Transport!$H$4="Mixed-use Building",AH460,Data!AF457)))</f>
        <v>174.9037907</v>
      </c>
      <c r="P456">
        <f>IF(Transport!$H$4="Multi-unit Residential",Data!P457,IF(Transport!$H$4="Education",Data!AX457,IF(Transport!$H$4="Mixed-use Building",AI460,Data!AG457)))</f>
        <v>-36.860686280000003</v>
      </c>
    </row>
    <row r="457" spans="1:16" x14ac:dyDescent="0.55000000000000004">
      <c r="A457">
        <f>IF(Transport!$H$4="Multi-unit Residential",Data!A458,IF(Transport!$H$4="Education",Data!AI458,IF(Transport!$H$4="Mixed-use Building",T461,Data!R458)))</f>
        <v>146500</v>
      </c>
      <c r="B457" t="str">
        <f>IF(Transport!$H$4="Multi-unit Residential",Data!B458,IF(Transport!$H$4="Education",Data!AJ458,IF(Transport!$H$4="Mixed-use Building",U461,Data!S458)))</f>
        <v>Mount Wellington East</v>
      </c>
      <c r="C457" t="str">
        <f>IF(Transport!$H$4="Multi-unit Residential",Data!C458,IF(Transport!$H$4="Education",Data!AK458,IF(Transport!$H$4="Mixed-use Building",V461,Data!T458)))</f>
        <v>New Zealand</v>
      </c>
      <c r="D457">
        <f>IF(Transport!$H$4="Multi-unit Residential",Data!D458,IF(Transport!$H$4="Education",Data!AL458,IF(Transport!$H$4="Mixed-use Building",W461,Data!U458)))</f>
        <v>0</v>
      </c>
      <c r="E457">
        <f>IF(Transport!$H$4="Multi-unit Residential",Data!E458,IF(Transport!$H$4="Education",Data!AM458,IF(Transport!$H$4="Mixed-use Building",X461,Data!V458)))</f>
        <v>0</v>
      </c>
      <c r="F457">
        <f>IF(Transport!$H$4="Multi-unit Residential",Data!F458,IF(Transport!$H$4="Education",Data!AN458,IF(Transport!$H$4="Mixed-use Building",Y461,Data!W458)))</f>
        <v>0</v>
      </c>
      <c r="G457">
        <f>IF(Transport!$H$4="Multi-unit Residential",Data!G458,IF(Transport!$H$4="Education",Data!AO458,IF(Transport!$H$4="Mixed-use Building",Z461,Data!X458)))</f>
        <v>0</v>
      </c>
      <c r="H457">
        <f>IF(Transport!$H$4="Multi-unit Residential",Data!H458,IF(Transport!$H$4="Education",Data!AP458,IF(Transport!$H$4="Mixed-use Building",AA461,Data!Y458)))</f>
        <v>1</v>
      </c>
      <c r="I457">
        <f>IF(Transport!$H$4="Multi-unit Residential",Data!I458,IF(Transport!$H$4="Education",Data!AQ458,IF(Transport!$H$4="Mixed-use Building",AB461,Data!Z458)))</f>
        <v>0</v>
      </c>
      <c r="J457">
        <f>IF(Transport!$H$4="Multi-unit Residential",Data!J458,IF(Transport!$H$4="Education",Data!AR458,IF(Transport!$H$4="Mixed-use Building",AC461,Data!AA458)))</f>
        <v>0</v>
      </c>
      <c r="K457">
        <f>IF(Transport!$H$4="Multi-unit Residential",Data!K458,IF(Transport!$H$4="Education",Data!AS458,IF(Transport!$H$4="Mixed-use Building",AD461,Data!AB458)))</f>
        <v>0</v>
      </c>
      <c r="L457">
        <f>IF(Transport!$H$4="Multi-unit Residential",Data!L458,IF(Transport!$H$4="Education",Data!AT458,IF(Transport!$H$4="Mixed-use Building",AE461,Data!AC458)))</f>
        <v>0</v>
      </c>
      <c r="M457">
        <f>IF(Transport!$H$4="Multi-unit Residential",Data!M458,IF(Transport!$H$4="Education",Data!AU458,IF(Transport!$H$4="Mixed-use Building",AF461,Data!AD458)))</f>
        <v>0.02</v>
      </c>
      <c r="N457" t="str">
        <f>IF(Transport!$H$4="Multi-unit Residential",Data!N458,IF(Transport!$H$4="Education",Data!AV458,IF(Transport!$H$4="Mixed-use Building",AG461,Data!AE458)))</f>
        <v>?</v>
      </c>
      <c r="O457">
        <f>IF(Transport!$H$4="Multi-unit Residential",Data!O458,IF(Transport!$H$4="Education",Data!AW458,IF(Transport!$H$4="Mixed-use Building",AH461,Data!AF458)))</f>
        <v>174.8388454</v>
      </c>
      <c r="P457">
        <f>IF(Transport!$H$4="Multi-unit Residential",Data!P458,IF(Transport!$H$4="Education",Data!AX458,IF(Transport!$H$4="Mixed-use Building",AI461,Data!AG458)))</f>
        <v>-36.901487009999997</v>
      </c>
    </row>
    <row r="458" spans="1:16" x14ac:dyDescent="0.55000000000000004">
      <c r="A458">
        <f>IF(Transport!$H$4="Multi-unit Residential",Data!A459,IF(Transport!$H$4="Education",Data!AI459,IF(Transport!$H$4="Mixed-use Building",T462,Data!R459)))</f>
        <v>146600</v>
      </c>
      <c r="B458" t="str">
        <f>IF(Transport!$H$4="Multi-unit Residential",Data!B459,IF(Transport!$H$4="Education",Data!AJ459,IF(Transport!$H$4="Mixed-use Building",U462,Data!S459)))</f>
        <v>Mount Wellington West</v>
      </c>
      <c r="C458" t="str">
        <f>IF(Transport!$H$4="Multi-unit Residential",Data!C459,IF(Transport!$H$4="Education",Data!AK459,IF(Transport!$H$4="Mixed-use Building",V462,Data!T459)))</f>
        <v>New Zealand</v>
      </c>
      <c r="D458">
        <f>IF(Transport!$H$4="Multi-unit Residential",Data!D459,IF(Transport!$H$4="Education",Data!AL459,IF(Transport!$H$4="Mixed-use Building",W462,Data!U459)))</f>
        <v>0</v>
      </c>
      <c r="E458">
        <f>IF(Transport!$H$4="Multi-unit Residential",Data!E459,IF(Transport!$H$4="Education",Data!AM459,IF(Transport!$H$4="Mixed-use Building",X462,Data!V459)))</f>
        <v>0</v>
      </c>
      <c r="F458">
        <f>IF(Transport!$H$4="Multi-unit Residential",Data!F459,IF(Transport!$H$4="Education",Data!AN459,IF(Transport!$H$4="Mixed-use Building",Y462,Data!W459)))</f>
        <v>0</v>
      </c>
      <c r="G458">
        <f>IF(Transport!$H$4="Multi-unit Residential",Data!G459,IF(Transport!$H$4="Education",Data!AO459,IF(Transport!$H$4="Mixed-use Building",Z462,Data!X459)))</f>
        <v>0</v>
      </c>
      <c r="H458">
        <f>IF(Transport!$H$4="Multi-unit Residential",Data!H459,IF(Transport!$H$4="Education",Data!AP459,IF(Transport!$H$4="Mixed-use Building",AA462,Data!Y459)))</f>
        <v>1</v>
      </c>
      <c r="I458">
        <f>IF(Transport!$H$4="Multi-unit Residential",Data!I459,IF(Transport!$H$4="Education",Data!AQ459,IF(Transport!$H$4="Mixed-use Building",AB462,Data!Z459)))</f>
        <v>0</v>
      </c>
      <c r="J458">
        <f>IF(Transport!$H$4="Multi-unit Residential",Data!J459,IF(Transport!$H$4="Education",Data!AR459,IF(Transport!$H$4="Mixed-use Building",AC462,Data!AA459)))</f>
        <v>0</v>
      </c>
      <c r="K458">
        <f>IF(Transport!$H$4="Multi-unit Residential",Data!K459,IF(Transport!$H$4="Education",Data!AS459,IF(Transport!$H$4="Mixed-use Building",AD462,Data!AB459)))</f>
        <v>0</v>
      </c>
      <c r="L458">
        <f>IF(Transport!$H$4="Multi-unit Residential",Data!L459,IF(Transport!$H$4="Education",Data!AT459,IF(Transport!$H$4="Mixed-use Building",AE462,Data!AC459)))</f>
        <v>0</v>
      </c>
      <c r="M458">
        <f>IF(Transport!$H$4="Multi-unit Residential",Data!M459,IF(Transport!$H$4="Education",Data!AU459,IF(Transport!$H$4="Mixed-use Building",AF462,Data!AD459)))</f>
        <v>0.02</v>
      </c>
      <c r="N458" t="str">
        <f>IF(Transport!$H$4="Multi-unit Residential",Data!N459,IF(Transport!$H$4="Education",Data!AV459,IF(Transport!$H$4="Mixed-use Building",AG462,Data!AE459)))</f>
        <v>?</v>
      </c>
      <c r="O458">
        <f>IF(Transport!$H$4="Multi-unit Residential",Data!O459,IF(Transport!$H$4="Education",Data!AW459,IF(Transport!$H$4="Mixed-use Building",AH462,Data!AF459)))</f>
        <v>174.8277109</v>
      </c>
      <c r="P458">
        <f>IF(Transport!$H$4="Multi-unit Residential",Data!P459,IF(Transport!$H$4="Education",Data!AX459,IF(Transport!$H$4="Mixed-use Building",AI462,Data!AG459)))</f>
        <v>-36.911167910000003</v>
      </c>
    </row>
    <row r="459" spans="1:16" x14ac:dyDescent="0.55000000000000004">
      <c r="A459">
        <f>IF(Transport!$H$4="Multi-unit Residential",Data!A460,IF(Transport!$H$4="Education",Data!AI460,IF(Transport!$H$4="Mixed-use Building",T463,Data!R460)))</f>
        <v>146700</v>
      </c>
      <c r="B459" t="str">
        <f>IF(Transport!$H$4="Multi-unit Residential",Data!B460,IF(Transport!$H$4="Education",Data!AJ460,IF(Transport!$H$4="Mixed-use Building",U463,Data!S460)))</f>
        <v>Panmure West</v>
      </c>
      <c r="C459" t="str">
        <f>IF(Transport!$H$4="Multi-unit Residential",Data!C460,IF(Transport!$H$4="Education",Data!AK460,IF(Transport!$H$4="Mixed-use Building",V463,Data!T460)))</f>
        <v>New Zealand</v>
      </c>
      <c r="D459">
        <f>IF(Transport!$H$4="Multi-unit Residential",Data!D460,IF(Transport!$H$4="Education",Data!AL460,IF(Transport!$H$4="Mixed-use Building",W463,Data!U460)))</f>
        <v>0</v>
      </c>
      <c r="E459">
        <f>IF(Transport!$H$4="Multi-unit Residential",Data!E460,IF(Transport!$H$4="Education",Data!AM460,IF(Transport!$H$4="Mixed-use Building",X463,Data!V460)))</f>
        <v>0</v>
      </c>
      <c r="F459">
        <f>IF(Transport!$H$4="Multi-unit Residential",Data!F460,IF(Transport!$H$4="Education",Data!AN460,IF(Transport!$H$4="Mixed-use Building",Y463,Data!W460)))</f>
        <v>0</v>
      </c>
      <c r="G459">
        <f>IF(Transport!$H$4="Multi-unit Residential",Data!G460,IF(Transport!$H$4="Education",Data!AO460,IF(Transport!$H$4="Mixed-use Building",Z463,Data!X460)))</f>
        <v>0</v>
      </c>
      <c r="H459">
        <f>IF(Transport!$H$4="Multi-unit Residential",Data!H460,IF(Transport!$H$4="Education",Data!AP460,IF(Transport!$H$4="Mixed-use Building",AA463,Data!Y460)))</f>
        <v>0.96</v>
      </c>
      <c r="I459">
        <f>IF(Transport!$H$4="Multi-unit Residential",Data!I460,IF(Transport!$H$4="Education",Data!AQ460,IF(Transport!$H$4="Mixed-use Building",AB463,Data!Z460)))</f>
        <v>0.01</v>
      </c>
      <c r="J459">
        <f>IF(Transport!$H$4="Multi-unit Residential",Data!J460,IF(Transport!$H$4="Education",Data!AR460,IF(Transport!$H$4="Mixed-use Building",AC463,Data!AA460)))</f>
        <v>0</v>
      </c>
      <c r="K459">
        <f>IF(Transport!$H$4="Multi-unit Residential",Data!K460,IF(Transport!$H$4="Education",Data!AS460,IF(Transport!$H$4="Mixed-use Building",AD463,Data!AB460)))</f>
        <v>0</v>
      </c>
      <c r="L459">
        <f>IF(Transport!$H$4="Multi-unit Residential",Data!L460,IF(Transport!$H$4="Education",Data!AT460,IF(Transport!$H$4="Mixed-use Building",AE463,Data!AC460)))</f>
        <v>0.03</v>
      </c>
      <c r="M459">
        <f>IF(Transport!$H$4="Multi-unit Residential",Data!M460,IF(Transport!$H$4="Education",Data!AU460,IF(Transport!$H$4="Mixed-use Building",AF463,Data!AD460)))</f>
        <v>0.02</v>
      </c>
      <c r="N459">
        <f>IF(Transport!$H$4="Multi-unit Residential",Data!N460,IF(Transport!$H$4="Education",Data!AV460,IF(Transport!$H$4="Mixed-use Building",AG463,Data!AE460)))</f>
        <v>5.1914040541463198</v>
      </c>
      <c r="O459">
        <f>IF(Transport!$H$4="Multi-unit Residential",Data!O460,IF(Transport!$H$4="Education",Data!AW460,IF(Transport!$H$4="Mixed-use Building",AH463,Data!AF460)))</f>
        <v>174.84793680000001</v>
      </c>
      <c r="P459">
        <f>IF(Transport!$H$4="Multi-unit Residential",Data!P460,IF(Transport!$H$4="Education",Data!AX460,IF(Transport!$H$4="Mixed-use Building",AI463,Data!AG460)))</f>
        <v>-36.8985889</v>
      </c>
    </row>
    <row r="460" spans="1:16" x14ac:dyDescent="0.55000000000000004">
      <c r="A460">
        <f>IF(Transport!$H$4="Multi-unit Residential",Data!A461,IF(Transport!$H$4="Education",Data!AI461,IF(Transport!$H$4="Mixed-use Building",T464,Data!R461)))</f>
        <v>146800</v>
      </c>
      <c r="B460" t="str">
        <f>IF(Transport!$H$4="Multi-unit Residential",Data!B461,IF(Transport!$H$4="Education",Data!AJ461,IF(Transport!$H$4="Mixed-use Building",U464,Data!S461)))</f>
        <v>Mangere Bridge</v>
      </c>
      <c r="C460" t="str">
        <f>IF(Transport!$H$4="Multi-unit Residential",Data!C461,IF(Transport!$H$4="Education",Data!AK461,IF(Transport!$H$4="Mixed-use Building",V464,Data!T461)))</f>
        <v>New Zealand</v>
      </c>
      <c r="D460">
        <f>IF(Transport!$H$4="Multi-unit Residential",Data!D461,IF(Transport!$H$4="Education",Data!AL461,IF(Transport!$H$4="Mixed-use Building",W464,Data!U461)))</f>
        <v>0</v>
      </c>
      <c r="E460">
        <f>IF(Transport!$H$4="Multi-unit Residential",Data!E461,IF(Transport!$H$4="Education",Data!AM461,IF(Transport!$H$4="Mixed-use Building",X464,Data!V461)))</f>
        <v>0</v>
      </c>
      <c r="F460">
        <f>IF(Transport!$H$4="Multi-unit Residential",Data!F461,IF(Transport!$H$4="Education",Data!AN461,IF(Transport!$H$4="Mixed-use Building",Y464,Data!W461)))</f>
        <v>0</v>
      </c>
      <c r="G460">
        <f>IF(Transport!$H$4="Multi-unit Residential",Data!G461,IF(Transport!$H$4="Education",Data!AO461,IF(Transport!$H$4="Mixed-use Building",Z464,Data!X461)))</f>
        <v>0</v>
      </c>
      <c r="H460">
        <f>IF(Transport!$H$4="Multi-unit Residential",Data!H461,IF(Transport!$H$4="Education",Data!AP461,IF(Transport!$H$4="Mixed-use Building",AA464,Data!Y461)))</f>
        <v>0.96</v>
      </c>
      <c r="I460">
        <f>IF(Transport!$H$4="Multi-unit Residential",Data!I461,IF(Transport!$H$4="Education",Data!AQ461,IF(Transport!$H$4="Mixed-use Building",AB464,Data!Z461)))</f>
        <v>0</v>
      </c>
      <c r="J460">
        <f>IF(Transport!$H$4="Multi-unit Residential",Data!J461,IF(Transport!$H$4="Education",Data!AR461,IF(Transport!$H$4="Mixed-use Building",AC464,Data!AA461)))</f>
        <v>0</v>
      </c>
      <c r="K460">
        <f>IF(Transport!$H$4="Multi-unit Residential",Data!K461,IF(Transport!$H$4="Education",Data!AS461,IF(Transport!$H$4="Mixed-use Building",AD464,Data!AB461)))</f>
        <v>0</v>
      </c>
      <c r="L460">
        <f>IF(Transport!$H$4="Multi-unit Residential",Data!L461,IF(Transport!$H$4="Education",Data!AT461,IF(Transport!$H$4="Mixed-use Building",AE464,Data!AC461)))</f>
        <v>0.04</v>
      </c>
      <c r="M460">
        <f>IF(Transport!$H$4="Multi-unit Residential",Data!M461,IF(Transport!$H$4="Education",Data!AU461,IF(Transport!$H$4="Mixed-use Building",AF464,Data!AD461)))</f>
        <v>0.02</v>
      </c>
      <c r="N460">
        <f>IF(Transport!$H$4="Multi-unit Residential",Data!N461,IF(Transport!$H$4="Education",Data!AV461,IF(Transport!$H$4="Mixed-use Building",AG464,Data!AE461)))</f>
        <v>5.3497295859298903</v>
      </c>
      <c r="O460">
        <f>IF(Transport!$H$4="Multi-unit Residential",Data!O461,IF(Transport!$H$4="Education",Data!AW461,IF(Transport!$H$4="Mixed-use Building",AH464,Data!AF461)))</f>
        <v>174.78854009999901</v>
      </c>
      <c r="P460">
        <f>IF(Transport!$H$4="Multi-unit Residential",Data!P461,IF(Transport!$H$4="Education",Data!AX461,IF(Transport!$H$4="Mixed-use Building",AI464,Data!AG461)))</f>
        <v>-36.943569760000003</v>
      </c>
    </row>
    <row r="461" spans="1:16" x14ac:dyDescent="0.55000000000000004">
      <c r="A461">
        <f>IF(Transport!$H$4="Multi-unit Residential",Data!A462,IF(Transport!$H$4="Education",Data!AI462,IF(Transport!$H$4="Mixed-use Building",T465,Data!R462)))</f>
        <v>146900</v>
      </c>
      <c r="B461" t="str">
        <f>IF(Transport!$H$4="Multi-unit Residential",Data!B462,IF(Transport!$H$4="Education",Data!AJ462,IF(Transport!$H$4="Mixed-use Building",U465,Data!S462)))</f>
        <v>Oneroa East-Palm Beach</v>
      </c>
      <c r="C461" t="str">
        <f>IF(Transport!$H$4="Multi-unit Residential",Data!C462,IF(Transport!$H$4="Education",Data!AK462,IF(Transport!$H$4="Mixed-use Building",V465,Data!T462)))</f>
        <v>New Zealand</v>
      </c>
      <c r="D461">
        <f>IF(Transport!$H$4="Multi-unit Residential",Data!D462,IF(Transport!$H$4="Education",Data!AL462,IF(Transport!$H$4="Mixed-use Building",W465,Data!U462)))</f>
        <v>0</v>
      </c>
      <c r="E461">
        <f>IF(Transport!$H$4="Multi-unit Residential",Data!E462,IF(Transport!$H$4="Education",Data!AM462,IF(Transport!$H$4="Mixed-use Building",X465,Data!V462)))</f>
        <v>0</v>
      </c>
      <c r="F461">
        <f>IF(Transport!$H$4="Multi-unit Residential",Data!F462,IF(Transport!$H$4="Education",Data!AN462,IF(Transport!$H$4="Mixed-use Building",Y465,Data!W462)))</f>
        <v>0</v>
      </c>
      <c r="G461">
        <f>IF(Transport!$H$4="Multi-unit Residential",Data!G462,IF(Transport!$H$4="Education",Data!AO462,IF(Transport!$H$4="Mixed-use Building",Z465,Data!X462)))</f>
        <v>0</v>
      </c>
      <c r="H461">
        <f>IF(Transport!$H$4="Multi-unit Residential",Data!H462,IF(Transport!$H$4="Education",Data!AP462,IF(Transport!$H$4="Mixed-use Building",AA465,Data!Y462)))</f>
        <v>0.8</v>
      </c>
      <c r="I461">
        <f>IF(Transport!$H$4="Multi-unit Residential",Data!I462,IF(Transport!$H$4="Education",Data!AQ462,IF(Transport!$H$4="Mixed-use Building",AB465,Data!Z462)))</f>
        <v>0</v>
      </c>
      <c r="J461">
        <f>IF(Transport!$H$4="Multi-unit Residential",Data!J462,IF(Transport!$H$4="Education",Data!AR462,IF(Transport!$H$4="Mixed-use Building",AC465,Data!AA462)))</f>
        <v>0</v>
      </c>
      <c r="K461">
        <f>IF(Transport!$H$4="Multi-unit Residential",Data!K462,IF(Transport!$H$4="Education",Data!AS462,IF(Transport!$H$4="Mixed-use Building",AD465,Data!AB462)))</f>
        <v>0</v>
      </c>
      <c r="L461">
        <f>IF(Transport!$H$4="Multi-unit Residential",Data!L462,IF(Transport!$H$4="Education",Data!AT462,IF(Transport!$H$4="Mixed-use Building",AE465,Data!AC462)))</f>
        <v>0.2</v>
      </c>
      <c r="M461">
        <f>IF(Transport!$H$4="Multi-unit Residential",Data!M462,IF(Transport!$H$4="Education",Data!AU462,IF(Transport!$H$4="Mixed-use Building",AF465,Data!AD462)))</f>
        <v>0.02</v>
      </c>
      <c r="N461">
        <f>IF(Transport!$H$4="Multi-unit Residential",Data!N462,IF(Transport!$H$4="Education",Data!AV462,IF(Transport!$H$4="Mixed-use Building",AG465,Data!AE462)))</f>
        <v>1.7002848500194101</v>
      </c>
      <c r="O461">
        <f>IF(Transport!$H$4="Multi-unit Residential",Data!O462,IF(Transport!$H$4="Education",Data!AW462,IF(Transport!$H$4="Mixed-use Building",AH465,Data!AF462)))</f>
        <v>175.0427809</v>
      </c>
      <c r="P461">
        <f>IF(Transport!$H$4="Multi-unit Residential",Data!P462,IF(Transport!$H$4="Education",Data!AX462,IF(Transport!$H$4="Mixed-use Building",AI465,Data!AG462)))</f>
        <v>-36.780249429999998</v>
      </c>
    </row>
    <row r="462" spans="1:16" x14ac:dyDescent="0.55000000000000004">
      <c r="A462">
        <f>IF(Transport!$H$4="Multi-unit Residential",Data!A463,IF(Transport!$H$4="Education",Data!AI463,IF(Transport!$H$4="Mixed-use Building",T466,Data!R463)))</f>
        <v>147000</v>
      </c>
      <c r="B462" t="str">
        <f>IF(Transport!$H$4="Multi-unit Residential",Data!B463,IF(Transport!$H$4="Education",Data!AJ463,IF(Transport!$H$4="Mixed-use Building",U466,Data!S463)))</f>
        <v>Tamaki</v>
      </c>
      <c r="C462" t="str">
        <f>IF(Transport!$H$4="Multi-unit Residential",Data!C463,IF(Transport!$H$4="Education",Data!AK463,IF(Transport!$H$4="Mixed-use Building",V466,Data!T463)))</f>
        <v>New Zealand</v>
      </c>
      <c r="D462">
        <f>IF(Transport!$H$4="Multi-unit Residential",Data!D463,IF(Transport!$H$4="Education",Data!AL463,IF(Transport!$H$4="Mixed-use Building",W466,Data!U463)))</f>
        <v>0</v>
      </c>
      <c r="E462">
        <f>IF(Transport!$H$4="Multi-unit Residential",Data!E463,IF(Transport!$H$4="Education",Data!AM463,IF(Transport!$H$4="Mixed-use Building",X466,Data!V463)))</f>
        <v>0</v>
      </c>
      <c r="F462">
        <f>IF(Transport!$H$4="Multi-unit Residential",Data!F463,IF(Transport!$H$4="Education",Data!AN463,IF(Transport!$H$4="Mixed-use Building",Y466,Data!W463)))</f>
        <v>0</v>
      </c>
      <c r="G462">
        <f>IF(Transport!$H$4="Multi-unit Residential",Data!G463,IF(Transport!$H$4="Education",Data!AO463,IF(Transport!$H$4="Mixed-use Building",Z466,Data!X463)))</f>
        <v>0</v>
      </c>
      <c r="H462">
        <f>IF(Transport!$H$4="Multi-unit Residential",Data!H463,IF(Transport!$H$4="Education",Data!AP463,IF(Transport!$H$4="Mixed-use Building",AA466,Data!Y463)))</f>
        <v>0.85</v>
      </c>
      <c r="I462">
        <f>IF(Transport!$H$4="Multi-unit Residential",Data!I463,IF(Transport!$H$4="Education",Data!AQ463,IF(Transport!$H$4="Mixed-use Building",AB466,Data!Z463)))</f>
        <v>0</v>
      </c>
      <c r="J462">
        <f>IF(Transport!$H$4="Multi-unit Residential",Data!J463,IF(Transport!$H$4="Education",Data!AR463,IF(Transport!$H$4="Mixed-use Building",AC466,Data!AA463)))</f>
        <v>0</v>
      </c>
      <c r="K462">
        <f>IF(Transport!$H$4="Multi-unit Residential",Data!K463,IF(Transport!$H$4="Education",Data!AS463,IF(Transport!$H$4="Mixed-use Building",AD466,Data!AB463)))</f>
        <v>0</v>
      </c>
      <c r="L462">
        <f>IF(Transport!$H$4="Multi-unit Residential",Data!L463,IF(Transport!$H$4="Education",Data!AT463,IF(Transport!$H$4="Mixed-use Building",AE466,Data!AC463)))</f>
        <v>0.15</v>
      </c>
      <c r="M462">
        <f>IF(Transport!$H$4="Multi-unit Residential",Data!M463,IF(Transport!$H$4="Education",Data!AU463,IF(Transport!$H$4="Mixed-use Building",AF466,Data!AD463)))</f>
        <v>0.02</v>
      </c>
      <c r="N462">
        <f>IF(Transport!$H$4="Multi-unit Residential",Data!N463,IF(Transport!$H$4="Education",Data!AV463,IF(Transport!$H$4="Mixed-use Building",AG466,Data!AE463)))</f>
        <v>0.81320958238686802</v>
      </c>
      <c r="O462">
        <f>IF(Transport!$H$4="Multi-unit Residential",Data!O463,IF(Transport!$H$4="Education",Data!AW463,IF(Transport!$H$4="Mixed-use Building",AH466,Data!AF463)))</f>
        <v>174.86187459999999</v>
      </c>
      <c r="P462">
        <f>IF(Transport!$H$4="Multi-unit Residential",Data!P463,IF(Transport!$H$4="Education",Data!AX463,IF(Transport!$H$4="Mixed-use Building",AI466,Data!AG463)))</f>
        <v>-36.895215810000003</v>
      </c>
    </row>
    <row r="463" spans="1:16" x14ac:dyDescent="0.55000000000000004">
      <c r="A463">
        <f>IF(Transport!$H$4="Multi-unit Residential",Data!A464,IF(Transport!$H$4="Education",Data!AI464,IF(Transport!$H$4="Mixed-use Building",T467,Data!R464)))</f>
        <v>147100</v>
      </c>
      <c r="B463" t="str">
        <f>IF(Transport!$H$4="Multi-unit Residential",Data!B464,IF(Transport!$H$4="Education",Data!AJ464,IF(Transport!$H$4="Mixed-use Building",U467,Data!S464)))</f>
        <v>Panmure East</v>
      </c>
      <c r="C463" t="str">
        <f>IF(Transport!$H$4="Multi-unit Residential",Data!C464,IF(Transport!$H$4="Education",Data!AK464,IF(Transport!$H$4="Mixed-use Building",V467,Data!T464)))</f>
        <v>New Zealand</v>
      </c>
      <c r="D463">
        <f>IF(Transport!$H$4="Multi-unit Residential",Data!D464,IF(Transport!$H$4="Education",Data!AL464,IF(Transport!$H$4="Mixed-use Building",W467,Data!U464)))</f>
        <v>0</v>
      </c>
      <c r="E463">
        <f>IF(Transport!$H$4="Multi-unit Residential",Data!E464,IF(Transport!$H$4="Education",Data!AM464,IF(Transport!$H$4="Mixed-use Building",X467,Data!V464)))</f>
        <v>0</v>
      </c>
      <c r="F463">
        <f>IF(Transport!$H$4="Multi-unit Residential",Data!F464,IF(Transport!$H$4="Education",Data!AN464,IF(Transport!$H$4="Mixed-use Building",Y467,Data!W464)))</f>
        <v>0</v>
      </c>
      <c r="G463">
        <f>IF(Transport!$H$4="Multi-unit Residential",Data!G464,IF(Transport!$H$4="Education",Data!AO464,IF(Transport!$H$4="Mixed-use Building",Z467,Data!X464)))</f>
        <v>0</v>
      </c>
      <c r="H463">
        <f>IF(Transport!$H$4="Multi-unit Residential",Data!H464,IF(Transport!$H$4="Education",Data!AP464,IF(Transport!$H$4="Mixed-use Building",AA467,Data!Y464)))</f>
        <v>0.75</v>
      </c>
      <c r="I463">
        <f>IF(Transport!$H$4="Multi-unit Residential",Data!I464,IF(Transport!$H$4="Education",Data!AQ464,IF(Transport!$H$4="Mixed-use Building",AB467,Data!Z464)))</f>
        <v>0</v>
      </c>
      <c r="J463">
        <f>IF(Transport!$H$4="Multi-unit Residential",Data!J464,IF(Transport!$H$4="Education",Data!AR464,IF(Transport!$H$4="Mixed-use Building",AC467,Data!AA464)))</f>
        <v>0</v>
      </c>
      <c r="K463">
        <f>IF(Transport!$H$4="Multi-unit Residential",Data!K464,IF(Transport!$H$4="Education",Data!AS464,IF(Transport!$H$4="Mixed-use Building",AD467,Data!AB464)))</f>
        <v>0</v>
      </c>
      <c r="L463">
        <f>IF(Transport!$H$4="Multi-unit Residential",Data!L464,IF(Transport!$H$4="Education",Data!AT464,IF(Transport!$H$4="Mixed-use Building",AE467,Data!AC464)))</f>
        <v>0.25</v>
      </c>
      <c r="M463">
        <f>IF(Transport!$H$4="Multi-unit Residential",Data!M464,IF(Transport!$H$4="Education",Data!AU464,IF(Transport!$H$4="Mixed-use Building",AF467,Data!AD464)))</f>
        <v>0.02</v>
      </c>
      <c r="N463">
        <f>IF(Transport!$H$4="Multi-unit Residential",Data!N464,IF(Transport!$H$4="Education",Data!AV464,IF(Transport!$H$4="Mixed-use Building",AG467,Data!AE464)))</f>
        <v>1.3574690448136799</v>
      </c>
      <c r="O463">
        <f>IF(Transport!$H$4="Multi-unit Residential",Data!O464,IF(Transport!$H$4="Education",Data!AW464,IF(Transport!$H$4="Mixed-use Building",AH467,Data!AF464)))</f>
        <v>174.85535200000001</v>
      </c>
      <c r="P463">
        <f>IF(Transport!$H$4="Multi-unit Residential",Data!P464,IF(Transport!$H$4="Education",Data!AX464,IF(Transport!$H$4="Mixed-use Building",AI467,Data!AG464)))</f>
        <v>-36.901932199999997</v>
      </c>
    </row>
    <row r="464" spans="1:16" x14ac:dyDescent="0.55000000000000004">
      <c r="A464">
        <f>IF(Transport!$H$4="Multi-unit Residential",Data!A465,IF(Transport!$H$4="Education",Data!AI465,IF(Transport!$H$4="Mixed-use Building",T468,Data!R465)))</f>
        <v>147200</v>
      </c>
      <c r="B464" t="str">
        <f>IF(Transport!$H$4="Multi-unit Residential",Data!B465,IF(Transport!$H$4="Education",Data!AJ465,IF(Transport!$H$4="Mixed-use Building",U468,Data!S465)))</f>
        <v>Mount Wellington Central</v>
      </c>
      <c r="C464" t="str">
        <f>IF(Transport!$H$4="Multi-unit Residential",Data!C465,IF(Transport!$H$4="Education",Data!AK465,IF(Transport!$H$4="Mixed-use Building",V468,Data!T465)))</f>
        <v>New Zealand</v>
      </c>
      <c r="D464">
        <f>IF(Transport!$H$4="Multi-unit Residential",Data!D465,IF(Transport!$H$4="Education",Data!AL465,IF(Transport!$H$4="Mixed-use Building",W468,Data!U465)))</f>
        <v>0</v>
      </c>
      <c r="E464">
        <f>IF(Transport!$H$4="Multi-unit Residential",Data!E465,IF(Transport!$H$4="Education",Data!AM465,IF(Transport!$H$4="Mixed-use Building",X468,Data!V465)))</f>
        <v>0</v>
      </c>
      <c r="F464">
        <f>IF(Transport!$H$4="Multi-unit Residential",Data!F465,IF(Transport!$H$4="Education",Data!AN465,IF(Transport!$H$4="Mixed-use Building",Y468,Data!W465)))</f>
        <v>0</v>
      </c>
      <c r="G464">
        <f>IF(Transport!$H$4="Multi-unit Residential",Data!G465,IF(Transport!$H$4="Education",Data!AO465,IF(Transport!$H$4="Mixed-use Building",Z468,Data!X465)))</f>
        <v>0</v>
      </c>
      <c r="H464">
        <f>IF(Transport!$H$4="Multi-unit Residential",Data!H465,IF(Transport!$H$4="Education",Data!AP465,IF(Transport!$H$4="Mixed-use Building",AA468,Data!Y465)))</f>
        <v>0.89</v>
      </c>
      <c r="I464">
        <f>IF(Transport!$H$4="Multi-unit Residential",Data!I465,IF(Transport!$H$4="Education",Data!AQ465,IF(Transport!$H$4="Mixed-use Building",AB468,Data!Z465)))</f>
        <v>0</v>
      </c>
      <c r="J464">
        <f>IF(Transport!$H$4="Multi-unit Residential",Data!J465,IF(Transport!$H$4="Education",Data!AR465,IF(Transport!$H$4="Mixed-use Building",AC468,Data!AA465)))</f>
        <v>0</v>
      </c>
      <c r="K464">
        <f>IF(Transport!$H$4="Multi-unit Residential",Data!K465,IF(Transport!$H$4="Education",Data!AS465,IF(Transport!$H$4="Mixed-use Building",AD468,Data!AB465)))</f>
        <v>0</v>
      </c>
      <c r="L464">
        <f>IF(Transport!$H$4="Multi-unit Residential",Data!L465,IF(Transport!$H$4="Education",Data!AT465,IF(Transport!$H$4="Mixed-use Building",AE468,Data!AC465)))</f>
        <v>0.11</v>
      </c>
      <c r="M464">
        <f>IF(Transport!$H$4="Multi-unit Residential",Data!M465,IF(Transport!$H$4="Education",Data!AU465,IF(Transport!$H$4="Mixed-use Building",AF468,Data!AD465)))</f>
        <v>0.02</v>
      </c>
      <c r="N464">
        <f>IF(Transport!$H$4="Multi-unit Residential",Data!N465,IF(Transport!$H$4="Education",Data!AV465,IF(Transport!$H$4="Mixed-use Building",AG468,Data!AE465)))</f>
        <v>2.0297375513860598</v>
      </c>
      <c r="O464">
        <f>IF(Transport!$H$4="Multi-unit Residential",Data!O465,IF(Transport!$H$4="Education",Data!AW465,IF(Transport!$H$4="Mixed-use Building",AH468,Data!AF465)))</f>
        <v>174.8420916</v>
      </c>
      <c r="P464">
        <f>IF(Transport!$H$4="Multi-unit Residential",Data!P465,IF(Transport!$H$4="Education",Data!AX465,IF(Transport!$H$4="Mixed-use Building",AI468,Data!AG465)))</f>
        <v>-36.909998360000003</v>
      </c>
    </row>
    <row r="465" spans="1:16" x14ac:dyDescent="0.55000000000000004">
      <c r="A465">
        <f>IF(Transport!$H$4="Multi-unit Residential",Data!A466,IF(Transport!$H$4="Education",Data!AI466,IF(Transport!$H$4="Mixed-use Building",T469,Data!R466)))</f>
        <v>147400</v>
      </c>
      <c r="B465" t="str">
        <f>IF(Transport!$H$4="Multi-unit Residential",Data!B466,IF(Transport!$H$4="Education",Data!AJ466,IF(Transport!$H$4="Mixed-use Building",U469,Data!S466)))</f>
        <v>Sylvia Park</v>
      </c>
      <c r="C465" t="str">
        <f>IF(Transport!$H$4="Multi-unit Residential",Data!C466,IF(Transport!$H$4="Education",Data!AK466,IF(Transport!$H$4="Mixed-use Building",V469,Data!T466)))</f>
        <v>New Zealand</v>
      </c>
      <c r="D465">
        <f>IF(Transport!$H$4="Multi-unit Residential",Data!D466,IF(Transport!$H$4="Education",Data!AL466,IF(Transport!$H$4="Mixed-use Building",W469,Data!U466)))</f>
        <v>0.03</v>
      </c>
      <c r="E465">
        <f>IF(Transport!$H$4="Multi-unit Residential",Data!E466,IF(Transport!$H$4="Education",Data!AM466,IF(Transport!$H$4="Mixed-use Building",X469,Data!V466)))</f>
        <v>0</v>
      </c>
      <c r="F465">
        <f>IF(Transport!$H$4="Multi-unit Residential",Data!F466,IF(Transport!$H$4="Education",Data!AN466,IF(Transport!$H$4="Mixed-use Building",Y469,Data!W466)))</f>
        <v>0</v>
      </c>
      <c r="G465">
        <f>IF(Transport!$H$4="Multi-unit Residential",Data!G466,IF(Transport!$H$4="Education",Data!AO466,IF(Transport!$H$4="Mixed-use Building",Z469,Data!X466)))</f>
        <v>0</v>
      </c>
      <c r="H465">
        <f>IF(Transport!$H$4="Multi-unit Residential",Data!H466,IF(Transport!$H$4="Education",Data!AP466,IF(Transport!$H$4="Mixed-use Building",AA469,Data!Y466)))</f>
        <v>0.93</v>
      </c>
      <c r="I465">
        <f>IF(Transport!$H$4="Multi-unit Residential",Data!I466,IF(Transport!$H$4="Education",Data!AQ466,IF(Transport!$H$4="Mixed-use Building",AB469,Data!Z466)))</f>
        <v>0.01</v>
      </c>
      <c r="J465">
        <f>IF(Transport!$H$4="Multi-unit Residential",Data!J466,IF(Transport!$H$4="Education",Data!AR466,IF(Transport!$H$4="Mixed-use Building",AC469,Data!AA466)))</f>
        <v>0</v>
      </c>
      <c r="K465">
        <f>IF(Transport!$H$4="Multi-unit Residential",Data!K466,IF(Transport!$H$4="Education",Data!AS466,IF(Transport!$H$4="Mixed-use Building",AD469,Data!AB466)))</f>
        <v>0</v>
      </c>
      <c r="L465">
        <f>IF(Transport!$H$4="Multi-unit Residential",Data!L466,IF(Transport!$H$4="Education",Data!AT466,IF(Transport!$H$4="Mixed-use Building",AE469,Data!AC466)))</f>
        <v>0.03</v>
      </c>
      <c r="M465">
        <f>IF(Transport!$H$4="Multi-unit Residential",Data!M466,IF(Transport!$H$4="Education",Data!AU466,IF(Transport!$H$4="Mixed-use Building",AF469,Data!AD466)))</f>
        <v>0.02</v>
      </c>
      <c r="N465">
        <f>IF(Transport!$H$4="Multi-unit Residential",Data!N466,IF(Transport!$H$4="Education",Data!AV466,IF(Transport!$H$4="Mixed-use Building",AG469,Data!AE466)))</f>
        <v>6.95901326747535</v>
      </c>
      <c r="O465">
        <f>IF(Transport!$H$4="Multi-unit Residential",Data!O466,IF(Transport!$H$4="Education",Data!AW466,IF(Transport!$H$4="Mixed-use Building",AH469,Data!AF466)))</f>
        <v>174.84049019999901</v>
      </c>
      <c r="P465">
        <f>IF(Transport!$H$4="Multi-unit Residential",Data!P466,IF(Transport!$H$4="Education",Data!AX466,IF(Transport!$H$4="Mixed-use Building",AI469,Data!AG466)))</f>
        <v>-36.91485222</v>
      </c>
    </row>
    <row r="466" spans="1:16" x14ac:dyDescent="0.55000000000000004">
      <c r="A466">
        <f>IF(Transport!$H$4="Multi-unit Residential",Data!A467,IF(Transport!$H$4="Education",Data!AI467,IF(Transport!$H$4="Mixed-use Building",T470,Data!R467)))</f>
        <v>147500</v>
      </c>
      <c r="B466" t="str">
        <f>IF(Transport!$H$4="Multi-unit Residential",Data!B467,IF(Transport!$H$4="Education",Data!AJ467,IF(Transport!$H$4="Mixed-use Building",U470,Data!S467)))</f>
        <v>Mangere Mountain View</v>
      </c>
      <c r="C466" t="str">
        <f>IF(Transport!$H$4="Multi-unit Residential",Data!C467,IF(Transport!$H$4="Education",Data!AK467,IF(Transport!$H$4="Mixed-use Building",V470,Data!T467)))</f>
        <v>New Zealand</v>
      </c>
      <c r="D466">
        <f>IF(Transport!$H$4="Multi-unit Residential",Data!D467,IF(Transport!$H$4="Education",Data!AL467,IF(Transport!$H$4="Mixed-use Building",W470,Data!U467)))</f>
        <v>0</v>
      </c>
      <c r="E466">
        <f>IF(Transport!$H$4="Multi-unit Residential",Data!E467,IF(Transport!$H$4="Education",Data!AM467,IF(Transport!$H$4="Mixed-use Building",X470,Data!V467)))</f>
        <v>0</v>
      </c>
      <c r="F466">
        <f>IF(Transport!$H$4="Multi-unit Residential",Data!F467,IF(Transport!$H$4="Education",Data!AN467,IF(Transport!$H$4="Mixed-use Building",Y470,Data!W467)))</f>
        <v>0</v>
      </c>
      <c r="G466">
        <f>IF(Transport!$H$4="Multi-unit Residential",Data!G467,IF(Transport!$H$4="Education",Data!AO467,IF(Transport!$H$4="Mixed-use Building",Z470,Data!X467)))</f>
        <v>0</v>
      </c>
      <c r="H466">
        <f>IF(Transport!$H$4="Multi-unit Residential",Data!H467,IF(Transport!$H$4="Education",Data!AP467,IF(Transport!$H$4="Mixed-use Building",AA470,Data!Y467)))</f>
        <v>1</v>
      </c>
      <c r="I466">
        <f>IF(Transport!$H$4="Multi-unit Residential",Data!I467,IF(Transport!$H$4="Education",Data!AQ467,IF(Transport!$H$4="Mixed-use Building",AB470,Data!Z467)))</f>
        <v>0</v>
      </c>
      <c r="J466">
        <f>IF(Transport!$H$4="Multi-unit Residential",Data!J467,IF(Transport!$H$4="Education",Data!AR467,IF(Transport!$H$4="Mixed-use Building",AC470,Data!AA467)))</f>
        <v>0</v>
      </c>
      <c r="K466">
        <f>IF(Transport!$H$4="Multi-unit Residential",Data!K467,IF(Transport!$H$4="Education",Data!AS467,IF(Transport!$H$4="Mixed-use Building",AD470,Data!AB467)))</f>
        <v>0</v>
      </c>
      <c r="L466">
        <f>IF(Transport!$H$4="Multi-unit Residential",Data!L467,IF(Transport!$H$4="Education",Data!AT467,IF(Transport!$H$4="Mixed-use Building",AE470,Data!AC467)))</f>
        <v>0</v>
      </c>
      <c r="M466">
        <f>IF(Transport!$H$4="Multi-unit Residential",Data!M467,IF(Transport!$H$4="Education",Data!AU467,IF(Transport!$H$4="Mixed-use Building",AF470,Data!AD467)))</f>
        <v>0.02</v>
      </c>
      <c r="N466">
        <f>IF(Transport!$H$4="Multi-unit Residential",Data!N467,IF(Transport!$H$4="Education",Data!AV467,IF(Transport!$H$4="Mixed-use Building",AG470,Data!AE467)))</f>
        <v>0.27905013682809598</v>
      </c>
      <c r="O466">
        <f>IF(Transport!$H$4="Multi-unit Residential",Data!O467,IF(Transport!$H$4="Education",Data!AW467,IF(Transport!$H$4="Mixed-use Building",AH470,Data!AF467)))</f>
        <v>174.78585989999999</v>
      </c>
      <c r="P466">
        <f>IF(Transport!$H$4="Multi-unit Residential",Data!P467,IF(Transport!$H$4="Education",Data!AX467,IF(Transport!$H$4="Mixed-use Building",AI470,Data!AG467)))</f>
        <v>-36.952515730000002</v>
      </c>
    </row>
    <row r="467" spans="1:16" x14ac:dyDescent="0.55000000000000004">
      <c r="A467">
        <f>IF(Transport!$H$4="Multi-unit Residential",Data!A468,IF(Transport!$H$4="Education",Data!AI468,IF(Transport!$H$4="Mixed-use Building",T471,Data!R468)))</f>
        <v>147600</v>
      </c>
      <c r="B467" t="str">
        <f>IF(Transport!$H$4="Multi-unit Residential",Data!B468,IF(Transport!$H$4="Education",Data!AJ468,IF(Transport!$H$4="Mixed-use Building",U471,Data!S468)))</f>
        <v>Surfdale</v>
      </c>
      <c r="C467" t="str">
        <f>IF(Transport!$H$4="Multi-unit Residential",Data!C468,IF(Transport!$H$4="Education",Data!AK468,IF(Transport!$H$4="Mixed-use Building",V471,Data!T468)))</f>
        <v>New Zealand</v>
      </c>
      <c r="D467">
        <f>IF(Transport!$H$4="Multi-unit Residential",Data!D468,IF(Transport!$H$4="Education",Data!AL468,IF(Transport!$H$4="Mixed-use Building",W471,Data!U468)))</f>
        <v>0</v>
      </c>
      <c r="E467">
        <f>IF(Transport!$H$4="Multi-unit Residential",Data!E468,IF(Transport!$H$4="Education",Data!AM468,IF(Transport!$H$4="Mixed-use Building",X471,Data!V468)))</f>
        <v>0</v>
      </c>
      <c r="F467">
        <f>IF(Transport!$H$4="Multi-unit Residential",Data!F468,IF(Transport!$H$4="Education",Data!AN468,IF(Transport!$H$4="Mixed-use Building",Y471,Data!W468)))</f>
        <v>0.03</v>
      </c>
      <c r="G467">
        <f>IF(Transport!$H$4="Multi-unit Residential",Data!G468,IF(Transport!$H$4="Education",Data!AO468,IF(Transport!$H$4="Mixed-use Building",Z471,Data!X468)))</f>
        <v>0</v>
      </c>
      <c r="H467">
        <f>IF(Transport!$H$4="Multi-unit Residential",Data!H468,IF(Transport!$H$4="Education",Data!AP468,IF(Transport!$H$4="Mixed-use Building",AA471,Data!Y468)))</f>
        <v>0.84</v>
      </c>
      <c r="I467">
        <f>IF(Transport!$H$4="Multi-unit Residential",Data!I468,IF(Transport!$H$4="Education",Data!AQ468,IF(Transport!$H$4="Mixed-use Building",AB471,Data!Z468)))</f>
        <v>0.04</v>
      </c>
      <c r="J467">
        <f>IF(Transport!$H$4="Multi-unit Residential",Data!J468,IF(Transport!$H$4="Education",Data!AR468,IF(Transport!$H$4="Mixed-use Building",AC471,Data!AA468)))</f>
        <v>0</v>
      </c>
      <c r="K467">
        <f>IF(Transport!$H$4="Multi-unit Residential",Data!K468,IF(Transport!$H$4="Education",Data!AS468,IF(Transport!$H$4="Mixed-use Building",AD471,Data!AB468)))</f>
        <v>0</v>
      </c>
      <c r="L467">
        <f>IF(Transport!$H$4="Multi-unit Residential",Data!L468,IF(Transport!$H$4="Education",Data!AT468,IF(Transport!$H$4="Mixed-use Building",AE471,Data!AC468)))</f>
        <v>0.09</v>
      </c>
      <c r="M467">
        <f>IF(Transport!$H$4="Multi-unit Residential",Data!M468,IF(Transport!$H$4="Education",Data!AU468,IF(Transport!$H$4="Mixed-use Building",AF471,Data!AD468)))</f>
        <v>0.02</v>
      </c>
      <c r="N467">
        <f>IF(Transport!$H$4="Multi-unit Residential",Data!N468,IF(Transport!$H$4="Education",Data!AV468,IF(Transport!$H$4="Mixed-use Building",AG471,Data!AE468)))</f>
        <v>2.2597008439869701</v>
      </c>
      <c r="O467">
        <f>IF(Transport!$H$4="Multi-unit Residential",Data!O468,IF(Transport!$H$4="Education",Data!AW468,IF(Transport!$H$4="Mixed-use Building",AH471,Data!AF468)))</f>
        <v>175.02985000000001</v>
      </c>
      <c r="P467">
        <f>IF(Transport!$H$4="Multi-unit Residential",Data!P468,IF(Transport!$H$4="Education",Data!AX468,IF(Transport!$H$4="Mixed-use Building",AI471,Data!AG468)))</f>
        <v>-36.796134930000001</v>
      </c>
    </row>
    <row r="468" spans="1:16" x14ac:dyDescent="0.55000000000000004">
      <c r="A468">
        <f>IF(Transport!$H$4="Multi-unit Residential",Data!A469,IF(Transport!$H$4="Education",Data!AI469,IF(Transport!$H$4="Mixed-use Building",T472,Data!R469)))</f>
        <v>147700</v>
      </c>
      <c r="B468" t="str">
        <f>IF(Transport!$H$4="Multi-unit Residential",Data!B469,IF(Transport!$H$4="Education",Data!AJ469,IF(Transport!$H$4="Mixed-use Building",U472,Data!S469)))</f>
        <v>Mount Wellington Industrial</v>
      </c>
      <c r="C468" t="str">
        <f>IF(Transport!$H$4="Multi-unit Residential",Data!C469,IF(Transport!$H$4="Education",Data!AK469,IF(Transport!$H$4="Mixed-use Building",V472,Data!T469)))</f>
        <v>New Zealand</v>
      </c>
      <c r="D468">
        <f>IF(Transport!$H$4="Multi-unit Residential",Data!D469,IF(Transport!$H$4="Education",Data!AL469,IF(Transport!$H$4="Mixed-use Building",W472,Data!U469)))</f>
        <v>0</v>
      </c>
      <c r="E468">
        <f>IF(Transport!$H$4="Multi-unit Residential",Data!E469,IF(Transport!$H$4="Education",Data!AM469,IF(Transport!$H$4="Mixed-use Building",X472,Data!V469)))</f>
        <v>0</v>
      </c>
      <c r="F468">
        <f>IF(Transport!$H$4="Multi-unit Residential",Data!F469,IF(Transport!$H$4="Education",Data!AN469,IF(Transport!$H$4="Mixed-use Building",Y472,Data!W469)))</f>
        <v>0</v>
      </c>
      <c r="G468">
        <f>IF(Transport!$H$4="Multi-unit Residential",Data!G469,IF(Transport!$H$4="Education",Data!AO469,IF(Transport!$H$4="Mixed-use Building",Z472,Data!X469)))</f>
        <v>0</v>
      </c>
      <c r="H468">
        <f>IF(Transport!$H$4="Multi-unit Residential",Data!H469,IF(Transport!$H$4="Education",Data!AP469,IF(Transport!$H$4="Mixed-use Building",AA472,Data!Y469)))</f>
        <v>0.99</v>
      </c>
      <c r="I468">
        <f>IF(Transport!$H$4="Multi-unit Residential",Data!I469,IF(Transport!$H$4="Education",Data!AQ469,IF(Transport!$H$4="Mixed-use Building",AB472,Data!Z469)))</f>
        <v>0.01</v>
      </c>
      <c r="J468">
        <f>IF(Transport!$H$4="Multi-unit Residential",Data!J469,IF(Transport!$H$4="Education",Data!AR469,IF(Transport!$H$4="Mixed-use Building",AC472,Data!AA469)))</f>
        <v>0</v>
      </c>
      <c r="K468">
        <f>IF(Transport!$H$4="Multi-unit Residential",Data!K469,IF(Transport!$H$4="Education",Data!AS469,IF(Transport!$H$4="Mixed-use Building",AD472,Data!AB469)))</f>
        <v>0</v>
      </c>
      <c r="L468">
        <f>IF(Transport!$H$4="Multi-unit Residential",Data!L469,IF(Transport!$H$4="Education",Data!AT469,IF(Transport!$H$4="Mixed-use Building",AE472,Data!AC469)))</f>
        <v>0</v>
      </c>
      <c r="M468">
        <f>IF(Transport!$H$4="Multi-unit Residential",Data!M469,IF(Transport!$H$4="Education",Data!AU469,IF(Transport!$H$4="Mixed-use Building",AF472,Data!AD469)))</f>
        <v>0.02</v>
      </c>
      <c r="N468">
        <f>IF(Transport!$H$4="Multi-unit Residential",Data!N469,IF(Transport!$H$4="Education",Data!AV469,IF(Transport!$H$4="Mixed-use Building",AG472,Data!AE469)))</f>
        <v>10.530728571536599</v>
      </c>
      <c r="O468">
        <f>IF(Transport!$H$4="Multi-unit Residential",Data!O469,IF(Transport!$H$4="Education",Data!AW469,IF(Transport!$H$4="Mixed-use Building",AH472,Data!AF469)))</f>
        <v>174.84364629999999</v>
      </c>
      <c r="P468">
        <f>IF(Transport!$H$4="Multi-unit Residential",Data!P469,IF(Transport!$H$4="Education",Data!AX469,IF(Transport!$H$4="Mixed-use Building",AI472,Data!AG469)))</f>
        <v>-36.923978660000003</v>
      </c>
    </row>
    <row r="469" spans="1:16" x14ac:dyDescent="0.55000000000000004">
      <c r="A469">
        <f>IF(Transport!$H$4="Multi-unit Residential",Data!A470,IF(Transport!$H$4="Education",Data!AI470,IF(Transport!$H$4="Mixed-use Building",T473,Data!R470)))</f>
        <v>147800</v>
      </c>
      <c r="B469" t="str">
        <f>IF(Transport!$H$4="Multi-unit Residential",Data!B470,IF(Transport!$H$4="Education",Data!AJ470,IF(Transport!$H$4="Mixed-use Building",U473,Data!S470)))</f>
        <v>Half Moon Bay West</v>
      </c>
      <c r="C469" t="str">
        <f>IF(Transport!$H$4="Multi-unit Residential",Data!C470,IF(Transport!$H$4="Education",Data!AK470,IF(Transport!$H$4="Mixed-use Building",V473,Data!T470)))</f>
        <v>New Zealand</v>
      </c>
      <c r="D469">
        <f>IF(Transport!$H$4="Multi-unit Residential",Data!D470,IF(Transport!$H$4="Education",Data!AL470,IF(Transport!$H$4="Mixed-use Building",W473,Data!U470)))</f>
        <v>0</v>
      </c>
      <c r="E469">
        <f>IF(Transport!$H$4="Multi-unit Residential",Data!E470,IF(Transport!$H$4="Education",Data!AM470,IF(Transport!$H$4="Mixed-use Building",X473,Data!V470)))</f>
        <v>0</v>
      </c>
      <c r="F469">
        <f>IF(Transport!$H$4="Multi-unit Residential",Data!F470,IF(Transport!$H$4="Education",Data!AN470,IF(Transport!$H$4="Mixed-use Building",Y473,Data!W470)))</f>
        <v>0</v>
      </c>
      <c r="G469">
        <f>IF(Transport!$H$4="Multi-unit Residential",Data!G470,IF(Transport!$H$4="Education",Data!AO470,IF(Transport!$H$4="Mixed-use Building",Z473,Data!X470)))</f>
        <v>0</v>
      </c>
      <c r="H469">
        <f>IF(Transport!$H$4="Multi-unit Residential",Data!H470,IF(Transport!$H$4="Education",Data!AP470,IF(Transport!$H$4="Mixed-use Building",AA473,Data!Y470)))</f>
        <v>0.97</v>
      </c>
      <c r="I469">
        <f>IF(Transport!$H$4="Multi-unit Residential",Data!I470,IF(Transport!$H$4="Education",Data!AQ470,IF(Transport!$H$4="Mixed-use Building",AB473,Data!Z470)))</f>
        <v>0</v>
      </c>
      <c r="J469">
        <f>IF(Transport!$H$4="Multi-unit Residential",Data!J470,IF(Transport!$H$4="Education",Data!AR470,IF(Transport!$H$4="Mixed-use Building",AC473,Data!AA470)))</f>
        <v>0</v>
      </c>
      <c r="K469">
        <f>IF(Transport!$H$4="Multi-unit Residential",Data!K470,IF(Transport!$H$4="Education",Data!AS470,IF(Transport!$H$4="Mixed-use Building",AD473,Data!AB470)))</f>
        <v>0</v>
      </c>
      <c r="L469">
        <f>IF(Transport!$H$4="Multi-unit Residential",Data!L470,IF(Transport!$H$4="Education",Data!AT470,IF(Transport!$H$4="Mixed-use Building",AE473,Data!AC470)))</f>
        <v>0.03</v>
      </c>
      <c r="M469">
        <f>IF(Transport!$H$4="Multi-unit Residential",Data!M470,IF(Transport!$H$4="Education",Data!AU470,IF(Transport!$H$4="Mixed-use Building",AF473,Data!AD470)))</f>
        <v>0.02</v>
      </c>
      <c r="N469">
        <f>IF(Transport!$H$4="Multi-unit Residential",Data!N470,IF(Transport!$H$4="Education",Data!AV470,IF(Transport!$H$4="Mixed-use Building",AG473,Data!AE470)))</f>
        <v>2.21885725247928</v>
      </c>
      <c r="O469">
        <f>IF(Transport!$H$4="Multi-unit Residential",Data!O470,IF(Transport!$H$4="Education",Data!AW470,IF(Transport!$H$4="Mixed-use Building",AH473,Data!AF470)))</f>
        <v>174.89665019999899</v>
      </c>
      <c r="P469">
        <f>IF(Transport!$H$4="Multi-unit Residential",Data!P470,IF(Transport!$H$4="Education",Data!AX470,IF(Transport!$H$4="Mixed-use Building",AI473,Data!AG470)))</f>
        <v>-36.886023819999998</v>
      </c>
    </row>
    <row r="470" spans="1:16" x14ac:dyDescent="0.55000000000000004">
      <c r="A470">
        <f>IF(Transport!$H$4="Multi-unit Residential",Data!A471,IF(Transport!$H$4="Education",Data!AI471,IF(Transport!$H$4="Mixed-use Building",T474,Data!R471)))</f>
        <v>147900</v>
      </c>
      <c r="B470" t="str">
        <f>IF(Transport!$H$4="Multi-unit Residential",Data!B471,IF(Transport!$H$4="Education",Data!AJ471,IF(Transport!$H$4="Mixed-use Building",U474,Data!S471)))</f>
        <v>Auckland Airport</v>
      </c>
      <c r="C470" t="str">
        <f>IF(Transport!$H$4="Multi-unit Residential",Data!C471,IF(Transport!$H$4="Education",Data!AK471,IF(Transport!$H$4="Mixed-use Building",V474,Data!T471)))</f>
        <v>New Zealand</v>
      </c>
      <c r="D470">
        <f>IF(Transport!$H$4="Multi-unit Residential",Data!D471,IF(Transport!$H$4="Education",Data!AL471,IF(Transport!$H$4="Mixed-use Building",W474,Data!U471)))</f>
        <v>0</v>
      </c>
      <c r="E470">
        <f>IF(Transport!$H$4="Multi-unit Residential",Data!E471,IF(Transport!$H$4="Education",Data!AM471,IF(Transport!$H$4="Mixed-use Building",X474,Data!V471)))</f>
        <v>0.01</v>
      </c>
      <c r="F470">
        <f>IF(Transport!$H$4="Multi-unit Residential",Data!F471,IF(Transport!$H$4="Education",Data!AN471,IF(Transport!$H$4="Mixed-use Building",Y474,Data!W471)))</f>
        <v>0</v>
      </c>
      <c r="G470">
        <f>IF(Transport!$H$4="Multi-unit Residential",Data!G471,IF(Transport!$H$4="Education",Data!AO471,IF(Transport!$H$4="Mixed-use Building",Z474,Data!X471)))</f>
        <v>0</v>
      </c>
      <c r="H470">
        <f>IF(Transport!$H$4="Multi-unit Residential",Data!H471,IF(Transport!$H$4="Education",Data!AP471,IF(Transport!$H$4="Mixed-use Building",AA474,Data!Y471)))</f>
        <v>0.95</v>
      </c>
      <c r="I470">
        <f>IF(Transport!$H$4="Multi-unit Residential",Data!I471,IF(Transport!$H$4="Education",Data!AQ471,IF(Transport!$H$4="Mixed-use Building",AB474,Data!Z471)))</f>
        <v>0.04</v>
      </c>
      <c r="J470">
        <f>IF(Transport!$H$4="Multi-unit Residential",Data!J471,IF(Transport!$H$4="Education",Data!AR471,IF(Transport!$H$4="Mixed-use Building",AC474,Data!AA471)))</f>
        <v>0</v>
      </c>
      <c r="K470">
        <f>IF(Transport!$H$4="Multi-unit Residential",Data!K471,IF(Transport!$H$4="Education",Data!AS471,IF(Transport!$H$4="Mixed-use Building",AD474,Data!AB471)))</f>
        <v>0</v>
      </c>
      <c r="L470">
        <f>IF(Transport!$H$4="Multi-unit Residential",Data!L471,IF(Transport!$H$4="Education",Data!AT471,IF(Transport!$H$4="Mixed-use Building",AE474,Data!AC471)))</f>
        <v>0</v>
      </c>
      <c r="M470">
        <f>IF(Transport!$H$4="Multi-unit Residential",Data!M471,IF(Transport!$H$4="Education",Data!AU471,IF(Transport!$H$4="Mixed-use Building",AF474,Data!AD471)))</f>
        <v>0.02</v>
      </c>
      <c r="N470">
        <f>IF(Transport!$H$4="Multi-unit Residential",Data!N471,IF(Transport!$H$4="Education",Data!AV471,IF(Transport!$H$4="Mixed-use Building",AG474,Data!AE471)))</f>
        <v>13.0469325706723</v>
      </c>
      <c r="O470">
        <f>IF(Transport!$H$4="Multi-unit Residential",Data!O471,IF(Transport!$H$4="Education",Data!AW471,IF(Transport!$H$4="Mixed-use Building",AH474,Data!AF471)))</f>
        <v>174.7740086</v>
      </c>
      <c r="P470">
        <f>IF(Transport!$H$4="Multi-unit Residential",Data!P471,IF(Transport!$H$4="Education",Data!AX471,IF(Transport!$H$4="Mixed-use Building",AI474,Data!AG471)))</f>
        <v>-36.989102899999999</v>
      </c>
    </row>
    <row r="471" spans="1:16" x14ac:dyDescent="0.55000000000000004">
      <c r="A471">
        <f>IF(Transport!$H$4="Multi-unit Residential",Data!A472,IF(Transport!$H$4="Education",Data!AI472,IF(Transport!$H$4="Mixed-use Building",T475,Data!R472)))</f>
        <v>148000</v>
      </c>
      <c r="B471" t="str">
        <f>IF(Transport!$H$4="Multi-unit Residential",Data!B472,IF(Transport!$H$4="Education",Data!AJ472,IF(Transport!$H$4="Mixed-use Building",U475,Data!S472)))</f>
        <v>Eastern Beach</v>
      </c>
      <c r="C471" t="str">
        <f>IF(Transport!$H$4="Multi-unit Residential",Data!C472,IF(Transport!$H$4="Education",Data!AK472,IF(Transport!$H$4="Mixed-use Building",V475,Data!T472)))</f>
        <v>New Zealand</v>
      </c>
      <c r="D471">
        <f>IF(Transport!$H$4="Multi-unit Residential",Data!D472,IF(Transport!$H$4="Education",Data!AL472,IF(Transport!$H$4="Mixed-use Building",W475,Data!U472)))</f>
        <v>0</v>
      </c>
      <c r="E471">
        <f>IF(Transport!$H$4="Multi-unit Residential",Data!E472,IF(Transport!$H$4="Education",Data!AM472,IF(Transport!$H$4="Mixed-use Building",X475,Data!V472)))</f>
        <v>0</v>
      </c>
      <c r="F471">
        <f>IF(Transport!$H$4="Multi-unit Residential",Data!F472,IF(Transport!$H$4="Education",Data!AN472,IF(Transport!$H$4="Mixed-use Building",Y475,Data!W472)))</f>
        <v>0</v>
      </c>
      <c r="G471">
        <f>IF(Transport!$H$4="Multi-unit Residential",Data!G472,IF(Transport!$H$4="Education",Data!AO472,IF(Transport!$H$4="Mixed-use Building",Z475,Data!X472)))</f>
        <v>0</v>
      </c>
      <c r="H471">
        <f>IF(Transport!$H$4="Multi-unit Residential",Data!H472,IF(Transport!$H$4="Education",Data!AP472,IF(Transport!$H$4="Mixed-use Building",AA475,Data!Y472)))</f>
        <v>1</v>
      </c>
      <c r="I471">
        <f>IF(Transport!$H$4="Multi-unit Residential",Data!I472,IF(Transport!$H$4="Education",Data!AQ472,IF(Transport!$H$4="Mixed-use Building",AB475,Data!Z472)))</f>
        <v>0</v>
      </c>
      <c r="J471">
        <f>IF(Transport!$H$4="Multi-unit Residential",Data!J472,IF(Transport!$H$4="Education",Data!AR472,IF(Transport!$H$4="Mixed-use Building",AC475,Data!AA472)))</f>
        <v>0</v>
      </c>
      <c r="K471">
        <f>IF(Transport!$H$4="Multi-unit Residential",Data!K472,IF(Transport!$H$4="Education",Data!AS472,IF(Transport!$H$4="Mixed-use Building",AD475,Data!AB472)))</f>
        <v>0</v>
      </c>
      <c r="L471">
        <f>IF(Transport!$H$4="Multi-unit Residential",Data!L472,IF(Transport!$H$4="Education",Data!AT472,IF(Transport!$H$4="Mixed-use Building",AE475,Data!AC472)))</f>
        <v>0</v>
      </c>
      <c r="M471">
        <f>IF(Transport!$H$4="Multi-unit Residential",Data!M472,IF(Transport!$H$4="Education",Data!AU472,IF(Transport!$H$4="Mixed-use Building",AF475,Data!AD472)))</f>
        <v>0.02</v>
      </c>
      <c r="N471">
        <f>IF(Transport!$H$4="Multi-unit Residential",Data!N472,IF(Transport!$H$4="Education",Data!AV472,IF(Transport!$H$4="Mixed-use Building",AG475,Data!AE472)))</f>
        <v>2.4168395969438201</v>
      </c>
      <c r="O471">
        <f>IF(Transport!$H$4="Multi-unit Residential",Data!O472,IF(Transport!$H$4="Education",Data!AW472,IF(Transport!$H$4="Mixed-use Building",AH475,Data!AF472)))</f>
        <v>174.91349069999899</v>
      </c>
      <c r="P471">
        <f>IF(Transport!$H$4="Multi-unit Residential",Data!P472,IF(Transport!$H$4="Education",Data!AX472,IF(Transport!$H$4="Mixed-use Building",AI475,Data!AG472)))</f>
        <v>-36.876744330000001</v>
      </c>
    </row>
    <row r="472" spans="1:16" x14ac:dyDescent="0.55000000000000004">
      <c r="A472">
        <f>IF(Transport!$H$4="Multi-unit Residential",Data!A473,IF(Transport!$H$4="Education",Data!AI473,IF(Transport!$H$4="Mixed-use Building",T476,Data!R473)))</f>
        <v>148100</v>
      </c>
      <c r="B472" t="str">
        <f>IF(Transport!$H$4="Multi-unit Residential",Data!B473,IF(Transport!$H$4="Education",Data!AJ473,IF(Transport!$H$4="Mixed-use Building",U476,Data!S473)))</f>
        <v>Sunnyhills West-Pakuranga North</v>
      </c>
      <c r="C472" t="str">
        <f>IF(Transport!$H$4="Multi-unit Residential",Data!C473,IF(Transport!$H$4="Education",Data!AK473,IF(Transport!$H$4="Mixed-use Building",V476,Data!T473)))</f>
        <v>New Zealand</v>
      </c>
      <c r="D472">
        <f>IF(Transport!$H$4="Multi-unit Residential",Data!D473,IF(Transport!$H$4="Education",Data!AL473,IF(Transport!$H$4="Mixed-use Building",W476,Data!U473)))</f>
        <v>0</v>
      </c>
      <c r="E472">
        <f>IF(Transport!$H$4="Multi-unit Residential",Data!E473,IF(Transport!$H$4="Education",Data!AM473,IF(Transport!$H$4="Mixed-use Building",X476,Data!V473)))</f>
        <v>0</v>
      </c>
      <c r="F472">
        <f>IF(Transport!$H$4="Multi-unit Residential",Data!F473,IF(Transport!$H$4="Education",Data!AN473,IF(Transport!$H$4="Mixed-use Building",Y476,Data!W473)))</f>
        <v>0</v>
      </c>
      <c r="G472">
        <f>IF(Transport!$H$4="Multi-unit Residential",Data!G473,IF(Transport!$H$4="Education",Data!AO473,IF(Transport!$H$4="Mixed-use Building",Z476,Data!X473)))</f>
        <v>0</v>
      </c>
      <c r="H472">
        <f>IF(Transport!$H$4="Multi-unit Residential",Data!H473,IF(Transport!$H$4="Education",Data!AP473,IF(Transport!$H$4="Mixed-use Building",AA476,Data!Y473)))</f>
        <v>0.86</v>
      </c>
      <c r="I472">
        <f>IF(Transport!$H$4="Multi-unit Residential",Data!I473,IF(Transport!$H$4="Education",Data!AQ473,IF(Transport!$H$4="Mixed-use Building",AB476,Data!Z473)))</f>
        <v>0</v>
      </c>
      <c r="J472">
        <f>IF(Transport!$H$4="Multi-unit Residential",Data!J473,IF(Transport!$H$4="Education",Data!AR473,IF(Transport!$H$4="Mixed-use Building",AC476,Data!AA473)))</f>
        <v>0</v>
      </c>
      <c r="K472">
        <f>IF(Transport!$H$4="Multi-unit Residential",Data!K473,IF(Transport!$H$4="Education",Data!AS473,IF(Transport!$H$4="Mixed-use Building",AD476,Data!AB473)))</f>
        <v>0</v>
      </c>
      <c r="L472">
        <f>IF(Transport!$H$4="Multi-unit Residential",Data!L473,IF(Transport!$H$4="Education",Data!AT473,IF(Transport!$H$4="Mixed-use Building",AE476,Data!AC473)))</f>
        <v>0.14000000000000001</v>
      </c>
      <c r="M472">
        <f>IF(Transport!$H$4="Multi-unit Residential",Data!M473,IF(Transport!$H$4="Education",Data!AU473,IF(Transport!$H$4="Mixed-use Building",AF476,Data!AD473)))</f>
        <v>0.02</v>
      </c>
      <c r="N472">
        <f>IF(Transport!$H$4="Multi-unit Residential",Data!N473,IF(Transport!$H$4="Education",Data!AV473,IF(Transport!$H$4="Mixed-use Building",AG476,Data!AE473)))</f>
        <v>2.9028783216656402</v>
      </c>
      <c r="O472">
        <f>IF(Transport!$H$4="Multi-unit Residential",Data!O473,IF(Transport!$H$4="Education",Data!AW473,IF(Transport!$H$4="Mixed-use Building",AH476,Data!AF473)))</f>
        <v>174.8761839</v>
      </c>
      <c r="P472">
        <f>IF(Transport!$H$4="Multi-unit Residential",Data!P473,IF(Transport!$H$4="Education",Data!AX473,IF(Transport!$H$4="Mixed-use Building",AI476,Data!AG473)))</f>
        <v>-36.905893799999902</v>
      </c>
    </row>
    <row r="473" spans="1:16" x14ac:dyDescent="0.55000000000000004">
      <c r="A473">
        <f>IF(Transport!$H$4="Multi-unit Residential",Data!A474,IF(Transport!$H$4="Education",Data!AI474,IF(Transport!$H$4="Mixed-use Building",T477,Data!R474)))</f>
        <v>148200</v>
      </c>
      <c r="B473" t="str">
        <f>IF(Transport!$H$4="Multi-unit Residential",Data!B474,IF(Transport!$H$4="Education",Data!AJ474,IF(Transport!$H$4="Mixed-use Building",U477,Data!S474)))</f>
        <v>Favona North</v>
      </c>
      <c r="C473" t="str">
        <f>IF(Transport!$H$4="Multi-unit Residential",Data!C474,IF(Transport!$H$4="Education",Data!AK474,IF(Transport!$H$4="Mixed-use Building",V477,Data!T474)))</f>
        <v>New Zealand</v>
      </c>
      <c r="D473">
        <f>IF(Transport!$H$4="Multi-unit Residential",Data!D474,IF(Transport!$H$4="Education",Data!AL474,IF(Transport!$H$4="Mixed-use Building",W477,Data!U474)))</f>
        <v>0</v>
      </c>
      <c r="E473">
        <f>IF(Transport!$H$4="Multi-unit Residential",Data!E474,IF(Transport!$H$4="Education",Data!AM474,IF(Transport!$H$4="Mixed-use Building",X477,Data!V474)))</f>
        <v>0</v>
      </c>
      <c r="F473">
        <f>IF(Transport!$H$4="Multi-unit Residential",Data!F474,IF(Transport!$H$4="Education",Data!AN474,IF(Transport!$H$4="Mixed-use Building",Y477,Data!W474)))</f>
        <v>0</v>
      </c>
      <c r="G473">
        <f>IF(Transport!$H$4="Multi-unit Residential",Data!G474,IF(Transport!$H$4="Education",Data!AO474,IF(Transport!$H$4="Mixed-use Building",Z477,Data!X474)))</f>
        <v>0</v>
      </c>
      <c r="H473">
        <f>IF(Transport!$H$4="Multi-unit Residential",Data!H474,IF(Transport!$H$4="Education",Data!AP474,IF(Transport!$H$4="Mixed-use Building",AA477,Data!Y474)))</f>
        <v>0.98</v>
      </c>
      <c r="I473">
        <f>IF(Transport!$H$4="Multi-unit Residential",Data!I474,IF(Transport!$H$4="Education",Data!AQ474,IF(Transport!$H$4="Mixed-use Building",AB477,Data!Z474)))</f>
        <v>0</v>
      </c>
      <c r="J473">
        <f>IF(Transport!$H$4="Multi-unit Residential",Data!J474,IF(Transport!$H$4="Education",Data!AR474,IF(Transport!$H$4="Mixed-use Building",AC477,Data!AA474)))</f>
        <v>0</v>
      </c>
      <c r="K473">
        <f>IF(Transport!$H$4="Multi-unit Residential",Data!K474,IF(Transport!$H$4="Education",Data!AS474,IF(Transport!$H$4="Mixed-use Building",AD477,Data!AB474)))</f>
        <v>0</v>
      </c>
      <c r="L473">
        <f>IF(Transport!$H$4="Multi-unit Residential",Data!L474,IF(Transport!$H$4="Education",Data!AT474,IF(Transport!$H$4="Mixed-use Building",AE477,Data!AC474)))</f>
        <v>0.02</v>
      </c>
      <c r="M473">
        <f>IF(Transport!$H$4="Multi-unit Residential",Data!M474,IF(Transport!$H$4="Education",Data!AU474,IF(Transport!$H$4="Mixed-use Building",AF477,Data!AD474)))</f>
        <v>0.02</v>
      </c>
      <c r="N473">
        <f>IF(Transport!$H$4="Multi-unit Residential",Data!N474,IF(Transport!$H$4="Education",Data!AV474,IF(Transport!$H$4="Mixed-use Building",AG477,Data!AE474)))</f>
        <v>6.0430165740881003</v>
      </c>
      <c r="O473">
        <f>IF(Transport!$H$4="Multi-unit Residential",Data!O474,IF(Transport!$H$4="Education",Data!AW474,IF(Transport!$H$4="Mixed-use Building",AH477,Data!AF474)))</f>
        <v>174.8090018</v>
      </c>
      <c r="P473">
        <f>IF(Transport!$H$4="Multi-unit Residential",Data!P474,IF(Transport!$H$4="Education",Data!AX474,IF(Transport!$H$4="Mixed-use Building",AI477,Data!AG474)))</f>
        <v>-36.949145059999999</v>
      </c>
    </row>
    <row r="474" spans="1:16" x14ac:dyDescent="0.55000000000000004">
      <c r="A474">
        <f>IF(Transport!$H$4="Multi-unit Residential",Data!A475,IF(Transport!$H$4="Education",Data!AI475,IF(Transport!$H$4="Mixed-use Building",T478,Data!R475)))</f>
        <v>148300</v>
      </c>
      <c r="B474" t="str">
        <f>IF(Transport!$H$4="Multi-unit Residential",Data!B475,IF(Transport!$H$4="Education",Data!AJ475,IF(Transport!$H$4="Mixed-use Building",U478,Data!S475)))</f>
        <v>Bucklands Beach Central</v>
      </c>
      <c r="C474" t="str">
        <f>IF(Transport!$H$4="Multi-unit Residential",Data!C475,IF(Transport!$H$4="Education",Data!AK475,IF(Transport!$H$4="Mixed-use Building",V478,Data!T475)))</f>
        <v>New Zealand</v>
      </c>
      <c r="D474">
        <f>IF(Transport!$H$4="Multi-unit Residential",Data!D475,IF(Transport!$H$4="Education",Data!AL475,IF(Transport!$H$4="Mixed-use Building",W478,Data!U475)))</f>
        <v>0</v>
      </c>
      <c r="E474">
        <f>IF(Transport!$H$4="Multi-unit Residential",Data!E475,IF(Transport!$H$4="Education",Data!AM475,IF(Transport!$H$4="Mixed-use Building",X478,Data!V475)))</f>
        <v>0</v>
      </c>
      <c r="F474">
        <f>IF(Transport!$H$4="Multi-unit Residential",Data!F475,IF(Transport!$H$4="Education",Data!AN475,IF(Transport!$H$4="Mixed-use Building",Y478,Data!W475)))</f>
        <v>0</v>
      </c>
      <c r="G474">
        <f>IF(Transport!$H$4="Multi-unit Residential",Data!G475,IF(Transport!$H$4="Education",Data!AO475,IF(Transport!$H$4="Mixed-use Building",Z478,Data!X475)))</f>
        <v>0</v>
      </c>
      <c r="H474">
        <f>IF(Transport!$H$4="Multi-unit Residential",Data!H475,IF(Transport!$H$4="Education",Data!AP475,IF(Transport!$H$4="Mixed-use Building",AA478,Data!Y475)))</f>
        <v>1</v>
      </c>
      <c r="I474">
        <f>IF(Transport!$H$4="Multi-unit Residential",Data!I475,IF(Transport!$H$4="Education",Data!AQ475,IF(Transport!$H$4="Mixed-use Building",AB478,Data!Z475)))</f>
        <v>0</v>
      </c>
      <c r="J474">
        <f>IF(Transport!$H$4="Multi-unit Residential",Data!J475,IF(Transport!$H$4="Education",Data!AR475,IF(Transport!$H$4="Mixed-use Building",AC478,Data!AA475)))</f>
        <v>0</v>
      </c>
      <c r="K474">
        <f>IF(Transport!$H$4="Multi-unit Residential",Data!K475,IF(Transport!$H$4="Education",Data!AS475,IF(Transport!$H$4="Mixed-use Building",AD478,Data!AB475)))</f>
        <v>0</v>
      </c>
      <c r="L474">
        <f>IF(Transport!$H$4="Multi-unit Residential",Data!L475,IF(Transport!$H$4="Education",Data!AT475,IF(Transport!$H$4="Mixed-use Building",AE478,Data!AC475)))</f>
        <v>0</v>
      </c>
      <c r="M474">
        <f>IF(Transport!$H$4="Multi-unit Residential",Data!M475,IF(Transport!$H$4="Education",Data!AU475,IF(Transport!$H$4="Mixed-use Building",AF478,Data!AD475)))</f>
        <v>0.02</v>
      </c>
      <c r="N474">
        <f>IF(Transport!$H$4="Multi-unit Residential",Data!N475,IF(Transport!$H$4="Education",Data!AV475,IF(Transport!$H$4="Mixed-use Building",AG478,Data!AE475)))</f>
        <v>1.8705865489725499</v>
      </c>
      <c r="O474">
        <f>IF(Transport!$H$4="Multi-unit Residential",Data!O475,IF(Transport!$H$4="Education",Data!AW475,IF(Transport!$H$4="Mixed-use Building",AH478,Data!AF475)))</f>
        <v>174.9076561</v>
      </c>
      <c r="P474">
        <f>IF(Transport!$H$4="Multi-unit Residential",Data!P475,IF(Transport!$H$4="Education",Data!AX475,IF(Transport!$H$4="Mixed-use Building",AI478,Data!AG475)))</f>
        <v>-36.88001336</v>
      </c>
    </row>
    <row r="475" spans="1:16" x14ac:dyDescent="0.55000000000000004">
      <c r="A475">
        <f>IF(Transport!$H$4="Multi-unit Residential",Data!A476,IF(Transport!$H$4="Education",Data!AI476,IF(Transport!$H$4="Mixed-use Building",T479,Data!R476)))</f>
        <v>148400</v>
      </c>
      <c r="B475" t="str">
        <f>IF(Transport!$H$4="Multi-unit Residential",Data!B476,IF(Transport!$H$4="Education",Data!AJ476,IF(Transport!$H$4="Mixed-use Building",U479,Data!S476)))</f>
        <v>Farm Cove</v>
      </c>
      <c r="C475" t="str">
        <f>IF(Transport!$H$4="Multi-unit Residential",Data!C476,IF(Transport!$H$4="Education",Data!AK476,IF(Transport!$H$4="Mixed-use Building",V479,Data!T476)))</f>
        <v>New Zealand</v>
      </c>
      <c r="D475">
        <f>IF(Transport!$H$4="Multi-unit Residential",Data!D476,IF(Transport!$H$4="Education",Data!AL476,IF(Transport!$H$4="Mixed-use Building",W479,Data!U476)))</f>
        <v>0</v>
      </c>
      <c r="E475">
        <f>IF(Transport!$H$4="Multi-unit Residential",Data!E476,IF(Transport!$H$4="Education",Data!AM476,IF(Transport!$H$4="Mixed-use Building",X479,Data!V476)))</f>
        <v>0</v>
      </c>
      <c r="F475">
        <f>IF(Transport!$H$4="Multi-unit Residential",Data!F476,IF(Transport!$H$4="Education",Data!AN476,IF(Transport!$H$4="Mixed-use Building",Y479,Data!W476)))</f>
        <v>0</v>
      </c>
      <c r="G475">
        <f>IF(Transport!$H$4="Multi-unit Residential",Data!G476,IF(Transport!$H$4="Education",Data!AO476,IF(Transport!$H$4="Mixed-use Building",Z479,Data!X476)))</f>
        <v>0</v>
      </c>
      <c r="H475">
        <f>IF(Transport!$H$4="Multi-unit Residential",Data!H476,IF(Transport!$H$4="Education",Data!AP476,IF(Transport!$H$4="Mixed-use Building",AA479,Data!Y476)))</f>
        <v>0.88</v>
      </c>
      <c r="I475">
        <f>IF(Transport!$H$4="Multi-unit Residential",Data!I476,IF(Transport!$H$4="Education",Data!AQ476,IF(Transport!$H$4="Mixed-use Building",AB479,Data!Z476)))</f>
        <v>0</v>
      </c>
      <c r="J475">
        <f>IF(Transport!$H$4="Multi-unit Residential",Data!J476,IF(Transport!$H$4="Education",Data!AR476,IF(Transport!$H$4="Mixed-use Building",AC479,Data!AA476)))</f>
        <v>0</v>
      </c>
      <c r="K475">
        <f>IF(Transport!$H$4="Multi-unit Residential",Data!K476,IF(Transport!$H$4="Education",Data!AS476,IF(Transport!$H$4="Mixed-use Building",AD479,Data!AB476)))</f>
        <v>0</v>
      </c>
      <c r="L475">
        <f>IF(Transport!$H$4="Multi-unit Residential",Data!L476,IF(Transport!$H$4="Education",Data!AT476,IF(Transport!$H$4="Mixed-use Building",AE479,Data!AC476)))</f>
        <v>0.12</v>
      </c>
      <c r="M475">
        <f>IF(Transport!$H$4="Multi-unit Residential",Data!M476,IF(Transport!$H$4="Education",Data!AU476,IF(Transport!$H$4="Mixed-use Building",AF479,Data!AD476)))</f>
        <v>0.02</v>
      </c>
      <c r="N475">
        <f>IF(Transport!$H$4="Multi-unit Residential",Data!N476,IF(Transport!$H$4="Education",Data!AV476,IF(Transport!$H$4="Mixed-use Building",AG479,Data!AE476)))</f>
        <v>0.96397959219591001</v>
      </c>
      <c r="O475">
        <f>IF(Transport!$H$4="Multi-unit Residential",Data!O476,IF(Transport!$H$4="Education",Data!AW476,IF(Transport!$H$4="Mixed-use Building",AH479,Data!AF476)))</f>
        <v>174.88716069999899</v>
      </c>
      <c r="P475">
        <f>IF(Transport!$H$4="Multi-unit Residential",Data!P476,IF(Transport!$H$4="Education",Data!AX476,IF(Transport!$H$4="Mixed-use Building",AI479,Data!AG476)))</f>
        <v>-36.895395739999998</v>
      </c>
    </row>
    <row r="476" spans="1:16" x14ac:dyDescent="0.55000000000000004">
      <c r="A476">
        <f>IF(Transport!$H$4="Multi-unit Residential",Data!A477,IF(Transport!$H$4="Education",Data!AI477,IF(Transport!$H$4="Mixed-use Building",T480,Data!R477)))</f>
        <v>148500</v>
      </c>
      <c r="B476" t="str">
        <f>IF(Transport!$H$4="Multi-unit Residential",Data!B477,IF(Transport!$H$4="Education",Data!AJ477,IF(Transport!$H$4="Mixed-use Building",U480,Data!S477)))</f>
        <v>Mangere North</v>
      </c>
      <c r="C476" t="str">
        <f>IF(Transport!$H$4="Multi-unit Residential",Data!C477,IF(Transport!$H$4="Education",Data!AK477,IF(Transport!$H$4="Mixed-use Building",V480,Data!T477)))</f>
        <v>New Zealand</v>
      </c>
      <c r="D476" t="str">
        <f>IF(Transport!$H$4="Multi-unit Residential",Data!D477,IF(Transport!$H$4="Education",Data!AL477,IF(Transport!$H$4="Mixed-use Building",W480,Data!U477)))</f>
        <v>?</v>
      </c>
      <c r="E476" t="str">
        <f>IF(Transport!$H$4="Multi-unit Residential",Data!E477,IF(Transport!$H$4="Education",Data!AM477,IF(Transport!$H$4="Mixed-use Building",X480,Data!V477)))</f>
        <v>?</v>
      </c>
      <c r="F476" t="str">
        <f>IF(Transport!$H$4="Multi-unit Residential",Data!F477,IF(Transport!$H$4="Education",Data!AN477,IF(Transport!$H$4="Mixed-use Building",Y480,Data!W477)))</f>
        <v>?</v>
      </c>
      <c r="G476">
        <f>IF(Transport!$H$4="Multi-unit Residential",Data!G477,IF(Transport!$H$4="Education",Data!AO477,IF(Transport!$H$4="Mixed-use Building",Z480,Data!X477)))</f>
        <v>0</v>
      </c>
      <c r="H476" t="str">
        <f>IF(Transport!$H$4="Multi-unit Residential",Data!H477,IF(Transport!$H$4="Education",Data!AP477,IF(Transport!$H$4="Mixed-use Building",AA480,Data!Y477)))</f>
        <v>?</v>
      </c>
      <c r="I476" t="str">
        <f>IF(Transport!$H$4="Multi-unit Residential",Data!I477,IF(Transport!$H$4="Education",Data!AQ477,IF(Transport!$H$4="Mixed-use Building",AB480,Data!Z477)))</f>
        <v>?</v>
      </c>
      <c r="J476">
        <f>IF(Transport!$H$4="Multi-unit Residential",Data!J477,IF(Transport!$H$4="Education",Data!AR477,IF(Transport!$H$4="Mixed-use Building",AC480,Data!AA477)))</f>
        <v>0</v>
      </c>
      <c r="K476" t="str">
        <f>IF(Transport!$H$4="Multi-unit Residential",Data!K477,IF(Transport!$H$4="Education",Data!AS477,IF(Transport!$H$4="Mixed-use Building",AD480,Data!AB477)))</f>
        <v>?</v>
      </c>
      <c r="L476" t="str">
        <f>IF(Transport!$H$4="Multi-unit Residential",Data!L477,IF(Transport!$H$4="Education",Data!AT477,IF(Transport!$H$4="Mixed-use Building",AE480,Data!AC477)))</f>
        <v>?</v>
      </c>
      <c r="M476">
        <f>IF(Transport!$H$4="Multi-unit Residential",Data!M477,IF(Transport!$H$4="Education",Data!AU477,IF(Transport!$H$4="Mixed-use Building",AF480,Data!AD477)))</f>
        <v>0.02</v>
      </c>
      <c r="N476" t="str">
        <f>IF(Transport!$H$4="Multi-unit Residential",Data!N477,IF(Transport!$H$4="Education",Data!AV477,IF(Transport!$H$4="Mixed-use Building",AG480,Data!AE477)))</f>
        <v>?</v>
      </c>
      <c r="O476">
        <f>IF(Transport!$H$4="Multi-unit Residential",Data!O477,IF(Transport!$H$4="Education",Data!AW477,IF(Transport!$H$4="Mixed-use Building",AH480,Data!AF477)))</f>
        <v>174.7950367</v>
      </c>
      <c r="P476">
        <f>IF(Transport!$H$4="Multi-unit Residential",Data!P477,IF(Transport!$H$4="Education",Data!AX477,IF(Transport!$H$4="Mixed-use Building",AI480,Data!AG477)))</f>
        <v>-36.959227679999998</v>
      </c>
    </row>
    <row r="477" spans="1:16" x14ac:dyDescent="0.55000000000000004">
      <c r="A477">
        <f>IF(Transport!$H$4="Multi-unit Residential",Data!A478,IF(Transport!$H$4="Education",Data!AI478,IF(Transport!$H$4="Mixed-use Building",T481,Data!R478)))</f>
        <v>148600</v>
      </c>
      <c r="B477" t="str">
        <f>IF(Transport!$H$4="Multi-unit Residential",Data!B478,IF(Transport!$H$4="Education",Data!AJ478,IF(Transport!$H$4="Mixed-use Building",U481,Data!S478)))</f>
        <v>Favona West</v>
      </c>
      <c r="C477" t="str">
        <f>IF(Transport!$H$4="Multi-unit Residential",Data!C478,IF(Transport!$H$4="Education",Data!AK478,IF(Transport!$H$4="Mixed-use Building",V481,Data!T478)))</f>
        <v>New Zealand</v>
      </c>
      <c r="D477" t="str">
        <f>IF(Transport!$H$4="Multi-unit Residential",Data!D478,IF(Transport!$H$4="Education",Data!AL478,IF(Transport!$H$4="Mixed-use Building",W481,Data!U478)))</f>
        <v>?</v>
      </c>
      <c r="E477" t="str">
        <f>IF(Transport!$H$4="Multi-unit Residential",Data!E478,IF(Transport!$H$4="Education",Data!AM478,IF(Transport!$H$4="Mixed-use Building",X481,Data!V478)))</f>
        <v>?</v>
      </c>
      <c r="F477" t="str">
        <f>IF(Transport!$H$4="Multi-unit Residential",Data!F478,IF(Transport!$H$4="Education",Data!AN478,IF(Transport!$H$4="Mixed-use Building",Y481,Data!W478)))</f>
        <v>?</v>
      </c>
      <c r="G477">
        <f>IF(Transport!$H$4="Multi-unit Residential",Data!G478,IF(Transport!$H$4="Education",Data!AO478,IF(Transport!$H$4="Mixed-use Building",Z481,Data!X478)))</f>
        <v>0</v>
      </c>
      <c r="H477" t="str">
        <f>IF(Transport!$H$4="Multi-unit Residential",Data!H478,IF(Transport!$H$4="Education",Data!AP478,IF(Transport!$H$4="Mixed-use Building",AA481,Data!Y478)))</f>
        <v>?</v>
      </c>
      <c r="I477" t="str">
        <f>IF(Transport!$H$4="Multi-unit Residential",Data!I478,IF(Transport!$H$4="Education",Data!AQ478,IF(Transport!$H$4="Mixed-use Building",AB481,Data!Z478)))</f>
        <v>?</v>
      </c>
      <c r="J477">
        <f>IF(Transport!$H$4="Multi-unit Residential",Data!J478,IF(Transport!$H$4="Education",Data!AR478,IF(Transport!$H$4="Mixed-use Building",AC481,Data!AA478)))</f>
        <v>0</v>
      </c>
      <c r="K477" t="str">
        <f>IF(Transport!$H$4="Multi-unit Residential",Data!K478,IF(Transport!$H$4="Education",Data!AS478,IF(Transport!$H$4="Mixed-use Building",AD481,Data!AB478)))</f>
        <v>?</v>
      </c>
      <c r="L477" t="str">
        <f>IF(Transport!$H$4="Multi-unit Residential",Data!L478,IF(Transport!$H$4="Education",Data!AT478,IF(Transport!$H$4="Mixed-use Building",AE481,Data!AC478)))</f>
        <v>?</v>
      </c>
      <c r="M477">
        <f>IF(Transport!$H$4="Multi-unit Residential",Data!M478,IF(Transport!$H$4="Education",Data!AU478,IF(Transport!$H$4="Mixed-use Building",AF481,Data!AD478)))</f>
        <v>0.02</v>
      </c>
      <c r="N477" t="str">
        <f>IF(Transport!$H$4="Multi-unit Residential",Data!N478,IF(Transport!$H$4="Education",Data!AV478,IF(Transport!$H$4="Mixed-use Building",AG481,Data!AE478)))</f>
        <v>?</v>
      </c>
      <c r="O477">
        <f>IF(Transport!$H$4="Multi-unit Residential",Data!O478,IF(Transport!$H$4="Education",Data!AW478,IF(Transport!$H$4="Mixed-use Building",AH481,Data!AF478)))</f>
        <v>174.80011159999901</v>
      </c>
      <c r="P477">
        <f>IF(Transport!$H$4="Multi-unit Residential",Data!P478,IF(Transport!$H$4="Education",Data!AX478,IF(Transport!$H$4="Mixed-use Building",AI481,Data!AG478)))</f>
        <v>-36.95592834</v>
      </c>
    </row>
    <row r="478" spans="1:16" x14ac:dyDescent="0.55000000000000004">
      <c r="A478">
        <f>IF(Transport!$H$4="Multi-unit Residential",Data!A479,IF(Transport!$H$4="Education",Data!AI479,IF(Transport!$H$4="Mixed-use Building",T482,Data!R479)))</f>
        <v>148700</v>
      </c>
      <c r="B478" t="str">
        <f>IF(Transport!$H$4="Multi-unit Residential",Data!B479,IF(Transport!$H$4="Education",Data!AJ479,IF(Transport!$H$4="Mixed-use Building",U482,Data!S479)))</f>
        <v>Ostend</v>
      </c>
      <c r="C478" t="str">
        <f>IF(Transport!$H$4="Multi-unit Residential",Data!C479,IF(Transport!$H$4="Education",Data!AK479,IF(Transport!$H$4="Mixed-use Building",V482,Data!T479)))</f>
        <v>New Zealand</v>
      </c>
      <c r="D478">
        <f>IF(Transport!$H$4="Multi-unit Residential",Data!D479,IF(Transport!$H$4="Education",Data!AL479,IF(Transport!$H$4="Mixed-use Building",W482,Data!U479)))</f>
        <v>0</v>
      </c>
      <c r="E478">
        <f>IF(Transport!$H$4="Multi-unit Residential",Data!E479,IF(Transport!$H$4="Education",Data!AM479,IF(Transport!$H$4="Mixed-use Building",X482,Data!V479)))</f>
        <v>0.03</v>
      </c>
      <c r="F478">
        <f>IF(Transport!$H$4="Multi-unit Residential",Data!F479,IF(Transport!$H$4="Education",Data!AN479,IF(Transport!$H$4="Mixed-use Building",Y482,Data!W479)))</f>
        <v>0</v>
      </c>
      <c r="G478">
        <f>IF(Transport!$H$4="Multi-unit Residential",Data!G479,IF(Transport!$H$4="Education",Data!AO479,IF(Transport!$H$4="Mixed-use Building",Z482,Data!X479)))</f>
        <v>0</v>
      </c>
      <c r="H478">
        <f>IF(Transport!$H$4="Multi-unit Residential",Data!H479,IF(Transport!$H$4="Education",Data!AP479,IF(Transport!$H$4="Mixed-use Building",AA482,Data!Y479)))</f>
        <v>0.86</v>
      </c>
      <c r="I478">
        <f>IF(Transport!$H$4="Multi-unit Residential",Data!I479,IF(Transport!$H$4="Education",Data!AQ479,IF(Transport!$H$4="Mixed-use Building",AB482,Data!Z479)))</f>
        <v>0.02</v>
      </c>
      <c r="J478">
        <f>IF(Transport!$H$4="Multi-unit Residential",Data!J479,IF(Transport!$H$4="Education",Data!AR479,IF(Transport!$H$4="Mixed-use Building",AC482,Data!AA479)))</f>
        <v>0</v>
      </c>
      <c r="K478">
        <f>IF(Transport!$H$4="Multi-unit Residential",Data!K479,IF(Transport!$H$4="Education",Data!AS479,IF(Transport!$H$4="Mixed-use Building",AD482,Data!AB479)))</f>
        <v>0</v>
      </c>
      <c r="L478">
        <f>IF(Transport!$H$4="Multi-unit Residential",Data!L479,IF(Transport!$H$4="Education",Data!AT479,IF(Transport!$H$4="Mixed-use Building",AE482,Data!AC479)))</f>
        <v>0.09</v>
      </c>
      <c r="M478">
        <f>IF(Transport!$H$4="Multi-unit Residential",Data!M479,IF(Transport!$H$4="Education",Data!AU479,IF(Transport!$H$4="Mixed-use Building",AF482,Data!AD479)))</f>
        <v>0.02</v>
      </c>
      <c r="N478">
        <f>IF(Transport!$H$4="Multi-unit Residential",Data!N479,IF(Transport!$H$4="Education",Data!AV479,IF(Transport!$H$4="Mixed-use Building",AG482,Data!AE479)))</f>
        <v>2.16964578548192</v>
      </c>
      <c r="O478">
        <f>IF(Transport!$H$4="Multi-unit Residential",Data!O479,IF(Transport!$H$4="Education",Data!AW479,IF(Transport!$H$4="Mixed-use Building",AH482,Data!AF479)))</f>
        <v>175.05220469999901</v>
      </c>
      <c r="P478">
        <f>IF(Transport!$H$4="Multi-unit Residential",Data!P479,IF(Transport!$H$4="Education",Data!AX479,IF(Transport!$H$4="Mixed-use Building",AI482,Data!AG479)))</f>
        <v>-36.792638320000002</v>
      </c>
    </row>
    <row r="479" spans="1:16" x14ac:dyDescent="0.55000000000000004">
      <c r="A479">
        <f>IF(Transport!$H$4="Multi-unit Residential",Data!A480,IF(Transport!$H$4="Education",Data!AI480,IF(Transport!$H$4="Mixed-use Building",T483,Data!R480)))</f>
        <v>148800</v>
      </c>
      <c r="B479" t="str">
        <f>IF(Transport!$H$4="Multi-unit Residential",Data!B480,IF(Transport!$H$4="Education",Data!AJ480,IF(Transport!$H$4="Mixed-use Building",U483,Data!S480)))</f>
        <v>Half Moon Bay North East</v>
      </c>
      <c r="C479" t="str">
        <f>IF(Transport!$H$4="Multi-unit Residential",Data!C480,IF(Transport!$H$4="Education",Data!AK480,IF(Transport!$H$4="Mixed-use Building",V483,Data!T480)))</f>
        <v>New Zealand</v>
      </c>
      <c r="D479">
        <f>IF(Transport!$H$4="Multi-unit Residential",Data!D480,IF(Transport!$H$4="Education",Data!AL480,IF(Transport!$H$4="Mixed-use Building",W483,Data!U480)))</f>
        <v>0</v>
      </c>
      <c r="E479">
        <f>IF(Transport!$H$4="Multi-unit Residential",Data!E480,IF(Transport!$H$4="Education",Data!AM480,IF(Transport!$H$4="Mixed-use Building",X483,Data!V480)))</f>
        <v>0</v>
      </c>
      <c r="F479">
        <f>IF(Transport!$H$4="Multi-unit Residential",Data!F480,IF(Transport!$H$4="Education",Data!AN480,IF(Transport!$H$4="Mixed-use Building",Y483,Data!W480)))</f>
        <v>0</v>
      </c>
      <c r="G479">
        <f>IF(Transport!$H$4="Multi-unit Residential",Data!G480,IF(Transport!$H$4="Education",Data!AO480,IF(Transport!$H$4="Mixed-use Building",Z483,Data!X480)))</f>
        <v>0</v>
      </c>
      <c r="H479">
        <f>IF(Transport!$H$4="Multi-unit Residential",Data!H480,IF(Transport!$H$4="Education",Data!AP480,IF(Transport!$H$4="Mixed-use Building",AA483,Data!Y480)))</f>
        <v>1</v>
      </c>
      <c r="I479">
        <f>IF(Transport!$H$4="Multi-unit Residential",Data!I480,IF(Transport!$H$4="Education",Data!AQ480,IF(Transport!$H$4="Mixed-use Building",AB483,Data!Z480)))</f>
        <v>0</v>
      </c>
      <c r="J479">
        <f>IF(Transport!$H$4="Multi-unit Residential",Data!J480,IF(Transport!$H$4="Education",Data!AR480,IF(Transport!$H$4="Mixed-use Building",AC483,Data!AA480)))</f>
        <v>0</v>
      </c>
      <c r="K479">
        <f>IF(Transport!$H$4="Multi-unit Residential",Data!K480,IF(Transport!$H$4="Education",Data!AS480,IF(Transport!$H$4="Mixed-use Building",AD483,Data!AB480)))</f>
        <v>0</v>
      </c>
      <c r="L479">
        <f>IF(Transport!$H$4="Multi-unit Residential",Data!L480,IF(Transport!$H$4="Education",Data!AT480,IF(Transport!$H$4="Mixed-use Building",AE483,Data!AC480)))</f>
        <v>0</v>
      </c>
      <c r="M479">
        <f>IF(Transport!$H$4="Multi-unit Residential",Data!M480,IF(Transport!$H$4="Education",Data!AU480,IF(Transport!$H$4="Mixed-use Building",AF483,Data!AD480)))</f>
        <v>0.02</v>
      </c>
      <c r="N479">
        <f>IF(Transport!$H$4="Multi-unit Residential",Data!N480,IF(Transport!$H$4="Education",Data!AV480,IF(Transport!$H$4="Mixed-use Building",AG483,Data!AE480)))</f>
        <v>0.41948360056526202</v>
      </c>
      <c r="O479">
        <f>IF(Transport!$H$4="Multi-unit Residential",Data!O480,IF(Transport!$H$4="Education",Data!AW480,IF(Transport!$H$4="Mixed-use Building",AH483,Data!AF480)))</f>
        <v>174.90494659999999</v>
      </c>
      <c r="P479">
        <f>IF(Transport!$H$4="Multi-unit Residential",Data!P480,IF(Transport!$H$4="Education",Data!AX480,IF(Transport!$H$4="Mixed-use Building",AI483,Data!AG480)))</f>
        <v>-36.886455679999997</v>
      </c>
    </row>
    <row r="480" spans="1:16" x14ac:dyDescent="0.55000000000000004">
      <c r="A480">
        <f>IF(Transport!$H$4="Multi-unit Residential",Data!A481,IF(Transport!$H$4="Education",Data!AI481,IF(Transport!$H$4="Mixed-use Building",T484,Data!R481)))</f>
        <v>148900</v>
      </c>
      <c r="B480" t="str">
        <f>IF(Transport!$H$4="Multi-unit Residential",Data!B481,IF(Transport!$H$4="Education",Data!AJ481,IF(Transport!$H$4="Mixed-use Building",U484,Data!S481)))</f>
        <v>Mangere West</v>
      </c>
      <c r="C480" t="str">
        <f>IF(Transport!$H$4="Multi-unit Residential",Data!C481,IF(Transport!$H$4="Education",Data!AK481,IF(Transport!$H$4="Mixed-use Building",V484,Data!T481)))</f>
        <v>New Zealand</v>
      </c>
      <c r="D480">
        <f>IF(Transport!$H$4="Multi-unit Residential",Data!D481,IF(Transport!$H$4="Education",Data!AL481,IF(Transport!$H$4="Mixed-use Building",W484,Data!U481)))</f>
        <v>0</v>
      </c>
      <c r="E480">
        <f>IF(Transport!$H$4="Multi-unit Residential",Data!E481,IF(Transport!$H$4="Education",Data!AM481,IF(Transport!$H$4="Mixed-use Building",X484,Data!V481)))</f>
        <v>0</v>
      </c>
      <c r="F480">
        <f>IF(Transport!$H$4="Multi-unit Residential",Data!F481,IF(Transport!$H$4="Education",Data!AN481,IF(Transport!$H$4="Mixed-use Building",Y484,Data!W481)))</f>
        <v>0</v>
      </c>
      <c r="G480">
        <f>IF(Transport!$H$4="Multi-unit Residential",Data!G481,IF(Transport!$H$4="Education",Data!AO481,IF(Transport!$H$4="Mixed-use Building",Z484,Data!X481)))</f>
        <v>0</v>
      </c>
      <c r="H480">
        <f>IF(Transport!$H$4="Multi-unit Residential",Data!H481,IF(Transport!$H$4="Education",Data!AP481,IF(Transport!$H$4="Mixed-use Building",AA484,Data!Y481)))</f>
        <v>0.56000000000000005</v>
      </c>
      <c r="I480">
        <f>IF(Transport!$H$4="Multi-unit Residential",Data!I481,IF(Transport!$H$4="Education",Data!AQ481,IF(Transport!$H$4="Mixed-use Building",AB484,Data!Z481)))</f>
        <v>0</v>
      </c>
      <c r="J480">
        <f>IF(Transport!$H$4="Multi-unit Residential",Data!J481,IF(Transport!$H$4="Education",Data!AR481,IF(Transport!$H$4="Mixed-use Building",AC484,Data!AA481)))</f>
        <v>0</v>
      </c>
      <c r="K480">
        <f>IF(Transport!$H$4="Multi-unit Residential",Data!K481,IF(Transport!$H$4="Education",Data!AS481,IF(Transport!$H$4="Mixed-use Building",AD484,Data!AB481)))</f>
        <v>0</v>
      </c>
      <c r="L480">
        <f>IF(Transport!$H$4="Multi-unit Residential",Data!L481,IF(Transport!$H$4="Education",Data!AT481,IF(Transport!$H$4="Mixed-use Building",AE484,Data!AC481)))</f>
        <v>0.44</v>
      </c>
      <c r="M480">
        <f>IF(Transport!$H$4="Multi-unit Residential",Data!M481,IF(Transport!$H$4="Education",Data!AU481,IF(Transport!$H$4="Mixed-use Building",AF484,Data!AD481)))</f>
        <v>0.02</v>
      </c>
      <c r="N480">
        <f>IF(Transport!$H$4="Multi-unit Residential",Data!N481,IF(Transport!$H$4="Education",Data!AV481,IF(Transport!$H$4="Mixed-use Building",AG484,Data!AE481)))</f>
        <v>0.477457256387534</v>
      </c>
      <c r="O480">
        <f>IF(Transport!$H$4="Multi-unit Residential",Data!O481,IF(Transport!$H$4="Education",Data!AW481,IF(Transport!$H$4="Mixed-use Building",AH484,Data!AF481)))</f>
        <v>174.79001450000001</v>
      </c>
      <c r="P480">
        <f>IF(Transport!$H$4="Multi-unit Residential",Data!P481,IF(Transport!$H$4="Education",Data!AX481,IF(Transport!$H$4="Mixed-use Building",AI484,Data!AG481)))</f>
        <v>-36.965643839999998</v>
      </c>
    </row>
    <row r="481" spans="1:16" x14ac:dyDescent="0.55000000000000004">
      <c r="A481">
        <f>IF(Transport!$H$4="Multi-unit Residential",Data!A482,IF(Transport!$H$4="Education",Data!AI482,IF(Transport!$H$4="Mixed-use Building",T485,Data!R482)))</f>
        <v>149000</v>
      </c>
      <c r="B481" t="str">
        <f>IF(Transport!$H$4="Multi-unit Residential",Data!B482,IF(Transport!$H$4="Education",Data!AJ482,IF(Transport!$H$4="Mixed-use Building",U485,Data!S482)))</f>
        <v>Pakuranga West</v>
      </c>
      <c r="C481" t="str">
        <f>IF(Transport!$H$4="Multi-unit Residential",Data!C482,IF(Transport!$H$4="Education",Data!AK482,IF(Transport!$H$4="Mixed-use Building",V485,Data!T482)))</f>
        <v>New Zealand</v>
      </c>
      <c r="D481">
        <f>IF(Transport!$H$4="Multi-unit Residential",Data!D482,IF(Transport!$H$4="Education",Data!AL482,IF(Transport!$H$4="Mixed-use Building",W485,Data!U482)))</f>
        <v>0</v>
      </c>
      <c r="E481">
        <f>IF(Transport!$H$4="Multi-unit Residential",Data!E482,IF(Transport!$H$4="Education",Data!AM482,IF(Transport!$H$4="Mixed-use Building",X485,Data!V482)))</f>
        <v>0</v>
      </c>
      <c r="F481">
        <f>IF(Transport!$H$4="Multi-unit Residential",Data!F482,IF(Transport!$H$4="Education",Data!AN482,IF(Transport!$H$4="Mixed-use Building",Y485,Data!W482)))</f>
        <v>0</v>
      </c>
      <c r="G481">
        <f>IF(Transport!$H$4="Multi-unit Residential",Data!G482,IF(Transport!$H$4="Education",Data!AO482,IF(Transport!$H$4="Mixed-use Building",Z485,Data!X482)))</f>
        <v>0</v>
      </c>
      <c r="H481">
        <f>IF(Transport!$H$4="Multi-unit Residential",Data!H482,IF(Transport!$H$4="Education",Data!AP482,IF(Transport!$H$4="Mixed-use Building",AA485,Data!Y482)))</f>
        <v>0.88</v>
      </c>
      <c r="I481">
        <f>IF(Transport!$H$4="Multi-unit Residential",Data!I482,IF(Transport!$H$4="Education",Data!AQ482,IF(Transport!$H$4="Mixed-use Building",AB485,Data!Z482)))</f>
        <v>0</v>
      </c>
      <c r="J481">
        <f>IF(Transport!$H$4="Multi-unit Residential",Data!J482,IF(Transport!$H$4="Education",Data!AR482,IF(Transport!$H$4="Mixed-use Building",AC485,Data!AA482)))</f>
        <v>0</v>
      </c>
      <c r="K481">
        <f>IF(Transport!$H$4="Multi-unit Residential",Data!K482,IF(Transport!$H$4="Education",Data!AS482,IF(Transport!$H$4="Mixed-use Building",AD485,Data!AB482)))</f>
        <v>0</v>
      </c>
      <c r="L481">
        <f>IF(Transport!$H$4="Multi-unit Residential",Data!L482,IF(Transport!$H$4="Education",Data!AT482,IF(Transport!$H$4="Mixed-use Building",AE485,Data!AC482)))</f>
        <v>0.12</v>
      </c>
      <c r="M481">
        <f>IF(Transport!$H$4="Multi-unit Residential",Data!M482,IF(Transport!$H$4="Education",Data!AU482,IF(Transport!$H$4="Mixed-use Building",AF485,Data!AD482)))</f>
        <v>0.02</v>
      </c>
      <c r="N481">
        <f>IF(Transport!$H$4="Multi-unit Residential",Data!N482,IF(Transport!$H$4="Education",Data!AV482,IF(Transport!$H$4="Mixed-use Building",AG485,Data!AE482)))</f>
        <v>3.1874806383878198</v>
      </c>
      <c r="O481">
        <f>IF(Transport!$H$4="Multi-unit Residential",Data!O482,IF(Transport!$H$4="Education",Data!AW482,IF(Transport!$H$4="Mixed-use Building",AH485,Data!AF482)))</f>
        <v>174.86882679999999</v>
      </c>
      <c r="P481">
        <f>IF(Transport!$H$4="Multi-unit Residential",Data!P482,IF(Transport!$H$4="Education",Data!AX482,IF(Transport!$H$4="Mixed-use Building",AI485,Data!AG482)))</f>
        <v>-36.918190209999999</v>
      </c>
    </row>
    <row r="482" spans="1:16" x14ac:dyDescent="0.55000000000000004">
      <c r="A482">
        <f>IF(Transport!$H$4="Multi-unit Residential",Data!A483,IF(Transport!$H$4="Education",Data!AI483,IF(Transport!$H$4="Mixed-use Building",T486,Data!R483)))</f>
        <v>149100</v>
      </c>
      <c r="B482" t="str">
        <f>IF(Transport!$H$4="Multi-unit Residential",Data!B483,IF(Transport!$H$4="Education",Data!AJ483,IF(Transport!$H$4="Mixed-use Building",U486,Data!S483)))</f>
        <v>Mount Wellington South West</v>
      </c>
      <c r="C482" t="str">
        <f>IF(Transport!$H$4="Multi-unit Residential",Data!C483,IF(Transport!$H$4="Education",Data!AK483,IF(Transport!$H$4="Mixed-use Building",V486,Data!T483)))</f>
        <v>New Zealand</v>
      </c>
      <c r="D482" t="str">
        <f>IF(Transport!$H$4="Multi-unit Residential",Data!D483,IF(Transport!$H$4="Education",Data!AL483,IF(Transport!$H$4="Mixed-use Building",W486,Data!U483)))</f>
        <v>?</v>
      </c>
      <c r="E482" t="str">
        <f>IF(Transport!$H$4="Multi-unit Residential",Data!E483,IF(Transport!$H$4="Education",Data!AM483,IF(Transport!$H$4="Mixed-use Building",X486,Data!V483)))</f>
        <v>?</v>
      </c>
      <c r="F482" t="str">
        <f>IF(Transport!$H$4="Multi-unit Residential",Data!F483,IF(Transport!$H$4="Education",Data!AN483,IF(Transport!$H$4="Mixed-use Building",Y486,Data!W483)))</f>
        <v>?</v>
      </c>
      <c r="G482">
        <f>IF(Transport!$H$4="Multi-unit Residential",Data!G483,IF(Transport!$H$4="Education",Data!AO483,IF(Transport!$H$4="Mixed-use Building",Z486,Data!X483)))</f>
        <v>0</v>
      </c>
      <c r="H482" t="str">
        <f>IF(Transport!$H$4="Multi-unit Residential",Data!H483,IF(Transport!$H$4="Education",Data!AP483,IF(Transport!$H$4="Mixed-use Building",AA486,Data!Y483)))</f>
        <v>?</v>
      </c>
      <c r="I482" t="str">
        <f>IF(Transport!$H$4="Multi-unit Residential",Data!I483,IF(Transport!$H$4="Education",Data!AQ483,IF(Transport!$H$4="Mixed-use Building",AB486,Data!Z483)))</f>
        <v>?</v>
      </c>
      <c r="J482">
        <f>IF(Transport!$H$4="Multi-unit Residential",Data!J483,IF(Transport!$H$4="Education",Data!AR483,IF(Transport!$H$4="Mixed-use Building",AC486,Data!AA483)))</f>
        <v>0</v>
      </c>
      <c r="K482" t="str">
        <f>IF(Transport!$H$4="Multi-unit Residential",Data!K483,IF(Transport!$H$4="Education",Data!AS483,IF(Transport!$H$4="Mixed-use Building",AD486,Data!AB483)))</f>
        <v>?</v>
      </c>
      <c r="L482" t="str">
        <f>IF(Transport!$H$4="Multi-unit Residential",Data!L483,IF(Transport!$H$4="Education",Data!AT483,IF(Transport!$H$4="Mixed-use Building",AE486,Data!AC483)))</f>
        <v>?</v>
      </c>
      <c r="M482">
        <f>IF(Transport!$H$4="Multi-unit Residential",Data!M483,IF(Transport!$H$4="Education",Data!AU483,IF(Transport!$H$4="Mixed-use Building",AF486,Data!AD483)))</f>
        <v>0.02</v>
      </c>
      <c r="N482" t="str">
        <f>IF(Transport!$H$4="Multi-unit Residential",Data!N483,IF(Transport!$H$4="Education",Data!AV483,IF(Transport!$H$4="Mixed-use Building",AG486,Data!AE483)))</f>
        <v>?</v>
      </c>
      <c r="O482">
        <f>IF(Transport!$H$4="Multi-unit Residential",Data!O483,IF(Transport!$H$4="Education",Data!AW483,IF(Transport!$H$4="Mixed-use Building",AH486,Data!AF483)))</f>
        <v>174.8459642</v>
      </c>
      <c r="P482">
        <f>IF(Transport!$H$4="Multi-unit Residential",Data!P483,IF(Transport!$H$4="Education",Data!AX483,IF(Transport!$H$4="Mixed-use Building",AI486,Data!AG483)))</f>
        <v>-36.931130940000003</v>
      </c>
    </row>
    <row r="483" spans="1:16" x14ac:dyDescent="0.55000000000000004">
      <c r="A483">
        <f>IF(Transport!$H$4="Multi-unit Residential",Data!A484,IF(Transport!$H$4="Education",Data!AI484,IF(Transport!$H$4="Mixed-use Building",T487,Data!R484)))</f>
        <v>149200</v>
      </c>
      <c r="B483" t="str">
        <f>IF(Transport!$H$4="Multi-unit Residential",Data!B484,IF(Transport!$H$4="Education",Data!AJ484,IF(Transport!$H$4="Mixed-use Building",U487,Data!S484)))</f>
        <v>Sunnyhills East</v>
      </c>
      <c r="C483" t="str">
        <f>IF(Transport!$H$4="Multi-unit Residential",Data!C484,IF(Transport!$H$4="Education",Data!AK484,IF(Transport!$H$4="Mixed-use Building",V487,Data!T484)))</f>
        <v>New Zealand</v>
      </c>
      <c r="D483">
        <f>IF(Transport!$H$4="Multi-unit Residential",Data!D484,IF(Transport!$H$4="Education",Data!AL484,IF(Transport!$H$4="Mixed-use Building",W487,Data!U484)))</f>
        <v>0</v>
      </c>
      <c r="E483">
        <f>IF(Transport!$H$4="Multi-unit Residential",Data!E484,IF(Transport!$H$4="Education",Data!AM484,IF(Transport!$H$4="Mixed-use Building",X487,Data!V484)))</f>
        <v>0</v>
      </c>
      <c r="F483">
        <f>IF(Transport!$H$4="Multi-unit Residential",Data!F484,IF(Transport!$H$4="Education",Data!AN484,IF(Transport!$H$4="Mixed-use Building",Y487,Data!W484)))</f>
        <v>0</v>
      </c>
      <c r="G483">
        <f>IF(Transport!$H$4="Multi-unit Residential",Data!G484,IF(Transport!$H$4="Education",Data!AO484,IF(Transport!$H$4="Mixed-use Building",Z487,Data!X484)))</f>
        <v>0</v>
      </c>
      <c r="H483">
        <f>IF(Transport!$H$4="Multi-unit Residential",Data!H484,IF(Transport!$H$4="Education",Data!AP484,IF(Transport!$H$4="Mixed-use Building",AA487,Data!Y484)))</f>
        <v>1</v>
      </c>
      <c r="I483">
        <f>IF(Transport!$H$4="Multi-unit Residential",Data!I484,IF(Transport!$H$4="Education",Data!AQ484,IF(Transport!$H$4="Mixed-use Building",AB487,Data!Z484)))</f>
        <v>0</v>
      </c>
      <c r="J483">
        <f>IF(Transport!$H$4="Multi-unit Residential",Data!J484,IF(Transport!$H$4="Education",Data!AR484,IF(Transport!$H$4="Mixed-use Building",AC487,Data!AA484)))</f>
        <v>0</v>
      </c>
      <c r="K483">
        <f>IF(Transport!$H$4="Multi-unit Residential",Data!K484,IF(Transport!$H$4="Education",Data!AS484,IF(Transport!$H$4="Mixed-use Building",AD487,Data!AB484)))</f>
        <v>0</v>
      </c>
      <c r="L483">
        <f>IF(Transport!$H$4="Multi-unit Residential",Data!L484,IF(Transport!$H$4="Education",Data!AT484,IF(Transport!$H$4="Mixed-use Building",AE487,Data!AC484)))</f>
        <v>0</v>
      </c>
      <c r="M483">
        <f>IF(Transport!$H$4="Multi-unit Residential",Data!M484,IF(Transport!$H$4="Education",Data!AU484,IF(Transport!$H$4="Mixed-use Building",AF487,Data!AD484)))</f>
        <v>0.02</v>
      </c>
      <c r="N483" t="str">
        <f>IF(Transport!$H$4="Multi-unit Residential",Data!N484,IF(Transport!$H$4="Education",Data!AV484,IF(Transport!$H$4="Mixed-use Building",AG487,Data!AE484)))</f>
        <v>?</v>
      </c>
      <c r="O483">
        <f>IF(Transport!$H$4="Multi-unit Residential",Data!O484,IF(Transport!$H$4="Education",Data!AW484,IF(Transport!$H$4="Mixed-use Building",AH487,Data!AF484)))</f>
        <v>174.89140689999999</v>
      </c>
      <c r="P483">
        <f>IF(Transport!$H$4="Multi-unit Residential",Data!P484,IF(Transport!$H$4="Education",Data!AX484,IF(Transport!$H$4="Mixed-use Building",AI487,Data!AG484)))</f>
        <v>-36.901379980000002</v>
      </c>
    </row>
    <row r="484" spans="1:16" x14ac:dyDescent="0.55000000000000004">
      <c r="A484">
        <f>IF(Transport!$H$4="Multi-unit Residential",Data!A485,IF(Transport!$H$4="Education",Data!AI485,IF(Transport!$H$4="Mixed-use Building",T488,Data!R485)))</f>
        <v>149300</v>
      </c>
      <c r="B484" t="str">
        <f>IF(Transport!$H$4="Multi-unit Residential",Data!B485,IF(Transport!$H$4="Education",Data!AJ485,IF(Transport!$H$4="Mixed-use Building",U488,Data!S485)))</f>
        <v>Half Moon Bay South East</v>
      </c>
      <c r="C484" t="str">
        <f>IF(Transport!$H$4="Multi-unit Residential",Data!C485,IF(Transport!$H$4="Education",Data!AK485,IF(Transport!$H$4="Mixed-use Building",V488,Data!T485)))</f>
        <v>New Zealand</v>
      </c>
      <c r="D484">
        <f>IF(Transport!$H$4="Multi-unit Residential",Data!D485,IF(Transport!$H$4="Education",Data!AL485,IF(Transport!$H$4="Mixed-use Building",W488,Data!U485)))</f>
        <v>0</v>
      </c>
      <c r="E484">
        <f>IF(Transport!$H$4="Multi-unit Residential",Data!E485,IF(Transport!$H$4="Education",Data!AM485,IF(Transport!$H$4="Mixed-use Building",X488,Data!V485)))</f>
        <v>0</v>
      </c>
      <c r="F484">
        <f>IF(Transport!$H$4="Multi-unit Residential",Data!F485,IF(Transport!$H$4="Education",Data!AN485,IF(Transport!$H$4="Mixed-use Building",Y488,Data!W485)))</f>
        <v>0</v>
      </c>
      <c r="G484">
        <f>IF(Transport!$H$4="Multi-unit Residential",Data!G485,IF(Transport!$H$4="Education",Data!AO485,IF(Transport!$H$4="Mixed-use Building",Z488,Data!X485)))</f>
        <v>0</v>
      </c>
      <c r="H484">
        <f>IF(Transport!$H$4="Multi-unit Residential",Data!H485,IF(Transport!$H$4="Education",Data!AP485,IF(Transport!$H$4="Mixed-use Building",AA488,Data!Y485)))</f>
        <v>1</v>
      </c>
      <c r="I484">
        <f>IF(Transport!$H$4="Multi-unit Residential",Data!I485,IF(Transport!$H$4="Education",Data!AQ485,IF(Transport!$H$4="Mixed-use Building",AB488,Data!Z485)))</f>
        <v>0</v>
      </c>
      <c r="J484">
        <f>IF(Transport!$H$4="Multi-unit Residential",Data!J485,IF(Transport!$H$4="Education",Data!AR485,IF(Transport!$H$4="Mixed-use Building",AC488,Data!AA485)))</f>
        <v>0</v>
      </c>
      <c r="K484">
        <f>IF(Transport!$H$4="Multi-unit Residential",Data!K485,IF(Transport!$H$4="Education",Data!AS485,IF(Transport!$H$4="Mixed-use Building",AD488,Data!AB485)))</f>
        <v>0</v>
      </c>
      <c r="L484">
        <f>IF(Transport!$H$4="Multi-unit Residential",Data!L485,IF(Transport!$H$4="Education",Data!AT485,IF(Transport!$H$4="Mixed-use Building",AE488,Data!AC485)))</f>
        <v>0</v>
      </c>
      <c r="M484">
        <f>IF(Transport!$H$4="Multi-unit Residential",Data!M485,IF(Transport!$H$4="Education",Data!AU485,IF(Transport!$H$4="Mixed-use Building",AF488,Data!AD485)))</f>
        <v>0.02</v>
      </c>
      <c r="N484">
        <f>IF(Transport!$H$4="Multi-unit Residential",Data!N485,IF(Transport!$H$4="Education",Data!AV485,IF(Transport!$H$4="Mixed-use Building",AG488,Data!AE485)))</f>
        <v>1.8085416672322201</v>
      </c>
      <c r="O484">
        <f>IF(Transport!$H$4="Multi-unit Residential",Data!O485,IF(Transport!$H$4="Education",Data!AW485,IF(Transport!$H$4="Mixed-use Building",AH488,Data!AF485)))</f>
        <v>174.9025249</v>
      </c>
      <c r="P484">
        <f>IF(Transport!$H$4="Multi-unit Residential",Data!P485,IF(Transport!$H$4="Education",Data!AX485,IF(Transport!$H$4="Mixed-use Building",AI488,Data!AG485)))</f>
        <v>-36.894665869999997</v>
      </c>
    </row>
    <row r="485" spans="1:16" x14ac:dyDescent="0.55000000000000004">
      <c r="A485">
        <f>IF(Transport!$H$4="Multi-unit Residential",Data!A486,IF(Transport!$H$4="Education",Data!AI486,IF(Transport!$H$4="Mixed-use Building",T489,Data!R486)))</f>
        <v>149400</v>
      </c>
      <c r="B485" t="str">
        <f>IF(Transport!$H$4="Multi-unit Residential",Data!B486,IF(Transport!$H$4="Education",Data!AJ486,IF(Transport!$H$4="Mixed-use Building",U489,Data!S486)))</f>
        <v>Favona East</v>
      </c>
      <c r="C485" t="str">
        <f>IF(Transport!$H$4="Multi-unit Residential",Data!C486,IF(Transport!$H$4="Education",Data!AK486,IF(Transport!$H$4="Mixed-use Building",V489,Data!T486)))</f>
        <v>New Zealand</v>
      </c>
      <c r="D485">
        <f>IF(Transport!$H$4="Multi-unit Residential",Data!D486,IF(Transport!$H$4="Education",Data!AL486,IF(Transport!$H$4="Mixed-use Building",W489,Data!U486)))</f>
        <v>0</v>
      </c>
      <c r="E485">
        <f>IF(Transport!$H$4="Multi-unit Residential",Data!E486,IF(Transport!$H$4="Education",Data!AM486,IF(Transport!$H$4="Mixed-use Building",X489,Data!V486)))</f>
        <v>0</v>
      </c>
      <c r="F485">
        <f>IF(Transport!$H$4="Multi-unit Residential",Data!F486,IF(Transport!$H$4="Education",Data!AN486,IF(Transport!$H$4="Mixed-use Building",Y489,Data!W486)))</f>
        <v>0</v>
      </c>
      <c r="G485">
        <f>IF(Transport!$H$4="Multi-unit Residential",Data!G486,IF(Transport!$H$4="Education",Data!AO486,IF(Transport!$H$4="Mixed-use Building",Z489,Data!X486)))</f>
        <v>0</v>
      </c>
      <c r="H485">
        <f>IF(Transport!$H$4="Multi-unit Residential",Data!H486,IF(Transport!$H$4="Education",Data!AP486,IF(Transport!$H$4="Mixed-use Building",AA489,Data!Y486)))</f>
        <v>1</v>
      </c>
      <c r="I485">
        <f>IF(Transport!$H$4="Multi-unit Residential",Data!I486,IF(Transport!$H$4="Education",Data!AQ486,IF(Transport!$H$4="Mixed-use Building",AB489,Data!Z486)))</f>
        <v>0</v>
      </c>
      <c r="J485">
        <f>IF(Transport!$H$4="Multi-unit Residential",Data!J486,IF(Transport!$H$4="Education",Data!AR486,IF(Transport!$H$4="Mixed-use Building",AC489,Data!AA486)))</f>
        <v>0</v>
      </c>
      <c r="K485">
        <f>IF(Transport!$H$4="Multi-unit Residential",Data!K486,IF(Transport!$H$4="Education",Data!AS486,IF(Transport!$H$4="Mixed-use Building",AD489,Data!AB486)))</f>
        <v>0</v>
      </c>
      <c r="L485">
        <f>IF(Transport!$H$4="Multi-unit Residential",Data!L486,IF(Transport!$H$4="Education",Data!AT486,IF(Transport!$H$4="Mixed-use Building",AE489,Data!AC486)))</f>
        <v>0</v>
      </c>
      <c r="M485">
        <f>IF(Transport!$H$4="Multi-unit Residential",Data!M486,IF(Transport!$H$4="Education",Data!AU486,IF(Transport!$H$4="Mixed-use Building",AF489,Data!AD486)))</f>
        <v>0.02</v>
      </c>
      <c r="N485">
        <f>IF(Transport!$H$4="Multi-unit Residential",Data!N486,IF(Transport!$H$4="Education",Data!AV486,IF(Transport!$H$4="Mixed-use Building",AG489,Data!AE486)))</f>
        <v>0.83988515910754202</v>
      </c>
      <c r="O485">
        <f>IF(Transport!$H$4="Multi-unit Residential",Data!O486,IF(Transport!$H$4="Education",Data!AW486,IF(Transport!$H$4="Mixed-use Building",AH489,Data!AF486)))</f>
        <v>174.8108786</v>
      </c>
      <c r="P485">
        <f>IF(Transport!$H$4="Multi-unit Residential",Data!P486,IF(Transport!$H$4="Education",Data!AX486,IF(Transport!$H$4="Mixed-use Building",AI489,Data!AG486)))</f>
        <v>-36.95588747</v>
      </c>
    </row>
    <row r="486" spans="1:16" x14ac:dyDescent="0.55000000000000004">
      <c r="A486">
        <f>IF(Transport!$H$4="Multi-unit Residential",Data!A487,IF(Transport!$H$4="Education",Data!AI487,IF(Transport!$H$4="Mixed-use Building",T490,Data!R487)))</f>
        <v>149500</v>
      </c>
      <c r="B486" t="str">
        <f>IF(Transport!$H$4="Multi-unit Residential",Data!B487,IF(Transport!$H$4="Education",Data!AJ487,IF(Transport!$H$4="Mixed-use Building",U490,Data!S487)))</f>
        <v>Mount Wellington South East</v>
      </c>
      <c r="C486" t="str">
        <f>IF(Transport!$H$4="Multi-unit Residential",Data!C487,IF(Transport!$H$4="Education",Data!AK487,IF(Transport!$H$4="Mixed-use Building",V490,Data!T487)))</f>
        <v>New Zealand</v>
      </c>
      <c r="D486">
        <f>IF(Transport!$H$4="Multi-unit Residential",Data!D487,IF(Transport!$H$4="Education",Data!AL487,IF(Transport!$H$4="Mixed-use Building",W490,Data!U487)))</f>
        <v>0</v>
      </c>
      <c r="E486">
        <f>IF(Transport!$H$4="Multi-unit Residential",Data!E487,IF(Transport!$H$4="Education",Data!AM487,IF(Transport!$H$4="Mixed-use Building",X490,Data!V487)))</f>
        <v>0</v>
      </c>
      <c r="F486">
        <f>IF(Transport!$H$4="Multi-unit Residential",Data!F487,IF(Transport!$H$4="Education",Data!AN487,IF(Transport!$H$4="Mixed-use Building",Y490,Data!W487)))</f>
        <v>0</v>
      </c>
      <c r="G486">
        <f>IF(Transport!$H$4="Multi-unit Residential",Data!G487,IF(Transport!$H$4="Education",Data!AO487,IF(Transport!$H$4="Mixed-use Building",Z490,Data!X487)))</f>
        <v>0</v>
      </c>
      <c r="H486">
        <f>IF(Transport!$H$4="Multi-unit Residential",Data!H487,IF(Transport!$H$4="Education",Data!AP487,IF(Transport!$H$4="Mixed-use Building",AA490,Data!Y487)))</f>
        <v>1</v>
      </c>
      <c r="I486">
        <f>IF(Transport!$H$4="Multi-unit Residential",Data!I487,IF(Transport!$H$4="Education",Data!AQ487,IF(Transport!$H$4="Mixed-use Building",AB490,Data!Z487)))</f>
        <v>0</v>
      </c>
      <c r="J486">
        <f>IF(Transport!$H$4="Multi-unit Residential",Data!J487,IF(Transport!$H$4="Education",Data!AR487,IF(Transport!$H$4="Mixed-use Building",AC490,Data!AA487)))</f>
        <v>0</v>
      </c>
      <c r="K486">
        <f>IF(Transport!$H$4="Multi-unit Residential",Data!K487,IF(Transport!$H$4="Education",Data!AS487,IF(Transport!$H$4="Mixed-use Building",AD490,Data!AB487)))</f>
        <v>0</v>
      </c>
      <c r="L486">
        <f>IF(Transport!$H$4="Multi-unit Residential",Data!L487,IF(Transport!$H$4="Education",Data!AT487,IF(Transport!$H$4="Mixed-use Building",AE490,Data!AC487)))</f>
        <v>0</v>
      </c>
      <c r="M486">
        <f>IF(Transport!$H$4="Multi-unit Residential",Data!M487,IF(Transport!$H$4="Education",Data!AU487,IF(Transport!$H$4="Mixed-use Building",AF490,Data!AD487)))</f>
        <v>0.02</v>
      </c>
      <c r="N486">
        <f>IF(Transport!$H$4="Multi-unit Residential",Data!N487,IF(Transport!$H$4="Education",Data!AV487,IF(Transport!$H$4="Mixed-use Building",AG490,Data!AE487)))</f>
        <v>6.6555054743040998</v>
      </c>
      <c r="O486">
        <f>IF(Transport!$H$4="Multi-unit Residential",Data!O487,IF(Transport!$H$4="Education",Data!AW487,IF(Transport!$H$4="Mixed-use Building",AH490,Data!AF487)))</f>
        <v>174.8554437</v>
      </c>
      <c r="P486">
        <f>IF(Transport!$H$4="Multi-unit Residential",Data!P487,IF(Transport!$H$4="Education",Data!AX487,IF(Transport!$H$4="Mixed-use Building",AI490,Data!AG487)))</f>
        <v>-36.926991180000002</v>
      </c>
    </row>
    <row r="487" spans="1:16" x14ac:dyDescent="0.55000000000000004">
      <c r="A487">
        <f>IF(Transport!$H$4="Multi-unit Residential",Data!A488,IF(Transport!$H$4="Education",Data!AI488,IF(Transport!$H$4="Mixed-use Building",T491,Data!R488)))</f>
        <v>149600</v>
      </c>
      <c r="B487" t="str">
        <f>IF(Transport!$H$4="Multi-unit Residential",Data!B488,IF(Transport!$H$4="Education",Data!AJ488,IF(Transport!$H$4="Mixed-use Building",U491,Data!S488)))</f>
        <v>Otahuhu Industrial</v>
      </c>
      <c r="C487" t="str">
        <f>IF(Transport!$H$4="Multi-unit Residential",Data!C488,IF(Transport!$H$4="Education",Data!AK488,IF(Transport!$H$4="Mixed-use Building",V491,Data!T488)))</f>
        <v>New Zealand</v>
      </c>
      <c r="D487">
        <f>IF(Transport!$H$4="Multi-unit Residential",Data!D488,IF(Transport!$H$4="Education",Data!AL488,IF(Transport!$H$4="Mixed-use Building",W491,Data!U488)))</f>
        <v>0</v>
      </c>
      <c r="E487">
        <f>IF(Transport!$H$4="Multi-unit Residential",Data!E488,IF(Transport!$H$4="Education",Data!AM488,IF(Transport!$H$4="Mixed-use Building",X491,Data!V488)))</f>
        <v>0</v>
      </c>
      <c r="F487">
        <f>IF(Transport!$H$4="Multi-unit Residential",Data!F488,IF(Transport!$H$4="Education",Data!AN488,IF(Transport!$H$4="Mixed-use Building",Y491,Data!W488)))</f>
        <v>0</v>
      </c>
      <c r="G487">
        <f>IF(Transport!$H$4="Multi-unit Residential",Data!G488,IF(Transport!$H$4="Education",Data!AO488,IF(Transport!$H$4="Mixed-use Building",Z491,Data!X488)))</f>
        <v>0</v>
      </c>
      <c r="H487">
        <f>IF(Transport!$H$4="Multi-unit Residential",Data!H488,IF(Transport!$H$4="Education",Data!AP488,IF(Transport!$H$4="Mixed-use Building",AA491,Data!Y488)))</f>
        <v>1</v>
      </c>
      <c r="I487">
        <f>IF(Transport!$H$4="Multi-unit Residential",Data!I488,IF(Transport!$H$4="Education",Data!AQ488,IF(Transport!$H$4="Mixed-use Building",AB491,Data!Z488)))</f>
        <v>0</v>
      </c>
      <c r="J487">
        <f>IF(Transport!$H$4="Multi-unit Residential",Data!J488,IF(Transport!$H$4="Education",Data!AR488,IF(Transport!$H$4="Mixed-use Building",AC491,Data!AA488)))</f>
        <v>0</v>
      </c>
      <c r="K487">
        <f>IF(Transport!$H$4="Multi-unit Residential",Data!K488,IF(Transport!$H$4="Education",Data!AS488,IF(Transport!$H$4="Mixed-use Building",AD491,Data!AB488)))</f>
        <v>0</v>
      </c>
      <c r="L487">
        <f>IF(Transport!$H$4="Multi-unit Residential",Data!L488,IF(Transport!$H$4="Education",Data!AT488,IF(Transport!$H$4="Mixed-use Building",AE491,Data!AC488)))</f>
        <v>0</v>
      </c>
      <c r="M487">
        <f>IF(Transport!$H$4="Multi-unit Residential",Data!M488,IF(Transport!$H$4="Education",Data!AU488,IF(Transport!$H$4="Mixed-use Building",AF491,Data!AD488)))</f>
        <v>0.02</v>
      </c>
      <c r="N487">
        <f>IF(Transport!$H$4="Multi-unit Residential",Data!N488,IF(Transport!$H$4="Education",Data!AV488,IF(Transport!$H$4="Mixed-use Building",AG491,Data!AE488)))</f>
        <v>6.6323700268119801</v>
      </c>
      <c r="O487">
        <f>IF(Transport!$H$4="Multi-unit Residential",Data!O488,IF(Transport!$H$4="Education",Data!AW488,IF(Transport!$H$4="Mixed-use Building",AH491,Data!AF488)))</f>
        <v>174.8279842</v>
      </c>
      <c r="P487">
        <f>IF(Transport!$H$4="Multi-unit Residential",Data!P488,IF(Transport!$H$4="Education",Data!AX488,IF(Transport!$H$4="Mixed-use Building",AI491,Data!AG488)))</f>
        <v>-36.950170299999897</v>
      </c>
    </row>
    <row r="488" spans="1:16" x14ac:dyDescent="0.55000000000000004">
      <c r="A488">
        <f>IF(Transport!$H$4="Multi-unit Residential",Data!A489,IF(Transport!$H$4="Education",Data!AI489,IF(Transport!$H$4="Mixed-use Building",T492,Data!R489)))</f>
        <v>149700</v>
      </c>
      <c r="B488" t="str">
        <f>IF(Transport!$H$4="Multi-unit Residential",Data!B489,IF(Transport!$H$4="Education",Data!AJ489,IF(Transport!$H$4="Mixed-use Building",U492,Data!S489)))</f>
        <v>Bucklands Beach South</v>
      </c>
      <c r="C488" t="str">
        <f>IF(Transport!$H$4="Multi-unit Residential",Data!C489,IF(Transport!$H$4="Education",Data!AK489,IF(Transport!$H$4="Mixed-use Building",V492,Data!T489)))</f>
        <v>New Zealand</v>
      </c>
      <c r="D488">
        <f>IF(Transport!$H$4="Multi-unit Residential",Data!D489,IF(Transport!$H$4="Education",Data!AL489,IF(Transport!$H$4="Mixed-use Building",W492,Data!U489)))</f>
        <v>0</v>
      </c>
      <c r="E488">
        <f>IF(Transport!$H$4="Multi-unit Residential",Data!E489,IF(Transport!$H$4="Education",Data!AM489,IF(Transport!$H$4="Mixed-use Building",X492,Data!V489)))</f>
        <v>0</v>
      </c>
      <c r="F488">
        <f>IF(Transport!$H$4="Multi-unit Residential",Data!F489,IF(Transport!$H$4="Education",Data!AN489,IF(Transport!$H$4="Mixed-use Building",Y492,Data!W489)))</f>
        <v>0</v>
      </c>
      <c r="G488">
        <f>IF(Transport!$H$4="Multi-unit Residential",Data!G489,IF(Transport!$H$4="Education",Data!AO489,IF(Transport!$H$4="Mixed-use Building",Z492,Data!X489)))</f>
        <v>0</v>
      </c>
      <c r="H488">
        <f>IF(Transport!$H$4="Multi-unit Residential",Data!H489,IF(Transport!$H$4="Education",Data!AP489,IF(Transport!$H$4="Mixed-use Building",AA492,Data!Y489)))</f>
        <v>1</v>
      </c>
      <c r="I488">
        <f>IF(Transport!$H$4="Multi-unit Residential",Data!I489,IF(Transport!$H$4="Education",Data!AQ489,IF(Transport!$H$4="Mixed-use Building",AB492,Data!Z489)))</f>
        <v>0</v>
      </c>
      <c r="J488">
        <f>IF(Transport!$H$4="Multi-unit Residential",Data!J489,IF(Transport!$H$4="Education",Data!AR489,IF(Transport!$H$4="Mixed-use Building",AC492,Data!AA489)))</f>
        <v>0</v>
      </c>
      <c r="K488">
        <f>IF(Transport!$H$4="Multi-unit Residential",Data!K489,IF(Transport!$H$4="Education",Data!AS489,IF(Transport!$H$4="Mixed-use Building",AD492,Data!AB489)))</f>
        <v>0</v>
      </c>
      <c r="L488">
        <f>IF(Transport!$H$4="Multi-unit Residential",Data!L489,IF(Transport!$H$4="Education",Data!AT489,IF(Transport!$H$4="Mixed-use Building",AE492,Data!AC489)))</f>
        <v>0</v>
      </c>
      <c r="M488">
        <f>IF(Transport!$H$4="Multi-unit Residential",Data!M489,IF(Transport!$H$4="Education",Data!AU489,IF(Transport!$H$4="Mixed-use Building",AF492,Data!AD489)))</f>
        <v>0.02</v>
      </c>
      <c r="N488">
        <f>IF(Transport!$H$4="Multi-unit Residential",Data!N489,IF(Transport!$H$4="Education",Data!AV489,IF(Transport!$H$4="Mixed-use Building",AG492,Data!AE489)))</f>
        <v>1.28161226185241</v>
      </c>
      <c r="O488">
        <f>IF(Transport!$H$4="Multi-unit Residential",Data!O489,IF(Transport!$H$4="Education",Data!AW489,IF(Transport!$H$4="Mixed-use Building",AH492,Data!AF489)))</f>
        <v>174.91318759999999</v>
      </c>
      <c r="P488">
        <f>IF(Transport!$H$4="Multi-unit Residential",Data!P489,IF(Transport!$H$4="Education",Data!AX489,IF(Transport!$H$4="Mixed-use Building",AI492,Data!AG489)))</f>
        <v>-36.889808129999999</v>
      </c>
    </row>
    <row r="489" spans="1:16" x14ac:dyDescent="0.55000000000000004">
      <c r="A489">
        <f>IF(Transport!$H$4="Multi-unit Residential",Data!A490,IF(Transport!$H$4="Education",Data!AI490,IF(Transport!$H$4="Mixed-use Building",T493,Data!R490)))</f>
        <v>149800</v>
      </c>
      <c r="B489" t="str">
        <f>IF(Transport!$H$4="Multi-unit Residential",Data!B490,IF(Transport!$H$4="Education",Data!AJ490,IF(Transport!$H$4="Mixed-use Building",U493,Data!S490)))</f>
        <v>Pakuranga Central</v>
      </c>
      <c r="C489" t="str">
        <f>IF(Transport!$H$4="Multi-unit Residential",Data!C490,IF(Transport!$H$4="Education",Data!AK490,IF(Transport!$H$4="Mixed-use Building",V493,Data!T490)))</f>
        <v>New Zealand</v>
      </c>
      <c r="D489">
        <f>IF(Transport!$H$4="Multi-unit Residential",Data!D490,IF(Transport!$H$4="Education",Data!AL490,IF(Transport!$H$4="Mixed-use Building",W493,Data!U490)))</f>
        <v>0</v>
      </c>
      <c r="E489">
        <f>IF(Transport!$H$4="Multi-unit Residential",Data!E490,IF(Transport!$H$4="Education",Data!AM490,IF(Transport!$H$4="Mixed-use Building",X493,Data!V490)))</f>
        <v>0</v>
      </c>
      <c r="F489">
        <f>IF(Transport!$H$4="Multi-unit Residential",Data!F490,IF(Transport!$H$4="Education",Data!AN490,IF(Transport!$H$4="Mixed-use Building",Y493,Data!W490)))</f>
        <v>0</v>
      </c>
      <c r="G489">
        <f>IF(Transport!$H$4="Multi-unit Residential",Data!G490,IF(Transport!$H$4="Education",Data!AO490,IF(Transport!$H$4="Mixed-use Building",Z493,Data!X490)))</f>
        <v>0</v>
      </c>
      <c r="H489">
        <f>IF(Transport!$H$4="Multi-unit Residential",Data!H490,IF(Transport!$H$4="Education",Data!AP490,IF(Transport!$H$4="Mixed-use Building",AA493,Data!Y490)))</f>
        <v>0.96</v>
      </c>
      <c r="I489">
        <f>IF(Transport!$H$4="Multi-unit Residential",Data!I490,IF(Transport!$H$4="Education",Data!AQ490,IF(Transport!$H$4="Mixed-use Building",AB493,Data!Z490)))</f>
        <v>0</v>
      </c>
      <c r="J489">
        <f>IF(Transport!$H$4="Multi-unit Residential",Data!J490,IF(Transport!$H$4="Education",Data!AR490,IF(Transport!$H$4="Mixed-use Building",AC493,Data!AA490)))</f>
        <v>0</v>
      </c>
      <c r="K489">
        <f>IF(Transport!$H$4="Multi-unit Residential",Data!K490,IF(Transport!$H$4="Education",Data!AS490,IF(Transport!$H$4="Mixed-use Building",AD493,Data!AB490)))</f>
        <v>0</v>
      </c>
      <c r="L489">
        <f>IF(Transport!$H$4="Multi-unit Residential",Data!L490,IF(Transport!$H$4="Education",Data!AT490,IF(Transport!$H$4="Mixed-use Building",AE493,Data!AC490)))</f>
        <v>0.04</v>
      </c>
      <c r="M489">
        <f>IF(Transport!$H$4="Multi-unit Residential",Data!M490,IF(Transport!$H$4="Education",Data!AU490,IF(Transport!$H$4="Mixed-use Building",AF493,Data!AD490)))</f>
        <v>0.02</v>
      </c>
      <c r="N489">
        <f>IF(Transport!$H$4="Multi-unit Residential",Data!N490,IF(Transport!$H$4="Education",Data!AV490,IF(Transport!$H$4="Mixed-use Building",AG493,Data!AE490)))</f>
        <v>3.6971476356927901</v>
      </c>
      <c r="O489">
        <f>IF(Transport!$H$4="Multi-unit Residential",Data!O490,IF(Transport!$H$4="Education",Data!AW490,IF(Transport!$H$4="Mixed-use Building",AH493,Data!AF490)))</f>
        <v>174.87781100000001</v>
      </c>
      <c r="P489">
        <f>IF(Transport!$H$4="Multi-unit Residential",Data!P490,IF(Transport!$H$4="Education",Data!AX490,IF(Transport!$H$4="Mixed-use Building",AI493,Data!AG490)))</f>
        <v>-36.91470511</v>
      </c>
    </row>
    <row r="490" spans="1:16" x14ac:dyDescent="0.55000000000000004">
      <c r="A490">
        <f>IF(Transport!$H$4="Multi-unit Residential",Data!A491,IF(Transport!$H$4="Education",Data!AI491,IF(Transport!$H$4="Mixed-use Building",T494,Data!R491)))</f>
        <v>149900</v>
      </c>
      <c r="B490" t="str">
        <f>IF(Transport!$H$4="Multi-unit Residential",Data!B491,IF(Transport!$H$4="Education",Data!AJ491,IF(Transport!$H$4="Mixed-use Building",U494,Data!S491)))</f>
        <v>Awhitu</v>
      </c>
      <c r="C490" t="str">
        <f>IF(Transport!$H$4="Multi-unit Residential",Data!C491,IF(Transport!$H$4="Education",Data!AK491,IF(Transport!$H$4="Mixed-use Building",V494,Data!T491)))</f>
        <v>New Zealand</v>
      </c>
      <c r="D490">
        <f>IF(Transport!$H$4="Multi-unit Residential",Data!D491,IF(Transport!$H$4="Education",Data!AL491,IF(Transport!$H$4="Mixed-use Building",W494,Data!U491)))</f>
        <v>0</v>
      </c>
      <c r="E490">
        <f>IF(Transport!$H$4="Multi-unit Residential",Data!E491,IF(Transport!$H$4="Education",Data!AM491,IF(Transport!$H$4="Mixed-use Building",X494,Data!V491)))</f>
        <v>0</v>
      </c>
      <c r="F490">
        <f>IF(Transport!$H$4="Multi-unit Residential",Data!F491,IF(Transport!$H$4="Education",Data!AN491,IF(Transport!$H$4="Mixed-use Building",Y494,Data!W491)))</f>
        <v>0</v>
      </c>
      <c r="G490">
        <f>IF(Transport!$H$4="Multi-unit Residential",Data!G491,IF(Transport!$H$4="Education",Data!AO491,IF(Transport!$H$4="Mixed-use Building",Z494,Data!X491)))</f>
        <v>0</v>
      </c>
      <c r="H490">
        <f>IF(Transport!$H$4="Multi-unit Residential",Data!H491,IF(Transport!$H$4="Education",Data!AP491,IF(Transport!$H$4="Mixed-use Building",AA494,Data!Y491)))</f>
        <v>0.9</v>
      </c>
      <c r="I490">
        <f>IF(Transport!$H$4="Multi-unit Residential",Data!I491,IF(Transport!$H$4="Education",Data!AQ491,IF(Transport!$H$4="Mixed-use Building",AB494,Data!Z491)))</f>
        <v>0.04</v>
      </c>
      <c r="J490">
        <f>IF(Transport!$H$4="Multi-unit Residential",Data!J491,IF(Transport!$H$4="Education",Data!AR491,IF(Transport!$H$4="Mixed-use Building",AC494,Data!AA491)))</f>
        <v>0</v>
      </c>
      <c r="K490">
        <f>IF(Transport!$H$4="Multi-unit Residential",Data!K491,IF(Transport!$H$4="Education",Data!AS491,IF(Transport!$H$4="Mixed-use Building",AD494,Data!AB491)))</f>
        <v>0</v>
      </c>
      <c r="L490">
        <f>IF(Transport!$H$4="Multi-unit Residential",Data!L491,IF(Transport!$H$4="Education",Data!AT491,IF(Transport!$H$4="Mixed-use Building",AE494,Data!AC491)))</f>
        <v>0.06</v>
      </c>
      <c r="M490">
        <f>IF(Transport!$H$4="Multi-unit Residential",Data!M491,IF(Transport!$H$4="Education",Data!AU491,IF(Transport!$H$4="Mixed-use Building",AF494,Data!AD491)))</f>
        <v>0.02</v>
      </c>
      <c r="N490">
        <f>IF(Transport!$H$4="Multi-unit Residential",Data!N491,IF(Transport!$H$4="Education",Data!AV491,IF(Transport!$H$4="Mixed-use Building",AG494,Data!AE491)))</f>
        <v>7.59858714149403</v>
      </c>
      <c r="O490">
        <f>IF(Transport!$H$4="Multi-unit Residential",Data!O491,IF(Transport!$H$4="Education",Data!AW491,IF(Transport!$H$4="Mixed-use Building",AH494,Data!AF491)))</f>
        <v>174.6321686</v>
      </c>
      <c r="P490">
        <f>IF(Transport!$H$4="Multi-unit Residential",Data!P491,IF(Transport!$H$4="Education",Data!AX491,IF(Transport!$H$4="Mixed-use Building",AI494,Data!AG491)))</f>
        <v>-37.14989636</v>
      </c>
    </row>
    <row r="491" spans="1:16" x14ac:dyDescent="0.55000000000000004">
      <c r="A491">
        <f>IF(Transport!$H$4="Multi-unit Residential",Data!A492,IF(Transport!$H$4="Education",Data!AI492,IF(Transport!$H$4="Mixed-use Building",T495,Data!R492)))</f>
        <v>150000</v>
      </c>
      <c r="B491" t="str">
        <f>IF(Transport!$H$4="Multi-unit Residential",Data!B492,IF(Transport!$H$4="Education",Data!AJ492,IF(Transport!$H$4="Mixed-use Building",U495,Data!S492)))</f>
        <v>Harania North</v>
      </c>
      <c r="C491" t="str">
        <f>IF(Transport!$H$4="Multi-unit Residential",Data!C492,IF(Transport!$H$4="Education",Data!AK492,IF(Transport!$H$4="Mixed-use Building",V495,Data!T492)))</f>
        <v>New Zealand</v>
      </c>
      <c r="D491">
        <f>IF(Transport!$H$4="Multi-unit Residential",Data!D492,IF(Transport!$H$4="Education",Data!AL492,IF(Transport!$H$4="Mixed-use Building",W495,Data!U492)))</f>
        <v>0</v>
      </c>
      <c r="E491">
        <f>IF(Transport!$H$4="Multi-unit Residential",Data!E492,IF(Transport!$H$4="Education",Data!AM492,IF(Transport!$H$4="Mixed-use Building",X495,Data!V492)))</f>
        <v>0</v>
      </c>
      <c r="F491">
        <f>IF(Transport!$H$4="Multi-unit Residential",Data!F492,IF(Transport!$H$4="Education",Data!AN492,IF(Transport!$H$4="Mixed-use Building",Y495,Data!W492)))</f>
        <v>0</v>
      </c>
      <c r="G491">
        <f>IF(Transport!$H$4="Multi-unit Residential",Data!G492,IF(Transport!$H$4="Education",Data!AO492,IF(Transport!$H$4="Mixed-use Building",Z495,Data!X492)))</f>
        <v>0</v>
      </c>
      <c r="H491">
        <f>IF(Transport!$H$4="Multi-unit Residential",Data!H492,IF(Transport!$H$4="Education",Data!AP492,IF(Transport!$H$4="Mixed-use Building",AA495,Data!Y492)))</f>
        <v>1</v>
      </c>
      <c r="I491">
        <f>IF(Transport!$H$4="Multi-unit Residential",Data!I492,IF(Transport!$H$4="Education",Data!AQ492,IF(Transport!$H$4="Mixed-use Building",AB495,Data!Z492)))</f>
        <v>0</v>
      </c>
      <c r="J491">
        <f>IF(Transport!$H$4="Multi-unit Residential",Data!J492,IF(Transport!$H$4="Education",Data!AR492,IF(Transport!$H$4="Mixed-use Building",AC495,Data!AA492)))</f>
        <v>0</v>
      </c>
      <c r="K491">
        <f>IF(Transport!$H$4="Multi-unit Residential",Data!K492,IF(Transport!$H$4="Education",Data!AS492,IF(Transport!$H$4="Mixed-use Building",AD495,Data!AB492)))</f>
        <v>0</v>
      </c>
      <c r="L491">
        <f>IF(Transport!$H$4="Multi-unit Residential",Data!L492,IF(Transport!$H$4="Education",Data!AT492,IF(Transport!$H$4="Mixed-use Building",AE495,Data!AC492)))</f>
        <v>0</v>
      </c>
      <c r="M491">
        <f>IF(Transport!$H$4="Multi-unit Residential",Data!M492,IF(Transport!$H$4="Education",Data!AU492,IF(Transport!$H$4="Mixed-use Building",AF495,Data!AD492)))</f>
        <v>0.02</v>
      </c>
      <c r="N491" t="str">
        <f>IF(Transport!$H$4="Multi-unit Residential",Data!N492,IF(Transport!$H$4="Education",Data!AV492,IF(Transport!$H$4="Mixed-use Building",AG495,Data!AE492)))</f>
        <v>?</v>
      </c>
      <c r="O491">
        <f>IF(Transport!$H$4="Multi-unit Residential",Data!O492,IF(Transport!$H$4="Education",Data!AW492,IF(Transport!$H$4="Mixed-use Building",AH495,Data!AF492)))</f>
        <v>174.8102543</v>
      </c>
      <c r="P491">
        <f>IF(Transport!$H$4="Multi-unit Residential",Data!P492,IF(Transport!$H$4="Education",Data!AX492,IF(Transport!$H$4="Mixed-use Building",AI495,Data!AG492)))</f>
        <v>-36.961709370000001</v>
      </c>
    </row>
    <row r="492" spans="1:16" x14ac:dyDescent="0.55000000000000004">
      <c r="A492">
        <f>IF(Transport!$H$4="Multi-unit Residential",Data!A493,IF(Transport!$H$4="Education",Data!AI493,IF(Transport!$H$4="Mixed-use Building",T496,Data!R493)))</f>
        <v>150100</v>
      </c>
      <c r="B492" t="str">
        <f>IF(Transport!$H$4="Multi-unit Residential",Data!B493,IF(Transport!$H$4="Education",Data!AJ493,IF(Transport!$H$4="Mixed-use Building",U496,Data!S493)))</f>
        <v>Otahuhu Central</v>
      </c>
      <c r="C492" t="str">
        <f>IF(Transport!$H$4="Multi-unit Residential",Data!C493,IF(Transport!$H$4="Education",Data!AK493,IF(Transport!$H$4="Mixed-use Building",V496,Data!T493)))</f>
        <v>New Zealand</v>
      </c>
      <c r="D492">
        <f>IF(Transport!$H$4="Multi-unit Residential",Data!D493,IF(Transport!$H$4="Education",Data!AL493,IF(Transport!$H$4="Mixed-use Building",W496,Data!U493)))</f>
        <v>0</v>
      </c>
      <c r="E492">
        <f>IF(Transport!$H$4="Multi-unit Residential",Data!E493,IF(Transport!$H$4="Education",Data!AM493,IF(Transport!$H$4="Mixed-use Building",X496,Data!V493)))</f>
        <v>0</v>
      </c>
      <c r="F492">
        <f>IF(Transport!$H$4="Multi-unit Residential",Data!F493,IF(Transport!$H$4="Education",Data!AN493,IF(Transport!$H$4="Mixed-use Building",Y496,Data!W493)))</f>
        <v>0</v>
      </c>
      <c r="G492">
        <f>IF(Transport!$H$4="Multi-unit Residential",Data!G493,IF(Transport!$H$4="Education",Data!AO493,IF(Transport!$H$4="Mixed-use Building",Z496,Data!X493)))</f>
        <v>0</v>
      </c>
      <c r="H492">
        <f>IF(Transport!$H$4="Multi-unit Residential",Data!H493,IF(Transport!$H$4="Education",Data!AP493,IF(Transport!$H$4="Mixed-use Building",AA496,Data!Y493)))</f>
        <v>0.98</v>
      </c>
      <c r="I492">
        <f>IF(Transport!$H$4="Multi-unit Residential",Data!I493,IF(Transport!$H$4="Education",Data!AQ493,IF(Transport!$H$4="Mixed-use Building",AB496,Data!Z493)))</f>
        <v>0.01</v>
      </c>
      <c r="J492">
        <f>IF(Transport!$H$4="Multi-unit Residential",Data!J493,IF(Transport!$H$4="Education",Data!AR493,IF(Transport!$H$4="Mixed-use Building",AC496,Data!AA493)))</f>
        <v>0</v>
      </c>
      <c r="K492">
        <f>IF(Transport!$H$4="Multi-unit Residential",Data!K493,IF(Transport!$H$4="Education",Data!AS493,IF(Transport!$H$4="Mixed-use Building",AD496,Data!AB493)))</f>
        <v>0</v>
      </c>
      <c r="L492">
        <f>IF(Transport!$H$4="Multi-unit Residential",Data!L493,IF(Transport!$H$4="Education",Data!AT493,IF(Transport!$H$4="Mixed-use Building",AE496,Data!AC493)))</f>
        <v>0.01</v>
      </c>
      <c r="M492">
        <f>IF(Transport!$H$4="Multi-unit Residential",Data!M493,IF(Transport!$H$4="Education",Data!AU493,IF(Transport!$H$4="Mixed-use Building",AF496,Data!AD493)))</f>
        <v>0.02</v>
      </c>
      <c r="N492">
        <f>IF(Transport!$H$4="Multi-unit Residential",Data!N493,IF(Transport!$H$4="Education",Data!AV493,IF(Transport!$H$4="Mixed-use Building",AG496,Data!AE493)))</f>
        <v>7.7541112839888902</v>
      </c>
      <c r="O492">
        <f>IF(Transport!$H$4="Multi-unit Residential",Data!O493,IF(Transport!$H$4="Education",Data!AW493,IF(Transport!$H$4="Mixed-use Building",AH496,Data!AF493)))</f>
        <v>174.83909519999901</v>
      </c>
      <c r="P492">
        <f>IF(Transport!$H$4="Multi-unit Residential",Data!P493,IF(Transport!$H$4="Education",Data!AX493,IF(Transport!$H$4="Mixed-use Building",AI496,Data!AG493)))</f>
        <v>-36.942172110000001</v>
      </c>
    </row>
    <row r="493" spans="1:16" x14ac:dyDescent="0.55000000000000004">
      <c r="A493">
        <f>IF(Transport!$H$4="Multi-unit Residential",Data!A494,IF(Transport!$H$4="Education",Data!AI494,IF(Transport!$H$4="Mixed-use Building",T497,Data!R494)))</f>
        <v>150200</v>
      </c>
      <c r="B493" t="str">
        <f>IF(Transport!$H$4="Multi-unit Residential",Data!B494,IF(Transport!$H$4="Education",Data!AJ494,IF(Transport!$H$4="Mixed-use Building",U497,Data!S494)))</f>
        <v>Mangere Central</v>
      </c>
      <c r="C493" t="str">
        <f>IF(Transport!$H$4="Multi-unit Residential",Data!C494,IF(Transport!$H$4="Education",Data!AK494,IF(Transport!$H$4="Mixed-use Building",V497,Data!T494)))</f>
        <v>New Zealand</v>
      </c>
      <c r="D493">
        <f>IF(Transport!$H$4="Multi-unit Residential",Data!D494,IF(Transport!$H$4="Education",Data!AL494,IF(Transport!$H$4="Mixed-use Building",W497,Data!U494)))</f>
        <v>0</v>
      </c>
      <c r="E493">
        <f>IF(Transport!$H$4="Multi-unit Residential",Data!E494,IF(Transport!$H$4="Education",Data!AM494,IF(Transport!$H$4="Mixed-use Building",X497,Data!V494)))</f>
        <v>0</v>
      </c>
      <c r="F493">
        <f>IF(Transport!$H$4="Multi-unit Residential",Data!F494,IF(Transport!$H$4="Education",Data!AN494,IF(Transport!$H$4="Mixed-use Building",Y497,Data!W494)))</f>
        <v>0</v>
      </c>
      <c r="G493">
        <f>IF(Transport!$H$4="Multi-unit Residential",Data!G494,IF(Transport!$H$4="Education",Data!AO494,IF(Transport!$H$4="Mixed-use Building",Z497,Data!X494)))</f>
        <v>0</v>
      </c>
      <c r="H493">
        <f>IF(Transport!$H$4="Multi-unit Residential",Data!H494,IF(Transport!$H$4="Education",Data!AP494,IF(Transport!$H$4="Mixed-use Building",AA497,Data!Y494)))</f>
        <v>0.97</v>
      </c>
      <c r="I493">
        <f>IF(Transport!$H$4="Multi-unit Residential",Data!I494,IF(Transport!$H$4="Education",Data!AQ494,IF(Transport!$H$4="Mixed-use Building",AB497,Data!Z494)))</f>
        <v>0.02</v>
      </c>
      <c r="J493">
        <f>IF(Transport!$H$4="Multi-unit Residential",Data!J494,IF(Transport!$H$4="Education",Data!AR494,IF(Transport!$H$4="Mixed-use Building",AC497,Data!AA494)))</f>
        <v>0</v>
      </c>
      <c r="K493">
        <f>IF(Transport!$H$4="Multi-unit Residential",Data!K494,IF(Transport!$H$4="Education",Data!AS494,IF(Transport!$H$4="Mixed-use Building",AD497,Data!AB494)))</f>
        <v>0</v>
      </c>
      <c r="L493">
        <f>IF(Transport!$H$4="Multi-unit Residential",Data!L494,IF(Transport!$H$4="Education",Data!AT494,IF(Transport!$H$4="Mixed-use Building",AE497,Data!AC494)))</f>
        <v>0.01</v>
      </c>
      <c r="M493">
        <f>IF(Transport!$H$4="Multi-unit Residential",Data!M494,IF(Transport!$H$4="Education",Data!AU494,IF(Transport!$H$4="Mixed-use Building",AF497,Data!AD494)))</f>
        <v>0.02</v>
      </c>
      <c r="N493">
        <f>IF(Transport!$H$4="Multi-unit Residential",Data!N494,IF(Transport!$H$4="Education",Data!AV494,IF(Transport!$H$4="Mixed-use Building",AG497,Data!AE494)))</f>
        <v>5.0457552807354498</v>
      </c>
      <c r="O493">
        <f>IF(Transport!$H$4="Multi-unit Residential",Data!O494,IF(Transport!$H$4="Education",Data!AW494,IF(Transport!$H$4="Mixed-use Building",AH497,Data!AF494)))</f>
        <v>174.79882140000001</v>
      </c>
      <c r="P493">
        <f>IF(Transport!$H$4="Multi-unit Residential",Data!P494,IF(Transport!$H$4="Education",Data!AX494,IF(Transport!$H$4="Mixed-use Building",AI497,Data!AG494)))</f>
        <v>-36.971013550000002</v>
      </c>
    </row>
    <row r="494" spans="1:16" x14ac:dyDescent="0.55000000000000004">
      <c r="A494">
        <f>IF(Transport!$H$4="Multi-unit Residential",Data!A495,IF(Transport!$H$4="Education",Data!AI495,IF(Transport!$H$4="Mixed-use Building",T498,Data!R495)))</f>
        <v>150300</v>
      </c>
      <c r="B494" t="str">
        <f>IF(Transport!$H$4="Multi-unit Residential",Data!B495,IF(Transport!$H$4="Education",Data!AJ495,IF(Transport!$H$4="Mixed-use Building",U498,Data!S495)))</f>
        <v>Otahuhu North</v>
      </c>
      <c r="C494" t="str">
        <f>IF(Transport!$H$4="Multi-unit Residential",Data!C495,IF(Transport!$H$4="Education",Data!AK495,IF(Transport!$H$4="Mixed-use Building",V498,Data!T495)))</f>
        <v>New Zealand</v>
      </c>
      <c r="D494">
        <f>IF(Transport!$H$4="Multi-unit Residential",Data!D495,IF(Transport!$H$4="Education",Data!AL495,IF(Transport!$H$4="Mixed-use Building",W498,Data!U495)))</f>
        <v>0</v>
      </c>
      <c r="E494">
        <f>IF(Transport!$H$4="Multi-unit Residential",Data!E495,IF(Transport!$H$4="Education",Data!AM495,IF(Transport!$H$4="Mixed-use Building",X498,Data!V495)))</f>
        <v>0</v>
      </c>
      <c r="F494">
        <f>IF(Transport!$H$4="Multi-unit Residential",Data!F495,IF(Transport!$H$4="Education",Data!AN495,IF(Transport!$H$4="Mixed-use Building",Y498,Data!W495)))</f>
        <v>0</v>
      </c>
      <c r="G494">
        <f>IF(Transport!$H$4="Multi-unit Residential",Data!G495,IF(Transport!$H$4="Education",Data!AO495,IF(Transport!$H$4="Mixed-use Building",Z498,Data!X495)))</f>
        <v>0</v>
      </c>
      <c r="H494">
        <f>IF(Transport!$H$4="Multi-unit Residential",Data!H495,IF(Transport!$H$4="Education",Data!AP495,IF(Transport!$H$4="Mixed-use Building",AA498,Data!Y495)))</f>
        <v>1</v>
      </c>
      <c r="I494">
        <f>IF(Transport!$H$4="Multi-unit Residential",Data!I495,IF(Transport!$H$4="Education",Data!AQ495,IF(Transport!$H$4="Mixed-use Building",AB498,Data!Z495)))</f>
        <v>0</v>
      </c>
      <c r="J494">
        <f>IF(Transport!$H$4="Multi-unit Residential",Data!J495,IF(Transport!$H$4="Education",Data!AR495,IF(Transport!$H$4="Mixed-use Building",AC498,Data!AA495)))</f>
        <v>0</v>
      </c>
      <c r="K494">
        <f>IF(Transport!$H$4="Multi-unit Residential",Data!K495,IF(Transport!$H$4="Education",Data!AS495,IF(Transport!$H$4="Mixed-use Building",AD498,Data!AB495)))</f>
        <v>0</v>
      </c>
      <c r="L494">
        <f>IF(Transport!$H$4="Multi-unit Residential",Data!L495,IF(Transport!$H$4="Education",Data!AT495,IF(Transport!$H$4="Mixed-use Building",AE498,Data!AC495)))</f>
        <v>0</v>
      </c>
      <c r="M494">
        <f>IF(Transport!$H$4="Multi-unit Residential",Data!M495,IF(Transport!$H$4="Education",Data!AU495,IF(Transport!$H$4="Mixed-use Building",AF498,Data!AD495)))</f>
        <v>0.02</v>
      </c>
      <c r="N494">
        <f>IF(Transport!$H$4="Multi-unit Residential",Data!N495,IF(Transport!$H$4="Education",Data!AV495,IF(Transport!$H$4="Mixed-use Building",AG498,Data!AE495)))</f>
        <v>2.50536151809075</v>
      </c>
      <c r="O494">
        <f>IF(Transport!$H$4="Multi-unit Residential",Data!O495,IF(Transport!$H$4="Education",Data!AW495,IF(Transport!$H$4="Mixed-use Building",AH498,Data!AF495)))</f>
        <v>174.84722009999999</v>
      </c>
      <c r="P494">
        <f>IF(Transport!$H$4="Multi-unit Residential",Data!P495,IF(Transport!$H$4="Education",Data!AX495,IF(Transport!$H$4="Mixed-use Building",AI498,Data!AG495)))</f>
        <v>-36.938285209999997</v>
      </c>
    </row>
    <row r="495" spans="1:16" x14ac:dyDescent="0.55000000000000004">
      <c r="A495">
        <f>IF(Transport!$H$4="Multi-unit Residential",Data!A496,IF(Transport!$H$4="Education",Data!AI496,IF(Transport!$H$4="Mixed-use Building",T499,Data!R496)))</f>
        <v>150400</v>
      </c>
      <c r="B495" t="str">
        <f>IF(Transport!$H$4="Multi-unit Residential",Data!B496,IF(Transport!$H$4="Education",Data!AJ496,IF(Transport!$H$4="Mixed-use Building",U499,Data!S496)))</f>
        <v>Howick West</v>
      </c>
      <c r="C495" t="str">
        <f>IF(Transport!$H$4="Multi-unit Residential",Data!C496,IF(Transport!$H$4="Education",Data!AK496,IF(Transport!$H$4="Mixed-use Building",V499,Data!T496)))</f>
        <v>New Zealand</v>
      </c>
      <c r="D495">
        <f>IF(Transport!$H$4="Multi-unit Residential",Data!D496,IF(Transport!$H$4="Education",Data!AL496,IF(Transport!$H$4="Mixed-use Building",W499,Data!U496)))</f>
        <v>0</v>
      </c>
      <c r="E495">
        <f>IF(Transport!$H$4="Multi-unit Residential",Data!E496,IF(Transport!$H$4="Education",Data!AM496,IF(Transport!$H$4="Mixed-use Building",X499,Data!V496)))</f>
        <v>0</v>
      </c>
      <c r="F495">
        <f>IF(Transport!$H$4="Multi-unit Residential",Data!F496,IF(Transport!$H$4="Education",Data!AN496,IF(Transport!$H$4="Mixed-use Building",Y499,Data!W496)))</f>
        <v>0</v>
      </c>
      <c r="G495">
        <f>IF(Transport!$H$4="Multi-unit Residential",Data!G496,IF(Transport!$H$4="Education",Data!AO496,IF(Transport!$H$4="Mixed-use Building",Z499,Data!X496)))</f>
        <v>0</v>
      </c>
      <c r="H495">
        <f>IF(Transport!$H$4="Multi-unit Residential",Data!H496,IF(Transport!$H$4="Education",Data!AP496,IF(Transport!$H$4="Mixed-use Building",AA499,Data!Y496)))</f>
        <v>1</v>
      </c>
      <c r="I495">
        <f>IF(Transport!$H$4="Multi-unit Residential",Data!I496,IF(Transport!$H$4="Education",Data!AQ496,IF(Transport!$H$4="Mixed-use Building",AB499,Data!Z496)))</f>
        <v>0</v>
      </c>
      <c r="J495">
        <f>IF(Transport!$H$4="Multi-unit Residential",Data!J496,IF(Transport!$H$4="Education",Data!AR496,IF(Transport!$H$4="Mixed-use Building",AC499,Data!AA496)))</f>
        <v>0</v>
      </c>
      <c r="K495">
        <f>IF(Transport!$H$4="Multi-unit Residential",Data!K496,IF(Transport!$H$4="Education",Data!AS496,IF(Transport!$H$4="Mixed-use Building",AD499,Data!AB496)))</f>
        <v>0</v>
      </c>
      <c r="L495">
        <f>IF(Transport!$H$4="Multi-unit Residential",Data!L496,IF(Transport!$H$4="Education",Data!AT496,IF(Transport!$H$4="Mixed-use Building",AE499,Data!AC496)))</f>
        <v>0</v>
      </c>
      <c r="M495">
        <f>IF(Transport!$H$4="Multi-unit Residential",Data!M496,IF(Transport!$H$4="Education",Data!AU496,IF(Transport!$H$4="Mixed-use Building",AF499,Data!AD496)))</f>
        <v>0.02</v>
      </c>
      <c r="N495">
        <f>IF(Transport!$H$4="Multi-unit Residential",Data!N496,IF(Transport!$H$4="Education",Data!AV496,IF(Transport!$H$4="Mixed-use Building",AG499,Data!AE496)))</f>
        <v>0.31646632448137102</v>
      </c>
      <c r="O495">
        <f>IF(Transport!$H$4="Multi-unit Residential",Data!O496,IF(Transport!$H$4="Education",Data!AW496,IF(Transport!$H$4="Mixed-use Building",AH499,Data!AF496)))</f>
        <v>174.91979509999999</v>
      </c>
      <c r="P495">
        <f>IF(Transport!$H$4="Multi-unit Residential",Data!P496,IF(Transport!$H$4="Education",Data!AX496,IF(Transport!$H$4="Mixed-use Building",AI499,Data!AG496)))</f>
        <v>-36.893203640000003</v>
      </c>
    </row>
    <row r="496" spans="1:16" x14ac:dyDescent="0.55000000000000004">
      <c r="A496">
        <f>IF(Transport!$H$4="Multi-unit Residential",Data!A497,IF(Transport!$H$4="Education",Data!AI497,IF(Transport!$H$4="Mixed-use Building",T500,Data!R497)))</f>
        <v>150500</v>
      </c>
      <c r="B496" t="str">
        <f>IF(Transport!$H$4="Multi-unit Residential",Data!B497,IF(Transport!$H$4="Education",Data!AJ497,IF(Transport!$H$4="Mixed-use Building",U500,Data!S497)))</f>
        <v>Pakuranga Heights North West</v>
      </c>
      <c r="C496" t="str">
        <f>IF(Transport!$H$4="Multi-unit Residential",Data!C497,IF(Transport!$H$4="Education",Data!AK497,IF(Transport!$H$4="Mixed-use Building",V500,Data!T497)))</f>
        <v>New Zealand</v>
      </c>
      <c r="D496">
        <f>IF(Transport!$H$4="Multi-unit Residential",Data!D497,IF(Transport!$H$4="Education",Data!AL497,IF(Transport!$H$4="Mixed-use Building",W500,Data!U497)))</f>
        <v>0</v>
      </c>
      <c r="E496">
        <f>IF(Transport!$H$4="Multi-unit Residential",Data!E497,IF(Transport!$H$4="Education",Data!AM497,IF(Transport!$H$4="Mixed-use Building",X500,Data!V497)))</f>
        <v>0</v>
      </c>
      <c r="F496">
        <f>IF(Transport!$H$4="Multi-unit Residential",Data!F497,IF(Transport!$H$4="Education",Data!AN497,IF(Transport!$H$4="Mixed-use Building",Y500,Data!W497)))</f>
        <v>0</v>
      </c>
      <c r="G496">
        <f>IF(Transport!$H$4="Multi-unit Residential",Data!G497,IF(Transport!$H$4="Education",Data!AO497,IF(Transport!$H$4="Mixed-use Building",Z500,Data!X497)))</f>
        <v>0</v>
      </c>
      <c r="H496">
        <f>IF(Transport!$H$4="Multi-unit Residential",Data!H497,IF(Transport!$H$4="Education",Data!AP497,IF(Transport!$H$4="Mixed-use Building",AA500,Data!Y497)))</f>
        <v>1</v>
      </c>
      <c r="I496">
        <f>IF(Transport!$H$4="Multi-unit Residential",Data!I497,IF(Transport!$H$4="Education",Data!AQ497,IF(Transport!$H$4="Mixed-use Building",AB500,Data!Z497)))</f>
        <v>0</v>
      </c>
      <c r="J496">
        <f>IF(Transport!$H$4="Multi-unit Residential",Data!J497,IF(Transport!$H$4="Education",Data!AR497,IF(Transport!$H$4="Mixed-use Building",AC500,Data!AA497)))</f>
        <v>0</v>
      </c>
      <c r="K496">
        <f>IF(Transport!$H$4="Multi-unit Residential",Data!K497,IF(Transport!$H$4="Education",Data!AS497,IF(Transport!$H$4="Mixed-use Building",AD500,Data!AB497)))</f>
        <v>0</v>
      </c>
      <c r="L496">
        <f>IF(Transport!$H$4="Multi-unit Residential",Data!L497,IF(Transport!$H$4="Education",Data!AT497,IF(Transport!$H$4="Mixed-use Building",AE500,Data!AC497)))</f>
        <v>0</v>
      </c>
      <c r="M496">
        <f>IF(Transport!$H$4="Multi-unit Residential",Data!M497,IF(Transport!$H$4="Education",Data!AU497,IF(Transport!$H$4="Mixed-use Building",AF500,Data!AD497)))</f>
        <v>0.02</v>
      </c>
      <c r="N496" t="str">
        <f>IF(Transport!$H$4="Multi-unit Residential",Data!N497,IF(Transport!$H$4="Education",Data!AV497,IF(Transport!$H$4="Mixed-use Building",AG500,Data!AE497)))</f>
        <v>?</v>
      </c>
      <c r="O496">
        <f>IF(Transport!$H$4="Multi-unit Residential",Data!O497,IF(Transport!$H$4="Education",Data!AW497,IF(Transport!$H$4="Mixed-use Building",AH500,Data!AF497)))</f>
        <v>174.8886163</v>
      </c>
      <c r="P496">
        <f>IF(Transport!$H$4="Multi-unit Residential",Data!P497,IF(Transport!$H$4="Education",Data!AX497,IF(Transport!$H$4="Mixed-use Building",AI500,Data!AG497)))</f>
        <v>-36.911601789999999</v>
      </c>
    </row>
    <row r="497" spans="1:16" x14ac:dyDescent="0.55000000000000004">
      <c r="A497">
        <f>IF(Transport!$H$4="Multi-unit Residential",Data!A498,IF(Transport!$H$4="Education",Data!AI498,IF(Transport!$H$4="Mixed-use Building",T501,Data!R498)))</f>
        <v>150600</v>
      </c>
      <c r="B497" t="str">
        <f>IF(Transport!$H$4="Multi-unit Residential",Data!B498,IF(Transport!$H$4="Education",Data!AJ498,IF(Transport!$H$4="Mixed-use Building",U501,Data!S498)))</f>
        <v>Mellons Bay</v>
      </c>
      <c r="C497" t="str">
        <f>IF(Transport!$H$4="Multi-unit Residential",Data!C498,IF(Transport!$H$4="Education",Data!AK498,IF(Transport!$H$4="Mixed-use Building",V501,Data!T498)))</f>
        <v>New Zealand</v>
      </c>
      <c r="D497">
        <f>IF(Transport!$H$4="Multi-unit Residential",Data!D498,IF(Transport!$H$4="Education",Data!AL498,IF(Transport!$H$4="Mixed-use Building",W501,Data!U498)))</f>
        <v>0</v>
      </c>
      <c r="E497">
        <f>IF(Transport!$H$4="Multi-unit Residential",Data!E498,IF(Transport!$H$4="Education",Data!AM498,IF(Transport!$H$4="Mixed-use Building",X501,Data!V498)))</f>
        <v>0</v>
      </c>
      <c r="F497">
        <f>IF(Transport!$H$4="Multi-unit Residential",Data!F498,IF(Transport!$H$4="Education",Data!AN498,IF(Transport!$H$4="Mixed-use Building",Y501,Data!W498)))</f>
        <v>0</v>
      </c>
      <c r="G497">
        <f>IF(Transport!$H$4="Multi-unit Residential",Data!G498,IF(Transport!$H$4="Education",Data!AO498,IF(Transport!$H$4="Mixed-use Building",Z501,Data!X498)))</f>
        <v>0</v>
      </c>
      <c r="H497">
        <f>IF(Transport!$H$4="Multi-unit Residential",Data!H498,IF(Transport!$H$4="Education",Data!AP498,IF(Transport!$H$4="Mixed-use Building",AA501,Data!Y498)))</f>
        <v>0.96</v>
      </c>
      <c r="I497">
        <f>IF(Transport!$H$4="Multi-unit Residential",Data!I498,IF(Transport!$H$4="Education",Data!AQ498,IF(Transport!$H$4="Mixed-use Building",AB501,Data!Z498)))</f>
        <v>0</v>
      </c>
      <c r="J497">
        <f>IF(Transport!$H$4="Multi-unit Residential",Data!J498,IF(Transport!$H$4="Education",Data!AR498,IF(Transport!$H$4="Mixed-use Building",AC501,Data!AA498)))</f>
        <v>0</v>
      </c>
      <c r="K497">
        <f>IF(Transport!$H$4="Multi-unit Residential",Data!K498,IF(Transport!$H$4="Education",Data!AS498,IF(Transport!$H$4="Mixed-use Building",AD501,Data!AB498)))</f>
        <v>0</v>
      </c>
      <c r="L497">
        <f>IF(Transport!$H$4="Multi-unit Residential",Data!L498,IF(Transport!$H$4="Education",Data!AT498,IF(Transport!$H$4="Mixed-use Building",AE501,Data!AC498)))</f>
        <v>0.04</v>
      </c>
      <c r="M497">
        <f>IF(Transport!$H$4="Multi-unit Residential",Data!M498,IF(Transport!$H$4="Education",Data!AU498,IF(Transport!$H$4="Mixed-use Building",AF501,Data!AD498)))</f>
        <v>0.02</v>
      </c>
      <c r="N497">
        <f>IF(Transport!$H$4="Multi-unit Residential",Data!N498,IF(Transport!$H$4="Education",Data!AV498,IF(Transport!$H$4="Mixed-use Building",AG501,Data!AE498)))</f>
        <v>2.5419452076464499</v>
      </c>
      <c r="O497">
        <f>IF(Transport!$H$4="Multi-unit Residential",Data!O498,IF(Transport!$H$4="Education",Data!AW498,IF(Transport!$H$4="Mixed-use Building",AH501,Data!AF498)))</f>
        <v>174.93040249999899</v>
      </c>
      <c r="P497">
        <f>IF(Transport!$H$4="Multi-unit Residential",Data!P498,IF(Transport!$H$4="Education",Data!AX498,IF(Transport!$H$4="Mixed-use Building",AI501,Data!AG498)))</f>
        <v>-36.887159459999999</v>
      </c>
    </row>
    <row r="498" spans="1:16" x14ac:dyDescent="0.55000000000000004">
      <c r="A498">
        <f>IF(Transport!$H$4="Multi-unit Residential",Data!A499,IF(Transport!$H$4="Education",Data!AI499,IF(Transport!$H$4="Mixed-use Building",T502,Data!R499)))</f>
        <v>150700</v>
      </c>
      <c r="B498" t="str">
        <f>IF(Transport!$H$4="Multi-unit Residential",Data!B499,IF(Transport!$H$4="Education",Data!AJ499,IF(Transport!$H$4="Mixed-use Building",U502,Data!S499)))</f>
        <v>Pakuranga Heights East</v>
      </c>
      <c r="C498" t="str">
        <f>IF(Transport!$H$4="Multi-unit Residential",Data!C499,IF(Transport!$H$4="Education",Data!AK499,IF(Transport!$H$4="Mixed-use Building",V502,Data!T499)))</f>
        <v>New Zealand</v>
      </c>
      <c r="D498">
        <f>IF(Transport!$H$4="Multi-unit Residential",Data!D499,IF(Transport!$H$4="Education",Data!AL499,IF(Transport!$H$4="Mixed-use Building",W502,Data!U499)))</f>
        <v>0</v>
      </c>
      <c r="E498">
        <f>IF(Transport!$H$4="Multi-unit Residential",Data!E499,IF(Transport!$H$4="Education",Data!AM499,IF(Transport!$H$4="Mixed-use Building",X502,Data!V499)))</f>
        <v>0</v>
      </c>
      <c r="F498">
        <f>IF(Transport!$H$4="Multi-unit Residential",Data!F499,IF(Transport!$H$4="Education",Data!AN499,IF(Transport!$H$4="Mixed-use Building",Y502,Data!W499)))</f>
        <v>0</v>
      </c>
      <c r="G498">
        <f>IF(Transport!$H$4="Multi-unit Residential",Data!G499,IF(Transport!$H$4="Education",Data!AO499,IF(Transport!$H$4="Mixed-use Building",Z502,Data!X499)))</f>
        <v>0</v>
      </c>
      <c r="H498">
        <f>IF(Transport!$H$4="Multi-unit Residential",Data!H499,IF(Transport!$H$4="Education",Data!AP499,IF(Transport!$H$4="Mixed-use Building",AA502,Data!Y499)))</f>
        <v>1</v>
      </c>
      <c r="I498">
        <f>IF(Transport!$H$4="Multi-unit Residential",Data!I499,IF(Transport!$H$4="Education",Data!AQ499,IF(Transport!$H$4="Mixed-use Building",AB502,Data!Z499)))</f>
        <v>0</v>
      </c>
      <c r="J498">
        <f>IF(Transport!$H$4="Multi-unit Residential",Data!J499,IF(Transport!$H$4="Education",Data!AR499,IF(Transport!$H$4="Mixed-use Building",AC502,Data!AA499)))</f>
        <v>0</v>
      </c>
      <c r="K498">
        <f>IF(Transport!$H$4="Multi-unit Residential",Data!K499,IF(Transport!$H$4="Education",Data!AS499,IF(Transport!$H$4="Mixed-use Building",AD502,Data!AB499)))</f>
        <v>0</v>
      </c>
      <c r="L498">
        <f>IF(Transport!$H$4="Multi-unit Residential",Data!L499,IF(Transport!$H$4="Education",Data!AT499,IF(Transport!$H$4="Mixed-use Building",AE502,Data!AC499)))</f>
        <v>0</v>
      </c>
      <c r="M498">
        <f>IF(Transport!$H$4="Multi-unit Residential",Data!M499,IF(Transport!$H$4="Education",Data!AU499,IF(Transport!$H$4="Mixed-use Building",AF502,Data!AD499)))</f>
        <v>0.02</v>
      </c>
      <c r="N498">
        <f>IF(Transport!$H$4="Multi-unit Residential",Data!N499,IF(Transport!$H$4="Education",Data!AV499,IF(Transport!$H$4="Mixed-use Building",AG502,Data!AE499)))</f>
        <v>3.9363816139706702</v>
      </c>
      <c r="O498">
        <f>IF(Transport!$H$4="Multi-unit Residential",Data!O499,IF(Transport!$H$4="Education",Data!AW499,IF(Transport!$H$4="Mixed-use Building",AH502,Data!AF499)))</f>
        <v>174.89903749999999</v>
      </c>
      <c r="P498">
        <f>IF(Transport!$H$4="Multi-unit Residential",Data!P499,IF(Transport!$H$4="Education",Data!AX499,IF(Transport!$H$4="Mixed-use Building",AI502,Data!AG499)))</f>
        <v>-36.908627539999998</v>
      </c>
    </row>
    <row r="499" spans="1:16" x14ac:dyDescent="0.55000000000000004">
      <c r="A499">
        <f>IF(Transport!$H$4="Multi-unit Residential",Data!A500,IF(Transport!$H$4="Education",Data!AI500,IF(Transport!$H$4="Mixed-use Building",T503,Data!R500)))</f>
        <v>150800</v>
      </c>
      <c r="B499" t="str">
        <f>IF(Transport!$H$4="Multi-unit Residential",Data!B500,IF(Transport!$H$4="Education",Data!AJ500,IF(Transport!$H$4="Mixed-use Building",U503,Data!S500)))</f>
        <v>Sutton Park</v>
      </c>
      <c r="C499" t="str">
        <f>IF(Transport!$H$4="Multi-unit Residential",Data!C500,IF(Transport!$H$4="Education",Data!AK500,IF(Transport!$H$4="Mixed-use Building",V503,Data!T500)))</f>
        <v>New Zealand</v>
      </c>
      <c r="D499">
        <f>IF(Transport!$H$4="Multi-unit Residential",Data!D500,IF(Transport!$H$4="Education",Data!AL500,IF(Transport!$H$4="Mixed-use Building",W503,Data!U500)))</f>
        <v>0</v>
      </c>
      <c r="E499">
        <f>IF(Transport!$H$4="Multi-unit Residential",Data!E500,IF(Transport!$H$4="Education",Data!AM500,IF(Transport!$H$4="Mixed-use Building",X503,Data!V500)))</f>
        <v>0</v>
      </c>
      <c r="F499">
        <f>IF(Transport!$H$4="Multi-unit Residential",Data!F500,IF(Transport!$H$4="Education",Data!AN500,IF(Transport!$H$4="Mixed-use Building",Y503,Data!W500)))</f>
        <v>0</v>
      </c>
      <c r="G499">
        <f>IF(Transport!$H$4="Multi-unit Residential",Data!G500,IF(Transport!$H$4="Education",Data!AO500,IF(Transport!$H$4="Mixed-use Building",Z503,Data!X500)))</f>
        <v>0</v>
      </c>
      <c r="H499">
        <f>IF(Transport!$H$4="Multi-unit Residential",Data!H500,IF(Transport!$H$4="Education",Data!AP500,IF(Transport!$H$4="Mixed-use Building",AA503,Data!Y500)))</f>
        <v>1</v>
      </c>
      <c r="I499">
        <f>IF(Transport!$H$4="Multi-unit Residential",Data!I500,IF(Transport!$H$4="Education",Data!AQ500,IF(Transport!$H$4="Mixed-use Building",AB503,Data!Z500)))</f>
        <v>0</v>
      </c>
      <c r="J499">
        <f>IF(Transport!$H$4="Multi-unit Residential",Data!J500,IF(Transport!$H$4="Education",Data!AR500,IF(Transport!$H$4="Mixed-use Building",AC503,Data!AA500)))</f>
        <v>0</v>
      </c>
      <c r="K499">
        <f>IF(Transport!$H$4="Multi-unit Residential",Data!K500,IF(Transport!$H$4="Education",Data!AS500,IF(Transport!$H$4="Mixed-use Building",AD503,Data!AB500)))</f>
        <v>0</v>
      </c>
      <c r="L499">
        <f>IF(Transport!$H$4="Multi-unit Residential",Data!L500,IF(Transport!$H$4="Education",Data!AT500,IF(Transport!$H$4="Mixed-use Building",AE503,Data!AC500)))</f>
        <v>0</v>
      </c>
      <c r="M499">
        <f>IF(Transport!$H$4="Multi-unit Residential",Data!M500,IF(Transport!$H$4="Education",Data!AU500,IF(Transport!$H$4="Mixed-use Building",AF503,Data!AD500)))</f>
        <v>0.02</v>
      </c>
      <c r="N499" t="str">
        <f>IF(Transport!$H$4="Multi-unit Residential",Data!N500,IF(Transport!$H$4="Education",Data!AV500,IF(Transport!$H$4="Mixed-use Building",AG503,Data!AE500)))</f>
        <v>?</v>
      </c>
      <c r="O499">
        <f>IF(Transport!$H$4="Multi-unit Residential",Data!O500,IF(Transport!$H$4="Education",Data!AW500,IF(Transport!$H$4="Mixed-use Building",AH503,Data!AF500)))</f>
        <v>174.8220561</v>
      </c>
      <c r="P499">
        <f>IF(Transport!$H$4="Multi-unit Residential",Data!P500,IF(Transport!$H$4="Education",Data!AX500,IF(Transport!$H$4="Mixed-use Building",AI503,Data!AG500)))</f>
        <v>-36.95872645</v>
      </c>
    </row>
    <row r="500" spans="1:16" x14ac:dyDescent="0.55000000000000004">
      <c r="A500">
        <f>IF(Transport!$H$4="Multi-unit Residential",Data!A501,IF(Transport!$H$4="Education",Data!AI501,IF(Transport!$H$4="Mixed-use Building",T504,Data!R501)))</f>
        <v>150900</v>
      </c>
      <c r="B500" t="str">
        <f>IF(Transport!$H$4="Multi-unit Residential",Data!B501,IF(Transport!$H$4="Education",Data!AJ501,IF(Transport!$H$4="Mixed-use Building",U504,Data!S501)))</f>
        <v>Otahuhu East</v>
      </c>
      <c r="C500" t="str">
        <f>IF(Transport!$H$4="Multi-unit Residential",Data!C501,IF(Transport!$H$4="Education",Data!AK501,IF(Transport!$H$4="Mixed-use Building",V504,Data!T501)))</f>
        <v>New Zealand</v>
      </c>
      <c r="D500">
        <f>IF(Transport!$H$4="Multi-unit Residential",Data!D501,IF(Transport!$H$4="Education",Data!AL501,IF(Transport!$H$4="Mixed-use Building",W504,Data!U501)))</f>
        <v>0</v>
      </c>
      <c r="E500">
        <f>IF(Transport!$H$4="Multi-unit Residential",Data!E501,IF(Transport!$H$4="Education",Data!AM501,IF(Transport!$H$4="Mixed-use Building",X504,Data!V501)))</f>
        <v>0</v>
      </c>
      <c r="F500">
        <f>IF(Transport!$H$4="Multi-unit Residential",Data!F501,IF(Transport!$H$4="Education",Data!AN501,IF(Transport!$H$4="Mixed-use Building",Y504,Data!W501)))</f>
        <v>0</v>
      </c>
      <c r="G500">
        <f>IF(Transport!$H$4="Multi-unit Residential",Data!G501,IF(Transport!$H$4="Education",Data!AO501,IF(Transport!$H$4="Mixed-use Building",Z504,Data!X501)))</f>
        <v>0</v>
      </c>
      <c r="H500">
        <f>IF(Transport!$H$4="Multi-unit Residential",Data!H501,IF(Transport!$H$4="Education",Data!AP501,IF(Transport!$H$4="Mixed-use Building",AA504,Data!Y501)))</f>
        <v>1</v>
      </c>
      <c r="I500">
        <f>IF(Transport!$H$4="Multi-unit Residential",Data!I501,IF(Transport!$H$4="Education",Data!AQ501,IF(Transport!$H$4="Mixed-use Building",AB504,Data!Z501)))</f>
        <v>0</v>
      </c>
      <c r="J500">
        <f>IF(Transport!$H$4="Multi-unit Residential",Data!J501,IF(Transport!$H$4="Education",Data!AR501,IF(Transport!$H$4="Mixed-use Building",AC504,Data!AA501)))</f>
        <v>0</v>
      </c>
      <c r="K500">
        <f>IF(Transport!$H$4="Multi-unit Residential",Data!K501,IF(Transport!$H$4="Education",Data!AS501,IF(Transport!$H$4="Mixed-use Building",AD504,Data!AB501)))</f>
        <v>0</v>
      </c>
      <c r="L500">
        <f>IF(Transport!$H$4="Multi-unit Residential",Data!L501,IF(Transport!$H$4="Education",Data!AT501,IF(Transport!$H$4="Mixed-use Building",AE504,Data!AC501)))</f>
        <v>0</v>
      </c>
      <c r="M500">
        <f>IF(Transport!$H$4="Multi-unit Residential",Data!M501,IF(Transport!$H$4="Education",Data!AU501,IF(Transport!$H$4="Mixed-use Building",AF504,Data!AD501)))</f>
        <v>0.02</v>
      </c>
      <c r="N500" t="str">
        <f>IF(Transport!$H$4="Multi-unit Residential",Data!N501,IF(Transport!$H$4="Education",Data!AV501,IF(Transport!$H$4="Mixed-use Building",AG504,Data!AE501)))</f>
        <v>?</v>
      </c>
      <c r="O500">
        <f>IF(Transport!$H$4="Multi-unit Residential",Data!O501,IF(Transport!$H$4="Education",Data!AW501,IF(Transport!$H$4="Mixed-use Building",AH504,Data!AF501)))</f>
        <v>174.85775290000001</v>
      </c>
      <c r="P500">
        <f>IF(Transport!$H$4="Multi-unit Residential",Data!P501,IF(Transport!$H$4="Education",Data!AX501,IF(Transport!$H$4="Mixed-use Building",AI504,Data!AG501)))</f>
        <v>-36.936251919999997</v>
      </c>
    </row>
    <row r="501" spans="1:16" x14ac:dyDescent="0.55000000000000004">
      <c r="A501">
        <f>IF(Transport!$H$4="Multi-unit Residential",Data!A502,IF(Transport!$H$4="Education",Data!AI502,IF(Transport!$H$4="Mixed-use Building",T505,Data!R502)))</f>
        <v>151000</v>
      </c>
      <c r="B501" t="str">
        <f>IF(Transport!$H$4="Multi-unit Residential",Data!B502,IF(Transport!$H$4="Education",Data!AJ502,IF(Transport!$H$4="Mixed-use Building",U505,Data!S502)))</f>
        <v>Mangere South</v>
      </c>
      <c r="C501" t="str">
        <f>IF(Transport!$H$4="Multi-unit Residential",Data!C502,IF(Transport!$H$4="Education",Data!AK502,IF(Transport!$H$4="Mixed-use Building",V505,Data!T502)))</f>
        <v>New Zealand</v>
      </c>
      <c r="D501">
        <f>IF(Transport!$H$4="Multi-unit Residential",Data!D502,IF(Transport!$H$4="Education",Data!AL502,IF(Transport!$H$4="Mixed-use Building",W505,Data!U502)))</f>
        <v>0</v>
      </c>
      <c r="E501">
        <f>IF(Transport!$H$4="Multi-unit Residential",Data!E502,IF(Transport!$H$4="Education",Data!AM502,IF(Transport!$H$4="Mixed-use Building",X505,Data!V502)))</f>
        <v>0</v>
      </c>
      <c r="F501">
        <f>IF(Transport!$H$4="Multi-unit Residential",Data!F502,IF(Transport!$H$4="Education",Data!AN502,IF(Transport!$H$4="Mixed-use Building",Y505,Data!W502)))</f>
        <v>0</v>
      </c>
      <c r="G501">
        <f>IF(Transport!$H$4="Multi-unit Residential",Data!G502,IF(Transport!$H$4="Education",Data!AO502,IF(Transport!$H$4="Mixed-use Building",Z505,Data!X502)))</f>
        <v>0</v>
      </c>
      <c r="H501">
        <f>IF(Transport!$H$4="Multi-unit Residential",Data!H502,IF(Transport!$H$4="Education",Data!AP502,IF(Transport!$H$4="Mixed-use Building",AA505,Data!Y502)))</f>
        <v>1</v>
      </c>
      <c r="I501">
        <f>IF(Transport!$H$4="Multi-unit Residential",Data!I502,IF(Transport!$H$4="Education",Data!AQ502,IF(Transport!$H$4="Mixed-use Building",AB505,Data!Z502)))</f>
        <v>0</v>
      </c>
      <c r="J501">
        <f>IF(Transport!$H$4="Multi-unit Residential",Data!J502,IF(Transport!$H$4="Education",Data!AR502,IF(Transport!$H$4="Mixed-use Building",AC505,Data!AA502)))</f>
        <v>0</v>
      </c>
      <c r="K501">
        <f>IF(Transport!$H$4="Multi-unit Residential",Data!K502,IF(Transport!$H$4="Education",Data!AS502,IF(Transport!$H$4="Mixed-use Building",AD505,Data!AB502)))</f>
        <v>0</v>
      </c>
      <c r="L501">
        <f>IF(Transport!$H$4="Multi-unit Residential",Data!L502,IF(Transport!$H$4="Education",Data!AT502,IF(Transport!$H$4="Mixed-use Building",AE505,Data!AC502)))</f>
        <v>0</v>
      </c>
      <c r="M501">
        <f>IF(Transport!$H$4="Multi-unit Residential",Data!M502,IF(Transport!$H$4="Education",Data!AU502,IF(Transport!$H$4="Mixed-use Building",AF505,Data!AD502)))</f>
        <v>0.02</v>
      </c>
      <c r="N501" t="str">
        <f>IF(Transport!$H$4="Multi-unit Residential",Data!N502,IF(Transport!$H$4="Education",Data!AV502,IF(Transport!$H$4="Mixed-use Building",AG505,Data!AE502)))</f>
        <v>?</v>
      </c>
      <c r="O501">
        <f>IF(Transport!$H$4="Multi-unit Residential",Data!O502,IF(Transport!$H$4="Education",Data!AW502,IF(Transport!$H$4="Mixed-use Building",AH505,Data!AF502)))</f>
        <v>174.7951449</v>
      </c>
      <c r="P501">
        <f>IF(Transport!$H$4="Multi-unit Residential",Data!P502,IF(Transport!$H$4="Education",Data!AX502,IF(Transport!$H$4="Mixed-use Building",AI505,Data!AG502)))</f>
        <v>-36.97875887</v>
      </c>
    </row>
    <row r="502" spans="1:16" x14ac:dyDescent="0.55000000000000004">
      <c r="A502">
        <f>IF(Transport!$H$4="Multi-unit Residential",Data!A503,IF(Transport!$H$4="Education",Data!AI503,IF(Transport!$H$4="Mixed-use Building",T506,Data!R503)))</f>
        <v>151100</v>
      </c>
      <c r="B502" t="str">
        <f>IF(Transport!$H$4="Multi-unit Residential",Data!B503,IF(Transport!$H$4="Education",Data!AJ503,IF(Transport!$H$4="Mixed-use Building",U506,Data!S503)))</f>
        <v>Onetangi</v>
      </c>
      <c r="C502" t="str">
        <f>IF(Transport!$H$4="Multi-unit Residential",Data!C503,IF(Transport!$H$4="Education",Data!AK503,IF(Transport!$H$4="Mixed-use Building",V506,Data!T503)))</f>
        <v>New Zealand</v>
      </c>
      <c r="D502">
        <f>IF(Transport!$H$4="Multi-unit Residential",Data!D503,IF(Transport!$H$4="Education",Data!AL503,IF(Transport!$H$4="Mixed-use Building",W506,Data!U503)))</f>
        <v>0</v>
      </c>
      <c r="E502">
        <f>IF(Transport!$H$4="Multi-unit Residential",Data!E503,IF(Transport!$H$4="Education",Data!AM503,IF(Transport!$H$4="Mixed-use Building",X506,Data!V503)))</f>
        <v>0</v>
      </c>
      <c r="F502">
        <f>IF(Transport!$H$4="Multi-unit Residential",Data!F503,IF(Transport!$H$4="Education",Data!AN503,IF(Transport!$H$4="Mixed-use Building",Y506,Data!W503)))</f>
        <v>0</v>
      </c>
      <c r="G502">
        <f>IF(Transport!$H$4="Multi-unit Residential",Data!G503,IF(Transport!$H$4="Education",Data!AO503,IF(Transport!$H$4="Mixed-use Building",Z506,Data!X503)))</f>
        <v>0</v>
      </c>
      <c r="H502">
        <f>IF(Transport!$H$4="Multi-unit Residential",Data!H503,IF(Transport!$H$4="Education",Data!AP503,IF(Transport!$H$4="Mixed-use Building",AA506,Data!Y503)))</f>
        <v>0.97</v>
      </c>
      <c r="I502">
        <f>IF(Transport!$H$4="Multi-unit Residential",Data!I503,IF(Transport!$H$4="Education",Data!AQ503,IF(Transport!$H$4="Mixed-use Building",AB506,Data!Z503)))</f>
        <v>0</v>
      </c>
      <c r="J502">
        <f>IF(Transport!$H$4="Multi-unit Residential",Data!J503,IF(Transport!$H$4="Education",Data!AR503,IF(Transport!$H$4="Mixed-use Building",AC506,Data!AA503)))</f>
        <v>0</v>
      </c>
      <c r="K502">
        <f>IF(Transport!$H$4="Multi-unit Residential",Data!K503,IF(Transport!$H$4="Education",Data!AS503,IF(Transport!$H$4="Mixed-use Building",AD506,Data!AB503)))</f>
        <v>0</v>
      </c>
      <c r="L502">
        <f>IF(Transport!$H$4="Multi-unit Residential",Data!L503,IF(Transport!$H$4="Education",Data!AT503,IF(Transport!$H$4="Mixed-use Building",AE506,Data!AC503)))</f>
        <v>0.03</v>
      </c>
      <c r="M502">
        <f>IF(Transport!$H$4="Multi-unit Residential",Data!M503,IF(Transport!$H$4="Education",Data!AU503,IF(Transport!$H$4="Mixed-use Building",AF506,Data!AD503)))</f>
        <v>0.02</v>
      </c>
      <c r="N502">
        <f>IF(Transport!$H$4="Multi-unit Residential",Data!N503,IF(Transport!$H$4="Education",Data!AV503,IF(Transport!$H$4="Mixed-use Building",AG506,Data!AE503)))</f>
        <v>3.54998986008248</v>
      </c>
      <c r="O502">
        <f>IF(Transport!$H$4="Multi-unit Residential",Data!O503,IF(Transport!$H$4="Education",Data!AW503,IF(Transport!$H$4="Mixed-use Building",AH506,Data!AF503)))</f>
        <v>175.07839809999999</v>
      </c>
      <c r="P502">
        <f>IF(Transport!$H$4="Multi-unit Residential",Data!P503,IF(Transport!$H$4="Education",Data!AX503,IF(Transport!$H$4="Mixed-use Building",AI506,Data!AG503)))</f>
        <v>-36.795843730000001</v>
      </c>
    </row>
    <row r="503" spans="1:16" x14ac:dyDescent="0.55000000000000004">
      <c r="A503">
        <f>IF(Transport!$H$4="Multi-unit Residential",Data!A504,IF(Transport!$H$4="Education",Data!AI504,IF(Transport!$H$4="Mixed-use Building",T507,Data!R504)))</f>
        <v>151200</v>
      </c>
      <c r="B503" t="str">
        <f>IF(Transport!$H$4="Multi-unit Residential",Data!B504,IF(Transport!$H$4="Education",Data!AJ504,IF(Transport!$H$4="Mixed-use Building",U507,Data!S504)))</f>
        <v>Harania South</v>
      </c>
      <c r="C503" t="str">
        <f>IF(Transport!$H$4="Multi-unit Residential",Data!C504,IF(Transport!$H$4="Education",Data!AK504,IF(Transport!$H$4="Mixed-use Building",V507,Data!T504)))</f>
        <v>New Zealand</v>
      </c>
      <c r="D503">
        <f>IF(Transport!$H$4="Multi-unit Residential",Data!D504,IF(Transport!$H$4="Education",Data!AL504,IF(Transport!$H$4="Mixed-use Building",W507,Data!U504)))</f>
        <v>0</v>
      </c>
      <c r="E503">
        <f>IF(Transport!$H$4="Multi-unit Residential",Data!E504,IF(Transport!$H$4="Education",Data!AM504,IF(Transport!$H$4="Mixed-use Building",X507,Data!V504)))</f>
        <v>0</v>
      </c>
      <c r="F503">
        <f>IF(Transport!$H$4="Multi-unit Residential",Data!F504,IF(Transport!$H$4="Education",Data!AN504,IF(Transport!$H$4="Mixed-use Building",Y507,Data!W504)))</f>
        <v>0</v>
      </c>
      <c r="G503">
        <f>IF(Transport!$H$4="Multi-unit Residential",Data!G504,IF(Transport!$H$4="Education",Data!AO504,IF(Transport!$H$4="Mixed-use Building",Z507,Data!X504)))</f>
        <v>0</v>
      </c>
      <c r="H503">
        <f>IF(Transport!$H$4="Multi-unit Residential",Data!H504,IF(Transport!$H$4="Education",Data!AP504,IF(Transport!$H$4="Mixed-use Building",AA507,Data!Y504)))</f>
        <v>0.92</v>
      </c>
      <c r="I503">
        <f>IF(Transport!$H$4="Multi-unit Residential",Data!I504,IF(Transport!$H$4="Education",Data!AQ504,IF(Transport!$H$4="Mixed-use Building",AB507,Data!Z504)))</f>
        <v>0</v>
      </c>
      <c r="J503">
        <f>IF(Transport!$H$4="Multi-unit Residential",Data!J504,IF(Transport!$H$4="Education",Data!AR504,IF(Transport!$H$4="Mixed-use Building",AC507,Data!AA504)))</f>
        <v>0</v>
      </c>
      <c r="K503">
        <f>IF(Transport!$H$4="Multi-unit Residential",Data!K504,IF(Transport!$H$4="Education",Data!AS504,IF(Transport!$H$4="Mixed-use Building",AD507,Data!AB504)))</f>
        <v>0</v>
      </c>
      <c r="L503">
        <f>IF(Transport!$H$4="Multi-unit Residential",Data!L504,IF(Transport!$H$4="Education",Data!AT504,IF(Transport!$H$4="Mixed-use Building",AE507,Data!AC504)))</f>
        <v>0.08</v>
      </c>
      <c r="M503">
        <f>IF(Transport!$H$4="Multi-unit Residential",Data!M504,IF(Transport!$H$4="Education",Data!AU504,IF(Transport!$H$4="Mixed-use Building",AF507,Data!AD504)))</f>
        <v>0.02</v>
      </c>
      <c r="N503">
        <f>IF(Transport!$H$4="Multi-unit Residential",Data!N504,IF(Transport!$H$4="Education",Data!AV504,IF(Transport!$H$4="Mixed-use Building",AG507,Data!AE504)))</f>
        <v>2.4704502407931801</v>
      </c>
      <c r="O503">
        <f>IF(Transport!$H$4="Multi-unit Residential",Data!O504,IF(Transport!$H$4="Education",Data!AW504,IF(Transport!$H$4="Mixed-use Building",AH507,Data!AF504)))</f>
        <v>174.8149914</v>
      </c>
      <c r="P503">
        <f>IF(Transport!$H$4="Multi-unit Residential",Data!P504,IF(Transport!$H$4="Education",Data!AX504,IF(Transport!$H$4="Mixed-use Building",AI507,Data!AG504)))</f>
        <v>-36.966567779999998</v>
      </c>
    </row>
    <row r="504" spans="1:16" x14ac:dyDescent="0.55000000000000004">
      <c r="A504">
        <f>IF(Transport!$H$4="Multi-unit Residential",Data!A505,IF(Transport!$H$4="Education",Data!AI505,IF(Transport!$H$4="Mixed-use Building",T508,Data!R505)))</f>
        <v>151300</v>
      </c>
      <c r="B504" t="str">
        <f>IF(Transport!$H$4="Multi-unit Residential",Data!B505,IF(Transport!$H$4="Education",Data!AJ505,IF(Transport!$H$4="Mixed-use Building",U508,Data!S505)))</f>
        <v>Highland Park (Auckland)</v>
      </c>
      <c r="C504" t="str">
        <f>IF(Transport!$H$4="Multi-unit Residential",Data!C505,IF(Transport!$H$4="Education",Data!AK505,IF(Transport!$H$4="Mixed-use Building",V508,Data!T505)))</f>
        <v>New Zealand</v>
      </c>
      <c r="D504">
        <f>IF(Transport!$H$4="Multi-unit Residential",Data!D505,IF(Transport!$H$4="Education",Data!AL505,IF(Transport!$H$4="Mixed-use Building",W508,Data!U505)))</f>
        <v>0</v>
      </c>
      <c r="E504">
        <f>IF(Transport!$H$4="Multi-unit Residential",Data!E505,IF(Transport!$H$4="Education",Data!AM505,IF(Transport!$H$4="Mixed-use Building",X508,Data!V505)))</f>
        <v>0</v>
      </c>
      <c r="F504">
        <f>IF(Transport!$H$4="Multi-unit Residential",Data!F505,IF(Transport!$H$4="Education",Data!AN505,IF(Transport!$H$4="Mixed-use Building",Y508,Data!W505)))</f>
        <v>0</v>
      </c>
      <c r="G504">
        <f>IF(Transport!$H$4="Multi-unit Residential",Data!G505,IF(Transport!$H$4="Education",Data!AO505,IF(Transport!$H$4="Mixed-use Building",Z508,Data!X505)))</f>
        <v>0</v>
      </c>
      <c r="H504">
        <f>IF(Transport!$H$4="Multi-unit Residential",Data!H505,IF(Transport!$H$4="Education",Data!AP505,IF(Transport!$H$4="Mixed-use Building",AA508,Data!Y505)))</f>
        <v>0.96</v>
      </c>
      <c r="I504">
        <f>IF(Transport!$H$4="Multi-unit Residential",Data!I505,IF(Transport!$H$4="Education",Data!AQ505,IF(Transport!$H$4="Mixed-use Building",AB508,Data!Z505)))</f>
        <v>0</v>
      </c>
      <c r="J504">
        <f>IF(Transport!$H$4="Multi-unit Residential",Data!J505,IF(Transport!$H$4="Education",Data!AR505,IF(Transport!$H$4="Mixed-use Building",AC508,Data!AA505)))</f>
        <v>0</v>
      </c>
      <c r="K504">
        <f>IF(Transport!$H$4="Multi-unit Residential",Data!K505,IF(Transport!$H$4="Education",Data!AS505,IF(Transport!$H$4="Mixed-use Building",AD508,Data!AB505)))</f>
        <v>0</v>
      </c>
      <c r="L504">
        <f>IF(Transport!$H$4="Multi-unit Residential",Data!L505,IF(Transport!$H$4="Education",Data!AT505,IF(Transport!$H$4="Mixed-use Building",AE508,Data!AC505)))</f>
        <v>0.04</v>
      </c>
      <c r="M504">
        <f>IF(Transport!$H$4="Multi-unit Residential",Data!M505,IF(Transport!$H$4="Education",Data!AU505,IF(Transport!$H$4="Mixed-use Building",AF508,Data!AD505)))</f>
        <v>0.02</v>
      </c>
      <c r="N504">
        <f>IF(Transport!$H$4="Multi-unit Residential",Data!N505,IF(Transport!$H$4="Education",Data!AV505,IF(Transport!$H$4="Mixed-use Building",AG508,Data!AE505)))</f>
        <v>2.4349826501779801</v>
      </c>
      <c r="O504">
        <f>IF(Transport!$H$4="Multi-unit Residential",Data!O505,IF(Transport!$H$4="Education",Data!AW505,IF(Transport!$H$4="Mixed-use Building",AH508,Data!AF505)))</f>
        <v>174.9093709</v>
      </c>
      <c r="P504">
        <f>IF(Transport!$H$4="Multi-unit Residential",Data!P505,IF(Transport!$H$4="Education",Data!AX505,IF(Transport!$H$4="Mixed-use Building",AI508,Data!AG505)))</f>
        <v>-36.904731040000001</v>
      </c>
    </row>
    <row r="505" spans="1:16" x14ac:dyDescent="0.55000000000000004">
      <c r="A505">
        <f>IF(Transport!$H$4="Multi-unit Residential",Data!A506,IF(Transport!$H$4="Education",Data!AI506,IF(Transport!$H$4="Mixed-use Building",T509,Data!R506)))</f>
        <v>151400</v>
      </c>
      <c r="B505" t="str">
        <f>IF(Transport!$H$4="Multi-unit Residential",Data!B506,IF(Transport!$H$4="Education",Data!AJ506,IF(Transport!$H$4="Mixed-use Building",U509,Data!S506)))</f>
        <v>Otahuhu South West</v>
      </c>
      <c r="C505" t="str">
        <f>IF(Transport!$H$4="Multi-unit Residential",Data!C506,IF(Transport!$H$4="Education",Data!AK506,IF(Transport!$H$4="Mixed-use Building",V509,Data!T506)))</f>
        <v>New Zealand</v>
      </c>
      <c r="D505">
        <f>IF(Transport!$H$4="Multi-unit Residential",Data!D506,IF(Transport!$H$4="Education",Data!AL506,IF(Transport!$H$4="Mixed-use Building",W509,Data!U506)))</f>
        <v>0</v>
      </c>
      <c r="E505">
        <f>IF(Transport!$H$4="Multi-unit Residential",Data!E506,IF(Transport!$H$4="Education",Data!AM506,IF(Transport!$H$4="Mixed-use Building",X509,Data!V506)))</f>
        <v>0</v>
      </c>
      <c r="F505">
        <f>IF(Transport!$H$4="Multi-unit Residential",Data!F506,IF(Transport!$H$4="Education",Data!AN506,IF(Transport!$H$4="Mixed-use Building",Y509,Data!W506)))</f>
        <v>0</v>
      </c>
      <c r="G505">
        <f>IF(Transport!$H$4="Multi-unit Residential",Data!G506,IF(Transport!$H$4="Education",Data!AO506,IF(Transport!$H$4="Mixed-use Building",Z509,Data!X506)))</f>
        <v>0</v>
      </c>
      <c r="H505">
        <f>IF(Transport!$H$4="Multi-unit Residential",Data!H506,IF(Transport!$H$4="Education",Data!AP506,IF(Transport!$H$4="Mixed-use Building",AA509,Data!Y506)))</f>
        <v>0.85</v>
      </c>
      <c r="I505">
        <f>IF(Transport!$H$4="Multi-unit Residential",Data!I506,IF(Transport!$H$4="Education",Data!AQ506,IF(Transport!$H$4="Mixed-use Building",AB509,Data!Z506)))</f>
        <v>0</v>
      </c>
      <c r="J505">
        <f>IF(Transport!$H$4="Multi-unit Residential",Data!J506,IF(Transport!$H$4="Education",Data!AR506,IF(Transport!$H$4="Mixed-use Building",AC509,Data!AA506)))</f>
        <v>0</v>
      </c>
      <c r="K505">
        <f>IF(Transport!$H$4="Multi-unit Residential",Data!K506,IF(Transport!$H$4="Education",Data!AS506,IF(Transport!$H$4="Mixed-use Building",AD509,Data!AB506)))</f>
        <v>0</v>
      </c>
      <c r="L505">
        <f>IF(Transport!$H$4="Multi-unit Residential",Data!L506,IF(Transport!$H$4="Education",Data!AT506,IF(Transport!$H$4="Mixed-use Building",AE509,Data!AC506)))</f>
        <v>0.15</v>
      </c>
      <c r="M505">
        <f>IF(Transport!$H$4="Multi-unit Residential",Data!M506,IF(Transport!$H$4="Education",Data!AU506,IF(Transport!$H$4="Mixed-use Building",AF509,Data!AD506)))</f>
        <v>0.02</v>
      </c>
      <c r="N505">
        <f>IF(Transport!$H$4="Multi-unit Residential",Data!N506,IF(Transport!$H$4="Education",Data!AV506,IF(Transport!$H$4="Mixed-use Building",AG509,Data!AE506)))</f>
        <v>3.5832686513222001</v>
      </c>
      <c r="O505">
        <f>IF(Transport!$H$4="Multi-unit Residential",Data!O506,IF(Transport!$H$4="Education",Data!AW506,IF(Transport!$H$4="Mixed-use Building",AH509,Data!AF506)))</f>
        <v>174.84005500000001</v>
      </c>
      <c r="P505">
        <f>IF(Transport!$H$4="Multi-unit Residential",Data!P506,IF(Transport!$H$4="Education",Data!AX506,IF(Transport!$H$4="Mixed-use Building",AI509,Data!AG506)))</f>
        <v>-36.952167189999997</v>
      </c>
    </row>
    <row r="506" spans="1:16" x14ac:dyDescent="0.55000000000000004">
      <c r="A506">
        <f>IF(Transport!$H$4="Multi-unit Residential",Data!A507,IF(Transport!$H$4="Education",Data!AI507,IF(Transport!$H$4="Mixed-use Building",T510,Data!R507)))</f>
        <v>151500</v>
      </c>
      <c r="B506" t="str">
        <f>IF(Transport!$H$4="Multi-unit Residential",Data!B507,IF(Transport!$H$4="Education",Data!AJ507,IF(Transport!$H$4="Mixed-use Building",U510,Data!S507)))</f>
        <v>Pakuranga Heights South West</v>
      </c>
      <c r="C506" t="str">
        <f>IF(Transport!$H$4="Multi-unit Residential",Data!C507,IF(Transport!$H$4="Education",Data!AK507,IF(Transport!$H$4="Mixed-use Building",V510,Data!T507)))</f>
        <v>New Zealand</v>
      </c>
      <c r="D506">
        <f>IF(Transport!$H$4="Multi-unit Residential",Data!D507,IF(Transport!$H$4="Education",Data!AL507,IF(Transport!$H$4="Mixed-use Building",W510,Data!U507)))</f>
        <v>0</v>
      </c>
      <c r="E506">
        <f>IF(Transport!$H$4="Multi-unit Residential",Data!E507,IF(Transport!$H$4="Education",Data!AM507,IF(Transport!$H$4="Mixed-use Building",X510,Data!V507)))</f>
        <v>0</v>
      </c>
      <c r="F506">
        <f>IF(Transport!$H$4="Multi-unit Residential",Data!F507,IF(Transport!$H$4="Education",Data!AN507,IF(Transport!$H$4="Mixed-use Building",Y510,Data!W507)))</f>
        <v>0</v>
      </c>
      <c r="G506">
        <f>IF(Transport!$H$4="Multi-unit Residential",Data!G507,IF(Transport!$H$4="Education",Data!AO507,IF(Transport!$H$4="Mixed-use Building",Z510,Data!X507)))</f>
        <v>0</v>
      </c>
      <c r="H506">
        <f>IF(Transport!$H$4="Multi-unit Residential",Data!H507,IF(Transport!$H$4="Education",Data!AP507,IF(Transport!$H$4="Mixed-use Building",AA510,Data!Y507)))</f>
        <v>1</v>
      </c>
      <c r="I506">
        <f>IF(Transport!$H$4="Multi-unit Residential",Data!I507,IF(Transport!$H$4="Education",Data!AQ507,IF(Transport!$H$4="Mixed-use Building",AB510,Data!Z507)))</f>
        <v>0</v>
      </c>
      <c r="J506">
        <f>IF(Transport!$H$4="Multi-unit Residential",Data!J507,IF(Transport!$H$4="Education",Data!AR507,IF(Transport!$H$4="Mixed-use Building",AC510,Data!AA507)))</f>
        <v>0</v>
      </c>
      <c r="K506">
        <f>IF(Transport!$H$4="Multi-unit Residential",Data!K507,IF(Transport!$H$4="Education",Data!AS507,IF(Transport!$H$4="Mixed-use Building",AD510,Data!AB507)))</f>
        <v>0</v>
      </c>
      <c r="L506">
        <f>IF(Transport!$H$4="Multi-unit Residential",Data!L507,IF(Transport!$H$4="Education",Data!AT507,IF(Transport!$H$4="Mixed-use Building",AE510,Data!AC507)))</f>
        <v>0</v>
      </c>
      <c r="M506">
        <f>IF(Transport!$H$4="Multi-unit Residential",Data!M507,IF(Transport!$H$4="Education",Data!AU507,IF(Transport!$H$4="Mixed-use Building",AF510,Data!AD507)))</f>
        <v>0.02</v>
      </c>
      <c r="N506" t="str">
        <f>IF(Transport!$H$4="Multi-unit Residential",Data!N507,IF(Transport!$H$4="Education",Data!AV507,IF(Transport!$H$4="Mixed-use Building",AG510,Data!AE507)))</f>
        <v>?</v>
      </c>
      <c r="O506">
        <f>IF(Transport!$H$4="Multi-unit Residential",Data!O507,IF(Transport!$H$4="Education",Data!AW507,IF(Transport!$H$4="Mixed-use Building",AH510,Data!AF507)))</f>
        <v>174.88678719999999</v>
      </c>
      <c r="P506">
        <f>IF(Transport!$H$4="Multi-unit Residential",Data!P507,IF(Transport!$H$4="Education",Data!AX507,IF(Transport!$H$4="Mixed-use Building",AI510,Data!AG507)))</f>
        <v>-36.919853499999903</v>
      </c>
    </row>
    <row r="507" spans="1:16" x14ac:dyDescent="0.55000000000000004">
      <c r="A507">
        <f>IF(Transport!$H$4="Multi-unit Residential",Data!A508,IF(Transport!$H$4="Education",Data!AI508,IF(Transport!$H$4="Mixed-use Building",T511,Data!R508)))</f>
        <v>151600</v>
      </c>
      <c r="B507" t="str">
        <f>IF(Transport!$H$4="Multi-unit Residential",Data!B508,IF(Transport!$H$4="Education",Data!AJ508,IF(Transport!$H$4="Mixed-use Building",U511,Data!S508)))</f>
        <v>Mangere Mascot</v>
      </c>
      <c r="C507" t="str">
        <f>IF(Transport!$H$4="Multi-unit Residential",Data!C508,IF(Transport!$H$4="Education",Data!AK508,IF(Transport!$H$4="Mixed-use Building",V511,Data!T508)))</f>
        <v>New Zealand</v>
      </c>
      <c r="D507">
        <f>IF(Transport!$H$4="Multi-unit Residential",Data!D508,IF(Transport!$H$4="Education",Data!AL508,IF(Transport!$H$4="Mixed-use Building",W511,Data!U508)))</f>
        <v>0</v>
      </c>
      <c r="E507">
        <f>IF(Transport!$H$4="Multi-unit Residential",Data!E508,IF(Transport!$H$4="Education",Data!AM508,IF(Transport!$H$4="Mixed-use Building",X511,Data!V508)))</f>
        <v>0</v>
      </c>
      <c r="F507">
        <f>IF(Transport!$H$4="Multi-unit Residential",Data!F508,IF(Transport!$H$4="Education",Data!AN508,IF(Transport!$H$4="Mixed-use Building",Y511,Data!W508)))</f>
        <v>0</v>
      </c>
      <c r="G507">
        <f>IF(Transport!$H$4="Multi-unit Residential",Data!G508,IF(Transport!$H$4="Education",Data!AO508,IF(Transport!$H$4="Mixed-use Building",Z511,Data!X508)))</f>
        <v>0</v>
      </c>
      <c r="H507">
        <f>IF(Transport!$H$4="Multi-unit Residential",Data!H508,IF(Transport!$H$4="Education",Data!AP508,IF(Transport!$H$4="Mixed-use Building",AA511,Data!Y508)))</f>
        <v>1</v>
      </c>
      <c r="I507">
        <f>IF(Transport!$H$4="Multi-unit Residential",Data!I508,IF(Transport!$H$4="Education",Data!AQ508,IF(Transport!$H$4="Mixed-use Building",AB511,Data!Z508)))</f>
        <v>0</v>
      </c>
      <c r="J507">
        <f>IF(Transport!$H$4="Multi-unit Residential",Data!J508,IF(Transport!$H$4="Education",Data!AR508,IF(Transport!$H$4="Mixed-use Building",AC511,Data!AA508)))</f>
        <v>0</v>
      </c>
      <c r="K507">
        <f>IF(Transport!$H$4="Multi-unit Residential",Data!K508,IF(Transport!$H$4="Education",Data!AS508,IF(Transport!$H$4="Mixed-use Building",AD511,Data!AB508)))</f>
        <v>0</v>
      </c>
      <c r="L507">
        <f>IF(Transport!$H$4="Multi-unit Residential",Data!L508,IF(Transport!$H$4="Education",Data!AT508,IF(Transport!$H$4="Mixed-use Building",AE511,Data!AC508)))</f>
        <v>0</v>
      </c>
      <c r="M507">
        <f>IF(Transport!$H$4="Multi-unit Residential",Data!M508,IF(Transport!$H$4="Education",Data!AU508,IF(Transport!$H$4="Mixed-use Building",AF511,Data!AD508)))</f>
        <v>0.02</v>
      </c>
      <c r="N507" t="str">
        <f>IF(Transport!$H$4="Multi-unit Residential",Data!N508,IF(Transport!$H$4="Education",Data!AV508,IF(Transport!$H$4="Mixed-use Building",AG511,Data!AE508)))</f>
        <v>?</v>
      </c>
      <c r="O507">
        <f>IF(Transport!$H$4="Multi-unit Residential",Data!O508,IF(Transport!$H$4="Education",Data!AW508,IF(Transport!$H$4="Mixed-use Building",AH511,Data!AF508)))</f>
        <v>174.80945419999901</v>
      </c>
      <c r="P507">
        <f>IF(Transport!$H$4="Multi-unit Residential",Data!P508,IF(Transport!$H$4="Education",Data!AX508,IF(Transport!$H$4="Mixed-use Building",AI511,Data!AG508)))</f>
        <v>-36.973285310000001</v>
      </c>
    </row>
    <row r="508" spans="1:16" x14ac:dyDescent="0.55000000000000004">
      <c r="A508">
        <f>IF(Transport!$H$4="Multi-unit Residential",Data!A509,IF(Transport!$H$4="Education",Data!AI509,IF(Transport!$H$4="Mixed-use Building",T512,Data!R509)))</f>
        <v>151700</v>
      </c>
      <c r="B508" t="str">
        <f>IF(Transport!$H$4="Multi-unit Residential",Data!B509,IF(Transport!$H$4="Education",Data!AJ509,IF(Transport!$H$4="Mixed-use Building",U512,Data!S509)))</f>
        <v>Waiheke East</v>
      </c>
      <c r="C508" t="str">
        <f>IF(Transport!$H$4="Multi-unit Residential",Data!C509,IF(Transport!$H$4="Education",Data!AK509,IF(Transport!$H$4="Mixed-use Building",V512,Data!T509)))</f>
        <v>New Zealand</v>
      </c>
      <c r="D508">
        <f>IF(Transport!$H$4="Multi-unit Residential",Data!D509,IF(Transport!$H$4="Education",Data!AL509,IF(Transport!$H$4="Mixed-use Building",W512,Data!U509)))</f>
        <v>0</v>
      </c>
      <c r="E508">
        <f>IF(Transport!$H$4="Multi-unit Residential",Data!E509,IF(Transport!$H$4="Education",Data!AM509,IF(Transport!$H$4="Mixed-use Building",X512,Data!V509)))</f>
        <v>0</v>
      </c>
      <c r="F508">
        <f>IF(Transport!$H$4="Multi-unit Residential",Data!F509,IF(Transport!$H$4="Education",Data!AN509,IF(Transport!$H$4="Mixed-use Building",Y512,Data!W509)))</f>
        <v>0</v>
      </c>
      <c r="G508">
        <f>IF(Transport!$H$4="Multi-unit Residential",Data!G509,IF(Transport!$H$4="Education",Data!AO509,IF(Transport!$H$4="Mixed-use Building",Z512,Data!X509)))</f>
        <v>0</v>
      </c>
      <c r="H508">
        <f>IF(Transport!$H$4="Multi-unit Residential",Data!H509,IF(Transport!$H$4="Education",Data!AP509,IF(Transport!$H$4="Mixed-use Building",AA512,Data!Y509)))</f>
        <v>0.96</v>
      </c>
      <c r="I508">
        <f>IF(Transport!$H$4="Multi-unit Residential",Data!I509,IF(Transport!$H$4="Education",Data!AQ509,IF(Transport!$H$4="Mixed-use Building",AB512,Data!Z509)))</f>
        <v>0</v>
      </c>
      <c r="J508">
        <f>IF(Transport!$H$4="Multi-unit Residential",Data!J509,IF(Transport!$H$4="Education",Data!AR509,IF(Transport!$H$4="Mixed-use Building",AC512,Data!AA509)))</f>
        <v>0</v>
      </c>
      <c r="K508">
        <f>IF(Transport!$H$4="Multi-unit Residential",Data!K509,IF(Transport!$H$4="Education",Data!AS509,IF(Transport!$H$4="Mixed-use Building",AD512,Data!AB509)))</f>
        <v>0</v>
      </c>
      <c r="L508">
        <f>IF(Transport!$H$4="Multi-unit Residential",Data!L509,IF(Transport!$H$4="Education",Data!AT509,IF(Transport!$H$4="Mixed-use Building",AE512,Data!AC509)))</f>
        <v>0.04</v>
      </c>
      <c r="M508">
        <f>IF(Transport!$H$4="Multi-unit Residential",Data!M509,IF(Transport!$H$4="Education",Data!AU509,IF(Transport!$H$4="Mixed-use Building",AF512,Data!AD509)))</f>
        <v>0.02</v>
      </c>
      <c r="N508">
        <f>IF(Transport!$H$4="Multi-unit Residential",Data!N509,IF(Transport!$H$4="Education",Data!AV509,IF(Transport!$H$4="Mixed-use Building",AG512,Data!AE509)))</f>
        <v>6.8935967416707902</v>
      </c>
      <c r="O508">
        <f>IF(Transport!$H$4="Multi-unit Residential",Data!O509,IF(Transport!$H$4="Education",Data!AW509,IF(Transport!$H$4="Mixed-use Building",AH512,Data!AF509)))</f>
        <v>175.1412148</v>
      </c>
      <c r="P508">
        <f>IF(Transport!$H$4="Multi-unit Residential",Data!P509,IF(Transport!$H$4="Education",Data!AX509,IF(Transport!$H$4="Mixed-use Building",AI512,Data!AG509)))</f>
        <v>-36.813588549999999</v>
      </c>
    </row>
    <row r="509" spans="1:16" x14ac:dyDescent="0.55000000000000004">
      <c r="A509">
        <f>IF(Transport!$H$4="Multi-unit Residential",Data!A510,IF(Transport!$H$4="Education",Data!AI510,IF(Transport!$H$4="Mixed-use Building",T513,Data!R510)))</f>
        <v>151800</v>
      </c>
      <c r="B509" t="str">
        <f>IF(Transport!$H$4="Multi-unit Residential",Data!B510,IF(Transport!$H$4="Education",Data!AJ510,IF(Transport!$H$4="Mixed-use Building",U513,Data!S510)))</f>
        <v>Massey Road West</v>
      </c>
      <c r="C509" t="str">
        <f>IF(Transport!$H$4="Multi-unit Residential",Data!C510,IF(Transport!$H$4="Education",Data!AK510,IF(Transport!$H$4="Mixed-use Building",V513,Data!T510)))</f>
        <v>New Zealand</v>
      </c>
      <c r="D509">
        <f>IF(Transport!$H$4="Multi-unit Residential",Data!D510,IF(Transport!$H$4="Education",Data!AL510,IF(Transport!$H$4="Mixed-use Building",W513,Data!U510)))</f>
        <v>0</v>
      </c>
      <c r="E509">
        <f>IF(Transport!$H$4="Multi-unit Residential",Data!E510,IF(Transport!$H$4="Education",Data!AM510,IF(Transport!$H$4="Mixed-use Building",X513,Data!V510)))</f>
        <v>0</v>
      </c>
      <c r="F509">
        <f>IF(Transport!$H$4="Multi-unit Residential",Data!F510,IF(Transport!$H$4="Education",Data!AN510,IF(Transport!$H$4="Mixed-use Building",Y513,Data!W510)))</f>
        <v>0</v>
      </c>
      <c r="G509">
        <f>IF(Transport!$H$4="Multi-unit Residential",Data!G510,IF(Transport!$H$4="Education",Data!AO510,IF(Transport!$H$4="Mixed-use Building",Z513,Data!X510)))</f>
        <v>0</v>
      </c>
      <c r="H509">
        <f>IF(Transport!$H$4="Multi-unit Residential",Data!H510,IF(Transport!$H$4="Education",Data!AP510,IF(Transport!$H$4="Mixed-use Building",AA513,Data!Y510)))</f>
        <v>1</v>
      </c>
      <c r="I509">
        <f>IF(Transport!$H$4="Multi-unit Residential",Data!I510,IF(Transport!$H$4="Education",Data!AQ510,IF(Transport!$H$4="Mixed-use Building",AB513,Data!Z510)))</f>
        <v>0</v>
      </c>
      <c r="J509">
        <f>IF(Transport!$H$4="Multi-unit Residential",Data!J510,IF(Transport!$H$4="Education",Data!AR510,IF(Transport!$H$4="Mixed-use Building",AC513,Data!AA510)))</f>
        <v>0</v>
      </c>
      <c r="K509">
        <f>IF(Transport!$H$4="Multi-unit Residential",Data!K510,IF(Transport!$H$4="Education",Data!AS510,IF(Transport!$H$4="Mixed-use Building",AD513,Data!AB510)))</f>
        <v>0</v>
      </c>
      <c r="L509">
        <f>IF(Transport!$H$4="Multi-unit Residential",Data!L510,IF(Transport!$H$4="Education",Data!AT510,IF(Transport!$H$4="Mixed-use Building",AE513,Data!AC510)))</f>
        <v>0</v>
      </c>
      <c r="M509">
        <f>IF(Transport!$H$4="Multi-unit Residential",Data!M510,IF(Transport!$H$4="Education",Data!AU510,IF(Transport!$H$4="Mixed-use Building",AF513,Data!AD510)))</f>
        <v>0.02</v>
      </c>
      <c r="N509">
        <f>IF(Transport!$H$4="Multi-unit Residential",Data!N510,IF(Transport!$H$4="Education",Data!AV510,IF(Transport!$H$4="Mixed-use Building",AG513,Data!AE510)))</f>
        <v>1.1928723905824601</v>
      </c>
      <c r="O509">
        <f>IF(Transport!$H$4="Multi-unit Residential",Data!O510,IF(Transport!$H$4="Education",Data!AW510,IF(Transport!$H$4="Mixed-use Building",AH513,Data!AF510)))</f>
        <v>174.82448369999901</v>
      </c>
      <c r="P509">
        <f>IF(Transport!$H$4="Multi-unit Residential",Data!P510,IF(Transport!$H$4="Education",Data!AX510,IF(Transport!$H$4="Mixed-use Building",AI513,Data!AG510)))</f>
        <v>-36.964884570000002</v>
      </c>
    </row>
    <row r="510" spans="1:16" x14ac:dyDescent="0.55000000000000004">
      <c r="A510">
        <f>IF(Transport!$H$4="Multi-unit Residential",Data!A511,IF(Transport!$H$4="Education",Data!AI511,IF(Transport!$H$4="Mixed-use Building",T514,Data!R511)))</f>
        <v>151900</v>
      </c>
      <c r="B510" t="str">
        <f>IF(Transport!$H$4="Multi-unit Residential",Data!B511,IF(Transport!$H$4="Education",Data!AJ511,IF(Transport!$H$4="Mixed-use Building",U514,Data!S511)))</f>
        <v>Otahuhu South</v>
      </c>
      <c r="C510" t="str">
        <f>IF(Transport!$H$4="Multi-unit Residential",Data!C511,IF(Transport!$H$4="Education",Data!AK511,IF(Transport!$H$4="Mixed-use Building",V514,Data!T511)))</f>
        <v>New Zealand</v>
      </c>
      <c r="D510">
        <f>IF(Transport!$H$4="Multi-unit Residential",Data!D511,IF(Transport!$H$4="Education",Data!AL511,IF(Transport!$H$4="Mixed-use Building",W514,Data!U511)))</f>
        <v>0</v>
      </c>
      <c r="E510">
        <f>IF(Transport!$H$4="Multi-unit Residential",Data!E511,IF(Transport!$H$4="Education",Data!AM511,IF(Transport!$H$4="Mixed-use Building",X514,Data!V511)))</f>
        <v>0</v>
      </c>
      <c r="F510">
        <f>IF(Transport!$H$4="Multi-unit Residential",Data!F511,IF(Transport!$H$4="Education",Data!AN511,IF(Transport!$H$4="Mixed-use Building",Y514,Data!W511)))</f>
        <v>0</v>
      </c>
      <c r="G510">
        <f>IF(Transport!$H$4="Multi-unit Residential",Data!G511,IF(Transport!$H$4="Education",Data!AO511,IF(Transport!$H$4="Mixed-use Building",Z514,Data!X511)))</f>
        <v>0</v>
      </c>
      <c r="H510">
        <f>IF(Transport!$H$4="Multi-unit Residential",Data!H511,IF(Transport!$H$4="Education",Data!AP511,IF(Transport!$H$4="Mixed-use Building",AA514,Data!Y511)))</f>
        <v>0.56000000000000005</v>
      </c>
      <c r="I510">
        <f>IF(Transport!$H$4="Multi-unit Residential",Data!I511,IF(Transport!$H$4="Education",Data!AQ511,IF(Transport!$H$4="Mixed-use Building",AB514,Data!Z511)))</f>
        <v>0</v>
      </c>
      <c r="J510">
        <f>IF(Transport!$H$4="Multi-unit Residential",Data!J511,IF(Transport!$H$4="Education",Data!AR511,IF(Transport!$H$4="Mixed-use Building",AC514,Data!AA511)))</f>
        <v>0</v>
      </c>
      <c r="K510">
        <f>IF(Transport!$H$4="Multi-unit Residential",Data!K511,IF(Transport!$H$4="Education",Data!AS511,IF(Transport!$H$4="Mixed-use Building",AD514,Data!AB511)))</f>
        <v>0</v>
      </c>
      <c r="L510">
        <f>IF(Transport!$H$4="Multi-unit Residential",Data!L511,IF(Transport!$H$4="Education",Data!AT511,IF(Transport!$H$4="Mixed-use Building",AE514,Data!AC511)))</f>
        <v>0.44</v>
      </c>
      <c r="M510">
        <f>IF(Transport!$H$4="Multi-unit Residential",Data!M511,IF(Transport!$H$4="Education",Data!AU511,IF(Transport!$H$4="Mixed-use Building",AF514,Data!AD511)))</f>
        <v>0.02</v>
      </c>
      <c r="N510">
        <f>IF(Transport!$H$4="Multi-unit Residential",Data!N511,IF(Transport!$H$4="Education",Data!AV511,IF(Transport!$H$4="Mixed-use Building",AG514,Data!AE511)))</f>
        <v>0.657916023494585</v>
      </c>
      <c r="O510">
        <f>IF(Transport!$H$4="Multi-unit Residential",Data!O511,IF(Transport!$H$4="Education",Data!AW511,IF(Transport!$H$4="Mixed-use Building",AH514,Data!AF511)))</f>
        <v>174.84996659999999</v>
      </c>
      <c r="P510">
        <f>IF(Transport!$H$4="Multi-unit Residential",Data!P511,IF(Transport!$H$4="Education",Data!AX511,IF(Transport!$H$4="Mixed-use Building",AI514,Data!AG511)))</f>
        <v>-36.94719396</v>
      </c>
    </row>
    <row r="511" spans="1:16" x14ac:dyDescent="0.55000000000000004">
      <c r="A511">
        <f>IF(Transport!$H$4="Multi-unit Residential",Data!A512,IF(Transport!$H$4="Education",Data!AI512,IF(Transport!$H$4="Mixed-use Building",T515,Data!R512)))</f>
        <v>152000</v>
      </c>
      <c r="B511" t="str">
        <f>IF(Transport!$H$4="Multi-unit Residential",Data!B512,IF(Transport!$H$4="Education",Data!AJ512,IF(Transport!$H$4="Mixed-use Building",U515,Data!S512)))</f>
        <v>Howick Central</v>
      </c>
      <c r="C511" t="str">
        <f>IF(Transport!$H$4="Multi-unit Residential",Data!C512,IF(Transport!$H$4="Education",Data!AK512,IF(Transport!$H$4="Mixed-use Building",V515,Data!T512)))</f>
        <v>New Zealand</v>
      </c>
      <c r="D511">
        <f>IF(Transport!$H$4="Multi-unit Residential",Data!D512,IF(Transport!$H$4="Education",Data!AL512,IF(Transport!$H$4="Mixed-use Building",W515,Data!U512)))</f>
        <v>0</v>
      </c>
      <c r="E511">
        <f>IF(Transport!$H$4="Multi-unit Residential",Data!E512,IF(Transport!$H$4="Education",Data!AM512,IF(Transport!$H$4="Mixed-use Building",X515,Data!V512)))</f>
        <v>0</v>
      </c>
      <c r="F511">
        <f>IF(Transport!$H$4="Multi-unit Residential",Data!F512,IF(Transport!$H$4="Education",Data!AN512,IF(Transport!$H$4="Mixed-use Building",Y515,Data!W512)))</f>
        <v>0</v>
      </c>
      <c r="G511">
        <f>IF(Transport!$H$4="Multi-unit Residential",Data!G512,IF(Transport!$H$4="Education",Data!AO512,IF(Transport!$H$4="Mixed-use Building",Z515,Data!X512)))</f>
        <v>0</v>
      </c>
      <c r="H511">
        <f>IF(Transport!$H$4="Multi-unit Residential",Data!H512,IF(Transport!$H$4="Education",Data!AP512,IF(Transport!$H$4="Mixed-use Building",AA515,Data!Y512)))</f>
        <v>0.92</v>
      </c>
      <c r="I511">
        <f>IF(Transport!$H$4="Multi-unit Residential",Data!I512,IF(Transport!$H$4="Education",Data!AQ512,IF(Transport!$H$4="Mixed-use Building",AB515,Data!Z512)))</f>
        <v>0</v>
      </c>
      <c r="J511">
        <f>IF(Transport!$H$4="Multi-unit Residential",Data!J512,IF(Transport!$H$4="Education",Data!AR512,IF(Transport!$H$4="Mixed-use Building",AC515,Data!AA512)))</f>
        <v>0</v>
      </c>
      <c r="K511">
        <f>IF(Transport!$H$4="Multi-unit Residential",Data!K512,IF(Transport!$H$4="Education",Data!AS512,IF(Transport!$H$4="Mixed-use Building",AD515,Data!AB512)))</f>
        <v>0</v>
      </c>
      <c r="L511">
        <f>IF(Transport!$H$4="Multi-unit Residential",Data!L512,IF(Transport!$H$4="Education",Data!AT512,IF(Transport!$H$4="Mixed-use Building",AE515,Data!AC512)))</f>
        <v>0.08</v>
      </c>
      <c r="M511">
        <f>IF(Transport!$H$4="Multi-unit Residential",Data!M512,IF(Transport!$H$4="Education",Data!AU512,IF(Transport!$H$4="Mixed-use Building",AF515,Data!AD512)))</f>
        <v>0.02</v>
      </c>
      <c r="N511">
        <f>IF(Transport!$H$4="Multi-unit Residential",Data!N512,IF(Transport!$H$4="Education",Data!AV512,IF(Transport!$H$4="Mixed-use Building",AG515,Data!AE512)))</f>
        <v>1.60756415777887</v>
      </c>
      <c r="O511">
        <f>IF(Transport!$H$4="Multi-unit Residential",Data!O512,IF(Transport!$H$4="Education",Data!AW512,IF(Transport!$H$4="Mixed-use Building",AH515,Data!AF512)))</f>
        <v>174.9236847</v>
      </c>
      <c r="P511">
        <f>IF(Transport!$H$4="Multi-unit Residential",Data!P512,IF(Transport!$H$4="Education",Data!AX512,IF(Transport!$H$4="Mixed-use Building",AI515,Data!AG512)))</f>
        <v>-36.899222620000003</v>
      </c>
    </row>
    <row r="512" spans="1:16" x14ac:dyDescent="0.55000000000000004">
      <c r="A512">
        <f>IF(Transport!$H$4="Multi-unit Residential",Data!A513,IF(Transport!$H$4="Education",Data!AI513,IF(Transport!$H$4="Mixed-use Building",T516,Data!R513)))</f>
        <v>152100</v>
      </c>
      <c r="B512" t="str">
        <f>IF(Transport!$H$4="Multi-unit Residential",Data!B513,IF(Transport!$H$4="Education",Data!AJ513,IF(Transport!$H$4="Mixed-use Building",U516,Data!S513)))</f>
        <v>Massey Road North</v>
      </c>
      <c r="C512" t="str">
        <f>IF(Transport!$H$4="Multi-unit Residential",Data!C513,IF(Transport!$H$4="Education",Data!AK513,IF(Transport!$H$4="Mixed-use Building",V516,Data!T513)))</f>
        <v>New Zealand</v>
      </c>
      <c r="D512">
        <f>IF(Transport!$H$4="Multi-unit Residential",Data!D513,IF(Transport!$H$4="Education",Data!AL513,IF(Transport!$H$4="Mixed-use Building",W516,Data!U513)))</f>
        <v>0</v>
      </c>
      <c r="E512">
        <f>IF(Transport!$H$4="Multi-unit Residential",Data!E513,IF(Transport!$H$4="Education",Data!AM513,IF(Transport!$H$4="Mixed-use Building",X516,Data!V513)))</f>
        <v>0</v>
      </c>
      <c r="F512">
        <f>IF(Transport!$H$4="Multi-unit Residential",Data!F513,IF(Transport!$H$4="Education",Data!AN513,IF(Transport!$H$4="Mixed-use Building",Y516,Data!W513)))</f>
        <v>0</v>
      </c>
      <c r="G512">
        <f>IF(Transport!$H$4="Multi-unit Residential",Data!G513,IF(Transport!$H$4="Education",Data!AO513,IF(Transport!$H$4="Mixed-use Building",Z516,Data!X513)))</f>
        <v>0</v>
      </c>
      <c r="H512">
        <f>IF(Transport!$H$4="Multi-unit Residential",Data!H513,IF(Transport!$H$4="Education",Data!AP513,IF(Transport!$H$4="Mixed-use Building",AA516,Data!Y513)))</f>
        <v>1</v>
      </c>
      <c r="I512">
        <f>IF(Transport!$H$4="Multi-unit Residential",Data!I513,IF(Transport!$H$4="Education",Data!AQ513,IF(Transport!$H$4="Mixed-use Building",AB516,Data!Z513)))</f>
        <v>0</v>
      </c>
      <c r="J512">
        <f>IF(Transport!$H$4="Multi-unit Residential",Data!J513,IF(Transport!$H$4="Education",Data!AR513,IF(Transport!$H$4="Mixed-use Building",AC516,Data!AA513)))</f>
        <v>0</v>
      </c>
      <c r="K512">
        <f>IF(Transport!$H$4="Multi-unit Residential",Data!K513,IF(Transport!$H$4="Education",Data!AS513,IF(Transport!$H$4="Mixed-use Building",AD516,Data!AB513)))</f>
        <v>0</v>
      </c>
      <c r="L512">
        <f>IF(Transport!$H$4="Multi-unit Residential",Data!L513,IF(Transport!$H$4="Education",Data!AT513,IF(Transport!$H$4="Mixed-use Building",AE516,Data!AC513)))</f>
        <v>0</v>
      </c>
      <c r="M512">
        <f>IF(Transport!$H$4="Multi-unit Residential",Data!M513,IF(Transport!$H$4="Education",Data!AU513,IF(Transport!$H$4="Mixed-use Building",AF516,Data!AD513)))</f>
        <v>0.02</v>
      </c>
      <c r="N512">
        <f>IF(Transport!$H$4="Multi-unit Residential",Data!N513,IF(Transport!$H$4="Education",Data!AV513,IF(Transport!$H$4="Mixed-use Building",AG516,Data!AE513)))</f>
        <v>2.2912574988768899</v>
      </c>
      <c r="O512">
        <f>IF(Transport!$H$4="Multi-unit Residential",Data!O513,IF(Transport!$H$4="Education",Data!AW513,IF(Transport!$H$4="Mixed-use Building",AH516,Data!AF513)))</f>
        <v>174.8326041</v>
      </c>
      <c r="P512">
        <f>IF(Transport!$H$4="Multi-unit Residential",Data!P513,IF(Transport!$H$4="Education",Data!AX513,IF(Transport!$H$4="Mixed-use Building",AI516,Data!AG513)))</f>
        <v>-36.964001519999997</v>
      </c>
    </row>
    <row r="513" spans="1:16" x14ac:dyDescent="0.55000000000000004">
      <c r="A513">
        <f>IF(Transport!$H$4="Multi-unit Residential",Data!A514,IF(Transport!$H$4="Education",Data!AI514,IF(Transport!$H$4="Mixed-use Building",T517,Data!R514)))</f>
        <v>152200</v>
      </c>
      <c r="B513" t="str">
        <f>IF(Transport!$H$4="Multi-unit Residential",Data!B514,IF(Transport!$H$4="Education",Data!AJ514,IF(Transport!$H$4="Mixed-use Building",U517,Data!S514)))</f>
        <v>Botany Downs West</v>
      </c>
      <c r="C513" t="str">
        <f>IF(Transport!$H$4="Multi-unit Residential",Data!C514,IF(Transport!$H$4="Education",Data!AK514,IF(Transport!$H$4="Mixed-use Building",V517,Data!T514)))</f>
        <v>New Zealand</v>
      </c>
      <c r="D513">
        <f>IF(Transport!$H$4="Multi-unit Residential",Data!D514,IF(Transport!$H$4="Education",Data!AL514,IF(Transport!$H$4="Mixed-use Building",W517,Data!U514)))</f>
        <v>0</v>
      </c>
      <c r="E513">
        <f>IF(Transport!$H$4="Multi-unit Residential",Data!E514,IF(Transport!$H$4="Education",Data!AM514,IF(Transport!$H$4="Mixed-use Building",X517,Data!V514)))</f>
        <v>0</v>
      </c>
      <c r="F513">
        <f>IF(Transport!$H$4="Multi-unit Residential",Data!F514,IF(Transport!$H$4="Education",Data!AN514,IF(Transport!$H$4="Mixed-use Building",Y517,Data!W514)))</f>
        <v>0</v>
      </c>
      <c r="G513">
        <f>IF(Transport!$H$4="Multi-unit Residential",Data!G514,IF(Transport!$H$4="Education",Data!AO514,IF(Transport!$H$4="Mixed-use Building",Z517,Data!X514)))</f>
        <v>0</v>
      </c>
      <c r="H513">
        <f>IF(Transport!$H$4="Multi-unit Residential",Data!H514,IF(Transport!$H$4="Education",Data!AP514,IF(Transport!$H$4="Mixed-use Building",AA517,Data!Y514)))</f>
        <v>1</v>
      </c>
      <c r="I513">
        <f>IF(Transport!$H$4="Multi-unit Residential",Data!I514,IF(Transport!$H$4="Education",Data!AQ514,IF(Transport!$H$4="Mixed-use Building",AB517,Data!Z514)))</f>
        <v>0</v>
      </c>
      <c r="J513">
        <f>IF(Transport!$H$4="Multi-unit Residential",Data!J514,IF(Transport!$H$4="Education",Data!AR514,IF(Transport!$H$4="Mixed-use Building",AC517,Data!AA514)))</f>
        <v>0</v>
      </c>
      <c r="K513">
        <f>IF(Transport!$H$4="Multi-unit Residential",Data!K514,IF(Transport!$H$4="Education",Data!AS514,IF(Transport!$H$4="Mixed-use Building",AD517,Data!AB514)))</f>
        <v>0</v>
      </c>
      <c r="L513">
        <f>IF(Transport!$H$4="Multi-unit Residential",Data!L514,IF(Transport!$H$4="Education",Data!AT514,IF(Transport!$H$4="Mixed-use Building",AE517,Data!AC514)))</f>
        <v>0</v>
      </c>
      <c r="M513">
        <f>IF(Transport!$H$4="Multi-unit Residential",Data!M514,IF(Transport!$H$4="Education",Data!AU514,IF(Transport!$H$4="Mixed-use Building",AF517,Data!AD514)))</f>
        <v>0.02</v>
      </c>
      <c r="N513">
        <f>IF(Transport!$H$4="Multi-unit Residential",Data!N514,IF(Transport!$H$4="Education",Data!AV514,IF(Transport!$H$4="Mixed-use Building",AG517,Data!AE514)))</f>
        <v>1.2367969937430701</v>
      </c>
      <c r="O513">
        <f>IF(Transport!$H$4="Multi-unit Residential",Data!O514,IF(Transport!$H$4="Education",Data!AW514,IF(Transport!$H$4="Mixed-use Building",AH517,Data!AF514)))</f>
        <v>174.91414560000001</v>
      </c>
      <c r="P513">
        <f>IF(Transport!$H$4="Multi-unit Residential",Data!P514,IF(Transport!$H$4="Education",Data!AX514,IF(Transport!$H$4="Mixed-use Building",AI517,Data!AG514)))</f>
        <v>-36.909548460000003</v>
      </c>
    </row>
    <row r="514" spans="1:16" x14ac:dyDescent="0.55000000000000004">
      <c r="A514">
        <f>IF(Transport!$H$4="Multi-unit Residential",Data!A515,IF(Transport!$H$4="Education",Data!AI515,IF(Transport!$H$4="Mixed-use Building",T518,Data!R515)))</f>
        <v>152300</v>
      </c>
      <c r="B514" t="str">
        <f>IF(Transport!$H$4="Multi-unit Residential",Data!B515,IF(Transport!$H$4="Education",Data!AJ515,IF(Transport!$H$4="Mixed-use Building",U518,Data!S515)))</f>
        <v>East Tamaki</v>
      </c>
      <c r="C514" t="str">
        <f>IF(Transport!$H$4="Multi-unit Residential",Data!C515,IF(Transport!$H$4="Education",Data!AK515,IF(Transport!$H$4="Mixed-use Building",V518,Data!T515)))</f>
        <v>New Zealand</v>
      </c>
      <c r="D514">
        <f>IF(Transport!$H$4="Multi-unit Residential",Data!D515,IF(Transport!$H$4="Education",Data!AL515,IF(Transport!$H$4="Mixed-use Building",W518,Data!U515)))</f>
        <v>0</v>
      </c>
      <c r="E514">
        <f>IF(Transport!$H$4="Multi-unit Residential",Data!E515,IF(Transport!$H$4="Education",Data!AM515,IF(Transport!$H$4="Mixed-use Building",X518,Data!V515)))</f>
        <v>0</v>
      </c>
      <c r="F514">
        <f>IF(Transport!$H$4="Multi-unit Residential",Data!F515,IF(Transport!$H$4="Education",Data!AN515,IF(Transport!$H$4="Mixed-use Building",Y518,Data!W515)))</f>
        <v>0</v>
      </c>
      <c r="G514">
        <f>IF(Transport!$H$4="Multi-unit Residential",Data!G515,IF(Transport!$H$4="Education",Data!AO515,IF(Transport!$H$4="Mixed-use Building",Z518,Data!X515)))</f>
        <v>0</v>
      </c>
      <c r="H514">
        <f>IF(Transport!$H$4="Multi-unit Residential",Data!H515,IF(Transport!$H$4="Education",Data!AP515,IF(Transport!$H$4="Mixed-use Building",AA518,Data!Y515)))</f>
        <v>0.98</v>
      </c>
      <c r="I514">
        <f>IF(Transport!$H$4="Multi-unit Residential",Data!I515,IF(Transport!$H$4="Education",Data!AQ515,IF(Transport!$H$4="Mixed-use Building",AB518,Data!Z515)))</f>
        <v>0.02</v>
      </c>
      <c r="J514">
        <f>IF(Transport!$H$4="Multi-unit Residential",Data!J515,IF(Transport!$H$4="Education",Data!AR515,IF(Transport!$H$4="Mixed-use Building",AC518,Data!AA515)))</f>
        <v>0</v>
      </c>
      <c r="K514">
        <f>IF(Transport!$H$4="Multi-unit Residential",Data!K515,IF(Transport!$H$4="Education",Data!AS515,IF(Transport!$H$4="Mixed-use Building",AD518,Data!AB515)))</f>
        <v>0</v>
      </c>
      <c r="L514">
        <f>IF(Transport!$H$4="Multi-unit Residential",Data!L515,IF(Transport!$H$4="Education",Data!AT515,IF(Transport!$H$4="Mixed-use Building",AE518,Data!AC515)))</f>
        <v>0</v>
      </c>
      <c r="M514">
        <f>IF(Transport!$H$4="Multi-unit Residential",Data!M515,IF(Transport!$H$4="Education",Data!AU515,IF(Transport!$H$4="Mixed-use Building",AF518,Data!AD515)))</f>
        <v>0.02</v>
      </c>
      <c r="N514">
        <f>IF(Transport!$H$4="Multi-unit Residential",Data!N515,IF(Transport!$H$4="Education",Data!AV515,IF(Transport!$H$4="Mixed-use Building",AG518,Data!AE515)))</f>
        <v>9.8022003950336405</v>
      </c>
      <c r="O514">
        <f>IF(Transport!$H$4="Multi-unit Residential",Data!O515,IF(Transport!$H$4="Education",Data!AW515,IF(Transport!$H$4="Mixed-use Building",AH518,Data!AF515)))</f>
        <v>174.88712869999901</v>
      </c>
      <c r="P514">
        <f>IF(Transport!$H$4="Multi-unit Residential",Data!P515,IF(Transport!$H$4="Education",Data!AX515,IF(Transport!$H$4="Mixed-use Building",AI518,Data!AG515)))</f>
        <v>-36.938232419999999</v>
      </c>
    </row>
    <row r="515" spans="1:16" x14ac:dyDescent="0.55000000000000004">
      <c r="A515">
        <f>IF(Transport!$H$4="Multi-unit Residential",Data!A516,IF(Transport!$H$4="Education",Data!AI516,IF(Transport!$H$4="Mixed-use Building",T519,Data!R516)))</f>
        <v>152400</v>
      </c>
      <c r="B515" t="str">
        <f>IF(Transport!$H$4="Multi-unit Residential",Data!B516,IF(Transport!$H$4="Education",Data!AJ516,IF(Transport!$H$4="Mixed-use Building",U519,Data!S516)))</f>
        <v>Howick East</v>
      </c>
      <c r="C515" t="str">
        <f>IF(Transport!$H$4="Multi-unit Residential",Data!C516,IF(Transport!$H$4="Education",Data!AK516,IF(Transport!$H$4="Mixed-use Building",V519,Data!T516)))</f>
        <v>New Zealand</v>
      </c>
      <c r="D515">
        <f>IF(Transport!$H$4="Multi-unit Residential",Data!D516,IF(Transport!$H$4="Education",Data!AL516,IF(Transport!$H$4="Mixed-use Building",W519,Data!U516)))</f>
        <v>0</v>
      </c>
      <c r="E515">
        <f>IF(Transport!$H$4="Multi-unit Residential",Data!E516,IF(Transport!$H$4="Education",Data!AM516,IF(Transport!$H$4="Mixed-use Building",X519,Data!V516)))</f>
        <v>0</v>
      </c>
      <c r="F515">
        <f>IF(Transport!$H$4="Multi-unit Residential",Data!F516,IF(Transport!$H$4="Education",Data!AN516,IF(Transport!$H$4="Mixed-use Building",Y519,Data!W516)))</f>
        <v>0</v>
      </c>
      <c r="G515">
        <f>IF(Transport!$H$4="Multi-unit Residential",Data!G516,IF(Transport!$H$4="Education",Data!AO516,IF(Transport!$H$4="Mixed-use Building",Z519,Data!X516)))</f>
        <v>0</v>
      </c>
      <c r="H515">
        <f>IF(Transport!$H$4="Multi-unit Residential",Data!H516,IF(Transport!$H$4="Education",Data!AP516,IF(Transport!$H$4="Mixed-use Building",AA519,Data!Y516)))</f>
        <v>0.92</v>
      </c>
      <c r="I515">
        <f>IF(Transport!$H$4="Multi-unit Residential",Data!I516,IF(Transport!$H$4="Education",Data!AQ516,IF(Transport!$H$4="Mixed-use Building",AB519,Data!Z516)))</f>
        <v>0.01</v>
      </c>
      <c r="J515">
        <f>IF(Transport!$H$4="Multi-unit Residential",Data!J516,IF(Transport!$H$4="Education",Data!AR516,IF(Transport!$H$4="Mixed-use Building",AC519,Data!AA516)))</f>
        <v>0</v>
      </c>
      <c r="K515">
        <f>IF(Transport!$H$4="Multi-unit Residential",Data!K516,IF(Transport!$H$4="Education",Data!AS516,IF(Transport!$H$4="Mixed-use Building",AD519,Data!AB516)))</f>
        <v>0</v>
      </c>
      <c r="L515">
        <f>IF(Transport!$H$4="Multi-unit Residential",Data!L516,IF(Transport!$H$4="Education",Data!AT516,IF(Transport!$H$4="Mixed-use Building",AE519,Data!AC516)))</f>
        <v>7.0000000000000007E-2</v>
      </c>
      <c r="M515">
        <f>IF(Transport!$H$4="Multi-unit Residential",Data!M516,IF(Transport!$H$4="Education",Data!AU516,IF(Transport!$H$4="Mixed-use Building",AF519,Data!AD516)))</f>
        <v>0.02</v>
      </c>
      <c r="N515">
        <f>IF(Transport!$H$4="Multi-unit Residential",Data!N516,IF(Transport!$H$4="Education",Data!AV516,IF(Transport!$H$4="Mixed-use Building",AG519,Data!AE516)))</f>
        <v>2.9655773837980401</v>
      </c>
      <c r="O515">
        <f>IF(Transport!$H$4="Multi-unit Residential",Data!O516,IF(Transport!$H$4="Education",Data!AW516,IF(Transport!$H$4="Mixed-use Building",AH519,Data!AF516)))</f>
        <v>174.93038799999999</v>
      </c>
      <c r="P515">
        <f>IF(Transport!$H$4="Multi-unit Residential",Data!P516,IF(Transport!$H$4="Education",Data!AX516,IF(Transport!$H$4="Mixed-use Building",AI519,Data!AG516)))</f>
        <v>-36.900886210000003</v>
      </c>
    </row>
    <row r="516" spans="1:16" x14ac:dyDescent="0.55000000000000004">
      <c r="A516">
        <f>IF(Transport!$H$4="Multi-unit Residential",Data!A517,IF(Transport!$H$4="Education",Data!AI517,IF(Transport!$H$4="Mixed-use Building",T520,Data!R517)))</f>
        <v>152500</v>
      </c>
      <c r="B516" t="str">
        <f>IF(Transport!$H$4="Multi-unit Residential",Data!B517,IF(Transport!$H$4="Education",Data!AJ517,IF(Transport!$H$4="Mixed-use Building",U520,Data!S517)))</f>
        <v>Burswood</v>
      </c>
      <c r="C516" t="str">
        <f>IF(Transport!$H$4="Multi-unit Residential",Data!C517,IF(Transport!$H$4="Education",Data!AK517,IF(Transport!$H$4="Mixed-use Building",V520,Data!T517)))</f>
        <v>New Zealand</v>
      </c>
      <c r="D516">
        <f>IF(Transport!$H$4="Multi-unit Residential",Data!D517,IF(Transport!$H$4="Education",Data!AL517,IF(Transport!$H$4="Mixed-use Building",W520,Data!U517)))</f>
        <v>0</v>
      </c>
      <c r="E516">
        <f>IF(Transport!$H$4="Multi-unit Residential",Data!E517,IF(Transport!$H$4="Education",Data!AM517,IF(Transport!$H$4="Mixed-use Building",X520,Data!V517)))</f>
        <v>0</v>
      </c>
      <c r="F516">
        <f>IF(Transport!$H$4="Multi-unit Residential",Data!F517,IF(Transport!$H$4="Education",Data!AN517,IF(Transport!$H$4="Mixed-use Building",Y520,Data!W517)))</f>
        <v>0</v>
      </c>
      <c r="G516">
        <f>IF(Transport!$H$4="Multi-unit Residential",Data!G517,IF(Transport!$H$4="Education",Data!AO517,IF(Transport!$H$4="Mixed-use Building",Z520,Data!X517)))</f>
        <v>0</v>
      </c>
      <c r="H516">
        <f>IF(Transport!$H$4="Multi-unit Residential",Data!H517,IF(Transport!$H$4="Education",Data!AP517,IF(Transport!$H$4="Mixed-use Building",AA520,Data!Y517)))</f>
        <v>1</v>
      </c>
      <c r="I516">
        <f>IF(Transport!$H$4="Multi-unit Residential",Data!I517,IF(Transport!$H$4="Education",Data!AQ517,IF(Transport!$H$4="Mixed-use Building",AB520,Data!Z517)))</f>
        <v>0</v>
      </c>
      <c r="J516">
        <f>IF(Transport!$H$4="Multi-unit Residential",Data!J517,IF(Transport!$H$4="Education",Data!AR517,IF(Transport!$H$4="Mixed-use Building",AC520,Data!AA517)))</f>
        <v>0</v>
      </c>
      <c r="K516">
        <f>IF(Transport!$H$4="Multi-unit Residential",Data!K517,IF(Transport!$H$4="Education",Data!AS517,IF(Transport!$H$4="Mixed-use Building",AD520,Data!AB517)))</f>
        <v>0</v>
      </c>
      <c r="L516">
        <f>IF(Transport!$H$4="Multi-unit Residential",Data!L517,IF(Transport!$H$4="Education",Data!AT517,IF(Transport!$H$4="Mixed-use Building",AE520,Data!AC517)))</f>
        <v>0</v>
      </c>
      <c r="M516">
        <f>IF(Transport!$H$4="Multi-unit Residential",Data!M517,IF(Transport!$H$4="Education",Data!AU517,IF(Transport!$H$4="Mixed-use Building",AF520,Data!AD517)))</f>
        <v>0.02</v>
      </c>
      <c r="N516" t="str">
        <f>IF(Transport!$H$4="Multi-unit Residential",Data!N517,IF(Transport!$H$4="Education",Data!AV517,IF(Transport!$H$4="Mixed-use Building",AG520,Data!AE517)))</f>
        <v>?</v>
      </c>
      <c r="O516">
        <f>IF(Transport!$H$4="Multi-unit Residential",Data!O517,IF(Transport!$H$4="Education",Data!AW517,IF(Transport!$H$4="Mixed-use Building",AH520,Data!AF517)))</f>
        <v>174.89743989999999</v>
      </c>
      <c r="P516">
        <f>IF(Transport!$H$4="Multi-unit Residential",Data!P517,IF(Transport!$H$4="Education",Data!AX517,IF(Transport!$H$4="Mixed-use Building",AI520,Data!AG517)))</f>
        <v>-36.922480950000001</v>
      </c>
    </row>
    <row r="517" spans="1:16" x14ac:dyDescent="0.55000000000000004">
      <c r="A517">
        <f>IF(Transport!$H$4="Multi-unit Residential",Data!A518,IF(Transport!$H$4="Education",Data!AI518,IF(Transport!$H$4="Mixed-use Building",T521,Data!R518)))</f>
        <v>152600</v>
      </c>
      <c r="B517" t="str">
        <f>IF(Transport!$H$4="Multi-unit Residential",Data!B518,IF(Transport!$H$4="Education",Data!AJ518,IF(Transport!$H$4="Mixed-use Building",U521,Data!S518)))</f>
        <v>Massey Road South</v>
      </c>
      <c r="C517" t="str">
        <f>IF(Transport!$H$4="Multi-unit Residential",Data!C518,IF(Transport!$H$4="Education",Data!AK518,IF(Transport!$H$4="Mixed-use Building",V521,Data!T518)))</f>
        <v>New Zealand</v>
      </c>
      <c r="D517" t="str">
        <f>IF(Transport!$H$4="Multi-unit Residential",Data!D518,IF(Transport!$H$4="Education",Data!AL518,IF(Transport!$H$4="Mixed-use Building",W521,Data!U518)))</f>
        <v>?</v>
      </c>
      <c r="E517" t="str">
        <f>IF(Transport!$H$4="Multi-unit Residential",Data!E518,IF(Transport!$H$4="Education",Data!AM518,IF(Transport!$H$4="Mixed-use Building",X521,Data!V518)))</f>
        <v>?</v>
      </c>
      <c r="F517" t="str">
        <f>IF(Transport!$H$4="Multi-unit Residential",Data!F518,IF(Transport!$H$4="Education",Data!AN518,IF(Transport!$H$4="Mixed-use Building",Y521,Data!W518)))</f>
        <v>?</v>
      </c>
      <c r="G517">
        <f>IF(Transport!$H$4="Multi-unit Residential",Data!G518,IF(Transport!$H$4="Education",Data!AO518,IF(Transport!$H$4="Mixed-use Building",Z521,Data!X518)))</f>
        <v>0</v>
      </c>
      <c r="H517" t="str">
        <f>IF(Transport!$H$4="Multi-unit Residential",Data!H518,IF(Transport!$H$4="Education",Data!AP518,IF(Transport!$H$4="Mixed-use Building",AA521,Data!Y518)))</f>
        <v>?</v>
      </c>
      <c r="I517" t="str">
        <f>IF(Transport!$H$4="Multi-unit Residential",Data!I518,IF(Transport!$H$4="Education",Data!AQ518,IF(Transport!$H$4="Mixed-use Building",AB521,Data!Z518)))</f>
        <v>?</v>
      </c>
      <c r="J517">
        <f>IF(Transport!$H$4="Multi-unit Residential",Data!J518,IF(Transport!$H$4="Education",Data!AR518,IF(Transport!$H$4="Mixed-use Building",AC521,Data!AA518)))</f>
        <v>0</v>
      </c>
      <c r="K517" t="str">
        <f>IF(Transport!$H$4="Multi-unit Residential",Data!K518,IF(Transport!$H$4="Education",Data!AS518,IF(Transport!$H$4="Mixed-use Building",AD521,Data!AB518)))</f>
        <v>?</v>
      </c>
      <c r="L517" t="str">
        <f>IF(Transport!$H$4="Multi-unit Residential",Data!L518,IF(Transport!$H$4="Education",Data!AT518,IF(Transport!$H$4="Mixed-use Building",AE521,Data!AC518)))</f>
        <v>?</v>
      </c>
      <c r="M517">
        <f>IF(Transport!$H$4="Multi-unit Residential",Data!M518,IF(Transport!$H$4="Education",Data!AU518,IF(Transport!$H$4="Mixed-use Building",AF521,Data!AD518)))</f>
        <v>0.02</v>
      </c>
      <c r="N517" t="str">
        <f>IF(Transport!$H$4="Multi-unit Residential",Data!N518,IF(Transport!$H$4="Education",Data!AV518,IF(Transport!$H$4="Mixed-use Building",AG521,Data!AE518)))</f>
        <v>?</v>
      </c>
      <c r="O517">
        <f>IF(Transport!$H$4="Multi-unit Residential",Data!O518,IF(Transport!$H$4="Education",Data!AW518,IF(Transport!$H$4="Mixed-use Building",AH521,Data!AF518)))</f>
        <v>174.82226549999999</v>
      </c>
      <c r="P517">
        <f>IF(Transport!$H$4="Multi-unit Residential",Data!P518,IF(Transport!$H$4="Education",Data!AX518,IF(Transport!$H$4="Mixed-use Building",AI521,Data!AG518)))</f>
        <v>-36.971854190000002</v>
      </c>
    </row>
    <row r="518" spans="1:16" x14ac:dyDescent="0.55000000000000004">
      <c r="A518">
        <f>IF(Transport!$H$4="Multi-unit Residential",Data!A519,IF(Transport!$H$4="Education",Data!AI519,IF(Transport!$H$4="Mixed-use Building",T522,Data!R519)))</f>
        <v>152700</v>
      </c>
      <c r="B518" t="str">
        <f>IF(Transport!$H$4="Multi-unit Residential",Data!B519,IF(Transport!$H$4="Education",Data!AJ519,IF(Transport!$H$4="Mixed-use Building",U522,Data!S519)))</f>
        <v>Middlemore</v>
      </c>
      <c r="C518" t="str">
        <f>IF(Transport!$H$4="Multi-unit Residential",Data!C519,IF(Transport!$H$4="Education",Data!AK519,IF(Transport!$H$4="Mixed-use Building",V522,Data!T519)))</f>
        <v>New Zealand</v>
      </c>
      <c r="D518">
        <f>IF(Transport!$H$4="Multi-unit Residential",Data!D519,IF(Transport!$H$4="Education",Data!AL519,IF(Transport!$H$4="Mixed-use Building",W522,Data!U519)))</f>
        <v>7.0000000000000007E-2</v>
      </c>
      <c r="E518">
        <f>IF(Transport!$H$4="Multi-unit Residential",Data!E519,IF(Transport!$H$4="Education",Data!AM519,IF(Transport!$H$4="Mixed-use Building",X522,Data!V519)))</f>
        <v>0</v>
      </c>
      <c r="F518">
        <f>IF(Transport!$H$4="Multi-unit Residential",Data!F519,IF(Transport!$H$4="Education",Data!AN519,IF(Transport!$H$4="Mixed-use Building",Y522,Data!W519)))</f>
        <v>0</v>
      </c>
      <c r="G518">
        <f>IF(Transport!$H$4="Multi-unit Residential",Data!G519,IF(Transport!$H$4="Education",Data!AO519,IF(Transport!$H$4="Mixed-use Building",Z522,Data!X519)))</f>
        <v>0</v>
      </c>
      <c r="H518">
        <f>IF(Transport!$H$4="Multi-unit Residential",Data!H519,IF(Transport!$H$4="Education",Data!AP519,IF(Transport!$H$4="Mixed-use Building",AA522,Data!Y519)))</f>
        <v>0.89</v>
      </c>
      <c r="I518">
        <f>IF(Transport!$H$4="Multi-unit Residential",Data!I519,IF(Transport!$H$4="Education",Data!AQ519,IF(Transport!$H$4="Mixed-use Building",AB522,Data!Z519)))</f>
        <v>0.01</v>
      </c>
      <c r="J518">
        <f>IF(Transport!$H$4="Multi-unit Residential",Data!J519,IF(Transport!$H$4="Education",Data!AR519,IF(Transport!$H$4="Mixed-use Building",AC522,Data!AA519)))</f>
        <v>0</v>
      </c>
      <c r="K518">
        <f>IF(Transport!$H$4="Multi-unit Residential",Data!K519,IF(Transport!$H$4="Education",Data!AS519,IF(Transport!$H$4="Mixed-use Building",AD522,Data!AB519)))</f>
        <v>0</v>
      </c>
      <c r="L518">
        <f>IF(Transport!$H$4="Multi-unit Residential",Data!L519,IF(Transport!$H$4="Education",Data!AT519,IF(Transport!$H$4="Mixed-use Building",AE522,Data!AC519)))</f>
        <v>0.03</v>
      </c>
      <c r="M518">
        <f>IF(Transport!$H$4="Multi-unit Residential",Data!M519,IF(Transport!$H$4="Education",Data!AU519,IF(Transport!$H$4="Mixed-use Building",AF522,Data!AD519)))</f>
        <v>0.02</v>
      </c>
      <c r="N518">
        <f>IF(Transport!$H$4="Multi-unit Residential",Data!N519,IF(Transport!$H$4="Education",Data!AV519,IF(Transport!$H$4="Mixed-use Building",AG522,Data!AE519)))</f>
        <v>8.3871736655047702</v>
      </c>
      <c r="O518">
        <f>IF(Transport!$H$4="Multi-unit Residential",Data!O519,IF(Transport!$H$4="Education",Data!AW519,IF(Transport!$H$4="Mixed-use Building",AH522,Data!AF519)))</f>
        <v>174.84306699999999</v>
      </c>
      <c r="P518">
        <f>IF(Transport!$H$4="Multi-unit Residential",Data!P519,IF(Transport!$H$4="Education",Data!AX519,IF(Transport!$H$4="Mixed-use Building",AI522,Data!AG519)))</f>
        <v>-36.960444940000002</v>
      </c>
    </row>
    <row r="519" spans="1:16" x14ac:dyDescent="0.55000000000000004">
      <c r="A519">
        <f>IF(Transport!$H$4="Multi-unit Residential",Data!A520,IF(Transport!$H$4="Education",Data!AI520,IF(Transport!$H$4="Mixed-use Building",T523,Data!R520)))</f>
        <v>152800</v>
      </c>
      <c r="B519" t="str">
        <f>IF(Transport!$H$4="Multi-unit Residential",Data!B520,IF(Transport!$H$4="Education",Data!AJ520,IF(Transport!$H$4="Mixed-use Building",U523,Data!S520)))</f>
        <v>Mangere South East</v>
      </c>
      <c r="C519" t="str">
        <f>IF(Transport!$H$4="Multi-unit Residential",Data!C520,IF(Transport!$H$4="Education",Data!AK520,IF(Transport!$H$4="Mixed-use Building",V523,Data!T520)))</f>
        <v>New Zealand</v>
      </c>
      <c r="D519">
        <f>IF(Transport!$H$4="Multi-unit Residential",Data!D520,IF(Transport!$H$4="Education",Data!AL520,IF(Transport!$H$4="Mixed-use Building",W523,Data!U520)))</f>
        <v>0</v>
      </c>
      <c r="E519">
        <f>IF(Transport!$H$4="Multi-unit Residential",Data!E520,IF(Transport!$H$4="Education",Data!AM520,IF(Transport!$H$4="Mixed-use Building",X523,Data!V520)))</f>
        <v>0</v>
      </c>
      <c r="F519">
        <f>IF(Transport!$H$4="Multi-unit Residential",Data!F520,IF(Transport!$H$4="Education",Data!AN520,IF(Transport!$H$4="Mixed-use Building",Y523,Data!W520)))</f>
        <v>0</v>
      </c>
      <c r="G519">
        <f>IF(Transport!$H$4="Multi-unit Residential",Data!G520,IF(Transport!$H$4="Education",Data!AO520,IF(Transport!$H$4="Mixed-use Building",Z523,Data!X520)))</f>
        <v>0</v>
      </c>
      <c r="H519">
        <f>IF(Transport!$H$4="Multi-unit Residential",Data!H520,IF(Transport!$H$4="Education",Data!AP520,IF(Transport!$H$4="Mixed-use Building",AA523,Data!Y520)))</f>
        <v>1</v>
      </c>
      <c r="I519">
        <f>IF(Transport!$H$4="Multi-unit Residential",Data!I520,IF(Transport!$H$4="Education",Data!AQ520,IF(Transport!$H$4="Mixed-use Building",AB523,Data!Z520)))</f>
        <v>0</v>
      </c>
      <c r="J519">
        <f>IF(Transport!$H$4="Multi-unit Residential",Data!J520,IF(Transport!$H$4="Education",Data!AR520,IF(Transport!$H$4="Mixed-use Building",AC523,Data!AA520)))</f>
        <v>0</v>
      </c>
      <c r="K519">
        <f>IF(Transport!$H$4="Multi-unit Residential",Data!K520,IF(Transport!$H$4="Education",Data!AS520,IF(Transport!$H$4="Mixed-use Building",AD523,Data!AB520)))</f>
        <v>0</v>
      </c>
      <c r="L519">
        <f>IF(Transport!$H$4="Multi-unit Residential",Data!L520,IF(Transport!$H$4="Education",Data!AT520,IF(Transport!$H$4="Mixed-use Building",AE523,Data!AC520)))</f>
        <v>0</v>
      </c>
      <c r="M519">
        <f>IF(Transport!$H$4="Multi-unit Residential",Data!M520,IF(Transport!$H$4="Education",Data!AU520,IF(Transport!$H$4="Mixed-use Building",AF523,Data!AD520)))</f>
        <v>0.02</v>
      </c>
      <c r="N519">
        <f>IF(Transport!$H$4="Multi-unit Residential",Data!N520,IF(Transport!$H$4="Education",Data!AV520,IF(Transport!$H$4="Mixed-use Building",AG523,Data!AE520)))</f>
        <v>2.73634625508907</v>
      </c>
      <c r="O519">
        <f>IF(Transport!$H$4="Multi-unit Residential",Data!O520,IF(Transport!$H$4="Education",Data!AW520,IF(Transport!$H$4="Mixed-use Building",AH523,Data!AF520)))</f>
        <v>174.81697</v>
      </c>
      <c r="P519">
        <f>IF(Transport!$H$4="Multi-unit Residential",Data!P520,IF(Transport!$H$4="Education",Data!AX520,IF(Transport!$H$4="Mixed-use Building",AI523,Data!AG520)))</f>
        <v>-36.984647989999999</v>
      </c>
    </row>
    <row r="520" spans="1:16" x14ac:dyDescent="0.55000000000000004">
      <c r="A520">
        <f>IF(Transport!$H$4="Multi-unit Residential",Data!A521,IF(Transport!$H$4="Education",Data!AI521,IF(Transport!$H$4="Mixed-use Building",T524,Data!R521)))</f>
        <v>152900</v>
      </c>
      <c r="B520" t="str">
        <f>IF(Transport!$H$4="Multi-unit Residential",Data!B521,IF(Transport!$H$4="Education",Data!AJ521,IF(Transport!$H$4="Mixed-use Building",U524,Data!S521)))</f>
        <v>Botany Downs East</v>
      </c>
      <c r="C520" t="str">
        <f>IF(Transport!$H$4="Multi-unit Residential",Data!C521,IF(Transport!$H$4="Education",Data!AK521,IF(Transport!$H$4="Mixed-use Building",V524,Data!T521)))</f>
        <v>New Zealand</v>
      </c>
      <c r="D520">
        <f>IF(Transport!$H$4="Multi-unit Residential",Data!D521,IF(Transport!$H$4="Education",Data!AL521,IF(Transport!$H$4="Mixed-use Building",W524,Data!U521)))</f>
        <v>0</v>
      </c>
      <c r="E520">
        <f>IF(Transport!$H$4="Multi-unit Residential",Data!E521,IF(Transport!$H$4="Education",Data!AM521,IF(Transport!$H$4="Mixed-use Building",X524,Data!V521)))</f>
        <v>0</v>
      </c>
      <c r="F520">
        <f>IF(Transport!$H$4="Multi-unit Residential",Data!F521,IF(Transport!$H$4="Education",Data!AN521,IF(Transport!$H$4="Mixed-use Building",Y524,Data!W521)))</f>
        <v>0</v>
      </c>
      <c r="G520">
        <f>IF(Transport!$H$4="Multi-unit Residential",Data!G521,IF(Transport!$H$4="Education",Data!AO521,IF(Transport!$H$4="Mixed-use Building",Z524,Data!X521)))</f>
        <v>0</v>
      </c>
      <c r="H520">
        <f>IF(Transport!$H$4="Multi-unit Residential",Data!H521,IF(Transport!$H$4="Education",Data!AP521,IF(Transport!$H$4="Mixed-use Building",AA524,Data!Y521)))</f>
        <v>1</v>
      </c>
      <c r="I520">
        <f>IF(Transport!$H$4="Multi-unit Residential",Data!I521,IF(Transport!$H$4="Education",Data!AQ521,IF(Transport!$H$4="Mixed-use Building",AB524,Data!Z521)))</f>
        <v>0</v>
      </c>
      <c r="J520">
        <f>IF(Transport!$H$4="Multi-unit Residential",Data!J521,IF(Transport!$H$4="Education",Data!AR521,IF(Transport!$H$4="Mixed-use Building",AC524,Data!AA521)))</f>
        <v>0</v>
      </c>
      <c r="K520">
        <f>IF(Transport!$H$4="Multi-unit Residential",Data!K521,IF(Transport!$H$4="Education",Data!AS521,IF(Transport!$H$4="Mixed-use Building",AD524,Data!AB521)))</f>
        <v>0</v>
      </c>
      <c r="L520">
        <f>IF(Transport!$H$4="Multi-unit Residential",Data!L521,IF(Transport!$H$4="Education",Data!AT521,IF(Transport!$H$4="Mixed-use Building",AE524,Data!AC521)))</f>
        <v>0</v>
      </c>
      <c r="M520">
        <f>IF(Transport!$H$4="Multi-unit Residential",Data!M521,IF(Transport!$H$4="Education",Data!AU521,IF(Transport!$H$4="Mixed-use Building",AF524,Data!AD521)))</f>
        <v>0.02</v>
      </c>
      <c r="N520">
        <f>IF(Transport!$H$4="Multi-unit Residential",Data!N521,IF(Transport!$H$4="Education",Data!AV521,IF(Transport!$H$4="Mixed-use Building",AG524,Data!AE521)))</f>
        <v>0.40225049725760398</v>
      </c>
      <c r="O520">
        <f>IF(Transport!$H$4="Multi-unit Residential",Data!O521,IF(Transport!$H$4="Education",Data!AW521,IF(Transport!$H$4="Mixed-use Building",AH524,Data!AF521)))</f>
        <v>174.9217755</v>
      </c>
      <c r="P520">
        <f>IF(Transport!$H$4="Multi-unit Residential",Data!P521,IF(Transport!$H$4="Education",Data!AX521,IF(Transport!$H$4="Mixed-use Building",AI524,Data!AG521)))</f>
        <v>-36.91003877</v>
      </c>
    </row>
    <row r="521" spans="1:16" x14ac:dyDescent="0.55000000000000004">
      <c r="A521">
        <f>IF(Transport!$H$4="Multi-unit Residential",Data!A522,IF(Transport!$H$4="Education",Data!AI522,IF(Transport!$H$4="Mixed-use Building",T525,Data!R522)))</f>
        <v>153000</v>
      </c>
      <c r="B521" t="str">
        <f>IF(Transport!$H$4="Multi-unit Residential",Data!B522,IF(Transport!$H$4="Education",Data!AJ522,IF(Transport!$H$4="Mixed-use Building",U525,Data!S522)))</f>
        <v>Grange</v>
      </c>
      <c r="C521" t="str">
        <f>IF(Transport!$H$4="Multi-unit Residential",Data!C522,IF(Transport!$H$4="Education",Data!AK522,IF(Transport!$H$4="Mixed-use Building",V525,Data!T522)))</f>
        <v>New Zealand</v>
      </c>
      <c r="D521">
        <f>IF(Transport!$H$4="Multi-unit Residential",Data!D522,IF(Transport!$H$4="Education",Data!AL522,IF(Transport!$H$4="Mixed-use Building",W525,Data!U522)))</f>
        <v>0</v>
      </c>
      <c r="E521">
        <f>IF(Transport!$H$4="Multi-unit Residential",Data!E522,IF(Transport!$H$4="Education",Data!AM522,IF(Transport!$H$4="Mixed-use Building",X525,Data!V522)))</f>
        <v>0</v>
      </c>
      <c r="F521">
        <f>IF(Transport!$H$4="Multi-unit Residential",Data!F522,IF(Transport!$H$4="Education",Data!AN522,IF(Transport!$H$4="Mixed-use Building",Y525,Data!W522)))</f>
        <v>0</v>
      </c>
      <c r="G521">
        <f>IF(Transport!$H$4="Multi-unit Residential",Data!G522,IF(Transport!$H$4="Education",Data!AO522,IF(Transport!$H$4="Mixed-use Building",Z525,Data!X522)))</f>
        <v>0</v>
      </c>
      <c r="H521">
        <f>IF(Transport!$H$4="Multi-unit Residential",Data!H522,IF(Transport!$H$4="Education",Data!AP522,IF(Transport!$H$4="Mixed-use Building",AA525,Data!Y522)))</f>
        <v>1</v>
      </c>
      <c r="I521">
        <f>IF(Transport!$H$4="Multi-unit Residential",Data!I522,IF(Transport!$H$4="Education",Data!AQ522,IF(Transport!$H$4="Mixed-use Building",AB525,Data!Z522)))</f>
        <v>0</v>
      </c>
      <c r="J521">
        <f>IF(Transport!$H$4="Multi-unit Residential",Data!J522,IF(Transport!$H$4="Education",Data!AR522,IF(Transport!$H$4="Mixed-use Building",AC525,Data!AA522)))</f>
        <v>0</v>
      </c>
      <c r="K521">
        <f>IF(Transport!$H$4="Multi-unit Residential",Data!K522,IF(Transport!$H$4="Education",Data!AS522,IF(Transport!$H$4="Mixed-use Building",AD525,Data!AB522)))</f>
        <v>0</v>
      </c>
      <c r="L521">
        <f>IF(Transport!$H$4="Multi-unit Residential",Data!L522,IF(Transport!$H$4="Education",Data!AT522,IF(Transport!$H$4="Mixed-use Building",AE525,Data!AC522)))</f>
        <v>0</v>
      </c>
      <c r="M521">
        <f>IF(Transport!$H$4="Multi-unit Residential",Data!M522,IF(Transport!$H$4="Education",Data!AU522,IF(Transport!$H$4="Mixed-use Building",AF525,Data!AD522)))</f>
        <v>0.02</v>
      </c>
      <c r="N521">
        <f>IF(Transport!$H$4="Multi-unit Residential",Data!N522,IF(Transport!$H$4="Education",Data!AV522,IF(Transport!$H$4="Mixed-use Building",AG525,Data!AE522)))</f>
        <v>2.95475860748012</v>
      </c>
      <c r="O521">
        <f>IF(Transport!$H$4="Multi-unit Residential",Data!O522,IF(Transport!$H$4="Education",Data!AW522,IF(Transport!$H$4="Mixed-use Building",AH525,Data!AF522)))</f>
        <v>174.85384619999999</v>
      </c>
      <c r="P521">
        <f>IF(Transport!$H$4="Multi-unit Residential",Data!P522,IF(Transport!$H$4="Education",Data!AX522,IF(Transport!$H$4="Mixed-use Building",AI525,Data!AG522)))</f>
        <v>-36.95966361</v>
      </c>
    </row>
    <row r="522" spans="1:16" x14ac:dyDescent="0.55000000000000004">
      <c r="A522">
        <f>IF(Transport!$H$4="Multi-unit Residential",Data!A523,IF(Transport!$H$4="Education",Data!AI523,IF(Transport!$H$4="Mixed-use Building",T526,Data!R523)))</f>
        <v>153100</v>
      </c>
      <c r="B522" t="str">
        <f>IF(Transport!$H$4="Multi-unit Residential",Data!B523,IF(Transport!$H$4="Education",Data!AJ523,IF(Transport!$H$4="Mixed-use Building",U526,Data!S523)))</f>
        <v>Golflands</v>
      </c>
      <c r="C522" t="str">
        <f>IF(Transport!$H$4="Multi-unit Residential",Data!C523,IF(Transport!$H$4="Education",Data!AK523,IF(Transport!$H$4="Mixed-use Building",V526,Data!T523)))</f>
        <v>New Zealand</v>
      </c>
      <c r="D522">
        <f>IF(Transport!$H$4="Multi-unit Residential",Data!D523,IF(Transport!$H$4="Education",Data!AL523,IF(Transport!$H$4="Mixed-use Building",W526,Data!U523)))</f>
        <v>0</v>
      </c>
      <c r="E522">
        <f>IF(Transport!$H$4="Multi-unit Residential",Data!E523,IF(Transport!$H$4="Education",Data!AM523,IF(Transport!$H$4="Mixed-use Building",X526,Data!V523)))</f>
        <v>0</v>
      </c>
      <c r="F522">
        <f>IF(Transport!$H$4="Multi-unit Residential",Data!F523,IF(Transport!$H$4="Education",Data!AN523,IF(Transport!$H$4="Mixed-use Building",Y526,Data!W523)))</f>
        <v>0</v>
      </c>
      <c r="G522">
        <f>IF(Transport!$H$4="Multi-unit Residential",Data!G523,IF(Transport!$H$4="Education",Data!AO523,IF(Transport!$H$4="Mixed-use Building",Z526,Data!X523)))</f>
        <v>0</v>
      </c>
      <c r="H522">
        <f>IF(Transport!$H$4="Multi-unit Residential",Data!H523,IF(Transport!$H$4="Education",Data!AP523,IF(Transport!$H$4="Mixed-use Building",AA526,Data!Y523)))</f>
        <v>1</v>
      </c>
      <c r="I522">
        <f>IF(Transport!$H$4="Multi-unit Residential",Data!I523,IF(Transport!$H$4="Education",Data!AQ523,IF(Transport!$H$4="Mixed-use Building",AB526,Data!Z523)))</f>
        <v>0</v>
      </c>
      <c r="J522">
        <f>IF(Transport!$H$4="Multi-unit Residential",Data!J523,IF(Transport!$H$4="Education",Data!AR523,IF(Transport!$H$4="Mixed-use Building",AC526,Data!AA523)))</f>
        <v>0</v>
      </c>
      <c r="K522">
        <f>IF(Transport!$H$4="Multi-unit Residential",Data!K523,IF(Transport!$H$4="Education",Data!AS523,IF(Transport!$H$4="Mixed-use Building",AD526,Data!AB523)))</f>
        <v>0</v>
      </c>
      <c r="L522">
        <f>IF(Transport!$H$4="Multi-unit Residential",Data!L523,IF(Transport!$H$4="Education",Data!AT523,IF(Transport!$H$4="Mixed-use Building",AE526,Data!AC523)))</f>
        <v>0</v>
      </c>
      <c r="M522">
        <f>IF(Transport!$H$4="Multi-unit Residential",Data!M523,IF(Transport!$H$4="Education",Data!AU523,IF(Transport!$H$4="Mixed-use Building",AF526,Data!AD523)))</f>
        <v>0.02</v>
      </c>
      <c r="N522">
        <f>IF(Transport!$H$4="Multi-unit Residential",Data!N523,IF(Transport!$H$4="Education",Data!AV523,IF(Transport!$H$4="Mixed-use Building",AG526,Data!AE523)))</f>
        <v>0.27705696114290401</v>
      </c>
      <c r="O522">
        <f>IF(Transport!$H$4="Multi-unit Residential",Data!O523,IF(Transport!$H$4="Education",Data!AW523,IF(Transport!$H$4="Mixed-use Building",AH526,Data!AF523)))</f>
        <v>174.90781079999999</v>
      </c>
      <c r="P522">
        <f>IF(Transport!$H$4="Multi-unit Residential",Data!P523,IF(Transport!$H$4="Education",Data!AX523,IF(Transport!$H$4="Mixed-use Building",AI526,Data!AG523)))</f>
        <v>-36.921443089999997</v>
      </c>
    </row>
    <row r="523" spans="1:16" x14ac:dyDescent="0.55000000000000004">
      <c r="A523">
        <f>IF(Transport!$H$4="Multi-unit Residential",Data!A524,IF(Transport!$H$4="Education",Data!AI524,IF(Transport!$H$4="Mixed-use Building",T527,Data!R524)))</f>
        <v>153200</v>
      </c>
      <c r="B523" t="str">
        <f>IF(Transport!$H$4="Multi-unit Residential",Data!B524,IF(Transport!$H$4="Education",Data!AJ524,IF(Transport!$H$4="Mixed-use Building",U527,Data!S524)))</f>
        <v>Aorere North</v>
      </c>
      <c r="C523" t="str">
        <f>IF(Transport!$H$4="Multi-unit Residential",Data!C524,IF(Transport!$H$4="Education",Data!AK524,IF(Transport!$H$4="Mixed-use Building",V527,Data!T524)))</f>
        <v>New Zealand</v>
      </c>
      <c r="D523" t="str">
        <f>IF(Transport!$H$4="Multi-unit Residential",Data!D524,IF(Transport!$H$4="Education",Data!AL524,IF(Transport!$H$4="Mixed-use Building",W527,Data!U524)))</f>
        <v>?</v>
      </c>
      <c r="E523" t="str">
        <f>IF(Transport!$H$4="Multi-unit Residential",Data!E524,IF(Transport!$H$4="Education",Data!AM524,IF(Transport!$H$4="Mixed-use Building",X527,Data!V524)))</f>
        <v>?</v>
      </c>
      <c r="F523" t="str">
        <f>IF(Transport!$H$4="Multi-unit Residential",Data!F524,IF(Transport!$H$4="Education",Data!AN524,IF(Transport!$H$4="Mixed-use Building",Y527,Data!W524)))</f>
        <v>?</v>
      </c>
      <c r="G523">
        <f>IF(Transport!$H$4="Multi-unit Residential",Data!G524,IF(Transport!$H$4="Education",Data!AO524,IF(Transport!$H$4="Mixed-use Building",Z527,Data!X524)))</f>
        <v>0</v>
      </c>
      <c r="H523" t="str">
        <f>IF(Transport!$H$4="Multi-unit Residential",Data!H524,IF(Transport!$H$4="Education",Data!AP524,IF(Transport!$H$4="Mixed-use Building",AA527,Data!Y524)))</f>
        <v>?</v>
      </c>
      <c r="I523" t="str">
        <f>IF(Transport!$H$4="Multi-unit Residential",Data!I524,IF(Transport!$H$4="Education",Data!AQ524,IF(Transport!$H$4="Mixed-use Building",AB527,Data!Z524)))</f>
        <v>?</v>
      </c>
      <c r="J523">
        <f>IF(Transport!$H$4="Multi-unit Residential",Data!J524,IF(Transport!$H$4="Education",Data!AR524,IF(Transport!$H$4="Mixed-use Building",AC527,Data!AA524)))</f>
        <v>0</v>
      </c>
      <c r="K523" t="str">
        <f>IF(Transport!$H$4="Multi-unit Residential",Data!K524,IF(Transport!$H$4="Education",Data!AS524,IF(Transport!$H$4="Mixed-use Building",AD527,Data!AB524)))</f>
        <v>?</v>
      </c>
      <c r="L523" t="str">
        <f>IF(Transport!$H$4="Multi-unit Residential",Data!L524,IF(Transport!$H$4="Education",Data!AT524,IF(Transport!$H$4="Mixed-use Building",AE527,Data!AC524)))</f>
        <v>?</v>
      </c>
      <c r="M523">
        <f>IF(Transport!$H$4="Multi-unit Residential",Data!M524,IF(Transport!$H$4="Education",Data!AU524,IF(Transport!$H$4="Mixed-use Building",AF527,Data!AD524)))</f>
        <v>0.02</v>
      </c>
      <c r="N523" t="str">
        <f>IF(Transport!$H$4="Multi-unit Residential",Data!N524,IF(Transport!$H$4="Education",Data!AV524,IF(Transport!$H$4="Mixed-use Building",AG527,Data!AE524)))</f>
        <v>?</v>
      </c>
      <c r="O523">
        <f>IF(Transport!$H$4="Multi-unit Residential",Data!O524,IF(Transport!$H$4="Education",Data!AW524,IF(Transport!$H$4="Mixed-use Building",AH527,Data!AF524)))</f>
        <v>174.82668699999999</v>
      </c>
      <c r="P523">
        <f>IF(Transport!$H$4="Multi-unit Residential",Data!P524,IF(Transport!$H$4="Education",Data!AX524,IF(Transport!$H$4="Mixed-use Building",AI527,Data!AG524)))</f>
        <v>-36.97359119</v>
      </c>
    </row>
    <row r="524" spans="1:16" x14ac:dyDescent="0.55000000000000004">
      <c r="A524">
        <f>IF(Transport!$H$4="Multi-unit Residential",Data!A525,IF(Transport!$H$4="Education",Data!AI525,IF(Transport!$H$4="Mixed-use Building",T528,Data!R525)))</f>
        <v>153300</v>
      </c>
      <c r="B524" t="str">
        <f>IF(Transport!$H$4="Multi-unit Residential",Data!B525,IF(Transport!$H$4="Education",Data!AJ525,IF(Transport!$H$4="Mixed-use Building",U528,Data!S525)))</f>
        <v>Mangere East</v>
      </c>
      <c r="C524" t="str">
        <f>IF(Transport!$H$4="Multi-unit Residential",Data!C525,IF(Transport!$H$4="Education",Data!AK525,IF(Transport!$H$4="Mixed-use Building",V528,Data!T525)))</f>
        <v>New Zealand</v>
      </c>
      <c r="D524">
        <f>IF(Transport!$H$4="Multi-unit Residential",Data!D525,IF(Transport!$H$4="Education",Data!AL525,IF(Transport!$H$4="Mixed-use Building",W528,Data!U525)))</f>
        <v>0</v>
      </c>
      <c r="E524">
        <f>IF(Transport!$H$4="Multi-unit Residential",Data!E525,IF(Transport!$H$4="Education",Data!AM525,IF(Transport!$H$4="Mixed-use Building",X528,Data!V525)))</f>
        <v>0</v>
      </c>
      <c r="F524">
        <f>IF(Transport!$H$4="Multi-unit Residential",Data!F525,IF(Transport!$H$4="Education",Data!AN525,IF(Transport!$H$4="Mixed-use Building",Y528,Data!W525)))</f>
        <v>0</v>
      </c>
      <c r="G524">
        <f>IF(Transport!$H$4="Multi-unit Residential",Data!G525,IF(Transport!$H$4="Education",Data!AO525,IF(Transport!$H$4="Mixed-use Building",Z528,Data!X525)))</f>
        <v>0</v>
      </c>
      <c r="H524">
        <f>IF(Transport!$H$4="Multi-unit Residential",Data!H525,IF(Transport!$H$4="Education",Data!AP525,IF(Transport!$H$4="Mixed-use Building",AA528,Data!Y525)))</f>
        <v>0.79</v>
      </c>
      <c r="I524">
        <f>IF(Transport!$H$4="Multi-unit Residential",Data!I525,IF(Transport!$H$4="Education",Data!AQ525,IF(Transport!$H$4="Mixed-use Building",AB528,Data!Z525)))</f>
        <v>0</v>
      </c>
      <c r="J524">
        <f>IF(Transport!$H$4="Multi-unit Residential",Data!J525,IF(Transport!$H$4="Education",Data!AR525,IF(Transport!$H$4="Mixed-use Building",AC528,Data!AA525)))</f>
        <v>0</v>
      </c>
      <c r="K524">
        <f>IF(Transport!$H$4="Multi-unit Residential",Data!K525,IF(Transport!$H$4="Education",Data!AS525,IF(Transport!$H$4="Mixed-use Building",AD528,Data!AB525)))</f>
        <v>0</v>
      </c>
      <c r="L524">
        <f>IF(Transport!$H$4="Multi-unit Residential",Data!L525,IF(Transport!$H$4="Education",Data!AT525,IF(Transport!$H$4="Mixed-use Building",AE528,Data!AC525)))</f>
        <v>0.21</v>
      </c>
      <c r="M524">
        <f>IF(Transport!$H$4="Multi-unit Residential",Data!M525,IF(Transport!$H$4="Education",Data!AU525,IF(Transport!$H$4="Mixed-use Building",AF528,Data!AD525)))</f>
        <v>0.02</v>
      </c>
      <c r="N524">
        <f>IF(Transport!$H$4="Multi-unit Residential",Data!N525,IF(Transport!$H$4="Education",Data!AV525,IF(Transport!$H$4="Mixed-use Building",AG528,Data!AE525)))</f>
        <v>1.9959058964482499</v>
      </c>
      <c r="O524">
        <f>IF(Transport!$H$4="Multi-unit Residential",Data!O525,IF(Transport!$H$4="Education",Data!AW525,IF(Transport!$H$4="Mixed-use Building",AH528,Data!AF525)))</f>
        <v>174.83606259999999</v>
      </c>
      <c r="P524">
        <f>IF(Transport!$H$4="Multi-unit Residential",Data!P525,IF(Transport!$H$4="Education",Data!AX525,IF(Transport!$H$4="Mixed-use Building",AI528,Data!AG525)))</f>
        <v>-36.969617169999999</v>
      </c>
    </row>
    <row r="525" spans="1:16" x14ac:dyDescent="0.55000000000000004">
      <c r="A525">
        <f>IF(Transport!$H$4="Multi-unit Residential",Data!A526,IF(Transport!$H$4="Education",Data!AI526,IF(Transport!$H$4="Mixed-use Building",T529,Data!R526)))</f>
        <v>153400</v>
      </c>
      <c r="B525" t="str">
        <f>IF(Transport!$H$4="Multi-unit Residential",Data!B526,IF(Transport!$H$4="Education",Data!AJ526,IF(Transport!$H$4="Mixed-use Building",U529,Data!S526)))</f>
        <v>Cockle Bay</v>
      </c>
      <c r="C525" t="str">
        <f>IF(Transport!$H$4="Multi-unit Residential",Data!C526,IF(Transport!$H$4="Education",Data!AK526,IF(Transport!$H$4="Mixed-use Building",V529,Data!T526)))</f>
        <v>New Zealand</v>
      </c>
      <c r="D525">
        <f>IF(Transport!$H$4="Multi-unit Residential",Data!D526,IF(Transport!$H$4="Education",Data!AL526,IF(Transport!$H$4="Mixed-use Building",W529,Data!U526)))</f>
        <v>0</v>
      </c>
      <c r="E525">
        <f>IF(Transport!$H$4="Multi-unit Residential",Data!E526,IF(Transport!$H$4="Education",Data!AM526,IF(Transport!$H$4="Mixed-use Building",X529,Data!V526)))</f>
        <v>0</v>
      </c>
      <c r="F525">
        <f>IF(Transport!$H$4="Multi-unit Residential",Data!F526,IF(Transport!$H$4="Education",Data!AN526,IF(Transport!$H$4="Mixed-use Building",Y529,Data!W526)))</f>
        <v>0</v>
      </c>
      <c r="G525">
        <f>IF(Transport!$H$4="Multi-unit Residential",Data!G526,IF(Transport!$H$4="Education",Data!AO526,IF(Transport!$H$4="Mixed-use Building",Z529,Data!X526)))</f>
        <v>0</v>
      </c>
      <c r="H525">
        <f>IF(Transport!$H$4="Multi-unit Residential",Data!H526,IF(Transport!$H$4="Education",Data!AP526,IF(Transport!$H$4="Mixed-use Building",AA529,Data!Y526)))</f>
        <v>0.88</v>
      </c>
      <c r="I525">
        <f>IF(Transport!$H$4="Multi-unit Residential",Data!I526,IF(Transport!$H$4="Education",Data!AQ526,IF(Transport!$H$4="Mixed-use Building",AB529,Data!Z526)))</f>
        <v>0</v>
      </c>
      <c r="J525">
        <f>IF(Transport!$H$4="Multi-unit Residential",Data!J526,IF(Transport!$H$4="Education",Data!AR526,IF(Transport!$H$4="Mixed-use Building",AC529,Data!AA526)))</f>
        <v>0</v>
      </c>
      <c r="K525">
        <f>IF(Transport!$H$4="Multi-unit Residential",Data!K526,IF(Transport!$H$4="Education",Data!AS526,IF(Transport!$H$4="Mixed-use Building",AD529,Data!AB526)))</f>
        <v>0</v>
      </c>
      <c r="L525">
        <f>IF(Transport!$H$4="Multi-unit Residential",Data!L526,IF(Transport!$H$4="Education",Data!AT526,IF(Transport!$H$4="Mixed-use Building",AE529,Data!AC526)))</f>
        <v>0.12</v>
      </c>
      <c r="M525">
        <f>IF(Transport!$H$4="Multi-unit Residential",Data!M526,IF(Transport!$H$4="Education",Data!AU526,IF(Transport!$H$4="Mixed-use Building",AF529,Data!AD526)))</f>
        <v>0.02</v>
      </c>
      <c r="N525">
        <f>IF(Transport!$H$4="Multi-unit Residential",Data!N526,IF(Transport!$H$4="Education",Data!AV526,IF(Transport!$H$4="Mixed-use Building",AG529,Data!AE526)))</f>
        <v>0.22027464091951299</v>
      </c>
      <c r="O525">
        <f>IF(Transport!$H$4="Multi-unit Residential",Data!O526,IF(Transport!$H$4="Education",Data!AW526,IF(Transport!$H$4="Mixed-use Building",AH529,Data!AF526)))</f>
        <v>174.9433559</v>
      </c>
      <c r="P525">
        <f>IF(Transport!$H$4="Multi-unit Residential",Data!P526,IF(Transport!$H$4="Education",Data!AX526,IF(Transport!$H$4="Mixed-use Building",AI529,Data!AG526)))</f>
        <v>-36.899770220000001</v>
      </c>
    </row>
    <row r="526" spans="1:16" x14ac:dyDescent="0.55000000000000004">
      <c r="A526">
        <f>IF(Transport!$H$4="Multi-unit Residential",Data!A527,IF(Transport!$H$4="Education",Data!AI527,IF(Transport!$H$4="Mixed-use Building",T530,Data!R527)))</f>
        <v>153500</v>
      </c>
      <c r="B526" t="str">
        <f>IF(Transport!$H$4="Multi-unit Residential",Data!B527,IF(Transport!$H$4="Education",Data!AJ527,IF(Transport!$H$4="Mixed-use Building",U530,Data!S527)))</f>
        <v>Otara West</v>
      </c>
      <c r="C526" t="str">
        <f>IF(Transport!$H$4="Multi-unit Residential",Data!C527,IF(Transport!$H$4="Education",Data!AK527,IF(Transport!$H$4="Mixed-use Building",V530,Data!T527)))</f>
        <v>New Zealand</v>
      </c>
      <c r="D526">
        <f>IF(Transport!$H$4="Multi-unit Residential",Data!D527,IF(Transport!$H$4="Education",Data!AL527,IF(Transport!$H$4="Mixed-use Building",W530,Data!U527)))</f>
        <v>0</v>
      </c>
      <c r="E526">
        <f>IF(Transport!$H$4="Multi-unit Residential",Data!E527,IF(Transport!$H$4="Education",Data!AM527,IF(Transport!$H$4="Mixed-use Building",X530,Data!V527)))</f>
        <v>0</v>
      </c>
      <c r="F526">
        <f>IF(Transport!$H$4="Multi-unit Residential",Data!F527,IF(Transport!$H$4="Education",Data!AN527,IF(Transport!$H$4="Mixed-use Building",Y530,Data!W527)))</f>
        <v>0</v>
      </c>
      <c r="G526">
        <f>IF(Transport!$H$4="Multi-unit Residential",Data!G527,IF(Transport!$H$4="Education",Data!AO527,IF(Transport!$H$4="Mixed-use Building",Z530,Data!X527)))</f>
        <v>0</v>
      </c>
      <c r="H526">
        <f>IF(Transport!$H$4="Multi-unit Residential",Data!H527,IF(Transport!$H$4="Education",Data!AP527,IF(Transport!$H$4="Mixed-use Building",AA530,Data!Y527)))</f>
        <v>1</v>
      </c>
      <c r="I526">
        <f>IF(Transport!$H$4="Multi-unit Residential",Data!I527,IF(Transport!$H$4="Education",Data!AQ527,IF(Transport!$H$4="Mixed-use Building",AB530,Data!Z527)))</f>
        <v>0</v>
      </c>
      <c r="J526">
        <f>IF(Transport!$H$4="Multi-unit Residential",Data!J527,IF(Transport!$H$4="Education",Data!AR527,IF(Transport!$H$4="Mixed-use Building",AC530,Data!AA527)))</f>
        <v>0</v>
      </c>
      <c r="K526">
        <f>IF(Transport!$H$4="Multi-unit Residential",Data!K527,IF(Transport!$H$4="Education",Data!AS527,IF(Transport!$H$4="Mixed-use Building",AD530,Data!AB527)))</f>
        <v>0</v>
      </c>
      <c r="L526">
        <f>IF(Transport!$H$4="Multi-unit Residential",Data!L527,IF(Transport!$H$4="Education",Data!AT527,IF(Transport!$H$4="Mixed-use Building",AE530,Data!AC527)))</f>
        <v>0</v>
      </c>
      <c r="M526">
        <f>IF(Transport!$H$4="Multi-unit Residential",Data!M527,IF(Transport!$H$4="Education",Data!AU527,IF(Transport!$H$4="Mixed-use Building",AF530,Data!AD527)))</f>
        <v>0.02</v>
      </c>
      <c r="N526">
        <f>IF(Transport!$H$4="Multi-unit Residential",Data!N527,IF(Transport!$H$4="Education",Data!AV527,IF(Transport!$H$4="Mixed-use Building",AG530,Data!AE527)))</f>
        <v>2.6428649949290302</v>
      </c>
      <c r="O526">
        <f>IF(Transport!$H$4="Multi-unit Residential",Data!O527,IF(Transport!$H$4="Education",Data!AW527,IF(Transport!$H$4="Mixed-use Building",AH530,Data!AF527)))</f>
        <v>174.86578080000001</v>
      </c>
      <c r="P526">
        <f>IF(Transport!$H$4="Multi-unit Residential",Data!P527,IF(Transport!$H$4="Education",Data!AX527,IF(Transport!$H$4="Mixed-use Building",AI530,Data!AG527)))</f>
        <v>-36.954113939999999</v>
      </c>
    </row>
    <row r="527" spans="1:16" x14ac:dyDescent="0.55000000000000004">
      <c r="A527">
        <f>IF(Transport!$H$4="Multi-unit Residential",Data!A528,IF(Transport!$H$4="Education",Data!AI528,IF(Transport!$H$4="Mixed-use Building",T531,Data!R528)))</f>
        <v>153600</v>
      </c>
      <c r="B527" t="str">
        <f>IF(Transport!$H$4="Multi-unit Residential",Data!B528,IF(Transport!$H$4="Education",Data!AJ528,IF(Transport!$H$4="Mixed-use Building",U531,Data!S528)))</f>
        <v>Aorere Central</v>
      </c>
      <c r="C527" t="str">
        <f>IF(Transport!$H$4="Multi-unit Residential",Data!C528,IF(Transport!$H$4="Education",Data!AK528,IF(Transport!$H$4="Mixed-use Building",V531,Data!T528)))</f>
        <v>New Zealand</v>
      </c>
      <c r="D527">
        <f>IF(Transport!$H$4="Multi-unit Residential",Data!D528,IF(Transport!$H$4="Education",Data!AL528,IF(Transport!$H$4="Mixed-use Building",W531,Data!U528)))</f>
        <v>0</v>
      </c>
      <c r="E527">
        <f>IF(Transport!$H$4="Multi-unit Residential",Data!E528,IF(Transport!$H$4="Education",Data!AM528,IF(Transport!$H$4="Mixed-use Building",X531,Data!V528)))</f>
        <v>0</v>
      </c>
      <c r="F527">
        <f>IF(Transport!$H$4="Multi-unit Residential",Data!F528,IF(Transport!$H$4="Education",Data!AN528,IF(Transport!$H$4="Mixed-use Building",Y531,Data!W528)))</f>
        <v>0</v>
      </c>
      <c r="G527">
        <f>IF(Transport!$H$4="Multi-unit Residential",Data!G528,IF(Transport!$H$4="Education",Data!AO528,IF(Transport!$H$4="Mixed-use Building",Z531,Data!X528)))</f>
        <v>0</v>
      </c>
      <c r="H527">
        <f>IF(Transport!$H$4="Multi-unit Residential",Data!H528,IF(Transport!$H$4="Education",Data!AP528,IF(Transport!$H$4="Mixed-use Building",AA531,Data!Y528)))</f>
        <v>1</v>
      </c>
      <c r="I527">
        <f>IF(Transport!$H$4="Multi-unit Residential",Data!I528,IF(Transport!$H$4="Education",Data!AQ528,IF(Transport!$H$4="Mixed-use Building",AB531,Data!Z528)))</f>
        <v>0</v>
      </c>
      <c r="J527">
        <f>IF(Transport!$H$4="Multi-unit Residential",Data!J528,IF(Transport!$H$4="Education",Data!AR528,IF(Transport!$H$4="Mixed-use Building",AC531,Data!AA528)))</f>
        <v>0</v>
      </c>
      <c r="K527">
        <f>IF(Transport!$H$4="Multi-unit Residential",Data!K528,IF(Transport!$H$4="Education",Data!AS528,IF(Transport!$H$4="Mixed-use Building",AD531,Data!AB528)))</f>
        <v>0</v>
      </c>
      <c r="L527">
        <f>IF(Transport!$H$4="Multi-unit Residential",Data!L528,IF(Transport!$H$4="Education",Data!AT528,IF(Transport!$H$4="Mixed-use Building",AE531,Data!AC528)))</f>
        <v>0</v>
      </c>
      <c r="M527">
        <f>IF(Transport!$H$4="Multi-unit Residential",Data!M528,IF(Transport!$H$4="Education",Data!AU528,IF(Transport!$H$4="Mixed-use Building",AF531,Data!AD528)))</f>
        <v>0.02</v>
      </c>
      <c r="N527" t="str">
        <f>IF(Transport!$H$4="Multi-unit Residential",Data!N528,IF(Transport!$H$4="Education",Data!AV528,IF(Transport!$H$4="Mixed-use Building",AG531,Data!AE528)))</f>
        <v>?</v>
      </c>
      <c r="O527">
        <f>IF(Transport!$H$4="Multi-unit Residential",Data!O528,IF(Transport!$H$4="Education",Data!AW528,IF(Transport!$H$4="Mixed-use Building",AH531,Data!AF528)))</f>
        <v>174.8303348</v>
      </c>
      <c r="P527">
        <f>IF(Transport!$H$4="Multi-unit Residential",Data!P528,IF(Transport!$H$4="Education",Data!AX528,IF(Transport!$H$4="Mixed-use Building",AI531,Data!AG528)))</f>
        <v>-36.976793809999997</v>
      </c>
    </row>
    <row r="528" spans="1:16" x14ac:dyDescent="0.55000000000000004">
      <c r="A528">
        <f>IF(Transport!$H$4="Multi-unit Residential",Data!A529,IF(Transport!$H$4="Education",Data!AI529,IF(Transport!$H$4="Mixed-use Building",T532,Data!R529)))</f>
        <v>153700</v>
      </c>
      <c r="B528" t="str">
        <f>IF(Transport!$H$4="Multi-unit Residential",Data!B529,IF(Transport!$H$4="Education",Data!AJ529,IF(Transport!$H$4="Mixed-use Building",U532,Data!S529)))</f>
        <v>Northpark North</v>
      </c>
      <c r="C528" t="str">
        <f>IF(Transport!$H$4="Multi-unit Residential",Data!C529,IF(Transport!$H$4="Education",Data!AK529,IF(Transport!$H$4="Mixed-use Building",V532,Data!T529)))</f>
        <v>New Zealand</v>
      </c>
      <c r="D528">
        <f>IF(Transport!$H$4="Multi-unit Residential",Data!D529,IF(Transport!$H$4="Education",Data!AL529,IF(Transport!$H$4="Mixed-use Building",W532,Data!U529)))</f>
        <v>0</v>
      </c>
      <c r="E528">
        <f>IF(Transport!$H$4="Multi-unit Residential",Data!E529,IF(Transport!$H$4="Education",Data!AM529,IF(Transport!$H$4="Mixed-use Building",X532,Data!V529)))</f>
        <v>0</v>
      </c>
      <c r="F528">
        <f>IF(Transport!$H$4="Multi-unit Residential",Data!F529,IF(Transport!$H$4="Education",Data!AN529,IF(Transport!$H$4="Mixed-use Building",Y532,Data!W529)))</f>
        <v>0</v>
      </c>
      <c r="G528">
        <f>IF(Transport!$H$4="Multi-unit Residential",Data!G529,IF(Transport!$H$4="Education",Data!AO529,IF(Transport!$H$4="Mixed-use Building",Z532,Data!X529)))</f>
        <v>0</v>
      </c>
      <c r="H528">
        <f>IF(Transport!$H$4="Multi-unit Residential",Data!H529,IF(Transport!$H$4="Education",Data!AP529,IF(Transport!$H$4="Mixed-use Building",AA532,Data!Y529)))</f>
        <v>1</v>
      </c>
      <c r="I528">
        <f>IF(Transport!$H$4="Multi-unit Residential",Data!I529,IF(Transport!$H$4="Education",Data!AQ529,IF(Transport!$H$4="Mixed-use Building",AB532,Data!Z529)))</f>
        <v>0</v>
      </c>
      <c r="J528">
        <f>IF(Transport!$H$4="Multi-unit Residential",Data!J529,IF(Transport!$H$4="Education",Data!AR529,IF(Transport!$H$4="Mixed-use Building",AC532,Data!AA529)))</f>
        <v>0</v>
      </c>
      <c r="K528">
        <f>IF(Transport!$H$4="Multi-unit Residential",Data!K529,IF(Transport!$H$4="Education",Data!AS529,IF(Transport!$H$4="Mixed-use Building",AD532,Data!AB529)))</f>
        <v>0</v>
      </c>
      <c r="L528">
        <f>IF(Transport!$H$4="Multi-unit Residential",Data!L529,IF(Transport!$H$4="Education",Data!AT529,IF(Transport!$H$4="Mixed-use Building",AE532,Data!AC529)))</f>
        <v>0</v>
      </c>
      <c r="M528">
        <f>IF(Transport!$H$4="Multi-unit Residential",Data!M529,IF(Transport!$H$4="Education",Data!AU529,IF(Transport!$H$4="Mixed-use Building",AF532,Data!AD529)))</f>
        <v>0.02</v>
      </c>
      <c r="N528">
        <f>IF(Transport!$H$4="Multi-unit Residential",Data!N529,IF(Transport!$H$4="Education",Data!AV529,IF(Transport!$H$4="Mixed-use Building",AG532,Data!AE529)))</f>
        <v>2.4523616030109898</v>
      </c>
      <c r="O528">
        <f>IF(Transport!$H$4="Multi-unit Residential",Data!O529,IF(Transport!$H$4="Education",Data!AW529,IF(Transport!$H$4="Mixed-use Building",AH532,Data!AF529)))</f>
        <v>174.9224791</v>
      </c>
      <c r="P528">
        <f>IF(Transport!$H$4="Multi-unit Residential",Data!P529,IF(Transport!$H$4="Education",Data!AX529,IF(Transport!$H$4="Mixed-use Building",AI532,Data!AG529)))</f>
        <v>-36.917249640000001</v>
      </c>
    </row>
    <row r="529" spans="1:16" x14ac:dyDescent="0.55000000000000004">
      <c r="A529">
        <f>IF(Transport!$H$4="Multi-unit Residential",Data!A530,IF(Transport!$H$4="Education",Data!AI530,IF(Transport!$H$4="Mixed-use Building",T533,Data!R530)))</f>
        <v>153800</v>
      </c>
      <c r="B529" t="str">
        <f>IF(Transport!$H$4="Multi-unit Residential",Data!B530,IF(Transport!$H$4="Education",Data!AJ530,IF(Transport!$H$4="Mixed-use Building",U533,Data!S530)))</f>
        <v>Somerville</v>
      </c>
      <c r="C529" t="str">
        <f>IF(Transport!$H$4="Multi-unit Residential",Data!C530,IF(Transport!$H$4="Education",Data!AK530,IF(Transport!$H$4="Mixed-use Building",V533,Data!T530)))</f>
        <v>New Zealand</v>
      </c>
      <c r="D529">
        <f>IF(Transport!$H$4="Multi-unit Residential",Data!D530,IF(Transport!$H$4="Education",Data!AL530,IF(Transport!$H$4="Mixed-use Building",W533,Data!U530)))</f>
        <v>0</v>
      </c>
      <c r="E529">
        <f>IF(Transport!$H$4="Multi-unit Residential",Data!E530,IF(Transport!$H$4="Education",Data!AM530,IF(Transport!$H$4="Mixed-use Building",X533,Data!V530)))</f>
        <v>0</v>
      </c>
      <c r="F529">
        <f>IF(Transport!$H$4="Multi-unit Residential",Data!F530,IF(Transport!$H$4="Education",Data!AN530,IF(Transport!$H$4="Mixed-use Building",Y533,Data!W530)))</f>
        <v>0</v>
      </c>
      <c r="G529">
        <f>IF(Transport!$H$4="Multi-unit Residential",Data!G530,IF(Transport!$H$4="Education",Data!AO530,IF(Transport!$H$4="Mixed-use Building",Z533,Data!X530)))</f>
        <v>0</v>
      </c>
      <c r="H529">
        <f>IF(Transport!$H$4="Multi-unit Residential",Data!H530,IF(Transport!$H$4="Education",Data!AP530,IF(Transport!$H$4="Mixed-use Building",AA533,Data!Y530)))</f>
        <v>0.97</v>
      </c>
      <c r="I529">
        <f>IF(Transport!$H$4="Multi-unit Residential",Data!I530,IF(Transport!$H$4="Education",Data!AQ530,IF(Transport!$H$4="Mixed-use Building",AB533,Data!Z530)))</f>
        <v>0</v>
      </c>
      <c r="J529">
        <f>IF(Transport!$H$4="Multi-unit Residential",Data!J530,IF(Transport!$H$4="Education",Data!AR530,IF(Transport!$H$4="Mixed-use Building",AC533,Data!AA530)))</f>
        <v>0</v>
      </c>
      <c r="K529">
        <f>IF(Transport!$H$4="Multi-unit Residential",Data!K530,IF(Transport!$H$4="Education",Data!AS530,IF(Transport!$H$4="Mixed-use Building",AD533,Data!AB530)))</f>
        <v>0</v>
      </c>
      <c r="L529">
        <f>IF(Transport!$H$4="Multi-unit Residential",Data!L530,IF(Transport!$H$4="Education",Data!AT530,IF(Transport!$H$4="Mixed-use Building",AE533,Data!AC530)))</f>
        <v>0.03</v>
      </c>
      <c r="M529">
        <f>IF(Transport!$H$4="Multi-unit Residential",Data!M530,IF(Transport!$H$4="Education",Data!AU530,IF(Transport!$H$4="Mixed-use Building",AF533,Data!AD530)))</f>
        <v>0.02</v>
      </c>
      <c r="N529">
        <f>IF(Transport!$H$4="Multi-unit Residential",Data!N530,IF(Transport!$H$4="Education",Data!AV530,IF(Transport!$H$4="Mixed-use Building",AG533,Data!AE530)))</f>
        <v>2.93322736248306</v>
      </c>
      <c r="O529">
        <f>IF(Transport!$H$4="Multi-unit Residential",Data!O530,IF(Transport!$H$4="Education",Data!AW530,IF(Transport!$H$4="Mixed-use Building",AH533,Data!AF530)))</f>
        <v>174.9339411</v>
      </c>
      <c r="P529">
        <f>IF(Transport!$H$4="Multi-unit Residential",Data!P530,IF(Transport!$H$4="Education",Data!AX530,IF(Transport!$H$4="Mixed-use Building",AI533,Data!AG530)))</f>
        <v>-36.912342459999998</v>
      </c>
    </row>
    <row r="530" spans="1:16" x14ac:dyDescent="0.55000000000000004">
      <c r="A530">
        <f>IF(Transport!$H$4="Multi-unit Residential",Data!A531,IF(Transport!$H$4="Education",Data!AI531,IF(Transport!$H$4="Mixed-use Building",T534,Data!R531)))</f>
        <v>153900</v>
      </c>
      <c r="B530" t="str">
        <f>IF(Transport!$H$4="Multi-unit Residential",Data!B531,IF(Transport!$H$4="Education",Data!AJ531,IF(Transport!$H$4="Mixed-use Building",U534,Data!S531)))</f>
        <v>Northpark South</v>
      </c>
      <c r="C530" t="str">
        <f>IF(Transport!$H$4="Multi-unit Residential",Data!C531,IF(Transport!$H$4="Education",Data!AK531,IF(Transport!$H$4="Mixed-use Building",V534,Data!T531)))</f>
        <v>New Zealand</v>
      </c>
      <c r="D530">
        <f>IF(Transport!$H$4="Multi-unit Residential",Data!D531,IF(Transport!$H$4="Education",Data!AL531,IF(Transport!$H$4="Mixed-use Building",W534,Data!U531)))</f>
        <v>0</v>
      </c>
      <c r="E530">
        <f>IF(Transport!$H$4="Multi-unit Residential",Data!E531,IF(Transport!$H$4="Education",Data!AM531,IF(Transport!$H$4="Mixed-use Building",X534,Data!V531)))</f>
        <v>0</v>
      </c>
      <c r="F530">
        <f>IF(Transport!$H$4="Multi-unit Residential",Data!F531,IF(Transport!$H$4="Education",Data!AN531,IF(Transport!$H$4="Mixed-use Building",Y534,Data!W531)))</f>
        <v>0</v>
      </c>
      <c r="G530">
        <f>IF(Transport!$H$4="Multi-unit Residential",Data!G531,IF(Transport!$H$4="Education",Data!AO531,IF(Transport!$H$4="Mixed-use Building",Z534,Data!X531)))</f>
        <v>0</v>
      </c>
      <c r="H530">
        <f>IF(Transport!$H$4="Multi-unit Residential",Data!H531,IF(Transport!$H$4="Education",Data!AP531,IF(Transport!$H$4="Mixed-use Building",AA534,Data!Y531)))</f>
        <v>1</v>
      </c>
      <c r="I530">
        <f>IF(Transport!$H$4="Multi-unit Residential",Data!I531,IF(Transport!$H$4="Education",Data!AQ531,IF(Transport!$H$4="Mixed-use Building",AB534,Data!Z531)))</f>
        <v>0</v>
      </c>
      <c r="J530">
        <f>IF(Transport!$H$4="Multi-unit Residential",Data!J531,IF(Transport!$H$4="Education",Data!AR531,IF(Transport!$H$4="Mixed-use Building",AC534,Data!AA531)))</f>
        <v>0</v>
      </c>
      <c r="K530">
        <f>IF(Transport!$H$4="Multi-unit Residential",Data!K531,IF(Transport!$H$4="Education",Data!AS531,IF(Transport!$H$4="Mixed-use Building",AD534,Data!AB531)))</f>
        <v>0</v>
      </c>
      <c r="L530">
        <f>IF(Transport!$H$4="Multi-unit Residential",Data!L531,IF(Transport!$H$4="Education",Data!AT531,IF(Transport!$H$4="Mixed-use Building",AE534,Data!AC531)))</f>
        <v>0</v>
      </c>
      <c r="M530">
        <f>IF(Transport!$H$4="Multi-unit Residential",Data!M531,IF(Transport!$H$4="Education",Data!AU531,IF(Transport!$H$4="Mixed-use Building",AF534,Data!AD531)))</f>
        <v>0.02</v>
      </c>
      <c r="N530">
        <f>IF(Transport!$H$4="Multi-unit Residential",Data!N531,IF(Transport!$H$4="Education",Data!AV531,IF(Transport!$H$4="Mixed-use Building",AG534,Data!AE531)))</f>
        <v>2.4715734103990101</v>
      </c>
      <c r="O530">
        <f>IF(Transport!$H$4="Multi-unit Residential",Data!O531,IF(Transport!$H$4="Education",Data!AW531,IF(Transport!$H$4="Mixed-use Building",AH534,Data!AF531)))</f>
        <v>174.91641039999999</v>
      </c>
      <c r="P530">
        <f>IF(Transport!$H$4="Multi-unit Residential",Data!P531,IF(Transport!$H$4="Education",Data!AX531,IF(Transport!$H$4="Mixed-use Building",AI534,Data!AG531)))</f>
        <v>-36.922702200000003</v>
      </c>
    </row>
    <row r="531" spans="1:16" x14ac:dyDescent="0.55000000000000004">
      <c r="A531">
        <f>IF(Transport!$H$4="Multi-unit Residential",Data!A532,IF(Transport!$H$4="Education",Data!AI532,IF(Transport!$H$4="Mixed-use Building",T535,Data!R532)))</f>
        <v>154000</v>
      </c>
      <c r="B531" t="str">
        <f>IF(Transport!$H$4="Multi-unit Residential",Data!B532,IF(Transport!$H$4="Education",Data!AJ532,IF(Transport!$H$4="Mixed-use Building",U535,Data!S532)))</f>
        <v>Papatoetoe North</v>
      </c>
      <c r="C531" t="str">
        <f>IF(Transport!$H$4="Multi-unit Residential",Data!C532,IF(Transport!$H$4="Education",Data!AK532,IF(Transport!$H$4="Mixed-use Building",V535,Data!T532)))</f>
        <v>New Zealand</v>
      </c>
      <c r="D531">
        <f>IF(Transport!$H$4="Multi-unit Residential",Data!D532,IF(Transport!$H$4="Education",Data!AL532,IF(Transport!$H$4="Mixed-use Building",W535,Data!U532)))</f>
        <v>0</v>
      </c>
      <c r="E531">
        <f>IF(Transport!$H$4="Multi-unit Residential",Data!E532,IF(Transport!$H$4="Education",Data!AM532,IF(Transport!$H$4="Mixed-use Building",X535,Data!V532)))</f>
        <v>0</v>
      </c>
      <c r="F531">
        <f>IF(Transport!$H$4="Multi-unit Residential",Data!F532,IF(Transport!$H$4="Education",Data!AN532,IF(Transport!$H$4="Mixed-use Building",Y535,Data!W532)))</f>
        <v>0</v>
      </c>
      <c r="G531">
        <f>IF(Transport!$H$4="Multi-unit Residential",Data!G532,IF(Transport!$H$4="Education",Data!AO532,IF(Transport!$H$4="Mixed-use Building",Z535,Data!X532)))</f>
        <v>0</v>
      </c>
      <c r="H531">
        <f>IF(Transport!$H$4="Multi-unit Residential",Data!H532,IF(Transport!$H$4="Education",Data!AP532,IF(Transport!$H$4="Mixed-use Building",AA535,Data!Y532)))</f>
        <v>1</v>
      </c>
      <c r="I531">
        <f>IF(Transport!$H$4="Multi-unit Residential",Data!I532,IF(Transport!$H$4="Education",Data!AQ532,IF(Transport!$H$4="Mixed-use Building",AB535,Data!Z532)))</f>
        <v>0</v>
      </c>
      <c r="J531">
        <f>IF(Transport!$H$4="Multi-unit Residential",Data!J532,IF(Transport!$H$4="Education",Data!AR532,IF(Transport!$H$4="Mixed-use Building",AC535,Data!AA532)))</f>
        <v>0</v>
      </c>
      <c r="K531">
        <f>IF(Transport!$H$4="Multi-unit Residential",Data!K532,IF(Transport!$H$4="Education",Data!AS532,IF(Transport!$H$4="Mixed-use Building",AD535,Data!AB532)))</f>
        <v>0</v>
      </c>
      <c r="L531">
        <f>IF(Transport!$H$4="Multi-unit Residential",Data!L532,IF(Transport!$H$4="Education",Data!AT532,IF(Transport!$H$4="Mixed-use Building",AE535,Data!AC532)))</f>
        <v>0</v>
      </c>
      <c r="M531">
        <f>IF(Transport!$H$4="Multi-unit Residential",Data!M532,IF(Transport!$H$4="Education",Data!AU532,IF(Transport!$H$4="Mixed-use Building",AF535,Data!AD532)))</f>
        <v>0.02</v>
      </c>
      <c r="N531">
        <f>IF(Transport!$H$4="Multi-unit Residential",Data!N532,IF(Transport!$H$4="Education",Data!AV532,IF(Transport!$H$4="Mixed-use Building",AG535,Data!AE532)))</f>
        <v>0.67226216322222399</v>
      </c>
      <c r="O531">
        <f>IF(Transport!$H$4="Multi-unit Residential",Data!O532,IF(Transport!$H$4="Education",Data!AW532,IF(Transport!$H$4="Mixed-use Building",AH535,Data!AF532)))</f>
        <v>174.8493612</v>
      </c>
      <c r="P531">
        <f>IF(Transport!$H$4="Multi-unit Residential",Data!P532,IF(Transport!$H$4="Education",Data!AX532,IF(Transport!$H$4="Mixed-use Building",AI535,Data!AG532)))</f>
        <v>-36.970931190000002</v>
      </c>
    </row>
    <row r="532" spans="1:16" x14ac:dyDescent="0.55000000000000004">
      <c r="A532">
        <f>IF(Transport!$H$4="Multi-unit Residential",Data!A533,IF(Transport!$H$4="Education",Data!AI533,IF(Transport!$H$4="Mixed-use Building",T536,Data!R533)))</f>
        <v>154100</v>
      </c>
      <c r="B532" t="str">
        <f>IF(Transport!$H$4="Multi-unit Residential",Data!B533,IF(Transport!$H$4="Education",Data!AJ533,IF(Transport!$H$4="Mixed-use Building",U536,Data!S533)))</f>
        <v>Dingwall</v>
      </c>
      <c r="C532" t="str">
        <f>IF(Transport!$H$4="Multi-unit Residential",Data!C533,IF(Transport!$H$4="Education",Data!AK533,IF(Transport!$H$4="Mixed-use Building",V536,Data!T533)))</f>
        <v>New Zealand</v>
      </c>
      <c r="D532">
        <f>IF(Transport!$H$4="Multi-unit Residential",Data!D533,IF(Transport!$H$4="Education",Data!AL533,IF(Transport!$H$4="Mixed-use Building",W536,Data!U533)))</f>
        <v>0</v>
      </c>
      <c r="E532">
        <f>IF(Transport!$H$4="Multi-unit Residential",Data!E533,IF(Transport!$H$4="Education",Data!AM533,IF(Transport!$H$4="Mixed-use Building",X536,Data!V533)))</f>
        <v>0</v>
      </c>
      <c r="F532">
        <f>IF(Transport!$H$4="Multi-unit Residential",Data!F533,IF(Transport!$H$4="Education",Data!AN533,IF(Transport!$H$4="Mixed-use Building",Y536,Data!W533)))</f>
        <v>0</v>
      </c>
      <c r="G532">
        <f>IF(Transport!$H$4="Multi-unit Residential",Data!G533,IF(Transport!$H$4="Education",Data!AO533,IF(Transport!$H$4="Mixed-use Building",Z536,Data!X533)))</f>
        <v>0</v>
      </c>
      <c r="H532">
        <f>IF(Transport!$H$4="Multi-unit Residential",Data!H533,IF(Transport!$H$4="Education",Data!AP533,IF(Transport!$H$4="Mixed-use Building",AA536,Data!Y533)))</f>
        <v>1</v>
      </c>
      <c r="I532">
        <f>IF(Transport!$H$4="Multi-unit Residential",Data!I533,IF(Transport!$H$4="Education",Data!AQ533,IF(Transport!$H$4="Mixed-use Building",AB536,Data!Z533)))</f>
        <v>0</v>
      </c>
      <c r="J532">
        <f>IF(Transport!$H$4="Multi-unit Residential",Data!J533,IF(Transport!$H$4="Education",Data!AR533,IF(Transport!$H$4="Mixed-use Building",AC536,Data!AA533)))</f>
        <v>0</v>
      </c>
      <c r="K532">
        <f>IF(Transport!$H$4="Multi-unit Residential",Data!K533,IF(Transport!$H$4="Education",Data!AS533,IF(Transport!$H$4="Mixed-use Building",AD536,Data!AB533)))</f>
        <v>0</v>
      </c>
      <c r="L532">
        <f>IF(Transport!$H$4="Multi-unit Residential",Data!L533,IF(Transport!$H$4="Education",Data!AT533,IF(Transport!$H$4="Mixed-use Building",AE536,Data!AC533)))</f>
        <v>0</v>
      </c>
      <c r="M532">
        <f>IF(Transport!$H$4="Multi-unit Residential",Data!M533,IF(Transport!$H$4="Education",Data!AU533,IF(Transport!$H$4="Mixed-use Building",AF536,Data!AD533)))</f>
        <v>0.02</v>
      </c>
      <c r="N532">
        <f>IF(Transport!$H$4="Multi-unit Residential",Data!N533,IF(Transport!$H$4="Education",Data!AV533,IF(Transport!$H$4="Mixed-use Building",AG536,Data!AE533)))</f>
        <v>0.76798064359836504</v>
      </c>
      <c r="O532">
        <f>IF(Transport!$H$4="Multi-unit Residential",Data!O533,IF(Transport!$H$4="Education",Data!AW533,IF(Transport!$H$4="Mixed-use Building",AH536,Data!AF533)))</f>
        <v>174.86161719999899</v>
      </c>
      <c r="P532">
        <f>IF(Transport!$H$4="Multi-unit Residential",Data!P533,IF(Transport!$H$4="Education",Data!AX533,IF(Transport!$H$4="Mixed-use Building",AI536,Data!AG533)))</f>
        <v>-36.96459531</v>
      </c>
    </row>
    <row r="533" spans="1:16" x14ac:dyDescent="0.55000000000000004">
      <c r="A533">
        <f>IF(Transport!$H$4="Multi-unit Residential",Data!A534,IF(Transport!$H$4="Education",Data!AI534,IF(Transport!$H$4="Mixed-use Building",T537,Data!R534)))</f>
        <v>154200</v>
      </c>
      <c r="B533" t="str">
        <f>IF(Transport!$H$4="Multi-unit Residential",Data!B534,IF(Transport!$H$4="Education",Data!AJ534,IF(Transport!$H$4="Mixed-use Building",U537,Data!S534)))</f>
        <v>Aorere South</v>
      </c>
      <c r="C533" t="str">
        <f>IF(Transport!$H$4="Multi-unit Residential",Data!C534,IF(Transport!$H$4="Education",Data!AK534,IF(Transport!$H$4="Mixed-use Building",V537,Data!T534)))</f>
        <v>New Zealand</v>
      </c>
      <c r="D533">
        <f>IF(Transport!$H$4="Multi-unit Residential",Data!D534,IF(Transport!$H$4="Education",Data!AL534,IF(Transport!$H$4="Mixed-use Building",W537,Data!U534)))</f>
        <v>0</v>
      </c>
      <c r="E533">
        <f>IF(Transport!$H$4="Multi-unit Residential",Data!E534,IF(Transport!$H$4="Education",Data!AM534,IF(Transport!$H$4="Mixed-use Building",X537,Data!V534)))</f>
        <v>0</v>
      </c>
      <c r="F533">
        <f>IF(Transport!$H$4="Multi-unit Residential",Data!F534,IF(Transport!$H$4="Education",Data!AN534,IF(Transport!$H$4="Mixed-use Building",Y537,Data!W534)))</f>
        <v>0</v>
      </c>
      <c r="G533">
        <f>IF(Transport!$H$4="Multi-unit Residential",Data!G534,IF(Transport!$H$4="Education",Data!AO534,IF(Transport!$H$4="Mixed-use Building",Z537,Data!X534)))</f>
        <v>0</v>
      </c>
      <c r="H533">
        <f>IF(Transport!$H$4="Multi-unit Residential",Data!H534,IF(Transport!$H$4="Education",Data!AP534,IF(Transport!$H$4="Mixed-use Building",AA537,Data!Y534)))</f>
        <v>1</v>
      </c>
      <c r="I533">
        <f>IF(Transport!$H$4="Multi-unit Residential",Data!I534,IF(Transport!$H$4="Education",Data!AQ534,IF(Transport!$H$4="Mixed-use Building",AB537,Data!Z534)))</f>
        <v>0</v>
      </c>
      <c r="J533">
        <f>IF(Transport!$H$4="Multi-unit Residential",Data!J534,IF(Transport!$H$4="Education",Data!AR534,IF(Transport!$H$4="Mixed-use Building",AC537,Data!AA534)))</f>
        <v>0</v>
      </c>
      <c r="K533">
        <f>IF(Transport!$H$4="Multi-unit Residential",Data!K534,IF(Transport!$H$4="Education",Data!AS534,IF(Transport!$H$4="Mixed-use Building",AD537,Data!AB534)))</f>
        <v>0</v>
      </c>
      <c r="L533">
        <f>IF(Transport!$H$4="Multi-unit Residential",Data!L534,IF(Transport!$H$4="Education",Data!AT534,IF(Transport!$H$4="Mixed-use Building",AE537,Data!AC534)))</f>
        <v>0</v>
      </c>
      <c r="M533">
        <f>IF(Transport!$H$4="Multi-unit Residential",Data!M534,IF(Transport!$H$4="Education",Data!AU534,IF(Transport!$H$4="Mixed-use Building",AF537,Data!AD534)))</f>
        <v>0.02</v>
      </c>
      <c r="N533">
        <f>IF(Transport!$H$4="Multi-unit Residential",Data!N534,IF(Transport!$H$4="Education",Data!AV534,IF(Transport!$H$4="Mixed-use Building",AG537,Data!AE534)))</f>
        <v>0.43727541007264398</v>
      </c>
      <c r="O533">
        <f>IF(Transport!$H$4="Multi-unit Residential",Data!O534,IF(Transport!$H$4="Education",Data!AW534,IF(Transport!$H$4="Mixed-use Building",AH537,Data!AF534)))</f>
        <v>174.8375585</v>
      </c>
      <c r="P533">
        <f>IF(Transport!$H$4="Multi-unit Residential",Data!P534,IF(Transport!$H$4="Education",Data!AX534,IF(Transport!$H$4="Mixed-use Building",AI537,Data!AG534)))</f>
        <v>-36.981408680000001</v>
      </c>
    </row>
    <row r="534" spans="1:16" x14ac:dyDescent="0.55000000000000004">
      <c r="A534">
        <f>IF(Transport!$H$4="Multi-unit Residential",Data!A535,IF(Transport!$H$4="Education",Data!AI535,IF(Transport!$H$4="Mixed-use Building",T538,Data!R535)))</f>
        <v>154300</v>
      </c>
      <c r="B534" t="str">
        <f>IF(Transport!$H$4="Multi-unit Residential",Data!B535,IF(Transport!$H$4="Education",Data!AJ535,IF(Transport!$H$4="Mixed-use Building",U538,Data!S535)))</f>
        <v>Shelly Park</v>
      </c>
      <c r="C534" t="str">
        <f>IF(Transport!$H$4="Multi-unit Residential",Data!C535,IF(Transport!$H$4="Education",Data!AK535,IF(Transport!$H$4="Mixed-use Building",V538,Data!T535)))</f>
        <v>New Zealand</v>
      </c>
      <c r="D534">
        <f>IF(Transport!$H$4="Multi-unit Residential",Data!D535,IF(Transport!$H$4="Education",Data!AL535,IF(Transport!$H$4="Mixed-use Building",W538,Data!U535)))</f>
        <v>0</v>
      </c>
      <c r="E534">
        <f>IF(Transport!$H$4="Multi-unit Residential",Data!E535,IF(Transport!$H$4="Education",Data!AM535,IF(Transport!$H$4="Mixed-use Building",X538,Data!V535)))</f>
        <v>0</v>
      </c>
      <c r="F534">
        <f>IF(Transport!$H$4="Multi-unit Residential",Data!F535,IF(Transport!$H$4="Education",Data!AN535,IF(Transport!$H$4="Mixed-use Building",Y538,Data!W535)))</f>
        <v>0</v>
      </c>
      <c r="G534">
        <f>IF(Transport!$H$4="Multi-unit Residential",Data!G535,IF(Transport!$H$4="Education",Data!AO535,IF(Transport!$H$4="Mixed-use Building",Z538,Data!X535)))</f>
        <v>0</v>
      </c>
      <c r="H534">
        <f>IF(Transport!$H$4="Multi-unit Residential",Data!H535,IF(Transport!$H$4="Education",Data!AP535,IF(Transport!$H$4="Mixed-use Building",AA538,Data!Y535)))</f>
        <v>1</v>
      </c>
      <c r="I534">
        <f>IF(Transport!$H$4="Multi-unit Residential",Data!I535,IF(Transport!$H$4="Education",Data!AQ535,IF(Transport!$H$4="Mixed-use Building",AB538,Data!Z535)))</f>
        <v>0</v>
      </c>
      <c r="J534">
        <f>IF(Transport!$H$4="Multi-unit Residential",Data!J535,IF(Transport!$H$4="Education",Data!AR535,IF(Transport!$H$4="Mixed-use Building",AC538,Data!AA535)))</f>
        <v>0</v>
      </c>
      <c r="K534">
        <f>IF(Transport!$H$4="Multi-unit Residential",Data!K535,IF(Transport!$H$4="Education",Data!AS535,IF(Transport!$H$4="Mixed-use Building",AD538,Data!AB535)))</f>
        <v>0</v>
      </c>
      <c r="L534">
        <f>IF(Transport!$H$4="Multi-unit Residential",Data!L535,IF(Transport!$H$4="Education",Data!AT535,IF(Transport!$H$4="Mixed-use Building",AE538,Data!AC535)))</f>
        <v>0</v>
      </c>
      <c r="M534">
        <f>IF(Transport!$H$4="Multi-unit Residential",Data!M535,IF(Transport!$H$4="Education",Data!AU535,IF(Transport!$H$4="Mixed-use Building",AF538,Data!AD535)))</f>
        <v>0.02</v>
      </c>
      <c r="N534">
        <f>IF(Transport!$H$4="Multi-unit Residential",Data!N535,IF(Transport!$H$4="Education",Data!AV535,IF(Transport!$H$4="Mixed-use Building",AG538,Data!AE535)))</f>
        <v>0.70289797071151205</v>
      </c>
      <c r="O534">
        <f>IF(Transport!$H$4="Multi-unit Residential",Data!O535,IF(Transport!$H$4="Education",Data!AW535,IF(Transport!$H$4="Mixed-use Building",AH538,Data!AF535)))</f>
        <v>174.94645119999899</v>
      </c>
      <c r="P534">
        <f>IF(Transport!$H$4="Multi-unit Residential",Data!P535,IF(Transport!$H$4="Education",Data!AX535,IF(Transport!$H$4="Mixed-use Building",AI538,Data!AG535)))</f>
        <v>-36.908308159999997</v>
      </c>
    </row>
    <row r="535" spans="1:16" x14ac:dyDescent="0.55000000000000004">
      <c r="A535">
        <f>IF(Transport!$H$4="Multi-unit Residential",Data!A536,IF(Transport!$H$4="Education",Data!AI536,IF(Transport!$H$4="Mixed-use Building",T539,Data!R536)))</f>
        <v>154400</v>
      </c>
      <c r="B535" t="str">
        <f>IF(Transport!$H$4="Multi-unit Residential",Data!B536,IF(Transport!$H$4="Education",Data!AJ536,IF(Transport!$H$4="Mixed-use Building",U539,Data!S536)))</f>
        <v>Otara Central</v>
      </c>
      <c r="C535" t="str">
        <f>IF(Transport!$H$4="Multi-unit Residential",Data!C536,IF(Transport!$H$4="Education",Data!AK536,IF(Transport!$H$4="Mixed-use Building",V539,Data!T536)))</f>
        <v>New Zealand</v>
      </c>
      <c r="D535">
        <f>IF(Transport!$H$4="Multi-unit Residential",Data!D536,IF(Transport!$H$4="Education",Data!AL536,IF(Transport!$H$4="Mixed-use Building",W539,Data!U536)))</f>
        <v>0</v>
      </c>
      <c r="E535">
        <f>IF(Transport!$H$4="Multi-unit Residential",Data!E536,IF(Transport!$H$4="Education",Data!AM536,IF(Transport!$H$4="Mixed-use Building",X539,Data!V536)))</f>
        <v>0</v>
      </c>
      <c r="F535">
        <f>IF(Transport!$H$4="Multi-unit Residential",Data!F536,IF(Transport!$H$4="Education",Data!AN536,IF(Transport!$H$4="Mixed-use Building",Y539,Data!W536)))</f>
        <v>0</v>
      </c>
      <c r="G535">
        <f>IF(Transport!$H$4="Multi-unit Residential",Data!G536,IF(Transport!$H$4="Education",Data!AO536,IF(Transport!$H$4="Mixed-use Building",Z539,Data!X536)))</f>
        <v>0</v>
      </c>
      <c r="H535">
        <f>IF(Transport!$H$4="Multi-unit Residential",Data!H536,IF(Transport!$H$4="Education",Data!AP536,IF(Transport!$H$4="Mixed-use Building",AA539,Data!Y536)))</f>
        <v>0.98</v>
      </c>
      <c r="I535">
        <f>IF(Transport!$H$4="Multi-unit Residential",Data!I536,IF(Transport!$H$4="Education",Data!AQ536,IF(Transport!$H$4="Mixed-use Building",AB539,Data!Z536)))</f>
        <v>0</v>
      </c>
      <c r="J535">
        <f>IF(Transport!$H$4="Multi-unit Residential",Data!J536,IF(Transport!$H$4="Education",Data!AR536,IF(Transport!$H$4="Mixed-use Building",AC539,Data!AA536)))</f>
        <v>0</v>
      </c>
      <c r="K535">
        <f>IF(Transport!$H$4="Multi-unit Residential",Data!K536,IF(Transport!$H$4="Education",Data!AS536,IF(Transport!$H$4="Mixed-use Building",AD539,Data!AB536)))</f>
        <v>0</v>
      </c>
      <c r="L535">
        <f>IF(Transport!$H$4="Multi-unit Residential",Data!L536,IF(Transport!$H$4="Education",Data!AT536,IF(Transport!$H$4="Mixed-use Building",AE539,Data!AC536)))</f>
        <v>0.02</v>
      </c>
      <c r="M535">
        <f>IF(Transport!$H$4="Multi-unit Residential",Data!M536,IF(Transport!$H$4="Education",Data!AU536,IF(Transport!$H$4="Mixed-use Building",AF539,Data!AD536)))</f>
        <v>0.02</v>
      </c>
      <c r="N535">
        <f>IF(Transport!$H$4="Multi-unit Residential",Data!N536,IF(Transport!$H$4="Education",Data!AV536,IF(Transport!$H$4="Mixed-use Building",AG539,Data!AE536)))</f>
        <v>5.5539081732255502</v>
      </c>
      <c r="O535">
        <f>IF(Transport!$H$4="Multi-unit Residential",Data!O536,IF(Transport!$H$4="Education",Data!AW536,IF(Transport!$H$4="Mixed-use Building",AH539,Data!AF536)))</f>
        <v>174.8767799</v>
      </c>
      <c r="P535">
        <f>IF(Transport!$H$4="Multi-unit Residential",Data!P536,IF(Transport!$H$4="Education",Data!AX536,IF(Transport!$H$4="Mixed-use Building",AI539,Data!AG536)))</f>
        <v>-36.955934560000003</v>
      </c>
    </row>
    <row r="536" spans="1:16" x14ac:dyDescent="0.55000000000000004">
      <c r="A536">
        <f>IF(Transport!$H$4="Multi-unit Residential",Data!A537,IF(Transport!$H$4="Education",Data!AI537,IF(Transport!$H$4="Mixed-use Building",T540,Data!R537)))</f>
        <v>154500</v>
      </c>
      <c r="B536" t="str">
        <f>IF(Transport!$H$4="Multi-unit Residential",Data!B537,IF(Transport!$H$4="Education",Data!AJ537,IF(Transport!$H$4="Mixed-use Building",U540,Data!S537)))</f>
        <v>Huntington Park</v>
      </c>
      <c r="C536" t="str">
        <f>IF(Transport!$H$4="Multi-unit Residential",Data!C537,IF(Transport!$H$4="Education",Data!AK537,IF(Transport!$H$4="Mixed-use Building",V540,Data!T537)))</f>
        <v>New Zealand</v>
      </c>
      <c r="D536" t="str">
        <f>IF(Transport!$H$4="Multi-unit Residential",Data!D537,IF(Transport!$H$4="Education",Data!AL537,IF(Transport!$H$4="Mixed-use Building",W540,Data!U537)))</f>
        <v>?</v>
      </c>
      <c r="E536" t="str">
        <f>IF(Transport!$H$4="Multi-unit Residential",Data!E537,IF(Transport!$H$4="Education",Data!AM537,IF(Transport!$H$4="Mixed-use Building",X540,Data!V537)))</f>
        <v>?</v>
      </c>
      <c r="F536" t="str">
        <f>IF(Transport!$H$4="Multi-unit Residential",Data!F537,IF(Transport!$H$4="Education",Data!AN537,IF(Transport!$H$4="Mixed-use Building",Y540,Data!W537)))</f>
        <v>?</v>
      </c>
      <c r="G536">
        <f>IF(Transport!$H$4="Multi-unit Residential",Data!G537,IF(Transport!$H$4="Education",Data!AO537,IF(Transport!$H$4="Mixed-use Building",Z540,Data!X537)))</f>
        <v>0</v>
      </c>
      <c r="H536" t="str">
        <f>IF(Transport!$H$4="Multi-unit Residential",Data!H537,IF(Transport!$H$4="Education",Data!AP537,IF(Transport!$H$4="Mixed-use Building",AA540,Data!Y537)))</f>
        <v>?</v>
      </c>
      <c r="I536" t="str">
        <f>IF(Transport!$H$4="Multi-unit Residential",Data!I537,IF(Transport!$H$4="Education",Data!AQ537,IF(Transport!$H$4="Mixed-use Building",AB540,Data!Z537)))</f>
        <v>?</v>
      </c>
      <c r="J536">
        <f>IF(Transport!$H$4="Multi-unit Residential",Data!J537,IF(Transport!$H$4="Education",Data!AR537,IF(Transport!$H$4="Mixed-use Building",AC540,Data!AA537)))</f>
        <v>0</v>
      </c>
      <c r="K536" t="str">
        <f>IF(Transport!$H$4="Multi-unit Residential",Data!K537,IF(Transport!$H$4="Education",Data!AS537,IF(Transport!$H$4="Mixed-use Building",AD540,Data!AB537)))</f>
        <v>?</v>
      </c>
      <c r="L536" t="str">
        <f>IF(Transport!$H$4="Multi-unit Residential",Data!L537,IF(Transport!$H$4="Education",Data!AT537,IF(Transport!$H$4="Mixed-use Building",AE540,Data!AC537)))</f>
        <v>?</v>
      </c>
      <c r="M536">
        <f>IF(Transport!$H$4="Multi-unit Residential",Data!M537,IF(Transport!$H$4="Education",Data!AU537,IF(Transport!$H$4="Mixed-use Building",AF540,Data!AD537)))</f>
        <v>0.02</v>
      </c>
      <c r="N536" t="str">
        <f>IF(Transport!$H$4="Multi-unit Residential",Data!N537,IF(Transport!$H$4="Education",Data!AV537,IF(Transport!$H$4="Mixed-use Building",AG540,Data!AE537)))</f>
        <v>?</v>
      </c>
      <c r="O536">
        <f>IF(Transport!$H$4="Multi-unit Residential",Data!O537,IF(Transport!$H$4="Education",Data!AW537,IF(Transport!$H$4="Mixed-use Building",AH540,Data!AF537)))</f>
        <v>174.9069906</v>
      </c>
      <c r="P536">
        <f>IF(Transport!$H$4="Multi-unit Residential",Data!P537,IF(Transport!$H$4="Education",Data!AX537,IF(Transport!$H$4="Mixed-use Building",AI540,Data!AG537)))</f>
        <v>-36.933871170000003</v>
      </c>
    </row>
    <row r="537" spans="1:16" x14ac:dyDescent="0.55000000000000004">
      <c r="A537">
        <f>IF(Transport!$H$4="Multi-unit Residential",Data!A538,IF(Transport!$H$4="Education",Data!AI538,IF(Transport!$H$4="Mixed-use Building",T541,Data!R538)))</f>
        <v>154600</v>
      </c>
      <c r="B537" t="str">
        <f>IF(Transport!$H$4="Multi-unit Residential",Data!B538,IF(Transport!$H$4="Education",Data!AJ538,IF(Transport!$H$4="Mixed-use Building",U541,Data!S538)))</f>
        <v>Botany Central</v>
      </c>
      <c r="C537" t="str">
        <f>IF(Transport!$H$4="Multi-unit Residential",Data!C538,IF(Transport!$H$4="Education",Data!AK538,IF(Transport!$H$4="Mixed-use Building",V541,Data!T538)))</f>
        <v>New Zealand</v>
      </c>
      <c r="D537">
        <f>IF(Transport!$H$4="Multi-unit Residential",Data!D538,IF(Transport!$H$4="Education",Data!AL538,IF(Transport!$H$4="Mixed-use Building",W541,Data!U538)))</f>
        <v>0</v>
      </c>
      <c r="E537">
        <f>IF(Transport!$H$4="Multi-unit Residential",Data!E538,IF(Transport!$H$4="Education",Data!AM538,IF(Transport!$H$4="Mixed-use Building",X541,Data!V538)))</f>
        <v>0.01</v>
      </c>
      <c r="F537">
        <f>IF(Transport!$H$4="Multi-unit Residential",Data!F538,IF(Transport!$H$4="Education",Data!AN538,IF(Transport!$H$4="Mixed-use Building",Y541,Data!W538)))</f>
        <v>0</v>
      </c>
      <c r="G537">
        <f>IF(Transport!$H$4="Multi-unit Residential",Data!G538,IF(Transport!$H$4="Education",Data!AO538,IF(Transport!$H$4="Mixed-use Building",Z541,Data!X538)))</f>
        <v>0</v>
      </c>
      <c r="H537">
        <f>IF(Transport!$H$4="Multi-unit Residential",Data!H538,IF(Transport!$H$4="Education",Data!AP538,IF(Transport!$H$4="Mixed-use Building",AA541,Data!Y538)))</f>
        <v>0.92999999999999905</v>
      </c>
      <c r="I537">
        <f>IF(Transport!$H$4="Multi-unit Residential",Data!I538,IF(Transport!$H$4="Education",Data!AQ538,IF(Transport!$H$4="Mixed-use Building",AB541,Data!Z538)))</f>
        <v>0.02</v>
      </c>
      <c r="J537">
        <f>IF(Transport!$H$4="Multi-unit Residential",Data!J538,IF(Transport!$H$4="Education",Data!AR538,IF(Transport!$H$4="Mixed-use Building",AC541,Data!AA538)))</f>
        <v>0</v>
      </c>
      <c r="K537">
        <f>IF(Transport!$H$4="Multi-unit Residential",Data!K538,IF(Transport!$H$4="Education",Data!AS538,IF(Transport!$H$4="Mixed-use Building",AD541,Data!AB538)))</f>
        <v>0</v>
      </c>
      <c r="L537">
        <f>IF(Transport!$H$4="Multi-unit Residential",Data!L538,IF(Transport!$H$4="Education",Data!AT538,IF(Transport!$H$4="Mixed-use Building",AE541,Data!AC538)))</f>
        <v>0.04</v>
      </c>
      <c r="M537">
        <f>IF(Transport!$H$4="Multi-unit Residential",Data!M538,IF(Transport!$H$4="Education",Data!AU538,IF(Transport!$H$4="Mixed-use Building",AF541,Data!AD538)))</f>
        <v>0.02</v>
      </c>
      <c r="N537">
        <f>IF(Transport!$H$4="Multi-unit Residential",Data!N538,IF(Transport!$H$4="Education",Data!AV538,IF(Transport!$H$4="Mixed-use Building",AG541,Data!AE538)))</f>
        <v>4.5094122340798801</v>
      </c>
      <c r="O537">
        <f>IF(Transport!$H$4="Multi-unit Residential",Data!O538,IF(Transport!$H$4="Education",Data!AW538,IF(Transport!$H$4="Mixed-use Building",AH541,Data!AF538)))</f>
        <v>174.91223669999999</v>
      </c>
      <c r="P537">
        <f>IF(Transport!$H$4="Multi-unit Residential",Data!P538,IF(Transport!$H$4="Education",Data!AX538,IF(Transport!$H$4="Mixed-use Building",AI541,Data!AG538)))</f>
        <v>-36.931169079999997</v>
      </c>
    </row>
    <row r="538" spans="1:16" x14ac:dyDescent="0.55000000000000004">
      <c r="A538">
        <f>IF(Transport!$H$4="Multi-unit Residential",Data!A539,IF(Transport!$H$4="Education",Data!AI539,IF(Transport!$H$4="Mixed-use Building",T542,Data!R539)))</f>
        <v>154700</v>
      </c>
      <c r="B538" t="str">
        <f>IF(Transport!$H$4="Multi-unit Residential",Data!B539,IF(Transport!$H$4="Education",Data!AJ539,IF(Transport!$H$4="Mixed-use Building",U542,Data!S539)))</f>
        <v>Botany North</v>
      </c>
      <c r="C538" t="str">
        <f>IF(Transport!$H$4="Multi-unit Residential",Data!C539,IF(Transport!$H$4="Education",Data!AK539,IF(Transport!$H$4="Mixed-use Building",V542,Data!T539)))</f>
        <v>New Zealand</v>
      </c>
      <c r="D538">
        <f>IF(Transport!$H$4="Multi-unit Residential",Data!D539,IF(Transport!$H$4="Education",Data!AL539,IF(Transport!$H$4="Mixed-use Building",W542,Data!U539)))</f>
        <v>0</v>
      </c>
      <c r="E538">
        <f>IF(Transport!$H$4="Multi-unit Residential",Data!E539,IF(Transport!$H$4="Education",Data!AM539,IF(Transport!$H$4="Mixed-use Building",X542,Data!V539)))</f>
        <v>0</v>
      </c>
      <c r="F538">
        <f>IF(Transport!$H$4="Multi-unit Residential",Data!F539,IF(Transport!$H$4="Education",Data!AN539,IF(Transport!$H$4="Mixed-use Building",Y542,Data!W539)))</f>
        <v>0</v>
      </c>
      <c r="G538">
        <f>IF(Transport!$H$4="Multi-unit Residential",Data!G539,IF(Transport!$H$4="Education",Data!AO539,IF(Transport!$H$4="Mixed-use Building",Z542,Data!X539)))</f>
        <v>0</v>
      </c>
      <c r="H538">
        <f>IF(Transport!$H$4="Multi-unit Residential",Data!H539,IF(Transport!$H$4="Education",Data!AP539,IF(Transport!$H$4="Mixed-use Building",AA542,Data!Y539)))</f>
        <v>1</v>
      </c>
      <c r="I538">
        <f>IF(Transport!$H$4="Multi-unit Residential",Data!I539,IF(Transport!$H$4="Education",Data!AQ539,IF(Transport!$H$4="Mixed-use Building",AB542,Data!Z539)))</f>
        <v>0</v>
      </c>
      <c r="J538">
        <f>IF(Transport!$H$4="Multi-unit Residential",Data!J539,IF(Transport!$H$4="Education",Data!AR539,IF(Transport!$H$4="Mixed-use Building",AC542,Data!AA539)))</f>
        <v>0</v>
      </c>
      <c r="K538">
        <f>IF(Transport!$H$4="Multi-unit Residential",Data!K539,IF(Transport!$H$4="Education",Data!AS539,IF(Transport!$H$4="Mixed-use Building",AD542,Data!AB539)))</f>
        <v>0</v>
      </c>
      <c r="L538">
        <f>IF(Transport!$H$4="Multi-unit Residential",Data!L539,IF(Transport!$H$4="Education",Data!AT539,IF(Transport!$H$4="Mixed-use Building",AE542,Data!AC539)))</f>
        <v>0</v>
      </c>
      <c r="M538">
        <f>IF(Transport!$H$4="Multi-unit Residential",Data!M539,IF(Transport!$H$4="Education",Data!AU539,IF(Transport!$H$4="Mixed-use Building",AF542,Data!AD539)))</f>
        <v>0.02</v>
      </c>
      <c r="N538">
        <f>IF(Transport!$H$4="Multi-unit Residential",Data!N539,IF(Transport!$H$4="Education",Data!AV539,IF(Transport!$H$4="Mixed-use Building",AG542,Data!AE539)))</f>
        <v>3.6432396369831501</v>
      </c>
      <c r="O538">
        <f>IF(Transport!$H$4="Multi-unit Residential",Data!O539,IF(Transport!$H$4="Education",Data!AW539,IF(Transport!$H$4="Mixed-use Building",AH542,Data!AF539)))</f>
        <v>174.92612030000001</v>
      </c>
      <c r="P538">
        <f>IF(Transport!$H$4="Multi-unit Residential",Data!P539,IF(Transport!$H$4="Education",Data!AX539,IF(Transport!$H$4="Mixed-use Building",AI542,Data!AG539)))</f>
        <v>-36.925023629999998</v>
      </c>
    </row>
    <row r="539" spans="1:16" x14ac:dyDescent="0.55000000000000004">
      <c r="A539">
        <f>IF(Transport!$H$4="Multi-unit Residential",Data!A540,IF(Transport!$H$4="Education",Data!AI540,IF(Transport!$H$4="Mixed-use Building",T543,Data!R540)))</f>
        <v>154800</v>
      </c>
      <c r="B539" t="str">
        <f>IF(Transport!$H$4="Multi-unit Residential",Data!B540,IF(Transport!$H$4="Education",Data!AJ540,IF(Transport!$H$4="Mixed-use Building",U543,Data!S540)))</f>
        <v>Papatoetoe West</v>
      </c>
      <c r="C539" t="str">
        <f>IF(Transport!$H$4="Multi-unit Residential",Data!C540,IF(Transport!$H$4="Education",Data!AK540,IF(Transport!$H$4="Mixed-use Building",V543,Data!T540)))</f>
        <v>New Zealand</v>
      </c>
      <c r="D539">
        <f>IF(Transport!$H$4="Multi-unit Residential",Data!D540,IF(Transport!$H$4="Education",Data!AL540,IF(Transport!$H$4="Mixed-use Building",W543,Data!U540)))</f>
        <v>0</v>
      </c>
      <c r="E539">
        <f>IF(Transport!$H$4="Multi-unit Residential",Data!E540,IF(Transport!$H$4="Education",Data!AM540,IF(Transport!$H$4="Mixed-use Building",X543,Data!V540)))</f>
        <v>0</v>
      </c>
      <c r="F539">
        <f>IF(Transport!$H$4="Multi-unit Residential",Data!F540,IF(Transport!$H$4="Education",Data!AN540,IF(Transport!$H$4="Mixed-use Building",Y543,Data!W540)))</f>
        <v>0</v>
      </c>
      <c r="G539">
        <f>IF(Transport!$H$4="Multi-unit Residential",Data!G540,IF(Transport!$H$4="Education",Data!AO540,IF(Transport!$H$4="Mixed-use Building",Z543,Data!X540)))</f>
        <v>0</v>
      </c>
      <c r="H539">
        <f>IF(Transport!$H$4="Multi-unit Residential",Data!H540,IF(Transport!$H$4="Education",Data!AP540,IF(Transport!$H$4="Mixed-use Building",AA543,Data!Y540)))</f>
        <v>1</v>
      </c>
      <c r="I539">
        <f>IF(Transport!$H$4="Multi-unit Residential",Data!I540,IF(Transport!$H$4="Education",Data!AQ540,IF(Transport!$H$4="Mixed-use Building",AB543,Data!Z540)))</f>
        <v>0</v>
      </c>
      <c r="J539">
        <f>IF(Transport!$H$4="Multi-unit Residential",Data!J540,IF(Transport!$H$4="Education",Data!AR540,IF(Transport!$H$4="Mixed-use Building",AC543,Data!AA540)))</f>
        <v>0</v>
      </c>
      <c r="K539">
        <f>IF(Transport!$H$4="Multi-unit Residential",Data!K540,IF(Transport!$H$4="Education",Data!AS540,IF(Transport!$H$4="Mixed-use Building",AD543,Data!AB540)))</f>
        <v>0</v>
      </c>
      <c r="L539">
        <f>IF(Transport!$H$4="Multi-unit Residential",Data!L540,IF(Transport!$H$4="Education",Data!AT540,IF(Transport!$H$4="Mixed-use Building",AE543,Data!AC540)))</f>
        <v>0</v>
      </c>
      <c r="M539">
        <f>IF(Transport!$H$4="Multi-unit Residential",Data!M540,IF(Transport!$H$4="Education",Data!AU540,IF(Transport!$H$4="Mixed-use Building",AF543,Data!AD540)))</f>
        <v>0.02</v>
      </c>
      <c r="N539">
        <f>IF(Transport!$H$4="Multi-unit Residential",Data!N540,IF(Transport!$H$4="Education",Data!AV540,IF(Transport!$H$4="Mixed-use Building",AG543,Data!AE540)))</f>
        <v>1.1607357877567299</v>
      </c>
      <c r="O539">
        <f>IF(Transport!$H$4="Multi-unit Residential",Data!O540,IF(Transport!$H$4="Education",Data!AW540,IF(Transport!$H$4="Mixed-use Building",AH543,Data!AF540)))</f>
        <v>174.84650550000001</v>
      </c>
      <c r="P539">
        <f>IF(Transport!$H$4="Multi-unit Residential",Data!P540,IF(Transport!$H$4="Education",Data!AX540,IF(Transport!$H$4="Mixed-use Building",AI543,Data!AG540)))</f>
        <v>-36.980081060000003</v>
      </c>
    </row>
    <row r="540" spans="1:16" x14ac:dyDescent="0.55000000000000004">
      <c r="A540">
        <f>IF(Transport!$H$4="Multi-unit Residential",Data!A541,IF(Transport!$H$4="Education",Data!AI541,IF(Transport!$H$4="Mixed-use Building",T544,Data!R541)))</f>
        <v>154900</v>
      </c>
      <c r="B540" t="str">
        <f>IF(Transport!$H$4="Multi-unit Residential",Data!B541,IF(Transport!$H$4="Education",Data!AJ541,IF(Transport!$H$4="Mixed-use Building",U544,Data!S541)))</f>
        <v>Papatoetoe Central</v>
      </c>
      <c r="C540" t="str">
        <f>IF(Transport!$H$4="Multi-unit Residential",Data!C541,IF(Transport!$H$4="Education",Data!AK541,IF(Transport!$H$4="Mixed-use Building",V544,Data!T541)))</f>
        <v>New Zealand</v>
      </c>
      <c r="D540">
        <f>IF(Transport!$H$4="Multi-unit Residential",Data!D541,IF(Transport!$H$4="Education",Data!AL541,IF(Transport!$H$4="Mixed-use Building",W544,Data!U541)))</f>
        <v>0</v>
      </c>
      <c r="E540">
        <f>IF(Transport!$H$4="Multi-unit Residential",Data!E541,IF(Transport!$H$4="Education",Data!AM541,IF(Transport!$H$4="Mixed-use Building",X544,Data!V541)))</f>
        <v>0</v>
      </c>
      <c r="F540">
        <f>IF(Transport!$H$4="Multi-unit Residential",Data!F541,IF(Transport!$H$4="Education",Data!AN541,IF(Transport!$H$4="Mixed-use Building",Y544,Data!W541)))</f>
        <v>0</v>
      </c>
      <c r="G540">
        <f>IF(Transport!$H$4="Multi-unit Residential",Data!G541,IF(Transport!$H$4="Education",Data!AO541,IF(Transport!$H$4="Mixed-use Building",Z544,Data!X541)))</f>
        <v>0</v>
      </c>
      <c r="H540">
        <f>IF(Transport!$H$4="Multi-unit Residential",Data!H541,IF(Transport!$H$4="Education",Data!AP541,IF(Transport!$H$4="Mixed-use Building",AA544,Data!Y541)))</f>
        <v>0.94</v>
      </c>
      <c r="I540">
        <f>IF(Transport!$H$4="Multi-unit Residential",Data!I541,IF(Transport!$H$4="Education",Data!AQ541,IF(Transport!$H$4="Mixed-use Building",AB544,Data!Z541)))</f>
        <v>0.01</v>
      </c>
      <c r="J540">
        <f>IF(Transport!$H$4="Multi-unit Residential",Data!J541,IF(Transport!$H$4="Education",Data!AR541,IF(Transport!$H$4="Mixed-use Building",AC544,Data!AA541)))</f>
        <v>0</v>
      </c>
      <c r="K540">
        <f>IF(Transport!$H$4="Multi-unit Residential",Data!K541,IF(Transport!$H$4="Education",Data!AS541,IF(Transport!$H$4="Mixed-use Building",AD544,Data!AB541)))</f>
        <v>0</v>
      </c>
      <c r="L540">
        <f>IF(Transport!$H$4="Multi-unit Residential",Data!L541,IF(Transport!$H$4="Education",Data!AT541,IF(Transport!$H$4="Mixed-use Building",AE544,Data!AC541)))</f>
        <v>0.05</v>
      </c>
      <c r="M540">
        <f>IF(Transport!$H$4="Multi-unit Residential",Data!M541,IF(Transport!$H$4="Education",Data!AU541,IF(Transport!$H$4="Mixed-use Building",AF544,Data!AD541)))</f>
        <v>0.02</v>
      </c>
      <c r="N540">
        <f>IF(Transport!$H$4="Multi-unit Residential",Data!N541,IF(Transport!$H$4="Education",Data!AV541,IF(Transport!$H$4="Mixed-use Building",AG544,Data!AE541)))</f>
        <v>3.5191320975952598</v>
      </c>
      <c r="O540">
        <f>IF(Transport!$H$4="Multi-unit Residential",Data!O541,IF(Transport!$H$4="Education",Data!AW541,IF(Transport!$H$4="Mixed-use Building",AH544,Data!AF541)))</f>
        <v>174.85800659999899</v>
      </c>
      <c r="P540">
        <f>IF(Transport!$H$4="Multi-unit Residential",Data!P541,IF(Transport!$H$4="Education",Data!AX541,IF(Transport!$H$4="Mixed-use Building",AI544,Data!AG541)))</f>
        <v>-36.974617459999997</v>
      </c>
    </row>
    <row r="541" spans="1:16" x14ac:dyDescent="0.55000000000000004">
      <c r="A541">
        <f>IF(Transport!$H$4="Multi-unit Residential",Data!A542,IF(Transport!$H$4="Education",Data!AI542,IF(Transport!$H$4="Mixed-use Building",T545,Data!R542)))</f>
        <v>155000</v>
      </c>
      <c r="B541" t="str">
        <f>IF(Transport!$H$4="Multi-unit Residential",Data!B542,IF(Transport!$H$4="Education",Data!AJ542,IF(Transport!$H$4="Mixed-use Building",U545,Data!S542)))</f>
        <v>Sunkist Bay</v>
      </c>
      <c r="C541" t="str">
        <f>IF(Transport!$H$4="Multi-unit Residential",Data!C542,IF(Transport!$H$4="Education",Data!AK542,IF(Transport!$H$4="Mixed-use Building",V545,Data!T542)))</f>
        <v>New Zealand</v>
      </c>
      <c r="D541">
        <f>IF(Transport!$H$4="Multi-unit Residential",Data!D542,IF(Transport!$H$4="Education",Data!AL542,IF(Transport!$H$4="Mixed-use Building",W545,Data!U542)))</f>
        <v>0</v>
      </c>
      <c r="E541">
        <f>IF(Transport!$H$4="Multi-unit Residential",Data!E542,IF(Transport!$H$4="Education",Data!AM542,IF(Transport!$H$4="Mixed-use Building",X545,Data!V542)))</f>
        <v>0</v>
      </c>
      <c r="F541">
        <f>IF(Transport!$H$4="Multi-unit Residential",Data!F542,IF(Transport!$H$4="Education",Data!AN542,IF(Transport!$H$4="Mixed-use Building",Y545,Data!W542)))</f>
        <v>0</v>
      </c>
      <c r="G541">
        <f>IF(Transport!$H$4="Multi-unit Residential",Data!G542,IF(Transport!$H$4="Education",Data!AO542,IF(Transport!$H$4="Mixed-use Building",Z545,Data!X542)))</f>
        <v>0</v>
      </c>
      <c r="H541">
        <f>IF(Transport!$H$4="Multi-unit Residential",Data!H542,IF(Transport!$H$4="Education",Data!AP542,IF(Transport!$H$4="Mixed-use Building",AA545,Data!Y542)))</f>
        <v>0.75</v>
      </c>
      <c r="I541">
        <f>IF(Transport!$H$4="Multi-unit Residential",Data!I542,IF(Transport!$H$4="Education",Data!AQ542,IF(Transport!$H$4="Mixed-use Building",AB545,Data!Z542)))</f>
        <v>0</v>
      </c>
      <c r="J541">
        <f>IF(Transport!$H$4="Multi-unit Residential",Data!J542,IF(Transport!$H$4="Education",Data!AR542,IF(Transport!$H$4="Mixed-use Building",AC545,Data!AA542)))</f>
        <v>0</v>
      </c>
      <c r="K541">
        <f>IF(Transport!$H$4="Multi-unit Residential",Data!K542,IF(Transport!$H$4="Education",Data!AS542,IF(Transport!$H$4="Mixed-use Building",AD545,Data!AB542)))</f>
        <v>0.05</v>
      </c>
      <c r="L541">
        <f>IF(Transport!$H$4="Multi-unit Residential",Data!L542,IF(Transport!$H$4="Education",Data!AT542,IF(Transport!$H$4="Mixed-use Building",AE545,Data!AC542)))</f>
        <v>0.2</v>
      </c>
      <c r="M541">
        <f>IF(Transport!$H$4="Multi-unit Residential",Data!M542,IF(Transport!$H$4="Education",Data!AU542,IF(Transport!$H$4="Mixed-use Building",AF545,Data!AD542)))</f>
        <v>0.02</v>
      </c>
      <c r="N541">
        <f>IF(Transport!$H$4="Multi-unit Residential",Data!N542,IF(Transport!$H$4="Education",Data!AV542,IF(Transport!$H$4="Mixed-use Building",AG545,Data!AE542)))</f>
        <v>1.0921124801159801</v>
      </c>
      <c r="O541">
        <f>IF(Transport!$H$4="Multi-unit Residential",Data!O542,IF(Transport!$H$4="Education",Data!AW542,IF(Transport!$H$4="Mixed-use Building",AH545,Data!AF542)))</f>
        <v>174.99783159999899</v>
      </c>
      <c r="P541">
        <f>IF(Transport!$H$4="Multi-unit Residential",Data!P542,IF(Transport!$H$4="Education",Data!AX542,IF(Transport!$H$4="Mixed-use Building",AI545,Data!AG542)))</f>
        <v>-36.882626739999999</v>
      </c>
    </row>
    <row r="542" spans="1:16" x14ac:dyDescent="0.55000000000000004">
      <c r="A542">
        <f>IF(Transport!$H$4="Multi-unit Residential",Data!A543,IF(Transport!$H$4="Education",Data!AI543,IF(Transport!$H$4="Mixed-use Building",T546,Data!R543)))</f>
        <v>155100</v>
      </c>
      <c r="B542" t="str">
        <f>IF(Transport!$H$4="Multi-unit Residential",Data!B543,IF(Transport!$H$4="Education",Data!AJ543,IF(Transport!$H$4="Mixed-use Building",U546,Data!S543)))</f>
        <v>Otara East</v>
      </c>
      <c r="C542" t="str">
        <f>IF(Transport!$H$4="Multi-unit Residential",Data!C543,IF(Transport!$H$4="Education",Data!AK543,IF(Transport!$H$4="Mixed-use Building",V546,Data!T543)))</f>
        <v>New Zealand</v>
      </c>
      <c r="D542" t="str">
        <f>IF(Transport!$H$4="Multi-unit Residential",Data!D543,IF(Transport!$H$4="Education",Data!AL543,IF(Transport!$H$4="Mixed-use Building",W546,Data!U543)))</f>
        <v>?</v>
      </c>
      <c r="E542" t="str">
        <f>IF(Transport!$H$4="Multi-unit Residential",Data!E543,IF(Transport!$H$4="Education",Data!AM543,IF(Transport!$H$4="Mixed-use Building",X546,Data!V543)))</f>
        <v>?</v>
      </c>
      <c r="F542" t="str">
        <f>IF(Transport!$H$4="Multi-unit Residential",Data!F543,IF(Transport!$H$4="Education",Data!AN543,IF(Transport!$H$4="Mixed-use Building",Y546,Data!W543)))</f>
        <v>?</v>
      </c>
      <c r="G542">
        <f>IF(Transport!$H$4="Multi-unit Residential",Data!G543,IF(Transport!$H$4="Education",Data!AO543,IF(Transport!$H$4="Mixed-use Building",Z546,Data!X543)))</f>
        <v>0</v>
      </c>
      <c r="H542" t="str">
        <f>IF(Transport!$H$4="Multi-unit Residential",Data!H543,IF(Transport!$H$4="Education",Data!AP543,IF(Transport!$H$4="Mixed-use Building",AA546,Data!Y543)))</f>
        <v>?</v>
      </c>
      <c r="I542" t="str">
        <f>IF(Transport!$H$4="Multi-unit Residential",Data!I543,IF(Transport!$H$4="Education",Data!AQ543,IF(Transport!$H$4="Mixed-use Building",AB546,Data!Z543)))</f>
        <v>?</v>
      </c>
      <c r="J542">
        <f>IF(Transport!$H$4="Multi-unit Residential",Data!J543,IF(Transport!$H$4="Education",Data!AR543,IF(Transport!$H$4="Mixed-use Building",AC546,Data!AA543)))</f>
        <v>0</v>
      </c>
      <c r="K542" t="str">
        <f>IF(Transport!$H$4="Multi-unit Residential",Data!K543,IF(Transport!$H$4="Education",Data!AS543,IF(Transport!$H$4="Mixed-use Building",AD546,Data!AB543)))</f>
        <v>?</v>
      </c>
      <c r="L542" t="str">
        <f>IF(Transport!$H$4="Multi-unit Residential",Data!L543,IF(Transport!$H$4="Education",Data!AT543,IF(Transport!$H$4="Mixed-use Building",AE546,Data!AC543)))</f>
        <v>?</v>
      </c>
      <c r="M542">
        <f>IF(Transport!$H$4="Multi-unit Residential",Data!M543,IF(Transport!$H$4="Education",Data!AU543,IF(Transport!$H$4="Mixed-use Building",AF546,Data!AD543)))</f>
        <v>0.02</v>
      </c>
      <c r="N542" t="str">
        <f>IF(Transport!$H$4="Multi-unit Residential",Data!N543,IF(Transport!$H$4="Education",Data!AV543,IF(Transport!$H$4="Mixed-use Building",AG546,Data!AE543)))</f>
        <v>?</v>
      </c>
      <c r="O542">
        <f>IF(Transport!$H$4="Multi-unit Residential",Data!O543,IF(Transport!$H$4="Education",Data!AW543,IF(Transport!$H$4="Mixed-use Building",AH546,Data!AF543)))</f>
        <v>174.88625060000001</v>
      </c>
      <c r="P542">
        <f>IF(Transport!$H$4="Multi-unit Residential",Data!P543,IF(Transport!$H$4="Education",Data!AX543,IF(Transport!$H$4="Mixed-use Building",AI546,Data!AG543)))</f>
        <v>-36.954942240000001</v>
      </c>
    </row>
    <row r="543" spans="1:16" x14ac:dyDescent="0.55000000000000004">
      <c r="A543">
        <f>IF(Transport!$H$4="Multi-unit Residential",Data!A544,IF(Transport!$H$4="Education",Data!AI544,IF(Transport!$H$4="Mixed-use Building",T547,Data!R544)))</f>
        <v>155200</v>
      </c>
      <c r="B543" t="str">
        <f>IF(Transport!$H$4="Multi-unit Residential",Data!B544,IF(Transport!$H$4="Education",Data!AJ544,IF(Transport!$H$4="Mixed-use Building",U547,Data!S544)))</f>
        <v>Redcastle</v>
      </c>
      <c r="C543" t="str">
        <f>IF(Transport!$H$4="Multi-unit Residential",Data!C544,IF(Transport!$H$4="Education",Data!AK544,IF(Transport!$H$4="Mixed-use Building",V547,Data!T544)))</f>
        <v>New Zealand</v>
      </c>
      <c r="D543">
        <f>IF(Transport!$H$4="Multi-unit Residential",Data!D544,IF(Transport!$H$4="Education",Data!AL544,IF(Transport!$H$4="Mixed-use Building",W547,Data!U544)))</f>
        <v>0</v>
      </c>
      <c r="E543">
        <f>IF(Transport!$H$4="Multi-unit Residential",Data!E544,IF(Transport!$H$4="Education",Data!AM544,IF(Transport!$H$4="Mixed-use Building",X547,Data!V544)))</f>
        <v>0</v>
      </c>
      <c r="F543">
        <f>IF(Transport!$H$4="Multi-unit Residential",Data!F544,IF(Transport!$H$4="Education",Data!AN544,IF(Transport!$H$4="Mixed-use Building",Y547,Data!W544)))</f>
        <v>0</v>
      </c>
      <c r="G543">
        <f>IF(Transport!$H$4="Multi-unit Residential",Data!G544,IF(Transport!$H$4="Education",Data!AO544,IF(Transport!$H$4="Mixed-use Building",Z547,Data!X544)))</f>
        <v>0</v>
      </c>
      <c r="H543">
        <f>IF(Transport!$H$4="Multi-unit Residential",Data!H544,IF(Transport!$H$4="Education",Data!AP544,IF(Transport!$H$4="Mixed-use Building",AA547,Data!Y544)))</f>
        <v>1</v>
      </c>
      <c r="I543">
        <f>IF(Transport!$H$4="Multi-unit Residential",Data!I544,IF(Transport!$H$4="Education",Data!AQ544,IF(Transport!$H$4="Mixed-use Building",AB547,Data!Z544)))</f>
        <v>0</v>
      </c>
      <c r="J543">
        <f>IF(Transport!$H$4="Multi-unit Residential",Data!J544,IF(Transport!$H$4="Education",Data!AR544,IF(Transport!$H$4="Mixed-use Building",AC547,Data!AA544)))</f>
        <v>0</v>
      </c>
      <c r="K543">
        <f>IF(Transport!$H$4="Multi-unit Residential",Data!K544,IF(Transport!$H$4="Education",Data!AS544,IF(Transport!$H$4="Mixed-use Building",AD547,Data!AB544)))</f>
        <v>0</v>
      </c>
      <c r="L543">
        <f>IF(Transport!$H$4="Multi-unit Residential",Data!L544,IF(Transport!$H$4="Education",Data!AT544,IF(Transport!$H$4="Mixed-use Building",AE547,Data!AC544)))</f>
        <v>0</v>
      </c>
      <c r="M543">
        <f>IF(Transport!$H$4="Multi-unit Residential",Data!M544,IF(Transport!$H$4="Education",Data!AU544,IF(Transport!$H$4="Mixed-use Building",AF547,Data!AD544)))</f>
        <v>0.02</v>
      </c>
      <c r="N543" t="str">
        <f>IF(Transport!$H$4="Multi-unit Residential",Data!N544,IF(Transport!$H$4="Education",Data!AV544,IF(Transport!$H$4="Mixed-use Building",AG547,Data!AE544)))</f>
        <v>?</v>
      </c>
      <c r="O543">
        <f>IF(Transport!$H$4="Multi-unit Residential",Data!O544,IF(Transport!$H$4="Education",Data!AW544,IF(Transport!$H$4="Mixed-use Building",AH547,Data!AF544)))</f>
        <v>174.90527119999999</v>
      </c>
      <c r="P543">
        <f>IF(Transport!$H$4="Multi-unit Residential",Data!P544,IF(Transport!$H$4="Education",Data!AX544,IF(Transport!$H$4="Mixed-use Building",AI547,Data!AG544)))</f>
        <v>-36.943139070000001</v>
      </c>
    </row>
    <row r="544" spans="1:16" x14ac:dyDescent="0.55000000000000004">
      <c r="A544">
        <f>IF(Transport!$H$4="Multi-unit Residential",Data!A545,IF(Transport!$H$4="Education",Data!AI545,IF(Transport!$H$4="Mixed-use Building",T548,Data!R545)))</f>
        <v>155300</v>
      </c>
      <c r="B544" t="str">
        <f>IF(Transport!$H$4="Multi-unit Residential",Data!B545,IF(Transport!$H$4="Education",Data!AJ545,IF(Transport!$H$4="Mixed-use Building",U548,Data!S545)))</f>
        <v>Botany East</v>
      </c>
      <c r="C544" t="str">
        <f>IF(Transport!$H$4="Multi-unit Residential",Data!C545,IF(Transport!$H$4="Education",Data!AK545,IF(Transport!$H$4="Mixed-use Building",V548,Data!T545)))</f>
        <v>New Zealand</v>
      </c>
      <c r="D544">
        <f>IF(Transport!$H$4="Multi-unit Residential",Data!D545,IF(Transport!$H$4="Education",Data!AL545,IF(Transport!$H$4="Mixed-use Building",W548,Data!U545)))</f>
        <v>0</v>
      </c>
      <c r="E544">
        <f>IF(Transport!$H$4="Multi-unit Residential",Data!E545,IF(Transport!$H$4="Education",Data!AM545,IF(Transport!$H$4="Mixed-use Building",X548,Data!V545)))</f>
        <v>0</v>
      </c>
      <c r="F544">
        <f>IF(Transport!$H$4="Multi-unit Residential",Data!F545,IF(Transport!$H$4="Education",Data!AN545,IF(Transport!$H$4="Mixed-use Building",Y548,Data!W545)))</f>
        <v>0</v>
      </c>
      <c r="G544">
        <f>IF(Transport!$H$4="Multi-unit Residential",Data!G545,IF(Transport!$H$4="Education",Data!AO545,IF(Transport!$H$4="Mixed-use Building",Z548,Data!X545)))</f>
        <v>0</v>
      </c>
      <c r="H544">
        <f>IF(Transport!$H$4="Multi-unit Residential",Data!H545,IF(Transport!$H$4="Education",Data!AP545,IF(Transport!$H$4="Mixed-use Building",AA548,Data!Y545)))</f>
        <v>1</v>
      </c>
      <c r="I544">
        <f>IF(Transport!$H$4="Multi-unit Residential",Data!I545,IF(Transport!$H$4="Education",Data!AQ545,IF(Transport!$H$4="Mixed-use Building",AB548,Data!Z545)))</f>
        <v>0</v>
      </c>
      <c r="J544">
        <f>IF(Transport!$H$4="Multi-unit Residential",Data!J545,IF(Transport!$H$4="Education",Data!AR545,IF(Transport!$H$4="Mixed-use Building",AC548,Data!AA545)))</f>
        <v>0</v>
      </c>
      <c r="K544">
        <f>IF(Transport!$H$4="Multi-unit Residential",Data!K545,IF(Transport!$H$4="Education",Data!AS545,IF(Transport!$H$4="Mixed-use Building",AD548,Data!AB545)))</f>
        <v>0</v>
      </c>
      <c r="L544">
        <f>IF(Transport!$H$4="Multi-unit Residential",Data!L545,IF(Transport!$H$4="Education",Data!AT545,IF(Transport!$H$4="Mixed-use Building",AE548,Data!AC545)))</f>
        <v>0</v>
      </c>
      <c r="M544">
        <f>IF(Transport!$H$4="Multi-unit Residential",Data!M545,IF(Transport!$H$4="Education",Data!AU545,IF(Transport!$H$4="Mixed-use Building",AF548,Data!AD545)))</f>
        <v>0.02</v>
      </c>
      <c r="N544" t="str">
        <f>IF(Transport!$H$4="Multi-unit Residential",Data!N545,IF(Transport!$H$4="Education",Data!AV545,IF(Transport!$H$4="Mixed-use Building",AG548,Data!AE545)))</f>
        <v>?</v>
      </c>
      <c r="O544">
        <f>IF(Transport!$H$4="Multi-unit Residential",Data!O545,IF(Transport!$H$4="Education",Data!AW545,IF(Transport!$H$4="Mixed-use Building",AH548,Data!AF545)))</f>
        <v>174.92259919999901</v>
      </c>
      <c r="P544">
        <f>IF(Transport!$H$4="Multi-unit Residential",Data!P545,IF(Transport!$H$4="Education",Data!AX545,IF(Transport!$H$4="Mixed-use Building",AI548,Data!AG545)))</f>
        <v>-36.932219680000003</v>
      </c>
    </row>
    <row r="545" spans="1:16" x14ac:dyDescent="0.55000000000000004">
      <c r="A545">
        <f>IF(Transport!$H$4="Multi-unit Residential",Data!A546,IF(Transport!$H$4="Education",Data!AI546,IF(Transport!$H$4="Mixed-use Building",T549,Data!R546)))</f>
        <v>155400</v>
      </c>
      <c r="B545" t="str">
        <f>IF(Transport!$H$4="Multi-unit Residential",Data!B546,IF(Transport!$H$4="Education",Data!AJ546,IF(Transport!$H$4="Mixed-use Building",U549,Data!S546)))</f>
        <v>Botany South</v>
      </c>
      <c r="C545" t="str">
        <f>IF(Transport!$H$4="Multi-unit Residential",Data!C546,IF(Transport!$H$4="Education",Data!AK546,IF(Transport!$H$4="Mixed-use Building",V549,Data!T546)))</f>
        <v>New Zealand</v>
      </c>
      <c r="D545">
        <f>IF(Transport!$H$4="Multi-unit Residential",Data!D546,IF(Transport!$H$4="Education",Data!AL546,IF(Transport!$H$4="Mixed-use Building",W549,Data!U546)))</f>
        <v>0</v>
      </c>
      <c r="E545">
        <f>IF(Transport!$H$4="Multi-unit Residential",Data!E546,IF(Transport!$H$4="Education",Data!AM546,IF(Transport!$H$4="Mixed-use Building",X549,Data!V546)))</f>
        <v>0</v>
      </c>
      <c r="F545">
        <f>IF(Transport!$H$4="Multi-unit Residential",Data!F546,IF(Transport!$H$4="Education",Data!AN546,IF(Transport!$H$4="Mixed-use Building",Y549,Data!W546)))</f>
        <v>0</v>
      </c>
      <c r="G545">
        <f>IF(Transport!$H$4="Multi-unit Residential",Data!G546,IF(Transport!$H$4="Education",Data!AO546,IF(Transport!$H$4="Mixed-use Building",Z549,Data!X546)))</f>
        <v>0</v>
      </c>
      <c r="H545">
        <f>IF(Transport!$H$4="Multi-unit Residential",Data!H546,IF(Transport!$H$4="Education",Data!AP546,IF(Transport!$H$4="Mixed-use Building",AA549,Data!Y546)))</f>
        <v>1</v>
      </c>
      <c r="I545">
        <f>IF(Transport!$H$4="Multi-unit Residential",Data!I546,IF(Transport!$H$4="Education",Data!AQ546,IF(Transport!$H$4="Mixed-use Building",AB549,Data!Z546)))</f>
        <v>0</v>
      </c>
      <c r="J545">
        <f>IF(Transport!$H$4="Multi-unit Residential",Data!J546,IF(Transport!$H$4="Education",Data!AR546,IF(Transport!$H$4="Mixed-use Building",AC549,Data!AA546)))</f>
        <v>0</v>
      </c>
      <c r="K545">
        <f>IF(Transport!$H$4="Multi-unit Residential",Data!K546,IF(Transport!$H$4="Education",Data!AS546,IF(Transport!$H$4="Mixed-use Building",AD549,Data!AB546)))</f>
        <v>0</v>
      </c>
      <c r="L545">
        <f>IF(Transport!$H$4="Multi-unit Residential",Data!L546,IF(Transport!$H$4="Education",Data!AT546,IF(Transport!$H$4="Mixed-use Building",AE549,Data!AC546)))</f>
        <v>0</v>
      </c>
      <c r="M545">
        <f>IF(Transport!$H$4="Multi-unit Residential",Data!M546,IF(Transport!$H$4="Education",Data!AU546,IF(Transport!$H$4="Mixed-use Building",AF549,Data!AD546)))</f>
        <v>0.02</v>
      </c>
      <c r="N545">
        <f>IF(Transport!$H$4="Multi-unit Residential",Data!N546,IF(Transport!$H$4="Education",Data!AV546,IF(Transport!$H$4="Mixed-use Building",AG549,Data!AE546)))</f>
        <v>4.7855010608825799</v>
      </c>
      <c r="O545">
        <f>IF(Transport!$H$4="Multi-unit Residential",Data!O546,IF(Transport!$H$4="Education",Data!AW546,IF(Transport!$H$4="Mixed-use Building",AH549,Data!AF546)))</f>
        <v>174.91414619999901</v>
      </c>
      <c r="P545">
        <f>IF(Transport!$H$4="Multi-unit Residential",Data!P546,IF(Transport!$H$4="Education",Data!AX546,IF(Transport!$H$4="Mixed-use Building",AI549,Data!AG546)))</f>
        <v>-36.938581200000002</v>
      </c>
    </row>
    <row r="546" spans="1:16" x14ac:dyDescent="0.55000000000000004">
      <c r="A546">
        <f>IF(Transport!$H$4="Multi-unit Residential",Data!A547,IF(Transport!$H$4="Education",Data!AI547,IF(Transport!$H$4="Mixed-use Building",T550,Data!R547)))</f>
        <v>155500</v>
      </c>
      <c r="B546" t="str">
        <f>IF(Transport!$H$4="Multi-unit Residential",Data!B547,IF(Transport!$H$4="Education",Data!AJ547,IF(Transport!$H$4="Mixed-use Building",U550,Data!S547)))</f>
        <v>Manukau Central</v>
      </c>
      <c r="C546" t="str">
        <f>IF(Transport!$H$4="Multi-unit Residential",Data!C547,IF(Transport!$H$4="Education",Data!AK547,IF(Transport!$H$4="Mixed-use Building",V550,Data!T547)))</f>
        <v>New Zealand</v>
      </c>
      <c r="D546">
        <f>IF(Transport!$H$4="Multi-unit Residential",Data!D547,IF(Transport!$H$4="Education",Data!AL547,IF(Transport!$H$4="Mixed-use Building",W550,Data!U547)))</f>
        <v>0.01</v>
      </c>
      <c r="E546">
        <f>IF(Transport!$H$4="Multi-unit Residential",Data!E547,IF(Transport!$H$4="Education",Data!AM547,IF(Transport!$H$4="Mixed-use Building",X550,Data!V547)))</f>
        <v>0.01</v>
      </c>
      <c r="F546">
        <f>IF(Transport!$H$4="Multi-unit Residential",Data!F547,IF(Transport!$H$4="Education",Data!AN547,IF(Transport!$H$4="Mixed-use Building",Y550,Data!W547)))</f>
        <v>0</v>
      </c>
      <c r="G546">
        <f>IF(Transport!$H$4="Multi-unit Residential",Data!G547,IF(Transport!$H$4="Education",Data!AO547,IF(Transport!$H$4="Mixed-use Building",Z550,Data!X547)))</f>
        <v>0</v>
      </c>
      <c r="H546">
        <f>IF(Transport!$H$4="Multi-unit Residential",Data!H547,IF(Transport!$H$4="Education",Data!AP547,IF(Transport!$H$4="Mixed-use Building",AA550,Data!Y547)))</f>
        <v>0.93</v>
      </c>
      <c r="I546">
        <f>IF(Transport!$H$4="Multi-unit Residential",Data!I547,IF(Transport!$H$4="Education",Data!AQ547,IF(Transport!$H$4="Mixed-use Building",AB550,Data!Z547)))</f>
        <v>0.04</v>
      </c>
      <c r="J546">
        <f>IF(Transport!$H$4="Multi-unit Residential",Data!J547,IF(Transport!$H$4="Education",Data!AR547,IF(Transport!$H$4="Mixed-use Building",AC550,Data!AA547)))</f>
        <v>0</v>
      </c>
      <c r="K546">
        <f>IF(Transport!$H$4="Multi-unit Residential",Data!K547,IF(Transport!$H$4="Education",Data!AS547,IF(Transport!$H$4="Mixed-use Building",AD550,Data!AB547)))</f>
        <v>0</v>
      </c>
      <c r="L546">
        <f>IF(Transport!$H$4="Multi-unit Residential",Data!L547,IF(Transport!$H$4="Education",Data!AT547,IF(Transport!$H$4="Mixed-use Building",AE550,Data!AC547)))</f>
        <v>0.01</v>
      </c>
      <c r="M546">
        <f>IF(Transport!$H$4="Multi-unit Residential",Data!M547,IF(Transport!$H$4="Education",Data!AU547,IF(Transport!$H$4="Mixed-use Building",AF550,Data!AD547)))</f>
        <v>0.02</v>
      </c>
      <c r="N546">
        <f>IF(Transport!$H$4="Multi-unit Residential",Data!N547,IF(Transport!$H$4="Education",Data!AV547,IF(Transport!$H$4="Mixed-use Building",AG550,Data!AE547)))</f>
        <v>9.8755125062656308</v>
      </c>
      <c r="O546">
        <f>IF(Transport!$H$4="Multi-unit Residential",Data!O547,IF(Transport!$H$4="Education",Data!AW547,IF(Transport!$H$4="Mixed-use Building",AH550,Data!AF547)))</f>
        <v>174.84501789999999</v>
      </c>
      <c r="P546">
        <f>IF(Transport!$H$4="Multi-unit Residential",Data!P547,IF(Transport!$H$4="Education",Data!AX547,IF(Transport!$H$4="Mixed-use Building",AI550,Data!AG547)))</f>
        <v>-37.001262750000002</v>
      </c>
    </row>
    <row r="547" spans="1:16" x14ac:dyDescent="0.55000000000000004">
      <c r="A547">
        <f>IF(Transport!$H$4="Multi-unit Residential",Data!A548,IF(Transport!$H$4="Education",Data!AI548,IF(Transport!$H$4="Mixed-use Building",T551,Data!R548)))</f>
        <v>155600</v>
      </c>
      <c r="B547" t="str">
        <f>IF(Transport!$H$4="Multi-unit Residential",Data!B548,IF(Transport!$H$4="Education",Data!AJ548,IF(Transport!$H$4="Mixed-use Building",U551,Data!S548)))</f>
        <v>Papatoetoe East</v>
      </c>
      <c r="C547" t="str">
        <f>IF(Transport!$H$4="Multi-unit Residential",Data!C548,IF(Transport!$H$4="Education",Data!AK548,IF(Transport!$H$4="Mixed-use Building",V551,Data!T548)))</f>
        <v>New Zealand</v>
      </c>
      <c r="D547">
        <f>IF(Transport!$H$4="Multi-unit Residential",Data!D548,IF(Transport!$H$4="Education",Data!AL548,IF(Transport!$H$4="Mixed-use Building",W551,Data!U548)))</f>
        <v>0</v>
      </c>
      <c r="E547">
        <f>IF(Transport!$H$4="Multi-unit Residential",Data!E548,IF(Transport!$H$4="Education",Data!AM548,IF(Transport!$H$4="Mixed-use Building",X551,Data!V548)))</f>
        <v>0</v>
      </c>
      <c r="F547">
        <f>IF(Transport!$H$4="Multi-unit Residential",Data!F548,IF(Transport!$H$4="Education",Data!AN548,IF(Transport!$H$4="Mixed-use Building",Y551,Data!W548)))</f>
        <v>0</v>
      </c>
      <c r="G547">
        <f>IF(Transport!$H$4="Multi-unit Residential",Data!G548,IF(Transport!$H$4="Education",Data!AO548,IF(Transport!$H$4="Mixed-use Building",Z551,Data!X548)))</f>
        <v>0</v>
      </c>
      <c r="H547">
        <f>IF(Transport!$H$4="Multi-unit Residential",Data!H548,IF(Transport!$H$4="Education",Data!AP548,IF(Transport!$H$4="Mixed-use Building",AA551,Data!Y548)))</f>
        <v>0.86</v>
      </c>
      <c r="I547">
        <f>IF(Transport!$H$4="Multi-unit Residential",Data!I548,IF(Transport!$H$4="Education",Data!AQ548,IF(Transport!$H$4="Mixed-use Building",AB551,Data!Z548)))</f>
        <v>0.14000000000000001</v>
      </c>
      <c r="J547">
        <f>IF(Transport!$H$4="Multi-unit Residential",Data!J548,IF(Transport!$H$4="Education",Data!AR548,IF(Transport!$H$4="Mixed-use Building",AC551,Data!AA548)))</f>
        <v>0</v>
      </c>
      <c r="K547">
        <f>IF(Transport!$H$4="Multi-unit Residential",Data!K548,IF(Transport!$H$4="Education",Data!AS548,IF(Transport!$H$4="Mixed-use Building",AD551,Data!AB548)))</f>
        <v>0</v>
      </c>
      <c r="L547">
        <f>IF(Transport!$H$4="Multi-unit Residential",Data!L548,IF(Transport!$H$4="Education",Data!AT548,IF(Transport!$H$4="Mixed-use Building",AE551,Data!AC548)))</f>
        <v>0</v>
      </c>
      <c r="M547">
        <f>IF(Transport!$H$4="Multi-unit Residential",Data!M548,IF(Transport!$H$4="Education",Data!AU548,IF(Transport!$H$4="Mixed-use Building",AF551,Data!AD548)))</f>
        <v>0.02</v>
      </c>
      <c r="N547">
        <f>IF(Transport!$H$4="Multi-unit Residential",Data!N548,IF(Transport!$H$4="Education",Data!AV548,IF(Transport!$H$4="Mixed-use Building",AG551,Data!AE548)))</f>
        <v>0.37097785499518399</v>
      </c>
      <c r="O547">
        <f>IF(Transport!$H$4="Multi-unit Residential",Data!O548,IF(Transport!$H$4="Education",Data!AW548,IF(Transport!$H$4="Mixed-use Building",AH551,Data!AF548)))</f>
        <v>174.87353640000001</v>
      </c>
      <c r="P547">
        <f>IF(Transport!$H$4="Multi-unit Residential",Data!P548,IF(Transport!$H$4="Education",Data!AX548,IF(Transport!$H$4="Mixed-use Building",AI551,Data!AG548)))</f>
        <v>-36.972377360000003</v>
      </c>
    </row>
    <row r="548" spans="1:16" x14ac:dyDescent="0.55000000000000004">
      <c r="A548">
        <f>IF(Transport!$H$4="Multi-unit Residential",Data!A549,IF(Transport!$H$4="Education",Data!AI549,IF(Transport!$H$4="Mixed-use Building",T552,Data!R549)))</f>
        <v>155700</v>
      </c>
      <c r="B548" t="str">
        <f>IF(Transport!$H$4="Multi-unit Residential",Data!B549,IF(Transport!$H$4="Education",Data!AJ549,IF(Transport!$H$4="Mixed-use Building",U552,Data!S549)))</f>
        <v>Otara South</v>
      </c>
      <c r="C548" t="str">
        <f>IF(Transport!$H$4="Multi-unit Residential",Data!C549,IF(Transport!$H$4="Education",Data!AK549,IF(Transport!$H$4="Mixed-use Building",V552,Data!T549)))</f>
        <v>New Zealand</v>
      </c>
      <c r="D548">
        <f>IF(Transport!$H$4="Multi-unit Residential",Data!D549,IF(Transport!$H$4="Education",Data!AL549,IF(Transport!$H$4="Mixed-use Building",W552,Data!U549)))</f>
        <v>0</v>
      </c>
      <c r="E548">
        <f>IF(Transport!$H$4="Multi-unit Residential",Data!E549,IF(Transport!$H$4="Education",Data!AM549,IF(Transport!$H$4="Mixed-use Building",X552,Data!V549)))</f>
        <v>0</v>
      </c>
      <c r="F548">
        <f>IF(Transport!$H$4="Multi-unit Residential",Data!F549,IF(Transport!$H$4="Education",Data!AN549,IF(Transport!$H$4="Mixed-use Building",Y552,Data!W549)))</f>
        <v>0</v>
      </c>
      <c r="G548">
        <f>IF(Transport!$H$4="Multi-unit Residential",Data!G549,IF(Transport!$H$4="Education",Data!AO549,IF(Transport!$H$4="Mixed-use Building",Z552,Data!X549)))</f>
        <v>0</v>
      </c>
      <c r="H548">
        <f>IF(Transport!$H$4="Multi-unit Residential",Data!H549,IF(Transport!$H$4="Education",Data!AP549,IF(Transport!$H$4="Mixed-use Building",AA552,Data!Y549)))</f>
        <v>1</v>
      </c>
      <c r="I548">
        <f>IF(Transport!$H$4="Multi-unit Residential",Data!I549,IF(Transport!$H$4="Education",Data!AQ549,IF(Transport!$H$4="Mixed-use Building",AB552,Data!Z549)))</f>
        <v>0</v>
      </c>
      <c r="J548">
        <f>IF(Transport!$H$4="Multi-unit Residential",Data!J549,IF(Transport!$H$4="Education",Data!AR549,IF(Transport!$H$4="Mixed-use Building",AC552,Data!AA549)))</f>
        <v>0</v>
      </c>
      <c r="K548">
        <f>IF(Transport!$H$4="Multi-unit Residential",Data!K549,IF(Transport!$H$4="Education",Data!AS549,IF(Transport!$H$4="Mixed-use Building",AD552,Data!AB549)))</f>
        <v>0</v>
      </c>
      <c r="L548">
        <f>IF(Transport!$H$4="Multi-unit Residential",Data!L549,IF(Transport!$H$4="Education",Data!AT549,IF(Transport!$H$4="Mixed-use Building",AE552,Data!AC549)))</f>
        <v>0</v>
      </c>
      <c r="M548">
        <f>IF(Transport!$H$4="Multi-unit Residential",Data!M549,IF(Transport!$H$4="Education",Data!AU549,IF(Transport!$H$4="Mixed-use Building",AF552,Data!AD549)))</f>
        <v>0.02</v>
      </c>
      <c r="N548">
        <f>IF(Transport!$H$4="Multi-unit Residential",Data!N549,IF(Transport!$H$4="Education",Data!AV549,IF(Transport!$H$4="Mixed-use Building",AG552,Data!AE549)))</f>
        <v>2.47779908563983</v>
      </c>
      <c r="O548">
        <f>IF(Transport!$H$4="Multi-unit Residential",Data!O549,IF(Transport!$H$4="Education",Data!AW549,IF(Transport!$H$4="Mixed-use Building",AH552,Data!AF549)))</f>
        <v>174.8774995</v>
      </c>
      <c r="P548">
        <f>IF(Transport!$H$4="Multi-unit Residential",Data!P549,IF(Transport!$H$4="Education",Data!AX549,IF(Transport!$H$4="Mixed-use Building",AI552,Data!AG549)))</f>
        <v>-36.970072850000001</v>
      </c>
    </row>
    <row r="549" spans="1:16" x14ac:dyDescent="0.55000000000000004">
      <c r="A549">
        <f>IF(Transport!$H$4="Multi-unit Residential",Data!A550,IF(Transport!$H$4="Education",Data!AI550,IF(Transport!$H$4="Mixed-use Building",T553,Data!R550)))</f>
        <v>155800</v>
      </c>
      <c r="B549" t="str">
        <f>IF(Transport!$H$4="Multi-unit Residential",Data!B550,IF(Transport!$H$4="Education",Data!AJ550,IF(Transport!$H$4="Mixed-use Building",U553,Data!S550)))</f>
        <v>Ferguson</v>
      </c>
      <c r="C549" t="str">
        <f>IF(Transport!$H$4="Multi-unit Residential",Data!C550,IF(Transport!$H$4="Education",Data!AK550,IF(Transport!$H$4="Mixed-use Building",V553,Data!T550)))</f>
        <v>New Zealand</v>
      </c>
      <c r="D549" t="str">
        <f>IF(Transport!$H$4="Multi-unit Residential",Data!D550,IF(Transport!$H$4="Education",Data!AL550,IF(Transport!$H$4="Mixed-use Building",W553,Data!U550)))</f>
        <v>?</v>
      </c>
      <c r="E549" t="str">
        <f>IF(Transport!$H$4="Multi-unit Residential",Data!E550,IF(Transport!$H$4="Education",Data!AM550,IF(Transport!$H$4="Mixed-use Building",X553,Data!V550)))</f>
        <v>?</v>
      </c>
      <c r="F549" t="str">
        <f>IF(Transport!$H$4="Multi-unit Residential",Data!F550,IF(Transport!$H$4="Education",Data!AN550,IF(Transport!$H$4="Mixed-use Building",Y553,Data!W550)))</f>
        <v>?</v>
      </c>
      <c r="G549">
        <f>IF(Transport!$H$4="Multi-unit Residential",Data!G550,IF(Transport!$H$4="Education",Data!AO550,IF(Transport!$H$4="Mixed-use Building",Z553,Data!X550)))</f>
        <v>0</v>
      </c>
      <c r="H549" t="str">
        <f>IF(Transport!$H$4="Multi-unit Residential",Data!H550,IF(Transport!$H$4="Education",Data!AP550,IF(Transport!$H$4="Mixed-use Building",AA553,Data!Y550)))</f>
        <v>?</v>
      </c>
      <c r="I549" t="str">
        <f>IF(Transport!$H$4="Multi-unit Residential",Data!I550,IF(Transport!$H$4="Education",Data!AQ550,IF(Transport!$H$4="Mixed-use Building",AB553,Data!Z550)))</f>
        <v>?</v>
      </c>
      <c r="J549">
        <f>IF(Transport!$H$4="Multi-unit Residential",Data!J550,IF(Transport!$H$4="Education",Data!AR550,IF(Transport!$H$4="Mixed-use Building",AC553,Data!AA550)))</f>
        <v>0</v>
      </c>
      <c r="K549" t="str">
        <f>IF(Transport!$H$4="Multi-unit Residential",Data!K550,IF(Transport!$H$4="Education",Data!AS550,IF(Transport!$H$4="Mixed-use Building",AD553,Data!AB550)))</f>
        <v>?</v>
      </c>
      <c r="L549" t="str">
        <f>IF(Transport!$H$4="Multi-unit Residential",Data!L550,IF(Transport!$H$4="Education",Data!AT550,IF(Transport!$H$4="Mixed-use Building",AE553,Data!AC550)))</f>
        <v>?</v>
      </c>
      <c r="M549">
        <f>IF(Transport!$H$4="Multi-unit Residential",Data!M550,IF(Transport!$H$4="Education",Data!AU550,IF(Transport!$H$4="Mixed-use Building",AF553,Data!AD550)))</f>
        <v>0.02</v>
      </c>
      <c r="N549" t="str">
        <f>IF(Transport!$H$4="Multi-unit Residential",Data!N550,IF(Transport!$H$4="Education",Data!AV550,IF(Transport!$H$4="Mixed-use Building",AG553,Data!AE550)))</f>
        <v>?</v>
      </c>
      <c r="O549">
        <f>IF(Transport!$H$4="Multi-unit Residential",Data!O550,IF(Transport!$H$4="Education",Data!AW550,IF(Transport!$H$4="Mixed-use Building",AH553,Data!AF550)))</f>
        <v>174.88252159999999</v>
      </c>
      <c r="P549">
        <f>IF(Transport!$H$4="Multi-unit Residential",Data!P550,IF(Transport!$H$4="Education",Data!AX550,IF(Transport!$H$4="Mixed-use Building",AI553,Data!AG550)))</f>
        <v>-36.966166999999999</v>
      </c>
    </row>
    <row r="550" spans="1:16" x14ac:dyDescent="0.55000000000000004">
      <c r="A550">
        <f>IF(Transport!$H$4="Multi-unit Residential",Data!A551,IF(Transport!$H$4="Education",Data!AI551,IF(Transport!$H$4="Mixed-use Building",T554,Data!R551)))</f>
        <v>155900</v>
      </c>
      <c r="B550" t="str">
        <f>IF(Transport!$H$4="Multi-unit Residential",Data!B551,IF(Transport!$H$4="Education",Data!AJ551,IF(Transport!$H$4="Mixed-use Building",U554,Data!S551)))</f>
        <v>Papatoetoe South West</v>
      </c>
      <c r="C550" t="str">
        <f>IF(Transport!$H$4="Multi-unit Residential",Data!C551,IF(Transport!$H$4="Education",Data!AK551,IF(Transport!$H$4="Mixed-use Building",V554,Data!T551)))</f>
        <v>New Zealand</v>
      </c>
      <c r="D550">
        <f>IF(Transport!$H$4="Multi-unit Residential",Data!D551,IF(Transport!$H$4="Education",Data!AL551,IF(Transport!$H$4="Mixed-use Building",W554,Data!U551)))</f>
        <v>0</v>
      </c>
      <c r="E550">
        <f>IF(Transport!$H$4="Multi-unit Residential",Data!E551,IF(Transport!$H$4="Education",Data!AM551,IF(Transport!$H$4="Mixed-use Building",X554,Data!V551)))</f>
        <v>0</v>
      </c>
      <c r="F550">
        <f>IF(Transport!$H$4="Multi-unit Residential",Data!F551,IF(Transport!$H$4="Education",Data!AN551,IF(Transport!$H$4="Mixed-use Building",Y554,Data!W551)))</f>
        <v>0</v>
      </c>
      <c r="G550">
        <f>IF(Transport!$H$4="Multi-unit Residential",Data!G551,IF(Transport!$H$4="Education",Data!AO551,IF(Transport!$H$4="Mixed-use Building",Z554,Data!X551)))</f>
        <v>0</v>
      </c>
      <c r="H550">
        <f>IF(Transport!$H$4="Multi-unit Residential",Data!H551,IF(Transport!$H$4="Education",Data!AP551,IF(Transport!$H$4="Mixed-use Building",AA554,Data!Y551)))</f>
        <v>0.75</v>
      </c>
      <c r="I550">
        <f>IF(Transport!$H$4="Multi-unit Residential",Data!I551,IF(Transport!$H$4="Education",Data!AQ551,IF(Transport!$H$4="Mixed-use Building",AB554,Data!Z551)))</f>
        <v>0</v>
      </c>
      <c r="J550">
        <f>IF(Transport!$H$4="Multi-unit Residential",Data!J551,IF(Transport!$H$4="Education",Data!AR551,IF(Transport!$H$4="Mixed-use Building",AC554,Data!AA551)))</f>
        <v>0</v>
      </c>
      <c r="K550">
        <f>IF(Transport!$H$4="Multi-unit Residential",Data!K551,IF(Transport!$H$4="Education",Data!AS551,IF(Transport!$H$4="Mixed-use Building",AD554,Data!AB551)))</f>
        <v>0</v>
      </c>
      <c r="L550">
        <f>IF(Transport!$H$4="Multi-unit Residential",Data!L551,IF(Transport!$H$4="Education",Data!AT551,IF(Transport!$H$4="Mixed-use Building",AE554,Data!AC551)))</f>
        <v>0.25</v>
      </c>
      <c r="M550">
        <f>IF(Transport!$H$4="Multi-unit Residential",Data!M551,IF(Transport!$H$4="Education",Data!AU551,IF(Transport!$H$4="Mixed-use Building",AF554,Data!AD551)))</f>
        <v>0.02</v>
      </c>
      <c r="N550" t="str">
        <f>IF(Transport!$H$4="Multi-unit Residential",Data!N551,IF(Transport!$H$4="Education",Data!AV551,IF(Transport!$H$4="Mixed-use Building",AG554,Data!AE551)))</f>
        <v>?</v>
      </c>
      <c r="O550">
        <f>IF(Transport!$H$4="Multi-unit Residential",Data!O551,IF(Transport!$H$4="Education",Data!AW551,IF(Transport!$H$4="Mixed-use Building",AH554,Data!AF551)))</f>
        <v>174.84681069999999</v>
      </c>
      <c r="P550">
        <f>IF(Transport!$H$4="Multi-unit Residential",Data!P551,IF(Transport!$H$4="Education",Data!AX551,IF(Transport!$H$4="Mixed-use Building",AI554,Data!AG551)))</f>
        <v>-36.989455110000002</v>
      </c>
    </row>
    <row r="551" spans="1:16" x14ac:dyDescent="0.55000000000000004">
      <c r="A551">
        <f>IF(Transport!$H$4="Multi-unit Residential",Data!A552,IF(Transport!$H$4="Education",Data!AI552,IF(Transport!$H$4="Mixed-use Building",T555,Data!R552)))</f>
        <v>156000</v>
      </c>
      <c r="B551" t="str">
        <f>IF(Transport!$H$4="Multi-unit Residential",Data!B552,IF(Transport!$H$4="Education",Data!AJ552,IF(Transport!$H$4="Mixed-use Building",U555,Data!S552)))</f>
        <v>Botany Junction</v>
      </c>
      <c r="C551" t="str">
        <f>IF(Transport!$H$4="Multi-unit Residential",Data!C552,IF(Transport!$H$4="Education",Data!AK552,IF(Transport!$H$4="Mixed-use Building",V555,Data!T552)))</f>
        <v>New Zealand</v>
      </c>
      <c r="D551">
        <f>IF(Transport!$H$4="Multi-unit Residential",Data!D552,IF(Transport!$H$4="Education",Data!AL552,IF(Transport!$H$4="Mixed-use Building",W555,Data!U552)))</f>
        <v>0</v>
      </c>
      <c r="E551">
        <f>IF(Transport!$H$4="Multi-unit Residential",Data!E552,IF(Transport!$H$4="Education",Data!AM552,IF(Transport!$H$4="Mixed-use Building",X555,Data!V552)))</f>
        <v>0</v>
      </c>
      <c r="F551">
        <f>IF(Transport!$H$4="Multi-unit Residential",Data!F552,IF(Transport!$H$4="Education",Data!AN552,IF(Transport!$H$4="Mixed-use Building",Y555,Data!W552)))</f>
        <v>0</v>
      </c>
      <c r="G551">
        <f>IF(Transport!$H$4="Multi-unit Residential",Data!G552,IF(Transport!$H$4="Education",Data!AO552,IF(Transport!$H$4="Mixed-use Building",Z555,Data!X552)))</f>
        <v>0</v>
      </c>
      <c r="H551">
        <f>IF(Transport!$H$4="Multi-unit Residential",Data!H552,IF(Transport!$H$4="Education",Data!AP552,IF(Transport!$H$4="Mixed-use Building",AA555,Data!Y552)))</f>
        <v>0.98</v>
      </c>
      <c r="I551">
        <f>IF(Transport!$H$4="Multi-unit Residential",Data!I552,IF(Transport!$H$4="Education",Data!AQ552,IF(Transport!$H$4="Mixed-use Building",AB555,Data!Z552)))</f>
        <v>0.02</v>
      </c>
      <c r="J551">
        <f>IF(Transport!$H$4="Multi-unit Residential",Data!J552,IF(Transport!$H$4="Education",Data!AR552,IF(Transport!$H$4="Mixed-use Building",AC555,Data!AA552)))</f>
        <v>0</v>
      </c>
      <c r="K551">
        <f>IF(Transport!$H$4="Multi-unit Residential",Data!K552,IF(Transport!$H$4="Education",Data!AS552,IF(Transport!$H$4="Mixed-use Building",AD555,Data!AB552)))</f>
        <v>0</v>
      </c>
      <c r="L551">
        <f>IF(Transport!$H$4="Multi-unit Residential",Data!L552,IF(Transport!$H$4="Education",Data!AT552,IF(Transport!$H$4="Mixed-use Building",AE555,Data!AC552)))</f>
        <v>0</v>
      </c>
      <c r="M551">
        <f>IF(Transport!$H$4="Multi-unit Residential",Data!M552,IF(Transport!$H$4="Education",Data!AU552,IF(Transport!$H$4="Mixed-use Building",AF555,Data!AD552)))</f>
        <v>0.02</v>
      </c>
      <c r="N551">
        <f>IF(Transport!$H$4="Multi-unit Residential",Data!N552,IF(Transport!$H$4="Education",Data!AV552,IF(Transport!$H$4="Mixed-use Building",AG555,Data!AE552)))</f>
        <v>7.7208345807716299</v>
      </c>
      <c r="O551">
        <f>IF(Transport!$H$4="Multi-unit Residential",Data!O552,IF(Transport!$H$4="Education",Data!AW552,IF(Transport!$H$4="Mixed-use Building",AH555,Data!AF552)))</f>
        <v>174.89641799999899</v>
      </c>
      <c r="P551">
        <f>IF(Transport!$H$4="Multi-unit Residential",Data!P552,IF(Transport!$H$4="Education",Data!AX552,IF(Transport!$H$4="Mixed-use Building",AI555,Data!AG552)))</f>
        <v>-36.959628430000002</v>
      </c>
    </row>
    <row r="552" spans="1:16" x14ac:dyDescent="0.55000000000000004">
      <c r="A552">
        <f>IF(Transport!$H$4="Multi-unit Residential",Data!A553,IF(Transport!$H$4="Education",Data!AI553,IF(Transport!$H$4="Mixed-use Building",T556,Data!R553)))</f>
        <v>156100</v>
      </c>
      <c r="B552" t="str">
        <f>IF(Transport!$H$4="Multi-unit Residential",Data!B553,IF(Transport!$H$4="Education",Data!AJ553,IF(Transport!$H$4="Mixed-use Building",U556,Data!S553)))</f>
        <v>Dannemora North</v>
      </c>
      <c r="C552" t="str">
        <f>IF(Transport!$H$4="Multi-unit Residential",Data!C553,IF(Transport!$H$4="Education",Data!AK553,IF(Transport!$H$4="Mixed-use Building",V556,Data!T553)))</f>
        <v>New Zealand</v>
      </c>
      <c r="D552">
        <f>IF(Transport!$H$4="Multi-unit Residential",Data!D553,IF(Transport!$H$4="Education",Data!AL553,IF(Transport!$H$4="Mixed-use Building",W556,Data!U553)))</f>
        <v>0</v>
      </c>
      <c r="E552">
        <f>IF(Transport!$H$4="Multi-unit Residential",Data!E553,IF(Transport!$H$4="Education",Data!AM553,IF(Transport!$H$4="Mixed-use Building",X556,Data!V553)))</f>
        <v>0</v>
      </c>
      <c r="F552">
        <f>IF(Transport!$H$4="Multi-unit Residential",Data!F553,IF(Transport!$H$4="Education",Data!AN553,IF(Transport!$H$4="Mixed-use Building",Y556,Data!W553)))</f>
        <v>0</v>
      </c>
      <c r="G552">
        <f>IF(Transport!$H$4="Multi-unit Residential",Data!G553,IF(Transport!$H$4="Education",Data!AO553,IF(Transport!$H$4="Mixed-use Building",Z556,Data!X553)))</f>
        <v>0</v>
      </c>
      <c r="H552">
        <f>IF(Transport!$H$4="Multi-unit Residential",Data!H553,IF(Transport!$H$4="Education",Data!AP553,IF(Transport!$H$4="Mixed-use Building",AA556,Data!Y553)))</f>
        <v>1</v>
      </c>
      <c r="I552">
        <f>IF(Transport!$H$4="Multi-unit Residential",Data!I553,IF(Transport!$H$4="Education",Data!AQ553,IF(Transport!$H$4="Mixed-use Building",AB556,Data!Z553)))</f>
        <v>0</v>
      </c>
      <c r="J552">
        <f>IF(Transport!$H$4="Multi-unit Residential",Data!J553,IF(Transport!$H$4="Education",Data!AR553,IF(Transport!$H$4="Mixed-use Building",AC556,Data!AA553)))</f>
        <v>0</v>
      </c>
      <c r="K552">
        <f>IF(Transport!$H$4="Multi-unit Residential",Data!K553,IF(Transport!$H$4="Education",Data!AS553,IF(Transport!$H$4="Mixed-use Building",AD556,Data!AB553)))</f>
        <v>0</v>
      </c>
      <c r="L552">
        <f>IF(Transport!$H$4="Multi-unit Residential",Data!L553,IF(Transport!$H$4="Education",Data!AT553,IF(Transport!$H$4="Mixed-use Building",AE556,Data!AC553)))</f>
        <v>0</v>
      </c>
      <c r="M552">
        <f>IF(Transport!$H$4="Multi-unit Residential",Data!M553,IF(Transport!$H$4="Education",Data!AU553,IF(Transport!$H$4="Mixed-use Building",AF556,Data!AD553)))</f>
        <v>0.02</v>
      </c>
      <c r="N552" t="str">
        <f>IF(Transport!$H$4="Multi-unit Residential",Data!N553,IF(Transport!$H$4="Education",Data!AV553,IF(Transport!$H$4="Mixed-use Building",AG556,Data!AE553)))</f>
        <v>?</v>
      </c>
      <c r="O552">
        <f>IF(Transport!$H$4="Multi-unit Residential",Data!O553,IF(Transport!$H$4="Education",Data!AW553,IF(Transport!$H$4="Mixed-use Building",AH556,Data!AF553)))</f>
        <v>174.91221479999999</v>
      </c>
      <c r="P552">
        <f>IF(Transport!$H$4="Multi-unit Residential",Data!P553,IF(Transport!$H$4="Education",Data!AX553,IF(Transport!$H$4="Mixed-use Building",AI556,Data!AG553)))</f>
        <v>-36.94584124</v>
      </c>
    </row>
    <row r="553" spans="1:16" x14ac:dyDescent="0.55000000000000004">
      <c r="A553">
        <f>IF(Transport!$H$4="Multi-unit Residential",Data!A554,IF(Transport!$H$4="Education",Data!AI554,IF(Transport!$H$4="Mixed-use Building",T557,Data!R554)))</f>
        <v>156200</v>
      </c>
      <c r="B553" t="str">
        <f>IF(Transport!$H$4="Multi-unit Residential",Data!B554,IF(Transport!$H$4="Education",Data!AJ554,IF(Transport!$H$4="Mixed-use Building",U557,Data!S554)))</f>
        <v>Papatoetoe South</v>
      </c>
      <c r="C553" t="str">
        <f>IF(Transport!$H$4="Multi-unit Residential",Data!C554,IF(Transport!$H$4="Education",Data!AK554,IF(Transport!$H$4="Mixed-use Building",V557,Data!T554)))</f>
        <v>New Zealand</v>
      </c>
      <c r="D553">
        <f>IF(Transport!$H$4="Multi-unit Residential",Data!D554,IF(Transport!$H$4="Education",Data!AL554,IF(Transport!$H$4="Mixed-use Building",W557,Data!U554)))</f>
        <v>0</v>
      </c>
      <c r="E553">
        <f>IF(Transport!$H$4="Multi-unit Residential",Data!E554,IF(Transport!$H$4="Education",Data!AM554,IF(Transport!$H$4="Mixed-use Building",X557,Data!V554)))</f>
        <v>0</v>
      </c>
      <c r="F553">
        <f>IF(Transport!$H$4="Multi-unit Residential",Data!F554,IF(Transport!$H$4="Education",Data!AN554,IF(Transport!$H$4="Mixed-use Building",Y557,Data!W554)))</f>
        <v>0</v>
      </c>
      <c r="G553">
        <f>IF(Transport!$H$4="Multi-unit Residential",Data!G554,IF(Transport!$H$4="Education",Data!AO554,IF(Transport!$H$4="Mixed-use Building",Z557,Data!X554)))</f>
        <v>0</v>
      </c>
      <c r="H553">
        <f>IF(Transport!$H$4="Multi-unit Residential",Data!H554,IF(Transport!$H$4="Education",Data!AP554,IF(Transport!$H$4="Mixed-use Building",AA557,Data!Y554)))</f>
        <v>1</v>
      </c>
      <c r="I553">
        <f>IF(Transport!$H$4="Multi-unit Residential",Data!I554,IF(Transport!$H$4="Education",Data!AQ554,IF(Transport!$H$4="Mixed-use Building",AB557,Data!Z554)))</f>
        <v>0</v>
      </c>
      <c r="J553">
        <f>IF(Transport!$H$4="Multi-unit Residential",Data!J554,IF(Transport!$H$4="Education",Data!AR554,IF(Transport!$H$4="Mixed-use Building",AC557,Data!AA554)))</f>
        <v>0</v>
      </c>
      <c r="K553">
        <f>IF(Transport!$H$4="Multi-unit Residential",Data!K554,IF(Transport!$H$4="Education",Data!AS554,IF(Transport!$H$4="Mixed-use Building",AD557,Data!AB554)))</f>
        <v>0</v>
      </c>
      <c r="L553">
        <f>IF(Transport!$H$4="Multi-unit Residential",Data!L554,IF(Transport!$H$4="Education",Data!AT554,IF(Transport!$H$4="Mixed-use Building",AE557,Data!AC554)))</f>
        <v>0</v>
      </c>
      <c r="M553">
        <f>IF(Transport!$H$4="Multi-unit Residential",Data!M554,IF(Transport!$H$4="Education",Data!AU554,IF(Transport!$H$4="Mixed-use Building",AF557,Data!AD554)))</f>
        <v>0.02</v>
      </c>
      <c r="N553">
        <f>IF(Transport!$H$4="Multi-unit Residential",Data!N554,IF(Transport!$H$4="Education",Data!AV554,IF(Transport!$H$4="Mixed-use Building",AG557,Data!AE554)))</f>
        <v>1.13993178167424</v>
      </c>
      <c r="O553">
        <f>IF(Transport!$H$4="Multi-unit Residential",Data!O554,IF(Transport!$H$4="Education",Data!AW554,IF(Transport!$H$4="Mixed-use Building",AH557,Data!AF554)))</f>
        <v>174.86726540000001</v>
      </c>
      <c r="P553">
        <f>IF(Transport!$H$4="Multi-unit Residential",Data!P554,IF(Transport!$H$4="Education",Data!AX554,IF(Transport!$H$4="Mixed-use Building",AI557,Data!AG554)))</f>
        <v>-36.977491829999998</v>
      </c>
    </row>
    <row r="554" spans="1:16" x14ac:dyDescent="0.55000000000000004">
      <c r="A554">
        <f>IF(Transport!$H$4="Multi-unit Residential",Data!A555,IF(Transport!$H$4="Education",Data!AI555,IF(Transport!$H$4="Mixed-use Building",T558,Data!R555)))</f>
        <v>156300</v>
      </c>
      <c r="B554" t="str">
        <f>IF(Transport!$H$4="Multi-unit Residential",Data!B555,IF(Transport!$H$4="Education",Data!AJ555,IF(Transport!$H$4="Mixed-use Building",U558,Data!S555)))</f>
        <v>East Tamaki Heights</v>
      </c>
      <c r="C554" t="str">
        <f>IF(Transport!$H$4="Multi-unit Residential",Data!C555,IF(Transport!$H$4="Education",Data!AK555,IF(Transport!$H$4="Mixed-use Building",V558,Data!T555)))</f>
        <v>New Zealand</v>
      </c>
      <c r="D554">
        <f>IF(Transport!$H$4="Multi-unit Residential",Data!D555,IF(Transport!$H$4="Education",Data!AL555,IF(Transport!$H$4="Mixed-use Building",W558,Data!U555)))</f>
        <v>0</v>
      </c>
      <c r="E554">
        <f>IF(Transport!$H$4="Multi-unit Residential",Data!E555,IF(Transport!$H$4="Education",Data!AM555,IF(Transport!$H$4="Mixed-use Building",X558,Data!V555)))</f>
        <v>0</v>
      </c>
      <c r="F554">
        <f>IF(Transport!$H$4="Multi-unit Residential",Data!F555,IF(Transport!$H$4="Education",Data!AN555,IF(Transport!$H$4="Mixed-use Building",Y558,Data!W555)))</f>
        <v>0</v>
      </c>
      <c r="G554">
        <f>IF(Transport!$H$4="Multi-unit Residential",Data!G555,IF(Transport!$H$4="Education",Data!AO555,IF(Transport!$H$4="Mixed-use Building",Z558,Data!X555)))</f>
        <v>0</v>
      </c>
      <c r="H554">
        <f>IF(Transport!$H$4="Multi-unit Residential",Data!H555,IF(Transport!$H$4="Education",Data!AP555,IF(Transport!$H$4="Mixed-use Building",AA558,Data!Y555)))</f>
        <v>1</v>
      </c>
      <c r="I554">
        <f>IF(Transport!$H$4="Multi-unit Residential",Data!I555,IF(Transport!$H$4="Education",Data!AQ555,IF(Transport!$H$4="Mixed-use Building",AB558,Data!Z555)))</f>
        <v>0</v>
      </c>
      <c r="J554">
        <f>IF(Transport!$H$4="Multi-unit Residential",Data!J555,IF(Transport!$H$4="Education",Data!AR555,IF(Transport!$H$4="Mixed-use Building",AC558,Data!AA555)))</f>
        <v>0</v>
      </c>
      <c r="K554">
        <f>IF(Transport!$H$4="Multi-unit Residential",Data!K555,IF(Transport!$H$4="Education",Data!AS555,IF(Transport!$H$4="Mixed-use Building",AD558,Data!AB555)))</f>
        <v>0</v>
      </c>
      <c r="L554">
        <f>IF(Transport!$H$4="Multi-unit Residential",Data!L555,IF(Transport!$H$4="Education",Data!AT555,IF(Transport!$H$4="Mixed-use Building",AE558,Data!AC555)))</f>
        <v>0</v>
      </c>
      <c r="M554">
        <f>IF(Transport!$H$4="Multi-unit Residential",Data!M555,IF(Transport!$H$4="Education",Data!AU555,IF(Transport!$H$4="Mixed-use Building",AF558,Data!AD555)))</f>
        <v>0.02</v>
      </c>
      <c r="N554" t="str">
        <f>IF(Transport!$H$4="Multi-unit Residential",Data!N555,IF(Transport!$H$4="Education",Data!AV555,IF(Transport!$H$4="Mixed-use Building",AG558,Data!AE555)))</f>
        <v>?</v>
      </c>
      <c r="O554">
        <f>IF(Transport!$H$4="Multi-unit Residential",Data!O555,IF(Transport!$H$4="Education",Data!AW555,IF(Transport!$H$4="Mixed-use Building",AH558,Data!AF555)))</f>
        <v>174.92247190000001</v>
      </c>
      <c r="P554">
        <f>IF(Transport!$H$4="Multi-unit Residential",Data!P555,IF(Transport!$H$4="Education",Data!AX555,IF(Transport!$H$4="Mixed-use Building",AI558,Data!AG555)))</f>
        <v>-36.941786899999997</v>
      </c>
    </row>
    <row r="555" spans="1:16" x14ac:dyDescent="0.55000000000000004">
      <c r="A555">
        <f>IF(Transport!$H$4="Multi-unit Residential",Data!A556,IF(Transport!$H$4="Education",Data!AI556,IF(Transport!$H$4="Mixed-use Building",T559,Data!R556)))</f>
        <v>156400</v>
      </c>
      <c r="B555" t="str">
        <f>IF(Transport!$H$4="Multi-unit Residential",Data!B556,IF(Transport!$H$4="Education",Data!AJ556,IF(Transport!$H$4="Mixed-use Building",U559,Data!S556)))</f>
        <v>Te Puru</v>
      </c>
      <c r="C555" t="str">
        <f>IF(Transport!$H$4="Multi-unit Residential",Data!C556,IF(Transport!$H$4="Education",Data!AK556,IF(Transport!$H$4="Mixed-use Building",V559,Data!T556)))</f>
        <v>New Zealand</v>
      </c>
      <c r="D555">
        <f>IF(Transport!$H$4="Multi-unit Residential",Data!D556,IF(Transport!$H$4="Education",Data!AL556,IF(Transport!$H$4="Mixed-use Building",W559,Data!U556)))</f>
        <v>0</v>
      </c>
      <c r="E555">
        <f>IF(Transport!$H$4="Multi-unit Residential",Data!E556,IF(Transport!$H$4="Education",Data!AM556,IF(Transport!$H$4="Mixed-use Building",X559,Data!V556)))</f>
        <v>0</v>
      </c>
      <c r="F555">
        <f>IF(Transport!$H$4="Multi-unit Residential",Data!F556,IF(Transport!$H$4="Education",Data!AN556,IF(Transport!$H$4="Mixed-use Building",Y559,Data!W556)))</f>
        <v>0</v>
      </c>
      <c r="G555">
        <f>IF(Transport!$H$4="Multi-unit Residential",Data!G556,IF(Transport!$H$4="Education",Data!AO556,IF(Transport!$H$4="Mixed-use Building",Z559,Data!X556)))</f>
        <v>0</v>
      </c>
      <c r="H555">
        <f>IF(Transport!$H$4="Multi-unit Residential",Data!H556,IF(Transport!$H$4="Education",Data!AP556,IF(Transport!$H$4="Mixed-use Building",AA559,Data!Y556)))</f>
        <v>0.86</v>
      </c>
      <c r="I555">
        <f>IF(Transport!$H$4="Multi-unit Residential",Data!I556,IF(Transport!$H$4="Education",Data!AQ556,IF(Transport!$H$4="Mixed-use Building",AB559,Data!Z556)))</f>
        <v>0</v>
      </c>
      <c r="J555">
        <f>IF(Transport!$H$4="Multi-unit Residential",Data!J556,IF(Transport!$H$4="Education",Data!AR556,IF(Transport!$H$4="Mixed-use Building",AC559,Data!AA556)))</f>
        <v>0</v>
      </c>
      <c r="K555">
        <f>IF(Transport!$H$4="Multi-unit Residential",Data!K556,IF(Transport!$H$4="Education",Data!AS556,IF(Transport!$H$4="Mixed-use Building",AD559,Data!AB556)))</f>
        <v>0.03</v>
      </c>
      <c r="L555">
        <f>IF(Transport!$H$4="Multi-unit Residential",Data!L556,IF(Transport!$H$4="Education",Data!AT556,IF(Transport!$H$4="Mixed-use Building",AE559,Data!AC556)))</f>
        <v>0.11</v>
      </c>
      <c r="M555">
        <f>IF(Transport!$H$4="Multi-unit Residential",Data!M556,IF(Transport!$H$4="Education",Data!AU556,IF(Transport!$H$4="Mixed-use Building",AF559,Data!AD556)))</f>
        <v>0.02</v>
      </c>
      <c r="N555">
        <f>IF(Transport!$H$4="Multi-unit Residential",Data!N556,IF(Transport!$H$4="Education",Data!AV556,IF(Transport!$H$4="Mixed-use Building",AG559,Data!AE556)))</f>
        <v>2.0432014270231198</v>
      </c>
      <c r="O555">
        <f>IF(Transport!$H$4="Multi-unit Residential",Data!O556,IF(Transport!$H$4="Education",Data!AW556,IF(Transport!$H$4="Mixed-use Building",AH559,Data!AF556)))</f>
        <v>175.0030836</v>
      </c>
      <c r="P555">
        <f>IF(Transport!$H$4="Multi-unit Residential",Data!P556,IF(Transport!$H$4="Education",Data!AX556,IF(Transport!$H$4="Mixed-use Building",AI559,Data!AG556)))</f>
        <v>-36.896522249999997</v>
      </c>
    </row>
    <row r="556" spans="1:16" x14ac:dyDescent="0.55000000000000004">
      <c r="A556">
        <f>IF(Transport!$H$4="Multi-unit Residential",Data!A557,IF(Transport!$H$4="Education",Data!AI557,IF(Transport!$H$4="Mixed-use Building",T560,Data!R557)))</f>
        <v>156500</v>
      </c>
      <c r="B556" t="str">
        <f>IF(Transport!$H$4="Multi-unit Residential",Data!B557,IF(Transport!$H$4="Education",Data!AJ557,IF(Transport!$H$4="Mixed-use Building",U560,Data!S557)))</f>
        <v>Puhinui North</v>
      </c>
      <c r="C556" t="str">
        <f>IF(Transport!$H$4="Multi-unit Residential",Data!C557,IF(Transport!$H$4="Education",Data!AK557,IF(Transport!$H$4="Mixed-use Building",V560,Data!T557)))</f>
        <v>New Zealand</v>
      </c>
      <c r="D556">
        <f>IF(Transport!$H$4="Multi-unit Residential",Data!D557,IF(Transport!$H$4="Education",Data!AL557,IF(Transport!$H$4="Mixed-use Building",W560,Data!U557)))</f>
        <v>0</v>
      </c>
      <c r="E556">
        <f>IF(Transport!$H$4="Multi-unit Residential",Data!E557,IF(Transport!$H$4="Education",Data!AM557,IF(Transport!$H$4="Mixed-use Building",X560,Data!V557)))</f>
        <v>0</v>
      </c>
      <c r="F556">
        <f>IF(Transport!$H$4="Multi-unit Residential",Data!F557,IF(Transport!$H$4="Education",Data!AN557,IF(Transport!$H$4="Mixed-use Building",Y560,Data!W557)))</f>
        <v>0</v>
      </c>
      <c r="G556">
        <f>IF(Transport!$H$4="Multi-unit Residential",Data!G557,IF(Transport!$H$4="Education",Data!AO557,IF(Transport!$H$4="Mixed-use Building",Z560,Data!X557)))</f>
        <v>0</v>
      </c>
      <c r="H556">
        <f>IF(Transport!$H$4="Multi-unit Residential",Data!H557,IF(Transport!$H$4="Education",Data!AP557,IF(Transport!$H$4="Mixed-use Building",AA560,Data!Y557)))</f>
        <v>1</v>
      </c>
      <c r="I556">
        <f>IF(Transport!$H$4="Multi-unit Residential",Data!I557,IF(Transport!$H$4="Education",Data!AQ557,IF(Transport!$H$4="Mixed-use Building",AB560,Data!Z557)))</f>
        <v>0</v>
      </c>
      <c r="J556">
        <f>IF(Transport!$H$4="Multi-unit Residential",Data!J557,IF(Transport!$H$4="Education",Data!AR557,IF(Transport!$H$4="Mixed-use Building",AC560,Data!AA557)))</f>
        <v>0</v>
      </c>
      <c r="K556">
        <f>IF(Transport!$H$4="Multi-unit Residential",Data!K557,IF(Transport!$H$4="Education",Data!AS557,IF(Transport!$H$4="Mixed-use Building",AD560,Data!AB557)))</f>
        <v>0</v>
      </c>
      <c r="L556">
        <f>IF(Transport!$H$4="Multi-unit Residential",Data!L557,IF(Transport!$H$4="Education",Data!AT557,IF(Transport!$H$4="Mixed-use Building",AE560,Data!AC557)))</f>
        <v>0</v>
      </c>
      <c r="M556">
        <f>IF(Transport!$H$4="Multi-unit Residential",Data!M557,IF(Transport!$H$4="Education",Data!AU557,IF(Transport!$H$4="Mixed-use Building",AF560,Data!AD557)))</f>
        <v>0.02</v>
      </c>
      <c r="N556">
        <f>IF(Transport!$H$4="Multi-unit Residential",Data!N557,IF(Transport!$H$4="Education",Data!AV557,IF(Transport!$H$4="Mixed-use Building",AG560,Data!AE557)))</f>
        <v>0.24589235476792501</v>
      </c>
      <c r="O556">
        <f>IF(Transport!$H$4="Multi-unit Residential",Data!O557,IF(Transport!$H$4="Education",Data!AW557,IF(Transport!$H$4="Mixed-use Building",AH560,Data!AF557)))</f>
        <v>174.86235619999999</v>
      </c>
      <c r="P556">
        <f>IF(Transport!$H$4="Multi-unit Residential",Data!P557,IF(Transport!$H$4="Education",Data!AX557,IF(Transport!$H$4="Mixed-use Building",AI560,Data!AG557)))</f>
        <v>-36.983544639999998</v>
      </c>
    </row>
    <row r="557" spans="1:16" x14ac:dyDescent="0.55000000000000004">
      <c r="A557">
        <f>IF(Transport!$H$4="Multi-unit Residential",Data!A558,IF(Transport!$H$4="Education",Data!AI558,IF(Transport!$H$4="Mixed-use Building",T561,Data!R558)))</f>
        <v>156600</v>
      </c>
      <c r="B557" t="str">
        <f>IF(Transport!$H$4="Multi-unit Residential",Data!B558,IF(Transport!$H$4="Education",Data!AJ558,IF(Transport!$H$4="Mixed-use Building",U561,Data!S558)))</f>
        <v>Dannemora South</v>
      </c>
      <c r="C557" t="str">
        <f>IF(Transport!$H$4="Multi-unit Residential",Data!C558,IF(Transport!$H$4="Education",Data!AK558,IF(Transport!$H$4="Mixed-use Building",V561,Data!T558)))</f>
        <v>New Zealand</v>
      </c>
      <c r="D557">
        <f>IF(Transport!$H$4="Multi-unit Residential",Data!D558,IF(Transport!$H$4="Education",Data!AL558,IF(Transport!$H$4="Mixed-use Building",W561,Data!U558)))</f>
        <v>0</v>
      </c>
      <c r="E557">
        <f>IF(Transport!$H$4="Multi-unit Residential",Data!E558,IF(Transport!$H$4="Education",Data!AM558,IF(Transport!$H$4="Mixed-use Building",X561,Data!V558)))</f>
        <v>0</v>
      </c>
      <c r="F557">
        <f>IF(Transport!$H$4="Multi-unit Residential",Data!F558,IF(Transport!$H$4="Education",Data!AN558,IF(Transport!$H$4="Mixed-use Building",Y561,Data!W558)))</f>
        <v>0</v>
      </c>
      <c r="G557">
        <f>IF(Transport!$H$4="Multi-unit Residential",Data!G558,IF(Transport!$H$4="Education",Data!AO558,IF(Transport!$H$4="Mixed-use Building",Z561,Data!X558)))</f>
        <v>0</v>
      </c>
      <c r="H557">
        <f>IF(Transport!$H$4="Multi-unit Residential",Data!H558,IF(Transport!$H$4="Education",Data!AP558,IF(Transport!$H$4="Mixed-use Building",AA561,Data!Y558)))</f>
        <v>0.83</v>
      </c>
      <c r="I557">
        <f>IF(Transport!$H$4="Multi-unit Residential",Data!I558,IF(Transport!$H$4="Education",Data!AQ558,IF(Transport!$H$4="Mixed-use Building",AB561,Data!Z558)))</f>
        <v>0</v>
      </c>
      <c r="J557">
        <f>IF(Transport!$H$4="Multi-unit Residential",Data!J558,IF(Transport!$H$4="Education",Data!AR558,IF(Transport!$H$4="Mixed-use Building",AC561,Data!AA558)))</f>
        <v>0</v>
      </c>
      <c r="K557">
        <f>IF(Transport!$H$4="Multi-unit Residential",Data!K558,IF(Transport!$H$4="Education",Data!AS558,IF(Transport!$H$4="Mixed-use Building",AD561,Data!AB558)))</f>
        <v>0</v>
      </c>
      <c r="L557">
        <f>IF(Transport!$H$4="Multi-unit Residential",Data!L558,IF(Transport!$H$4="Education",Data!AT558,IF(Transport!$H$4="Mixed-use Building",AE561,Data!AC558)))</f>
        <v>0.17</v>
      </c>
      <c r="M557">
        <f>IF(Transport!$H$4="Multi-unit Residential",Data!M558,IF(Transport!$H$4="Education",Data!AU558,IF(Transport!$H$4="Mixed-use Building",AF561,Data!AD558)))</f>
        <v>0.02</v>
      </c>
      <c r="N557">
        <f>IF(Transport!$H$4="Multi-unit Residential",Data!N558,IF(Transport!$H$4="Education",Data!AV558,IF(Transport!$H$4="Mixed-use Building",AG561,Data!AE558)))</f>
        <v>0.86497800874699704</v>
      </c>
      <c r="O557">
        <f>IF(Transport!$H$4="Multi-unit Residential",Data!O558,IF(Transport!$H$4="Education",Data!AW558,IF(Transport!$H$4="Mixed-use Building",AH561,Data!AF558)))</f>
        <v>174.90970490000001</v>
      </c>
      <c r="P557">
        <f>IF(Transport!$H$4="Multi-unit Residential",Data!P558,IF(Transport!$H$4="Education",Data!AX558,IF(Transport!$H$4="Mixed-use Building",AI561,Data!AG558)))</f>
        <v>-36.952107859999998</v>
      </c>
    </row>
    <row r="558" spans="1:16" x14ac:dyDescent="0.55000000000000004">
      <c r="A558">
        <f>IF(Transport!$H$4="Multi-unit Residential",Data!A559,IF(Transport!$H$4="Education",Data!AI559,IF(Transport!$H$4="Mixed-use Building",T562,Data!R559)))</f>
        <v>156700</v>
      </c>
      <c r="B558" t="str">
        <f>IF(Transport!$H$4="Multi-unit Residential",Data!B559,IF(Transport!$H$4="Education",Data!AJ559,IF(Transport!$H$4="Mixed-use Building",U562,Data!S559)))</f>
        <v>Puhinui South</v>
      </c>
      <c r="C558" t="str">
        <f>IF(Transport!$H$4="Multi-unit Residential",Data!C559,IF(Transport!$H$4="Education",Data!AK559,IF(Transport!$H$4="Mixed-use Building",V562,Data!T559)))</f>
        <v>New Zealand</v>
      </c>
      <c r="D558">
        <f>IF(Transport!$H$4="Multi-unit Residential",Data!D559,IF(Transport!$H$4="Education",Data!AL559,IF(Transport!$H$4="Mixed-use Building",W562,Data!U559)))</f>
        <v>0</v>
      </c>
      <c r="E558">
        <f>IF(Transport!$H$4="Multi-unit Residential",Data!E559,IF(Transport!$H$4="Education",Data!AM559,IF(Transport!$H$4="Mixed-use Building",X562,Data!V559)))</f>
        <v>0</v>
      </c>
      <c r="F558">
        <f>IF(Transport!$H$4="Multi-unit Residential",Data!F559,IF(Transport!$H$4="Education",Data!AN559,IF(Transport!$H$4="Mixed-use Building",Y562,Data!W559)))</f>
        <v>0</v>
      </c>
      <c r="G558">
        <f>IF(Transport!$H$4="Multi-unit Residential",Data!G559,IF(Transport!$H$4="Education",Data!AO559,IF(Transport!$H$4="Mixed-use Building",Z562,Data!X559)))</f>
        <v>0</v>
      </c>
      <c r="H558">
        <f>IF(Transport!$H$4="Multi-unit Residential",Data!H559,IF(Transport!$H$4="Education",Data!AP559,IF(Transport!$H$4="Mixed-use Building",AA562,Data!Y559)))</f>
        <v>1</v>
      </c>
      <c r="I558">
        <f>IF(Transport!$H$4="Multi-unit Residential",Data!I559,IF(Transport!$H$4="Education",Data!AQ559,IF(Transport!$H$4="Mixed-use Building",AB562,Data!Z559)))</f>
        <v>0</v>
      </c>
      <c r="J558">
        <f>IF(Transport!$H$4="Multi-unit Residential",Data!J559,IF(Transport!$H$4="Education",Data!AR559,IF(Transport!$H$4="Mixed-use Building",AC562,Data!AA559)))</f>
        <v>0</v>
      </c>
      <c r="K558">
        <f>IF(Transport!$H$4="Multi-unit Residential",Data!K559,IF(Transport!$H$4="Education",Data!AS559,IF(Transport!$H$4="Mixed-use Building",AD562,Data!AB559)))</f>
        <v>0</v>
      </c>
      <c r="L558">
        <f>IF(Transport!$H$4="Multi-unit Residential",Data!L559,IF(Transport!$H$4="Education",Data!AT559,IF(Transport!$H$4="Mixed-use Building",AE562,Data!AC559)))</f>
        <v>0</v>
      </c>
      <c r="M558">
        <f>IF(Transport!$H$4="Multi-unit Residential",Data!M559,IF(Transport!$H$4="Education",Data!AU559,IF(Transport!$H$4="Mixed-use Building",AF562,Data!AD559)))</f>
        <v>0.02</v>
      </c>
      <c r="N558" t="str">
        <f>IF(Transport!$H$4="Multi-unit Residential",Data!N559,IF(Transport!$H$4="Education",Data!AV559,IF(Transport!$H$4="Mixed-use Building",AG562,Data!AE559)))</f>
        <v>?</v>
      </c>
      <c r="O558">
        <f>IF(Transport!$H$4="Multi-unit Residential",Data!O559,IF(Transport!$H$4="Education",Data!AW559,IF(Transport!$H$4="Mixed-use Building",AH562,Data!AF559)))</f>
        <v>174.8589293</v>
      </c>
      <c r="P558">
        <f>IF(Transport!$H$4="Multi-unit Residential",Data!P559,IF(Transport!$H$4="Education",Data!AX559,IF(Transport!$H$4="Mixed-use Building",AI562,Data!AG559)))</f>
        <v>-36.98905465</v>
      </c>
    </row>
    <row r="559" spans="1:16" x14ac:dyDescent="0.55000000000000004">
      <c r="A559">
        <f>IF(Transport!$H$4="Multi-unit Residential",Data!A560,IF(Transport!$H$4="Education",Data!AI560,IF(Transport!$H$4="Mixed-use Building",T563,Data!R560)))</f>
        <v>156800</v>
      </c>
      <c r="B559" t="str">
        <f>IF(Transport!$H$4="Multi-unit Residential",Data!B560,IF(Transport!$H$4="Education",Data!AJ560,IF(Transport!$H$4="Mixed-use Building",U563,Data!S560)))</f>
        <v>Rongomai West</v>
      </c>
      <c r="C559" t="str">
        <f>IF(Transport!$H$4="Multi-unit Residential",Data!C560,IF(Transport!$H$4="Education",Data!AK560,IF(Transport!$H$4="Mixed-use Building",V563,Data!T560)))</f>
        <v>New Zealand</v>
      </c>
      <c r="D559" t="str">
        <f>IF(Transport!$H$4="Multi-unit Residential",Data!D560,IF(Transport!$H$4="Education",Data!AL560,IF(Transport!$H$4="Mixed-use Building",W563,Data!U560)))</f>
        <v>?</v>
      </c>
      <c r="E559" t="str">
        <f>IF(Transport!$H$4="Multi-unit Residential",Data!E560,IF(Transport!$H$4="Education",Data!AM560,IF(Transport!$H$4="Mixed-use Building",X563,Data!V560)))</f>
        <v>?</v>
      </c>
      <c r="F559" t="str">
        <f>IF(Transport!$H$4="Multi-unit Residential",Data!F560,IF(Transport!$H$4="Education",Data!AN560,IF(Transport!$H$4="Mixed-use Building",Y563,Data!W560)))</f>
        <v>?</v>
      </c>
      <c r="G559">
        <f>IF(Transport!$H$4="Multi-unit Residential",Data!G560,IF(Transport!$H$4="Education",Data!AO560,IF(Transport!$H$4="Mixed-use Building",Z563,Data!X560)))</f>
        <v>0</v>
      </c>
      <c r="H559" t="str">
        <f>IF(Transport!$H$4="Multi-unit Residential",Data!H560,IF(Transport!$H$4="Education",Data!AP560,IF(Transport!$H$4="Mixed-use Building",AA563,Data!Y560)))</f>
        <v>?</v>
      </c>
      <c r="I559" t="str">
        <f>IF(Transport!$H$4="Multi-unit Residential",Data!I560,IF(Transport!$H$4="Education",Data!AQ560,IF(Transport!$H$4="Mixed-use Building",AB563,Data!Z560)))</f>
        <v>?</v>
      </c>
      <c r="J559">
        <f>IF(Transport!$H$4="Multi-unit Residential",Data!J560,IF(Transport!$H$4="Education",Data!AR560,IF(Transport!$H$4="Mixed-use Building",AC563,Data!AA560)))</f>
        <v>0</v>
      </c>
      <c r="K559" t="str">
        <f>IF(Transport!$H$4="Multi-unit Residential",Data!K560,IF(Transport!$H$4="Education",Data!AS560,IF(Transport!$H$4="Mixed-use Building",AD563,Data!AB560)))</f>
        <v>?</v>
      </c>
      <c r="L559" t="str">
        <f>IF(Transport!$H$4="Multi-unit Residential",Data!L560,IF(Transport!$H$4="Education",Data!AT560,IF(Transport!$H$4="Mixed-use Building",AE563,Data!AC560)))</f>
        <v>?</v>
      </c>
      <c r="M559">
        <f>IF(Transport!$H$4="Multi-unit Residential",Data!M560,IF(Transport!$H$4="Education",Data!AU560,IF(Transport!$H$4="Mixed-use Building",AF563,Data!AD560)))</f>
        <v>0.02</v>
      </c>
      <c r="N559" t="str">
        <f>IF(Transport!$H$4="Multi-unit Residential",Data!N560,IF(Transport!$H$4="Education",Data!AV560,IF(Transport!$H$4="Mixed-use Building",AG563,Data!AE560)))</f>
        <v>?</v>
      </c>
      <c r="O559">
        <f>IF(Transport!$H$4="Multi-unit Residential",Data!O560,IF(Transport!$H$4="Education",Data!AW560,IF(Transport!$H$4="Mixed-use Building",AH563,Data!AF560)))</f>
        <v>174.8884755</v>
      </c>
      <c r="P559">
        <f>IF(Transport!$H$4="Multi-unit Residential",Data!P560,IF(Transport!$H$4="Education",Data!AX560,IF(Transport!$H$4="Mixed-use Building",AI563,Data!AG560)))</f>
        <v>-36.970221000000002</v>
      </c>
    </row>
    <row r="560" spans="1:16" x14ac:dyDescent="0.55000000000000004">
      <c r="A560">
        <f>IF(Transport!$H$4="Multi-unit Residential",Data!A561,IF(Transport!$H$4="Education",Data!AI561,IF(Transport!$H$4="Mixed-use Building",T564,Data!R561)))</f>
        <v>156900</v>
      </c>
      <c r="B560" t="str">
        <f>IF(Transport!$H$4="Multi-unit Residential",Data!B561,IF(Transport!$H$4="Education",Data!AJ561,IF(Transport!$H$4="Mixed-use Building",U564,Data!S561)))</f>
        <v>Baverstock</v>
      </c>
      <c r="C560" t="str">
        <f>IF(Transport!$H$4="Multi-unit Residential",Data!C561,IF(Transport!$H$4="Education",Data!AK561,IF(Transport!$H$4="Mixed-use Building",V564,Data!T561)))</f>
        <v>New Zealand</v>
      </c>
      <c r="D560">
        <f>IF(Transport!$H$4="Multi-unit Residential",Data!D561,IF(Transport!$H$4="Education",Data!AL561,IF(Transport!$H$4="Mixed-use Building",W564,Data!U561)))</f>
        <v>0</v>
      </c>
      <c r="E560">
        <f>IF(Transport!$H$4="Multi-unit Residential",Data!E561,IF(Transport!$H$4="Education",Data!AM561,IF(Transport!$H$4="Mixed-use Building",X564,Data!V561)))</f>
        <v>0</v>
      </c>
      <c r="F560">
        <f>IF(Transport!$H$4="Multi-unit Residential",Data!F561,IF(Transport!$H$4="Education",Data!AN561,IF(Transport!$H$4="Mixed-use Building",Y564,Data!W561)))</f>
        <v>0</v>
      </c>
      <c r="G560">
        <f>IF(Transport!$H$4="Multi-unit Residential",Data!G561,IF(Transport!$H$4="Education",Data!AO561,IF(Transport!$H$4="Mixed-use Building",Z564,Data!X561)))</f>
        <v>0</v>
      </c>
      <c r="H560">
        <f>IF(Transport!$H$4="Multi-unit Residential",Data!H561,IF(Transport!$H$4="Education",Data!AP561,IF(Transport!$H$4="Mixed-use Building",AA564,Data!Y561)))</f>
        <v>1</v>
      </c>
      <c r="I560">
        <f>IF(Transport!$H$4="Multi-unit Residential",Data!I561,IF(Transport!$H$4="Education",Data!AQ561,IF(Transport!$H$4="Mixed-use Building",AB564,Data!Z561)))</f>
        <v>0</v>
      </c>
      <c r="J560">
        <f>IF(Transport!$H$4="Multi-unit Residential",Data!J561,IF(Transport!$H$4="Education",Data!AR561,IF(Transport!$H$4="Mixed-use Building",AC564,Data!AA561)))</f>
        <v>0</v>
      </c>
      <c r="K560">
        <f>IF(Transport!$H$4="Multi-unit Residential",Data!K561,IF(Transport!$H$4="Education",Data!AS561,IF(Transport!$H$4="Mixed-use Building",AD564,Data!AB561)))</f>
        <v>0</v>
      </c>
      <c r="L560">
        <f>IF(Transport!$H$4="Multi-unit Residential",Data!L561,IF(Transport!$H$4="Education",Data!AT561,IF(Transport!$H$4="Mixed-use Building",AE564,Data!AC561)))</f>
        <v>0</v>
      </c>
      <c r="M560">
        <f>IF(Transport!$H$4="Multi-unit Residential",Data!M561,IF(Transport!$H$4="Education",Data!AU561,IF(Transport!$H$4="Mixed-use Building",AF564,Data!AD561)))</f>
        <v>0.02</v>
      </c>
      <c r="N560">
        <f>IF(Transport!$H$4="Multi-unit Residential",Data!N561,IF(Transport!$H$4="Education",Data!AV561,IF(Transport!$H$4="Mixed-use Building",AG564,Data!AE561)))</f>
        <v>3.2165299672921099</v>
      </c>
      <c r="O560">
        <f>IF(Transport!$H$4="Multi-unit Residential",Data!O561,IF(Transport!$H$4="Education",Data!AW561,IF(Transport!$H$4="Mixed-use Building",AH564,Data!AF561)))</f>
        <v>174.91760019999899</v>
      </c>
      <c r="P560">
        <f>IF(Transport!$H$4="Multi-unit Residential",Data!P561,IF(Transport!$H$4="Education",Data!AX561,IF(Transport!$H$4="Mixed-use Building",AI564,Data!AG561)))</f>
        <v>-36.954139840000003</v>
      </c>
    </row>
    <row r="561" spans="1:16" x14ac:dyDescent="0.55000000000000004">
      <c r="A561">
        <f>IF(Transport!$H$4="Multi-unit Residential",Data!A562,IF(Transport!$H$4="Education",Data!AI562,IF(Transport!$H$4="Mixed-use Building",T565,Data!R562)))</f>
        <v>157000</v>
      </c>
      <c r="B561" t="str">
        <f>IF(Transport!$H$4="Multi-unit Residential",Data!B562,IF(Transport!$H$4="Education",Data!AJ562,IF(Transport!$H$4="Mixed-use Building",U565,Data!S562)))</f>
        <v>Puhinui East</v>
      </c>
      <c r="C561" t="str">
        <f>IF(Transport!$H$4="Multi-unit Residential",Data!C562,IF(Transport!$H$4="Education",Data!AK562,IF(Transport!$H$4="Mixed-use Building",V565,Data!T562)))</f>
        <v>New Zealand</v>
      </c>
      <c r="D561">
        <f>IF(Transport!$H$4="Multi-unit Residential",Data!D562,IF(Transport!$H$4="Education",Data!AL562,IF(Transport!$H$4="Mixed-use Building",W565,Data!U562)))</f>
        <v>0</v>
      </c>
      <c r="E561">
        <f>IF(Transport!$H$4="Multi-unit Residential",Data!E562,IF(Transport!$H$4="Education",Data!AM562,IF(Transport!$H$4="Mixed-use Building",X565,Data!V562)))</f>
        <v>0</v>
      </c>
      <c r="F561">
        <f>IF(Transport!$H$4="Multi-unit Residential",Data!F562,IF(Transport!$H$4="Education",Data!AN562,IF(Transport!$H$4="Mixed-use Building",Y565,Data!W562)))</f>
        <v>0</v>
      </c>
      <c r="G561">
        <f>IF(Transport!$H$4="Multi-unit Residential",Data!G562,IF(Transport!$H$4="Education",Data!AO562,IF(Transport!$H$4="Mixed-use Building",Z565,Data!X562)))</f>
        <v>0</v>
      </c>
      <c r="H561">
        <f>IF(Transport!$H$4="Multi-unit Residential",Data!H562,IF(Transport!$H$4="Education",Data!AP562,IF(Transport!$H$4="Mixed-use Building",AA565,Data!Y562)))</f>
        <v>1</v>
      </c>
      <c r="I561">
        <f>IF(Transport!$H$4="Multi-unit Residential",Data!I562,IF(Transport!$H$4="Education",Data!AQ562,IF(Transport!$H$4="Mixed-use Building",AB565,Data!Z562)))</f>
        <v>0</v>
      </c>
      <c r="J561">
        <f>IF(Transport!$H$4="Multi-unit Residential",Data!J562,IF(Transport!$H$4="Education",Data!AR562,IF(Transport!$H$4="Mixed-use Building",AC565,Data!AA562)))</f>
        <v>0</v>
      </c>
      <c r="K561">
        <f>IF(Transport!$H$4="Multi-unit Residential",Data!K562,IF(Transport!$H$4="Education",Data!AS562,IF(Transport!$H$4="Mixed-use Building",AD565,Data!AB562)))</f>
        <v>0</v>
      </c>
      <c r="L561">
        <f>IF(Transport!$H$4="Multi-unit Residential",Data!L562,IF(Transport!$H$4="Education",Data!AT562,IF(Transport!$H$4="Mixed-use Building",AE565,Data!AC562)))</f>
        <v>0</v>
      </c>
      <c r="M561">
        <f>IF(Transport!$H$4="Multi-unit Residential",Data!M562,IF(Transport!$H$4="Education",Data!AU562,IF(Transport!$H$4="Mixed-use Building",AF565,Data!AD562)))</f>
        <v>0.02</v>
      </c>
      <c r="N561">
        <f>IF(Transport!$H$4="Multi-unit Residential",Data!N562,IF(Transport!$H$4="Education",Data!AV562,IF(Transport!$H$4="Mixed-use Building",AG565,Data!AE562)))</f>
        <v>1.8001615316370601</v>
      </c>
      <c r="O561">
        <f>IF(Transport!$H$4="Multi-unit Residential",Data!O562,IF(Transport!$H$4="Education",Data!AW562,IF(Transport!$H$4="Mixed-use Building",AH565,Data!AF562)))</f>
        <v>174.87504609999999</v>
      </c>
      <c r="P561">
        <f>IF(Transport!$H$4="Multi-unit Residential",Data!P562,IF(Transport!$H$4="Education",Data!AX562,IF(Transport!$H$4="Mixed-use Building",AI565,Data!AG562)))</f>
        <v>-36.981564280000001</v>
      </c>
    </row>
    <row r="562" spans="1:16" x14ac:dyDescent="0.55000000000000004">
      <c r="A562">
        <f>IF(Transport!$H$4="Multi-unit Residential",Data!A563,IF(Transport!$H$4="Education",Data!AI563,IF(Transport!$H$4="Mixed-use Building",T566,Data!R563)))</f>
        <v>157100</v>
      </c>
      <c r="B562" t="str">
        <f>IF(Transport!$H$4="Multi-unit Residential",Data!B563,IF(Transport!$H$4="Education",Data!AJ563,IF(Transport!$H$4="Mixed-use Building",U566,Data!S563)))</f>
        <v>Turanga</v>
      </c>
      <c r="C562" t="str">
        <f>IF(Transport!$H$4="Multi-unit Residential",Data!C563,IF(Transport!$H$4="Education",Data!AK563,IF(Transport!$H$4="Mixed-use Building",V566,Data!T563)))</f>
        <v>New Zealand</v>
      </c>
      <c r="D562">
        <f>IF(Transport!$H$4="Multi-unit Residential",Data!D563,IF(Transport!$H$4="Education",Data!AL563,IF(Transport!$H$4="Mixed-use Building",W566,Data!U563)))</f>
        <v>0</v>
      </c>
      <c r="E562">
        <f>IF(Transport!$H$4="Multi-unit Residential",Data!E563,IF(Transport!$H$4="Education",Data!AM563,IF(Transport!$H$4="Mixed-use Building",X566,Data!V563)))</f>
        <v>0</v>
      </c>
      <c r="F562">
        <f>IF(Transport!$H$4="Multi-unit Residential",Data!F563,IF(Transport!$H$4="Education",Data!AN563,IF(Transport!$H$4="Mixed-use Building",Y566,Data!W563)))</f>
        <v>0</v>
      </c>
      <c r="G562">
        <f>IF(Transport!$H$4="Multi-unit Residential",Data!G563,IF(Transport!$H$4="Education",Data!AO563,IF(Transport!$H$4="Mixed-use Building",Z566,Data!X563)))</f>
        <v>0</v>
      </c>
      <c r="H562">
        <f>IF(Transport!$H$4="Multi-unit Residential",Data!H563,IF(Transport!$H$4="Education",Data!AP563,IF(Transport!$H$4="Mixed-use Building",AA566,Data!Y563)))</f>
        <v>1</v>
      </c>
      <c r="I562">
        <f>IF(Transport!$H$4="Multi-unit Residential",Data!I563,IF(Transport!$H$4="Education",Data!AQ563,IF(Transport!$H$4="Mixed-use Building",AB566,Data!Z563)))</f>
        <v>0</v>
      </c>
      <c r="J562">
        <f>IF(Transport!$H$4="Multi-unit Residential",Data!J563,IF(Transport!$H$4="Education",Data!AR563,IF(Transport!$H$4="Mixed-use Building",AC566,Data!AA563)))</f>
        <v>0</v>
      </c>
      <c r="K562">
        <f>IF(Transport!$H$4="Multi-unit Residential",Data!K563,IF(Transport!$H$4="Education",Data!AS563,IF(Transport!$H$4="Mixed-use Building",AD566,Data!AB563)))</f>
        <v>0</v>
      </c>
      <c r="L562">
        <f>IF(Transport!$H$4="Multi-unit Residential",Data!L563,IF(Transport!$H$4="Education",Data!AT563,IF(Transport!$H$4="Mixed-use Building",AE566,Data!AC563)))</f>
        <v>0</v>
      </c>
      <c r="M562">
        <f>IF(Transport!$H$4="Multi-unit Residential",Data!M563,IF(Transport!$H$4="Education",Data!AU563,IF(Transport!$H$4="Mixed-use Building",AF566,Data!AD563)))</f>
        <v>0.02</v>
      </c>
      <c r="N562">
        <f>IF(Transport!$H$4="Multi-unit Residential",Data!N563,IF(Transport!$H$4="Education",Data!AV563,IF(Transport!$H$4="Mixed-use Building",AG566,Data!AE563)))</f>
        <v>5.0366899790473898</v>
      </c>
      <c r="O562">
        <f>IF(Transport!$H$4="Multi-unit Residential",Data!O563,IF(Transport!$H$4="Education",Data!AW563,IF(Transport!$H$4="Mixed-use Building",AH566,Data!AF563)))</f>
        <v>174.98782919999999</v>
      </c>
      <c r="P562">
        <f>IF(Transport!$H$4="Multi-unit Residential",Data!P563,IF(Transport!$H$4="Education",Data!AX563,IF(Transport!$H$4="Mixed-use Building",AI566,Data!AG563)))</f>
        <v>-36.951569659999997</v>
      </c>
    </row>
    <row r="563" spans="1:16" x14ac:dyDescent="0.55000000000000004">
      <c r="A563">
        <f>IF(Transport!$H$4="Multi-unit Residential",Data!A564,IF(Transport!$H$4="Education",Data!AI564,IF(Transport!$H$4="Mixed-use Building",T567,Data!R564)))</f>
        <v>157200</v>
      </c>
      <c r="B563" t="str">
        <f>IF(Transport!$H$4="Multi-unit Residential",Data!B564,IF(Transport!$H$4="Education",Data!AJ564,IF(Transport!$H$4="Mixed-use Building",U567,Data!S564)))</f>
        <v>Rongomai East</v>
      </c>
      <c r="C563" t="str">
        <f>IF(Transport!$H$4="Multi-unit Residential",Data!C564,IF(Transport!$H$4="Education",Data!AK564,IF(Transport!$H$4="Mixed-use Building",V567,Data!T564)))</f>
        <v>New Zealand</v>
      </c>
      <c r="D563">
        <f>IF(Transport!$H$4="Multi-unit Residential",Data!D564,IF(Transport!$H$4="Education",Data!AL564,IF(Transport!$H$4="Mixed-use Building",W567,Data!U564)))</f>
        <v>0</v>
      </c>
      <c r="E563">
        <f>IF(Transport!$H$4="Multi-unit Residential",Data!E564,IF(Transport!$H$4="Education",Data!AM564,IF(Transport!$H$4="Mixed-use Building",X567,Data!V564)))</f>
        <v>0</v>
      </c>
      <c r="F563">
        <f>IF(Transport!$H$4="Multi-unit Residential",Data!F564,IF(Transport!$H$4="Education",Data!AN564,IF(Transport!$H$4="Mixed-use Building",Y567,Data!W564)))</f>
        <v>0</v>
      </c>
      <c r="G563">
        <f>IF(Transport!$H$4="Multi-unit Residential",Data!G564,IF(Transport!$H$4="Education",Data!AO564,IF(Transport!$H$4="Mixed-use Building",Z567,Data!X564)))</f>
        <v>0</v>
      </c>
      <c r="H563">
        <f>IF(Transport!$H$4="Multi-unit Residential",Data!H564,IF(Transport!$H$4="Education",Data!AP564,IF(Transport!$H$4="Mixed-use Building",AA567,Data!Y564)))</f>
        <v>1</v>
      </c>
      <c r="I563">
        <f>IF(Transport!$H$4="Multi-unit Residential",Data!I564,IF(Transport!$H$4="Education",Data!AQ564,IF(Transport!$H$4="Mixed-use Building",AB567,Data!Z564)))</f>
        <v>0</v>
      </c>
      <c r="J563">
        <f>IF(Transport!$H$4="Multi-unit Residential",Data!J564,IF(Transport!$H$4="Education",Data!AR564,IF(Transport!$H$4="Mixed-use Building",AC567,Data!AA564)))</f>
        <v>0</v>
      </c>
      <c r="K563">
        <f>IF(Transport!$H$4="Multi-unit Residential",Data!K564,IF(Transport!$H$4="Education",Data!AS564,IF(Transport!$H$4="Mixed-use Building",AD567,Data!AB564)))</f>
        <v>0</v>
      </c>
      <c r="L563">
        <f>IF(Transport!$H$4="Multi-unit Residential",Data!L564,IF(Transport!$H$4="Education",Data!AT564,IF(Transport!$H$4="Mixed-use Building",AE567,Data!AC564)))</f>
        <v>0</v>
      </c>
      <c r="M563">
        <f>IF(Transport!$H$4="Multi-unit Residential",Data!M564,IF(Transport!$H$4="Education",Data!AU564,IF(Transport!$H$4="Mixed-use Building",AF567,Data!AD564)))</f>
        <v>0.02</v>
      </c>
      <c r="N563">
        <f>IF(Transport!$H$4="Multi-unit Residential",Data!N564,IF(Transport!$H$4="Education",Data!AV564,IF(Transport!$H$4="Mixed-use Building",AG567,Data!AE564)))</f>
        <v>2.5614294985082702</v>
      </c>
      <c r="O563">
        <f>IF(Transport!$H$4="Multi-unit Residential",Data!O564,IF(Transport!$H$4="Education",Data!AW564,IF(Transport!$H$4="Mixed-use Building",AH567,Data!AF564)))</f>
        <v>174.8943156</v>
      </c>
      <c r="P563">
        <f>IF(Transport!$H$4="Multi-unit Residential",Data!P564,IF(Transport!$H$4="Education",Data!AX564,IF(Transport!$H$4="Mixed-use Building",AI567,Data!AG564)))</f>
        <v>-36.972786360000001</v>
      </c>
    </row>
    <row r="564" spans="1:16" x14ac:dyDescent="0.55000000000000004">
      <c r="A564">
        <f>IF(Transport!$H$4="Multi-unit Residential",Data!A565,IF(Transport!$H$4="Education",Data!AI565,IF(Transport!$H$4="Mixed-use Building",T568,Data!R565)))</f>
        <v>157300</v>
      </c>
      <c r="B564" t="str">
        <f>IF(Transport!$H$4="Multi-unit Residential",Data!B565,IF(Transport!$H$4="Education",Data!AJ565,IF(Transport!$H$4="Mixed-use Building",U568,Data!S565)))</f>
        <v>Ormiston North</v>
      </c>
      <c r="C564" t="str">
        <f>IF(Transport!$H$4="Multi-unit Residential",Data!C565,IF(Transport!$H$4="Education",Data!AK565,IF(Transport!$H$4="Mixed-use Building",V568,Data!T565)))</f>
        <v>New Zealand</v>
      </c>
      <c r="D564">
        <f>IF(Transport!$H$4="Multi-unit Residential",Data!D565,IF(Transport!$H$4="Education",Data!AL565,IF(Transport!$H$4="Mixed-use Building",W568,Data!U565)))</f>
        <v>0</v>
      </c>
      <c r="E564">
        <f>IF(Transport!$H$4="Multi-unit Residential",Data!E565,IF(Transport!$H$4="Education",Data!AM565,IF(Transport!$H$4="Mixed-use Building",X568,Data!V565)))</f>
        <v>0</v>
      </c>
      <c r="F564">
        <f>IF(Transport!$H$4="Multi-unit Residential",Data!F565,IF(Transport!$H$4="Education",Data!AN565,IF(Transport!$H$4="Mixed-use Building",Y568,Data!W565)))</f>
        <v>0</v>
      </c>
      <c r="G564">
        <f>IF(Transport!$H$4="Multi-unit Residential",Data!G565,IF(Transport!$H$4="Education",Data!AO565,IF(Transport!$H$4="Mixed-use Building",Z568,Data!X565)))</f>
        <v>0</v>
      </c>
      <c r="H564">
        <f>IF(Transport!$H$4="Multi-unit Residential",Data!H565,IF(Transport!$H$4="Education",Data!AP565,IF(Transport!$H$4="Mixed-use Building",AA568,Data!Y565)))</f>
        <v>0.88</v>
      </c>
      <c r="I564">
        <f>IF(Transport!$H$4="Multi-unit Residential",Data!I565,IF(Transport!$H$4="Education",Data!AQ565,IF(Transport!$H$4="Mixed-use Building",AB568,Data!Z565)))</f>
        <v>0.12</v>
      </c>
      <c r="J564">
        <f>IF(Transport!$H$4="Multi-unit Residential",Data!J565,IF(Transport!$H$4="Education",Data!AR565,IF(Transport!$H$4="Mixed-use Building",AC568,Data!AA565)))</f>
        <v>0</v>
      </c>
      <c r="K564">
        <f>IF(Transport!$H$4="Multi-unit Residential",Data!K565,IF(Transport!$H$4="Education",Data!AS565,IF(Transport!$H$4="Mixed-use Building",AD568,Data!AB565)))</f>
        <v>0</v>
      </c>
      <c r="L564">
        <f>IF(Transport!$H$4="Multi-unit Residential",Data!L565,IF(Transport!$H$4="Education",Data!AT565,IF(Transport!$H$4="Mixed-use Building",AE568,Data!AC565)))</f>
        <v>0</v>
      </c>
      <c r="M564">
        <f>IF(Transport!$H$4="Multi-unit Residential",Data!M565,IF(Transport!$H$4="Education",Data!AU565,IF(Transport!$H$4="Mixed-use Building",AF568,Data!AD565)))</f>
        <v>0.02</v>
      </c>
      <c r="N564">
        <f>IF(Transport!$H$4="Multi-unit Residential",Data!N565,IF(Transport!$H$4="Education",Data!AV565,IF(Transport!$H$4="Mixed-use Building",AG568,Data!AE565)))</f>
        <v>2.57043831083906</v>
      </c>
      <c r="O564">
        <f>IF(Transport!$H$4="Multi-unit Residential",Data!O565,IF(Transport!$H$4="Education",Data!AW565,IF(Transport!$H$4="Mixed-use Building",AH568,Data!AF565)))</f>
        <v>174.9130984</v>
      </c>
      <c r="P564">
        <f>IF(Transport!$H$4="Multi-unit Residential",Data!P565,IF(Transport!$H$4="Education",Data!AX565,IF(Transport!$H$4="Mixed-use Building",AI568,Data!AG565)))</f>
        <v>-36.964130480000001</v>
      </c>
    </row>
    <row r="565" spans="1:16" x14ac:dyDescent="0.55000000000000004">
      <c r="A565">
        <f>IF(Transport!$H$4="Multi-unit Residential",Data!A566,IF(Transport!$H$4="Education",Data!AI566,IF(Transport!$H$4="Mixed-use Building",T569,Data!R566)))</f>
        <v>157400</v>
      </c>
      <c r="B565" t="str">
        <f>IF(Transport!$H$4="Multi-unit Residential",Data!B566,IF(Transport!$H$4="Education",Data!AJ566,IF(Transport!$H$4="Mixed-use Building",U569,Data!S566)))</f>
        <v>Maraetai</v>
      </c>
      <c r="C565" t="str">
        <f>IF(Transport!$H$4="Multi-unit Residential",Data!C566,IF(Transport!$H$4="Education",Data!AK566,IF(Transport!$H$4="Mixed-use Building",V569,Data!T566)))</f>
        <v>New Zealand</v>
      </c>
      <c r="D565">
        <f>IF(Transport!$H$4="Multi-unit Residential",Data!D566,IF(Transport!$H$4="Education",Data!AL566,IF(Transport!$H$4="Mixed-use Building",W569,Data!U566)))</f>
        <v>0</v>
      </c>
      <c r="E565">
        <f>IF(Transport!$H$4="Multi-unit Residential",Data!E566,IF(Transport!$H$4="Education",Data!AM566,IF(Transport!$H$4="Mixed-use Building",X569,Data!V566)))</f>
        <v>0</v>
      </c>
      <c r="F565">
        <f>IF(Transport!$H$4="Multi-unit Residential",Data!F566,IF(Transport!$H$4="Education",Data!AN566,IF(Transport!$H$4="Mixed-use Building",Y569,Data!W566)))</f>
        <v>0</v>
      </c>
      <c r="G565">
        <f>IF(Transport!$H$4="Multi-unit Residential",Data!G566,IF(Transport!$H$4="Education",Data!AO566,IF(Transport!$H$4="Mixed-use Building",Z569,Data!X566)))</f>
        <v>0</v>
      </c>
      <c r="H565">
        <f>IF(Transport!$H$4="Multi-unit Residential",Data!H566,IF(Transport!$H$4="Education",Data!AP566,IF(Transport!$H$4="Mixed-use Building",AA569,Data!Y566)))</f>
        <v>0.92</v>
      </c>
      <c r="I565">
        <f>IF(Transport!$H$4="Multi-unit Residential",Data!I566,IF(Transport!$H$4="Education",Data!AQ566,IF(Transport!$H$4="Mixed-use Building",AB569,Data!Z566)))</f>
        <v>0</v>
      </c>
      <c r="J565">
        <f>IF(Transport!$H$4="Multi-unit Residential",Data!J566,IF(Transport!$H$4="Education",Data!AR566,IF(Transport!$H$4="Mixed-use Building",AC569,Data!AA566)))</f>
        <v>0</v>
      </c>
      <c r="K565">
        <f>IF(Transport!$H$4="Multi-unit Residential",Data!K566,IF(Transport!$H$4="Education",Data!AS566,IF(Transport!$H$4="Mixed-use Building",AD569,Data!AB566)))</f>
        <v>0</v>
      </c>
      <c r="L565">
        <f>IF(Transport!$H$4="Multi-unit Residential",Data!L566,IF(Transport!$H$4="Education",Data!AT566,IF(Transport!$H$4="Mixed-use Building",AE569,Data!AC566)))</f>
        <v>0.08</v>
      </c>
      <c r="M565">
        <f>IF(Transport!$H$4="Multi-unit Residential",Data!M566,IF(Transport!$H$4="Education",Data!AU566,IF(Transport!$H$4="Mixed-use Building",AF569,Data!AD566)))</f>
        <v>0.02</v>
      </c>
      <c r="N565">
        <f>IF(Transport!$H$4="Multi-unit Residential",Data!N566,IF(Transport!$H$4="Education",Data!AV566,IF(Transport!$H$4="Mixed-use Building",AG569,Data!AE566)))</f>
        <v>1.43115568726387</v>
      </c>
      <c r="O565">
        <f>IF(Transport!$H$4="Multi-unit Residential",Data!O566,IF(Transport!$H$4="Education",Data!AW566,IF(Transport!$H$4="Mixed-use Building",AH569,Data!AF566)))</f>
        <v>175.03797109999999</v>
      </c>
      <c r="P565">
        <f>IF(Transport!$H$4="Multi-unit Residential",Data!P566,IF(Transport!$H$4="Education",Data!AX566,IF(Transport!$H$4="Mixed-use Building",AI569,Data!AG566)))</f>
        <v>-36.887748670000001</v>
      </c>
    </row>
    <row r="566" spans="1:16" x14ac:dyDescent="0.55000000000000004">
      <c r="A566">
        <f>IF(Transport!$H$4="Multi-unit Residential",Data!A567,IF(Transport!$H$4="Education",Data!AI567,IF(Transport!$H$4="Mixed-use Building",T570,Data!R567)))</f>
        <v>157500</v>
      </c>
      <c r="B566" t="str">
        <f>IF(Transport!$H$4="Multi-unit Residential",Data!B567,IF(Transport!$H$4="Education",Data!AJ567,IF(Transport!$H$4="Mixed-use Building",U570,Data!S567)))</f>
        <v>Chapel Downs</v>
      </c>
      <c r="C566" t="str">
        <f>IF(Transport!$H$4="Multi-unit Residential",Data!C567,IF(Transport!$H$4="Education",Data!AK567,IF(Transport!$H$4="Mixed-use Building",V570,Data!T567)))</f>
        <v>New Zealand</v>
      </c>
      <c r="D566">
        <f>IF(Transport!$H$4="Multi-unit Residential",Data!D567,IF(Transport!$H$4="Education",Data!AL567,IF(Transport!$H$4="Mixed-use Building",W570,Data!U567)))</f>
        <v>0</v>
      </c>
      <c r="E566">
        <f>IF(Transport!$H$4="Multi-unit Residential",Data!E567,IF(Transport!$H$4="Education",Data!AM567,IF(Transport!$H$4="Mixed-use Building",X570,Data!V567)))</f>
        <v>0</v>
      </c>
      <c r="F566">
        <f>IF(Transport!$H$4="Multi-unit Residential",Data!F567,IF(Transport!$H$4="Education",Data!AN567,IF(Transport!$H$4="Mixed-use Building",Y570,Data!W567)))</f>
        <v>0</v>
      </c>
      <c r="G566">
        <f>IF(Transport!$H$4="Multi-unit Residential",Data!G567,IF(Transport!$H$4="Education",Data!AO567,IF(Transport!$H$4="Mixed-use Building",Z570,Data!X567)))</f>
        <v>0</v>
      </c>
      <c r="H566">
        <f>IF(Transport!$H$4="Multi-unit Residential",Data!H567,IF(Transport!$H$4="Education",Data!AP567,IF(Transport!$H$4="Mixed-use Building",AA570,Data!Y567)))</f>
        <v>0.95</v>
      </c>
      <c r="I566">
        <f>IF(Transport!$H$4="Multi-unit Residential",Data!I567,IF(Transport!$H$4="Education",Data!AQ567,IF(Transport!$H$4="Mixed-use Building",AB570,Data!Z567)))</f>
        <v>0</v>
      </c>
      <c r="J566">
        <f>IF(Transport!$H$4="Multi-unit Residential",Data!J567,IF(Transport!$H$4="Education",Data!AR567,IF(Transport!$H$4="Mixed-use Building",AC570,Data!AA567)))</f>
        <v>0</v>
      </c>
      <c r="K566">
        <f>IF(Transport!$H$4="Multi-unit Residential",Data!K567,IF(Transport!$H$4="Education",Data!AS567,IF(Transport!$H$4="Mixed-use Building",AD570,Data!AB567)))</f>
        <v>0</v>
      </c>
      <c r="L566">
        <f>IF(Transport!$H$4="Multi-unit Residential",Data!L567,IF(Transport!$H$4="Education",Data!AT567,IF(Transport!$H$4="Mixed-use Building",AE570,Data!AC567)))</f>
        <v>0.05</v>
      </c>
      <c r="M566">
        <f>IF(Transport!$H$4="Multi-unit Residential",Data!M567,IF(Transport!$H$4="Education",Data!AU567,IF(Transport!$H$4="Mixed-use Building",AF570,Data!AD567)))</f>
        <v>0.02</v>
      </c>
      <c r="N566">
        <f>IF(Transport!$H$4="Multi-unit Residential",Data!N567,IF(Transport!$H$4="Education",Data!AV567,IF(Transport!$H$4="Mixed-use Building",AG570,Data!AE567)))</f>
        <v>4.9056394576442903</v>
      </c>
      <c r="O566">
        <f>IF(Transport!$H$4="Multi-unit Residential",Data!O567,IF(Transport!$H$4="Education",Data!AW567,IF(Transport!$H$4="Mixed-use Building",AH570,Data!AF567)))</f>
        <v>174.90214</v>
      </c>
      <c r="P566">
        <f>IF(Transport!$H$4="Multi-unit Residential",Data!P567,IF(Transport!$H$4="Education",Data!AX567,IF(Transport!$H$4="Mixed-use Building",AI570,Data!AG567)))</f>
        <v>-36.971872480000002</v>
      </c>
    </row>
    <row r="567" spans="1:16" x14ac:dyDescent="0.55000000000000004">
      <c r="A567">
        <f>IF(Transport!$H$4="Multi-unit Residential",Data!A568,IF(Transport!$H$4="Education",Data!AI568,IF(Transport!$H$4="Mixed-use Building",T571,Data!R568)))</f>
        <v>157600</v>
      </c>
      <c r="B567" t="str">
        <f>IF(Transport!$H$4="Multi-unit Residential",Data!B568,IF(Transport!$H$4="Education",Data!AJ568,IF(Transport!$H$4="Mixed-use Building",U571,Data!S568)))</f>
        <v>Wiri West</v>
      </c>
      <c r="C567" t="str">
        <f>IF(Transport!$H$4="Multi-unit Residential",Data!C568,IF(Transport!$H$4="Education",Data!AK568,IF(Transport!$H$4="Mixed-use Building",V571,Data!T568)))</f>
        <v>New Zealand</v>
      </c>
      <c r="D567">
        <f>IF(Transport!$H$4="Multi-unit Residential",Data!D568,IF(Transport!$H$4="Education",Data!AL568,IF(Transport!$H$4="Mixed-use Building",W571,Data!U568)))</f>
        <v>0</v>
      </c>
      <c r="E567">
        <f>IF(Transport!$H$4="Multi-unit Residential",Data!E568,IF(Transport!$H$4="Education",Data!AM568,IF(Transport!$H$4="Mixed-use Building",X571,Data!V568)))</f>
        <v>0</v>
      </c>
      <c r="F567">
        <f>IF(Transport!$H$4="Multi-unit Residential",Data!F568,IF(Transport!$H$4="Education",Data!AN568,IF(Transport!$H$4="Mixed-use Building",Y571,Data!W568)))</f>
        <v>0</v>
      </c>
      <c r="G567">
        <f>IF(Transport!$H$4="Multi-unit Residential",Data!G568,IF(Transport!$H$4="Education",Data!AO568,IF(Transport!$H$4="Mixed-use Building",Z571,Data!X568)))</f>
        <v>0</v>
      </c>
      <c r="H567">
        <f>IF(Transport!$H$4="Multi-unit Residential",Data!H568,IF(Transport!$H$4="Education",Data!AP568,IF(Transport!$H$4="Mixed-use Building",AA571,Data!Y568)))</f>
        <v>0.98</v>
      </c>
      <c r="I567">
        <f>IF(Transport!$H$4="Multi-unit Residential",Data!I568,IF(Transport!$H$4="Education",Data!AQ568,IF(Transport!$H$4="Mixed-use Building",AB571,Data!Z568)))</f>
        <v>0.02</v>
      </c>
      <c r="J567">
        <f>IF(Transport!$H$4="Multi-unit Residential",Data!J568,IF(Transport!$H$4="Education",Data!AR568,IF(Transport!$H$4="Mixed-use Building",AC571,Data!AA568)))</f>
        <v>0</v>
      </c>
      <c r="K567">
        <f>IF(Transport!$H$4="Multi-unit Residential",Data!K568,IF(Transport!$H$4="Education",Data!AS568,IF(Transport!$H$4="Mixed-use Building",AD571,Data!AB568)))</f>
        <v>0</v>
      </c>
      <c r="L567">
        <f>IF(Transport!$H$4="Multi-unit Residential",Data!L568,IF(Transport!$H$4="Education",Data!AT568,IF(Transport!$H$4="Mixed-use Building",AE571,Data!AC568)))</f>
        <v>0</v>
      </c>
      <c r="M567">
        <f>IF(Transport!$H$4="Multi-unit Residential",Data!M568,IF(Transport!$H$4="Education",Data!AU568,IF(Transport!$H$4="Mixed-use Building",AF571,Data!AD568)))</f>
        <v>0.02</v>
      </c>
      <c r="N567">
        <f>IF(Transport!$H$4="Multi-unit Residential",Data!N568,IF(Transport!$H$4="Education",Data!AV568,IF(Transport!$H$4="Mixed-use Building",AG571,Data!AE568)))</f>
        <v>9.8048893749482193</v>
      </c>
      <c r="O567">
        <f>IF(Transport!$H$4="Multi-unit Residential",Data!O568,IF(Transport!$H$4="Education",Data!AW568,IF(Transport!$H$4="Mixed-use Building",AH571,Data!AF568)))</f>
        <v>174.86243669999999</v>
      </c>
      <c r="P567">
        <f>IF(Transport!$H$4="Multi-unit Residential",Data!P568,IF(Transport!$H$4="Education",Data!AX568,IF(Transport!$H$4="Mixed-use Building",AI571,Data!AG568)))</f>
        <v>-37.008282639999997</v>
      </c>
    </row>
    <row r="568" spans="1:16" x14ac:dyDescent="0.55000000000000004">
      <c r="A568">
        <f>IF(Transport!$H$4="Multi-unit Residential",Data!A569,IF(Transport!$H$4="Education",Data!AI569,IF(Transport!$H$4="Mixed-use Building",T572,Data!R569)))</f>
        <v>157700</v>
      </c>
      <c r="B568" t="str">
        <f>IF(Transport!$H$4="Multi-unit Residential",Data!B569,IF(Transport!$H$4="Education",Data!AJ569,IF(Transport!$H$4="Mixed-use Building",U572,Data!S569)))</f>
        <v>Clover Park North</v>
      </c>
      <c r="C568" t="str">
        <f>IF(Transport!$H$4="Multi-unit Residential",Data!C569,IF(Transport!$H$4="Education",Data!AK569,IF(Transport!$H$4="Mixed-use Building",V572,Data!T569)))</f>
        <v>New Zealand</v>
      </c>
      <c r="D568">
        <f>IF(Transport!$H$4="Multi-unit Residential",Data!D569,IF(Transport!$H$4="Education",Data!AL569,IF(Transport!$H$4="Mixed-use Building",W572,Data!U569)))</f>
        <v>0</v>
      </c>
      <c r="E568">
        <f>IF(Transport!$H$4="Multi-unit Residential",Data!E569,IF(Transport!$H$4="Education",Data!AM569,IF(Transport!$H$4="Mixed-use Building",X572,Data!V569)))</f>
        <v>0</v>
      </c>
      <c r="F568">
        <f>IF(Transport!$H$4="Multi-unit Residential",Data!F569,IF(Transport!$H$4="Education",Data!AN569,IF(Transport!$H$4="Mixed-use Building",Y572,Data!W569)))</f>
        <v>0</v>
      </c>
      <c r="G568">
        <f>IF(Transport!$H$4="Multi-unit Residential",Data!G569,IF(Transport!$H$4="Education",Data!AO569,IF(Transport!$H$4="Mixed-use Building",Z572,Data!X569)))</f>
        <v>0</v>
      </c>
      <c r="H568">
        <f>IF(Transport!$H$4="Multi-unit Residential",Data!H569,IF(Transport!$H$4="Education",Data!AP569,IF(Transport!$H$4="Mixed-use Building",AA572,Data!Y569)))</f>
        <v>1</v>
      </c>
      <c r="I568">
        <f>IF(Transport!$H$4="Multi-unit Residential",Data!I569,IF(Transport!$H$4="Education",Data!AQ569,IF(Transport!$H$4="Mixed-use Building",AB572,Data!Z569)))</f>
        <v>0</v>
      </c>
      <c r="J568">
        <f>IF(Transport!$H$4="Multi-unit Residential",Data!J569,IF(Transport!$H$4="Education",Data!AR569,IF(Transport!$H$4="Mixed-use Building",AC572,Data!AA569)))</f>
        <v>0</v>
      </c>
      <c r="K568">
        <f>IF(Transport!$H$4="Multi-unit Residential",Data!K569,IF(Transport!$H$4="Education",Data!AS569,IF(Transport!$H$4="Mixed-use Building",AD572,Data!AB569)))</f>
        <v>0</v>
      </c>
      <c r="L568">
        <f>IF(Transport!$H$4="Multi-unit Residential",Data!L569,IF(Transport!$H$4="Education",Data!AT569,IF(Transport!$H$4="Mixed-use Building",AE572,Data!AC569)))</f>
        <v>0</v>
      </c>
      <c r="M568">
        <f>IF(Transport!$H$4="Multi-unit Residential",Data!M569,IF(Transport!$H$4="Education",Data!AU569,IF(Transport!$H$4="Mixed-use Building",AF572,Data!AD569)))</f>
        <v>0.02</v>
      </c>
      <c r="N568" t="str">
        <f>IF(Transport!$H$4="Multi-unit Residential",Data!N569,IF(Transport!$H$4="Education",Data!AV569,IF(Transport!$H$4="Mixed-use Building",AG572,Data!AE569)))</f>
        <v>?</v>
      </c>
      <c r="O568">
        <f>IF(Transport!$H$4="Multi-unit Residential",Data!O569,IF(Transport!$H$4="Education",Data!AW569,IF(Transport!$H$4="Mixed-use Building",AH572,Data!AF569)))</f>
        <v>174.89311669999901</v>
      </c>
      <c r="P568">
        <f>IF(Transport!$H$4="Multi-unit Residential",Data!P569,IF(Transport!$H$4="Education",Data!AX569,IF(Transport!$H$4="Mixed-use Building",AI572,Data!AG569)))</f>
        <v>-36.979563759999998</v>
      </c>
    </row>
    <row r="569" spans="1:16" x14ac:dyDescent="0.55000000000000004">
      <c r="A569">
        <f>IF(Transport!$H$4="Multi-unit Residential",Data!A570,IF(Transport!$H$4="Education",Data!AI570,IF(Transport!$H$4="Mixed-use Building",T573,Data!R570)))</f>
        <v>157800</v>
      </c>
      <c r="B569" t="str">
        <f>IF(Transport!$H$4="Multi-unit Residential",Data!B570,IF(Transport!$H$4="Education",Data!AJ570,IF(Transport!$H$4="Mixed-use Building",U573,Data!S570)))</f>
        <v>Mission Heights North</v>
      </c>
      <c r="C569" t="str">
        <f>IF(Transport!$H$4="Multi-unit Residential",Data!C570,IF(Transport!$H$4="Education",Data!AK570,IF(Transport!$H$4="Mixed-use Building",V573,Data!T570)))</f>
        <v>New Zealand</v>
      </c>
      <c r="D569">
        <f>IF(Transport!$H$4="Multi-unit Residential",Data!D570,IF(Transport!$H$4="Education",Data!AL570,IF(Transport!$H$4="Mixed-use Building",W573,Data!U570)))</f>
        <v>0</v>
      </c>
      <c r="E569">
        <f>IF(Transport!$H$4="Multi-unit Residential",Data!E570,IF(Transport!$H$4="Education",Data!AM570,IF(Transport!$H$4="Mixed-use Building",X573,Data!V570)))</f>
        <v>0</v>
      </c>
      <c r="F569">
        <f>IF(Transport!$H$4="Multi-unit Residential",Data!F570,IF(Transport!$H$4="Education",Data!AN570,IF(Transport!$H$4="Mixed-use Building",Y573,Data!W570)))</f>
        <v>0</v>
      </c>
      <c r="G569">
        <f>IF(Transport!$H$4="Multi-unit Residential",Data!G570,IF(Transport!$H$4="Education",Data!AO570,IF(Transport!$H$4="Mixed-use Building",Z573,Data!X570)))</f>
        <v>0</v>
      </c>
      <c r="H569">
        <f>IF(Transport!$H$4="Multi-unit Residential",Data!H570,IF(Transport!$H$4="Education",Data!AP570,IF(Transport!$H$4="Mixed-use Building",AA573,Data!Y570)))</f>
        <v>1</v>
      </c>
      <c r="I569">
        <f>IF(Transport!$H$4="Multi-unit Residential",Data!I570,IF(Transport!$H$4="Education",Data!AQ570,IF(Transport!$H$4="Mixed-use Building",AB573,Data!Z570)))</f>
        <v>0</v>
      </c>
      <c r="J569">
        <f>IF(Transport!$H$4="Multi-unit Residential",Data!J570,IF(Transport!$H$4="Education",Data!AR570,IF(Transport!$H$4="Mixed-use Building",AC573,Data!AA570)))</f>
        <v>0</v>
      </c>
      <c r="K569">
        <f>IF(Transport!$H$4="Multi-unit Residential",Data!K570,IF(Transport!$H$4="Education",Data!AS570,IF(Transport!$H$4="Mixed-use Building",AD573,Data!AB570)))</f>
        <v>0</v>
      </c>
      <c r="L569">
        <f>IF(Transport!$H$4="Multi-unit Residential",Data!L570,IF(Transport!$H$4="Education",Data!AT570,IF(Transport!$H$4="Mixed-use Building",AE573,Data!AC570)))</f>
        <v>0</v>
      </c>
      <c r="M569">
        <f>IF(Transport!$H$4="Multi-unit Residential",Data!M570,IF(Transport!$H$4="Education",Data!AU570,IF(Transport!$H$4="Mixed-use Building",AF573,Data!AD570)))</f>
        <v>0.02</v>
      </c>
      <c r="N569">
        <f>IF(Transport!$H$4="Multi-unit Residential",Data!N570,IF(Transport!$H$4="Education",Data!AV570,IF(Transport!$H$4="Mixed-use Building",AG573,Data!AE570)))</f>
        <v>0.69142962863303503</v>
      </c>
      <c r="O569">
        <f>IF(Transport!$H$4="Multi-unit Residential",Data!O570,IF(Transport!$H$4="Education",Data!AW570,IF(Transport!$H$4="Mixed-use Building",AH573,Data!AF570)))</f>
        <v>174.9309111</v>
      </c>
      <c r="P569">
        <f>IF(Transport!$H$4="Multi-unit Residential",Data!P570,IF(Transport!$H$4="Education",Data!AX570,IF(Transport!$H$4="Mixed-use Building",AI573,Data!AG570)))</f>
        <v>-36.958191589999998</v>
      </c>
    </row>
    <row r="570" spans="1:16" x14ac:dyDescent="0.55000000000000004">
      <c r="A570">
        <f>IF(Transport!$H$4="Multi-unit Residential",Data!A571,IF(Transport!$H$4="Education",Data!AI571,IF(Transport!$H$4="Mixed-use Building",T574,Data!R571)))</f>
        <v>157900</v>
      </c>
      <c r="B570" t="str">
        <f>IF(Transport!$H$4="Multi-unit Residential",Data!B571,IF(Transport!$H$4="Education",Data!AJ571,IF(Transport!$H$4="Mixed-use Building",U574,Data!S571)))</f>
        <v>Clover Park South</v>
      </c>
      <c r="C570" t="str">
        <f>IF(Transport!$H$4="Multi-unit Residential",Data!C571,IF(Transport!$H$4="Education",Data!AK571,IF(Transport!$H$4="Mixed-use Building",V574,Data!T571)))</f>
        <v>New Zealand</v>
      </c>
      <c r="D570">
        <f>IF(Transport!$H$4="Multi-unit Residential",Data!D571,IF(Transport!$H$4="Education",Data!AL571,IF(Transport!$H$4="Mixed-use Building",W574,Data!U571)))</f>
        <v>0</v>
      </c>
      <c r="E570">
        <f>IF(Transport!$H$4="Multi-unit Residential",Data!E571,IF(Transport!$H$4="Education",Data!AM571,IF(Transport!$H$4="Mixed-use Building",X574,Data!V571)))</f>
        <v>0</v>
      </c>
      <c r="F570">
        <f>IF(Transport!$H$4="Multi-unit Residential",Data!F571,IF(Transport!$H$4="Education",Data!AN571,IF(Transport!$H$4="Mixed-use Building",Y574,Data!W571)))</f>
        <v>0</v>
      </c>
      <c r="G570">
        <f>IF(Transport!$H$4="Multi-unit Residential",Data!G571,IF(Transport!$H$4="Education",Data!AO571,IF(Transport!$H$4="Mixed-use Building",Z574,Data!X571)))</f>
        <v>0</v>
      </c>
      <c r="H570">
        <f>IF(Transport!$H$4="Multi-unit Residential",Data!H571,IF(Transport!$H$4="Education",Data!AP571,IF(Transport!$H$4="Mixed-use Building",AA574,Data!Y571)))</f>
        <v>1</v>
      </c>
      <c r="I570">
        <f>IF(Transport!$H$4="Multi-unit Residential",Data!I571,IF(Transport!$H$4="Education",Data!AQ571,IF(Transport!$H$4="Mixed-use Building",AB574,Data!Z571)))</f>
        <v>0</v>
      </c>
      <c r="J570">
        <f>IF(Transport!$H$4="Multi-unit Residential",Data!J571,IF(Transport!$H$4="Education",Data!AR571,IF(Transport!$H$4="Mixed-use Building",AC574,Data!AA571)))</f>
        <v>0</v>
      </c>
      <c r="K570">
        <f>IF(Transport!$H$4="Multi-unit Residential",Data!K571,IF(Transport!$H$4="Education",Data!AS571,IF(Transport!$H$4="Mixed-use Building",AD574,Data!AB571)))</f>
        <v>0</v>
      </c>
      <c r="L570">
        <f>IF(Transport!$H$4="Multi-unit Residential",Data!L571,IF(Transport!$H$4="Education",Data!AT571,IF(Transport!$H$4="Mixed-use Building",AE574,Data!AC571)))</f>
        <v>0</v>
      </c>
      <c r="M570">
        <f>IF(Transport!$H$4="Multi-unit Residential",Data!M571,IF(Transport!$H$4="Education",Data!AU571,IF(Transport!$H$4="Mixed-use Building",AF574,Data!AD571)))</f>
        <v>0.02</v>
      </c>
      <c r="N570">
        <f>IF(Transport!$H$4="Multi-unit Residential",Data!N571,IF(Transport!$H$4="Education",Data!AV571,IF(Transport!$H$4="Mixed-use Building",AG574,Data!AE571)))</f>
        <v>0.59257750526596797</v>
      </c>
      <c r="O570">
        <f>IF(Transport!$H$4="Multi-unit Residential",Data!O571,IF(Transport!$H$4="Education",Data!AW571,IF(Transport!$H$4="Mixed-use Building",AH574,Data!AF571)))</f>
        <v>174.89012170000001</v>
      </c>
      <c r="P570">
        <f>IF(Transport!$H$4="Multi-unit Residential",Data!P571,IF(Transport!$H$4="Education",Data!AX571,IF(Transport!$H$4="Mixed-use Building",AI574,Data!AG571)))</f>
        <v>-36.985632520000003</v>
      </c>
    </row>
    <row r="571" spans="1:16" x14ac:dyDescent="0.55000000000000004">
      <c r="A571">
        <f>IF(Transport!$H$4="Multi-unit Residential",Data!A572,IF(Transport!$H$4="Education",Data!AI572,IF(Transport!$H$4="Mixed-use Building",T575,Data!R572)))</f>
        <v>158000</v>
      </c>
      <c r="B571" t="str">
        <f>IF(Transport!$H$4="Multi-unit Residential",Data!B572,IF(Transport!$H$4="Education",Data!AJ572,IF(Transport!$H$4="Mixed-use Building",U575,Data!S572)))</f>
        <v>Donegal Park</v>
      </c>
      <c r="C571" t="str">
        <f>IF(Transport!$H$4="Multi-unit Residential",Data!C572,IF(Transport!$H$4="Education",Data!AK572,IF(Transport!$H$4="Mixed-use Building",V575,Data!T572)))</f>
        <v>New Zealand</v>
      </c>
      <c r="D571">
        <f>IF(Transport!$H$4="Multi-unit Residential",Data!D572,IF(Transport!$H$4="Education",Data!AL572,IF(Transport!$H$4="Mixed-use Building",W575,Data!U572)))</f>
        <v>0</v>
      </c>
      <c r="E571">
        <f>IF(Transport!$H$4="Multi-unit Residential",Data!E572,IF(Transport!$H$4="Education",Data!AM572,IF(Transport!$H$4="Mixed-use Building",X575,Data!V572)))</f>
        <v>0</v>
      </c>
      <c r="F571">
        <f>IF(Transport!$H$4="Multi-unit Residential",Data!F572,IF(Transport!$H$4="Education",Data!AN572,IF(Transport!$H$4="Mixed-use Building",Y575,Data!W572)))</f>
        <v>0</v>
      </c>
      <c r="G571">
        <f>IF(Transport!$H$4="Multi-unit Residential",Data!G572,IF(Transport!$H$4="Education",Data!AO572,IF(Transport!$H$4="Mixed-use Building",Z575,Data!X572)))</f>
        <v>0</v>
      </c>
      <c r="H571">
        <f>IF(Transport!$H$4="Multi-unit Residential",Data!H572,IF(Transport!$H$4="Education",Data!AP572,IF(Transport!$H$4="Mixed-use Building",AA575,Data!Y572)))</f>
        <v>1</v>
      </c>
      <c r="I571">
        <f>IF(Transport!$H$4="Multi-unit Residential",Data!I572,IF(Transport!$H$4="Education",Data!AQ572,IF(Transport!$H$4="Mixed-use Building",AB575,Data!Z572)))</f>
        <v>0</v>
      </c>
      <c r="J571">
        <f>IF(Transport!$H$4="Multi-unit Residential",Data!J572,IF(Transport!$H$4="Education",Data!AR572,IF(Transport!$H$4="Mixed-use Building",AC575,Data!AA572)))</f>
        <v>0</v>
      </c>
      <c r="K571">
        <f>IF(Transport!$H$4="Multi-unit Residential",Data!K572,IF(Transport!$H$4="Education",Data!AS572,IF(Transport!$H$4="Mixed-use Building",AD575,Data!AB572)))</f>
        <v>0</v>
      </c>
      <c r="L571">
        <f>IF(Transport!$H$4="Multi-unit Residential",Data!L572,IF(Transport!$H$4="Education",Data!AT572,IF(Transport!$H$4="Mixed-use Building",AE575,Data!AC572)))</f>
        <v>0</v>
      </c>
      <c r="M571">
        <f>IF(Transport!$H$4="Multi-unit Residential",Data!M572,IF(Transport!$H$4="Education",Data!AU572,IF(Transport!$H$4="Mixed-use Building",AF575,Data!AD572)))</f>
        <v>0.02</v>
      </c>
      <c r="N571">
        <f>IF(Transport!$H$4="Multi-unit Residential",Data!N572,IF(Transport!$H$4="Education",Data!AV572,IF(Transport!$H$4="Mixed-use Building",AG575,Data!AE572)))</f>
        <v>0.51351133840654895</v>
      </c>
      <c r="O571">
        <f>IF(Transport!$H$4="Multi-unit Residential",Data!O572,IF(Transport!$H$4="Education",Data!AW572,IF(Transport!$H$4="Mixed-use Building",AH575,Data!AF572)))</f>
        <v>174.90785629999999</v>
      </c>
      <c r="P571">
        <f>IF(Transport!$H$4="Multi-unit Residential",Data!P572,IF(Transport!$H$4="Education",Data!AX572,IF(Transport!$H$4="Mixed-use Building",AI575,Data!AG572)))</f>
        <v>-36.97749254</v>
      </c>
    </row>
    <row r="572" spans="1:16" x14ac:dyDescent="0.55000000000000004">
      <c r="A572">
        <f>IF(Transport!$H$4="Multi-unit Residential",Data!A573,IF(Transport!$H$4="Education",Data!AI573,IF(Transport!$H$4="Mixed-use Building",T576,Data!R573)))</f>
        <v>158100</v>
      </c>
      <c r="B572" t="str">
        <f>IF(Transport!$H$4="Multi-unit Residential",Data!B573,IF(Transport!$H$4="Education",Data!AJ573,IF(Transport!$H$4="Mixed-use Building",U576,Data!S573)))</f>
        <v>Ormiston South</v>
      </c>
      <c r="C572" t="str">
        <f>IF(Transport!$H$4="Multi-unit Residential",Data!C573,IF(Transport!$H$4="Education",Data!AK573,IF(Transport!$H$4="Mixed-use Building",V576,Data!T573)))</f>
        <v>New Zealand</v>
      </c>
      <c r="D572">
        <f>IF(Transport!$H$4="Multi-unit Residential",Data!D573,IF(Transport!$H$4="Education",Data!AL573,IF(Transport!$H$4="Mixed-use Building",W576,Data!U573)))</f>
        <v>0</v>
      </c>
      <c r="E572">
        <f>IF(Transport!$H$4="Multi-unit Residential",Data!E573,IF(Transport!$H$4="Education",Data!AM573,IF(Transport!$H$4="Mixed-use Building",X576,Data!V573)))</f>
        <v>0</v>
      </c>
      <c r="F572">
        <f>IF(Transport!$H$4="Multi-unit Residential",Data!F573,IF(Transport!$H$4="Education",Data!AN573,IF(Transport!$H$4="Mixed-use Building",Y576,Data!W573)))</f>
        <v>0</v>
      </c>
      <c r="G572">
        <f>IF(Transport!$H$4="Multi-unit Residential",Data!G573,IF(Transport!$H$4="Education",Data!AO573,IF(Transport!$H$4="Mixed-use Building",Z576,Data!X573)))</f>
        <v>0</v>
      </c>
      <c r="H572">
        <f>IF(Transport!$H$4="Multi-unit Residential",Data!H573,IF(Transport!$H$4="Education",Data!AP573,IF(Transport!$H$4="Mixed-use Building",AA576,Data!Y573)))</f>
        <v>0.91</v>
      </c>
      <c r="I572">
        <f>IF(Transport!$H$4="Multi-unit Residential",Data!I573,IF(Transport!$H$4="Education",Data!AQ573,IF(Transport!$H$4="Mixed-use Building",AB576,Data!Z573)))</f>
        <v>0</v>
      </c>
      <c r="J572">
        <f>IF(Transport!$H$4="Multi-unit Residential",Data!J573,IF(Transport!$H$4="Education",Data!AR573,IF(Transport!$H$4="Mixed-use Building",AC576,Data!AA573)))</f>
        <v>0</v>
      </c>
      <c r="K572">
        <f>IF(Transport!$H$4="Multi-unit Residential",Data!K573,IF(Transport!$H$4="Education",Data!AS573,IF(Transport!$H$4="Mixed-use Building",AD576,Data!AB573)))</f>
        <v>0</v>
      </c>
      <c r="L572">
        <f>IF(Transport!$H$4="Multi-unit Residential",Data!L573,IF(Transport!$H$4="Education",Data!AT573,IF(Transport!$H$4="Mixed-use Building",AE576,Data!AC573)))</f>
        <v>0.09</v>
      </c>
      <c r="M572">
        <f>IF(Transport!$H$4="Multi-unit Residential",Data!M573,IF(Transport!$H$4="Education",Data!AU573,IF(Transport!$H$4="Mixed-use Building",AF576,Data!AD573)))</f>
        <v>0.02</v>
      </c>
      <c r="N572">
        <f>IF(Transport!$H$4="Multi-unit Residential",Data!N573,IF(Transport!$H$4="Education",Data!AV573,IF(Transport!$H$4="Mixed-use Building",AG576,Data!AE573)))</f>
        <v>1.2418739867833699</v>
      </c>
      <c r="O572">
        <f>IF(Transport!$H$4="Multi-unit Residential",Data!O573,IF(Transport!$H$4="Education",Data!AW573,IF(Transport!$H$4="Mixed-use Building",AH576,Data!AF573)))</f>
        <v>174.91758590000001</v>
      </c>
      <c r="P572">
        <f>IF(Transport!$H$4="Multi-unit Residential",Data!P573,IF(Transport!$H$4="Education",Data!AX573,IF(Transport!$H$4="Mixed-use Building",AI576,Data!AG573)))</f>
        <v>-36.975967969999999</v>
      </c>
    </row>
    <row r="573" spans="1:16" x14ac:dyDescent="0.55000000000000004">
      <c r="A573">
        <f>IF(Transport!$H$4="Multi-unit Residential",Data!A574,IF(Transport!$H$4="Education",Data!AI574,IF(Transport!$H$4="Mixed-use Building",T577,Data!R574)))</f>
        <v>158200</v>
      </c>
      <c r="B573" t="str">
        <f>IF(Transport!$H$4="Multi-unit Residential",Data!B574,IF(Transport!$H$4="Education",Data!AJ574,IF(Transport!$H$4="Mixed-use Building",U577,Data!S574)))</f>
        <v>Mission Heights South</v>
      </c>
      <c r="C573" t="str">
        <f>IF(Transport!$H$4="Multi-unit Residential",Data!C574,IF(Transport!$H$4="Education",Data!AK574,IF(Transport!$H$4="Mixed-use Building",V577,Data!T574)))</f>
        <v>New Zealand</v>
      </c>
      <c r="D573">
        <f>IF(Transport!$H$4="Multi-unit Residential",Data!D574,IF(Transport!$H$4="Education",Data!AL574,IF(Transport!$H$4="Mixed-use Building",W577,Data!U574)))</f>
        <v>0</v>
      </c>
      <c r="E573">
        <f>IF(Transport!$H$4="Multi-unit Residential",Data!E574,IF(Transport!$H$4="Education",Data!AM574,IF(Transport!$H$4="Mixed-use Building",X577,Data!V574)))</f>
        <v>0</v>
      </c>
      <c r="F573">
        <f>IF(Transport!$H$4="Multi-unit Residential",Data!F574,IF(Transport!$H$4="Education",Data!AN574,IF(Transport!$H$4="Mixed-use Building",Y577,Data!W574)))</f>
        <v>0</v>
      </c>
      <c r="G573">
        <f>IF(Transport!$H$4="Multi-unit Residential",Data!G574,IF(Transport!$H$4="Education",Data!AO574,IF(Transport!$H$4="Mixed-use Building",Z577,Data!X574)))</f>
        <v>0</v>
      </c>
      <c r="H573">
        <f>IF(Transport!$H$4="Multi-unit Residential",Data!H574,IF(Transport!$H$4="Education",Data!AP574,IF(Transport!$H$4="Mixed-use Building",AA577,Data!Y574)))</f>
        <v>1</v>
      </c>
      <c r="I573">
        <f>IF(Transport!$H$4="Multi-unit Residential",Data!I574,IF(Transport!$H$4="Education",Data!AQ574,IF(Transport!$H$4="Mixed-use Building",AB577,Data!Z574)))</f>
        <v>0</v>
      </c>
      <c r="J573">
        <f>IF(Transport!$H$4="Multi-unit Residential",Data!J574,IF(Transport!$H$4="Education",Data!AR574,IF(Transport!$H$4="Mixed-use Building",AC577,Data!AA574)))</f>
        <v>0</v>
      </c>
      <c r="K573">
        <f>IF(Transport!$H$4="Multi-unit Residential",Data!K574,IF(Transport!$H$4="Education",Data!AS574,IF(Transport!$H$4="Mixed-use Building",AD577,Data!AB574)))</f>
        <v>0</v>
      </c>
      <c r="L573">
        <f>IF(Transport!$H$4="Multi-unit Residential",Data!L574,IF(Transport!$H$4="Education",Data!AT574,IF(Transport!$H$4="Mixed-use Building",AE577,Data!AC574)))</f>
        <v>0</v>
      </c>
      <c r="M573">
        <f>IF(Transport!$H$4="Multi-unit Residential",Data!M574,IF(Transport!$H$4="Education",Data!AU574,IF(Transport!$H$4="Mixed-use Building",AF577,Data!AD574)))</f>
        <v>0.02</v>
      </c>
      <c r="N573">
        <f>IF(Transport!$H$4="Multi-unit Residential",Data!N574,IF(Transport!$H$4="Education",Data!AV574,IF(Transport!$H$4="Mixed-use Building",AG577,Data!AE574)))</f>
        <v>1.1982192788727499</v>
      </c>
      <c r="O573">
        <f>IF(Transport!$H$4="Multi-unit Residential",Data!O574,IF(Transport!$H$4="Education",Data!AW574,IF(Transport!$H$4="Mixed-use Building",AH577,Data!AF574)))</f>
        <v>174.93217509999999</v>
      </c>
      <c r="P573">
        <f>IF(Transport!$H$4="Multi-unit Residential",Data!P574,IF(Transport!$H$4="Education",Data!AX574,IF(Transport!$H$4="Mixed-use Building",AI577,Data!AG574)))</f>
        <v>-36.965039859999997</v>
      </c>
    </row>
    <row r="574" spans="1:16" x14ac:dyDescent="0.55000000000000004">
      <c r="A574">
        <f>IF(Transport!$H$4="Multi-unit Residential",Data!A575,IF(Transport!$H$4="Education",Data!AI575,IF(Transport!$H$4="Mixed-use Building",T578,Data!R575)))</f>
        <v>158300</v>
      </c>
      <c r="B574" t="str">
        <f>IF(Transport!$H$4="Multi-unit Residential",Data!B575,IF(Transport!$H$4="Education",Data!AJ575,IF(Transport!$H$4="Mixed-use Building",U578,Data!S575)))</f>
        <v>Hilltop (Auckland)</v>
      </c>
      <c r="C574" t="str">
        <f>IF(Transport!$H$4="Multi-unit Residential",Data!C575,IF(Transport!$H$4="Education",Data!AK575,IF(Transport!$H$4="Mixed-use Building",V578,Data!T575)))</f>
        <v>New Zealand</v>
      </c>
      <c r="D574">
        <f>IF(Transport!$H$4="Multi-unit Residential",Data!D575,IF(Transport!$H$4="Education",Data!AL575,IF(Transport!$H$4="Mixed-use Building",W578,Data!U575)))</f>
        <v>0</v>
      </c>
      <c r="E574">
        <f>IF(Transport!$H$4="Multi-unit Residential",Data!E575,IF(Transport!$H$4="Education",Data!AM575,IF(Transport!$H$4="Mixed-use Building",X578,Data!V575)))</f>
        <v>0</v>
      </c>
      <c r="F574">
        <f>IF(Transport!$H$4="Multi-unit Residential",Data!F575,IF(Transport!$H$4="Education",Data!AN575,IF(Transport!$H$4="Mixed-use Building",Y578,Data!W575)))</f>
        <v>0</v>
      </c>
      <c r="G574">
        <f>IF(Transport!$H$4="Multi-unit Residential",Data!G575,IF(Transport!$H$4="Education",Data!AO575,IF(Transport!$H$4="Mixed-use Building",Z578,Data!X575)))</f>
        <v>0</v>
      </c>
      <c r="H574">
        <f>IF(Transport!$H$4="Multi-unit Residential",Data!H575,IF(Transport!$H$4="Education",Data!AP575,IF(Transport!$H$4="Mixed-use Building",AA578,Data!Y575)))</f>
        <v>1</v>
      </c>
      <c r="I574">
        <f>IF(Transport!$H$4="Multi-unit Residential",Data!I575,IF(Transport!$H$4="Education",Data!AQ575,IF(Transport!$H$4="Mixed-use Building",AB578,Data!Z575)))</f>
        <v>0</v>
      </c>
      <c r="J574">
        <f>IF(Transport!$H$4="Multi-unit Residential",Data!J575,IF(Transport!$H$4="Education",Data!AR575,IF(Transport!$H$4="Mixed-use Building",AC578,Data!AA575)))</f>
        <v>0</v>
      </c>
      <c r="K574">
        <f>IF(Transport!$H$4="Multi-unit Residential",Data!K575,IF(Transport!$H$4="Education",Data!AS575,IF(Transport!$H$4="Mixed-use Building",AD578,Data!AB575)))</f>
        <v>0</v>
      </c>
      <c r="L574">
        <f>IF(Transport!$H$4="Multi-unit Residential",Data!L575,IF(Transport!$H$4="Education",Data!AT575,IF(Transport!$H$4="Mixed-use Building",AE578,Data!AC575)))</f>
        <v>0</v>
      </c>
      <c r="M574">
        <f>IF(Transport!$H$4="Multi-unit Residential",Data!M575,IF(Transport!$H$4="Education",Data!AU575,IF(Transport!$H$4="Mixed-use Building",AF578,Data!AD575)))</f>
        <v>0.02</v>
      </c>
      <c r="N574" t="str">
        <f>IF(Transport!$H$4="Multi-unit Residential",Data!N575,IF(Transport!$H$4="Education",Data!AV575,IF(Transport!$H$4="Mixed-use Building",AG578,Data!AE575)))</f>
        <v>?</v>
      </c>
      <c r="O574">
        <f>IF(Transport!$H$4="Multi-unit Residential",Data!O575,IF(Transport!$H$4="Education",Data!AW575,IF(Transport!$H$4="Mixed-use Building",AH578,Data!AF575)))</f>
        <v>174.9071295</v>
      </c>
      <c r="P574">
        <f>IF(Transport!$H$4="Multi-unit Residential",Data!P575,IF(Transport!$H$4="Education",Data!AX575,IF(Transport!$H$4="Mixed-use Building",AI578,Data!AG575)))</f>
        <v>-36.986237989999999</v>
      </c>
    </row>
    <row r="575" spans="1:16" x14ac:dyDescent="0.55000000000000004">
      <c r="A575">
        <f>IF(Transport!$H$4="Multi-unit Residential",Data!A576,IF(Transport!$H$4="Education",Data!AI576,IF(Transport!$H$4="Mixed-use Building",T579,Data!R576)))</f>
        <v>158400</v>
      </c>
      <c r="B575" t="str">
        <f>IF(Transport!$H$4="Multi-unit Residential",Data!B576,IF(Transport!$H$4="Education",Data!AJ576,IF(Transport!$H$4="Mixed-use Building",U579,Data!S576)))</f>
        <v>Wiri East</v>
      </c>
      <c r="C575" t="str">
        <f>IF(Transport!$H$4="Multi-unit Residential",Data!C576,IF(Transport!$H$4="Education",Data!AK576,IF(Transport!$H$4="Mixed-use Building",V579,Data!T576)))</f>
        <v>New Zealand</v>
      </c>
      <c r="D575">
        <f>IF(Transport!$H$4="Multi-unit Residential",Data!D576,IF(Transport!$H$4="Education",Data!AL576,IF(Transport!$H$4="Mixed-use Building",W579,Data!U576)))</f>
        <v>0</v>
      </c>
      <c r="E575">
        <f>IF(Transport!$H$4="Multi-unit Residential",Data!E576,IF(Transport!$H$4="Education",Data!AM576,IF(Transport!$H$4="Mixed-use Building",X579,Data!V576)))</f>
        <v>0</v>
      </c>
      <c r="F575">
        <f>IF(Transport!$H$4="Multi-unit Residential",Data!F576,IF(Transport!$H$4="Education",Data!AN576,IF(Transport!$H$4="Mixed-use Building",Y579,Data!W576)))</f>
        <v>0</v>
      </c>
      <c r="G575">
        <f>IF(Transport!$H$4="Multi-unit Residential",Data!G576,IF(Transport!$H$4="Education",Data!AO576,IF(Transport!$H$4="Mixed-use Building",Z579,Data!X576)))</f>
        <v>0</v>
      </c>
      <c r="H575">
        <f>IF(Transport!$H$4="Multi-unit Residential",Data!H576,IF(Transport!$H$4="Education",Data!AP576,IF(Transport!$H$4="Mixed-use Building",AA579,Data!Y576)))</f>
        <v>1</v>
      </c>
      <c r="I575">
        <f>IF(Transport!$H$4="Multi-unit Residential",Data!I576,IF(Transport!$H$4="Education",Data!AQ576,IF(Transport!$H$4="Mixed-use Building",AB579,Data!Z576)))</f>
        <v>0</v>
      </c>
      <c r="J575">
        <f>IF(Transport!$H$4="Multi-unit Residential",Data!J576,IF(Transport!$H$4="Education",Data!AR576,IF(Transport!$H$4="Mixed-use Building",AC579,Data!AA576)))</f>
        <v>0</v>
      </c>
      <c r="K575">
        <f>IF(Transport!$H$4="Multi-unit Residential",Data!K576,IF(Transport!$H$4="Education",Data!AS576,IF(Transport!$H$4="Mixed-use Building",AD579,Data!AB576)))</f>
        <v>0</v>
      </c>
      <c r="L575">
        <f>IF(Transport!$H$4="Multi-unit Residential",Data!L576,IF(Transport!$H$4="Education",Data!AT576,IF(Transport!$H$4="Mixed-use Building",AE579,Data!AC576)))</f>
        <v>0</v>
      </c>
      <c r="M575">
        <f>IF(Transport!$H$4="Multi-unit Residential",Data!M576,IF(Transport!$H$4="Education",Data!AU576,IF(Transport!$H$4="Mixed-use Building",AF579,Data!AD576)))</f>
        <v>0.02</v>
      </c>
      <c r="N575">
        <f>IF(Transport!$H$4="Multi-unit Residential",Data!N576,IF(Transport!$H$4="Education",Data!AV576,IF(Transport!$H$4="Mixed-use Building",AG579,Data!AE576)))</f>
        <v>1.71117943219702</v>
      </c>
      <c r="O575">
        <f>IF(Transport!$H$4="Multi-unit Residential",Data!O576,IF(Transport!$H$4="Education",Data!AW576,IF(Transport!$H$4="Mixed-use Building",AH579,Data!AF576)))</f>
        <v>174.88693459999999</v>
      </c>
      <c r="P575">
        <f>IF(Transport!$H$4="Multi-unit Residential",Data!P576,IF(Transport!$H$4="Education",Data!AX576,IF(Transport!$H$4="Mixed-use Building",AI579,Data!AG576)))</f>
        <v>-37.001222390000002</v>
      </c>
    </row>
    <row r="576" spans="1:16" x14ac:dyDescent="0.55000000000000004">
      <c r="A576">
        <f>IF(Transport!$H$4="Multi-unit Residential",Data!A577,IF(Transport!$H$4="Education",Data!AI577,IF(Transport!$H$4="Mixed-use Building",T580,Data!R577)))</f>
        <v>158500</v>
      </c>
      <c r="B576" t="str">
        <f>IF(Transport!$H$4="Multi-unit Residential",Data!B577,IF(Transport!$H$4="Education",Data!AJ577,IF(Transport!$H$4="Mixed-use Building",U580,Data!S577)))</f>
        <v>Goodwood Heights</v>
      </c>
      <c r="C576" t="str">
        <f>IF(Transport!$H$4="Multi-unit Residential",Data!C577,IF(Transport!$H$4="Education",Data!AK577,IF(Transport!$H$4="Mixed-use Building",V580,Data!T577)))</f>
        <v>New Zealand</v>
      </c>
      <c r="D576">
        <f>IF(Transport!$H$4="Multi-unit Residential",Data!D577,IF(Transport!$H$4="Education",Data!AL577,IF(Transport!$H$4="Mixed-use Building",W580,Data!U577)))</f>
        <v>0</v>
      </c>
      <c r="E576">
        <f>IF(Transport!$H$4="Multi-unit Residential",Data!E577,IF(Transport!$H$4="Education",Data!AM577,IF(Transport!$H$4="Mixed-use Building",X580,Data!V577)))</f>
        <v>0</v>
      </c>
      <c r="F576">
        <f>IF(Transport!$H$4="Multi-unit Residential",Data!F577,IF(Transport!$H$4="Education",Data!AN577,IF(Transport!$H$4="Mixed-use Building",Y580,Data!W577)))</f>
        <v>0</v>
      </c>
      <c r="G576">
        <f>IF(Transport!$H$4="Multi-unit Residential",Data!G577,IF(Transport!$H$4="Education",Data!AO577,IF(Transport!$H$4="Mixed-use Building",Z580,Data!X577)))</f>
        <v>0</v>
      </c>
      <c r="H576">
        <f>IF(Transport!$H$4="Multi-unit Residential",Data!H577,IF(Transport!$H$4="Education",Data!AP577,IF(Transport!$H$4="Mixed-use Building",AA580,Data!Y577)))</f>
        <v>1</v>
      </c>
      <c r="I576">
        <f>IF(Transport!$H$4="Multi-unit Residential",Data!I577,IF(Transport!$H$4="Education",Data!AQ577,IF(Transport!$H$4="Mixed-use Building",AB580,Data!Z577)))</f>
        <v>0</v>
      </c>
      <c r="J576">
        <f>IF(Transport!$H$4="Multi-unit Residential",Data!J577,IF(Transport!$H$4="Education",Data!AR577,IF(Transport!$H$4="Mixed-use Building",AC580,Data!AA577)))</f>
        <v>0</v>
      </c>
      <c r="K576">
        <f>IF(Transport!$H$4="Multi-unit Residential",Data!K577,IF(Transport!$H$4="Education",Data!AS577,IF(Transport!$H$4="Mixed-use Building",AD580,Data!AB577)))</f>
        <v>0</v>
      </c>
      <c r="L576">
        <f>IF(Transport!$H$4="Multi-unit Residential",Data!L577,IF(Transport!$H$4="Education",Data!AT577,IF(Transport!$H$4="Mixed-use Building",AE580,Data!AC577)))</f>
        <v>0</v>
      </c>
      <c r="M576">
        <f>IF(Transport!$H$4="Multi-unit Residential",Data!M577,IF(Transport!$H$4="Education",Data!AU577,IF(Transport!$H$4="Mixed-use Building",AF580,Data!AD577)))</f>
        <v>0.02</v>
      </c>
      <c r="N576">
        <f>IF(Transport!$H$4="Multi-unit Residential",Data!N577,IF(Transport!$H$4="Education",Data!AV577,IF(Transport!$H$4="Mixed-use Building",AG580,Data!AE577)))</f>
        <v>0.18650735593502499</v>
      </c>
      <c r="O576">
        <f>IF(Transport!$H$4="Multi-unit Residential",Data!O577,IF(Transport!$H$4="Education",Data!AW577,IF(Transport!$H$4="Mixed-use Building",AH580,Data!AF577)))</f>
        <v>174.8973283</v>
      </c>
      <c r="P576">
        <f>IF(Transport!$H$4="Multi-unit Residential",Data!P577,IF(Transport!$H$4="Education",Data!AX577,IF(Transport!$H$4="Mixed-use Building",AI580,Data!AG577)))</f>
        <v>-36.994217460000002</v>
      </c>
    </row>
    <row r="577" spans="1:16" x14ac:dyDescent="0.55000000000000004">
      <c r="A577">
        <f>IF(Transport!$H$4="Multi-unit Residential",Data!A578,IF(Transport!$H$4="Education",Data!AI578,IF(Transport!$H$4="Mixed-use Building",T581,Data!R578)))</f>
        <v>158600</v>
      </c>
      <c r="B577" t="str">
        <f>IF(Transport!$H$4="Multi-unit Residential",Data!B578,IF(Transport!$H$4="Education",Data!AJ578,IF(Transport!$H$4="Mixed-use Building",U581,Data!S578)))</f>
        <v>Ormiston East</v>
      </c>
      <c r="C577" t="str">
        <f>IF(Transport!$H$4="Multi-unit Residential",Data!C578,IF(Transport!$H$4="Education",Data!AK578,IF(Transport!$H$4="Mixed-use Building",V581,Data!T578)))</f>
        <v>New Zealand</v>
      </c>
      <c r="D577" t="str">
        <f>IF(Transport!$H$4="Multi-unit Residential",Data!D578,IF(Transport!$H$4="Education",Data!AL578,IF(Transport!$H$4="Mixed-use Building",W581,Data!U578)))</f>
        <v>?</v>
      </c>
      <c r="E577" t="str">
        <f>IF(Transport!$H$4="Multi-unit Residential",Data!E578,IF(Transport!$H$4="Education",Data!AM578,IF(Transport!$H$4="Mixed-use Building",X581,Data!V578)))</f>
        <v>?</v>
      </c>
      <c r="F577" t="str">
        <f>IF(Transport!$H$4="Multi-unit Residential",Data!F578,IF(Transport!$H$4="Education",Data!AN578,IF(Transport!$H$4="Mixed-use Building",Y581,Data!W578)))</f>
        <v>?</v>
      </c>
      <c r="G577">
        <f>IF(Transport!$H$4="Multi-unit Residential",Data!G578,IF(Transport!$H$4="Education",Data!AO578,IF(Transport!$H$4="Mixed-use Building",Z581,Data!X578)))</f>
        <v>0</v>
      </c>
      <c r="H577" t="str">
        <f>IF(Transport!$H$4="Multi-unit Residential",Data!H578,IF(Transport!$H$4="Education",Data!AP578,IF(Transport!$H$4="Mixed-use Building",AA581,Data!Y578)))</f>
        <v>?</v>
      </c>
      <c r="I577" t="str">
        <f>IF(Transport!$H$4="Multi-unit Residential",Data!I578,IF(Transport!$H$4="Education",Data!AQ578,IF(Transport!$H$4="Mixed-use Building",AB581,Data!Z578)))</f>
        <v>?</v>
      </c>
      <c r="J577">
        <f>IF(Transport!$H$4="Multi-unit Residential",Data!J578,IF(Transport!$H$4="Education",Data!AR578,IF(Transport!$H$4="Mixed-use Building",AC581,Data!AA578)))</f>
        <v>0</v>
      </c>
      <c r="K577" t="str">
        <f>IF(Transport!$H$4="Multi-unit Residential",Data!K578,IF(Transport!$H$4="Education",Data!AS578,IF(Transport!$H$4="Mixed-use Building",AD581,Data!AB578)))</f>
        <v>?</v>
      </c>
      <c r="L577" t="str">
        <f>IF(Transport!$H$4="Multi-unit Residential",Data!L578,IF(Transport!$H$4="Education",Data!AT578,IF(Transport!$H$4="Mixed-use Building",AE581,Data!AC578)))</f>
        <v>?</v>
      </c>
      <c r="M577">
        <f>IF(Transport!$H$4="Multi-unit Residential",Data!M578,IF(Transport!$H$4="Education",Data!AU578,IF(Transport!$H$4="Mixed-use Building",AF581,Data!AD578)))</f>
        <v>0.02</v>
      </c>
      <c r="N577" t="str">
        <f>IF(Transport!$H$4="Multi-unit Residential",Data!N578,IF(Transport!$H$4="Education",Data!AV578,IF(Transport!$H$4="Mixed-use Building",AG581,Data!AE578)))</f>
        <v>?</v>
      </c>
      <c r="O577">
        <f>IF(Transport!$H$4="Multi-unit Residential",Data!O578,IF(Transport!$H$4="Education",Data!AW578,IF(Transport!$H$4="Mixed-use Building",AH581,Data!AF578)))</f>
        <v>174.93107929999999</v>
      </c>
      <c r="P577">
        <f>IF(Transport!$H$4="Multi-unit Residential",Data!P578,IF(Transport!$H$4="Education",Data!AX578,IF(Transport!$H$4="Mixed-use Building",AI581,Data!AG578)))</f>
        <v>-36.982047489999999</v>
      </c>
    </row>
    <row r="578" spans="1:16" x14ac:dyDescent="0.55000000000000004">
      <c r="A578">
        <f>IF(Transport!$H$4="Multi-unit Residential",Data!A579,IF(Transport!$H$4="Education",Data!AI579,IF(Transport!$H$4="Mixed-use Building",T582,Data!R579)))</f>
        <v>158700</v>
      </c>
      <c r="B578" t="str">
        <f>IF(Transport!$H$4="Multi-unit Residential",Data!B579,IF(Transport!$H$4="Education",Data!AJ579,IF(Transport!$H$4="Mixed-use Building",U582,Data!S579)))</f>
        <v>Clendon Park North</v>
      </c>
      <c r="C578" t="str">
        <f>IF(Transport!$H$4="Multi-unit Residential",Data!C579,IF(Transport!$H$4="Education",Data!AK579,IF(Transport!$H$4="Mixed-use Building",V582,Data!T579)))</f>
        <v>New Zealand</v>
      </c>
      <c r="D578">
        <f>IF(Transport!$H$4="Multi-unit Residential",Data!D579,IF(Transport!$H$4="Education",Data!AL579,IF(Transport!$H$4="Mixed-use Building",W582,Data!U579)))</f>
        <v>0</v>
      </c>
      <c r="E578">
        <f>IF(Transport!$H$4="Multi-unit Residential",Data!E579,IF(Transport!$H$4="Education",Data!AM579,IF(Transport!$H$4="Mixed-use Building",X582,Data!V579)))</f>
        <v>0</v>
      </c>
      <c r="F578">
        <f>IF(Transport!$H$4="Multi-unit Residential",Data!F579,IF(Transport!$H$4="Education",Data!AN579,IF(Transport!$H$4="Mixed-use Building",Y582,Data!W579)))</f>
        <v>0</v>
      </c>
      <c r="G578">
        <f>IF(Transport!$H$4="Multi-unit Residential",Data!G579,IF(Transport!$H$4="Education",Data!AO579,IF(Transport!$H$4="Mixed-use Building",Z582,Data!X579)))</f>
        <v>0</v>
      </c>
      <c r="H578">
        <f>IF(Transport!$H$4="Multi-unit Residential",Data!H579,IF(Transport!$H$4="Education",Data!AP579,IF(Transport!$H$4="Mixed-use Building",AA582,Data!Y579)))</f>
        <v>1</v>
      </c>
      <c r="I578">
        <f>IF(Transport!$H$4="Multi-unit Residential",Data!I579,IF(Transport!$H$4="Education",Data!AQ579,IF(Transport!$H$4="Mixed-use Building",AB582,Data!Z579)))</f>
        <v>0</v>
      </c>
      <c r="J578">
        <f>IF(Transport!$H$4="Multi-unit Residential",Data!J579,IF(Transport!$H$4="Education",Data!AR579,IF(Transport!$H$4="Mixed-use Building",AC582,Data!AA579)))</f>
        <v>0</v>
      </c>
      <c r="K578">
        <f>IF(Transport!$H$4="Multi-unit Residential",Data!K579,IF(Transport!$H$4="Education",Data!AS579,IF(Transport!$H$4="Mixed-use Building",AD582,Data!AB579)))</f>
        <v>0</v>
      </c>
      <c r="L578">
        <f>IF(Transport!$H$4="Multi-unit Residential",Data!L579,IF(Transport!$H$4="Education",Data!AT579,IF(Transport!$H$4="Mixed-use Building",AE582,Data!AC579)))</f>
        <v>0</v>
      </c>
      <c r="M578">
        <f>IF(Transport!$H$4="Multi-unit Residential",Data!M579,IF(Transport!$H$4="Education",Data!AU579,IF(Transport!$H$4="Mixed-use Building",AF582,Data!AD579)))</f>
        <v>0.02</v>
      </c>
      <c r="N578">
        <f>IF(Transport!$H$4="Multi-unit Residential",Data!N579,IF(Transport!$H$4="Education",Data!AV579,IF(Transport!$H$4="Mixed-use Building",AG582,Data!AE579)))</f>
        <v>1.1278525106083099</v>
      </c>
      <c r="O578">
        <f>IF(Transport!$H$4="Multi-unit Residential",Data!O579,IF(Transport!$H$4="Education",Data!AW579,IF(Transport!$H$4="Mixed-use Building",AH582,Data!AF579)))</f>
        <v>174.86003840000001</v>
      </c>
      <c r="P578">
        <f>IF(Transport!$H$4="Multi-unit Residential",Data!P579,IF(Transport!$H$4="Education",Data!AX579,IF(Transport!$H$4="Mixed-use Building",AI582,Data!AG579)))</f>
        <v>-37.024453250000001</v>
      </c>
    </row>
    <row r="579" spans="1:16" x14ac:dyDescent="0.55000000000000004">
      <c r="A579">
        <f>IF(Transport!$H$4="Multi-unit Residential",Data!A580,IF(Transport!$H$4="Education",Data!AI580,IF(Transport!$H$4="Mixed-use Building",T583,Data!R580)))</f>
        <v>158800</v>
      </c>
      <c r="B579" t="str">
        <f>IF(Transport!$H$4="Multi-unit Residential",Data!B580,IF(Transport!$H$4="Education",Data!AJ580,IF(Transport!$H$4="Mixed-use Building",U583,Data!S580)))</f>
        <v>Burbank</v>
      </c>
      <c r="C579" t="str">
        <f>IF(Transport!$H$4="Multi-unit Residential",Data!C580,IF(Transport!$H$4="Education",Data!AK580,IF(Transport!$H$4="Mixed-use Building",V583,Data!T580)))</f>
        <v>New Zealand</v>
      </c>
      <c r="D579" t="str">
        <f>IF(Transport!$H$4="Multi-unit Residential",Data!D580,IF(Transport!$H$4="Education",Data!AL580,IF(Transport!$H$4="Mixed-use Building",W583,Data!U580)))</f>
        <v>?</v>
      </c>
      <c r="E579" t="str">
        <f>IF(Transport!$H$4="Multi-unit Residential",Data!E580,IF(Transport!$H$4="Education",Data!AM580,IF(Transport!$H$4="Mixed-use Building",X583,Data!V580)))</f>
        <v>?</v>
      </c>
      <c r="F579" t="str">
        <f>IF(Transport!$H$4="Multi-unit Residential",Data!F580,IF(Transport!$H$4="Education",Data!AN580,IF(Transport!$H$4="Mixed-use Building",Y583,Data!W580)))</f>
        <v>?</v>
      </c>
      <c r="G579">
        <f>IF(Transport!$H$4="Multi-unit Residential",Data!G580,IF(Transport!$H$4="Education",Data!AO580,IF(Transport!$H$4="Mixed-use Building",Z583,Data!X580)))</f>
        <v>0</v>
      </c>
      <c r="H579" t="str">
        <f>IF(Transport!$H$4="Multi-unit Residential",Data!H580,IF(Transport!$H$4="Education",Data!AP580,IF(Transport!$H$4="Mixed-use Building",AA583,Data!Y580)))</f>
        <v>?</v>
      </c>
      <c r="I579" t="str">
        <f>IF(Transport!$H$4="Multi-unit Residential",Data!I580,IF(Transport!$H$4="Education",Data!AQ580,IF(Transport!$H$4="Mixed-use Building",AB583,Data!Z580)))</f>
        <v>?</v>
      </c>
      <c r="J579">
        <f>IF(Transport!$H$4="Multi-unit Residential",Data!J580,IF(Transport!$H$4="Education",Data!AR580,IF(Transport!$H$4="Mixed-use Building",AC583,Data!AA580)))</f>
        <v>0</v>
      </c>
      <c r="K579" t="str">
        <f>IF(Transport!$H$4="Multi-unit Residential",Data!K580,IF(Transport!$H$4="Education",Data!AS580,IF(Transport!$H$4="Mixed-use Building",AD583,Data!AB580)))</f>
        <v>?</v>
      </c>
      <c r="L579" t="str">
        <f>IF(Transport!$H$4="Multi-unit Residential",Data!L580,IF(Transport!$H$4="Education",Data!AT580,IF(Transport!$H$4="Mixed-use Building",AE583,Data!AC580)))</f>
        <v>?</v>
      </c>
      <c r="M579">
        <f>IF(Transport!$H$4="Multi-unit Residential",Data!M580,IF(Transport!$H$4="Education",Data!AU580,IF(Transport!$H$4="Mixed-use Building",AF583,Data!AD580)))</f>
        <v>0.02</v>
      </c>
      <c r="N579" t="str">
        <f>IF(Transport!$H$4="Multi-unit Residential",Data!N580,IF(Transport!$H$4="Education",Data!AV580,IF(Transport!$H$4="Mixed-use Building",AG583,Data!AE580)))</f>
        <v>?</v>
      </c>
      <c r="O579">
        <f>IF(Transport!$H$4="Multi-unit Residential",Data!O580,IF(Transport!$H$4="Education",Data!AW580,IF(Transport!$H$4="Mixed-use Building",AH583,Data!AF580)))</f>
        <v>174.86798830000001</v>
      </c>
      <c r="P579">
        <f>IF(Transport!$H$4="Multi-unit Residential",Data!P580,IF(Transport!$H$4="Education",Data!AX580,IF(Transport!$H$4="Mixed-use Building",AI583,Data!AG580)))</f>
        <v>-37.021390330000003</v>
      </c>
    </row>
    <row r="580" spans="1:16" x14ac:dyDescent="0.55000000000000004">
      <c r="A580">
        <f>IF(Transport!$H$4="Multi-unit Residential",Data!A581,IF(Transport!$H$4="Education",Data!AI581,IF(Transport!$H$4="Mixed-use Building",T584,Data!R581)))</f>
        <v>158900</v>
      </c>
      <c r="B580" t="str">
        <f>IF(Transport!$H$4="Multi-unit Residential",Data!B581,IF(Transport!$H$4="Education",Data!AJ581,IF(Transport!$H$4="Mixed-use Building",U584,Data!S581)))</f>
        <v>Tuscany Heights</v>
      </c>
      <c r="C580" t="str">
        <f>IF(Transport!$H$4="Multi-unit Residential",Data!C581,IF(Transport!$H$4="Education",Data!AK581,IF(Transport!$H$4="Mixed-use Building",V584,Data!T581)))</f>
        <v>New Zealand</v>
      </c>
      <c r="D580" t="str">
        <f>IF(Transport!$H$4="Multi-unit Residential",Data!D581,IF(Transport!$H$4="Education",Data!AL581,IF(Transport!$H$4="Mixed-use Building",W584,Data!U581)))</f>
        <v>?</v>
      </c>
      <c r="E580" t="str">
        <f>IF(Transport!$H$4="Multi-unit Residential",Data!E581,IF(Transport!$H$4="Education",Data!AM581,IF(Transport!$H$4="Mixed-use Building",X584,Data!V581)))</f>
        <v>?</v>
      </c>
      <c r="F580" t="str">
        <f>IF(Transport!$H$4="Multi-unit Residential",Data!F581,IF(Transport!$H$4="Education",Data!AN581,IF(Transport!$H$4="Mixed-use Building",Y584,Data!W581)))</f>
        <v>?</v>
      </c>
      <c r="G580">
        <f>IF(Transport!$H$4="Multi-unit Residential",Data!G581,IF(Transport!$H$4="Education",Data!AO581,IF(Transport!$H$4="Mixed-use Building",Z584,Data!X581)))</f>
        <v>0</v>
      </c>
      <c r="H580" t="str">
        <f>IF(Transport!$H$4="Multi-unit Residential",Data!H581,IF(Transport!$H$4="Education",Data!AP581,IF(Transport!$H$4="Mixed-use Building",AA584,Data!Y581)))</f>
        <v>?</v>
      </c>
      <c r="I580" t="str">
        <f>IF(Transport!$H$4="Multi-unit Residential",Data!I581,IF(Transport!$H$4="Education",Data!AQ581,IF(Transport!$H$4="Mixed-use Building",AB584,Data!Z581)))</f>
        <v>?</v>
      </c>
      <c r="J580">
        <f>IF(Transport!$H$4="Multi-unit Residential",Data!J581,IF(Transport!$H$4="Education",Data!AR581,IF(Transport!$H$4="Mixed-use Building",AC584,Data!AA581)))</f>
        <v>0</v>
      </c>
      <c r="K580" t="str">
        <f>IF(Transport!$H$4="Multi-unit Residential",Data!K581,IF(Transport!$H$4="Education",Data!AS581,IF(Transport!$H$4="Mixed-use Building",AD584,Data!AB581)))</f>
        <v>?</v>
      </c>
      <c r="L580" t="str">
        <f>IF(Transport!$H$4="Multi-unit Residential",Data!L581,IF(Transport!$H$4="Education",Data!AT581,IF(Transport!$H$4="Mixed-use Building",AE584,Data!AC581)))</f>
        <v>?</v>
      </c>
      <c r="M580">
        <f>IF(Transport!$H$4="Multi-unit Residential",Data!M581,IF(Transport!$H$4="Education",Data!AU581,IF(Transport!$H$4="Mixed-use Building",AF584,Data!AD581)))</f>
        <v>0.02</v>
      </c>
      <c r="N580" t="str">
        <f>IF(Transport!$H$4="Multi-unit Residential",Data!N581,IF(Transport!$H$4="Education",Data!AV581,IF(Transport!$H$4="Mixed-use Building",AG584,Data!AE581)))</f>
        <v>?</v>
      </c>
      <c r="O580">
        <f>IF(Transport!$H$4="Multi-unit Residential",Data!O581,IF(Transport!$H$4="Education",Data!AW581,IF(Transport!$H$4="Mixed-use Building",AH584,Data!AF581)))</f>
        <v>174.94445109999899</v>
      </c>
      <c r="P580">
        <f>IF(Transport!$H$4="Multi-unit Residential",Data!P581,IF(Transport!$H$4="Education",Data!AX581,IF(Transport!$H$4="Mixed-use Building",AI584,Data!AG581)))</f>
        <v>-36.984249140000003</v>
      </c>
    </row>
    <row r="581" spans="1:16" x14ac:dyDescent="0.55000000000000004">
      <c r="A581">
        <f>IF(Transport!$H$4="Multi-unit Residential",Data!A582,IF(Transport!$H$4="Education",Data!AI582,IF(Transport!$H$4="Mixed-use Building",T585,Data!R582)))</f>
        <v>159000</v>
      </c>
      <c r="B581" t="str">
        <f>IF(Transport!$H$4="Multi-unit Residential",Data!B582,IF(Transport!$H$4="Education",Data!AJ582,IF(Transport!$H$4="Mixed-use Building",U585,Data!S582)))</f>
        <v>Totara Heights</v>
      </c>
      <c r="C581" t="str">
        <f>IF(Transport!$H$4="Multi-unit Residential",Data!C582,IF(Transport!$H$4="Education",Data!AK582,IF(Transport!$H$4="Mixed-use Building",V585,Data!T582)))</f>
        <v>New Zealand</v>
      </c>
      <c r="D581">
        <f>IF(Transport!$H$4="Multi-unit Residential",Data!D582,IF(Transport!$H$4="Education",Data!AL582,IF(Transport!$H$4="Mixed-use Building",W585,Data!U582)))</f>
        <v>0</v>
      </c>
      <c r="E581">
        <f>IF(Transport!$H$4="Multi-unit Residential",Data!E582,IF(Transport!$H$4="Education",Data!AM582,IF(Transport!$H$4="Mixed-use Building",X585,Data!V582)))</f>
        <v>0</v>
      </c>
      <c r="F581">
        <f>IF(Transport!$H$4="Multi-unit Residential",Data!F582,IF(Transport!$H$4="Education",Data!AN582,IF(Transport!$H$4="Mixed-use Building",Y585,Data!W582)))</f>
        <v>0</v>
      </c>
      <c r="G581">
        <f>IF(Transport!$H$4="Multi-unit Residential",Data!G582,IF(Transport!$H$4="Education",Data!AO582,IF(Transport!$H$4="Mixed-use Building",Z585,Data!X582)))</f>
        <v>0</v>
      </c>
      <c r="H581">
        <f>IF(Transport!$H$4="Multi-unit Residential",Data!H582,IF(Transport!$H$4="Education",Data!AP582,IF(Transport!$H$4="Mixed-use Building",AA585,Data!Y582)))</f>
        <v>1</v>
      </c>
      <c r="I581">
        <f>IF(Transport!$H$4="Multi-unit Residential",Data!I582,IF(Transport!$H$4="Education",Data!AQ582,IF(Transport!$H$4="Mixed-use Building",AB585,Data!Z582)))</f>
        <v>0</v>
      </c>
      <c r="J581">
        <f>IF(Transport!$H$4="Multi-unit Residential",Data!J582,IF(Transport!$H$4="Education",Data!AR582,IF(Transport!$H$4="Mixed-use Building",AC585,Data!AA582)))</f>
        <v>0</v>
      </c>
      <c r="K581">
        <f>IF(Transport!$H$4="Multi-unit Residential",Data!K582,IF(Transport!$H$4="Education",Data!AS582,IF(Transport!$H$4="Mixed-use Building",AD585,Data!AB582)))</f>
        <v>0</v>
      </c>
      <c r="L581">
        <f>IF(Transport!$H$4="Multi-unit Residential",Data!L582,IF(Transport!$H$4="Education",Data!AT582,IF(Transport!$H$4="Mixed-use Building",AE585,Data!AC582)))</f>
        <v>0</v>
      </c>
      <c r="M581">
        <f>IF(Transport!$H$4="Multi-unit Residential",Data!M582,IF(Transport!$H$4="Education",Data!AU582,IF(Transport!$H$4="Mixed-use Building",AF585,Data!AD582)))</f>
        <v>0.02</v>
      </c>
      <c r="N581" t="str">
        <f>IF(Transport!$H$4="Multi-unit Residential",Data!N582,IF(Transport!$H$4="Education",Data!AV582,IF(Transport!$H$4="Mixed-use Building",AG585,Data!AE582)))</f>
        <v>?</v>
      </c>
      <c r="O581">
        <f>IF(Transport!$H$4="Multi-unit Residential",Data!O582,IF(Transport!$H$4="Education",Data!AW582,IF(Transport!$H$4="Mixed-use Building",AH585,Data!AF582)))</f>
        <v>174.90024499999899</v>
      </c>
      <c r="P581">
        <f>IF(Transport!$H$4="Multi-unit Residential",Data!P582,IF(Transport!$H$4="Education",Data!AX582,IF(Transport!$H$4="Mixed-use Building",AI585,Data!AG582)))</f>
        <v>-37.001639300000001</v>
      </c>
    </row>
    <row r="582" spans="1:16" x14ac:dyDescent="0.55000000000000004">
      <c r="A582">
        <f>IF(Transport!$H$4="Multi-unit Residential",Data!A583,IF(Transport!$H$4="Education",Data!AI583,IF(Transport!$H$4="Mixed-use Building",T586,Data!R583)))</f>
        <v>159100</v>
      </c>
      <c r="B582" t="str">
        <f>IF(Transport!$H$4="Multi-unit Residential",Data!B583,IF(Transport!$H$4="Education",Data!AJ583,IF(Transport!$H$4="Mixed-use Building",U586,Data!S583)))</f>
        <v>Homai East</v>
      </c>
      <c r="C582" t="str">
        <f>IF(Transport!$H$4="Multi-unit Residential",Data!C583,IF(Transport!$H$4="Education",Data!AK583,IF(Transport!$H$4="Mixed-use Building",V586,Data!T583)))</f>
        <v>New Zealand</v>
      </c>
      <c r="D582">
        <f>IF(Transport!$H$4="Multi-unit Residential",Data!D583,IF(Transport!$H$4="Education",Data!AL583,IF(Transport!$H$4="Mixed-use Building",W586,Data!U583)))</f>
        <v>0</v>
      </c>
      <c r="E582">
        <f>IF(Transport!$H$4="Multi-unit Residential",Data!E583,IF(Transport!$H$4="Education",Data!AM583,IF(Transport!$H$4="Mixed-use Building",X586,Data!V583)))</f>
        <v>0</v>
      </c>
      <c r="F582">
        <f>IF(Transport!$H$4="Multi-unit Residential",Data!F583,IF(Transport!$H$4="Education",Data!AN583,IF(Transport!$H$4="Mixed-use Building",Y586,Data!W583)))</f>
        <v>0</v>
      </c>
      <c r="G582">
        <f>IF(Transport!$H$4="Multi-unit Residential",Data!G583,IF(Transport!$H$4="Education",Data!AO583,IF(Transport!$H$4="Mixed-use Building",Z586,Data!X583)))</f>
        <v>0</v>
      </c>
      <c r="H582">
        <f>IF(Transport!$H$4="Multi-unit Residential",Data!H583,IF(Transport!$H$4="Education",Data!AP583,IF(Transport!$H$4="Mixed-use Building",AA586,Data!Y583)))</f>
        <v>1</v>
      </c>
      <c r="I582">
        <f>IF(Transport!$H$4="Multi-unit Residential",Data!I583,IF(Transport!$H$4="Education",Data!AQ583,IF(Transport!$H$4="Mixed-use Building",AB586,Data!Z583)))</f>
        <v>0</v>
      </c>
      <c r="J582">
        <f>IF(Transport!$H$4="Multi-unit Residential",Data!J583,IF(Transport!$H$4="Education",Data!AR583,IF(Transport!$H$4="Mixed-use Building",AC586,Data!AA583)))</f>
        <v>0</v>
      </c>
      <c r="K582">
        <f>IF(Transport!$H$4="Multi-unit Residential",Data!K583,IF(Transport!$H$4="Education",Data!AS583,IF(Transport!$H$4="Mixed-use Building",AD586,Data!AB583)))</f>
        <v>0</v>
      </c>
      <c r="L582">
        <f>IF(Transport!$H$4="Multi-unit Residential",Data!L583,IF(Transport!$H$4="Education",Data!AT583,IF(Transport!$H$4="Mixed-use Building",AE586,Data!AC583)))</f>
        <v>0</v>
      </c>
      <c r="M582">
        <f>IF(Transport!$H$4="Multi-unit Residential",Data!M583,IF(Transport!$H$4="Education",Data!AU583,IF(Transport!$H$4="Mixed-use Building",AF586,Data!AD583)))</f>
        <v>0.02</v>
      </c>
      <c r="N582" t="str">
        <f>IF(Transport!$H$4="Multi-unit Residential",Data!N583,IF(Transport!$H$4="Education",Data!AV583,IF(Transport!$H$4="Mixed-use Building",AG586,Data!AE583)))</f>
        <v>?</v>
      </c>
      <c r="O582">
        <f>IF(Transport!$H$4="Multi-unit Residential",Data!O583,IF(Transport!$H$4="Education",Data!AW583,IF(Transport!$H$4="Mixed-use Building",AH586,Data!AF583)))</f>
        <v>174.88546120000001</v>
      </c>
      <c r="P582">
        <f>IF(Transport!$H$4="Multi-unit Residential",Data!P583,IF(Transport!$H$4="Education",Data!AX583,IF(Transport!$H$4="Mixed-use Building",AI586,Data!AG583)))</f>
        <v>-37.013325700000003</v>
      </c>
    </row>
    <row r="583" spans="1:16" x14ac:dyDescent="0.55000000000000004">
      <c r="A583">
        <f>IF(Transport!$H$4="Multi-unit Residential",Data!A584,IF(Transport!$H$4="Education",Data!AI584,IF(Transport!$H$4="Mixed-use Building",T587,Data!R584)))</f>
        <v>159200</v>
      </c>
      <c r="B583" t="str">
        <f>IF(Transport!$H$4="Multi-unit Residential",Data!B584,IF(Transport!$H$4="Education",Data!AJ584,IF(Transport!$H$4="Mixed-use Building",U587,Data!S584)))</f>
        <v>Homai West</v>
      </c>
      <c r="C583" t="str">
        <f>IF(Transport!$H$4="Multi-unit Residential",Data!C584,IF(Transport!$H$4="Education",Data!AK584,IF(Transport!$H$4="Mixed-use Building",V587,Data!T584)))</f>
        <v>New Zealand</v>
      </c>
      <c r="D583">
        <f>IF(Transport!$H$4="Multi-unit Residential",Data!D584,IF(Transport!$H$4="Education",Data!AL584,IF(Transport!$H$4="Mixed-use Building",W587,Data!U584)))</f>
        <v>0</v>
      </c>
      <c r="E583">
        <f>IF(Transport!$H$4="Multi-unit Residential",Data!E584,IF(Transport!$H$4="Education",Data!AM584,IF(Transport!$H$4="Mixed-use Building",X587,Data!V584)))</f>
        <v>0</v>
      </c>
      <c r="F583">
        <f>IF(Transport!$H$4="Multi-unit Residential",Data!F584,IF(Transport!$H$4="Education",Data!AN584,IF(Transport!$H$4="Mixed-use Building",Y587,Data!W584)))</f>
        <v>0</v>
      </c>
      <c r="G583">
        <f>IF(Transport!$H$4="Multi-unit Residential",Data!G584,IF(Transport!$H$4="Education",Data!AO584,IF(Transport!$H$4="Mixed-use Building",Z587,Data!X584)))</f>
        <v>0</v>
      </c>
      <c r="H583">
        <f>IF(Transport!$H$4="Multi-unit Residential",Data!H584,IF(Transport!$H$4="Education",Data!AP584,IF(Transport!$H$4="Mixed-use Building",AA587,Data!Y584)))</f>
        <v>1</v>
      </c>
      <c r="I583">
        <f>IF(Transport!$H$4="Multi-unit Residential",Data!I584,IF(Transport!$H$4="Education",Data!AQ584,IF(Transport!$H$4="Mixed-use Building",AB587,Data!Z584)))</f>
        <v>0</v>
      </c>
      <c r="J583">
        <f>IF(Transport!$H$4="Multi-unit Residential",Data!J584,IF(Transport!$H$4="Education",Data!AR584,IF(Transport!$H$4="Mixed-use Building",AC587,Data!AA584)))</f>
        <v>0</v>
      </c>
      <c r="K583">
        <f>IF(Transport!$H$4="Multi-unit Residential",Data!K584,IF(Transport!$H$4="Education",Data!AS584,IF(Transport!$H$4="Mixed-use Building",AD587,Data!AB584)))</f>
        <v>0</v>
      </c>
      <c r="L583">
        <f>IF(Transport!$H$4="Multi-unit Residential",Data!L584,IF(Transport!$H$4="Education",Data!AT584,IF(Transport!$H$4="Mixed-use Building",AE587,Data!AC584)))</f>
        <v>0</v>
      </c>
      <c r="M583">
        <f>IF(Transport!$H$4="Multi-unit Residential",Data!M584,IF(Transport!$H$4="Education",Data!AU584,IF(Transport!$H$4="Mixed-use Building",AF587,Data!AD584)))</f>
        <v>0.02</v>
      </c>
      <c r="N583">
        <f>IF(Transport!$H$4="Multi-unit Residential",Data!N584,IF(Transport!$H$4="Education",Data!AV584,IF(Transport!$H$4="Mixed-use Building",AG587,Data!AE584)))</f>
        <v>0.72734722828785103</v>
      </c>
      <c r="O583">
        <f>IF(Transport!$H$4="Multi-unit Residential",Data!O584,IF(Transport!$H$4="Education",Data!AW584,IF(Transport!$H$4="Mixed-use Building",AH587,Data!AF584)))</f>
        <v>174.877996</v>
      </c>
      <c r="P583">
        <f>IF(Transport!$H$4="Multi-unit Residential",Data!P584,IF(Transport!$H$4="Education",Data!AX584,IF(Transport!$H$4="Mixed-use Building",AI587,Data!AG584)))</f>
        <v>-37.018888130000001</v>
      </c>
    </row>
    <row r="584" spans="1:16" x14ac:dyDescent="0.55000000000000004">
      <c r="A584">
        <f>IF(Transport!$H$4="Multi-unit Residential",Data!A585,IF(Transport!$H$4="Education",Data!AI585,IF(Transport!$H$4="Mixed-use Building",T588,Data!R585)))</f>
        <v>159300</v>
      </c>
      <c r="B584" t="str">
        <f>IF(Transport!$H$4="Multi-unit Residential",Data!B585,IF(Transport!$H$4="Education",Data!AJ585,IF(Transport!$H$4="Mixed-use Building",U588,Data!S585)))</f>
        <v>The Gardens (Auckland)</v>
      </c>
      <c r="C584" t="str">
        <f>IF(Transport!$H$4="Multi-unit Residential",Data!C585,IF(Transport!$H$4="Education",Data!AK585,IF(Transport!$H$4="Mixed-use Building",V588,Data!T585)))</f>
        <v>New Zealand</v>
      </c>
      <c r="D584">
        <f>IF(Transport!$H$4="Multi-unit Residential",Data!D585,IF(Transport!$H$4="Education",Data!AL585,IF(Transport!$H$4="Mixed-use Building",W588,Data!U585)))</f>
        <v>0</v>
      </c>
      <c r="E584">
        <f>IF(Transport!$H$4="Multi-unit Residential",Data!E585,IF(Transport!$H$4="Education",Data!AM585,IF(Transport!$H$4="Mixed-use Building",X588,Data!V585)))</f>
        <v>0</v>
      </c>
      <c r="F584">
        <f>IF(Transport!$H$4="Multi-unit Residential",Data!F585,IF(Transport!$H$4="Education",Data!AN585,IF(Transport!$H$4="Mixed-use Building",Y588,Data!W585)))</f>
        <v>0</v>
      </c>
      <c r="G584">
        <f>IF(Transport!$H$4="Multi-unit Residential",Data!G585,IF(Transport!$H$4="Education",Data!AO585,IF(Transport!$H$4="Mixed-use Building",Z588,Data!X585)))</f>
        <v>0</v>
      </c>
      <c r="H584">
        <f>IF(Transport!$H$4="Multi-unit Residential",Data!H585,IF(Transport!$H$4="Education",Data!AP585,IF(Transport!$H$4="Mixed-use Building",AA588,Data!Y585)))</f>
        <v>0.85</v>
      </c>
      <c r="I584">
        <f>IF(Transport!$H$4="Multi-unit Residential",Data!I585,IF(Transport!$H$4="Education",Data!AQ585,IF(Transport!$H$4="Mixed-use Building",AB588,Data!Z585)))</f>
        <v>0</v>
      </c>
      <c r="J584">
        <f>IF(Transport!$H$4="Multi-unit Residential",Data!J585,IF(Transport!$H$4="Education",Data!AR585,IF(Transport!$H$4="Mixed-use Building",AC588,Data!AA585)))</f>
        <v>0</v>
      </c>
      <c r="K584">
        <f>IF(Transport!$H$4="Multi-unit Residential",Data!K585,IF(Transport!$H$4="Education",Data!AS585,IF(Transport!$H$4="Mixed-use Building",AD588,Data!AB585)))</f>
        <v>0</v>
      </c>
      <c r="L584">
        <f>IF(Transport!$H$4="Multi-unit Residential",Data!L585,IF(Transport!$H$4="Education",Data!AT585,IF(Transport!$H$4="Mixed-use Building",AE588,Data!AC585)))</f>
        <v>0.15</v>
      </c>
      <c r="M584">
        <f>IF(Transport!$H$4="Multi-unit Residential",Data!M585,IF(Transport!$H$4="Education",Data!AU585,IF(Transport!$H$4="Mixed-use Building",AF588,Data!AD585)))</f>
        <v>0.02</v>
      </c>
      <c r="N584">
        <f>IF(Transport!$H$4="Multi-unit Residential",Data!N585,IF(Transport!$H$4="Education",Data!AV585,IF(Transport!$H$4="Mixed-use Building",AG588,Data!AE585)))</f>
        <v>1.4774888903843</v>
      </c>
      <c r="O584">
        <f>IF(Transport!$H$4="Multi-unit Residential",Data!O585,IF(Transport!$H$4="Education",Data!AW585,IF(Transport!$H$4="Mixed-use Building",AH588,Data!AF585)))</f>
        <v>174.9130385</v>
      </c>
      <c r="P584">
        <f>IF(Transport!$H$4="Multi-unit Residential",Data!P585,IF(Transport!$H$4="Education",Data!AX585,IF(Transport!$H$4="Mixed-use Building",AI588,Data!AG585)))</f>
        <v>-37.001569959999998</v>
      </c>
    </row>
    <row r="585" spans="1:16" x14ac:dyDescent="0.55000000000000004">
      <c r="A585">
        <f>IF(Transport!$H$4="Multi-unit Residential",Data!A586,IF(Transport!$H$4="Education",Data!AI586,IF(Transport!$H$4="Mixed-use Building",T589,Data!R586)))</f>
        <v>159400</v>
      </c>
      <c r="B585" t="str">
        <f>IF(Transport!$H$4="Multi-unit Residential",Data!B586,IF(Transport!$H$4="Education",Data!AJ586,IF(Transport!$H$4="Mixed-use Building",U589,Data!S586)))</f>
        <v>Clarks Beach</v>
      </c>
      <c r="C585" t="str">
        <f>IF(Transport!$H$4="Multi-unit Residential",Data!C586,IF(Transport!$H$4="Education",Data!AK586,IF(Transport!$H$4="Mixed-use Building",V589,Data!T586)))</f>
        <v>New Zealand</v>
      </c>
      <c r="D585">
        <f>IF(Transport!$H$4="Multi-unit Residential",Data!D586,IF(Transport!$H$4="Education",Data!AL586,IF(Transport!$H$4="Mixed-use Building",W589,Data!U586)))</f>
        <v>0</v>
      </c>
      <c r="E585">
        <f>IF(Transport!$H$4="Multi-unit Residential",Data!E586,IF(Transport!$H$4="Education",Data!AM586,IF(Transport!$H$4="Mixed-use Building",X589,Data!V586)))</f>
        <v>0</v>
      </c>
      <c r="F585">
        <f>IF(Transport!$H$4="Multi-unit Residential",Data!F586,IF(Transport!$H$4="Education",Data!AN586,IF(Transport!$H$4="Mixed-use Building",Y589,Data!W586)))</f>
        <v>0</v>
      </c>
      <c r="G585">
        <f>IF(Transport!$H$4="Multi-unit Residential",Data!G586,IF(Transport!$H$4="Education",Data!AO586,IF(Transport!$H$4="Mixed-use Building",Z589,Data!X586)))</f>
        <v>0</v>
      </c>
      <c r="H585">
        <f>IF(Transport!$H$4="Multi-unit Residential",Data!H586,IF(Transport!$H$4="Education",Data!AP586,IF(Transport!$H$4="Mixed-use Building",AA589,Data!Y586)))</f>
        <v>0.75</v>
      </c>
      <c r="I585">
        <f>IF(Transport!$H$4="Multi-unit Residential",Data!I586,IF(Transport!$H$4="Education",Data!AQ586,IF(Transport!$H$4="Mixed-use Building",AB589,Data!Z586)))</f>
        <v>0</v>
      </c>
      <c r="J585">
        <f>IF(Transport!$H$4="Multi-unit Residential",Data!J586,IF(Transport!$H$4="Education",Data!AR586,IF(Transport!$H$4="Mixed-use Building",AC589,Data!AA586)))</f>
        <v>0</v>
      </c>
      <c r="K585">
        <f>IF(Transport!$H$4="Multi-unit Residential",Data!K586,IF(Transport!$H$4="Education",Data!AS586,IF(Transport!$H$4="Mixed-use Building",AD589,Data!AB586)))</f>
        <v>0</v>
      </c>
      <c r="L585">
        <f>IF(Transport!$H$4="Multi-unit Residential",Data!L586,IF(Transport!$H$4="Education",Data!AT586,IF(Transport!$H$4="Mixed-use Building",AE589,Data!AC586)))</f>
        <v>0.25</v>
      </c>
      <c r="M585">
        <f>IF(Transport!$H$4="Multi-unit Residential",Data!M586,IF(Transport!$H$4="Education",Data!AU586,IF(Transport!$H$4="Mixed-use Building",AF589,Data!AD586)))</f>
        <v>0.02</v>
      </c>
      <c r="N585" t="str">
        <f>IF(Transport!$H$4="Multi-unit Residential",Data!N586,IF(Transport!$H$4="Education",Data!AV586,IF(Transport!$H$4="Mixed-use Building",AG589,Data!AE586)))</f>
        <v>?</v>
      </c>
      <c r="O585">
        <f>IF(Transport!$H$4="Multi-unit Residential",Data!O586,IF(Transport!$H$4="Education",Data!AW586,IF(Transport!$H$4="Mixed-use Building",AH589,Data!AF586)))</f>
        <v>174.70757599999999</v>
      </c>
      <c r="P585">
        <f>IF(Transport!$H$4="Multi-unit Residential",Data!P586,IF(Transport!$H$4="Education",Data!AX586,IF(Transport!$H$4="Mixed-use Building",AI589,Data!AG586)))</f>
        <v>-37.138362469999997</v>
      </c>
    </row>
    <row r="586" spans="1:16" x14ac:dyDescent="0.55000000000000004">
      <c r="A586">
        <f>IF(Transport!$H$4="Multi-unit Residential",Data!A587,IF(Transport!$H$4="Education",Data!AI587,IF(Transport!$H$4="Mixed-use Building",T590,Data!R587)))</f>
        <v>159500</v>
      </c>
      <c r="B586" t="str">
        <f>IF(Transport!$H$4="Multi-unit Residential",Data!B587,IF(Transport!$H$4="Education",Data!AJ587,IF(Transport!$H$4="Mixed-use Building",U590,Data!S587)))</f>
        <v>Clendon Park West</v>
      </c>
      <c r="C586" t="str">
        <f>IF(Transport!$H$4="Multi-unit Residential",Data!C587,IF(Transport!$H$4="Education",Data!AK587,IF(Transport!$H$4="Mixed-use Building",V590,Data!T587)))</f>
        <v>New Zealand</v>
      </c>
      <c r="D586" t="str">
        <f>IF(Transport!$H$4="Multi-unit Residential",Data!D587,IF(Transport!$H$4="Education",Data!AL587,IF(Transport!$H$4="Mixed-use Building",W590,Data!U587)))</f>
        <v>?</v>
      </c>
      <c r="E586" t="str">
        <f>IF(Transport!$H$4="Multi-unit Residential",Data!E587,IF(Transport!$H$4="Education",Data!AM587,IF(Transport!$H$4="Mixed-use Building",X590,Data!V587)))</f>
        <v>?</v>
      </c>
      <c r="F586" t="str">
        <f>IF(Transport!$H$4="Multi-unit Residential",Data!F587,IF(Transport!$H$4="Education",Data!AN587,IF(Transport!$H$4="Mixed-use Building",Y590,Data!W587)))</f>
        <v>?</v>
      </c>
      <c r="G586">
        <f>IF(Transport!$H$4="Multi-unit Residential",Data!G587,IF(Transport!$H$4="Education",Data!AO587,IF(Transport!$H$4="Mixed-use Building",Z590,Data!X587)))</f>
        <v>0</v>
      </c>
      <c r="H586" t="str">
        <f>IF(Transport!$H$4="Multi-unit Residential",Data!H587,IF(Transport!$H$4="Education",Data!AP587,IF(Transport!$H$4="Mixed-use Building",AA590,Data!Y587)))</f>
        <v>?</v>
      </c>
      <c r="I586" t="str">
        <f>IF(Transport!$H$4="Multi-unit Residential",Data!I587,IF(Transport!$H$4="Education",Data!AQ587,IF(Transport!$H$4="Mixed-use Building",AB590,Data!Z587)))</f>
        <v>?</v>
      </c>
      <c r="J586">
        <f>IF(Transport!$H$4="Multi-unit Residential",Data!J587,IF(Transport!$H$4="Education",Data!AR587,IF(Transport!$H$4="Mixed-use Building",AC590,Data!AA587)))</f>
        <v>0</v>
      </c>
      <c r="K586" t="str">
        <f>IF(Transport!$H$4="Multi-unit Residential",Data!K587,IF(Transport!$H$4="Education",Data!AS587,IF(Transport!$H$4="Mixed-use Building",AD590,Data!AB587)))</f>
        <v>?</v>
      </c>
      <c r="L586" t="str">
        <f>IF(Transport!$H$4="Multi-unit Residential",Data!L587,IF(Transport!$H$4="Education",Data!AT587,IF(Transport!$H$4="Mixed-use Building",AE590,Data!AC587)))</f>
        <v>?</v>
      </c>
      <c r="M586">
        <f>IF(Transport!$H$4="Multi-unit Residential",Data!M587,IF(Transport!$H$4="Education",Data!AU587,IF(Transport!$H$4="Mixed-use Building",AF590,Data!AD587)))</f>
        <v>0.02</v>
      </c>
      <c r="N586" t="str">
        <f>IF(Transport!$H$4="Multi-unit Residential",Data!N587,IF(Transport!$H$4="Education",Data!AV587,IF(Transport!$H$4="Mixed-use Building",AG590,Data!AE587)))</f>
        <v>?</v>
      </c>
      <c r="O586">
        <f>IF(Transport!$H$4="Multi-unit Residential",Data!O587,IF(Transport!$H$4="Education",Data!AW587,IF(Transport!$H$4="Mixed-use Building",AH590,Data!AF587)))</f>
        <v>174.8592663</v>
      </c>
      <c r="P586">
        <f>IF(Transport!$H$4="Multi-unit Residential",Data!P587,IF(Transport!$H$4="Education",Data!AX587,IF(Transport!$H$4="Mixed-use Building",AI590,Data!AG587)))</f>
        <v>-37.032353690000001</v>
      </c>
    </row>
    <row r="587" spans="1:16" x14ac:dyDescent="0.55000000000000004">
      <c r="A587">
        <f>IF(Transport!$H$4="Multi-unit Residential",Data!A588,IF(Transport!$H$4="Education",Data!AI588,IF(Transport!$H$4="Mixed-use Building",T591,Data!R588)))</f>
        <v>159600</v>
      </c>
      <c r="B587" t="str">
        <f>IF(Transport!$H$4="Multi-unit Residential",Data!B588,IF(Transport!$H$4="Education",Data!AJ588,IF(Transport!$H$4="Mixed-use Building",U591,Data!S588)))</f>
        <v>Hillpark North</v>
      </c>
      <c r="C587" t="str">
        <f>IF(Transport!$H$4="Multi-unit Residential",Data!C588,IF(Transport!$H$4="Education",Data!AK588,IF(Transport!$H$4="Mixed-use Building",V591,Data!T588)))</f>
        <v>New Zealand</v>
      </c>
      <c r="D587">
        <f>IF(Transport!$H$4="Multi-unit Residential",Data!D588,IF(Transport!$H$4="Education",Data!AL588,IF(Transport!$H$4="Mixed-use Building",W591,Data!U588)))</f>
        <v>0</v>
      </c>
      <c r="E587">
        <f>IF(Transport!$H$4="Multi-unit Residential",Data!E588,IF(Transport!$H$4="Education",Data!AM588,IF(Transport!$H$4="Mixed-use Building",X591,Data!V588)))</f>
        <v>0</v>
      </c>
      <c r="F587">
        <f>IF(Transport!$H$4="Multi-unit Residential",Data!F588,IF(Transport!$H$4="Education",Data!AN588,IF(Transport!$H$4="Mixed-use Building",Y591,Data!W588)))</f>
        <v>0</v>
      </c>
      <c r="G587">
        <f>IF(Transport!$H$4="Multi-unit Residential",Data!G588,IF(Transport!$H$4="Education",Data!AO588,IF(Transport!$H$4="Mixed-use Building",Z591,Data!X588)))</f>
        <v>0</v>
      </c>
      <c r="H587">
        <f>IF(Transport!$H$4="Multi-unit Residential",Data!H588,IF(Transport!$H$4="Education",Data!AP588,IF(Transport!$H$4="Mixed-use Building",AA591,Data!Y588)))</f>
        <v>1</v>
      </c>
      <c r="I587">
        <f>IF(Transport!$H$4="Multi-unit Residential",Data!I588,IF(Transport!$H$4="Education",Data!AQ588,IF(Transport!$H$4="Mixed-use Building",AB591,Data!Z588)))</f>
        <v>0</v>
      </c>
      <c r="J587">
        <f>IF(Transport!$H$4="Multi-unit Residential",Data!J588,IF(Transport!$H$4="Education",Data!AR588,IF(Transport!$H$4="Mixed-use Building",AC591,Data!AA588)))</f>
        <v>0</v>
      </c>
      <c r="K587">
        <f>IF(Transport!$H$4="Multi-unit Residential",Data!K588,IF(Transport!$H$4="Education",Data!AS588,IF(Transport!$H$4="Mixed-use Building",AD591,Data!AB588)))</f>
        <v>0</v>
      </c>
      <c r="L587">
        <f>IF(Transport!$H$4="Multi-unit Residential",Data!L588,IF(Transport!$H$4="Education",Data!AT588,IF(Transport!$H$4="Mixed-use Building",AE591,Data!AC588)))</f>
        <v>0</v>
      </c>
      <c r="M587">
        <f>IF(Transport!$H$4="Multi-unit Residential",Data!M588,IF(Transport!$H$4="Education",Data!AU588,IF(Transport!$H$4="Mixed-use Building",AF591,Data!AD588)))</f>
        <v>0.02</v>
      </c>
      <c r="N587" t="str">
        <f>IF(Transport!$H$4="Multi-unit Residential",Data!N588,IF(Transport!$H$4="Education",Data!AV588,IF(Transport!$H$4="Mixed-use Building",AG591,Data!AE588)))</f>
        <v>?</v>
      </c>
      <c r="O587">
        <f>IF(Transport!$H$4="Multi-unit Residential",Data!O588,IF(Transport!$H$4="Education",Data!AW588,IF(Transport!$H$4="Mixed-use Building",AH591,Data!AF588)))</f>
        <v>174.89789869999899</v>
      </c>
      <c r="P587">
        <f>IF(Transport!$H$4="Multi-unit Residential",Data!P588,IF(Transport!$H$4="Education",Data!AX588,IF(Transport!$H$4="Mixed-use Building",AI591,Data!AG588)))</f>
        <v>-37.010635950000001</v>
      </c>
    </row>
    <row r="588" spans="1:16" x14ac:dyDescent="0.55000000000000004">
      <c r="A588">
        <f>IF(Transport!$H$4="Multi-unit Residential",Data!A589,IF(Transport!$H$4="Education",Data!AI589,IF(Transport!$H$4="Mixed-use Building",T592,Data!R589)))</f>
        <v>159700</v>
      </c>
      <c r="B588" t="str">
        <f>IF(Transport!$H$4="Multi-unit Residential",Data!B589,IF(Transport!$H$4="Education",Data!AJ589,IF(Transport!$H$4="Mixed-use Building",U592,Data!S589)))</f>
        <v>Clendon Park East</v>
      </c>
      <c r="C588" t="str">
        <f>IF(Transport!$H$4="Multi-unit Residential",Data!C589,IF(Transport!$H$4="Education",Data!AK589,IF(Transport!$H$4="Mixed-use Building",V592,Data!T589)))</f>
        <v>New Zealand</v>
      </c>
      <c r="D588">
        <f>IF(Transport!$H$4="Multi-unit Residential",Data!D589,IF(Transport!$H$4="Education",Data!AL589,IF(Transport!$H$4="Mixed-use Building",W592,Data!U589)))</f>
        <v>0</v>
      </c>
      <c r="E588">
        <f>IF(Transport!$H$4="Multi-unit Residential",Data!E589,IF(Transport!$H$4="Education",Data!AM589,IF(Transport!$H$4="Mixed-use Building",X592,Data!V589)))</f>
        <v>0</v>
      </c>
      <c r="F588">
        <f>IF(Transport!$H$4="Multi-unit Residential",Data!F589,IF(Transport!$H$4="Education",Data!AN589,IF(Transport!$H$4="Mixed-use Building",Y592,Data!W589)))</f>
        <v>0</v>
      </c>
      <c r="G588">
        <f>IF(Transport!$H$4="Multi-unit Residential",Data!G589,IF(Transport!$H$4="Education",Data!AO589,IF(Transport!$H$4="Mixed-use Building",Z592,Data!X589)))</f>
        <v>0</v>
      </c>
      <c r="H588">
        <f>IF(Transport!$H$4="Multi-unit Residential",Data!H589,IF(Transport!$H$4="Education",Data!AP589,IF(Transport!$H$4="Mixed-use Building",AA592,Data!Y589)))</f>
        <v>1</v>
      </c>
      <c r="I588">
        <f>IF(Transport!$H$4="Multi-unit Residential",Data!I589,IF(Transport!$H$4="Education",Data!AQ589,IF(Transport!$H$4="Mixed-use Building",AB592,Data!Z589)))</f>
        <v>0</v>
      </c>
      <c r="J588">
        <f>IF(Transport!$H$4="Multi-unit Residential",Data!J589,IF(Transport!$H$4="Education",Data!AR589,IF(Transport!$H$4="Mixed-use Building",AC592,Data!AA589)))</f>
        <v>0</v>
      </c>
      <c r="K588">
        <f>IF(Transport!$H$4="Multi-unit Residential",Data!K589,IF(Transport!$H$4="Education",Data!AS589,IF(Transport!$H$4="Mixed-use Building",AD592,Data!AB589)))</f>
        <v>0</v>
      </c>
      <c r="L588">
        <f>IF(Transport!$H$4="Multi-unit Residential",Data!L589,IF(Transport!$H$4="Education",Data!AT589,IF(Transport!$H$4="Mixed-use Building",AE592,Data!AC589)))</f>
        <v>0</v>
      </c>
      <c r="M588">
        <f>IF(Transport!$H$4="Multi-unit Residential",Data!M589,IF(Transport!$H$4="Education",Data!AU589,IF(Transport!$H$4="Mixed-use Building",AF592,Data!AD589)))</f>
        <v>0.02</v>
      </c>
      <c r="N588">
        <f>IF(Transport!$H$4="Multi-unit Residential",Data!N589,IF(Transport!$H$4="Education",Data!AV589,IF(Transport!$H$4="Mixed-use Building",AG592,Data!AE589)))</f>
        <v>2.9345787596900301</v>
      </c>
      <c r="O588">
        <f>IF(Transport!$H$4="Multi-unit Residential",Data!O589,IF(Transport!$H$4="Education",Data!AW589,IF(Transport!$H$4="Mixed-use Building",AH592,Data!AF589)))</f>
        <v>174.8651409</v>
      </c>
      <c r="P588">
        <f>IF(Transport!$H$4="Multi-unit Residential",Data!P589,IF(Transport!$H$4="Education",Data!AX589,IF(Transport!$H$4="Mixed-use Building",AI592,Data!AG589)))</f>
        <v>-37.032300030000002</v>
      </c>
    </row>
    <row r="589" spans="1:16" x14ac:dyDescent="0.55000000000000004">
      <c r="A589">
        <f>IF(Transport!$H$4="Multi-unit Residential",Data!A590,IF(Transport!$H$4="Education",Data!AI590,IF(Transport!$H$4="Mixed-use Building",T593,Data!R590)))</f>
        <v>159800</v>
      </c>
      <c r="B589" t="str">
        <f>IF(Transport!$H$4="Multi-unit Residential",Data!B590,IF(Transport!$H$4="Education",Data!AJ590,IF(Transport!$H$4="Mixed-use Building",U593,Data!S590)))</f>
        <v>Karaka Creek</v>
      </c>
      <c r="C589" t="str">
        <f>IF(Transport!$H$4="Multi-unit Residential",Data!C590,IF(Transport!$H$4="Education",Data!AK590,IF(Transport!$H$4="Mixed-use Building",V593,Data!T590)))</f>
        <v>New Zealand</v>
      </c>
      <c r="D589">
        <f>IF(Transport!$H$4="Multi-unit Residential",Data!D590,IF(Transport!$H$4="Education",Data!AL590,IF(Transport!$H$4="Mixed-use Building",W593,Data!U590)))</f>
        <v>0</v>
      </c>
      <c r="E589">
        <f>IF(Transport!$H$4="Multi-unit Residential",Data!E590,IF(Transport!$H$4="Education",Data!AM590,IF(Transport!$H$4="Mixed-use Building",X593,Data!V590)))</f>
        <v>0</v>
      </c>
      <c r="F589">
        <f>IF(Transport!$H$4="Multi-unit Residential",Data!F590,IF(Transport!$H$4="Education",Data!AN590,IF(Transport!$H$4="Mixed-use Building",Y593,Data!W590)))</f>
        <v>0</v>
      </c>
      <c r="G589">
        <f>IF(Transport!$H$4="Multi-unit Residential",Data!G590,IF(Transport!$H$4="Education",Data!AO590,IF(Transport!$H$4="Mixed-use Building",Z593,Data!X590)))</f>
        <v>0</v>
      </c>
      <c r="H589">
        <f>IF(Transport!$H$4="Multi-unit Residential",Data!H590,IF(Transport!$H$4="Education",Data!AP590,IF(Transport!$H$4="Mixed-use Building",AA593,Data!Y590)))</f>
        <v>1</v>
      </c>
      <c r="I589">
        <f>IF(Transport!$H$4="Multi-unit Residential",Data!I590,IF(Transport!$H$4="Education",Data!AQ590,IF(Transport!$H$4="Mixed-use Building",AB593,Data!Z590)))</f>
        <v>0</v>
      </c>
      <c r="J589">
        <f>IF(Transport!$H$4="Multi-unit Residential",Data!J590,IF(Transport!$H$4="Education",Data!AR590,IF(Transport!$H$4="Mixed-use Building",AC593,Data!AA590)))</f>
        <v>0</v>
      </c>
      <c r="K589">
        <f>IF(Transport!$H$4="Multi-unit Residential",Data!K590,IF(Transport!$H$4="Education",Data!AS590,IF(Transport!$H$4="Mixed-use Building",AD593,Data!AB590)))</f>
        <v>0</v>
      </c>
      <c r="L589">
        <f>IF(Transport!$H$4="Multi-unit Residential",Data!L590,IF(Transport!$H$4="Education",Data!AT590,IF(Transport!$H$4="Mixed-use Building",AE593,Data!AC590)))</f>
        <v>0</v>
      </c>
      <c r="M589">
        <f>IF(Transport!$H$4="Multi-unit Residential",Data!M590,IF(Transport!$H$4="Education",Data!AU590,IF(Transport!$H$4="Mixed-use Building",AF593,Data!AD590)))</f>
        <v>0.02</v>
      </c>
      <c r="N589">
        <f>IF(Transport!$H$4="Multi-unit Residential",Data!N590,IF(Transport!$H$4="Education",Data!AV590,IF(Transport!$H$4="Mixed-use Building",AG593,Data!AE590)))</f>
        <v>3.0396646638801501</v>
      </c>
      <c r="O589">
        <f>IF(Transport!$H$4="Multi-unit Residential",Data!O590,IF(Transport!$H$4="Education",Data!AW590,IF(Transport!$H$4="Mixed-use Building",AH593,Data!AF590)))</f>
        <v>174.7643774</v>
      </c>
      <c r="P589">
        <f>IF(Transport!$H$4="Multi-unit Residential",Data!P590,IF(Transport!$H$4="Education",Data!AX590,IF(Transport!$H$4="Mixed-use Building",AI593,Data!AG590)))</f>
        <v>-37.134363909999998</v>
      </c>
    </row>
    <row r="590" spans="1:16" x14ac:dyDescent="0.55000000000000004">
      <c r="A590">
        <f>IF(Transport!$H$4="Multi-unit Residential",Data!A591,IF(Transport!$H$4="Education",Data!AI591,IF(Transport!$H$4="Mixed-use Building",T594,Data!R591)))</f>
        <v>159900</v>
      </c>
      <c r="B590" t="str">
        <f>IF(Transport!$H$4="Multi-unit Residential",Data!B591,IF(Transport!$H$4="Education",Data!AJ591,IF(Transport!$H$4="Mixed-use Building",U594,Data!S591)))</f>
        <v>Rowandale West</v>
      </c>
      <c r="C590" t="str">
        <f>IF(Transport!$H$4="Multi-unit Residential",Data!C591,IF(Transport!$H$4="Education",Data!AK591,IF(Transport!$H$4="Mixed-use Building",V594,Data!T591)))</f>
        <v>New Zealand</v>
      </c>
      <c r="D590">
        <f>IF(Transport!$H$4="Multi-unit Residential",Data!D591,IF(Transport!$H$4="Education",Data!AL591,IF(Transport!$H$4="Mixed-use Building",W594,Data!U591)))</f>
        <v>0</v>
      </c>
      <c r="E590">
        <f>IF(Transport!$H$4="Multi-unit Residential",Data!E591,IF(Transport!$H$4="Education",Data!AM591,IF(Transport!$H$4="Mixed-use Building",X594,Data!V591)))</f>
        <v>0</v>
      </c>
      <c r="F590">
        <f>IF(Transport!$H$4="Multi-unit Residential",Data!F591,IF(Transport!$H$4="Education",Data!AN591,IF(Transport!$H$4="Mixed-use Building",Y594,Data!W591)))</f>
        <v>0</v>
      </c>
      <c r="G590">
        <f>IF(Transport!$H$4="Multi-unit Residential",Data!G591,IF(Transport!$H$4="Education",Data!AO591,IF(Transport!$H$4="Mixed-use Building",Z594,Data!X591)))</f>
        <v>0</v>
      </c>
      <c r="H590">
        <f>IF(Transport!$H$4="Multi-unit Residential",Data!H591,IF(Transport!$H$4="Education",Data!AP591,IF(Transport!$H$4="Mixed-use Building",AA594,Data!Y591)))</f>
        <v>1</v>
      </c>
      <c r="I590">
        <f>IF(Transport!$H$4="Multi-unit Residential",Data!I591,IF(Transport!$H$4="Education",Data!AQ591,IF(Transport!$H$4="Mixed-use Building",AB594,Data!Z591)))</f>
        <v>0</v>
      </c>
      <c r="J590">
        <f>IF(Transport!$H$4="Multi-unit Residential",Data!J591,IF(Transport!$H$4="Education",Data!AR591,IF(Transport!$H$4="Mixed-use Building",AC594,Data!AA591)))</f>
        <v>0</v>
      </c>
      <c r="K590">
        <f>IF(Transport!$H$4="Multi-unit Residential",Data!K591,IF(Transport!$H$4="Education",Data!AS591,IF(Transport!$H$4="Mixed-use Building",AD594,Data!AB591)))</f>
        <v>0</v>
      </c>
      <c r="L590">
        <f>IF(Transport!$H$4="Multi-unit Residential",Data!L591,IF(Transport!$H$4="Education",Data!AT591,IF(Transport!$H$4="Mixed-use Building",AE594,Data!AC591)))</f>
        <v>0</v>
      </c>
      <c r="M590">
        <f>IF(Transport!$H$4="Multi-unit Residential",Data!M591,IF(Transport!$H$4="Education",Data!AU591,IF(Transport!$H$4="Mixed-use Building",AF594,Data!AD591)))</f>
        <v>0.02</v>
      </c>
      <c r="N590">
        <f>IF(Transport!$H$4="Multi-unit Residential",Data!N591,IF(Transport!$H$4="Education",Data!AV591,IF(Transport!$H$4="Mixed-use Building",AG594,Data!AE591)))</f>
        <v>1.10909521091813</v>
      </c>
      <c r="O590">
        <f>IF(Transport!$H$4="Multi-unit Residential",Data!O591,IF(Transport!$H$4="Education",Data!AW591,IF(Transport!$H$4="Mixed-use Building",AH594,Data!AF591)))</f>
        <v>174.8721658</v>
      </c>
      <c r="P590">
        <f>IF(Transport!$H$4="Multi-unit Residential",Data!P591,IF(Transport!$H$4="Education",Data!AX591,IF(Transport!$H$4="Mixed-use Building",AI594,Data!AG591)))</f>
        <v>-37.028559270000002</v>
      </c>
    </row>
    <row r="591" spans="1:16" x14ac:dyDescent="0.55000000000000004">
      <c r="A591">
        <f>IF(Transport!$H$4="Multi-unit Residential",Data!A592,IF(Transport!$H$4="Education",Data!AI592,IF(Transport!$H$4="Mixed-use Building",T595,Data!R592)))</f>
        <v>160000</v>
      </c>
      <c r="B591" t="str">
        <f>IF(Transport!$H$4="Multi-unit Residential",Data!B592,IF(Transport!$H$4="Education",Data!AJ592,IF(Transport!$H$4="Mixed-use Building",U595,Data!S592)))</f>
        <v>Rowandale East</v>
      </c>
      <c r="C591" t="str">
        <f>IF(Transport!$H$4="Multi-unit Residential",Data!C592,IF(Transport!$H$4="Education",Data!AK592,IF(Transport!$H$4="Mixed-use Building",V595,Data!T592)))</f>
        <v>New Zealand</v>
      </c>
      <c r="D591">
        <f>IF(Transport!$H$4="Multi-unit Residential",Data!D592,IF(Transport!$H$4="Education",Data!AL592,IF(Transport!$H$4="Mixed-use Building",W595,Data!U592)))</f>
        <v>0</v>
      </c>
      <c r="E591">
        <f>IF(Transport!$H$4="Multi-unit Residential",Data!E592,IF(Transport!$H$4="Education",Data!AM592,IF(Transport!$H$4="Mixed-use Building",X595,Data!V592)))</f>
        <v>0</v>
      </c>
      <c r="F591">
        <f>IF(Transport!$H$4="Multi-unit Residential",Data!F592,IF(Transport!$H$4="Education",Data!AN592,IF(Transport!$H$4="Mixed-use Building",Y595,Data!W592)))</f>
        <v>0</v>
      </c>
      <c r="G591">
        <f>IF(Transport!$H$4="Multi-unit Residential",Data!G592,IF(Transport!$H$4="Education",Data!AO592,IF(Transport!$H$4="Mixed-use Building",Z595,Data!X592)))</f>
        <v>0</v>
      </c>
      <c r="H591">
        <f>IF(Transport!$H$4="Multi-unit Residential",Data!H592,IF(Transport!$H$4="Education",Data!AP592,IF(Transport!$H$4="Mixed-use Building",AA595,Data!Y592)))</f>
        <v>0</v>
      </c>
      <c r="I591">
        <f>IF(Transport!$H$4="Multi-unit Residential",Data!I592,IF(Transport!$H$4="Education",Data!AQ592,IF(Transport!$H$4="Mixed-use Building",AB595,Data!Z592)))</f>
        <v>0</v>
      </c>
      <c r="J591">
        <f>IF(Transport!$H$4="Multi-unit Residential",Data!J592,IF(Transport!$H$4="Education",Data!AR592,IF(Transport!$H$4="Mixed-use Building",AC595,Data!AA592)))</f>
        <v>0</v>
      </c>
      <c r="K591">
        <f>IF(Transport!$H$4="Multi-unit Residential",Data!K592,IF(Transport!$H$4="Education",Data!AS592,IF(Transport!$H$4="Mixed-use Building",AD595,Data!AB592)))</f>
        <v>0</v>
      </c>
      <c r="L591">
        <f>IF(Transport!$H$4="Multi-unit Residential",Data!L592,IF(Transport!$H$4="Education",Data!AT592,IF(Transport!$H$4="Mixed-use Building",AE595,Data!AC592)))</f>
        <v>1</v>
      </c>
      <c r="M591">
        <f>IF(Transport!$H$4="Multi-unit Residential",Data!M592,IF(Transport!$H$4="Education",Data!AU592,IF(Transport!$H$4="Mixed-use Building",AF595,Data!AD592)))</f>
        <v>0.02</v>
      </c>
      <c r="N591" t="str">
        <f>IF(Transport!$H$4="Multi-unit Residential",Data!N592,IF(Transport!$H$4="Education",Data!AV592,IF(Transport!$H$4="Mixed-use Building",AG595,Data!AE592)))</f>
        <v>?</v>
      </c>
      <c r="O591">
        <f>IF(Transport!$H$4="Multi-unit Residential",Data!O592,IF(Transport!$H$4="Education",Data!AW592,IF(Transport!$H$4="Mixed-use Building",AH595,Data!AF592)))</f>
        <v>174.88087909999999</v>
      </c>
      <c r="P591">
        <f>IF(Transport!$H$4="Multi-unit Residential",Data!P592,IF(Transport!$H$4="Education",Data!AX592,IF(Transport!$H$4="Mixed-use Building",AI595,Data!AG592)))</f>
        <v>-37.025293609999999</v>
      </c>
    </row>
    <row r="592" spans="1:16" x14ac:dyDescent="0.55000000000000004">
      <c r="A592">
        <f>IF(Transport!$H$4="Multi-unit Residential",Data!A593,IF(Transport!$H$4="Education",Data!AI593,IF(Transport!$H$4="Mixed-use Building",T596,Data!R593)))</f>
        <v>160100</v>
      </c>
      <c r="B592" t="str">
        <f>IF(Transport!$H$4="Multi-unit Residential",Data!B593,IF(Transport!$H$4="Education",Data!AJ593,IF(Transport!$H$4="Mixed-use Building",U596,Data!S593)))</f>
        <v>Manurewa Central</v>
      </c>
      <c r="C592" t="str">
        <f>IF(Transport!$H$4="Multi-unit Residential",Data!C593,IF(Transport!$H$4="Education",Data!AK593,IF(Transport!$H$4="Mixed-use Building",V596,Data!T593)))</f>
        <v>New Zealand</v>
      </c>
      <c r="D592">
        <f>IF(Transport!$H$4="Multi-unit Residential",Data!D593,IF(Transport!$H$4="Education",Data!AL593,IF(Transport!$H$4="Mixed-use Building",W596,Data!U593)))</f>
        <v>0</v>
      </c>
      <c r="E592">
        <f>IF(Transport!$H$4="Multi-unit Residential",Data!E593,IF(Transport!$H$4="Education",Data!AM593,IF(Transport!$H$4="Mixed-use Building",X596,Data!V593)))</f>
        <v>0</v>
      </c>
      <c r="F592">
        <f>IF(Transport!$H$4="Multi-unit Residential",Data!F593,IF(Transport!$H$4="Education",Data!AN593,IF(Transport!$H$4="Mixed-use Building",Y596,Data!W593)))</f>
        <v>0</v>
      </c>
      <c r="G592">
        <f>IF(Transport!$H$4="Multi-unit Residential",Data!G593,IF(Transport!$H$4="Education",Data!AO593,IF(Transport!$H$4="Mixed-use Building",Z596,Data!X593)))</f>
        <v>0</v>
      </c>
      <c r="H592">
        <f>IF(Transport!$H$4="Multi-unit Residential",Data!H593,IF(Transport!$H$4="Education",Data!AP593,IF(Transport!$H$4="Mixed-use Building",AA596,Data!Y593)))</f>
        <v>0.95</v>
      </c>
      <c r="I592">
        <f>IF(Transport!$H$4="Multi-unit Residential",Data!I593,IF(Transport!$H$4="Education",Data!AQ593,IF(Transport!$H$4="Mixed-use Building",AB596,Data!Z593)))</f>
        <v>0</v>
      </c>
      <c r="J592">
        <f>IF(Transport!$H$4="Multi-unit Residential",Data!J593,IF(Transport!$H$4="Education",Data!AR593,IF(Transport!$H$4="Mixed-use Building",AC596,Data!AA593)))</f>
        <v>0</v>
      </c>
      <c r="K592">
        <f>IF(Transport!$H$4="Multi-unit Residential",Data!K593,IF(Transport!$H$4="Education",Data!AS593,IF(Transport!$H$4="Mixed-use Building",AD596,Data!AB593)))</f>
        <v>0</v>
      </c>
      <c r="L592">
        <f>IF(Transport!$H$4="Multi-unit Residential",Data!L593,IF(Transport!$H$4="Education",Data!AT593,IF(Transport!$H$4="Mixed-use Building",AE596,Data!AC593)))</f>
        <v>0.05</v>
      </c>
      <c r="M592">
        <f>IF(Transport!$H$4="Multi-unit Residential",Data!M593,IF(Transport!$H$4="Education",Data!AU593,IF(Transport!$H$4="Mixed-use Building",AF596,Data!AD593)))</f>
        <v>0.02</v>
      </c>
      <c r="N592">
        <f>IF(Transport!$H$4="Multi-unit Residential",Data!N593,IF(Transport!$H$4="Education",Data!AV593,IF(Transport!$H$4="Mixed-use Building",AG596,Data!AE593)))</f>
        <v>4.1285339539527603</v>
      </c>
      <c r="O592">
        <f>IF(Transport!$H$4="Multi-unit Residential",Data!O593,IF(Transport!$H$4="Education",Data!AW593,IF(Transport!$H$4="Mixed-use Building",AH596,Data!AF593)))</f>
        <v>174.8914723</v>
      </c>
      <c r="P592">
        <f>IF(Transport!$H$4="Multi-unit Residential",Data!P593,IF(Transport!$H$4="Education",Data!AX593,IF(Transport!$H$4="Mixed-use Building",AI596,Data!AG593)))</f>
        <v>-37.02111515</v>
      </c>
    </row>
    <row r="593" spans="1:16" x14ac:dyDescent="0.55000000000000004">
      <c r="A593">
        <f>IF(Transport!$H$4="Multi-unit Residential",Data!A594,IF(Transport!$H$4="Education",Data!AI594,IF(Transport!$H$4="Mixed-use Building",T597,Data!R594)))</f>
        <v>160200</v>
      </c>
      <c r="B593" t="str">
        <f>IF(Transport!$H$4="Multi-unit Residential",Data!B594,IF(Transport!$H$4="Education",Data!AJ594,IF(Transport!$H$4="Mixed-use Building",U597,Data!S594)))</f>
        <v>Weymouth North</v>
      </c>
      <c r="C593" t="str">
        <f>IF(Transport!$H$4="Multi-unit Residential",Data!C594,IF(Transport!$H$4="Education",Data!AK594,IF(Transport!$H$4="Mixed-use Building",V597,Data!T594)))</f>
        <v>New Zealand</v>
      </c>
      <c r="D593">
        <f>IF(Transport!$H$4="Multi-unit Residential",Data!D594,IF(Transport!$H$4="Education",Data!AL594,IF(Transport!$H$4="Mixed-use Building",W597,Data!U594)))</f>
        <v>0</v>
      </c>
      <c r="E593">
        <f>IF(Transport!$H$4="Multi-unit Residential",Data!E594,IF(Transport!$H$4="Education",Data!AM594,IF(Transport!$H$4="Mixed-use Building",X597,Data!V594)))</f>
        <v>0</v>
      </c>
      <c r="F593">
        <f>IF(Transport!$H$4="Multi-unit Residential",Data!F594,IF(Transport!$H$4="Education",Data!AN594,IF(Transport!$H$4="Mixed-use Building",Y597,Data!W594)))</f>
        <v>0</v>
      </c>
      <c r="G593">
        <f>IF(Transport!$H$4="Multi-unit Residential",Data!G594,IF(Transport!$H$4="Education",Data!AO594,IF(Transport!$H$4="Mixed-use Building",Z597,Data!X594)))</f>
        <v>0</v>
      </c>
      <c r="H593">
        <f>IF(Transport!$H$4="Multi-unit Residential",Data!H594,IF(Transport!$H$4="Education",Data!AP594,IF(Transport!$H$4="Mixed-use Building",AA597,Data!Y594)))</f>
        <v>1</v>
      </c>
      <c r="I593">
        <f>IF(Transport!$H$4="Multi-unit Residential",Data!I594,IF(Transport!$H$4="Education",Data!AQ594,IF(Transport!$H$4="Mixed-use Building",AB597,Data!Z594)))</f>
        <v>0</v>
      </c>
      <c r="J593">
        <f>IF(Transport!$H$4="Multi-unit Residential",Data!J594,IF(Transport!$H$4="Education",Data!AR594,IF(Transport!$H$4="Mixed-use Building",AC597,Data!AA594)))</f>
        <v>0</v>
      </c>
      <c r="K593">
        <f>IF(Transport!$H$4="Multi-unit Residential",Data!K594,IF(Transport!$H$4="Education",Data!AS594,IF(Transport!$H$4="Mixed-use Building",AD597,Data!AB594)))</f>
        <v>0</v>
      </c>
      <c r="L593">
        <f>IF(Transport!$H$4="Multi-unit Residential",Data!L594,IF(Transport!$H$4="Education",Data!AT594,IF(Transport!$H$4="Mixed-use Building",AE597,Data!AC594)))</f>
        <v>0</v>
      </c>
      <c r="M593">
        <f>IF(Transport!$H$4="Multi-unit Residential",Data!M594,IF(Transport!$H$4="Education",Data!AU594,IF(Transport!$H$4="Mixed-use Building",AF597,Data!AD594)))</f>
        <v>0.02</v>
      </c>
      <c r="N593" t="str">
        <f>IF(Transport!$H$4="Multi-unit Residential",Data!N594,IF(Transport!$H$4="Education",Data!AV594,IF(Transport!$H$4="Mixed-use Building",AG597,Data!AE594)))</f>
        <v>?</v>
      </c>
      <c r="O593">
        <f>IF(Transport!$H$4="Multi-unit Residential",Data!O594,IF(Transport!$H$4="Education",Data!AW594,IF(Transport!$H$4="Mixed-use Building",AH597,Data!AF594)))</f>
        <v>174.86530680000001</v>
      </c>
      <c r="P593">
        <f>IF(Transport!$H$4="Multi-unit Residential",Data!P594,IF(Transport!$H$4="Education",Data!AX594,IF(Transport!$H$4="Mixed-use Building",AI597,Data!AG594)))</f>
        <v>-37.03938307</v>
      </c>
    </row>
    <row r="594" spans="1:16" x14ac:dyDescent="0.55000000000000004">
      <c r="A594">
        <f>IF(Transport!$H$4="Multi-unit Residential",Data!A595,IF(Transport!$H$4="Education",Data!AI595,IF(Transport!$H$4="Mixed-use Building",T598,Data!R595)))</f>
        <v>160300</v>
      </c>
      <c r="B594" t="str">
        <f>IF(Transport!$H$4="Multi-unit Residential",Data!B595,IF(Transport!$H$4="Education",Data!AJ595,IF(Transport!$H$4="Mixed-use Building",U598,Data!S595)))</f>
        <v>Hillpark South</v>
      </c>
      <c r="C594" t="str">
        <f>IF(Transport!$H$4="Multi-unit Residential",Data!C595,IF(Transport!$H$4="Education",Data!AK595,IF(Transport!$H$4="Mixed-use Building",V598,Data!T595)))</f>
        <v>New Zealand</v>
      </c>
      <c r="D594">
        <f>IF(Transport!$H$4="Multi-unit Residential",Data!D595,IF(Transport!$H$4="Education",Data!AL595,IF(Transport!$H$4="Mixed-use Building",W598,Data!U595)))</f>
        <v>0</v>
      </c>
      <c r="E594">
        <f>IF(Transport!$H$4="Multi-unit Residential",Data!E595,IF(Transport!$H$4="Education",Data!AM595,IF(Transport!$H$4="Mixed-use Building",X598,Data!V595)))</f>
        <v>0</v>
      </c>
      <c r="F594">
        <f>IF(Transport!$H$4="Multi-unit Residential",Data!F595,IF(Transport!$H$4="Education",Data!AN595,IF(Transport!$H$4="Mixed-use Building",Y598,Data!W595)))</f>
        <v>0</v>
      </c>
      <c r="G594">
        <f>IF(Transport!$H$4="Multi-unit Residential",Data!G595,IF(Transport!$H$4="Education",Data!AO595,IF(Transport!$H$4="Mixed-use Building",Z598,Data!X595)))</f>
        <v>0</v>
      </c>
      <c r="H594">
        <f>IF(Transport!$H$4="Multi-unit Residential",Data!H595,IF(Transport!$H$4="Education",Data!AP595,IF(Transport!$H$4="Mixed-use Building",AA598,Data!Y595)))</f>
        <v>0.88</v>
      </c>
      <c r="I594">
        <f>IF(Transport!$H$4="Multi-unit Residential",Data!I595,IF(Transport!$H$4="Education",Data!AQ595,IF(Transport!$H$4="Mixed-use Building",AB598,Data!Z595)))</f>
        <v>0</v>
      </c>
      <c r="J594">
        <f>IF(Transport!$H$4="Multi-unit Residential",Data!J595,IF(Transport!$H$4="Education",Data!AR595,IF(Transport!$H$4="Mixed-use Building",AC598,Data!AA595)))</f>
        <v>0</v>
      </c>
      <c r="K594">
        <f>IF(Transport!$H$4="Multi-unit Residential",Data!K595,IF(Transport!$H$4="Education",Data!AS595,IF(Transport!$H$4="Mixed-use Building",AD598,Data!AB595)))</f>
        <v>0</v>
      </c>
      <c r="L594">
        <f>IF(Transport!$H$4="Multi-unit Residential",Data!L595,IF(Transport!$H$4="Education",Data!AT595,IF(Transport!$H$4="Mixed-use Building",AE598,Data!AC595)))</f>
        <v>0.12</v>
      </c>
      <c r="M594">
        <f>IF(Transport!$H$4="Multi-unit Residential",Data!M595,IF(Transport!$H$4="Education",Data!AU595,IF(Transport!$H$4="Mixed-use Building",AF598,Data!AD595)))</f>
        <v>0.02</v>
      </c>
      <c r="N594">
        <f>IF(Transport!$H$4="Multi-unit Residential",Data!N595,IF(Transport!$H$4="Education",Data!AV595,IF(Transport!$H$4="Mixed-use Building",AG598,Data!AE595)))</f>
        <v>0.467489876045733</v>
      </c>
      <c r="O594">
        <f>IF(Transport!$H$4="Multi-unit Residential",Data!O595,IF(Transport!$H$4="Education",Data!AW595,IF(Transport!$H$4="Mixed-use Building",AH598,Data!AF595)))</f>
        <v>174.9004247</v>
      </c>
      <c r="P594">
        <f>IF(Transport!$H$4="Multi-unit Residential",Data!P595,IF(Transport!$H$4="Education",Data!AX595,IF(Transport!$H$4="Mixed-use Building",AI598,Data!AG595)))</f>
        <v>-37.017170819999997</v>
      </c>
    </row>
    <row r="595" spans="1:16" x14ac:dyDescent="0.55000000000000004">
      <c r="A595">
        <f>IF(Transport!$H$4="Multi-unit Residential",Data!A596,IF(Transport!$H$4="Education",Data!AI596,IF(Transport!$H$4="Mixed-use Building",T599,Data!R596)))</f>
        <v>160400</v>
      </c>
      <c r="B595" t="str">
        <f>IF(Transport!$H$4="Multi-unit Residential",Data!B596,IF(Transport!$H$4="Education",Data!AJ596,IF(Transport!$H$4="Mixed-use Building",U599,Data!S596)))</f>
        <v>Alfriston</v>
      </c>
      <c r="C595" t="str">
        <f>IF(Transport!$H$4="Multi-unit Residential",Data!C596,IF(Transport!$H$4="Education",Data!AK596,IF(Transport!$H$4="Mixed-use Building",V599,Data!T596)))</f>
        <v>New Zealand</v>
      </c>
      <c r="D595">
        <f>IF(Transport!$H$4="Multi-unit Residential",Data!D596,IF(Transport!$H$4="Education",Data!AL596,IF(Transport!$H$4="Mixed-use Building",W599,Data!U596)))</f>
        <v>0</v>
      </c>
      <c r="E595">
        <f>IF(Transport!$H$4="Multi-unit Residential",Data!E596,IF(Transport!$H$4="Education",Data!AM596,IF(Transport!$H$4="Mixed-use Building",X599,Data!V596)))</f>
        <v>0</v>
      </c>
      <c r="F595">
        <f>IF(Transport!$H$4="Multi-unit Residential",Data!F596,IF(Transport!$H$4="Education",Data!AN596,IF(Transport!$H$4="Mixed-use Building",Y599,Data!W596)))</f>
        <v>0</v>
      </c>
      <c r="G595">
        <f>IF(Transport!$H$4="Multi-unit Residential",Data!G596,IF(Transport!$H$4="Education",Data!AO596,IF(Transport!$H$4="Mixed-use Building",Z599,Data!X596)))</f>
        <v>0</v>
      </c>
      <c r="H595">
        <f>IF(Transport!$H$4="Multi-unit Residential",Data!H596,IF(Transport!$H$4="Education",Data!AP596,IF(Transport!$H$4="Mixed-use Building",AA599,Data!Y596)))</f>
        <v>1</v>
      </c>
      <c r="I595">
        <f>IF(Transport!$H$4="Multi-unit Residential",Data!I596,IF(Transport!$H$4="Education",Data!AQ596,IF(Transport!$H$4="Mixed-use Building",AB599,Data!Z596)))</f>
        <v>0</v>
      </c>
      <c r="J595">
        <f>IF(Transport!$H$4="Multi-unit Residential",Data!J596,IF(Transport!$H$4="Education",Data!AR596,IF(Transport!$H$4="Mixed-use Building",AC599,Data!AA596)))</f>
        <v>0</v>
      </c>
      <c r="K595">
        <f>IF(Transport!$H$4="Multi-unit Residential",Data!K596,IF(Transport!$H$4="Education",Data!AS596,IF(Transport!$H$4="Mixed-use Building",AD599,Data!AB596)))</f>
        <v>0</v>
      </c>
      <c r="L595">
        <f>IF(Transport!$H$4="Multi-unit Residential",Data!L596,IF(Transport!$H$4="Education",Data!AT596,IF(Transport!$H$4="Mixed-use Building",AE599,Data!AC596)))</f>
        <v>0</v>
      </c>
      <c r="M595">
        <f>IF(Transport!$H$4="Multi-unit Residential",Data!M596,IF(Transport!$H$4="Education",Data!AU596,IF(Transport!$H$4="Mixed-use Building",AF599,Data!AD596)))</f>
        <v>0.02</v>
      </c>
      <c r="N595" t="str">
        <f>IF(Transport!$H$4="Multi-unit Residential",Data!N596,IF(Transport!$H$4="Education",Data!AV596,IF(Transport!$H$4="Mixed-use Building",AG599,Data!AE596)))</f>
        <v>?</v>
      </c>
      <c r="O595">
        <f>IF(Transport!$H$4="Multi-unit Residential",Data!O596,IF(Transport!$H$4="Education",Data!AW596,IF(Transport!$H$4="Mixed-use Building",AH599,Data!AF596)))</f>
        <v>174.92190590000001</v>
      </c>
      <c r="P595">
        <f>IF(Transport!$H$4="Multi-unit Residential",Data!P596,IF(Transport!$H$4="Education",Data!AX596,IF(Transport!$H$4="Mixed-use Building",AI599,Data!AG596)))</f>
        <v>-37.011188160000003</v>
      </c>
    </row>
    <row r="596" spans="1:16" x14ac:dyDescent="0.55000000000000004">
      <c r="A596">
        <f>IF(Transport!$H$4="Multi-unit Residential",Data!A597,IF(Transport!$H$4="Education",Data!AI597,IF(Transport!$H$4="Mixed-use Building",T600,Data!R597)))</f>
        <v>160500</v>
      </c>
      <c r="B596" t="str">
        <f>IF(Transport!$H$4="Multi-unit Residential",Data!B597,IF(Transport!$H$4="Education",Data!AJ597,IF(Transport!$H$4="Mixed-use Building",U600,Data!S597)))</f>
        <v>Weymouth East</v>
      </c>
      <c r="C596" t="str">
        <f>IF(Transport!$H$4="Multi-unit Residential",Data!C597,IF(Transport!$H$4="Education",Data!AK597,IF(Transport!$H$4="Mixed-use Building",V600,Data!T597)))</f>
        <v>New Zealand</v>
      </c>
      <c r="D596">
        <f>IF(Transport!$H$4="Multi-unit Residential",Data!D597,IF(Transport!$H$4="Education",Data!AL597,IF(Transport!$H$4="Mixed-use Building",W600,Data!U597)))</f>
        <v>0</v>
      </c>
      <c r="E596">
        <f>IF(Transport!$H$4="Multi-unit Residential",Data!E597,IF(Transport!$H$4="Education",Data!AM597,IF(Transport!$H$4="Mixed-use Building",X600,Data!V597)))</f>
        <v>0</v>
      </c>
      <c r="F596">
        <f>IF(Transport!$H$4="Multi-unit Residential",Data!F597,IF(Transport!$H$4="Education",Data!AN597,IF(Transport!$H$4="Mixed-use Building",Y600,Data!W597)))</f>
        <v>0</v>
      </c>
      <c r="G596">
        <f>IF(Transport!$H$4="Multi-unit Residential",Data!G597,IF(Transport!$H$4="Education",Data!AO597,IF(Transport!$H$4="Mixed-use Building",Z600,Data!X597)))</f>
        <v>0</v>
      </c>
      <c r="H596">
        <f>IF(Transport!$H$4="Multi-unit Residential",Data!H597,IF(Transport!$H$4="Education",Data!AP597,IF(Transport!$H$4="Mixed-use Building",AA600,Data!Y597)))</f>
        <v>0.67</v>
      </c>
      <c r="I596">
        <f>IF(Transport!$H$4="Multi-unit Residential",Data!I597,IF(Transport!$H$4="Education",Data!AQ597,IF(Transport!$H$4="Mixed-use Building",AB600,Data!Z597)))</f>
        <v>0</v>
      </c>
      <c r="J596">
        <f>IF(Transport!$H$4="Multi-unit Residential",Data!J597,IF(Transport!$H$4="Education",Data!AR597,IF(Transport!$H$4="Mixed-use Building",AC600,Data!AA597)))</f>
        <v>0</v>
      </c>
      <c r="K596">
        <f>IF(Transport!$H$4="Multi-unit Residential",Data!K597,IF(Transport!$H$4="Education",Data!AS597,IF(Transport!$H$4="Mixed-use Building",AD600,Data!AB597)))</f>
        <v>0</v>
      </c>
      <c r="L596">
        <f>IF(Transport!$H$4="Multi-unit Residential",Data!L597,IF(Transport!$H$4="Education",Data!AT597,IF(Transport!$H$4="Mixed-use Building",AE600,Data!AC597)))</f>
        <v>0.33</v>
      </c>
      <c r="M596">
        <f>IF(Transport!$H$4="Multi-unit Residential",Data!M597,IF(Transport!$H$4="Education",Data!AU597,IF(Transport!$H$4="Mixed-use Building",AF600,Data!AD597)))</f>
        <v>0.02</v>
      </c>
      <c r="N596">
        <f>IF(Transport!$H$4="Multi-unit Residential",Data!N597,IF(Transport!$H$4="Education",Data!AV597,IF(Transport!$H$4="Mixed-use Building",AG600,Data!AE597)))</f>
        <v>0.70930600164820801</v>
      </c>
      <c r="O596">
        <f>IF(Transport!$H$4="Multi-unit Residential",Data!O597,IF(Transport!$H$4="Education",Data!AW597,IF(Transport!$H$4="Mixed-use Building",AH600,Data!AF597)))</f>
        <v>174.87760689999999</v>
      </c>
      <c r="P596">
        <f>IF(Transport!$H$4="Multi-unit Residential",Data!P597,IF(Transport!$H$4="Education",Data!AX597,IF(Transport!$H$4="Mixed-use Building",AI600,Data!AG597)))</f>
        <v>-37.037349880000001</v>
      </c>
    </row>
    <row r="597" spans="1:16" x14ac:dyDescent="0.55000000000000004">
      <c r="A597">
        <f>IF(Transport!$H$4="Multi-unit Residential",Data!A598,IF(Transport!$H$4="Education",Data!AI598,IF(Transport!$H$4="Mixed-use Building",T601,Data!R598)))</f>
        <v>160600</v>
      </c>
      <c r="B597" t="str">
        <f>IF(Transport!$H$4="Multi-unit Residential",Data!B598,IF(Transport!$H$4="Education",Data!AJ598,IF(Transport!$H$4="Mixed-use Building",U601,Data!S598)))</f>
        <v>Leabank</v>
      </c>
      <c r="C597" t="str">
        <f>IF(Transport!$H$4="Multi-unit Residential",Data!C598,IF(Transport!$H$4="Education",Data!AK598,IF(Transport!$H$4="Mixed-use Building",V601,Data!T598)))</f>
        <v>New Zealand</v>
      </c>
      <c r="D597">
        <f>IF(Transport!$H$4="Multi-unit Residential",Data!D598,IF(Transport!$H$4="Education",Data!AL598,IF(Transport!$H$4="Mixed-use Building",W601,Data!U598)))</f>
        <v>0</v>
      </c>
      <c r="E597">
        <f>IF(Transport!$H$4="Multi-unit Residential",Data!E598,IF(Transport!$H$4="Education",Data!AM598,IF(Transport!$H$4="Mixed-use Building",X601,Data!V598)))</f>
        <v>0</v>
      </c>
      <c r="F597">
        <f>IF(Transport!$H$4="Multi-unit Residential",Data!F598,IF(Transport!$H$4="Education",Data!AN598,IF(Transport!$H$4="Mixed-use Building",Y601,Data!W598)))</f>
        <v>0</v>
      </c>
      <c r="G597">
        <f>IF(Transport!$H$4="Multi-unit Residential",Data!G598,IF(Transport!$H$4="Education",Data!AO598,IF(Transport!$H$4="Mixed-use Building",Z601,Data!X598)))</f>
        <v>0</v>
      </c>
      <c r="H597">
        <f>IF(Transport!$H$4="Multi-unit Residential",Data!H598,IF(Transport!$H$4="Education",Data!AP598,IF(Transport!$H$4="Mixed-use Building",AA601,Data!Y598)))</f>
        <v>1</v>
      </c>
      <c r="I597">
        <f>IF(Transport!$H$4="Multi-unit Residential",Data!I598,IF(Transport!$H$4="Education",Data!AQ598,IF(Transport!$H$4="Mixed-use Building",AB601,Data!Z598)))</f>
        <v>0</v>
      </c>
      <c r="J597">
        <f>IF(Transport!$H$4="Multi-unit Residential",Data!J598,IF(Transport!$H$4="Education",Data!AR598,IF(Transport!$H$4="Mixed-use Building",AC601,Data!AA598)))</f>
        <v>0</v>
      </c>
      <c r="K597">
        <f>IF(Transport!$H$4="Multi-unit Residential",Data!K598,IF(Transport!$H$4="Education",Data!AS598,IF(Transport!$H$4="Mixed-use Building",AD601,Data!AB598)))</f>
        <v>0</v>
      </c>
      <c r="L597">
        <f>IF(Transport!$H$4="Multi-unit Residential",Data!L598,IF(Transport!$H$4="Education",Data!AT598,IF(Transport!$H$4="Mixed-use Building",AE601,Data!AC598)))</f>
        <v>0</v>
      </c>
      <c r="M597">
        <f>IF(Transport!$H$4="Multi-unit Residential",Data!M598,IF(Transport!$H$4="Education",Data!AU598,IF(Transport!$H$4="Mixed-use Building",AF601,Data!AD598)))</f>
        <v>0.02</v>
      </c>
      <c r="N597">
        <f>IF(Transport!$H$4="Multi-unit Residential",Data!N598,IF(Transport!$H$4="Education",Data!AV598,IF(Transport!$H$4="Mixed-use Building",AG601,Data!AE598)))</f>
        <v>0.58132185255598101</v>
      </c>
      <c r="O597">
        <f>IF(Transport!$H$4="Multi-unit Residential",Data!O598,IF(Transport!$H$4="Education",Data!AW598,IF(Transport!$H$4="Mixed-use Building",AH601,Data!AF598)))</f>
        <v>174.88734349999999</v>
      </c>
      <c r="P597">
        <f>IF(Transport!$H$4="Multi-unit Residential",Data!P598,IF(Transport!$H$4="Education",Data!AX598,IF(Transport!$H$4="Mixed-use Building",AI601,Data!AG598)))</f>
        <v>-37.032196540000001</v>
      </c>
    </row>
    <row r="598" spans="1:16" x14ac:dyDescent="0.55000000000000004">
      <c r="A598">
        <f>IF(Transport!$H$4="Multi-unit Residential",Data!A599,IF(Transport!$H$4="Education",Data!AI599,IF(Transport!$H$4="Mixed-use Building",T602,Data!R599)))</f>
        <v>160700</v>
      </c>
      <c r="B598" t="str">
        <f>IF(Transport!$H$4="Multi-unit Residential",Data!B599,IF(Transport!$H$4="Education",Data!AJ599,IF(Transport!$H$4="Mixed-use Building",U602,Data!S599)))</f>
        <v>Weymouth South</v>
      </c>
      <c r="C598" t="str">
        <f>IF(Transport!$H$4="Multi-unit Residential",Data!C599,IF(Transport!$H$4="Education",Data!AK599,IF(Transport!$H$4="Mixed-use Building",V602,Data!T599)))</f>
        <v>New Zealand</v>
      </c>
      <c r="D598">
        <f>IF(Transport!$H$4="Multi-unit Residential",Data!D599,IF(Transport!$H$4="Education",Data!AL599,IF(Transport!$H$4="Mixed-use Building",W602,Data!U599)))</f>
        <v>0</v>
      </c>
      <c r="E598">
        <f>IF(Transport!$H$4="Multi-unit Residential",Data!E599,IF(Transport!$H$4="Education",Data!AM599,IF(Transport!$H$4="Mixed-use Building",X602,Data!V599)))</f>
        <v>0</v>
      </c>
      <c r="F598">
        <f>IF(Transport!$H$4="Multi-unit Residential",Data!F599,IF(Transport!$H$4="Education",Data!AN599,IF(Transport!$H$4="Mixed-use Building",Y602,Data!W599)))</f>
        <v>0</v>
      </c>
      <c r="G598">
        <f>IF(Transport!$H$4="Multi-unit Residential",Data!G599,IF(Transport!$H$4="Education",Data!AO599,IF(Transport!$H$4="Mixed-use Building",Z602,Data!X599)))</f>
        <v>0</v>
      </c>
      <c r="H598">
        <f>IF(Transport!$H$4="Multi-unit Residential",Data!H599,IF(Transport!$H$4="Education",Data!AP599,IF(Transport!$H$4="Mixed-use Building",AA602,Data!Y599)))</f>
        <v>0.82</v>
      </c>
      <c r="I598">
        <f>IF(Transport!$H$4="Multi-unit Residential",Data!I599,IF(Transport!$H$4="Education",Data!AQ599,IF(Transport!$H$4="Mixed-use Building",AB602,Data!Z599)))</f>
        <v>0</v>
      </c>
      <c r="J598">
        <f>IF(Transport!$H$4="Multi-unit Residential",Data!J599,IF(Transport!$H$4="Education",Data!AR599,IF(Transport!$H$4="Mixed-use Building",AC602,Data!AA599)))</f>
        <v>0</v>
      </c>
      <c r="K598">
        <f>IF(Transport!$H$4="Multi-unit Residential",Data!K599,IF(Transport!$H$4="Education",Data!AS599,IF(Transport!$H$4="Mixed-use Building",AD602,Data!AB599)))</f>
        <v>0</v>
      </c>
      <c r="L598">
        <f>IF(Transport!$H$4="Multi-unit Residential",Data!L599,IF(Transport!$H$4="Education",Data!AT599,IF(Transport!$H$4="Mixed-use Building",AE602,Data!AC599)))</f>
        <v>0.18</v>
      </c>
      <c r="M598">
        <f>IF(Transport!$H$4="Multi-unit Residential",Data!M599,IF(Transport!$H$4="Education",Data!AU599,IF(Transport!$H$4="Mixed-use Building",AF602,Data!AD599)))</f>
        <v>0.02</v>
      </c>
      <c r="N598">
        <f>IF(Transport!$H$4="Multi-unit Residential",Data!N599,IF(Transport!$H$4="Education",Data!AV599,IF(Transport!$H$4="Mixed-use Building",AG602,Data!AE599)))</f>
        <v>0.155040892405578</v>
      </c>
      <c r="O598">
        <f>IF(Transport!$H$4="Multi-unit Residential",Data!O599,IF(Transport!$H$4="Education",Data!AW599,IF(Transport!$H$4="Mixed-use Building",AH602,Data!AF599)))</f>
        <v>174.86299550000001</v>
      </c>
      <c r="P598">
        <f>IF(Transport!$H$4="Multi-unit Residential",Data!P599,IF(Transport!$H$4="Education",Data!AX599,IF(Transport!$H$4="Mixed-use Building",AI602,Data!AG599)))</f>
        <v>-37.046824119999997</v>
      </c>
    </row>
    <row r="599" spans="1:16" x14ac:dyDescent="0.55000000000000004">
      <c r="A599">
        <f>IF(Transport!$H$4="Multi-unit Residential",Data!A600,IF(Transport!$H$4="Education",Data!AI600,IF(Transport!$H$4="Mixed-use Building",T603,Data!R600)))</f>
        <v>160800</v>
      </c>
      <c r="B599" t="str">
        <f>IF(Transport!$H$4="Multi-unit Residential",Data!B600,IF(Transport!$H$4="Education",Data!AJ600,IF(Transport!$H$4="Mixed-use Building",U603,Data!S600)))</f>
        <v>Manurewa East</v>
      </c>
      <c r="C599" t="str">
        <f>IF(Transport!$H$4="Multi-unit Residential",Data!C600,IF(Transport!$H$4="Education",Data!AK600,IF(Transport!$H$4="Mixed-use Building",V603,Data!T600)))</f>
        <v>New Zealand</v>
      </c>
      <c r="D599">
        <f>IF(Transport!$H$4="Multi-unit Residential",Data!D600,IF(Transport!$H$4="Education",Data!AL600,IF(Transport!$H$4="Mixed-use Building",W603,Data!U600)))</f>
        <v>0</v>
      </c>
      <c r="E599">
        <f>IF(Transport!$H$4="Multi-unit Residential",Data!E600,IF(Transport!$H$4="Education",Data!AM600,IF(Transport!$H$4="Mixed-use Building",X603,Data!V600)))</f>
        <v>0</v>
      </c>
      <c r="F599">
        <f>IF(Transport!$H$4="Multi-unit Residential",Data!F600,IF(Transport!$H$4="Education",Data!AN600,IF(Transport!$H$4="Mixed-use Building",Y603,Data!W600)))</f>
        <v>0</v>
      </c>
      <c r="G599">
        <f>IF(Transport!$H$4="Multi-unit Residential",Data!G600,IF(Transport!$H$4="Education",Data!AO600,IF(Transport!$H$4="Mixed-use Building",Z603,Data!X600)))</f>
        <v>0</v>
      </c>
      <c r="H599">
        <f>IF(Transport!$H$4="Multi-unit Residential",Data!H600,IF(Transport!$H$4="Education",Data!AP600,IF(Transport!$H$4="Mixed-use Building",AA603,Data!Y600)))</f>
        <v>1</v>
      </c>
      <c r="I599">
        <f>IF(Transport!$H$4="Multi-unit Residential",Data!I600,IF(Transport!$H$4="Education",Data!AQ600,IF(Transport!$H$4="Mixed-use Building",AB603,Data!Z600)))</f>
        <v>0</v>
      </c>
      <c r="J599">
        <f>IF(Transport!$H$4="Multi-unit Residential",Data!J600,IF(Transport!$H$4="Education",Data!AR600,IF(Transport!$H$4="Mixed-use Building",AC603,Data!AA600)))</f>
        <v>0</v>
      </c>
      <c r="K599">
        <f>IF(Transport!$H$4="Multi-unit Residential",Data!K600,IF(Transport!$H$4="Education",Data!AS600,IF(Transport!$H$4="Mixed-use Building",AD603,Data!AB600)))</f>
        <v>0</v>
      </c>
      <c r="L599">
        <f>IF(Transport!$H$4="Multi-unit Residential",Data!L600,IF(Transport!$H$4="Education",Data!AT600,IF(Transport!$H$4="Mixed-use Building",AE603,Data!AC600)))</f>
        <v>0</v>
      </c>
      <c r="M599">
        <f>IF(Transport!$H$4="Multi-unit Residential",Data!M600,IF(Transport!$H$4="Education",Data!AU600,IF(Transport!$H$4="Mixed-use Building",AF603,Data!AD600)))</f>
        <v>0.02</v>
      </c>
      <c r="N599">
        <f>IF(Transport!$H$4="Multi-unit Residential",Data!N600,IF(Transport!$H$4="Education",Data!AV600,IF(Transport!$H$4="Mixed-use Building",AG603,Data!AE600)))</f>
        <v>2.1266316516161301</v>
      </c>
      <c r="O599">
        <f>IF(Transport!$H$4="Multi-unit Residential",Data!O600,IF(Transport!$H$4="Education",Data!AW600,IF(Transport!$H$4="Mixed-use Building",AH603,Data!AF600)))</f>
        <v>174.9061093</v>
      </c>
      <c r="P599">
        <f>IF(Transport!$H$4="Multi-unit Residential",Data!P600,IF(Transport!$H$4="Education",Data!AX600,IF(Transport!$H$4="Mixed-use Building",AI603,Data!AG600)))</f>
        <v>-37.025838319999998</v>
      </c>
    </row>
    <row r="600" spans="1:16" x14ac:dyDescent="0.55000000000000004">
      <c r="A600">
        <f>IF(Transport!$H$4="Multi-unit Residential",Data!A601,IF(Transport!$H$4="Education",Data!AI601,IF(Transport!$H$4="Mixed-use Building",T604,Data!R601)))</f>
        <v>160900</v>
      </c>
      <c r="B600" t="str">
        <f>IF(Transport!$H$4="Multi-unit Residential",Data!B601,IF(Transport!$H$4="Education",Data!AJ601,IF(Transport!$H$4="Mixed-use Building",U604,Data!S601)))</f>
        <v>Manurewa South</v>
      </c>
      <c r="C600" t="str">
        <f>IF(Transport!$H$4="Multi-unit Residential",Data!C601,IF(Transport!$H$4="Education",Data!AK601,IF(Transport!$H$4="Mixed-use Building",V604,Data!T601)))</f>
        <v>New Zealand</v>
      </c>
      <c r="D600">
        <f>IF(Transport!$H$4="Multi-unit Residential",Data!D601,IF(Transport!$H$4="Education",Data!AL601,IF(Transport!$H$4="Mixed-use Building",W604,Data!U601)))</f>
        <v>0</v>
      </c>
      <c r="E600">
        <f>IF(Transport!$H$4="Multi-unit Residential",Data!E601,IF(Transport!$H$4="Education",Data!AM601,IF(Transport!$H$4="Mixed-use Building",X604,Data!V601)))</f>
        <v>0</v>
      </c>
      <c r="F600">
        <f>IF(Transport!$H$4="Multi-unit Residential",Data!F601,IF(Transport!$H$4="Education",Data!AN601,IF(Transport!$H$4="Mixed-use Building",Y604,Data!W601)))</f>
        <v>0</v>
      </c>
      <c r="G600">
        <f>IF(Transport!$H$4="Multi-unit Residential",Data!G601,IF(Transport!$H$4="Education",Data!AO601,IF(Transport!$H$4="Mixed-use Building",Z604,Data!X601)))</f>
        <v>0</v>
      </c>
      <c r="H600">
        <f>IF(Transport!$H$4="Multi-unit Residential",Data!H601,IF(Transport!$H$4="Education",Data!AP601,IF(Transport!$H$4="Mixed-use Building",AA604,Data!Y601)))</f>
        <v>1</v>
      </c>
      <c r="I600">
        <f>IF(Transport!$H$4="Multi-unit Residential",Data!I601,IF(Transport!$H$4="Education",Data!AQ601,IF(Transport!$H$4="Mixed-use Building",AB604,Data!Z601)))</f>
        <v>0</v>
      </c>
      <c r="J600">
        <f>IF(Transport!$H$4="Multi-unit Residential",Data!J601,IF(Transport!$H$4="Education",Data!AR601,IF(Transport!$H$4="Mixed-use Building",AC604,Data!AA601)))</f>
        <v>0</v>
      </c>
      <c r="K600">
        <f>IF(Transport!$H$4="Multi-unit Residential",Data!K601,IF(Transport!$H$4="Education",Data!AS601,IF(Transport!$H$4="Mixed-use Building",AD604,Data!AB601)))</f>
        <v>0</v>
      </c>
      <c r="L600">
        <f>IF(Transport!$H$4="Multi-unit Residential",Data!L601,IF(Transport!$H$4="Education",Data!AT601,IF(Transport!$H$4="Mixed-use Building",AE604,Data!AC601)))</f>
        <v>0</v>
      </c>
      <c r="M600">
        <f>IF(Transport!$H$4="Multi-unit Residential",Data!M601,IF(Transport!$H$4="Education",Data!AU601,IF(Transport!$H$4="Mixed-use Building",AF604,Data!AD601)))</f>
        <v>0.02</v>
      </c>
      <c r="N600">
        <f>IF(Transport!$H$4="Multi-unit Residential",Data!N601,IF(Transport!$H$4="Education",Data!AV601,IF(Transport!$H$4="Mixed-use Building",AG604,Data!AE601)))</f>
        <v>3.1122499172786</v>
      </c>
      <c r="O600">
        <f>IF(Transport!$H$4="Multi-unit Residential",Data!O601,IF(Transport!$H$4="Education",Data!AW601,IF(Transport!$H$4="Mixed-use Building",AH604,Data!AF601)))</f>
        <v>174.89971699999899</v>
      </c>
      <c r="P600">
        <f>IF(Transport!$H$4="Multi-unit Residential",Data!P601,IF(Transport!$H$4="Education",Data!AX601,IF(Transport!$H$4="Mixed-use Building",AI604,Data!AG601)))</f>
        <v>-37.031426879999998</v>
      </c>
    </row>
    <row r="601" spans="1:16" x14ac:dyDescent="0.55000000000000004">
      <c r="A601">
        <f>IF(Transport!$H$4="Multi-unit Residential",Data!A602,IF(Transport!$H$4="Education",Data!AI602,IF(Transport!$H$4="Mixed-use Building",T605,Data!R602)))</f>
        <v>161000</v>
      </c>
      <c r="B601" t="str">
        <f>IF(Transport!$H$4="Multi-unit Residential",Data!B602,IF(Transport!$H$4="Education",Data!AJ602,IF(Transport!$H$4="Mixed-use Building",U605,Data!S602)))</f>
        <v>Randwick Park East</v>
      </c>
      <c r="C601" t="str">
        <f>IF(Transport!$H$4="Multi-unit Residential",Data!C602,IF(Transport!$H$4="Education",Data!AK602,IF(Transport!$H$4="Mixed-use Building",V605,Data!T602)))</f>
        <v>New Zealand</v>
      </c>
      <c r="D601">
        <f>IF(Transport!$H$4="Multi-unit Residential",Data!D602,IF(Transport!$H$4="Education",Data!AL602,IF(Transport!$H$4="Mixed-use Building",W605,Data!U602)))</f>
        <v>0</v>
      </c>
      <c r="E601">
        <f>IF(Transport!$H$4="Multi-unit Residential",Data!E602,IF(Transport!$H$4="Education",Data!AM602,IF(Transport!$H$4="Mixed-use Building",X605,Data!V602)))</f>
        <v>0</v>
      </c>
      <c r="F601">
        <f>IF(Transport!$H$4="Multi-unit Residential",Data!F602,IF(Transport!$H$4="Education",Data!AN602,IF(Transport!$H$4="Mixed-use Building",Y605,Data!W602)))</f>
        <v>0</v>
      </c>
      <c r="G601">
        <f>IF(Transport!$H$4="Multi-unit Residential",Data!G602,IF(Transport!$H$4="Education",Data!AO602,IF(Transport!$H$4="Mixed-use Building",Z605,Data!X602)))</f>
        <v>0</v>
      </c>
      <c r="H601">
        <f>IF(Transport!$H$4="Multi-unit Residential",Data!H602,IF(Transport!$H$4="Education",Data!AP602,IF(Transport!$H$4="Mixed-use Building",AA605,Data!Y602)))</f>
        <v>1</v>
      </c>
      <c r="I601">
        <f>IF(Transport!$H$4="Multi-unit Residential",Data!I602,IF(Transport!$H$4="Education",Data!AQ602,IF(Transport!$H$4="Mixed-use Building",AB605,Data!Z602)))</f>
        <v>0</v>
      </c>
      <c r="J601">
        <f>IF(Transport!$H$4="Multi-unit Residential",Data!J602,IF(Transport!$H$4="Education",Data!AR602,IF(Transport!$H$4="Mixed-use Building",AC605,Data!AA602)))</f>
        <v>0</v>
      </c>
      <c r="K601">
        <f>IF(Transport!$H$4="Multi-unit Residential",Data!K602,IF(Transport!$H$4="Education",Data!AS602,IF(Transport!$H$4="Mixed-use Building",AD605,Data!AB602)))</f>
        <v>0</v>
      </c>
      <c r="L601">
        <f>IF(Transport!$H$4="Multi-unit Residential",Data!L602,IF(Transport!$H$4="Education",Data!AT602,IF(Transport!$H$4="Mixed-use Building",AE605,Data!AC602)))</f>
        <v>0</v>
      </c>
      <c r="M601">
        <f>IF(Transport!$H$4="Multi-unit Residential",Data!M602,IF(Transport!$H$4="Education",Data!AU602,IF(Transport!$H$4="Mixed-use Building",AF605,Data!AD602)))</f>
        <v>0.02</v>
      </c>
      <c r="N601">
        <f>IF(Transport!$H$4="Multi-unit Residential",Data!N602,IF(Transport!$H$4="Education",Data!AV602,IF(Transport!$H$4="Mixed-use Building",AG605,Data!AE602)))</f>
        <v>1.04242497884101</v>
      </c>
      <c r="O601">
        <f>IF(Transport!$H$4="Multi-unit Residential",Data!O602,IF(Transport!$H$4="Education",Data!AW602,IF(Transport!$H$4="Mixed-use Building",AH605,Data!AF602)))</f>
        <v>174.9183515</v>
      </c>
      <c r="P601">
        <f>IF(Transport!$H$4="Multi-unit Residential",Data!P602,IF(Transport!$H$4="Education",Data!AX602,IF(Transport!$H$4="Mixed-use Building",AI605,Data!AG602)))</f>
        <v>-37.021832719999999</v>
      </c>
    </row>
    <row r="602" spans="1:16" x14ac:dyDescent="0.55000000000000004">
      <c r="A602">
        <f>IF(Transport!$H$4="Multi-unit Residential",Data!A603,IF(Transport!$H$4="Education",Data!AI603,IF(Transport!$H$4="Mixed-use Building",T606,Data!R603)))</f>
        <v>161100</v>
      </c>
      <c r="B602" t="str">
        <f>IF(Transport!$H$4="Multi-unit Residential",Data!B603,IF(Transport!$H$4="Education",Data!AJ603,IF(Transport!$H$4="Mixed-use Building",U606,Data!S603)))</f>
        <v>Wattle Downs West</v>
      </c>
      <c r="C602" t="str">
        <f>IF(Transport!$H$4="Multi-unit Residential",Data!C603,IF(Transport!$H$4="Education",Data!AK603,IF(Transport!$H$4="Mixed-use Building",V606,Data!T603)))</f>
        <v>New Zealand</v>
      </c>
      <c r="D602">
        <f>IF(Transport!$H$4="Multi-unit Residential",Data!D603,IF(Transport!$H$4="Education",Data!AL603,IF(Transport!$H$4="Mixed-use Building",W606,Data!U603)))</f>
        <v>0</v>
      </c>
      <c r="E602">
        <f>IF(Transport!$H$4="Multi-unit Residential",Data!E603,IF(Transport!$H$4="Education",Data!AM603,IF(Transport!$H$4="Mixed-use Building",X606,Data!V603)))</f>
        <v>0</v>
      </c>
      <c r="F602">
        <f>IF(Transport!$H$4="Multi-unit Residential",Data!F603,IF(Transport!$H$4="Education",Data!AN603,IF(Transport!$H$4="Mixed-use Building",Y606,Data!W603)))</f>
        <v>0</v>
      </c>
      <c r="G602">
        <f>IF(Transport!$H$4="Multi-unit Residential",Data!G603,IF(Transport!$H$4="Education",Data!AO603,IF(Transport!$H$4="Mixed-use Building",Z606,Data!X603)))</f>
        <v>0</v>
      </c>
      <c r="H602">
        <f>IF(Transport!$H$4="Multi-unit Residential",Data!H603,IF(Transport!$H$4="Education",Data!AP603,IF(Transport!$H$4="Mixed-use Building",AA606,Data!Y603)))</f>
        <v>0.82</v>
      </c>
      <c r="I602">
        <f>IF(Transport!$H$4="Multi-unit Residential",Data!I603,IF(Transport!$H$4="Education",Data!AQ603,IF(Transport!$H$4="Mixed-use Building",AB606,Data!Z603)))</f>
        <v>0</v>
      </c>
      <c r="J602">
        <f>IF(Transport!$H$4="Multi-unit Residential",Data!J603,IF(Transport!$H$4="Education",Data!AR603,IF(Transport!$H$4="Mixed-use Building",AC606,Data!AA603)))</f>
        <v>0</v>
      </c>
      <c r="K602">
        <f>IF(Transport!$H$4="Multi-unit Residential",Data!K603,IF(Transport!$H$4="Education",Data!AS603,IF(Transport!$H$4="Mixed-use Building",AD606,Data!AB603)))</f>
        <v>0</v>
      </c>
      <c r="L602">
        <f>IF(Transport!$H$4="Multi-unit Residential",Data!L603,IF(Transport!$H$4="Education",Data!AT603,IF(Transport!$H$4="Mixed-use Building",AE606,Data!AC603)))</f>
        <v>0.18</v>
      </c>
      <c r="M602">
        <f>IF(Transport!$H$4="Multi-unit Residential",Data!M603,IF(Transport!$H$4="Education",Data!AU603,IF(Transport!$H$4="Mixed-use Building",AF606,Data!AD603)))</f>
        <v>0.02</v>
      </c>
      <c r="N602">
        <f>IF(Transport!$H$4="Multi-unit Residential",Data!N603,IF(Transport!$H$4="Education",Data!AV603,IF(Transport!$H$4="Mixed-use Building",AG606,Data!AE603)))</f>
        <v>0.19910742272093701</v>
      </c>
      <c r="O602">
        <f>IF(Transport!$H$4="Multi-unit Residential",Data!O603,IF(Transport!$H$4="Education",Data!AW603,IF(Transport!$H$4="Mixed-use Building",AH606,Data!AF603)))</f>
        <v>174.8809857</v>
      </c>
      <c r="P602">
        <f>IF(Transport!$H$4="Multi-unit Residential",Data!P603,IF(Transport!$H$4="Education",Data!AX603,IF(Transport!$H$4="Mixed-use Building",AI606,Data!AG603)))</f>
        <v>-37.050646319999998</v>
      </c>
    </row>
    <row r="603" spans="1:16" x14ac:dyDescent="0.55000000000000004">
      <c r="A603">
        <f>IF(Transport!$H$4="Multi-unit Residential",Data!A604,IF(Transport!$H$4="Education",Data!AI604,IF(Transport!$H$4="Mixed-use Building",T607,Data!R604)))</f>
        <v>161200</v>
      </c>
      <c r="B603" t="str">
        <f>IF(Transport!$H$4="Multi-unit Residential",Data!B604,IF(Transport!$H$4="Education",Data!AJ604,IF(Transport!$H$4="Mixed-use Building",U607,Data!S604)))</f>
        <v>Wattle Downs North</v>
      </c>
      <c r="C603" t="str">
        <f>IF(Transport!$H$4="Multi-unit Residential",Data!C604,IF(Transport!$H$4="Education",Data!AK604,IF(Transport!$H$4="Mixed-use Building",V607,Data!T604)))</f>
        <v>New Zealand</v>
      </c>
      <c r="D603" t="str">
        <f>IF(Transport!$H$4="Multi-unit Residential",Data!D604,IF(Transport!$H$4="Education",Data!AL604,IF(Transport!$H$4="Mixed-use Building",W607,Data!U604)))</f>
        <v>?</v>
      </c>
      <c r="E603" t="str">
        <f>IF(Transport!$H$4="Multi-unit Residential",Data!E604,IF(Transport!$H$4="Education",Data!AM604,IF(Transport!$H$4="Mixed-use Building",X607,Data!V604)))</f>
        <v>?</v>
      </c>
      <c r="F603" t="str">
        <f>IF(Transport!$H$4="Multi-unit Residential",Data!F604,IF(Transport!$H$4="Education",Data!AN604,IF(Transport!$H$4="Mixed-use Building",Y607,Data!W604)))</f>
        <v>?</v>
      </c>
      <c r="G603">
        <f>IF(Transport!$H$4="Multi-unit Residential",Data!G604,IF(Transport!$H$4="Education",Data!AO604,IF(Transport!$H$4="Mixed-use Building",Z607,Data!X604)))</f>
        <v>0</v>
      </c>
      <c r="H603" t="str">
        <f>IF(Transport!$H$4="Multi-unit Residential",Data!H604,IF(Transport!$H$4="Education",Data!AP604,IF(Transport!$H$4="Mixed-use Building",AA607,Data!Y604)))</f>
        <v>?</v>
      </c>
      <c r="I603" t="str">
        <f>IF(Transport!$H$4="Multi-unit Residential",Data!I604,IF(Transport!$H$4="Education",Data!AQ604,IF(Transport!$H$4="Mixed-use Building",AB607,Data!Z604)))</f>
        <v>?</v>
      </c>
      <c r="J603">
        <f>IF(Transport!$H$4="Multi-unit Residential",Data!J604,IF(Transport!$H$4="Education",Data!AR604,IF(Transport!$H$4="Mixed-use Building",AC607,Data!AA604)))</f>
        <v>0</v>
      </c>
      <c r="K603" t="str">
        <f>IF(Transport!$H$4="Multi-unit Residential",Data!K604,IF(Transport!$H$4="Education",Data!AS604,IF(Transport!$H$4="Mixed-use Building",AD607,Data!AB604)))</f>
        <v>?</v>
      </c>
      <c r="L603" t="str">
        <f>IF(Transport!$H$4="Multi-unit Residential",Data!L604,IF(Transport!$H$4="Education",Data!AT604,IF(Transport!$H$4="Mixed-use Building",AE607,Data!AC604)))</f>
        <v>?</v>
      </c>
      <c r="M603">
        <f>IF(Transport!$H$4="Multi-unit Residential",Data!M604,IF(Transport!$H$4="Education",Data!AU604,IF(Transport!$H$4="Mixed-use Building",AF607,Data!AD604)))</f>
        <v>0.02</v>
      </c>
      <c r="N603" t="str">
        <f>IF(Transport!$H$4="Multi-unit Residential",Data!N604,IF(Transport!$H$4="Education",Data!AV604,IF(Transport!$H$4="Mixed-use Building",AG607,Data!AE604)))</f>
        <v>?</v>
      </c>
      <c r="O603">
        <f>IF(Transport!$H$4="Multi-unit Residential",Data!O604,IF(Transport!$H$4="Education",Data!AW604,IF(Transport!$H$4="Mixed-use Building",AH607,Data!AF604)))</f>
        <v>174.89487339999999</v>
      </c>
      <c r="P603">
        <f>IF(Transport!$H$4="Multi-unit Residential",Data!P604,IF(Transport!$H$4="Education",Data!AX604,IF(Transport!$H$4="Mixed-use Building",AI607,Data!AG604)))</f>
        <v>-37.038670160000002</v>
      </c>
    </row>
    <row r="604" spans="1:16" x14ac:dyDescent="0.55000000000000004">
      <c r="A604">
        <f>IF(Transport!$H$4="Multi-unit Residential",Data!A605,IF(Transport!$H$4="Education",Data!AI605,IF(Transport!$H$4="Mixed-use Building",T608,Data!R605)))</f>
        <v>161300</v>
      </c>
      <c r="B604" t="str">
        <f>IF(Transport!$H$4="Multi-unit Residential",Data!B605,IF(Transport!$H$4="Education",Data!AJ605,IF(Transport!$H$4="Mixed-use Building",U608,Data!S605)))</f>
        <v>Randwick Park West</v>
      </c>
      <c r="C604" t="str">
        <f>IF(Transport!$H$4="Multi-unit Residential",Data!C605,IF(Transport!$H$4="Education",Data!AK605,IF(Transport!$H$4="Mixed-use Building",V608,Data!T605)))</f>
        <v>New Zealand</v>
      </c>
      <c r="D604">
        <f>IF(Transport!$H$4="Multi-unit Residential",Data!D605,IF(Transport!$H$4="Education",Data!AL605,IF(Transport!$H$4="Mixed-use Building",W608,Data!U605)))</f>
        <v>0</v>
      </c>
      <c r="E604">
        <f>IF(Transport!$H$4="Multi-unit Residential",Data!E605,IF(Transport!$H$4="Education",Data!AM605,IF(Transport!$H$4="Mixed-use Building",X608,Data!V605)))</f>
        <v>0</v>
      </c>
      <c r="F604">
        <f>IF(Transport!$H$4="Multi-unit Residential",Data!F605,IF(Transport!$H$4="Education",Data!AN605,IF(Transport!$H$4="Mixed-use Building",Y608,Data!W605)))</f>
        <v>0</v>
      </c>
      <c r="G604">
        <f>IF(Transport!$H$4="Multi-unit Residential",Data!G605,IF(Transport!$H$4="Education",Data!AO605,IF(Transport!$H$4="Mixed-use Building",Z608,Data!X605)))</f>
        <v>0</v>
      </c>
      <c r="H604">
        <f>IF(Transport!$H$4="Multi-unit Residential",Data!H605,IF(Transport!$H$4="Education",Data!AP605,IF(Transport!$H$4="Mixed-use Building",AA608,Data!Y605)))</f>
        <v>1</v>
      </c>
      <c r="I604">
        <f>IF(Transport!$H$4="Multi-unit Residential",Data!I605,IF(Transport!$H$4="Education",Data!AQ605,IF(Transport!$H$4="Mixed-use Building",AB608,Data!Z605)))</f>
        <v>0</v>
      </c>
      <c r="J604">
        <f>IF(Transport!$H$4="Multi-unit Residential",Data!J605,IF(Transport!$H$4="Education",Data!AR605,IF(Transport!$H$4="Mixed-use Building",AC608,Data!AA605)))</f>
        <v>0</v>
      </c>
      <c r="K604">
        <f>IF(Transport!$H$4="Multi-unit Residential",Data!K605,IF(Transport!$H$4="Education",Data!AS605,IF(Transport!$H$4="Mixed-use Building",AD608,Data!AB605)))</f>
        <v>0</v>
      </c>
      <c r="L604">
        <f>IF(Transport!$H$4="Multi-unit Residential",Data!L605,IF(Transport!$H$4="Education",Data!AT605,IF(Transport!$H$4="Mixed-use Building",AE608,Data!AC605)))</f>
        <v>0</v>
      </c>
      <c r="M604">
        <f>IF(Transport!$H$4="Multi-unit Residential",Data!M605,IF(Transport!$H$4="Education",Data!AU605,IF(Transport!$H$4="Mixed-use Building",AF608,Data!AD605)))</f>
        <v>0.02</v>
      </c>
      <c r="N604" t="str">
        <f>IF(Transport!$H$4="Multi-unit Residential",Data!N605,IF(Transport!$H$4="Education",Data!AV605,IF(Transport!$H$4="Mixed-use Building",AG608,Data!AE605)))</f>
        <v>?</v>
      </c>
      <c r="O604">
        <f>IF(Transport!$H$4="Multi-unit Residential",Data!O605,IF(Transport!$H$4="Education",Data!AW605,IF(Transport!$H$4="Mixed-use Building",AH608,Data!AF605)))</f>
        <v>174.91357930000001</v>
      </c>
      <c r="P604">
        <f>IF(Transport!$H$4="Multi-unit Residential",Data!P605,IF(Transport!$H$4="Education",Data!AX605,IF(Transport!$H$4="Mixed-use Building",AI608,Data!AG605)))</f>
        <v>-37.02624737</v>
      </c>
    </row>
    <row r="605" spans="1:16" x14ac:dyDescent="0.55000000000000004">
      <c r="A605">
        <f>IF(Transport!$H$4="Multi-unit Residential",Data!A606,IF(Transport!$H$4="Education",Data!AI606,IF(Transport!$H$4="Mixed-use Building",T609,Data!R606)))</f>
        <v>161400</v>
      </c>
      <c r="B605" t="str">
        <f>IF(Transport!$H$4="Multi-unit Residential",Data!B606,IF(Transport!$H$4="Education",Data!AJ606,IF(Transport!$H$4="Mixed-use Building",U609,Data!S606)))</f>
        <v>Kingseat-Karaka</v>
      </c>
      <c r="C605" t="str">
        <f>IF(Transport!$H$4="Multi-unit Residential",Data!C606,IF(Transport!$H$4="Education",Data!AK606,IF(Transport!$H$4="Mixed-use Building",V609,Data!T606)))</f>
        <v>New Zealand</v>
      </c>
      <c r="D605">
        <f>IF(Transport!$H$4="Multi-unit Residential",Data!D606,IF(Transport!$H$4="Education",Data!AL606,IF(Transport!$H$4="Mixed-use Building",W609,Data!U606)))</f>
        <v>0</v>
      </c>
      <c r="E605">
        <f>IF(Transport!$H$4="Multi-unit Residential",Data!E606,IF(Transport!$H$4="Education",Data!AM606,IF(Transport!$H$4="Mixed-use Building",X609,Data!V606)))</f>
        <v>0</v>
      </c>
      <c r="F605">
        <f>IF(Transport!$H$4="Multi-unit Residential",Data!F606,IF(Transport!$H$4="Education",Data!AN606,IF(Transport!$H$4="Mixed-use Building",Y609,Data!W606)))</f>
        <v>0</v>
      </c>
      <c r="G605">
        <f>IF(Transport!$H$4="Multi-unit Residential",Data!G606,IF(Transport!$H$4="Education",Data!AO606,IF(Transport!$H$4="Mixed-use Building",Z609,Data!X606)))</f>
        <v>0</v>
      </c>
      <c r="H605">
        <f>IF(Transport!$H$4="Multi-unit Residential",Data!H606,IF(Transport!$H$4="Education",Data!AP606,IF(Transport!$H$4="Mixed-use Building",AA609,Data!Y606)))</f>
        <v>0.96</v>
      </c>
      <c r="I605">
        <f>IF(Transport!$H$4="Multi-unit Residential",Data!I606,IF(Transport!$H$4="Education",Data!AQ606,IF(Transport!$H$4="Mixed-use Building",AB609,Data!Z606)))</f>
        <v>0</v>
      </c>
      <c r="J605">
        <f>IF(Transport!$H$4="Multi-unit Residential",Data!J606,IF(Transport!$H$4="Education",Data!AR606,IF(Transport!$H$4="Mixed-use Building",AC609,Data!AA606)))</f>
        <v>0</v>
      </c>
      <c r="K605">
        <f>IF(Transport!$H$4="Multi-unit Residential",Data!K606,IF(Transport!$H$4="Education",Data!AS606,IF(Transport!$H$4="Mixed-use Building",AD609,Data!AB606)))</f>
        <v>0</v>
      </c>
      <c r="L605">
        <f>IF(Transport!$H$4="Multi-unit Residential",Data!L606,IF(Transport!$H$4="Education",Data!AT606,IF(Transport!$H$4="Mixed-use Building",AE609,Data!AC606)))</f>
        <v>0.04</v>
      </c>
      <c r="M605">
        <f>IF(Transport!$H$4="Multi-unit Residential",Data!M606,IF(Transport!$H$4="Education",Data!AU606,IF(Transport!$H$4="Mixed-use Building",AF609,Data!AD606)))</f>
        <v>0.02</v>
      </c>
      <c r="N605">
        <f>IF(Transport!$H$4="Multi-unit Residential",Data!N606,IF(Transport!$H$4="Education",Data!AV606,IF(Transport!$H$4="Mixed-use Building",AG609,Data!AE606)))</f>
        <v>7.92199032953142</v>
      </c>
      <c r="O605">
        <f>IF(Transport!$H$4="Multi-unit Residential",Data!O606,IF(Transport!$H$4="Education",Data!AW606,IF(Transport!$H$4="Mixed-use Building",AH609,Data!AF606)))</f>
        <v>174.85014860000001</v>
      </c>
      <c r="P605">
        <f>IF(Transport!$H$4="Multi-unit Residential",Data!P606,IF(Transport!$H$4="Education",Data!AX606,IF(Transport!$H$4="Mixed-use Building",AI609,Data!AG606)))</f>
        <v>-37.112168320000002</v>
      </c>
    </row>
    <row r="606" spans="1:16" x14ac:dyDescent="0.55000000000000004">
      <c r="A606">
        <f>IF(Transport!$H$4="Multi-unit Residential",Data!A607,IF(Transport!$H$4="Education",Data!AI607,IF(Transport!$H$4="Mixed-use Building",T610,Data!R607)))</f>
        <v>161500</v>
      </c>
      <c r="B606" t="str">
        <f>IF(Transport!$H$4="Multi-unit Residential",Data!B607,IF(Transport!$H$4="Education",Data!AJ607,IF(Transport!$H$4="Mixed-use Building",U610,Data!S607)))</f>
        <v>Wattle Downs East</v>
      </c>
      <c r="C606" t="str">
        <f>IF(Transport!$H$4="Multi-unit Residential",Data!C607,IF(Transport!$H$4="Education",Data!AK607,IF(Transport!$H$4="Mixed-use Building",V610,Data!T607)))</f>
        <v>New Zealand</v>
      </c>
      <c r="D606">
        <f>IF(Transport!$H$4="Multi-unit Residential",Data!D607,IF(Transport!$H$4="Education",Data!AL607,IF(Transport!$H$4="Mixed-use Building",W610,Data!U607)))</f>
        <v>0</v>
      </c>
      <c r="E606">
        <f>IF(Transport!$H$4="Multi-unit Residential",Data!E607,IF(Transport!$H$4="Education",Data!AM607,IF(Transport!$H$4="Mixed-use Building",X610,Data!V607)))</f>
        <v>0</v>
      </c>
      <c r="F606">
        <f>IF(Transport!$H$4="Multi-unit Residential",Data!F607,IF(Transport!$H$4="Education",Data!AN607,IF(Transport!$H$4="Mixed-use Building",Y610,Data!W607)))</f>
        <v>0</v>
      </c>
      <c r="G606">
        <f>IF(Transport!$H$4="Multi-unit Residential",Data!G607,IF(Transport!$H$4="Education",Data!AO607,IF(Transport!$H$4="Mixed-use Building",Z610,Data!X607)))</f>
        <v>0</v>
      </c>
      <c r="H606">
        <f>IF(Transport!$H$4="Multi-unit Residential",Data!H607,IF(Transport!$H$4="Education",Data!AP607,IF(Transport!$H$4="Mixed-use Building",AA610,Data!Y607)))</f>
        <v>1</v>
      </c>
      <c r="I606">
        <f>IF(Transport!$H$4="Multi-unit Residential",Data!I607,IF(Transport!$H$4="Education",Data!AQ607,IF(Transport!$H$4="Mixed-use Building",AB610,Data!Z607)))</f>
        <v>0</v>
      </c>
      <c r="J606">
        <f>IF(Transport!$H$4="Multi-unit Residential",Data!J607,IF(Transport!$H$4="Education",Data!AR607,IF(Transport!$H$4="Mixed-use Building",AC610,Data!AA607)))</f>
        <v>0</v>
      </c>
      <c r="K606">
        <f>IF(Transport!$H$4="Multi-unit Residential",Data!K607,IF(Transport!$H$4="Education",Data!AS607,IF(Transport!$H$4="Mixed-use Building",AD610,Data!AB607)))</f>
        <v>0</v>
      </c>
      <c r="L606">
        <f>IF(Transport!$H$4="Multi-unit Residential",Data!L607,IF(Transport!$H$4="Education",Data!AT607,IF(Transport!$H$4="Mixed-use Building",AE610,Data!AC607)))</f>
        <v>0</v>
      </c>
      <c r="M606">
        <f>IF(Transport!$H$4="Multi-unit Residential",Data!M607,IF(Transport!$H$4="Education",Data!AU607,IF(Transport!$H$4="Mixed-use Building",AF610,Data!AD607)))</f>
        <v>0.02</v>
      </c>
      <c r="N606" t="str">
        <f>IF(Transport!$H$4="Multi-unit Residential",Data!N607,IF(Transport!$H$4="Education",Data!AV607,IF(Transport!$H$4="Mixed-use Building",AG610,Data!AE607)))</f>
        <v>?</v>
      </c>
      <c r="O606">
        <f>IF(Transport!$H$4="Multi-unit Residential",Data!O607,IF(Transport!$H$4="Education",Data!AW607,IF(Transport!$H$4="Mixed-use Building",AH610,Data!AF607)))</f>
        <v>174.89294960000001</v>
      </c>
      <c r="P606">
        <f>IF(Transport!$H$4="Multi-unit Residential",Data!P607,IF(Transport!$H$4="Education",Data!AX607,IF(Transport!$H$4="Mixed-use Building",AI610,Data!AG607)))</f>
        <v>-37.047223330000001</v>
      </c>
    </row>
    <row r="607" spans="1:16" x14ac:dyDescent="0.55000000000000004">
      <c r="A607">
        <f>IF(Transport!$H$4="Multi-unit Residential",Data!A608,IF(Transport!$H$4="Education",Data!AI608,IF(Transport!$H$4="Mixed-use Building",T611,Data!R608)))</f>
        <v>161600</v>
      </c>
      <c r="B607" t="str">
        <f>IF(Transport!$H$4="Multi-unit Residential",Data!B608,IF(Transport!$H$4="Education",Data!AJ608,IF(Transport!$H$4="Mixed-use Building",U611,Data!S608)))</f>
        <v>Takanini North</v>
      </c>
      <c r="C607" t="str">
        <f>IF(Transport!$H$4="Multi-unit Residential",Data!C608,IF(Transport!$H$4="Education",Data!AK608,IF(Transport!$H$4="Mixed-use Building",V611,Data!T608)))</f>
        <v>New Zealand</v>
      </c>
      <c r="D607">
        <f>IF(Transport!$H$4="Multi-unit Residential",Data!D608,IF(Transport!$H$4="Education",Data!AL608,IF(Transport!$H$4="Mixed-use Building",W611,Data!U608)))</f>
        <v>0</v>
      </c>
      <c r="E607">
        <f>IF(Transport!$H$4="Multi-unit Residential",Data!E608,IF(Transport!$H$4="Education",Data!AM608,IF(Transport!$H$4="Mixed-use Building",X611,Data!V608)))</f>
        <v>0</v>
      </c>
      <c r="F607">
        <f>IF(Transport!$H$4="Multi-unit Residential",Data!F608,IF(Transport!$H$4="Education",Data!AN608,IF(Transport!$H$4="Mixed-use Building",Y611,Data!W608)))</f>
        <v>0</v>
      </c>
      <c r="G607">
        <f>IF(Transport!$H$4="Multi-unit Residential",Data!G608,IF(Transport!$H$4="Education",Data!AO608,IF(Transport!$H$4="Mixed-use Building",Z611,Data!X608)))</f>
        <v>0</v>
      </c>
      <c r="H607">
        <f>IF(Transport!$H$4="Multi-unit Residential",Data!H608,IF(Transport!$H$4="Education",Data!AP608,IF(Transport!$H$4="Mixed-use Building",AA611,Data!Y608)))</f>
        <v>1</v>
      </c>
      <c r="I607">
        <f>IF(Transport!$H$4="Multi-unit Residential",Data!I608,IF(Transport!$H$4="Education",Data!AQ608,IF(Transport!$H$4="Mixed-use Building",AB611,Data!Z608)))</f>
        <v>0</v>
      </c>
      <c r="J607">
        <f>IF(Transport!$H$4="Multi-unit Residential",Data!J608,IF(Transport!$H$4="Education",Data!AR608,IF(Transport!$H$4="Mixed-use Building",AC611,Data!AA608)))</f>
        <v>0</v>
      </c>
      <c r="K607">
        <f>IF(Transport!$H$4="Multi-unit Residential",Data!K608,IF(Transport!$H$4="Education",Data!AS608,IF(Transport!$H$4="Mixed-use Building",AD611,Data!AB608)))</f>
        <v>0</v>
      </c>
      <c r="L607">
        <f>IF(Transport!$H$4="Multi-unit Residential",Data!L608,IF(Transport!$H$4="Education",Data!AT608,IF(Transport!$H$4="Mixed-use Building",AE611,Data!AC608)))</f>
        <v>0</v>
      </c>
      <c r="M607">
        <f>IF(Transport!$H$4="Multi-unit Residential",Data!M608,IF(Transport!$H$4="Education",Data!AU608,IF(Transport!$H$4="Mixed-use Building",AF611,Data!AD608)))</f>
        <v>0.02</v>
      </c>
      <c r="N607">
        <f>IF(Transport!$H$4="Multi-unit Residential",Data!N608,IF(Transport!$H$4="Education",Data!AV608,IF(Transport!$H$4="Mixed-use Building",AG611,Data!AE608)))</f>
        <v>2.6291038660392099</v>
      </c>
      <c r="O607">
        <f>IF(Transport!$H$4="Multi-unit Residential",Data!O608,IF(Transport!$H$4="Education",Data!AW608,IF(Transport!$H$4="Mixed-use Building",AH611,Data!AF608)))</f>
        <v>174.93229239999999</v>
      </c>
      <c r="P607">
        <f>IF(Transport!$H$4="Multi-unit Residential",Data!P608,IF(Transport!$H$4="Education",Data!AX608,IF(Transport!$H$4="Mixed-use Building",AI611,Data!AG608)))</f>
        <v>-37.02622521</v>
      </c>
    </row>
    <row r="608" spans="1:16" x14ac:dyDescent="0.55000000000000004">
      <c r="A608">
        <f>IF(Transport!$H$4="Multi-unit Residential",Data!A609,IF(Transport!$H$4="Education",Data!AI609,IF(Transport!$H$4="Mixed-use Building",T612,Data!R609)))</f>
        <v>161700</v>
      </c>
      <c r="B608" t="str">
        <f>IF(Transport!$H$4="Multi-unit Residential",Data!B609,IF(Transport!$H$4="Education",Data!AJ609,IF(Transport!$H$4="Mixed-use Building",U612,Data!S609)))</f>
        <v>Takanini Industrial</v>
      </c>
      <c r="C608" t="str">
        <f>IF(Transport!$H$4="Multi-unit Residential",Data!C609,IF(Transport!$H$4="Education",Data!AK609,IF(Transport!$H$4="Mixed-use Building",V612,Data!T609)))</f>
        <v>New Zealand</v>
      </c>
      <c r="D608">
        <f>IF(Transport!$H$4="Multi-unit Residential",Data!D609,IF(Transport!$H$4="Education",Data!AL609,IF(Transport!$H$4="Mixed-use Building",W612,Data!U609)))</f>
        <v>0</v>
      </c>
      <c r="E608">
        <f>IF(Transport!$H$4="Multi-unit Residential",Data!E609,IF(Transport!$H$4="Education",Data!AM609,IF(Transport!$H$4="Mixed-use Building",X612,Data!V609)))</f>
        <v>0</v>
      </c>
      <c r="F608">
        <f>IF(Transport!$H$4="Multi-unit Residential",Data!F609,IF(Transport!$H$4="Education",Data!AN609,IF(Transport!$H$4="Mixed-use Building",Y612,Data!W609)))</f>
        <v>0</v>
      </c>
      <c r="G608">
        <f>IF(Transport!$H$4="Multi-unit Residential",Data!G609,IF(Transport!$H$4="Education",Data!AO609,IF(Transport!$H$4="Mixed-use Building",Z612,Data!X609)))</f>
        <v>0</v>
      </c>
      <c r="H608">
        <f>IF(Transport!$H$4="Multi-unit Residential",Data!H609,IF(Transport!$H$4="Education",Data!AP609,IF(Transport!$H$4="Mixed-use Building",AA612,Data!Y609)))</f>
        <v>0.99</v>
      </c>
      <c r="I608">
        <f>IF(Transport!$H$4="Multi-unit Residential",Data!I609,IF(Transport!$H$4="Education",Data!AQ609,IF(Transport!$H$4="Mixed-use Building",AB612,Data!Z609)))</f>
        <v>0</v>
      </c>
      <c r="J608">
        <f>IF(Transport!$H$4="Multi-unit Residential",Data!J609,IF(Transport!$H$4="Education",Data!AR609,IF(Transport!$H$4="Mixed-use Building",AC612,Data!AA609)))</f>
        <v>0</v>
      </c>
      <c r="K608">
        <f>IF(Transport!$H$4="Multi-unit Residential",Data!K609,IF(Transport!$H$4="Education",Data!AS609,IF(Transport!$H$4="Mixed-use Building",AD612,Data!AB609)))</f>
        <v>0</v>
      </c>
      <c r="L608">
        <f>IF(Transport!$H$4="Multi-unit Residential",Data!L609,IF(Transport!$H$4="Education",Data!AT609,IF(Transport!$H$4="Mixed-use Building",AE612,Data!AC609)))</f>
        <v>0.01</v>
      </c>
      <c r="M608">
        <f>IF(Transport!$H$4="Multi-unit Residential",Data!M609,IF(Transport!$H$4="Education",Data!AU609,IF(Transport!$H$4="Mixed-use Building",AF612,Data!AD609)))</f>
        <v>0.02</v>
      </c>
      <c r="N608">
        <f>IF(Transport!$H$4="Multi-unit Residential",Data!N609,IF(Transport!$H$4="Education",Data!AV609,IF(Transport!$H$4="Mixed-use Building",AG612,Data!AE609)))</f>
        <v>8.2163659885080609</v>
      </c>
      <c r="O608">
        <f>IF(Transport!$H$4="Multi-unit Residential",Data!O609,IF(Transport!$H$4="Education",Data!AW609,IF(Transport!$H$4="Mixed-use Building",AH612,Data!AF609)))</f>
        <v>174.91535579999999</v>
      </c>
      <c r="P608">
        <f>IF(Transport!$H$4="Multi-unit Residential",Data!P609,IF(Transport!$H$4="Education",Data!AX609,IF(Transport!$H$4="Mixed-use Building",AI612,Data!AG609)))</f>
        <v>-37.03359785</v>
      </c>
    </row>
    <row r="609" spans="1:16" x14ac:dyDescent="0.55000000000000004">
      <c r="A609">
        <f>IF(Transport!$H$4="Multi-unit Residential",Data!A610,IF(Transport!$H$4="Education",Data!AI610,IF(Transport!$H$4="Mixed-use Building",T613,Data!R610)))</f>
        <v>161800</v>
      </c>
      <c r="B609" t="str">
        <f>IF(Transport!$H$4="Multi-unit Residential",Data!B610,IF(Transport!$H$4="Education",Data!AJ610,IF(Transport!$H$4="Mixed-use Building",U613,Data!S610)))</f>
        <v>Conifer Grove West</v>
      </c>
      <c r="C609" t="str">
        <f>IF(Transport!$H$4="Multi-unit Residential",Data!C610,IF(Transport!$H$4="Education",Data!AK610,IF(Transport!$H$4="Mixed-use Building",V613,Data!T610)))</f>
        <v>New Zealand</v>
      </c>
      <c r="D609">
        <f>IF(Transport!$H$4="Multi-unit Residential",Data!D610,IF(Transport!$H$4="Education",Data!AL610,IF(Transport!$H$4="Mixed-use Building",W613,Data!U610)))</f>
        <v>0</v>
      </c>
      <c r="E609">
        <f>IF(Transport!$H$4="Multi-unit Residential",Data!E610,IF(Transport!$H$4="Education",Data!AM610,IF(Transport!$H$4="Mixed-use Building",X613,Data!V610)))</f>
        <v>0</v>
      </c>
      <c r="F609">
        <f>IF(Transport!$H$4="Multi-unit Residential",Data!F610,IF(Transport!$H$4="Education",Data!AN610,IF(Transport!$H$4="Mixed-use Building",Y613,Data!W610)))</f>
        <v>0</v>
      </c>
      <c r="G609">
        <f>IF(Transport!$H$4="Multi-unit Residential",Data!G610,IF(Transport!$H$4="Education",Data!AO610,IF(Transport!$H$4="Mixed-use Building",Z613,Data!X610)))</f>
        <v>0</v>
      </c>
      <c r="H609">
        <f>IF(Transport!$H$4="Multi-unit Residential",Data!H610,IF(Transport!$H$4="Education",Data!AP610,IF(Transport!$H$4="Mixed-use Building",AA613,Data!Y610)))</f>
        <v>0.56999999999999995</v>
      </c>
      <c r="I609">
        <f>IF(Transport!$H$4="Multi-unit Residential",Data!I610,IF(Transport!$H$4="Education",Data!AQ610,IF(Transport!$H$4="Mixed-use Building",AB613,Data!Z610)))</f>
        <v>0</v>
      </c>
      <c r="J609">
        <f>IF(Transport!$H$4="Multi-unit Residential",Data!J610,IF(Transport!$H$4="Education",Data!AR610,IF(Transport!$H$4="Mixed-use Building",AC613,Data!AA610)))</f>
        <v>0</v>
      </c>
      <c r="K609">
        <f>IF(Transport!$H$4="Multi-unit Residential",Data!K610,IF(Transport!$H$4="Education",Data!AS610,IF(Transport!$H$4="Mixed-use Building",AD613,Data!AB610)))</f>
        <v>0</v>
      </c>
      <c r="L609">
        <f>IF(Transport!$H$4="Multi-unit Residential",Data!L610,IF(Transport!$H$4="Education",Data!AT610,IF(Transport!$H$4="Mixed-use Building",AE613,Data!AC610)))</f>
        <v>0.43</v>
      </c>
      <c r="M609">
        <f>IF(Transport!$H$4="Multi-unit Residential",Data!M610,IF(Transport!$H$4="Education",Data!AU610,IF(Transport!$H$4="Mixed-use Building",AF613,Data!AD610)))</f>
        <v>0.02</v>
      </c>
      <c r="N609" t="str">
        <f>IF(Transport!$H$4="Multi-unit Residential",Data!N610,IF(Transport!$H$4="Education",Data!AV610,IF(Transport!$H$4="Mixed-use Building",AG613,Data!AE610)))</f>
        <v>?</v>
      </c>
      <c r="O609">
        <f>IF(Transport!$H$4="Multi-unit Residential",Data!O610,IF(Transport!$H$4="Education",Data!AW610,IF(Transport!$H$4="Mixed-use Building",AH613,Data!AF610)))</f>
        <v>174.90830750000001</v>
      </c>
      <c r="P609">
        <f>IF(Transport!$H$4="Multi-unit Residential",Data!P610,IF(Transport!$H$4="Education",Data!AX610,IF(Transport!$H$4="Mixed-use Building",AI613,Data!AG610)))</f>
        <v>-37.044672030000001</v>
      </c>
    </row>
    <row r="610" spans="1:16" x14ac:dyDescent="0.55000000000000004">
      <c r="A610">
        <f>IF(Transport!$H$4="Multi-unit Residential",Data!A611,IF(Transport!$H$4="Education",Data!AI611,IF(Transport!$H$4="Mixed-use Building",T614,Data!R611)))</f>
        <v>161900</v>
      </c>
      <c r="B610" t="str">
        <f>IF(Transport!$H$4="Multi-unit Residential",Data!B611,IF(Transport!$H$4="Education",Data!AJ611,IF(Transport!$H$4="Mixed-use Building",U614,Data!S611)))</f>
        <v>Conifer Grove East</v>
      </c>
      <c r="C610" t="str">
        <f>IF(Transport!$H$4="Multi-unit Residential",Data!C611,IF(Transport!$H$4="Education",Data!AK611,IF(Transport!$H$4="Mixed-use Building",V614,Data!T611)))</f>
        <v>New Zealand</v>
      </c>
      <c r="D610" t="str">
        <f>IF(Transport!$H$4="Multi-unit Residential",Data!D611,IF(Transport!$H$4="Education",Data!AL611,IF(Transport!$H$4="Mixed-use Building",W614,Data!U611)))</f>
        <v>?</v>
      </c>
      <c r="E610" t="str">
        <f>IF(Transport!$H$4="Multi-unit Residential",Data!E611,IF(Transport!$H$4="Education",Data!AM611,IF(Transport!$H$4="Mixed-use Building",X614,Data!V611)))</f>
        <v>?</v>
      </c>
      <c r="F610" t="str">
        <f>IF(Transport!$H$4="Multi-unit Residential",Data!F611,IF(Transport!$H$4="Education",Data!AN611,IF(Transport!$H$4="Mixed-use Building",Y614,Data!W611)))</f>
        <v>?</v>
      </c>
      <c r="G610">
        <f>IF(Transport!$H$4="Multi-unit Residential",Data!G611,IF(Transport!$H$4="Education",Data!AO611,IF(Transport!$H$4="Mixed-use Building",Z614,Data!X611)))</f>
        <v>0</v>
      </c>
      <c r="H610" t="str">
        <f>IF(Transport!$H$4="Multi-unit Residential",Data!H611,IF(Transport!$H$4="Education",Data!AP611,IF(Transport!$H$4="Mixed-use Building",AA614,Data!Y611)))</f>
        <v>?</v>
      </c>
      <c r="I610" t="str">
        <f>IF(Transport!$H$4="Multi-unit Residential",Data!I611,IF(Transport!$H$4="Education",Data!AQ611,IF(Transport!$H$4="Mixed-use Building",AB614,Data!Z611)))</f>
        <v>?</v>
      </c>
      <c r="J610">
        <f>IF(Transport!$H$4="Multi-unit Residential",Data!J611,IF(Transport!$H$4="Education",Data!AR611,IF(Transport!$H$4="Mixed-use Building",AC614,Data!AA611)))</f>
        <v>0</v>
      </c>
      <c r="K610" t="str">
        <f>IF(Transport!$H$4="Multi-unit Residential",Data!K611,IF(Transport!$H$4="Education",Data!AS611,IF(Transport!$H$4="Mixed-use Building",AD614,Data!AB611)))</f>
        <v>?</v>
      </c>
      <c r="L610" t="str">
        <f>IF(Transport!$H$4="Multi-unit Residential",Data!L611,IF(Transport!$H$4="Education",Data!AT611,IF(Transport!$H$4="Mixed-use Building",AE614,Data!AC611)))</f>
        <v>?</v>
      </c>
      <c r="M610">
        <f>IF(Transport!$H$4="Multi-unit Residential",Data!M611,IF(Transport!$H$4="Education",Data!AU611,IF(Transport!$H$4="Mixed-use Building",AF614,Data!AD611)))</f>
        <v>0.02</v>
      </c>
      <c r="N610" t="str">
        <f>IF(Transport!$H$4="Multi-unit Residential",Data!N611,IF(Transport!$H$4="Education",Data!AV611,IF(Transport!$H$4="Mixed-use Building",AG614,Data!AE611)))</f>
        <v>?</v>
      </c>
      <c r="O610">
        <f>IF(Transport!$H$4="Multi-unit Residential",Data!O611,IF(Transport!$H$4="Education",Data!AW611,IF(Transport!$H$4="Mixed-use Building",AH614,Data!AF611)))</f>
        <v>174.9153718</v>
      </c>
      <c r="P610">
        <f>IF(Transport!$H$4="Multi-unit Residential",Data!P611,IF(Transport!$H$4="Education",Data!AX611,IF(Transport!$H$4="Mixed-use Building",AI614,Data!AG611)))</f>
        <v>-37.043937640000003</v>
      </c>
    </row>
    <row r="611" spans="1:16" x14ac:dyDescent="0.55000000000000004">
      <c r="A611">
        <f>IF(Transport!$H$4="Multi-unit Residential",Data!A612,IF(Transport!$H$4="Education",Data!AI612,IF(Transport!$H$4="Mixed-use Building",T615,Data!R612)))</f>
        <v>162000</v>
      </c>
      <c r="B611" t="str">
        <f>IF(Transport!$H$4="Multi-unit Residential",Data!B612,IF(Transport!$H$4="Education",Data!AJ612,IF(Transport!$H$4="Mixed-use Building",U615,Data!S612)))</f>
        <v>Takanini West</v>
      </c>
      <c r="C611" t="str">
        <f>IF(Transport!$H$4="Multi-unit Residential",Data!C612,IF(Transport!$H$4="Education",Data!AK612,IF(Transport!$H$4="Mixed-use Building",V615,Data!T612)))</f>
        <v>New Zealand</v>
      </c>
      <c r="D611">
        <f>IF(Transport!$H$4="Multi-unit Residential",Data!D612,IF(Transport!$H$4="Education",Data!AL612,IF(Transport!$H$4="Mixed-use Building",W615,Data!U612)))</f>
        <v>0</v>
      </c>
      <c r="E611">
        <f>IF(Transport!$H$4="Multi-unit Residential",Data!E612,IF(Transport!$H$4="Education",Data!AM612,IF(Transport!$H$4="Mixed-use Building",X615,Data!V612)))</f>
        <v>0</v>
      </c>
      <c r="F611">
        <f>IF(Transport!$H$4="Multi-unit Residential",Data!F612,IF(Transport!$H$4="Education",Data!AN612,IF(Transport!$H$4="Mixed-use Building",Y615,Data!W612)))</f>
        <v>0</v>
      </c>
      <c r="G611">
        <f>IF(Transport!$H$4="Multi-unit Residential",Data!G612,IF(Transport!$H$4="Education",Data!AO612,IF(Transport!$H$4="Mixed-use Building",Z615,Data!X612)))</f>
        <v>0</v>
      </c>
      <c r="H611">
        <f>IF(Transport!$H$4="Multi-unit Residential",Data!H612,IF(Transport!$H$4="Education",Data!AP612,IF(Transport!$H$4="Mixed-use Building",AA615,Data!Y612)))</f>
        <v>0.87</v>
      </c>
      <c r="I611">
        <f>IF(Transport!$H$4="Multi-unit Residential",Data!I612,IF(Transport!$H$4="Education",Data!AQ612,IF(Transport!$H$4="Mixed-use Building",AB615,Data!Z612)))</f>
        <v>0</v>
      </c>
      <c r="J611">
        <f>IF(Transport!$H$4="Multi-unit Residential",Data!J612,IF(Transport!$H$4="Education",Data!AR612,IF(Transport!$H$4="Mixed-use Building",AC615,Data!AA612)))</f>
        <v>0</v>
      </c>
      <c r="K611">
        <f>IF(Transport!$H$4="Multi-unit Residential",Data!K612,IF(Transport!$H$4="Education",Data!AS612,IF(Transport!$H$4="Mixed-use Building",AD615,Data!AB612)))</f>
        <v>0</v>
      </c>
      <c r="L611">
        <f>IF(Transport!$H$4="Multi-unit Residential",Data!L612,IF(Transport!$H$4="Education",Data!AT612,IF(Transport!$H$4="Mixed-use Building",AE615,Data!AC612)))</f>
        <v>0.13</v>
      </c>
      <c r="M611">
        <f>IF(Transport!$H$4="Multi-unit Residential",Data!M612,IF(Transport!$H$4="Education",Data!AU612,IF(Transport!$H$4="Mixed-use Building",AF615,Data!AD612)))</f>
        <v>0.02</v>
      </c>
      <c r="N611">
        <f>IF(Transport!$H$4="Multi-unit Residential",Data!N612,IF(Transport!$H$4="Education",Data!AV612,IF(Transport!$H$4="Mixed-use Building",AG615,Data!AE612)))</f>
        <v>2.3890722639531798</v>
      </c>
      <c r="O611">
        <f>IF(Transport!$H$4="Multi-unit Residential",Data!O612,IF(Transport!$H$4="Education",Data!AW612,IF(Transport!$H$4="Mixed-use Building",AH615,Data!AF612)))</f>
        <v>174.92112940000001</v>
      </c>
      <c r="P611">
        <f>IF(Transport!$H$4="Multi-unit Residential",Data!P612,IF(Transport!$H$4="Education",Data!AX612,IF(Transport!$H$4="Mixed-use Building",AI615,Data!AG612)))</f>
        <v>-37.040685060000001</v>
      </c>
    </row>
    <row r="612" spans="1:16" x14ac:dyDescent="0.55000000000000004">
      <c r="A612">
        <f>IF(Transport!$H$4="Multi-unit Residential",Data!A613,IF(Transport!$H$4="Education",Data!AI613,IF(Transport!$H$4="Mixed-use Building",T616,Data!R613)))</f>
        <v>162100</v>
      </c>
      <c r="B612" t="str">
        <f>IF(Transport!$H$4="Multi-unit Residential",Data!B613,IF(Transport!$H$4="Education",Data!AJ613,IF(Transport!$H$4="Mixed-use Building",U616,Data!S613)))</f>
        <v>Takanini South</v>
      </c>
      <c r="C612" t="str">
        <f>IF(Transport!$H$4="Multi-unit Residential",Data!C613,IF(Transport!$H$4="Education",Data!AK613,IF(Transport!$H$4="Mixed-use Building",V616,Data!T613)))</f>
        <v>New Zealand</v>
      </c>
      <c r="D612">
        <f>IF(Transport!$H$4="Multi-unit Residential",Data!D613,IF(Transport!$H$4="Education",Data!AL613,IF(Transport!$H$4="Mixed-use Building",W616,Data!U613)))</f>
        <v>0</v>
      </c>
      <c r="E612">
        <f>IF(Transport!$H$4="Multi-unit Residential",Data!E613,IF(Transport!$H$4="Education",Data!AM613,IF(Transport!$H$4="Mixed-use Building",X616,Data!V613)))</f>
        <v>0</v>
      </c>
      <c r="F612">
        <f>IF(Transport!$H$4="Multi-unit Residential",Data!F613,IF(Transport!$H$4="Education",Data!AN613,IF(Transport!$H$4="Mixed-use Building",Y616,Data!W613)))</f>
        <v>0</v>
      </c>
      <c r="G612">
        <f>IF(Transport!$H$4="Multi-unit Residential",Data!G613,IF(Transport!$H$4="Education",Data!AO613,IF(Transport!$H$4="Mixed-use Building",Z616,Data!X613)))</f>
        <v>0</v>
      </c>
      <c r="H612">
        <f>IF(Transport!$H$4="Multi-unit Residential",Data!H613,IF(Transport!$H$4="Education",Data!AP613,IF(Transport!$H$4="Mixed-use Building",AA616,Data!Y613)))</f>
        <v>1</v>
      </c>
      <c r="I612">
        <f>IF(Transport!$H$4="Multi-unit Residential",Data!I613,IF(Transport!$H$4="Education",Data!AQ613,IF(Transport!$H$4="Mixed-use Building",AB616,Data!Z613)))</f>
        <v>0</v>
      </c>
      <c r="J612">
        <f>IF(Transport!$H$4="Multi-unit Residential",Data!J613,IF(Transport!$H$4="Education",Data!AR613,IF(Transport!$H$4="Mixed-use Building",AC616,Data!AA613)))</f>
        <v>0</v>
      </c>
      <c r="K612">
        <f>IF(Transport!$H$4="Multi-unit Residential",Data!K613,IF(Transport!$H$4="Education",Data!AS613,IF(Transport!$H$4="Mixed-use Building",AD616,Data!AB613)))</f>
        <v>0</v>
      </c>
      <c r="L612">
        <f>IF(Transport!$H$4="Multi-unit Residential",Data!L613,IF(Transport!$H$4="Education",Data!AT613,IF(Transport!$H$4="Mixed-use Building",AE616,Data!AC613)))</f>
        <v>0</v>
      </c>
      <c r="M612">
        <f>IF(Transport!$H$4="Multi-unit Residential",Data!M613,IF(Transport!$H$4="Education",Data!AU613,IF(Transport!$H$4="Mixed-use Building",AF616,Data!AD613)))</f>
        <v>0.02</v>
      </c>
      <c r="N612" t="str">
        <f>IF(Transport!$H$4="Multi-unit Residential",Data!N613,IF(Transport!$H$4="Education",Data!AV613,IF(Transport!$H$4="Mixed-use Building",AG616,Data!AE613)))</f>
        <v>?</v>
      </c>
      <c r="O612">
        <f>IF(Transport!$H$4="Multi-unit Residential",Data!O613,IF(Transport!$H$4="Education",Data!AW613,IF(Transport!$H$4="Mixed-use Building",AH616,Data!AF613)))</f>
        <v>174.9388831</v>
      </c>
      <c r="P612">
        <f>IF(Transport!$H$4="Multi-unit Residential",Data!P613,IF(Transport!$H$4="Education",Data!AX613,IF(Transport!$H$4="Mixed-use Building",AI616,Data!AG613)))</f>
        <v>-37.0415736</v>
      </c>
    </row>
    <row r="613" spans="1:16" x14ac:dyDescent="0.55000000000000004">
      <c r="A613">
        <f>IF(Transport!$H$4="Multi-unit Residential",Data!A614,IF(Transport!$H$4="Education",Data!AI614,IF(Transport!$H$4="Mixed-use Building",T617,Data!R614)))</f>
        <v>162200</v>
      </c>
      <c r="B613" t="str">
        <f>IF(Transport!$H$4="Multi-unit Residential",Data!B614,IF(Transport!$H$4="Education",Data!AJ614,IF(Transport!$H$4="Mixed-use Building",U617,Data!S614)))</f>
        <v>Takanini Central</v>
      </c>
      <c r="C613" t="str">
        <f>IF(Transport!$H$4="Multi-unit Residential",Data!C614,IF(Transport!$H$4="Education",Data!AK614,IF(Transport!$H$4="Mixed-use Building",V617,Data!T614)))</f>
        <v>New Zealand</v>
      </c>
      <c r="D613">
        <f>IF(Transport!$H$4="Multi-unit Residential",Data!D614,IF(Transport!$H$4="Education",Data!AL614,IF(Transport!$H$4="Mixed-use Building",W617,Data!U614)))</f>
        <v>0</v>
      </c>
      <c r="E613">
        <f>IF(Transport!$H$4="Multi-unit Residential",Data!E614,IF(Transport!$H$4="Education",Data!AM614,IF(Transport!$H$4="Mixed-use Building",X617,Data!V614)))</f>
        <v>0</v>
      </c>
      <c r="F613">
        <f>IF(Transport!$H$4="Multi-unit Residential",Data!F614,IF(Transport!$H$4="Education",Data!AN614,IF(Transport!$H$4="Mixed-use Building",Y617,Data!W614)))</f>
        <v>0</v>
      </c>
      <c r="G613">
        <f>IF(Transport!$H$4="Multi-unit Residential",Data!G614,IF(Transport!$H$4="Education",Data!AO614,IF(Transport!$H$4="Mixed-use Building",Z617,Data!X614)))</f>
        <v>0</v>
      </c>
      <c r="H613">
        <f>IF(Transport!$H$4="Multi-unit Residential",Data!H614,IF(Transport!$H$4="Education",Data!AP614,IF(Transport!$H$4="Mixed-use Building",AA617,Data!Y614)))</f>
        <v>0.98</v>
      </c>
      <c r="I613">
        <f>IF(Transport!$H$4="Multi-unit Residential",Data!I614,IF(Transport!$H$4="Education",Data!AQ614,IF(Transport!$H$4="Mixed-use Building",AB617,Data!Z614)))</f>
        <v>0.01</v>
      </c>
      <c r="J613">
        <f>IF(Transport!$H$4="Multi-unit Residential",Data!J614,IF(Transport!$H$4="Education",Data!AR614,IF(Transport!$H$4="Mixed-use Building",AC617,Data!AA614)))</f>
        <v>0</v>
      </c>
      <c r="K613">
        <f>IF(Transport!$H$4="Multi-unit Residential",Data!K614,IF(Transport!$H$4="Education",Data!AS614,IF(Transport!$H$4="Mixed-use Building",AD617,Data!AB614)))</f>
        <v>0</v>
      </c>
      <c r="L613">
        <f>IF(Transport!$H$4="Multi-unit Residential",Data!L614,IF(Transport!$H$4="Education",Data!AT614,IF(Transport!$H$4="Mixed-use Building",AE617,Data!AC614)))</f>
        <v>0.01</v>
      </c>
      <c r="M613">
        <f>IF(Transport!$H$4="Multi-unit Residential",Data!M614,IF(Transport!$H$4="Education",Data!AU614,IF(Transport!$H$4="Mixed-use Building",AF617,Data!AD614)))</f>
        <v>0.02</v>
      </c>
      <c r="N613">
        <f>IF(Transport!$H$4="Multi-unit Residential",Data!N614,IF(Transport!$H$4="Education",Data!AV614,IF(Transport!$H$4="Mixed-use Building",AG617,Data!AE614)))</f>
        <v>7.0120508929179097</v>
      </c>
      <c r="O613">
        <f>IF(Transport!$H$4="Multi-unit Residential",Data!O614,IF(Transport!$H$4="Education",Data!AW614,IF(Transport!$H$4="Mixed-use Building",AH617,Data!AF614)))</f>
        <v>174.92586900000001</v>
      </c>
      <c r="P613">
        <f>IF(Transport!$H$4="Multi-unit Residential",Data!P614,IF(Transport!$H$4="Education",Data!AX614,IF(Transport!$H$4="Mixed-use Building",AI617,Data!AG614)))</f>
        <v>-37.050698840000003</v>
      </c>
    </row>
    <row r="614" spans="1:16" x14ac:dyDescent="0.55000000000000004">
      <c r="A614">
        <f>IF(Transport!$H$4="Multi-unit Residential",Data!A615,IF(Transport!$H$4="Education",Data!AI615,IF(Transport!$H$4="Mixed-use Building",T618,Data!R615)))</f>
        <v>162300</v>
      </c>
      <c r="B614" t="str">
        <f>IF(Transport!$H$4="Multi-unit Residential",Data!B615,IF(Transport!$H$4="Education",Data!AJ615,IF(Transport!$H$4="Mixed-use Building",U618,Data!S615)))</f>
        <v>Ardmore</v>
      </c>
      <c r="C614" t="str">
        <f>IF(Transport!$H$4="Multi-unit Residential",Data!C615,IF(Transport!$H$4="Education",Data!AK615,IF(Transport!$H$4="Mixed-use Building",V618,Data!T615)))</f>
        <v>New Zealand</v>
      </c>
      <c r="D614">
        <f>IF(Transport!$H$4="Multi-unit Residential",Data!D615,IF(Transport!$H$4="Education",Data!AL615,IF(Transport!$H$4="Mixed-use Building",W618,Data!U615)))</f>
        <v>0</v>
      </c>
      <c r="E614">
        <f>IF(Transport!$H$4="Multi-unit Residential",Data!E615,IF(Transport!$H$4="Education",Data!AM615,IF(Transport!$H$4="Mixed-use Building",X618,Data!V615)))</f>
        <v>0</v>
      </c>
      <c r="F614">
        <f>IF(Transport!$H$4="Multi-unit Residential",Data!F615,IF(Transport!$H$4="Education",Data!AN615,IF(Transport!$H$4="Mixed-use Building",Y618,Data!W615)))</f>
        <v>0</v>
      </c>
      <c r="G614">
        <f>IF(Transport!$H$4="Multi-unit Residential",Data!G615,IF(Transport!$H$4="Education",Data!AO615,IF(Transport!$H$4="Mixed-use Building",Z618,Data!X615)))</f>
        <v>0</v>
      </c>
      <c r="H614">
        <f>IF(Transport!$H$4="Multi-unit Residential",Data!H615,IF(Transport!$H$4="Education",Data!AP615,IF(Transport!$H$4="Mixed-use Building",AA618,Data!Y615)))</f>
        <v>0.98</v>
      </c>
      <c r="I614">
        <f>IF(Transport!$H$4="Multi-unit Residential",Data!I615,IF(Transport!$H$4="Education",Data!AQ615,IF(Transport!$H$4="Mixed-use Building",AB618,Data!Z615)))</f>
        <v>0</v>
      </c>
      <c r="J614">
        <f>IF(Transport!$H$4="Multi-unit Residential",Data!J615,IF(Transport!$H$4="Education",Data!AR615,IF(Transport!$H$4="Mixed-use Building",AC618,Data!AA615)))</f>
        <v>0</v>
      </c>
      <c r="K614">
        <f>IF(Transport!$H$4="Multi-unit Residential",Data!K615,IF(Transport!$H$4="Education",Data!AS615,IF(Transport!$H$4="Mixed-use Building",AD618,Data!AB615)))</f>
        <v>0</v>
      </c>
      <c r="L614">
        <f>IF(Transport!$H$4="Multi-unit Residential",Data!L615,IF(Transport!$H$4="Education",Data!AT615,IF(Transport!$H$4="Mixed-use Building",AE618,Data!AC615)))</f>
        <v>0.02</v>
      </c>
      <c r="M614">
        <f>IF(Transport!$H$4="Multi-unit Residential",Data!M615,IF(Transport!$H$4="Education",Data!AU615,IF(Transport!$H$4="Mixed-use Building",AF618,Data!AD615)))</f>
        <v>0.02</v>
      </c>
      <c r="N614">
        <f>IF(Transport!$H$4="Multi-unit Residential",Data!N615,IF(Transport!$H$4="Education",Data!AV615,IF(Transport!$H$4="Mixed-use Building",AG618,Data!AE615)))</f>
        <v>8.0762591112142896</v>
      </c>
      <c r="O614">
        <f>IF(Transport!$H$4="Multi-unit Residential",Data!O615,IF(Transport!$H$4="Education",Data!AW615,IF(Transport!$H$4="Mixed-use Building",AH618,Data!AF615)))</f>
        <v>174.9891355</v>
      </c>
      <c r="P614">
        <f>IF(Transport!$H$4="Multi-unit Residential",Data!P615,IF(Transport!$H$4="Education",Data!AX615,IF(Transport!$H$4="Mixed-use Building",AI618,Data!AG615)))</f>
        <v>-37.044325309999998</v>
      </c>
    </row>
    <row r="615" spans="1:16" x14ac:dyDescent="0.55000000000000004">
      <c r="A615">
        <f>IF(Transport!$H$4="Multi-unit Residential",Data!A616,IF(Transport!$H$4="Education",Data!AI616,IF(Transport!$H$4="Mixed-use Building",T619,Data!R616)))</f>
        <v>162400</v>
      </c>
      <c r="B615" t="str">
        <f>IF(Transport!$H$4="Multi-unit Residential",Data!B616,IF(Transport!$H$4="Education",Data!AJ616,IF(Transport!$H$4="Mixed-use Building",U619,Data!S616)))</f>
        <v>Glenbrook</v>
      </c>
      <c r="C615" t="str">
        <f>IF(Transport!$H$4="Multi-unit Residential",Data!C616,IF(Transport!$H$4="Education",Data!AK616,IF(Transport!$H$4="Mixed-use Building",V619,Data!T616)))</f>
        <v>New Zealand</v>
      </c>
      <c r="D615">
        <f>IF(Transport!$H$4="Multi-unit Residential",Data!D616,IF(Transport!$H$4="Education",Data!AL616,IF(Transport!$H$4="Mixed-use Building",W619,Data!U616)))</f>
        <v>0</v>
      </c>
      <c r="E615">
        <f>IF(Transport!$H$4="Multi-unit Residential",Data!E616,IF(Transport!$H$4="Education",Data!AM616,IF(Transport!$H$4="Mixed-use Building",X619,Data!V616)))</f>
        <v>0</v>
      </c>
      <c r="F615">
        <f>IF(Transport!$H$4="Multi-unit Residential",Data!F616,IF(Transport!$H$4="Education",Data!AN616,IF(Transport!$H$4="Mixed-use Building",Y619,Data!W616)))</f>
        <v>0</v>
      </c>
      <c r="G615">
        <f>IF(Transport!$H$4="Multi-unit Residential",Data!G616,IF(Transport!$H$4="Education",Data!AO616,IF(Transport!$H$4="Mixed-use Building",Z619,Data!X616)))</f>
        <v>0</v>
      </c>
      <c r="H615">
        <f>IF(Transport!$H$4="Multi-unit Residential",Data!H616,IF(Transport!$H$4="Education",Data!AP616,IF(Transport!$H$4="Mixed-use Building",AA619,Data!Y616)))</f>
        <v>1</v>
      </c>
      <c r="I615">
        <f>IF(Transport!$H$4="Multi-unit Residential",Data!I616,IF(Transport!$H$4="Education",Data!AQ616,IF(Transport!$H$4="Mixed-use Building",AB619,Data!Z616)))</f>
        <v>0</v>
      </c>
      <c r="J615">
        <f>IF(Transport!$H$4="Multi-unit Residential",Data!J616,IF(Transport!$H$4="Education",Data!AR616,IF(Transport!$H$4="Mixed-use Building",AC619,Data!AA616)))</f>
        <v>0</v>
      </c>
      <c r="K615">
        <f>IF(Transport!$H$4="Multi-unit Residential",Data!K616,IF(Transport!$H$4="Education",Data!AS616,IF(Transport!$H$4="Mixed-use Building",AD619,Data!AB616)))</f>
        <v>0</v>
      </c>
      <c r="L615">
        <f>IF(Transport!$H$4="Multi-unit Residential",Data!L616,IF(Transport!$H$4="Education",Data!AT616,IF(Transport!$H$4="Mixed-use Building",AE619,Data!AC616)))</f>
        <v>0</v>
      </c>
      <c r="M615">
        <f>IF(Transport!$H$4="Multi-unit Residential",Data!M616,IF(Transport!$H$4="Education",Data!AU616,IF(Transport!$H$4="Mixed-use Building",AF619,Data!AD616)))</f>
        <v>0.02</v>
      </c>
      <c r="N615">
        <f>IF(Transport!$H$4="Multi-unit Residential",Data!N616,IF(Transport!$H$4="Education",Data!AV616,IF(Transport!$H$4="Mixed-use Building",AG619,Data!AE616)))</f>
        <v>9.1422545519166398</v>
      </c>
      <c r="O615">
        <f>IF(Transport!$H$4="Multi-unit Residential",Data!O616,IF(Transport!$H$4="Education",Data!AW616,IF(Transport!$H$4="Mixed-use Building",AH619,Data!AF616)))</f>
        <v>174.75527209999899</v>
      </c>
      <c r="P615">
        <f>IF(Transport!$H$4="Multi-unit Residential",Data!P616,IF(Transport!$H$4="Education",Data!AX616,IF(Transport!$H$4="Mixed-use Building",AI619,Data!AG616)))</f>
        <v>-37.20183488</v>
      </c>
    </row>
    <row r="616" spans="1:16" x14ac:dyDescent="0.55000000000000004">
      <c r="A616">
        <f>IF(Transport!$H$4="Multi-unit Residential",Data!A617,IF(Transport!$H$4="Education",Data!AI617,IF(Transport!$H$4="Mixed-use Building",T620,Data!R617)))</f>
        <v>162500</v>
      </c>
      <c r="B616" t="str">
        <f>IF(Transport!$H$4="Multi-unit Residential",Data!B617,IF(Transport!$H$4="Education",Data!AJ617,IF(Transport!$H$4="Mixed-use Building",U620,Data!S617)))</f>
        <v>Hingaia</v>
      </c>
      <c r="C616" t="str">
        <f>IF(Transport!$H$4="Multi-unit Residential",Data!C617,IF(Transport!$H$4="Education",Data!AK617,IF(Transport!$H$4="Mixed-use Building",V620,Data!T617)))</f>
        <v>New Zealand</v>
      </c>
      <c r="D616">
        <f>IF(Transport!$H$4="Multi-unit Residential",Data!D617,IF(Transport!$H$4="Education",Data!AL617,IF(Transport!$H$4="Mixed-use Building",W620,Data!U617)))</f>
        <v>0</v>
      </c>
      <c r="E616">
        <f>IF(Transport!$H$4="Multi-unit Residential",Data!E617,IF(Transport!$H$4="Education",Data!AM617,IF(Transport!$H$4="Mixed-use Building",X620,Data!V617)))</f>
        <v>0</v>
      </c>
      <c r="F616">
        <f>IF(Transport!$H$4="Multi-unit Residential",Data!F617,IF(Transport!$H$4="Education",Data!AN617,IF(Transport!$H$4="Mixed-use Building",Y620,Data!W617)))</f>
        <v>0</v>
      </c>
      <c r="G616">
        <f>IF(Transport!$H$4="Multi-unit Residential",Data!G617,IF(Transport!$H$4="Education",Data!AO617,IF(Transport!$H$4="Mixed-use Building",Z620,Data!X617)))</f>
        <v>0</v>
      </c>
      <c r="H616">
        <f>IF(Transport!$H$4="Multi-unit Residential",Data!H617,IF(Transport!$H$4="Education",Data!AP617,IF(Transport!$H$4="Mixed-use Building",AA620,Data!Y617)))</f>
        <v>1</v>
      </c>
      <c r="I616">
        <f>IF(Transport!$H$4="Multi-unit Residential",Data!I617,IF(Transport!$H$4="Education",Data!AQ617,IF(Transport!$H$4="Mixed-use Building",AB620,Data!Z617)))</f>
        <v>0</v>
      </c>
      <c r="J616">
        <f>IF(Transport!$H$4="Multi-unit Residential",Data!J617,IF(Transport!$H$4="Education",Data!AR617,IF(Transport!$H$4="Mixed-use Building",AC620,Data!AA617)))</f>
        <v>0</v>
      </c>
      <c r="K616">
        <f>IF(Transport!$H$4="Multi-unit Residential",Data!K617,IF(Transport!$H$4="Education",Data!AS617,IF(Transport!$H$4="Mixed-use Building",AD620,Data!AB617)))</f>
        <v>0</v>
      </c>
      <c r="L616">
        <f>IF(Transport!$H$4="Multi-unit Residential",Data!L617,IF(Transport!$H$4="Education",Data!AT617,IF(Transport!$H$4="Mixed-use Building",AE620,Data!AC617)))</f>
        <v>0</v>
      </c>
      <c r="M616">
        <f>IF(Transport!$H$4="Multi-unit Residential",Data!M617,IF(Transport!$H$4="Education",Data!AU617,IF(Transport!$H$4="Mixed-use Building",AF620,Data!AD617)))</f>
        <v>0.02</v>
      </c>
      <c r="N616">
        <f>IF(Transport!$H$4="Multi-unit Residential",Data!N617,IF(Transport!$H$4="Education",Data!AV617,IF(Transport!$H$4="Mixed-use Building",AG620,Data!AE617)))</f>
        <v>5.2003509807144299</v>
      </c>
      <c r="O616">
        <f>IF(Transport!$H$4="Multi-unit Residential",Data!O617,IF(Transport!$H$4="Education",Data!AW617,IF(Transport!$H$4="Mixed-use Building",AH620,Data!AF617)))</f>
        <v>174.914052</v>
      </c>
      <c r="P616">
        <f>IF(Transport!$H$4="Multi-unit Residential",Data!P617,IF(Transport!$H$4="Education",Data!AX617,IF(Transport!$H$4="Mixed-use Building",AI620,Data!AG617)))</f>
        <v>-37.072265659999999</v>
      </c>
    </row>
    <row r="617" spans="1:16" x14ac:dyDescent="0.55000000000000004">
      <c r="A617">
        <f>IF(Transport!$H$4="Multi-unit Residential",Data!A618,IF(Transport!$H$4="Education",Data!AI618,IF(Transport!$H$4="Mixed-use Building",T621,Data!R618)))</f>
        <v>162600</v>
      </c>
      <c r="B617" t="str">
        <f>IF(Transport!$H$4="Multi-unit Residential",Data!B618,IF(Transport!$H$4="Education",Data!AJ618,IF(Transport!$H$4="Mixed-use Building",U621,Data!S618)))</f>
        <v>Takanini South East</v>
      </c>
      <c r="C617" t="str">
        <f>IF(Transport!$H$4="Multi-unit Residential",Data!C618,IF(Transport!$H$4="Education",Data!AK618,IF(Transport!$H$4="Mixed-use Building",V621,Data!T618)))</f>
        <v>New Zealand</v>
      </c>
      <c r="D617">
        <f>IF(Transport!$H$4="Multi-unit Residential",Data!D618,IF(Transport!$H$4="Education",Data!AL618,IF(Transport!$H$4="Mixed-use Building",W621,Data!U618)))</f>
        <v>0</v>
      </c>
      <c r="E617">
        <f>IF(Transport!$H$4="Multi-unit Residential",Data!E618,IF(Transport!$H$4="Education",Data!AM618,IF(Transport!$H$4="Mixed-use Building",X621,Data!V618)))</f>
        <v>0</v>
      </c>
      <c r="F617">
        <f>IF(Transport!$H$4="Multi-unit Residential",Data!F618,IF(Transport!$H$4="Education",Data!AN618,IF(Transport!$H$4="Mixed-use Building",Y621,Data!W618)))</f>
        <v>0</v>
      </c>
      <c r="G617">
        <f>IF(Transport!$H$4="Multi-unit Residential",Data!G618,IF(Transport!$H$4="Education",Data!AO618,IF(Transport!$H$4="Mixed-use Building",Z621,Data!X618)))</f>
        <v>0</v>
      </c>
      <c r="H617">
        <f>IF(Transport!$H$4="Multi-unit Residential",Data!H618,IF(Transport!$H$4="Education",Data!AP618,IF(Transport!$H$4="Mixed-use Building",AA621,Data!Y618)))</f>
        <v>1</v>
      </c>
      <c r="I617">
        <f>IF(Transport!$H$4="Multi-unit Residential",Data!I618,IF(Transport!$H$4="Education",Data!AQ618,IF(Transport!$H$4="Mixed-use Building",AB621,Data!Z618)))</f>
        <v>0</v>
      </c>
      <c r="J617">
        <f>IF(Transport!$H$4="Multi-unit Residential",Data!J618,IF(Transport!$H$4="Education",Data!AR618,IF(Transport!$H$4="Mixed-use Building",AC621,Data!AA618)))</f>
        <v>0</v>
      </c>
      <c r="K617">
        <f>IF(Transport!$H$4="Multi-unit Residential",Data!K618,IF(Transport!$H$4="Education",Data!AS618,IF(Transport!$H$4="Mixed-use Building",AD621,Data!AB618)))</f>
        <v>0</v>
      </c>
      <c r="L617">
        <f>IF(Transport!$H$4="Multi-unit Residential",Data!L618,IF(Transport!$H$4="Education",Data!AT618,IF(Transport!$H$4="Mixed-use Building",AE621,Data!AC618)))</f>
        <v>0</v>
      </c>
      <c r="M617">
        <f>IF(Transport!$H$4="Multi-unit Residential",Data!M618,IF(Transport!$H$4="Education",Data!AU618,IF(Transport!$H$4="Mixed-use Building",AF621,Data!AD618)))</f>
        <v>0.02</v>
      </c>
      <c r="N617">
        <f>IF(Transport!$H$4="Multi-unit Residential",Data!N618,IF(Transport!$H$4="Education",Data!AV618,IF(Transport!$H$4="Mixed-use Building",AG621,Data!AE618)))</f>
        <v>0.98193596350789802</v>
      </c>
      <c r="O617">
        <f>IF(Transport!$H$4="Multi-unit Residential",Data!O618,IF(Transport!$H$4="Education",Data!AW618,IF(Transport!$H$4="Mixed-use Building",AH621,Data!AF618)))</f>
        <v>174.9451498</v>
      </c>
      <c r="P617">
        <f>IF(Transport!$H$4="Multi-unit Residential",Data!P618,IF(Transport!$H$4="Education",Data!AX618,IF(Transport!$H$4="Mixed-use Building",AI621,Data!AG618)))</f>
        <v>-37.049020130000002</v>
      </c>
    </row>
    <row r="618" spans="1:16" x14ac:dyDescent="0.55000000000000004">
      <c r="A618">
        <f>IF(Transport!$H$4="Multi-unit Residential",Data!A619,IF(Transport!$H$4="Education",Data!AI619,IF(Transport!$H$4="Mixed-use Building",T622,Data!R619)))</f>
        <v>162700</v>
      </c>
      <c r="B618" t="str">
        <f>IF(Transport!$H$4="Multi-unit Residential",Data!B619,IF(Transport!$H$4="Education",Data!AJ619,IF(Transport!$H$4="Mixed-use Building",U622,Data!S619)))</f>
        <v>Kawakawa Bay-Orere</v>
      </c>
      <c r="C618" t="str">
        <f>IF(Transport!$H$4="Multi-unit Residential",Data!C619,IF(Transport!$H$4="Education",Data!AK619,IF(Transport!$H$4="Mixed-use Building",V622,Data!T619)))</f>
        <v>New Zealand</v>
      </c>
      <c r="D618">
        <f>IF(Transport!$H$4="Multi-unit Residential",Data!D619,IF(Transport!$H$4="Education",Data!AL619,IF(Transport!$H$4="Mixed-use Building",W622,Data!U619)))</f>
        <v>0</v>
      </c>
      <c r="E618">
        <f>IF(Transport!$H$4="Multi-unit Residential",Data!E619,IF(Transport!$H$4="Education",Data!AM619,IF(Transport!$H$4="Mixed-use Building",X622,Data!V619)))</f>
        <v>0</v>
      </c>
      <c r="F618">
        <f>IF(Transport!$H$4="Multi-unit Residential",Data!F619,IF(Transport!$H$4="Education",Data!AN619,IF(Transport!$H$4="Mixed-use Building",Y622,Data!W619)))</f>
        <v>0</v>
      </c>
      <c r="G618">
        <f>IF(Transport!$H$4="Multi-unit Residential",Data!G619,IF(Transport!$H$4="Education",Data!AO619,IF(Transport!$H$4="Mixed-use Building",Z622,Data!X619)))</f>
        <v>0</v>
      </c>
      <c r="H618">
        <f>IF(Transport!$H$4="Multi-unit Residential",Data!H619,IF(Transport!$H$4="Education",Data!AP619,IF(Transport!$H$4="Mixed-use Building",AA622,Data!Y619)))</f>
        <v>0.92</v>
      </c>
      <c r="I618">
        <f>IF(Transport!$H$4="Multi-unit Residential",Data!I619,IF(Transport!$H$4="Education",Data!AQ619,IF(Transport!$H$4="Mixed-use Building",AB622,Data!Z619)))</f>
        <v>0</v>
      </c>
      <c r="J618">
        <f>IF(Transport!$H$4="Multi-unit Residential",Data!J619,IF(Transport!$H$4="Education",Data!AR619,IF(Transport!$H$4="Mixed-use Building",AC622,Data!AA619)))</f>
        <v>0</v>
      </c>
      <c r="K618">
        <f>IF(Transport!$H$4="Multi-unit Residential",Data!K619,IF(Transport!$H$4="Education",Data!AS619,IF(Transport!$H$4="Mixed-use Building",AD622,Data!AB619)))</f>
        <v>0</v>
      </c>
      <c r="L618">
        <f>IF(Transport!$H$4="Multi-unit Residential",Data!L619,IF(Transport!$H$4="Education",Data!AT619,IF(Transport!$H$4="Mixed-use Building",AE622,Data!AC619)))</f>
        <v>0.08</v>
      </c>
      <c r="M618">
        <f>IF(Transport!$H$4="Multi-unit Residential",Data!M619,IF(Transport!$H$4="Education",Data!AU619,IF(Transport!$H$4="Mixed-use Building",AF622,Data!AD619)))</f>
        <v>0.02</v>
      </c>
      <c r="N618">
        <f>IF(Transport!$H$4="Multi-unit Residential",Data!N619,IF(Transport!$H$4="Education",Data!AV619,IF(Transport!$H$4="Mixed-use Building",AG622,Data!AE619)))</f>
        <v>1.2024691189293499</v>
      </c>
      <c r="O618">
        <f>IF(Transport!$H$4="Multi-unit Residential",Data!O619,IF(Transport!$H$4="Education",Data!AW619,IF(Transport!$H$4="Mixed-use Building",AH622,Data!AF619)))</f>
        <v>175.15196850000001</v>
      </c>
      <c r="P618">
        <f>IF(Transport!$H$4="Multi-unit Residential",Data!P619,IF(Transport!$H$4="Education",Data!AX619,IF(Transport!$H$4="Mixed-use Building",AI622,Data!AG619)))</f>
        <v>-36.984133620000001</v>
      </c>
    </row>
    <row r="619" spans="1:16" x14ac:dyDescent="0.55000000000000004">
      <c r="A619">
        <f>IF(Transport!$H$4="Multi-unit Residential",Data!A620,IF(Transport!$H$4="Education",Data!AI620,IF(Transport!$H$4="Mixed-use Building",T623,Data!R620)))</f>
        <v>162800</v>
      </c>
      <c r="B619" t="str">
        <f>IF(Transport!$H$4="Multi-unit Residential",Data!B620,IF(Transport!$H$4="Education",Data!AJ620,IF(Transport!$H$4="Mixed-use Building",U623,Data!S620)))</f>
        <v>Papakura West</v>
      </c>
      <c r="C619" t="str">
        <f>IF(Transport!$H$4="Multi-unit Residential",Data!C620,IF(Transport!$H$4="Education",Data!AK620,IF(Transport!$H$4="Mixed-use Building",V623,Data!T620)))</f>
        <v>New Zealand</v>
      </c>
      <c r="D619">
        <f>IF(Transport!$H$4="Multi-unit Residential",Data!D620,IF(Transport!$H$4="Education",Data!AL620,IF(Transport!$H$4="Mixed-use Building",W623,Data!U620)))</f>
        <v>0</v>
      </c>
      <c r="E619">
        <f>IF(Transport!$H$4="Multi-unit Residential",Data!E620,IF(Transport!$H$4="Education",Data!AM620,IF(Transport!$H$4="Mixed-use Building",X623,Data!V620)))</f>
        <v>0</v>
      </c>
      <c r="F619">
        <f>IF(Transport!$H$4="Multi-unit Residential",Data!F620,IF(Transport!$H$4="Education",Data!AN620,IF(Transport!$H$4="Mixed-use Building",Y623,Data!W620)))</f>
        <v>0</v>
      </c>
      <c r="G619">
        <f>IF(Transport!$H$4="Multi-unit Residential",Data!G620,IF(Transport!$H$4="Education",Data!AO620,IF(Transport!$H$4="Mixed-use Building",Z623,Data!X620)))</f>
        <v>0</v>
      </c>
      <c r="H619">
        <f>IF(Transport!$H$4="Multi-unit Residential",Data!H620,IF(Transport!$H$4="Education",Data!AP620,IF(Transport!$H$4="Mixed-use Building",AA623,Data!Y620)))</f>
        <v>1</v>
      </c>
      <c r="I619">
        <f>IF(Transport!$H$4="Multi-unit Residential",Data!I620,IF(Transport!$H$4="Education",Data!AQ620,IF(Transport!$H$4="Mixed-use Building",AB623,Data!Z620)))</f>
        <v>0</v>
      </c>
      <c r="J619">
        <f>IF(Transport!$H$4="Multi-unit Residential",Data!J620,IF(Transport!$H$4="Education",Data!AR620,IF(Transport!$H$4="Mixed-use Building",AC623,Data!AA620)))</f>
        <v>0</v>
      </c>
      <c r="K619">
        <f>IF(Transport!$H$4="Multi-unit Residential",Data!K620,IF(Transport!$H$4="Education",Data!AS620,IF(Transport!$H$4="Mixed-use Building",AD623,Data!AB620)))</f>
        <v>0</v>
      </c>
      <c r="L619">
        <f>IF(Transport!$H$4="Multi-unit Residential",Data!L620,IF(Transport!$H$4="Education",Data!AT620,IF(Transport!$H$4="Mixed-use Building",AE623,Data!AC620)))</f>
        <v>0</v>
      </c>
      <c r="M619">
        <f>IF(Transport!$H$4="Multi-unit Residential",Data!M620,IF(Transport!$H$4="Education",Data!AU620,IF(Transport!$H$4="Mixed-use Building",AF623,Data!AD620)))</f>
        <v>0.02</v>
      </c>
      <c r="N619">
        <f>IF(Transport!$H$4="Multi-unit Residential",Data!N620,IF(Transport!$H$4="Education",Data!AV620,IF(Transport!$H$4="Mixed-use Building",AG623,Data!AE620)))</f>
        <v>1.6981871160914099</v>
      </c>
      <c r="O619">
        <f>IF(Transport!$H$4="Multi-unit Residential",Data!O620,IF(Transport!$H$4="Education",Data!AW620,IF(Transport!$H$4="Mixed-use Building",AH623,Data!AF620)))</f>
        <v>174.934168</v>
      </c>
      <c r="P619">
        <f>IF(Transport!$H$4="Multi-unit Residential",Data!P620,IF(Transport!$H$4="Education",Data!AX620,IF(Transport!$H$4="Mixed-use Building",AI623,Data!AG620)))</f>
        <v>-37.056536710000003</v>
      </c>
    </row>
    <row r="620" spans="1:16" x14ac:dyDescent="0.55000000000000004">
      <c r="A620">
        <f>IF(Transport!$H$4="Multi-unit Residential",Data!A621,IF(Transport!$H$4="Education",Data!AI621,IF(Transport!$H$4="Mixed-use Building",T624,Data!R621)))</f>
        <v>162900</v>
      </c>
      <c r="B620" t="str">
        <f>IF(Transport!$H$4="Multi-unit Residential",Data!B621,IF(Transport!$H$4="Education",Data!AJ621,IF(Transport!$H$4="Mixed-use Building",U624,Data!S621)))</f>
        <v>Clevedon</v>
      </c>
      <c r="C620" t="str">
        <f>IF(Transport!$H$4="Multi-unit Residential",Data!C621,IF(Transport!$H$4="Education",Data!AK621,IF(Transport!$H$4="Mixed-use Building",V624,Data!T621)))</f>
        <v>New Zealand</v>
      </c>
      <c r="D620">
        <f>IF(Transport!$H$4="Multi-unit Residential",Data!D621,IF(Transport!$H$4="Education",Data!AL621,IF(Transport!$H$4="Mixed-use Building",W624,Data!U621)))</f>
        <v>0</v>
      </c>
      <c r="E620">
        <f>IF(Transport!$H$4="Multi-unit Residential",Data!E621,IF(Transport!$H$4="Education",Data!AM621,IF(Transport!$H$4="Mixed-use Building",X624,Data!V621)))</f>
        <v>0</v>
      </c>
      <c r="F620">
        <f>IF(Transport!$H$4="Multi-unit Residential",Data!F621,IF(Transport!$H$4="Education",Data!AN621,IF(Transport!$H$4="Mixed-use Building",Y624,Data!W621)))</f>
        <v>0</v>
      </c>
      <c r="G620">
        <f>IF(Transport!$H$4="Multi-unit Residential",Data!G621,IF(Transport!$H$4="Education",Data!AO621,IF(Transport!$H$4="Mixed-use Building",Z624,Data!X621)))</f>
        <v>0</v>
      </c>
      <c r="H620">
        <f>IF(Transport!$H$4="Multi-unit Residential",Data!H621,IF(Transport!$H$4="Education",Data!AP621,IF(Transport!$H$4="Mixed-use Building",AA624,Data!Y621)))</f>
        <v>0.88</v>
      </c>
      <c r="I620">
        <f>IF(Transport!$H$4="Multi-unit Residential",Data!I621,IF(Transport!$H$4="Education",Data!AQ621,IF(Transport!$H$4="Mixed-use Building",AB624,Data!Z621)))</f>
        <v>0.06</v>
      </c>
      <c r="J620">
        <f>IF(Transport!$H$4="Multi-unit Residential",Data!J621,IF(Transport!$H$4="Education",Data!AR621,IF(Transport!$H$4="Mixed-use Building",AC624,Data!AA621)))</f>
        <v>0</v>
      </c>
      <c r="K620">
        <f>IF(Transport!$H$4="Multi-unit Residential",Data!K621,IF(Transport!$H$4="Education",Data!AS621,IF(Transport!$H$4="Mixed-use Building",AD624,Data!AB621)))</f>
        <v>0</v>
      </c>
      <c r="L620">
        <f>IF(Transport!$H$4="Multi-unit Residential",Data!L621,IF(Transport!$H$4="Education",Data!AT621,IF(Transport!$H$4="Mixed-use Building",AE624,Data!AC621)))</f>
        <v>0.06</v>
      </c>
      <c r="M620">
        <f>IF(Transport!$H$4="Multi-unit Residential",Data!M621,IF(Transport!$H$4="Education",Data!AU621,IF(Transport!$H$4="Mixed-use Building",AF624,Data!AD621)))</f>
        <v>0.02</v>
      </c>
      <c r="N620">
        <f>IF(Transport!$H$4="Multi-unit Residential",Data!N621,IF(Transport!$H$4="Education",Data!AV621,IF(Transport!$H$4="Mixed-use Building",AG624,Data!AE621)))</f>
        <v>5.9803675055495198</v>
      </c>
      <c r="O620">
        <f>IF(Transport!$H$4="Multi-unit Residential",Data!O621,IF(Transport!$H$4="Education",Data!AW621,IF(Transport!$H$4="Mixed-use Building",AH624,Data!AF621)))</f>
        <v>175.04590669999999</v>
      </c>
      <c r="P620">
        <f>IF(Transport!$H$4="Multi-unit Residential",Data!P621,IF(Transport!$H$4="Education",Data!AX621,IF(Transport!$H$4="Mixed-use Building",AI624,Data!AG621)))</f>
        <v>-37.014809769999999</v>
      </c>
    </row>
    <row r="621" spans="1:16" x14ac:dyDescent="0.55000000000000004">
      <c r="A621">
        <f>IF(Transport!$H$4="Multi-unit Residential",Data!A622,IF(Transport!$H$4="Education",Data!AI622,IF(Transport!$H$4="Mixed-use Building",T625,Data!R622)))</f>
        <v>163000</v>
      </c>
      <c r="B621" t="str">
        <f>IF(Transport!$H$4="Multi-unit Residential",Data!B622,IF(Transport!$H$4="Education",Data!AJ622,IF(Transport!$H$4="Mixed-use Building",U625,Data!S622)))</f>
        <v>Papakura North</v>
      </c>
      <c r="C621" t="str">
        <f>IF(Transport!$H$4="Multi-unit Residential",Data!C622,IF(Transport!$H$4="Education",Data!AK622,IF(Transport!$H$4="Mixed-use Building",V625,Data!T622)))</f>
        <v>New Zealand</v>
      </c>
      <c r="D621">
        <f>IF(Transport!$H$4="Multi-unit Residential",Data!D622,IF(Transport!$H$4="Education",Data!AL622,IF(Transport!$H$4="Mixed-use Building",W625,Data!U622)))</f>
        <v>0</v>
      </c>
      <c r="E621">
        <f>IF(Transport!$H$4="Multi-unit Residential",Data!E622,IF(Transport!$H$4="Education",Data!AM622,IF(Transport!$H$4="Mixed-use Building",X625,Data!V622)))</f>
        <v>0</v>
      </c>
      <c r="F621">
        <f>IF(Transport!$H$4="Multi-unit Residential",Data!F622,IF(Transport!$H$4="Education",Data!AN622,IF(Transport!$H$4="Mixed-use Building",Y625,Data!W622)))</f>
        <v>0</v>
      </c>
      <c r="G621">
        <f>IF(Transport!$H$4="Multi-unit Residential",Data!G622,IF(Transport!$H$4="Education",Data!AO622,IF(Transport!$H$4="Mixed-use Building",Z625,Data!X622)))</f>
        <v>0</v>
      </c>
      <c r="H621">
        <f>IF(Transport!$H$4="Multi-unit Residential",Data!H622,IF(Transport!$H$4="Education",Data!AP622,IF(Transport!$H$4="Mixed-use Building",AA625,Data!Y622)))</f>
        <v>0.82</v>
      </c>
      <c r="I621">
        <f>IF(Transport!$H$4="Multi-unit Residential",Data!I622,IF(Transport!$H$4="Education",Data!AQ622,IF(Transport!$H$4="Mixed-use Building",AB625,Data!Z622)))</f>
        <v>0</v>
      </c>
      <c r="J621">
        <f>IF(Transport!$H$4="Multi-unit Residential",Data!J622,IF(Transport!$H$4="Education",Data!AR622,IF(Transport!$H$4="Mixed-use Building",AC625,Data!AA622)))</f>
        <v>0</v>
      </c>
      <c r="K621">
        <f>IF(Transport!$H$4="Multi-unit Residential",Data!K622,IF(Transport!$H$4="Education",Data!AS622,IF(Transport!$H$4="Mixed-use Building",AD625,Data!AB622)))</f>
        <v>0.04</v>
      </c>
      <c r="L621">
        <f>IF(Transport!$H$4="Multi-unit Residential",Data!L622,IF(Transport!$H$4="Education",Data!AT622,IF(Transport!$H$4="Mixed-use Building",AE625,Data!AC622)))</f>
        <v>0.14000000000000001</v>
      </c>
      <c r="M621">
        <f>IF(Transport!$H$4="Multi-unit Residential",Data!M622,IF(Transport!$H$4="Education",Data!AU622,IF(Transport!$H$4="Mixed-use Building",AF625,Data!AD622)))</f>
        <v>0.02</v>
      </c>
      <c r="N621">
        <f>IF(Transport!$H$4="Multi-unit Residential",Data!N622,IF(Transport!$H$4="Education",Data!AV622,IF(Transport!$H$4="Mixed-use Building",AG625,Data!AE622)))</f>
        <v>4.1812584323758903</v>
      </c>
      <c r="O621">
        <f>IF(Transport!$H$4="Multi-unit Residential",Data!O622,IF(Transport!$H$4="Education",Data!AW622,IF(Transport!$H$4="Mixed-use Building",AH625,Data!AF622)))</f>
        <v>174.9479461</v>
      </c>
      <c r="P621">
        <f>IF(Transport!$H$4="Multi-unit Residential",Data!P622,IF(Transport!$H$4="Education",Data!AX622,IF(Transport!$H$4="Mixed-use Building",AI625,Data!AG622)))</f>
        <v>-37.057414059999999</v>
      </c>
    </row>
    <row r="622" spans="1:16" x14ac:dyDescent="0.55000000000000004">
      <c r="A622">
        <f>IF(Transport!$H$4="Multi-unit Residential",Data!A623,IF(Transport!$H$4="Education",Data!AI623,IF(Transport!$H$4="Mixed-use Building",T626,Data!R623)))</f>
        <v>163100</v>
      </c>
      <c r="B622" t="str">
        <f>IF(Transport!$H$4="Multi-unit Residential",Data!B623,IF(Transport!$H$4="Education",Data!AJ623,IF(Transport!$H$4="Mixed-use Building",U626,Data!S623)))</f>
        <v>Pahurehure</v>
      </c>
      <c r="C622" t="str">
        <f>IF(Transport!$H$4="Multi-unit Residential",Data!C623,IF(Transport!$H$4="Education",Data!AK623,IF(Transport!$H$4="Mixed-use Building",V626,Data!T623)))</f>
        <v>New Zealand</v>
      </c>
      <c r="D622">
        <f>IF(Transport!$H$4="Multi-unit Residential",Data!D623,IF(Transport!$H$4="Education",Data!AL623,IF(Transport!$H$4="Mixed-use Building",W626,Data!U623)))</f>
        <v>0</v>
      </c>
      <c r="E622">
        <f>IF(Transport!$H$4="Multi-unit Residential",Data!E623,IF(Transport!$H$4="Education",Data!AM623,IF(Transport!$H$4="Mixed-use Building",X626,Data!V623)))</f>
        <v>0</v>
      </c>
      <c r="F622">
        <f>IF(Transport!$H$4="Multi-unit Residential",Data!F623,IF(Transport!$H$4="Education",Data!AN623,IF(Transport!$H$4="Mixed-use Building",Y626,Data!W623)))</f>
        <v>0</v>
      </c>
      <c r="G622">
        <f>IF(Transport!$H$4="Multi-unit Residential",Data!G623,IF(Transport!$H$4="Education",Data!AO623,IF(Transport!$H$4="Mixed-use Building",Z626,Data!X623)))</f>
        <v>0</v>
      </c>
      <c r="H622">
        <f>IF(Transport!$H$4="Multi-unit Residential",Data!H623,IF(Transport!$H$4="Education",Data!AP623,IF(Transport!$H$4="Mixed-use Building",AA626,Data!Y623)))</f>
        <v>0.89</v>
      </c>
      <c r="I622">
        <f>IF(Transport!$H$4="Multi-unit Residential",Data!I623,IF(Transport!$H$4="Education",Data!AQ623,IF(Transport!$H$4="Mixed-use Building",AB626,Data!Z623)))</f>
        <v>0</v>
      </c>
      <c r="J622">
        <f>IF(Transport!$H$4="Multi-unit Residential",Data!J623,IF(Transport!$H$4="Education",Data!AR623,IF(Transport!$H$4="Mixed-use Building",AC626,Data!AA623)))</f>
        <v>0</v>
      </c>
      <c r="K622">
        <f>IF(Transport!$H$4="Multi-unit Residential",Data!K623,IF(Transport!$H$4="Education",Data!AS623,IF(Transport!$H$4="Mixed-use Building",AD626,Data!AB623)))</f>
        <v>0</v>
      </c>
      <c r="L622">
        <f>IF(Transport!$H$4="Multi-unit Residential",Data!L623,IF(Transport!$H$4="Education",Data!AT623,IF(Transport!$H$4="Mixed-use Building",AE626,Data!AC623)))</f>
        <v>0.11</v>
      </c>
      <c r="M622">
        <f>IF(Transport!$H$4="Multi-unit Residential",Data!M623,IF(Transport!$H$4="Education",Data!AU623,IF(Transport!$H$4="Mixed-use Building",AF626,Data!AD623)))</f>
        <v>0.02</v>
      </c>
      <c r="N622">
        <f>IF(Transport!$H$4="Multi-unit Residential",Data!N623,IF(Transport!$H$4="Education",Data!AV623,IF(Transport!$H$4="Mixed-use Building",AG626,Data!AE623)))</f>
        <v>0.54460754379197995</v>
      </c>
      <c r="O622">
        <f>IF(Transport!$H$4="Multi-unit Residential",Data!O623,IF(Transport!$H$4="Education",Data!AW623,IF(Transport!$H$4="Mixed-use Building",AH626,Data!AF623)))</f>
        <v>174.93272859999999</v>
      </c>
      <c r="P622">
        <f>IF(Transport!$H$4="Multi-unit Residential",Data!P623,IF(Transport!$H$4="Education",Data!AX623,IF(Transport!$H$4="Mixed-use Building",AI626,Data!AG623)))</f>
        <v>-37.068647849999998</v>
      </c>
    </row>
    <row r="623" spans="1:16" x14ac:dyDescent="0.55000000000000004">
      <c r="A623">
        <f>IF(Transport!$H$4="Multi-unit Residential",Data!A624,IF(Transport!$H$4="Education",Data!AI624,IF(Transport!$H$4="Mixed-use Building",T627,Data!R624)))</f>
        <v>163200</v>
      </c>
      <c r="B623" t="str">
        <f>IF(Transport!$H$4="Multi-unit Residential",Data!B624,IF(Transport!$H$4="Education",Data!AJ624,IF(Transport!$H$4="Mixed-use Building",U627,Data!S624)))</f>
        <v>Papakura Central</v>
      </c>
      <c r="C623" t="str">
        <f>IF(Transport!$H$4="Multi-unit Residential",Data!C624,IF(Transport!$H$4="Education",Data!AK624,IF(Transport!$H$4="Mixed-use Building",V627,Data!T624)))</f>
        <v>New Zealand</v>
      </c>
      <c r="D623">
        <f>IF(Transport!$H$4="Multi-unit Residential",Data!D624,IF(Transport!$H$4="Education",Data!AL624,IF(Transport!$H$4="Mixed-use Building",W627,Data!U624)))</f>
        <v>0.01</v>
      </c>
      <c r="E623">
        <f>IF(Transport!$H$4="Multi-unit Residential",Data!E624,IF(Transport!$H$4="Education",Data!AM624,IF(Transport!$H$4="Mixed-use Building",X627,Data!V624)))</f>
        <v>0</v>
      </c>
      <c r="F623">
        <f>IF(Transport!$H$4="Multi-unit Residential",Data!F624,IF(Transport!$H$4="Education",Data!AN624,IF(Transport!$H$4="Mixed-use Building",Y627,Data!W624)))</f>
        <v>0</v>
      </c>
      <c r="G623">
        <f>IF(Transport!$H$4="Multi-unit Residential",Data!G624,IF(Transport!$H$4="Education",Data!AO624,IF(Transport!$H$4="Mixed-use Building",Z627,Data!X624)))</f>
        <v>0</v>
      </c>
      <c r="H623">
        <f>IF(Transport!$H$4="Multi-unit Residential",Data!H624,IF(Transport!$H$4="Education",Data!AP624,IF(Transport!$H$4="Mixed-use Building",AA627,Data!Y624)))</f>
        <v>0.95</v>
      </c>
      <c r="I623">
        <f>IF(Transport!$H$4="Multi-unit Residential",Data!I624,IF(Transport!$H$4="Education",Data!AQ624,IF(Transport!$H$4="Mixed-use Building",AB627,Data!Z624)))</f>
        <v>0.01</v>
      </c>
      <c r="J623">
        <f>IF(Transport!$H$4="Multi-unit Residential",Data!J624,IF(Transport!$H$4="Education",Data!AR624,IF(Transport!$H$4="Mixed-use Building",AC627,Data!AA624)))</f>
        <v>0</v>
      </c>
      <c r="K623">
        <f>IF(Transport!$H$4="Multi-unit Residential",Data!K624,IF(Transport!$H$4="Education",Data!AS624,IF(Transport!$H$4="Mixed-use Building",AD627,Data!AB624)))</f>
        <v>0</v>
      </c>
      <c r="L623">
        <f>IF(Transport!$H$4="Multi-unit Residential",Data!L624,IF(Transport!$H$4="Education",Data!AT624,IF(Transport!$H$4="Mixed-use Building",AE627,Data!AC624)))</f>
        <v>0.03</v>
      </c>
      <c r="M623">
        <f>IF(Transport!$H$4="Multi-unit Residential",Data!M624,IF(Transport!$H$4="Education",Data!AU624,IF(Transport!$H$4="Mixed-use Building",AF627,Data!AD624)))</f>
        <v>0.02</v>
      </c>
      <c r="N623">
        <f>IF(Transport!$H$4="Multi-unit Residential",Data!N624,IF(Transport!$H$4="Education",Data!AV624,IF(Transport!$H$4="Mixed-use Building",AG627,Data!AE624)))</f>
        <v>7.1263346076234804</v>
      </c>
      <c r="O623">
        <f>IF(Transport!$H$4="Multi-unit Residential",Data!O624,IF(Transport!$H$4="Education",Data!AW624,IF(Transport!$H$4="Mixed-use Building",AH627,Data!AF624)))</f>
        <v>174.94281889999999</v>
      </c>
      <c r="P623">
        <f>IF(Transport!$H$4="Multi-unit Residential",Data!P624,IF(Transport!$H$4="Education",Data!AX624,IF(Transport!$H$4="Mixed-use Building",AI627,Data!AG624)))</f>
        <v>-37.06542305</v>
      </c>
    </row>
    <row r="624" spans="1:16" x14ac:dyDescent="0.55000000000000004">
      <c r="A624">
        <f>IF(Transport!$H$4="Multi-unit Residential",Data!A625,IF(Transport!$H$4="Education",Data!AI625,IF(Transport!$H$4="Mixed-use Building",T628,Data!R625)))</f>
        <v>163300</v>
      </c>
      <c r="B624" t="str">
        <f>IF(Transport!$H$4="Multi-unit Residential",Data!B625,IF(Transport!$H$4="Education",Data!AJ625,IF(Transport!$H$4="Mixed-use Building",U628,Data!S625)))</f>
        <v>Papakura North East</v>
      </c>
      <c r="C624" t="str">
        <f>IF(Transport!$H$4="Multi-unit Residential",Data!C625,IF(Transport!$H$4="Education",Data!AK625,IF(Transport!$H$4="Mixed-use Building",V628,Data!T625)))</f>
        <v>New Zealand</v>
      </c>
      <c r="D624" t="str">
        <f>IF(Transport!$H$4="Multi-unit Residential",Data!D625,IF(Transport!$H$4="Education",Data!AL625,IF(Transport!$H$4="Mixed-use Building",W628,Data!U625)))</f>
        <v>?</v>
      </c>
      <c r="E624" t="str">
        <f>IF(Transport!$H$4="Multi-unit Residential",Data!E625,IF(Transport!$H$4="Education",Data!AM625,IF(Transport!$H$4="Mixed-use Building",X628,Data!V625)))</f>
        <v>?</v>
      </c>
      <c r="F624" t="str">
        <f>IF(Transport!$H$4="Multi-unit Residential",Data!F625,IF(Transport!$H$4="Education",Data!AN625,IF(Transport!$H$4="Mixed-use Building",Y628,Data!W625)))</f>
        <v>?</v>
      </c>
      <c r="G624">
        <f>IF(Transport!$H$4="Multi-unit Residential",Data!G625,IF(Transport!$H$4="Education",Data!AO625,IF(Transport!$H$4="Mixed-use Building",Z628,Data!X625)))</f>
        <v>0</v>
      </c>
      <c r="H624" t="str">
        <f>IF(Transport!$H$4="Multi-unit Residential",Data!H625,IF(Transport!$H$4="Education",Data!AP625,IF(Transport!$H$4="Mixed-use Building",AA628,Data!Y625)))</f>
        <v>?</v>
      </c>
      <c r="I624" t="str">
        <f>IF(Transport!$H$4="Multi-unit Residential",Data!I625,IF(Transport!$H$4="Education",Data!AQ625,IF(Transport!$H$4="Mixed-use Building",AB628,Data!Z625)))</f>
        <v>?</v>
      </c>
      <c r="J624">
        <f>IF(Transport!$H$4="Multi-unit Residential",Data!J625,IF(Transport!$H$4="Education",Data!AR625,IF(Transport!$H$4="Mixed-use Building",AC628,Data!AA625)))</f>
        <v>0</v>
      </c>
      <c r="K624" t="str">
        <f>IF(Transport!$H$4="Multi-unit Residential",Data!K625,IF(Transport!$H$4="Education",Data!AS625,IF(Transport!$H$4="Mixed-use Building",AD628,Data!AB625)))</f>
        <v>?</v>
      </c>
      <c r="L624" t="str">
        <f>IF(Transport!$H$4="Multi-unit Residential",Data!L625,IF(Transport!$H$4="Education",Data!AT625,IF(Transport!$H$4="Mixed-use Building",AE628,Data!AC625)))</f>
        <v>?</v>
      </c>
      <c r="M624">
        <f>IF(Transport!$H$4="Multi-unit Residential",Data!M625,IF(Transport!$H$4="Education",Data!AU625,IF(Transport!$H$4="Mixed-use Building",AF628,Data!AD625)))</f>
        <v>0.02</v>
      </c>
      <c r="N624" t="str">
        <f>IF(Transport!$H$4="Multi-unit Residential",Data!N625,IF(Transport!$H$4="Education",Data!AV625,IF(Transport!$H$4="Mixed-use Building",AG628,Data!AE625)))</f>
        <v>?</v>
      </c>
      <c r="O624">
        <f>IF(Transport!$H$4="Multi-unit Residential",Data!O625,IF(Transport!$H$4="Education",Data!AW625,IF(Transport!$H$4="Mixed-use Building",AH628,Data!AF625)))</f>
        <v>174.96562449999999</v>
      </c>
      <c r="P624">
        <f>IF(Transport!$H$4="Multi-unit Residential",Data!P625,IF(Transport!$H$4="Education",Data!AX625,IF(Transport!$H$4="Mixed-use Building",AI628,Data!AG625)))</f>
        <v>-37.052476239999997</v>
      </c>
    </row>
    <row r="625" spans="1:16" x14ac:dyDescent="0.55000000000000004">
      <c r="A625">
        <f>IF(Transport!$H$4="Multi-unit Residential",Data!A626,IF(Transport!$H$4="Education",Data!AI626,IF(Transport!$H$4="Mixed-use Building",T629,Data!R626)))</f>
        <v>163400</v>
      </c>
      <c r="B625" t="str">
        <f>IF(Transport!$H$4="Multi-unit Residential",Data!B626,IF(Transport!$H$4="Education",Data!AJ626,IF(Transport!$H$4="Mixed-use Building",U629,Data!S626)))</f>
        <v>Karaka Lakes</v>
      </c>
      <c r="C625" t="str">
        <f>IF(Transport!$H$4="Multi-unit Residential",Data!C626,IF(Transport!$H$4="Education",Data!AK626,IF(Transport!$H$4="Mixed-use Building",V629,Data!T626)))</f>
        <v>New Zealand</v>
      </c>
      <c r="D625" t="str">
        <f>IF(Transport!$H$4="Multi-unit Residential",Data!D626,IF(Transport!$H$4="Education",Data!AL626,IF(Transport!$H$4="Mixed-use Building",W629,Data!U626)))</f>
        <v>?</v>
      </c>
      <c r="E625" t="str">
        <f>IF(Transport!$H$4="Multi-unit Residential",Data!E626,IF(Transport!$H$4="Education",Data!AM626,IF(Transport!$H$4="Mixed-use Building",X629,Data!V626)))</f>
        <v>?</v>
      </c>
      <c r="F625" t="str">
        <f>IF(Transport!$H$4="Multi-unit Residential",Data!F626,IF(Transport!$H$4="Education",Data!AN626,IF(Transport!$H$4="Mixed-use Building",Y629,Data!W626)))</f>
        <v>?</v>
      </c>
      <c r="G625">
        <f>IF(Transport!$H$4="Multi-unit Residential",Data!G626,IF(Transport!$H$4="Education",Data!AO626,IF(Transport!$H$4="Mixed-use Building",Z629,Data!X626)))</f>
        <v>0</v>
      </c>
      <c r="H625" t="str">
        <f>IF(Transport!$H$4="Multi-unit Residential",Data!H626,IF(Transport!$H$4="Education",Data!AP626,IF(Transport!$H$4="Mixed-use Building",AA629,Data!Y626)))</f>
        <v>?</v>
      </c>
      <c r="I625" t="str">
        <f>IF(Transport!$H$4="Multi-unit Residential",Data!I626,IF(Transport!$H$4="Education",Data!AQ626,IF(Transport!$H$4="Mixed-use Building",AB629,Data!Z626)))</f>
        <v>?</v>
      </c>
      <c r="J625">
        <f>IF(Transport!$H$4="Multi-unit Residential",Data!J626,IF(Transport!$H$4="Education",Data!AR626,IF(Transport!$H$4="Mixed-use Building",AC629,Data!AA626)))</f>
        <v>0</v>
      </c>
      <c r="K625" t="str">
        <f>IF(Transport!$H$4="Multi-unit Residential",Data!K626,IF(Transport!$H$4="Education",Data!AS626,IF(Transport!$H$4="Mixed-use Building",AD629,Data!AB626)))</f>
        <v>?</v>
      </c>
      <c r="L625" t="str">
        <f>IF(Transport!$H$4="Multi-unit Residential",Data!L626,IF(Transport!$H$4="Education",Data!AT626,IF(Transport!$H$4="Mixed-use Building",AE629,Data!AC626)))</f>
        <v>?</v>
      </c>
      <c r="M625">
        <f>IF(Transport!$H$4="Multi-unit Residential",Data!M626,IF(Transport!$H$4="Education",Data!AU626,IF(Transport!$H$4="Mixed-use Building",AF629,Data!AD626)))</f>
        <v>0.02</v>
      </c>
      <c r="N625" t="str">
        <f>IF(Transport!$H$4="Multi-unit Residential",Data!N626,IF(Transport!$H$4="Education",Data!AV626,IF(Transport!$H$4="Mixed-use Building",AG629,Data!AE626)))</f>
        <v>?</v>
      </c>
      <c r="O625">
        <f>IF(Transport!$H$4="Multi-unit Residential",Data!O626,IF(Transport!$H$4="Education",Data!AW626,IF(Transport!$H$4="Mixed-use Building",AH629,Data!AF626)))</f>
        <v>174.92648389999999</v>
      </c>
      <c r="P625">
        <f>IF(Transport!$H$4="Multi-unit Residential",Data!P626,IF(Transport!$H$4="Education",Data!AX626,IF(Transport!$H$4="Mixed-use Building",AI629,Data!AG626)))</f>
        <v>-37.084564610000001</v>
      </c>
    </row>
    <row r="626" spans="1:16" x14ac:dyDescent="0.55000000000000004">
      <c r="A626">
        <f>IF(Transport!$H$4="Multi-unit Residential",Data!A627,IF(Transport!$H$4="Education",Data!AI627,IF(Transport!$H$4="Mixed-use Building",T630,Data!R627)))</f>
        <v>163500</v>
      </c>
      <c r="B626" t="str">
        <f>IF(Transport!$H$4="Multi-unit Residential",Data!B627,IF(Transport!$H$4="Education",Data!AJ627,IF(Transport!$H$4="Mixed-use Building",U630,Data!S627)))</f>
        <v>Papakura Kelvin</v>
      </c>
      <c r="C626" t="str">
        <f>IF(Transport!$H$4="Multi-unit Residential",Data!C627,IF(Transport!$H$4="Education",Data!AK627,IF(Transport!$H$4="Mixed-use Building",V630,Data!T627)))</f>
        <v>New Zealand</v>
      </c>
      <c r="D626">
        <f>IF(Transport!$H$4="Multi-unit Residential",Data!D627,IF(Transport!$H$4="Education",Data!AL627,IF(Transport!$H$4="Mixed-use Building",W630,Data!U627)))</f>
        <v>0</v>
      </c>
      <c r="E626">
        <f>IF(Transport!$H$4="Multi-unit Residential",Data!E627,IF(Transport!$H$4="Education",Data!AM627,IF(Transport!$H$4="Mixed-use Building",X630,Data!V627)))</f>
        <v>0</v>
      </c>
      <c r="F626">
        <f>IF(Transport!$H$4="Multi-unit Residential",Data!F627,IF(Transport!$H$4="Education",Data!AN627,IF(Transport!$H$4="Mixed-use Building",Y630,Data!W627)))</f>
        <v>0</v>
      </c>
      <c r="G626">
        <f>IF(Transport!$H$4="Multi-unit Residential",Data!G627,IF(Transport!$H$4="Education",Data!AO627,IF(Transport!$H$4="Mixed-use Building",Z630,Data!X627)))</f>
        <v>0</v>
      </c>
      <c r="H626">
        <f>IF(Transport!$H$4="Multi-unit Residential",Data!H627,IF(Transport!$H$4="Education",Data!AP627,IF(Transport!$H$4="Mixed-use Building",AA630,Data!Y627)))</f>
        <v>0.83</v>
      </c>
      <c r="I626">
        <f>IF(Transport!$H$4="Multi-unit Residential",Data!I627,IF(Transport!$H$4="Education",Data!AQ627,IF(Transport!$H$4="Mixed-use Building",AB630,Data!Z627)))</f>
        <v>0</v>
      </c>
      <c r="J626">
        <f>IF(Transport!$H$4="Multi-unit Residential",Data!J627,IF(Transport!$H$4="Education",Data!AR627,IF(Transport!$H$4="Mixed-use Building",AC630,Data!AA627)))</f>
        <v>0</v>
      </c>
      <c r="K626">
        <f>IF(Transport!$H$4="Multi-unit Residential",Data!K627,IF(Transport!$H$4="Education",Data!AS627,IF(Transport!$H$4="Mixed-use Building",AD630,Data!AB627)))</f>
        <v>0</v>
      </c>
      <c r="L626">
        <f>IF(Transport!$H$4="Multi-unit Residential",Data!L627,IF(Transport!$H$4="Education",Data!AT627,IF(Transport!$H$4="Mixed-use Building",AE630,Data!AC627)))</f>
        <v>0.17</v>
      </c>
      <c r="M626">
        <f>IF(Transport!$H$4="Multi-unit Residential",Data!M627,IF(Transport!$H$4="Education",Data!AU627,IF(Transport!$H$4="Mixed-use Building",AF630,Data!AD627)))</f>
        <v>0.02</v>
      </c>
      <c r="N626">
        <f>IF(Transport!$H$4="Multi-unit Residential",Data!N627,IF(Transport!$H$4="Education",Data!AV627,IF(Transport!$H$4="Mixed-use Building",AG630,Data!AE627)))</f>
        <v>1.25078121789302</v>
      </c>
      <c r="O626">
        <f>IF(Transport!$H$4="Multi-unit Residential",Data!O627,IF(Transport!$H$4="Education",Data!AW627,IF(Transport!$H$4="Mixed-use Building",AH630,Data!AF627)))</f>
        <v>174.96239449999999</v>
      </c>
      <c r="P626">
        <f>IF(Transport!$H$4="Multi-unit Residential",Data!P627,IF(Transport!$H$4="Education",Data!AX627,IF(Transport!$H$4="Mixed-use Building",AI630,Data!AG627)))</f>
        <v>-37.059334360000001</v>
      </c>
    </row>
    <row r="627" spans="1:16" x14ac:dyDescent="0.55000000000000004">
      <c r="A627">
        <f>IF(Transport!$H$4="Multi-unit Residential",Data!A628,IF(Transport!$H$4="Education",Data!AI628,IF(Transport!$H$4="Mixed-use Building",T631,Data!R628)))</f>
        <v>163600</v>
      </c>
      <c r="B627" t="str">
        <f>IF(Transport!$H$4="Multi-unit Residential",Data!B628,IF(Transport!$H$4="Education",Data!AJ628,IF(Transport!$H$4="Mixed-use Building",U631,Data!S628)))</f>
        <v>Papakura Massey Park</v>
      </c>
      <c r="C627" t="str">
        <f>IF(Transport!$H$4="Multi-unit Residential",Data!C628,IF(Transport!$H$4="Education",Data!AK628,IF(Transport!$H$4="Mixed-use Building",V631,Data!T628)))</f>
        <v>New Zealand</v>
      </c>
      <c r="D627">
        <f>IF(Transport!$H$4="Multi-unit Residential",Data!D628,IF(Transport!$H$4="Education",Data!AL628,IF(Transport!$H$4="Mixed-use Building",W631,Data!U628)))</f>
        <v>0</v>
      </c>
      <c r="E627">
        <f>IF(Transport!$H$4="Multi-unit Residential",Data!E628,IF(Transport!$H$4="Education",Data!AM628,IF(Transport!$H$4="Mixed-use Building",X631,Data!V628)))</f>
        <v>0</v>
      </c>
      <c r="F627">
        <f>IF(Transport!$H$4="Multi-unit Residential",Data!F628,IF(Transport!$H$4="Education",Data!AN628,IF(Transport!$H$4="Mixed-use Building",Y631,Data!W628)))</f>
        <v>0</v>
      </c>
      <c r="G627">
        <f>IF(Transport!$H$4="Multi-unit Residential",Data!G628,IF(Transport!$H$4="Education",Data!AO628,IF(Transport!$H$4="Mixed-use Building",Z631,Data!X628)))</f>
        <v>0</v>
      </c>
      <c r="H627">
        <f>IF(Transport!$H$4="Multi-unit Residential",Data!H628,IF(Transport!$H$4="Education",Data!AP628,IF(Transport!$H$4="Mixed-use Building",AA631,Data!Y628)))</f>
        <v>1</v>
      </c>
      <c r="I627">
        <f>IF(Transport!$H$4="Multi-unit Residential",Data!I628,IF(Transport!$H$4="Education",Data!AQ628,IF(Transport!$H$4="Mixed-use Building",AB631,Data!Z628)))</f>
        <v>0</v>
      </c>
      <c r="J627">
        <f>IF(Transport!$H$4="Multi-unit Residential",Data!J628,IF(Transport!$H$4="Education",Data!AR628,IF(Transport!$H$4="Mixed-use Building",AC631,Data!AA628)))</f>
        <v>0</v>
      </c>
      <c r="K627">
        <f>IF(Transport!$H$4="Multi-unit Residential",Data!K628,IF(Transport!$H$4="Education",Data!AS628,IF(Transport!$H$4="Mixed-use Building",AD631,Data!AB628)))</f>
        <v>0</v>
      </c>
      <c r="L627">
        <f>IF(Transport!$H$4="Multi-unit Residential",Data!L628,IF(Transport!$H$4="Education",Data!AT628,IF(Transport!$H$4="Mixed-use Building",AE631,Data!AC628)))</f>
        <v>0</v>
      </c>
      <c r="M627">
        <f>IF(Transport!$H$4="Multi-unit Residential",Data!M628,IF(Transport!$H$4="Education",Data!AU628,IF(Transport!$H$4="Mixed-use Building",AF631,Data!AD628)))</f>
        <v>0.02</v>
      </c>
      <c r="N627">
        <f>IF(Transport!$H$4="Multi-unit Residential",Data!N628,IF(Transport!$H$4="Education",Data!AV628,IF(Transport!$H$4="Mixed-use Building",AG631,Data!AE628)))</f>
        <v>1.1189532054257501</v>
      </c>
      <c r="O627">
        <f>IF(Transport!$H$4="Multi-unit Residential",Data!O628,IF(Transport!$H$4="Education",Data!AW628,IF(Transport!$H$4="Mixed-use Building",AH631,Data!AF628)))</f>
        <v>174.95483859999999</v>
      </c>
      <c r="P627">
        <f>IF(Transport!$H$4="Multi-unit Residential",Data!P628,IF(Transport!$H$4="Education",Data!AX628,IF(Transport!$H$4="Mixed-use Building",AI631,Data!AG628)))</f>
        <v>-37.066299700000002</v>
      </c>
    </row>
    <row r="628" spans="1:16" x14ac:dyDescent="0.55000000000000004">
      <c r="A628">
        <f>IF(Transport!$H$4="Multi-unit Residential",Data!A629,IF(Transport!$H$4="Education",Data!AI629,IF(Transport!$H$4="Mixed-use Building",T632,Data!R629)))</f>
        <v>163700</v>
      </c>
      <c r="B628" t="str">
        <f>IF(Transport!$H$4="Multi-unit Residential",Data!B629,IF(Transport!$H$4="Education",Data!AJ629,IF(Transport!$H$4="Mixed-use Building",U632,Data!S629)))</f>
        <v>Rosehill</v>
      </c>
      <c r="C628" t="str">
        <f>IF(Transport!$H$4="Multi-unit Residential",Data!C629,IF(Transport!$H$4="Education",Data!AK629,IF(Transport!$H$4="Mixed-use Building",V632,Data!T629)))</f>
        <v>New Zealand</v>
      </c>
      <c r="D628">
        <f>IF(Transport!$H$4="Multi-unit Residential",Data!D629,IF(Transport!$H$4="Education",Data!AL629,IF(Transport!$H$4="Mixed-use Building",W632,Data!U629)))</f>
        <v>0</v>
      </c>
      <c r="E628">
        <f>IF(Transport!$H$4="Multi-unit Residential",Data!E629,IF(Transport!$H$4="Education",Data!AM629,IF(Transport!$H$4="Mixed-use Building",X632,Data!V629)))</f>
        <v>0</v>
      </c>
      <c r="F628">
        <f>IF(Transport!$H$4="Multi-unit Residential",Data!F629,IF(Transport!$H$4="Education",Data!AN629,IF(Transport!$H$4="Mixed-use Building",Y632,Data!W629)))</f>
        <v>0</v>
      </c>
      <c r="G628">
        <f>IF(Transport!$H$4="Multi-unit Residential",Data!G629,IF(Transport!$H$4="Education",Data!AO629,IF(Transport!$H$4="Mixed-use Building",Z632,Data!X629)))</f>
        <v>0</v>
      </c>
      <c r="H628">
        <f>IF(Transport!$H$4="Multi-unit Residential",Data!H629,IF(Transport!$H$4="Education",Data!AP629,IF(Transport!$H$4="Mixed-use Building",AA632,Data!Y629)))</f>
        <v>0.91</v>
      </c>
      <c r="I628">
        <f>IF(Transport!$H$4="Multi-unit Residential",Data!I629,IF(Transport!$H$4="Education",Data!AQ629,IF(Transport!$H$4="Mixed-use Building",AB632,Data!Z629)))</f>
        <v>0</v>
      </c>
      <c r="J628">
        <f>IF(Transport!$H$4="Multi-unit Residential",Data!J629,IF(Transport!$H$4="Education",Data!AR629,IF(Transport!$H$4="Mixed-use Building",AC632,Data!AA629)))</f>
        <v>0</v>
      </c>
      <c r="K628">
        <f>IF(Transport!$H$4="Multi-unit Residential",Data!K629,IF(Transport!$H$4="Education",Data!AS629,IF(Transport!$H$4="Mixed-use Building",AD632,Data!AB629)))</f>
        <v>0</v>
      </c>
      <c r="L628">
        <f>IF(Transport!$H$4="Multi-unit Residential",Data!L629,IF(Transport!$H$4="Education",Data!AT629,IF(Transport!$H$4="Mixed-use Building",AE632,Data!AC629)))</f>
        <v>0.09</v>
      </c>
      <c r="M628">
        <f>IF(Transport!$H$4="Multi-unit Residential",Data!M629,IF(Transport!$H$4="Education",Data!AU629,IF(Transport!$H$4="Mixed-use Building",AF632,Data!AD629)))</f>
        <v>0.02</v>
      </c>
      <c r="N628">
        <f>IF(Transport!$H$4="Multi-unit Residential",Data!N629,IF(Transport!$H$4="Education",Data!AV629,IF(Transport!$H$4="Mixed-use Building",AG632,Data!AE629)))</f>
        <v>1.7006764105596901</v>
      </c>
      <c r="O628">
        <f>IF(Transport!$H$4="Multi-unit Residential",Data!O629,IF(Transport!$H$4="Education",Data!AW629,IF(Transport!$H$4="Mixed-use Building",AH632,Data!AF629)))</f>
        <v>174.93811009999999</v>
      </c>
      <c r="P628">
        <f>IF(Transport!$H$4="Multi-unit Residential",Data!P629,IF(Transport!$H$4="Education",Data!AX629,IF(Transport!$H$4="Mixed-use Building",AI632,Data!AG629)))</f>
        <v>-37.080743299999902</v>
      </c>
    </row>
    <row r="629" spans="1:16" x14ac:dyDescent="0.55000000000000004">
      <c r="A629">
        <f>IF(Transport!$H$4="Multi-unit Residential",Data!A630,IF(Transport!$H$4="Education",Data!AI630,IF(Transport!$H$4="Mixed-use Building",T633,Data!R630)))</f>
        <v>163800</v>
      </c>
      <c r="B629" t="str">
        <f>IF(Transport!$H$4="Multi-unit Residential",Data!B630,IF(Transport!$H$4="Education",Data!AJ630,IF(Transport!$H$4="Mixed-use Building",U633,Data!S630)))</f>
        <v>Patumahoe</v>
      </c>
      <c r="C629" t="str">
        <f>IF(Transport!$H$4="Multi-unit Residential",Data!C630,IF(Transport!$H$4="Education",Data!AK630,IF(Transport!$H$4="Mixed-use Building",V633,Data!T630)))</f>
        <v>New Zealand</v>
      </c>
      <c r="D629">
        <f>IF(Transport!$H$4="Multi-unit Residential",Data!D630,IF(Transport!$H$4="Education",Data!AL630,IF(Transport!$H$4="Mixed-use Building",W633,Data!U630)))</f>
        <v>0</v>
      </c>
      <c r="E629">
        <f>IF(Transport!$H$4="Multi-unit Residential",Data!E630,IF(Transport!$H$4="Education",Data!AM630,IF(Transport!$H$4="Mixed-use Building",X633,Data!V630)))</f>
        <v>0</v>
      </c>
      <c r="F629">
        <f>IF(Transport!$H$4="Multi-unit Residential",Data!F630,IF(Transport!$H$4="Education",Data!AN630,IF(Transport!$H$4="Mixed-use Building",Y633,Data!W630)))</f>
        <v>0</v>
      </c>
      <c r="G629">
        <f>IF(Transport!$H$4="Multi-unit Residential",Data!G630,IF(Transport!$H$4="Education",Data!AO630,IF(Transport!$H$4="Mixed-use Building",Z633,Data!X630)))</f>
        <v>0</v>
      </c>
      <c r="H629">
        <f>IF(Transport!$H$4="Multi-unit Residential",Data!H630,IF(Transport!$H$4="Education",Data!AP630,IF(Transport!$H$4="Mixed-use Building",AA633,Data!Y630)))</f>
        <v>0.85</v>
      </c>
      <c r="I629">
        <f>IF(Transport!$H$4="Multi-unit Residential",Data!I630,IF(Transport!$H$4="Education",Data!AQ630,IF(Transport!$H$4="Mixed-use Building",AB633,Data!Z630)))</f>
        <v>0</v>
      </c>
      <c r="J629">
        <f>IF(Transport!$H$4="Multi-unit Residential",Data!J630,IF(Transport!$H$4="Education",Data!AR630,IF(Transport!$H$4="Mixed-use Building",AC633,Data!AA630)))</f>
        <v>0</v>
      </c>
      <c r="K629">
        <f>IF(Transport!$H$4="Multi-unit Residential",Data!K630,IF(Transport!$H$4="Education",Data!AS630,IF(Transport!$H$4="Mixed-use Building",AD633,Data!AB630)))</f>
        <v>0</v>
      </c>
      <c r="L629">
        <f>IF(Transport!$H$4="Multi-unit Residential",Data!L630,IF(Transport!$H$4="Education",Data!AT630,IF(Transport!$H$4="Mixed-use Building",AE633,Data!AC630)))</f>
        <v>0.15</v>
      </c>
      <c r="M629">
        <f>IF(Transport!$H$4="Multi-unit Residential",Data!M630,IF(Transport!$H$4="Education",Data!AU630,IF(Transport!$H$4="Mixed-use Building",AF633,Data!AD630)))</f>
        <v>0.02</v>
      </c>
      <c r="N629">
        <f>IF(Transport!$H$4="Multi-unit Residential",Data!N630,IF(Transport!$H$4="Education",Data!AV630,IF(Transport!$H$4="Mixed-use Building",AG633,Data!AE630)))</f>
        <v>2.88956341111078</v>
      </c>
      <c r="O629">
        <f>IF(Transport!$H$4="Multi-unit Residential",Data!O630,IF(Transport!$H$4="Education",Data!AW630,IF(Transport!$H$4="Mixed-use Building",AH633,Data!AF630)))</f>
        <v>174.83514069999899</v>
      </c>
      <c r="P629">
        <f>IF(Transport!$H$4="Multi-unit Residential",Data!P630,IF(Transport!$H$4="Education",Data!AX630,IF(Transport!$H$4="Mixed-use Building",AI633,Data!AG630)))</f>
        <v>-37.176917549999999</v>
      </c>
    </row>
    <row r="630" spans="1:16" x14ac:dyDescent="0.55000000000000004">
      <c r="A630">
        <f>IF(Transport!$H$4="Multi-unit Residential",Data!A631,IF(Transport!$H$4="Education",Data!AI631,IF(Transport!$H$4="Mixed-use Building",T634,Data!R631)))</f>
        <v>163900</v>
      </c>
      <c r="B630" t="str">
        <f>IF(Transport!$H$4="Multi-unit Residential",Data!B631,IF(Transport!$H$4="Education",Data!AJ631,IF(Transport!$H$4="Mixed-use Building",U634,Data!S631)))</f>
        <v>Papakura East</v>
      </c>
      <c r="C630" t="str">
        <f>IF(Transport!$H$4="Multi-unit Residential",Data!C631,IF(Transport!$H$4="Education",Data!AK631,IF(Transport!$H$4="Mixed-use Building",V634,Data!T631)))</f>
        <v>New Zealand</v>
      </c>
      <c r="D630">
        <f>IF(Transport!$H$4="Multi-unit Residential",Data!D631,IF(Transport!$H$4="Education",Data!AL631,IF(Transport!$H$4="Mixed-use Building",W634,Data!U631)))</f>
        <v>0</v>
      </c>
      <c r="E630">
        <f>IF(Transport!$H$4="Multi-unit Residential",Data!E631,IF(Transport!$H$4="Education",Data!AM631,IF(Transport!$H$4="Mixed-use Building",X634,Data!V631)))</f>
        <v>0</v>
      </c>
      <c r="F630">
        <f>IF(Transport!$H$4="Multi-unit Residential",Data!F631,IF(Transport!$H$4="Education",Data!AN631,IF(Transport!$H$4="Mixed-use Building",Y634,Data!W631)))</f>
        <v>0</v>
      </c>
      <c r="G630">
        <f>IF(Transport!$H$4="Multi-unit Residential",Data!G631,IF(Transport!$H$4="Education",Data!AO631,IF(Transport!$H$4="Mixed-use Building",Z634,Data!X631)))</f>
        <v>0</v>
      </c>
      <c r="H630">
        <f>IF(Transport!$H$4="Multi-unit Residential",Data!H631,IF(Transport!$H$4="Education",Data!AP631,IF(Transport!$H$4="Mixed-use Building",AA634,Data!Y631)))</f>
        <v>1</v>
      </c>
      <c r="I630">
        <f>IF(Transport!$H$4="Multi-unit Residential",Data!I631,IF(Transport!$H$4="Education",Data!AQ631,IF(Transport!$H$4="Mixed-use Building",AB634,Data!Z631)))</f>
        <v>0</v>
      </c>
      <c r="J630">
        <f>IF(Transport!$H$4="Multi-unit Residential",Data!J631,IF(Transport!$H$4="Education",Data!AR631,IF(Transport!$H$4="Mixed-use Building",AC634,Data!AA631)))</f>
        <v>0</v>
      </c>
      <c r="K630">
        <f>IF(Transport!$H$4="Multi-unit Residential",Data!K631,IF(Transport!$H$4="Education",Data!AS631,IF(Transport!$H$4="Mixed-use Building",AD634,Data!AB631)))</f>
        <v>0</v>
      </c>
      <c r="L630">
        <f>IF(Transport!$H$4="Multi-unit Residential",Data!L631,IF(Transport!$H$4="Education",Data!AT631,IF(Transport!$H$4="Mixed-use Building",AE634,Data!AC631)))</f>
        <v>0</v>
      </c>
      <c r="M630">
        <f>IF(Transport!$H$4="Multi-unit Residential",Data!M631,IF(Transport!$H$4="Education",Data!AU631,IF(Transport!$H$4="Mixed-use Building",AF634,Data!AD631)))</f>
        <v>0.02</v>
      </c>
      <c r="N630" t="str">
        <f>IF(Transport!$H$4="Multi-unit Residential",Data!N631,IF(Transport!$H$4="Education",Data!AV631,IF(Transport!$H$4="Mixed-use Building",AG634,Data!AE631)))</f>
        <v>?</v>
      </c>
      <c r="O630">
        <f>IF(Transport!$H$4="Multi-unit Residential",Data!O631,IF(Transport!$H$4="Education",Data!AW631,IF(Transport!$H$4="Mixed-use Building",AH634,Data!AF631)))</f>
        <v>174.9792085</v>
      </c>
      <c r="P630">
        <f>IF(Transport!$H$4="Multi-unit Residential",Data!P631,IF(Transport!$H$4="Education",Data!AX631,IF(Transport!$H$4="Mixed-use Building",AI634,Data!AG631)))</f>
        <v>-37.058461229999999</v>
      </c>
    </row>
    <row r="631" spans="1:16" x14ac:dyDescent="0.55000000000000004">
      <c r="A631">
        <f>IF(Transport!$H$4="Multi-unit Residential",Data!A632,IF(Transport!$H$4="Education",Data!AI632,IF(Transport!$H$4="Mixed-use Building",T635,Data!R632)))</f>
        <v>164000</v>
      </c>
      <c r="B631" t="str">
        <f>IF(Transport!$H$4="Multi-unit Residential",Data!B632,IF(Transport!$H$4="Education",Data!AJ632,IF(Transport!$H$4="Mixed-use Building",U635,Data!S632)))</f>
        <v>Opaheke</v>
      </c>
      <c r="C631" t="str">
        <f>IF(Transport!$H$4="Multi-unit Residential",Data!C632,IF(Transport!$H$4="Education",Data!AK632,IF(Transport!$H$4="Mixed-use Building",V635,Data!T632)))</f>
        <v>New Zealand</v>
      </c>
      <c r="D631">
        <f>IF(Transport!$H$4="Multi-unit Residential",Data!D632,IF(Transport!$H$4="Education",Data!AL632,IF(Transport!$H$4="Mixed-use Building",W635,Data!U632)))</f>
        <v>0</v>
      </c>
      <c r="E631">
        <f>IF(Transport!$H$4="Multi-unit Residential",Data!E632,IF(Transport!$H$4="Education",Data!AM632,IF(Transport!$H$4="Mixed-use Building",X635,Data!V632)))</f>
        <v>0</v>
      </c>
      <c r="F631">
        <f>IF(Transport!$H$4="Multi-unit Residential",Data!F632,IF(Transport!$H$4="Education",Data!AN632,IF(Transport!$H$4="Mixed-use Building",Y635,Data!W632)))</f>
        <v>0</v>
      </c>
      <c r="G631">
        <f>IF(Transport!$H$4="Multi-unit Residential",Data!G632,IF(Transport!$H$4="Education",Data!AO632,IF(Transport!$H$4="Mixed-use Building",Z635,Data!X632)))</f>
        <v>0</v>
      </c>
      <c r="H631">
        <f>IF(Transport!$H$4="Multi-unit Residential",Data!H632,IF(Transport!$H$4="Education",Data!AP632,IF(Transport!$H$4="Mixed-use Building",AA635,Data!Y632)))</f>
        <v>1</v>
      </c>
      <c r="I631">
        <f>IF(Transport!$H$4="Multi-unit Residential",Data!I632,IF(Transport!$H$4="Education",Data!AQ632,IF(Transport!$H$4="Mixed-use Building",AB635,Data!Z632)))</f>
        <v>0</v>
      </c>
      <c r="J631">
        <f>IF(Transport!$H$4="Multi-unit Residential",Data!J632,IF(Transport!$H$4="Education",Data!AR632,IF(Transport!$H$4="Mixed-use Building",AC635,Data!AA632)))</f>
        <v>0</v>
      </c>
      <c r="K631">
        <f>IF(Transport!$H$4="Multi-unit Residential",Data!K632,IF(Transport!$H$4="Education",Data!AS632,IF(Transport!$H$4="Mixed-use Building",AD635,Data!AB632)))</f>
        <v>0</v>
      </c>
      <c r="L631">
        <f>IF(Transport!$H$4="Multi-unit Residential",Data!L632,IF(Transport!$H$4="Education",Data!AT632,IF(Transport!$H$4="Mixed-use Building",AE635,Data!AC632)))</f>
        <v>0</v>
      </c>
      <c r="M631">
        <f>IF(Transport!$H$4="Multi-unit Residential",Data!M632,IF(Transport!$H$4="Education",Data!AU632,IF(Transport!$H$4="Mixed-use Building",AF635,Data!AD632)))</f>
        <v>0.02</v>
      </c>
      <c r="N631">
        <f>IF(Transport!$H$4="Multi-unit Residential",Data!N632,IF(Transport!$H$4="Education",Data!AV632,IF(Transport!$H$4="Mixed-use Building",AG635,Data!AE632)))</f>
        <v>1.72398890661899</v>
      </c>
      <c r="O631">
        <f>IF(Transport!$H$4="Multi-unit Residential",Data!O632,IF(Transport!$H$4="Education",Data!AW632,IF(Transport!$H$4="Mixed-use Building",AH635,Data!AF632)))</f>
        <v>174.94797759999901</v>
      </c>
      <c r="P631">
        <f>IF(Transport!$H$4="Multi-unit Residential",Data!P632,IF(Transport!$H$4="Education",Data!AX632,IF(Transport!$H$4="Mixed-use Building",AI635,Data!AG632)))</f>
        <v>-37.076825759999998</v>
      </c>
    </row>
    <row r="632" spans="1:16" x14ac:dyDescent="0.55000000000000004">
      <c r="A632">
        <f>IF(Transport!$H$4="Multi-unit Residential",Data!A633,IF(Transport!$H$4="Education",Data!AI633,IF(Transport!$H$4="Mixed-use Building",T636,Data!R633)))</f>
        <v>164100</v>
      </c>
      <c r="B632" t="str">
        <f>IF(Transport!$H$4="Multi-unit Residential",Data!B633,IF(Transport!$H$4="Education",Data!AJ633,IF(Transport!$H$4="Mixed-use Building",U636,Data!S633)))</f>
        <v>Papakura Industrial</v>
      </c>
      <c r="C632" t="str">
        <f>IF(Transport!$H$4="Multi-unit Residential",Data!C633,IF(Transport!$H$4="Education",Data!AK633,IF(Transport!$H$4="Mixed-use Building",V636,Data!T633)))</f>
        <v>New Zealand</v>
      </c>
      <c r="D632">
        <f>IF(Transport!$H$4="Multi-unit Residential",Data!D633,IF(Transport!$H$4="Education",Data!AL633,IF(Transport!$H$4="Mixed-use Building",W636,Data!U633)))</f>
        <v>0</v>
      </c>
      <c r="E632">
        <f>IF(Transport!$H$4="Multi-unit Residential",Data!E633,IF(Transport!$H$4="Education",Data!AM633,IF(Transport!$H$4="Mixed-use Building",X636,Data!V633)))</f>
        <v>0</v>
      </c>
      <c r="F632">
        <f>IF(Transport!$H$4="Multi-unit Residential",Data!F633,IF(Transport!$H$4="Education",Data!AN633,IF(Transport!$H$4="Mixed-use Building",Y636,Data!W633)))</f>
        <v>0</v>
      </c>
      <c r="G632">
        <f>IF(Transport!$H$4="Multi-unit Residential",Data!G633,IF(Transport!$H$4="Education",Data!AO633,IF(Transport!$H$4="Mixed-use Building",Z636,Data!X633)))</f>
        <v>0</v>
      </c>
      <c r="H632">
        <f>IF(Transport!$H$4="Multi-unit Residential",Data!H633,IF(Transport!$H$4="Education",Data!AP633,IF(Transport!$H$4="Mixed-use Building",AA636,Data!Y633)))</f>
        <v>0.98</v>
      </c>
      <c r="I632">
        <f>IF(Transport!$H$4="Multi-unit Residential",Data!I633,IF(Transport!$H$4="Education",Data!AQ633,IF(Transport!$H$4="Mixed-use Building",AB636,Data!Z633)))</f>
        <v>0.01</v>
      </c>
      <c r="J632">
        <f>IF(Transport!$H$4="Multi-unit Residential",Data!J633,IF(Transport!$H$4="Education",Data!AR633,IF(Transport!$H$4="Mixed-use Building",AC636,Data!AA633)))</f>
        <v>0</v>
      </c>
      <c r="K632">
        <f>IF(Transport!$H$4="Multi-unit Residential",Data!K633,IF(Transport!$H$4="Education",Data!AS633,IF(Transport!$H$4="Mixed-use Building",AD636,Data!AB633)))</f>
        <v>0</v>
      </c>
      <c r="L632">
        <f>IF(Transport!$H$4="Multi-unit Residential",Data!L633,IF(Transport!$H$4="Education",Data!AT633,IF(Transport!$H$4="Mixed-use Building",AE636,Data!AC633)))</f>
        <v>0.01</v>
      </c>
      <c r="M632">
        <f>IF(Transport!$H$4="Multi-unit Residential",Data!M633,IF(Transport!$H$4="Education",Data!AU633,IF(Transport!$H$4="Mixed-use Building",AF636,Data!AD633)))</f>
        <v>0.02</v>
      </c>
      <c r="N632">
        <f>IF(Transport!$H$4="Multi-unit Residential",Data!N633,IF(Transport!$H$4="Education",Data!AV633,IF(Transport!$H$4="Mixed-use Building",AG636,Data!AE633)))</f>
        <v>7.1534582914063796</v>
      </c>
      <c r="O632">
        <f>IF(Transport!$H$4="Multi-unit Residential",Data!O633,IF(Transport!$H$4="Education",Data!AW633,IF(Transport!$H$4="Mixed-use Building",AH636,Data!AF633)))</f>
        <v>174.96429560000001</v>
      </c>
      <c r="P632">
        <f>IF(Transport!$H$4="Multi-unit Residential",Data!P633,IF(Transport!$H$4="Education",Data!AX633,IF(Transport!$H$4="Mixed-use Building",AI636,Data!AG633)))</f>
        <v>-37.073252979999999</v>
      </c>
    </row>
    <row r="633" spans="1:16" x14ac:dyDescent="0.55000000000000004">
      <c r="A633">
        <f>IF(Transport!$H$4="Multi-unit Residential",Data!A634,IF(Transport!$H$4="Education",Data!AI634,IF(Transport!$H$4="Mixed-use Building",T637,Data!R634)))</f>
        <v>164200</v>
      </c>
      <c r="B633" t="str">
        <f>IF(Transport!$H$4="Multi-unit Residential",Data!B634,IF(Transport!$H$4="Education",Data!AJ634,IF(Transport!$H$4="Mixed-use Building",U637,Data!S634)))</f>
        <v>Red Hill</v>
      </c>
      <c r="C633" t="str">
        <f>IF(Transport!$H$4="Multi-unit Residential",Data!C634,IF(Transport!$H$4="Education",Data!AK634,IF(Transport!$H$4="Mixed-use Building",V637,Data!T634)))</f>
        <v>New Zealand</v>
      </c>
      <c r="D633">
        <f>IF(Transport!$H$4="Multi-unit Residential",Data!D634,IF(Transport!$H$4="Education",Data!AL634,IF(Transport!$H$4="Mixed-use Building",W637,Data!U634)))</f>
        <v>0</v>
      </c>
      <c r="E633">
        <f>IF(Transport!$H$4="Multi-unit Residential",Data!E634,IF(Transport!$H$4="Education",Data!AM634,IF(Transport!$H$4="Mixed-use Building",X637,Data!V634)))</f>
        <v>0</v>
      </c>
      <c r="F633">
        <f>IF(Transport!$H$4="Multi-unit Residential",Data!F634,IF(Transport!$H$4="Education",Data!AN634,IF(Transport!$H$4="Mixed-use Building",Y637,Data!W634)))</f>
        <v>0</v>
      </c>
      <c r="G633">
        <f>IF(Transport!$H$4="Multi-unit Residential",Data!G634,IF(Transport!$H$4="Education",Data!AO634,IF(Transport!$H$4="Mixed-use Building",Z637,Data!X634)))</f>
        <v>0</v>
      </c>
      <c r="H633">
        <f>IF(Transport!$H$4="Multi-unit Residential",Data!H634,IF(Transport!$H$4="Education",Data!AP634,IF(Transport!$H$4="Mixed-use Building",AA637,Data!Y634)))</f>
        <v>1</v>
      </c>
      <c r="I633">
        <f>IF(Transport!$H$4="Multi-unit Residential",Data!I634,IF(Transport!$H$4="Education",Data!AQ634,IF(Transport!$H$4="Mixed-use Building",AB637,Data!Z634)))</f>
        <v>0</v>
      </c>
      <c r="J633">
        <f>IF(Transport!$H$4="Multi-unit Residential",Data!J634,IF(Transport!$H$4="Education",Data!AR634,IF(Transport!$H$4="Mixed-use Building",AC637,Data!AA634)))</f>
        <v>0</v>
      </c>
      <c r="K633">
        <f>IF(Transport!$H$4="Multi-unit Residential",Data!K634,IF(Transport!$H$4="Education",Data!AS634,IF(Transport!$H$4="Mixed-use Building",AD637,Data!AB634)))</f>
        <v>0</v>
      </c>
      <c r="L633">
        <f>IF(Transport!$H$4="Multi-unit Residential",Data!L634,IF(Transport!$H$4="Education",Data!AT634,IF(Transport!$H$4="Mixed-use Building",AE637,Data!AC634)))</f>
        <v>0</v>
      </c>
      <c r="M633">
        <f>IF(Transport!$H$4="Multi-unit Residential",Data!M634,IF(Transport!$H$4="Education",Data!AU634,IF(Transport!$H$4="Mixed-use Building",AF637,Data!AD634)))</f>
        <v>0.02</v>
      </c>
      <c r="N633" t="str">
        <f>IF(Transport!$H$4="Multi-unit Residential",Data!N634,IF(Transport!$H$4="Education",Data!AV634,IF(Transport!$H$4="Mixed-use Building",AG637,Data!AE634)))</f>
        <v>?</v>
      </c>
      <c r="O633">
        <f>IF(Transport!$H$4="Multi-unit Residential",Data!O634,IF(Transport!$H$4="Education",Data!AW634,IF(Transport!$H$4="Mixed-use Building",AH637,Data!AF634)))</f>
        <v>174.97729369999999</v>
      </c>
      <c r="P633">
        <f>IF(Transport!$H$4="Multi-unit Residential",Data!P634,IF(Transport!$H$4="Education",Data!AX634,IF(Transport!$H$4="Mixed-use Building",AI637,Data!AG634)))</f>
        <v>-37.06738541</v>
      </c>
    </row>
    <row r="634" spans="1:16" x14ac:dyDescent="0.55000000000000004">
      <c r="A634">
        <f>IF(Transport!$H$4="Multi-unit Residential",Data!A635,IF(Transport!$H$4="Education",Data!AI635,IF(Transport!$H$4="Mixed-use Building",T638,Data!R635)))</f>
        <v>164300</v>
      </c>
      <c r="B634" t="str">
        <f>IF(Transport!$H$4="Multi-unit Residential",Data!B635,IF(Transport!$H$4="Education",Data!AJ635,IF(Transport!$H$4="Mixed-use Building",U638,Data!S635)))</f>
        <v>Drury</v>
      </c>
      <c r="C634" t="str">
        <f>IF(Transport!$H$4="Multi-unit Residential",Data!C635,IF(Transport!$H$4="Education",Data!AK635,IF(Transport!$H$4="Mixed-use Building",V638,Data!T635)))</f>
        <v>New Zealand</v>
      </c>
      <c r="D634">
        <f>IF(Transport!$H$4="Multi-unit Residential",Data!D635,IF(Transport!$H$4="Education",Data!AL635,IF(Transport!$H$4="Mixed-use Building",W638,Data!U635)))</f>
        <v>0</v>
      </c>
      <c r="E634">
        <f>IF(Transport!$H$4="Multi-unit Residential",Data!E635,IF(Transport!$H$4="Education",Data!AM635,IF(Transport!$H$4="Mixed-use Building",X638,Data!V635)))</f>
        <v>0</v>
      </c>
      <c r="F634">
        <f>IF(Transport!$H$4="Multi-unit Residential",Data!F635,IF(Transport!$H$4="Education",Data!AN635,IF(Transport!$H$4="Mixed-use Building",Y638,Data!W635)))</f>
        <v>0</v>
      </c>
      <c r="G634">
        <f>IF(Transport!$H$4="Multi-unit Residential",Data!G635,IF(Transport!$H$4="Education",Data!AO635,IF(Transport!$H$4="Mixed-use Building",Z638,Data!X635)))</f>
        <v>0</v>
      </c>
      <c r="H634">
        <f>IF(Transport!$H$4="Multi-unit Residential",Data!H635,IF(Transport!$H$4="Education",Data!AP635,IF(Transport!$H$4="Mixed-use Building",AA638,Data!Y635)))</f>
        <v>0.99</v>
      </c>
      <c r="I634">
        <f>IF(Transport!$H$4="Multi-unit Residential",Data!I635,IF(Transport!$H$4="Education",Data!AQ635,IF(Transport!$H$4="Mixed-use Building",AB638,Data!Z635)))</f>
        <v>0</v>
      </c>
      <c r="J634">
        <f>IF(Transport!$H$4="Multi-unit Residential",Data!J635,IF(Transport!$H$4="Education",Data!AR635,IF(Transport!$H$4="Mixed-use Building",AC638,Data!AA635)))</f>
        <v>0</v>
      </c>
      <c r="K634">
        <f>IF(Transport!$H$4="Multi-unit Residential",Data!K635,IF(Transport!$H$4="Education",Data!AS635,IF(Transport!$H$4="Mixed-use Building",AD638,Data!AB635)))</f>
        <v>0</v>
      </c>
      <c r="L634">
        <f>IF(Transport!$H$4="Multi-unit Residential",Data!L635,IF(Transport!$H$4="Education",Data!AT635,IF(Transport!$H$4="Mixed-use Building",AE638,Data!AC635)))</f>
        <v>0.01</v>
      </c>
      <c r="M634">
        <f>IF(Transport!$H$4="Multi-unit Residential",Data!M635,IF(Transport!$H$4="Education",Data!AU635,IF(Transport!$H$4="Mixed-use Building",AF638,Data!AD635)))</f>
        <v>0.02</v>
      </c>
      <c r="N634">
        <f>IF(Transport!$H$4="Multi-unit Residential",Data!N635,IF(Transport!$H$4="Education",Data!AV635,IF(Transport!$H$4="Mixed-use Building",AG638,Data!AE635)))</f>
        <v>9.0109989898733591</v>
      </c>
      <c r="O634">
        <f>IF(Transport!$H$4="Multi-unit Residential",Data!O635,IF(Transport!$H$4="Education",Data!AW635,IF(Transport!$H$4="Mixed-use Building",AH638,Data!AF635)))</f>
        <v>174.93669399999999</v>
      </c>
      <c r="P634">
        <f>IF(Transport!$H$4="Multi-unit Residential",Data!P635,IF(Transport!$H$4="Education",Data!AX635,IF(Transport!$H$4="Mixed-use Building",AI638,Data!AG635)))</f>
        <v>-37.106069589999997</v>
      </c>
    </row>
    <row r="635" spans="1:16" x14ac:dyDescent="0.55000000000000004">
      <c r="A635">
        <f>IF(Transport!$H$4="Multi-unit Residential",Data!A636,IF(Transport!$H$4="Education",Data!AI636,IF(Transport!$H$4="Mixed-use Building",T639,Data!R636)))</f>
        <v>164400</v>
      </c>
      <c r="B635" t="str">
        <f>IF(Transport!$H$4="Multi-unit Residential",Data!B636,IF(Transport!$H$4="Education",Data!AJ636,IF(Transport!$H$4="Mixed-use Building",U639,Data!S636)))</f>
        <v>Tamakae</v>
      </c>
      <c r="C635" t="str">
        <f>IF(Transport!$H$4="Multi-unit Residential",Data!C636,IF(Transport!$H$4="Education",Data!AK636,IF(Transport!$H$4="Mixed-use Building",V639,Data!T636)))</f>
        <v>New Zealand</v>
      </c>
      <c r="D635">
        <f>IF(Transport!$H$4="Multi-unit Residential",Data!D636,IF(Transport!$H$4="Education",Data!AL636,IF(Transport!$H$4="Mixed-use Building",W639,Data!U636)))</f>
        <v>0</v>
      </c>
      <c r="E635">
        <f>IF(Transport!$H$4="Multi-unit Residential",Data!E636,IF(Transport!$H$4="Education",Data!AM636,IF(Transport!$H$4="Mixed-use Building",X639,Data!V636)))</f>
        <v>0</v>
      </c>
      <c r="F635">
        <f>IF(Transport!$H$4="Multi-unit Residential",Data!F636,IF(Transport!$H$4="Education",Data!AN636,IF(Transport!$H$4="Mixed-use Building",Y639,Data!W636)))</f>
        <v>0</v>
      </c>
      <c r="G635">
        <f>IF(Transport!$H$4="Multi-unit Residential",Data!G636,IF(Transport!$H$4="Education",Data!AO636,IF(Transport!$H$4="Mixed-use Building",Z639,Data!X636)))</f>
        <v>0</v>
      </c>
      <c r="H635">
        <f>IF(Transport!$H$4="Multi-unit Residential",Data!H636,IF(Transport!$H$4="Education",Data!AP636,IF(Transport!$H$4="Mixed-use Building",AA639,Data!Y636)))</f>
        <v>0.88</v>
      </c>
      <c r="I635">
        <f>IF(Transport!$H$4="Multi-unit Residential",Data!I636,IF(Transport!$H$4="Education",Data!AQ636,IF(Transport!$H$4="Mixed-use Building",AB639,Data!Z636)))</f>
        <v>0</v>
      </c>
      <c r="J635">
        <f>IF(Transport!$H$4="Multi-unit Residential",Data!J636,IF(Transport!$H$4="Education",Data!AR636,IF(Transport!$H$4="Mixed-use Building",AC639,Data!AA636)))</f>
        <v>0</v>
      </c>
      <c r="K635">
        <f>IF(Transport!$H$4="Multi-unit Residential",Data!K636,IF(Transport!$H$4="Education",Data!AS636,IF(Transport!$H$4="Mixed-use Building",AD639,Data!AB636)))</f>
        <v>0</v>
      </c>
      <c r="L635">
        <f>IF(Transport!$H$4="Multi-unit Residential",Data!L636,IF(Transport!$H$4="Education",Data!AT636,IF(Transport!$H$4="Mixed-use Building",AE639,Data!AC636)))</f>
        <v>0.12</v>
      </c>
      <c r="M635">
        <f>IF(Transport!$H$4="Multi-unit Residential",Data!M636,IF(Transport!$H$4="Education",Data!AU636,IF(Transport!$H$4="Mixed-use Building",AF639,Data!AD636)))</f>
        <v>0.02</v>
      </c>
      <c r="N635">
        <f>IF(Transport!$H$4="Multi-unit Residential",Data!N636,IF(Transport!$H$4="Education",Data!AV636,IF(Transport!$H$4="Mixed-use Building",AG639,Data!AE636)))</f>
        <v>2.5599163380204502</v>
      </c>
      <c r="O635">
        <f>IF(Transport!$H$4="Multi-unit Residential",Data!O636,IF(Transport!$H$4="Education",Data!AW636,IF(Transport!$H$4="Mixed-use Building",AH639,Data!AF636)))</f>
        <v>174.724140199999</v>
      </c>
      <c r="P635">
        <f>IF(Transport!$H$4="Multi-unit Residential",Data!P636,IF(Transport!$H$4="Education",Data!AX636,IF(Transport!$H$4="Mixed-use Building",AI639,Data!AG636)))</f>
        <v>-37.243761329999998</v>
      </c>
    </row>
    <row r="636" spans="1:16" x14ac:dyDescent="0.55000000000000004">
      <c r="A636">
        <f>IF(Transport!$H$4="Multi-unit Residential",Data!A637,IF(Transport!$H$4="Education",Data!AI637,IF(Transport!$H$4="Mixed-use Building",T640,Data!R637)))</f>
        <v>164500</v>
      </c>
      <c r="B636" t="str">
        <f>IF(Transport!$H$4="Multi-unit Residential",Data!B637,IF(Transport!$H$4="Education",Data!AJ637,IF(Transport!$H$4="Mixed-use Building",U640,Data!S637)))</f>
        <v>Hamilton Estate</v>
      </c>
      <c r="C636" t="str">
        <f>IF(Transport!$H$4="Multi-unit Residential",Data!C637,IF(Transport!$H$4="Education",Data!AK637,IF(Transport!$H$4="Mixed-use Building",V640,Data!T637)))</f>
        <v>New Zealand</v>
      </c>
      <c r="D636">
        <f>IF(Transport!$H$4="Multi-unit Residential",Data!D637,IF(Transport!$H$4="Education",Data!AL637,IF(Transport!$H$4="Mixed-use Building",W640,Data!U637)))</f>
        <v>0</v>
      </c>
      <c r="E636">
        <f>IF(Transport!$H$4="Multi-unit Residential",Data!E637,IF(Transport!$H$4="Education",Data!AM637,IF(Transport!$H$4="Mixed-use Building",X640,Data!V637)))</f>
        <v>0</v>
      </c>
      <c r="F636">
        <f>IF(Transport!$H$4="Multi-unit Residential",Data!F637,IF(Transport!$H$4="Education",Data!AN637,IF(Transport!$H$4="Mixed-use Building",Y640,Data!W637)))</f>
        <v>0</v>
      </c>
      <c r="G636">
        <f>IF(Transport!$H$4="Multi-unit Residential",Data!G637,IF(Transport!$H$4="Education",Data!AO637,IF(Transport!$H$4="Mixed-use Building",Z640,Data!X637)))</f>
        <v>0</v>
      </c>
      <c r="H636">
        <f>IF(Transport!$H$4="Multi-unit Residential",Data!H637,IF(Transport!$H$4="Education",Data!AP637,IF(Transport!$H$4="Mixed-use Building",AA640,Data!Y637)))</f>
        <v>0.96</v>
      </c>
      <c r="I636">
        <f>IF(Transport!$H$4="Multi-unit Residential",Data!I637,IF(Transport!$H$4="Education",Data!AQ637,IF(Transport!$H$4="Mixed-use Building",AB640,Data!Z637)))</f>
        <v>0</v>
      </c>
      <c r="J636">
        <f>IF(Transport!$H$4="Multi-unit Residential",Data!J637,IF(Transport!$H$4="Education",Data!AR637,IF(Transport!$H$4="Mixed-use Building",AC640,Data!AA637)))</f>
        <v>0</v>
      </c>
      <c r="K636">
        <f>IF(Transport!$H$4="Multi-unit Residential",Data!K637,IF(Transport!$H$4="Education",Data!AS637,IF(Transport!$H$4="Mixed-use Building",AD640,Data!AB637)))</f>
        <v>0</v>
      </c>
      <c r="L636">
        <f>IF(Transport!$H$4="Multi-unit Residential",Data!L637,IF(Transport!$H$4="Education",Data!AT637,IF(Transport!$H$4="Mixed-use Building",AE640,Data!AC637)))</f>
        <v>0.04</v>
      </c>
      <c r="M636">
        <f>IF(Transport!$H$4="Multi-unit Residential",Data!M637,IF(Transport!$H$4="Education",Data!AU637,IF(Transport!$H$4="Mixed-use Building",AF640,Data!AD637)))</f>
        <v>0.02</v>
      </c>
      <c r="N636">
        <f>IF(Transport!$H$4="Multi-unit Residential",Data!N637,IF(Transport!$H$4="Education",Data!AV637,IF(Transport!$H$4="Mixed-use Building",AG640,Data!AE637)))</f>
        <v>3.3730494479042599</v>
      </c>
      <c r="O636">
        <f>IF(Transport!$H$4="Multi-unit Residential",Data!O637,IF(Transport!$H$4="Education",Data!AW637,IF(Transport!$H$4="Mixed-use Building",AH640,Data!AF637)))</f>
        <v>174.7391384</v>
      </c>
      <c r="P636">
        <f>IF(Transport!$H$4="Multi-unit Residential",Data!P637,IF(Transport!$H$4="Education",Data!AX637,IF(Transport!$H$4="Mixed-use Building",AI640,Data!AG637)))</f>
        <v>-37.243563930000001</v>
      </c>
    </row>
    <row r="637" spans="1:16" x14ac:dyDescent="0.55000000000000004">
      <c r="A637">
        <f>IF(Transport!$H$4="Multi-unit Residential",Data!A638,IF(Transport!$H$4="Education",Data!AI638,IF(Transport!$H$4="Mixed-use Building",T641,Data!R638)))</f>
        <v>164600</v>
      </c>
      <c r="B637" t="str">
        <f>IF(Transport!$H$4="Multi-unit Residential",Data!B638,IF(Transport!$H$4="Education",Data!AJ638,IF(Transport!$H$4="Mixed-use Building",U641,Data!S638)))</f>
        <v>Drury Rural</v>
      </c>
      <c r="C637" t="str">
        <f>IF(Transport!$H$4="Multi-unit Residential",Data!C638,IF(Transport!$H$4="Education",Data!AK638,IF(Transport!$H$4="Mixed-use Building",V641,Data!T638)))</f>
        <v>New Zealand</v>
      </c>
      <c r="D637">
        <f>IF(Transport!$H$4="Multi-unit Residential",Data!D638,IF(Transport!$H$4="Education",Data!AL638,IF(Transport!$H$4="Mixed-use Building",W641,Data!U638)))</f>
        <v>0</v>
      </c>
      <c r="E637">
        <f>IF(Transport!$H$4="Multi-unit Residential",Data!E638,IF(Transport!$H$4="Education",Data!AM638,IF(Transport!$H$4="Mixed-use Building",X641,Data!V638)))</f>
        <v>0</v>
      </c>
      <c r="F637">
        <f>IF(Transport!$H$4="Multi-unit Residential",Data!F638,IF(Transport!$H$4="Education",Data!AN638,IF(Transport!$H$4="Mixed-use Building",Y641,Data!W638)))</f>
        <v>0</v>
      </c>
      <c r="G637">
        <f>IF(Transport!$H$4="Multi-unit Residential",Data!G638,IF(Transport!$H$4="Education",Data!AO638,IF(Transport!$H$4="Mixed-use Building",Z641,Data!X638)))</f>
        <v>0</v>
      </c>
      <c r="H637">
        <f>IF(Transport!$H$4="Multi-unit Residential",Data!H638,IF(Transport!$H$4="Education",Data!AP638,IF(Transport!$H$4="Mixed-use Building",AA641,Data!Y638)))</f>
        <v>0.96</v>
      </c>
      <c r="I637">
        <f>IF(Transport!$H$4="Multi-unit Residential",Data!I638,IF(Transport!$H$4="Education",Data!AQ638,IF(Transport!$H$4="Mixed-use Building",AB641,Data!Z638)))</f>
        <v>0.04</v>
      </c>
      <c r="J637">
        <f>IF(Transport!$H$4="Multi-unit Residential",Data!J638,IF(Transport!$H$4="Education",Data!AR638,IF(Transport!$H$4="Mixed-use Building",AC641,Data!AA638)))</f>
        <v>0</v>
      </c>
      <c r="K637">
        <f>IF(Transport!$H$4="Multi-unit Residential",Data!K638,IF(Transport!$H$4="Education",Data!AS638,IF(Transport!$H$4="Mixed-use Building",AD641,Data!AB638)))</f>
        <v>0</v>
      </c>
      <c r="L637">
        <f>IF(Transport!$H$4="Multi-unit Residential",Data!L638,IF(Transport!$H$4="Education",Data!AT638,IF(Transport!$H$4="Mixed-use Building",AE641,Data!AC638)))</f>
        <v>0</v>
      </c>
      <c r="M637">
        <f>IF(Transport!$H$4="Multi-unit Residential",Data!M638,IF(Transport!$H$4="Education",Data!AU638,IF(Transport!$H$4="Mixed-use Building",AF641,Data!AD638)))</f>
        <v>0.02</v>
      </c>
      <c r="N637">
        <f>IF(Transport!$H$4="Multi-unit Residential",Data!N638,IF(Transport!$H$4="Education",Data!AV638,IF(Transport!$H$4="Mixed-use Building",AG641,Data!AE638)))</f>
        <v>5.0883859619971199</v>
      </c>
      <c r="O637">
        <f>IF(Transport!$H$4="Multi-unit Residential",Data!O638,IF(Transport!$H$4="Education",Data!AW638,IF(Transport!$H$4="Mixed-use Building",AH641,Data!AF638)))</f>
        <v>174.9747615</v>
      </c>
      <c r="P637">
        <f>IF(Transport!$H$4="Multi-unit Residential",Data!P638,IF(Transport!$H$4="Education",Data!AX638,IF(Transport!$H$4="Mixed-use Building",AI641,Data!AG638)))</f>
        <v>-37.112207679999997</v>
      </c>
    </row>
    <row r="638" spans="1:16" x14ac:dyDescent="0.55000000000000004">
      <c r="A638">
        <f>IF(Transport!$H$4="Multi-unit Residential",Data!A639,IF(Transport!$H$4="Education",Data!AI639,IF(Transport!$H$4="Mixed-use Building",T642,Data!R639)))</f>
        <v>164700</v>
      </c>
      <c r="B638" t="str">
        <f>IF(Transport!$H$4="Multi-unit Residential",Data!B639,IF(Transport!$H$4="Education",Data!AJ639,IF(Transport!$H$4="Mixed-use Building",U642,Data!S639)))</f>
        <v>Waiuku Central</v>
      </c>
      <c r="C638" t="str">
        <f>IF(Transport!$H$4="Multi-unit Residential",Data!C639,IF(Transport!$H$4="Education",Data!AK639,IF(Transport!$H$4="Mixed-use Building",V642,Data!T639)))</f>
        <v>New Zealand</v>
      </c>
      <c r="D638">
        <f>IF(Transport!$H$4="Multi-unit Residential",Data!D639,IF(Transport!$H$4="Education",Data!AL639,IF(Transport!$H$4="Mixed-use Building",W642,Data!U639)))</f>
        <v>0</v>
      </c>
      <c r="E638">
        <f>IF(Transport!$H$4="Multi-unit Residential",Data!E639,IF(Transport!$H$4="Education",Data!AM639,IF(Transport!$H$4="Mixed-use Building",X642,Data!V639)))</f>
        <v>0</v>
      </c>
      <c r="F638">
        <f>IF(Transport!$H$4="Multi-unit Residential",Data!F639,IF(Transport!$H$4="Education",Data!AN639,IF(Transport!$H$4="Mixed-use Building",Y642,Data!W639)))</f>
        <v>0</v>
      </c>
      <c r="G638">
        <f>IF(Transport!$H$4="Multi-unit Residential",Data!G639,IF(Transport!$H$4="Education",Data!AO639,IF(Transport!$H$4="Mixed-use Building",Z642,Data!X639)))</f>
        <v>0</v>
      </c>
      <c r="H638">
        <f>IF(Transport!$H$4="Multi-unit Residential",Data!H639,IF(Transport!$H$4="Education",Data!AP639,IF(Transport!$H$4="Mixed-use Building",AA642,Data!Y639)))</f>
        <v>0.93</v>
      </c>
      <c r="I638">
        <f>IF(Transport!$H$4="Multi-unit Residential",Data!I639,IF(Transport!$H$4="Education",Data!AQ639,IF(Transport!$H$4="Mixed-use Building",AB642,Data!Z639)))</f>
        <v>0.02</v>
      </c>
      <c r="J638">
        <f>IF(Transport!$H$4="Multi-unit Residential",Data!J639,IF(Transport!$H$4="Education",Data!AR639,IF(Transport!$H$4="Mixed-use Building",AC642,Data!AA639)))</f>
        <v>0</v>
      </c>
      <c r="K638">
        <f>IF(Transport!$H$4="Multi-unit Residential",Data!K639,IF(Transport!$H$4="Education",Data!AS639,IF(Transport!$H$4="Mixed-use Building",AD642,Data!AB639)))</f>
        <v>0</v>
      </c>
      <c r="L638">
        <f>IF(Transport!$H$4="Multi-unit Residential",Data!L639,IF(Transport!$H$4="Education",Data!AT639,IF(Transport!$H$4="Mixed-use Building",AE642,Data!AC639)))</f>
        <v>0.05</v>
      </c>
      <c r="M638">
        <f>IF(Transport!$H$4="Multi-unit Residential",Data!M639,IF(Transport!$H$4="Education",Data!AU639,IF(Transport!$H$4="Mixed-use Building",AF642,Data!AD639)))</f>
        <v>0.02</v>
      </c>
      <c r="N638">
        <f>IF(Transport!$H$4="Multi-unit Residential",Data!N639,IF(Transport!$H$4="Education",Data!AV639,IF(Transport!$H$4="Mixed-use Building",AG642,Data!AE639)))</f>
        <v>6.1261172441366201</v>
      </c>
      <c r="O638">
        <f>IF(Transport!$H$4="Multi-unit Residential",Data!O639,IF(Transport!$H$4="Education",Data!AW639,IF(Transport!$H$4="Mixed-use Building",AH642,Data!AF639)))</f>
        <v>174.72826259999999</v>
      </c>
      <c r="P638">
        <f>IF(Transport!$H$4="Multi-unit Residential",Data!P639,IF(Transport!$H$4="Education",Data!AX639,IF(Transport!$H$4="Mixed-use Building",AI642,Data!AG639)))</f>
        <v>-37.255379959999999</v>
      </c>
    </row>
    <row r="639" spans="1:16" x14ac:dyDescent="0.55000000000000004">
      <c r="A639">
        <f>IF(Transport!$H$4="Multi-unit Residential",Data!A640,IF(Transport!$H$4="Education",Data!AI640,IF(Transport!$H$4="Mixed-use Building",T643,Data!R640)))</f>
        <v>164800</v>
      </c>
      <c r="B639" t="str">
        <f>IF(Transport!$H$4="Multi-unit Residential",Data!B640,IF(Transport!$H$4="Education",Data!AJ640,IF(Transport!$H$4="Mixed-use Building",U643,Data!S640)))</f>
        <v>Waiuku East</v>
      </c>
      <c r="C639" t="str">
        <f>IF(Transport!$H$4="Multi-unit Residential",Data!C640,IF(Transport!$H$4="Education",Data!AK640,IF(Transport!$H$4="Mixed-use Building",V643,Data!T640)))</f>
        <v>New Zealand</v>
      </c>
      <c r="D639">
        <f>IF(Transport!$H$4="Multi-unit Residential",Data!D640,IF(Transport!$H$4="Education",Data!AL640,IF(Transport!$H$4="Mixed-use Building",W643,Data!U640)))</f>
        <v>0</v>
      </c>
      <c r="E639">
        <f>IF(Transport!$H$4="Multi-unit Residential",Data!E640,IF(Transport!$H$4="Education",Data!AM640,IF(Transport!$H$4="Mixed-use Building",X643,Data!V640)))</f>
        <v>0</v>
      </c>
      <c r="F639">
        <f>IF(Transport!$H$4="Multi-unit Residential",Data!F640,IF(Transport!$H$4="Education",Data!AN640,IF(Transport!$H$4="Mixed-use Building",Y643,Data!W640)))</f>
        <v>0</v>
      </c>
      <c r="G639">
        <f>IF(Transport!$H$4="Multi-unit Residential",Data!G640,IF(Transport!$H$4="Education",Data!AO640,IF(Transport!$H$4="Mixed-use Building",Z643,Data!X640)))</f>
        <v>0</v>
      </c>
      <c r="H639">
        <f>IF(Transport!$H$4="Multi-unit Residential",Data!H640,IF(Transport!$H$4="Education",Data!AP640,IF(Transport!$H$4="Mixed-use Building",AA643,Data!Y640)))</f>
        <v>1</v>
      </c>
      <c r="I639">
        <f>IF(Transport!$H$4="Multi-unit Residential",Data!I640,IF(Transport!$H$4="Education",Data!AQ640,IF(Transport!$H$4="Mixed-use Building",AB643,Data!Z640)))</f>
        <v>0</v>
      </c>
      <c r="J639">
        <f>IF(Transport!$H$4="Multi-unit Residential",Data!J640,IF(Transport!$H$4="Education",Data!AR640,IF(Transport!$H$4="Mixed-use Building",AC643,Data!AA640)))</f>
        <v>0</v>
      </c>
      <c r="K639">
        <f>IF(Transport!$H$4="Multi-unit Residential",Data!K640,IF(Transport!$H$4="Education",Data!AS640,IF(Transport!$H$4="Mixed-use Building",AD643,Data!AB640)))</f>
        <v>0</v>
      </c>
      <c r="L639">
        <f>IF(Transport!$H$4="Multi-unit Residential",Data!L640,IF(Transport!$H$4="Education",Data!AT640,IF(Transport!$H$4="Mixed-use Building",AE643,Data!AC640)))</f>
        <v>0</v>
      </c>
      <c r="M639">
        <f>IF(Transport!$H$4="Multi-unit Residential",Data!M640,IF(Transport!$H$4="Education",Data!AU640,IF(Transport!$H$4="Mixed-use Building",AF643,Data!AD640)))</f>
        <v>0.02</v>
      </c>
      <c r="N639">
        <f>IF(Transport!$H$4="Multi-unit Residential",Data!N640,IF(Transport!$H$4="Education",Data!AV640,IF(Transport!$H$4="Mixed-use Building",AG643,Data!AE640)))</f>
        <v>2.71401320978338</v>
      </c>
      <c r="O639">
        <f>IF(Transport!$H$4="Multi-unit Residential",Data!O640,IF(Transport!$H$4="Education",Data!AW640,IF(Transport!$H$4="Mixed-use Building",AH643,Data!AF640)))</f>
        <v>174.734968199999</v>
      </c>
      <c r="P639">
        <f>IF(Transport!$H$4="Multi-unit Residential",Data!P640,IF(Transport!$H$4="Education",Data!AX640,IF(Transport!$H$4="Mixed-use Building",AI643,Data!AG640)))</f>
        <v>-37.257969989999999</v>
      </c>
    </row>
    <row r="640" spans="1:16" x14ac:dyDescent="0.55000000000000004">
      <c r="A640">
        <f>IF(Transport!$H$4="Multi-unit Residential",Data!A641,IF(Transport!$H$4="Education",Data!AI641,IF(Transport!$H$4="Mixed-use Building",T644,Data!R641)))</f>
        <v>164900</v>
      </c>
      <c r="B640" t="str">
        <f>IF(Transport!$H$4="Multi-unit Residential",Data!B641,IF(Transport!$H$4="Education",Data!AJ641,IF(Transport!$H$4="Mixed-use Building",U644,Data!S641)))</f>
        <v>Kendallvale</v>
      </c>
      <c r="C640" t="str">
        <f>IF(Transport!$H$4="Multi-unit Residential",Data!C641,IF(Transport!$H$4="Education",Data!AK641,IF(Transport!$H$4="Mixed-use Building",V644,Data!T641)))</f>
        <v>New Zealand</v>
      </c>
      <c r="D640">
        <f>IF(Transport!$H$4="Multi-unit Residential",Data!D641,IF(Transport!$H$4="Education",Data!AL641,IF(Transport!$H$4="Mixed-use Building",W644,Data!U641)))</f>
        <v>0</v>
      </c>
      <c r="E640">
        <f>IF(Transport!$H$4="Multi-unit Residential",Data!E641,IF(Transport!$H$4="Education",Data!AM641,IF(Transport!$H$4="Mixed-use Building",X644,Data!V641)))</f>
        <v>0</v>
      </c>
      <c r="F640">
        <f>IF(Transport!$H$4="Multi-unit Residential",Data!F641,IF(Transport!$H$4="Education",Data!AN641,IF(Transport!$H$4="Mixed-use Building",Y644,Data!W641)))</f>
        <v>0</v>
      </c>
      <c r="G640">
        <f>IF(Transport!$H$4="Multi-unit Residential",Data!G641,IF(Transport!$H$4="Education",Data!AO641,IF(Transport!$H$4="Mixed-use Building",Z644,Data!X641)))</f>
        <v>0</v>
      </c>
      <c r="H640">
        <f>IF(Transport!$H$4="Multi-unit Residential",Data!H641,IF(Transport!$H$4="Education",Data!AP641,IF(Transport!$H$4="Mixed-use Building",AA644,Data!Y641)))</f>
        <v>1</v>
      </c>
      <c r="I640">
        <f>IF(Transport!$H$4="Multi-unit Residential",Data!I641,IF(Transport!$H$4="Education",Data!AQ641,IF(Transport!$H$4="Mixed-use Building",AB644,Data!Z641)))</f>
        <v>0</v>
      </c>
      <c r="J640">
        <f>IF(Transport!$H$4="Multi-unit Residential",Data!J641,IF(Transport!$H$4="Education",Data!AR641,IF(Transport!$H$4="Mixed-use Building",AC644,Data!AA641)))</f>
        <v>0</v>
      </c>
      <c r="K640">
        <f>IF(Transport!$H$4="Multi-unit Residential",Data!K641,IF(Transport!$H$4="Education",Data!AS641,IF(Transport!$H$4="Mixed-use Building",AD644,Data!AB641)))</f>
        <v>0</v>
      </c>
      <c r="L640">
        <f>IF(Transport!$H$4="Multi-unit Residential",Data!L641,IF(Transport!$H$4="Education",Data!AT641,IF(Transport!$H$4="Mixed-use Building",AE644,Data!AC641)))</f>
        <v>0</v>
      </c>
      <c r="M640">
        <f>IF(Transport!$H$4="Multi-unit Residential",Data!M641,IF(Transport!$H$4="Education",Data!AU641,IF(Transport!$H$4="Mixed-use Building",AF644,Data!AD641)))</f>
        <v>0.02</v>
      </c>
      <c r="N640">
        <f>IF(Transport!$H$4="Multi-unit Residential",Data!N641,IF(Transport!$H$4="Education",Data!AV641,IF(Transport!$H$4="Mixed-use Building",AG644,Data!AE641)))</f>
        <v>1.160061402158</v>
      </c>
      <c r="O640">
        <f>IF(Transport!$H$4="Multi-unit Residential",Data!O641,IF(Transport!$H$4="Education",Data!AW641,IF(Transport!$H$4="Mixed-use Building",AH644,Data!AF641)))</f>
        <v>174.74366119999999</v>
      </c>
      <c r="P640">
        <f>IF(Transport!$H$4="Multi-unit Residential",Data!P641,IF(Transport!$H$4="Education",Data!AX641,IF(Transport!$H$4="Mixed-use Building",AI644,Data!AG641)))</f>
        <v>-37.257676859999997</v>
      </c>
    </row>
    <row r="641" spans="1:16" x14ac:dyDescent="0.55000000000000004">
      <c r="A641">
        <f>IF(Transport!$H$4="Multi-unit Residential",Data!A642,IF(Transport!$H$4="Education",Data!AI642,IF(Transport!$H$4="Mixed-use Building",T645,Data!R642)))</f>
        <v>165000</v>
      </c>
      <c r="B641" t="str">
        <f>IF(Transport!$H$4="Multi-unit Residential",Data!B642,IF(Transport!$H$4="Education",Data!AJ642,IF(Transport!$H$4="Mixed-use Building",U645,Data!S642)))</f>
        <v>Puni</v>
      </c>
      <c r="C641" t="str">
        <f>IF(Transport!$H$4="Multi-unit Residential",Data!C642,IF(Transport!$H$4="Education",Data!AK642,IF(Transport!$H$4="Mixed-use Building",V645,Data!T642)))</f>
        <v>New Zealand</v>
      </c>
      <c r="D641">
        <f>IF(Transport!$H$4="Multi-unit Residential",Data!D642,IF(Transport!$H$4="Education",Data!AL642,IF(Transport!$H$4="Mixed-use Building",W645,Data!U642)))</f>
        <v>0</v>
      </c>
      <c r="E641">
        <f>IF(Transport!$H$4="Multi-unit Residential",Data!E642,IF(Transport!$H$4="Education",Data!AM642,IF(Transport!$H$4="Mixed-use Building",X645,Data!V642)))</f>
        <v>0</v>
      </c>
      <c r="F641">
        <f>IF(Transport!$H$4="Multi-unit Residential",Data!F642,IF(Transport!$H$4="Education",Data!AN642,IF(Transport!$H$4="Mixed-use Building",Y645,Data!W642)))</f>
        <v>0</v>
      </c>
      <c r="G641">
        <f>IF(Transport!$H$4="Multi-unit Residential",Data!G642,IF(Transport!$H$4="Education",Data!AO642,IF(Transport!$H$4="Mixed-use Building",Z645,Data!X642)))</f>
        <v>0</v>
      </c>
      <c r="H641">
        <f>IF(Transport!$H$4="Multi-unit Residential",Data!H642,IF(Transport!$H$4="Education",Data!AP642,IF(Transport!$H$4="Mixed-use Building",AA645,Data!Y642)))</f>
        <v>0.92</v>
      </c>
      <c r="I641">
        <f>IF(Transport!$H$4="Multi-unit Residential",Data!I642,IF(Transport!$H$4="Education",Data!AQ642,IF(Transport!$H$4="Mixed-use Building",AB645,Data!Z642)))</f>
        <v>0.03</v>
      </c>
      <c r="J641">
        <f>IF(Transport!$H$4="Multi-unit Residential",Data!J642,IF(Transport!$H$4="Education",Data!AR642,IF(Transport!$H$4="Mixed-use Building",AC645,Data!AA642)))</f>
        <v>0</v>
      </c>
      <c r="K641">
        <f>IF(Transport!$H$4="Multi-unit Residential",Data!K642,IF(Transport!$H$4="Education",Data!AS642,IF(Transport!$H$4="Mixed-use Building",AD645,Data!AB642)))</f>
        <v>0</v>
      </c>
      <c r="L641">
        <f>IF(Transport!$H$4="Multi-unit Residential",Data!L642,IF(Transport!$H$4="Education",Data!AT642,IF(Transport!$H$4="Mixed-use Building",AE645,Data!AC642)))</f>
        <v>0.05</v>
      </c>
      <c r="M641">
        <f>IF(Transport!$H$4="Multi-unit Residential",Data!M642,IF(Transport!$H$4="Education",Data!AU642,IF(Transport!$H$4="Mixed-use Building",AF645,Data!AD642)))</f>
        <v>0.02</v>
      </c>
      <c r="N641">
        <f>IF(Transport!$H$4="Multi-unit Residential",Data!N642,IF(Transport!$H$4="Education",Data!AV642,IF(Transport!$H$4="Mixed-use Building",AG645,Data!AE642)))</f>
        <v>4.54643557879991</v>
      </c>
      <c r="O641">
        <f>IF(Transport!$H$4="Multi-unit Residential",Data!O642,IF(Transport!$H$4="Education",Data!AW642,IF(Transport!$H$4="Mixed-use Building",AH645,Data!AF642)))</f>
        <v>174.847442</v>
      </c>
      <c r="P641">
        <f>IF(Transport!$H$4="Multi-unit Residential",Data!P642,IF(Transport!$H$4="Education",Data!AX642,IF(Transport!$H$4="Mixed-use Building",AI645,Data!AG642)))</f>
        <v>-37.213694869999998</v>
      </c>
    </row>
    <row r="642" spans="1:16" x14ac:dyDescent="0.55000000000000004">
      <c r="A642">
        <f>IF(Transport!$H$4="Multi-unit Residential",Data!A643,IF(Transport!$H$4="Education",Data!AI643,IF(Transport!$H$4="Mixed-use Building",T646,Data!R643)))</f>
        <v>165100</v>
      </c>
      <c r="B642" t="str">
        <f>IF(Transport!$H$4="Multi-unit Residential",Data!B643,IF(Transport!$H$4="Education",Data!AJ643,IF(Transport!$H$4="Mixed-use Building",U646,Data!S643)))</f>
        <v>Ramarama</v>
      </c>
      <c r="C642" t="str">
        <f>IF(Transport!$H$4="Multi-unit Residential",Data!C643,IF(Transport!$H$4="Education",Data!AK643,IF(Transport!$H$4="Mixed-use Building",V646,Data!T643)))</f>
        <v>New Zealand</v>
      </c>
      <c r="D642">
        <f>IF(Transport!$H$4="Multi-unit Residential",Data!D643,IF(Transport!$H$4="Education",Data!AL643,IF(Transport!$H$4="Mixed-use Building",W646,Data!U643)))</f>
        <v>0</v>
      </c>
      <c r="E642">
        <f>IF(Transport!$H$4="Multi-unit Residential",Data!E643,IF(Transport!$H$4="Education",Data!AM643,IF(Transport!$H$4="Mixed-use Building",X646,Data!V643)))</f>
        <v>0</v>
      </c>
      <c r="F642">
        <f>IF(Transport!$H$4="Multi-unit Residential",Data!F643,IF(Transport!$H$4="Education",Data!AN643,IF(Transport!$H$4="Mixed-use Building",Y646,Data!W643)))</f>
        <v>0</v>
      </c>
      <c r="G642">
        <f>IF(Transport!$H$4="Multi-unit Residential",Data!G643,IF(Transport!$H$4="Education",Data!AO643,IF(Transport!$H$4="Mixed-use Building",Z646,Data!X643)))</f>
        <v>0</v>
      </c>
      <c r="H642">
        <f>IF(Transport!$H$4="Multi-unit Residential",Data!H643,IF(Transport!$H$4="Education",Data!AP643,IF(Transport!$H$4="Mixed-use Building",AA646,Data!Y643)))</f>
        <v>0.85</v>
      </c>
      <c r="I642">
        <f>IF(Transport!$H$4="Multi-unit Residential",Data!I643,IF(Transport!$H$4="Education",Data!AQ643,IF(Transport!$H$4="Mixed-use Building",AB646,Data!Z643)))</f>
        <v>0</v>
      </c>
      <c r="J642">
        <f>IF(Transport!$H$4="Multi-unit Residential",Data!J643,IF(Transport!$H$4="Education",Data!AR643,IF(Transport!$H$4="Mixed-use Building",AC646,Data!AA643)))</f>
        <v>0</v>
      </c>
      <c r="K642">
        <f>IF(Transport!$H$4="Multi-unit Residential",Data!K643,IF(Transport!$H$4="Education",Data!AS643,IF(Transport!$H$4="Mixed-use Building",AD646,Data!AB643)))</f>
        <v>0</v>
      </c>
      <c r="L642">
        <f>IF(Transport!$H$4="Multi-unit Residential",Data!L643,IF(Transport!$H$4="Education",Data!AT643,IF(Transport!$H$4="Mixed-use Building",AE646,Data!AC643)))</f>
        <v>0.15</v>
      </c>
      <c r="M642">
        <f>IF(Transport!$H$4="Multi-unit Residential",Data!M643,IF(Transport!$H$4="Education",Data!AU643,IF(Transport!$H$4="Mixed-use Building",AF646,Data!AD643)))</f>
        <v>0.02</v>
      </c>
      <c r="N642">
        <f>IF(Transport!$H$4="Multi-unit Residential",Data!N643,IF(Transport!$H$4="Education",Data!AV643,IF(Transport!$H$4="Mixed-use Building",AG646,Data!AE643)))</f>
        <v>5.6961686137995198</v>
      </c>
      <c r="O642">
        <f>IF(Transport!$H$4="Multi-unit Residential",Data!O643,IF(Transport!$H$4="Education",Data!AW643,IF(Transport!$H$4="Mixed-use Building",AH646,Data!AF643)))</f>
        <v>174.93408159999899</v>
      </c>
      <c r="P642">
        <f>IF(Transport!$H$4="Multi-unit Residential",Data!P643,IF(Transport!$H$4="Education",Data!AX643,IF(Transport!$H$4="Mixed-use Building",AI646,Data!AG643)))</f>
        <v>-37.159451420000003</v>
      </c>
    </row>
    <row r="643" spans="1:16" x14ac:dyDescent="0.55000000000000004">
      <c r="A643">
        <f>IF(Transport!$H$4="Multi-unit Residential",Data!A644,IF(Transport!$H$4="Education",Data!AI644,IF(Transport!$H$4="Mixed-use Building",T647,Data!R644)))</f>
        <v>165200</v>
      </c>
      <c r="B643" t="str">
        <f>IF(Transport!$H$4="Multi-unit Residential",Data!B644,IF(Transport!$H$4="Education",Data!AJ644,IF(Transport!$H$4="Mixed-use Building",U647,Data!S644)))</f>
        <v>Hunua</v>
      </c>
      <c r="C643" t="str">
        <f>IF(Transport!$H$4="Multi-unit Residential",Data!C644,IF(Transport!$H$4="Education",Data!AK644,IF(Transport!$H$4="Mixed-use Building",V647,Data!T644)))</f>
        <v>New Zealand</v>
      </c>
      <c r="D643">
        <f>IF(Transport!$H$4="Multi-unit Residential",Data!D644,IF(Transport!$H$4="Education",Data!AL644,IF(Transport!$H$4="Mixed-use Building",W647,Data!U644)))</f>
        <v>0</v>
      </c>
      <c r="E643">
        <f>IF(Transport!$H$4="Multi-unit Residential",Data!E644,IF(Transport!$H$4="Education",Data!AM644,IF(Transport!$H$4="Mixed-use Building",X647,Data!V644)))</f>
        <v>0</v>
      </c>
      <c r="F643">
        <f>IF(Transport!$H$4="Multi-unit Residential",Data!F644,IF(Transport!$H$4="Education",Data!AN644,IF(Transport!$H$4="Mixed-use Building",Y647,Data!W644)))</f>
        <v>0</v>
      </c>
      <c r="G643">
        <f>IF(Transport!$H$4="Multi-unit Residential",Data!G644,IF(Transport!$H$4="Education",Data!AO644,IF(Transport!$H$4="Mixed-use Building",Z647,Data!X644)))</f>
        <v>0</v>
      </c>
      <c r="H643">
        <f>IF(Transport!$H$4="Multi-unit Residential",Data!H644,IF(Transport!$H$4="Education",Data!AP644,IF(Transport!$H$4="Mixed-use Building",AA647,Data!Y644)))</f>
        <v>1</v>
      </c>
      <c r="I643">
        <f>IF(Transport!$H$4="Multi-unit Residential",Data!I644,IF(Transport!$H$4="Education",Data!AQ644,IF(Transport!$H$4="Mixed-use Building",AB647,Data!Z644)))</f>
        <v>0</v>
      </c>
      <c r="J643">
        <f>IF(Transport!$H$4="Multi-unit Residential",Data!J644,IF(Transport!$H$4="Education",Data!AR644,IF(Transport!$H$4="Mixed-use Building",AC647,Data!AA644)))</f>
        <v>0</v>
      </c>
      <c r="K643">
        <f>IF(Transport!$H$4="Multi-unit Residential",Data!K644,IF(Transport!$H$4="Education",Data!AS644,IF(Transport!$H$4="Mixed-use Building",AD647,Data!AB644)))</f>
        <v>0</v>
      </c>
      <c r="L643">
        <f>IF(Transport!$H$4="Multi-unit Residential",Data!L644,IF(Transport!$H$4="Education",Data!AT644,IF(Transport!$H$4="Mixed-use Building",AE647,Data!AC644)))</f>
        <v>0</v>
      </c>
      <c r="M643">
        <f>IF(Transport!$H$4="Multi-unit Residential",Data!M644,IF(Transport!$H$4="Education",Data!AU644,IF(Transport!$H$4="Mixed-use Building",AF647,Data!AD644)))</f>
        <v>0.02</v>
      </c>
      <c r="N643">
        <f>IF(Transport!$H$4="Multi-unit Residential",Data!N644,IF(Transport!$H$4="Education",Data!AV644,IF(Transport!$H$4="Mixed-use Building",AG647,Data!AE644)))</f>
        <v>1.6505205899462501</v>
      </c>
      <c r="O643">
        <f>IF(Transport!$H$4="Multi-unit Residential",Data!O644,IF(Transport!$H$4="Education",Data!AW644,IF(Transport!$H$4="Mixed-use Building",AH647,Data!AF644)))</f>
        <v>175.0816926</v>
      </c>
      <c r="P643">
        <f>IF(Transport!$H$4="Multi-unit Residential",Data!P644,IF(Transport!$H$4="Education",Data!AX644,IF(Transport!$H$4="Mixed-use Building",AI647,Data!AG644)))</f>
        <v>-37.082563610000001</v>
      </c>
    </row>
    <row r="644" spans="1:16" x14ac:dyDescent="0.55000000000000004">
      <c r="A644">
        <f>IF(Transport!$H$4="Multi-unit Residential",Data!A645,IF(Transport!$H$4="Education",Data!AI645,IF(Transport!$H$4="Mixed-use Building",T648,Data!R645)))</f>
        <v>165300</v>
      </c>
      <c r="B644" t="str">
        <f>IF(Transport!$H$4="Multi-unit Residential",Data!B645,IF(Transport!$H$4="Education",Data!AJ645,IF(Transport!$H$4="Mixed-use Building",U648,Data!S645)))</f>
        <v>Pukekohe North West</v>
      </c>
      <c r="C644" t="str">
        <f>IF(Transport!$H$4="Multi-unit Residential",Data!C645,IF(Transport!$H$4="Education",Data!AK645,IF(Transport!$H$4="Mixed-use Building",V648,Data!T645)))</f>
        <v>New Zealand</v>
      </c>
      <c r="D644">
        <f>IF(Transport!$H$4="Multi-unit Residential",Data!D645,IF(Transport!$H$4="Education",Data!AL645,IF(Transport!$H$4="Mixed-use Building",W648,Data!U645)))</f>
        <v>0</v>
      </c>
      <c r="E644">
        <f>IF(Transport!$H$4="Multi-unit Residential",Data!E645,IF(Transport!$H$4="Education",Data!AM645,IF(Transport!$H$4="Mixed-use Building",X648,Data!V645)))</f>
        <v>0</v>
      </c>
      <c r="F644">
        <f>IF(Transport!$H$4="Multi-unit Residential",Data!F645,IF(Transport!$H$4="Education",Data!AN645,IF(Transport!$H$4="Mixed-use Building",Y648,Data!W645)))</f>
        <v>0</v>
      </c>
      <c r="G644">
        <f>IF(Transport!$H$4="Multi-unit Residential",Data!G645,IF(Transport!$H$4="Education",Data!AO645,IF(Transport!$H$4="Mixed-use Building",Z648,Data!X645)))</f>
        <v>0</v>
      </c>
      <c r="H644">
        <f>IF(Transport!$H$4="Multi-unit Residential",Data!H645,IF(Transport!$H$4="Education",Data!AP645,IF(Transport!$H$4="Mixed-use Building",AA648,Data!Y645)))</f>
        <v>0.95</v>
      </c>
      <c r="I644">
        <f>IF(Transport!$H$4="Multi-unit Residential",Data!I645,IF(Transport!$H$4="Education",Data!AQ645,IF(Transport!$H$4="Mixed-use Building",AB648,Data!Z645)))</f>
        <v>0.01</v>
      </c>
      <c r="J644">
        <f>IF(Transport!$H$4="Multi-unit Residential",Data!J645,IF(Transport!$H$4="Education",Data!AR645,IF(Transport!$H$4="Mixed-use Building",AC648,Data!AA645)))</f>
        <v>0</v>
      </c>
      <c r="K644">
        <f>IF(Transport!$H$4="Multi-unit Residential",Data!K645,IF(Transport!$H$4="Education",Data!AS645,IF(Transport!$H$4="Mixed-use Building",AD648,Data!AB645)))</f>
        <v>0</v>
      </c>
      <c r="L644">
        <f>IF(Transport!$H$4="Multi-unit Residential",Data!L645,IF(Transport!$H$4="Education",Data!AT645,IF(Transport!$H$4="Mixed-use Building",AE648,Data!AC645)))</f>
        <v>0.04</v>
      </c>
      <c r="M644">
        <f>IF(Transport!$H$4="Multi-unit Residential",Data!M645,IF(Transport!$H$4="Education",Data!AU645,IF(Transport!$H$4="Mixed-use Building",AF648,Data!AD645)))</f>
        <v>0.02</v>
      </c>
      <c r="N644">
        <f>IF(Transport!$H$4="Multi-unit Residential",Data!N645,IF(Transport!$H$4="Education",Data!AV645,IF(Transport!$H$4="Mixed-use Building",AG648,Data!AE645)))</f>
        <v>6.63888316269506</v>
      </c>
      <c r="O644">
        <f>IF(Transport!$H$4="Multi-unit Residential",Data!O645,IF(Transport!$H$4="Education",Data!AW645,IF(Transport!$H$4="Mixed-use Building",AH648,Data!AF645)))</f>
        <v>174.89580340000001</v>
      </c>
      <c r="P644">
        <f>IF(Transport!$H$4="Multi-unit Residential",Data!P645,IF(Transport!$H$4="Education",Data!AX645,IF(Transport!$H$4="Mixed-use Building",AI648,Data!AG645)))</f>
        <v>-37.182254759999999</v>
      </c>
    </row>
    <row r="645" spans="1:16" x14ac:dyDescent="0.55000000000000004">
      <c r="A645">
        <f>IF(Transport!$H$4="Multi-unit Residential",Data!A646,IF(Transport!$H$4="Education",Data!AI646,IF(Transport!$H$4="Mixed-use Building",T649,Data!R646)))</f>
        <v>165400</v>
      </c>
      <c r="B645" t="str">
        <f>IF(Transport!$H$4="Multi-unit Residential",Data!B646,IF(Transport!$H$4="Education",Data!AJ646,IF(Transport!$H$4="Mixed-use Building",U649,Data!S646)))</f>
        <v>Anselmi Ridge</v>
      </c>
      <c r="C645" t="str">
        <f>IF(Transport!$H$4="Multi-unit Residential",Data!C646,IF(Transport!$H$4="Education",Data!AK646,IF(Transport!$H$4="Mixed-use Building",V649,Data!T646)))</f>
        <v>New Zealand</v>
      </c>
      <c r="D645">
        <f>IF(Transport!$H$4="Multi-unit Residential",Data!D646,IF(Transport!$H$4="Education",Data!AL646,IF(Transport!$H$4="Mixed-use Building",W649,Data!U646)))</f>
        <v>0</v>
      </c>
      <c r="E645">
        <f>IF(Transport!$H$4="Multi-unit Residential",Data!E646,IF(Transport!$H$4="Education",Data!AM646,IF(Transport!$H$4="Mixed-use Building",X649,Data!V646)))</f>
        <v>0</v>
      </c>
      <c r="F645">
        <f>IF(Transport!$H$4="Multi-unit Residential",Data!F646,IF(Transport!$H$4="Education",Data!AN646,IF(Transport!$H$4="Mixed-use Building",Y649,Data!W646)))</f>
        <v>0</v>
      </c>
      <c r="G645">
        <f>IF(Transport!$H$4="Multi-unit Residential",Data!G646,IF(Transport!$H$4="Education",Data!AO646,IF(Transport!$H$4="Mixed-use Building",Z649,Data!X646)))</f>
        <v>0</v>
      </c>
      <c r="H645">
        <f>IF(Transport!$H$4="Multi-unit Residential",Data!H646,IF(Transport!$H$4="Education",Data!AP646,IF(Transport!$H$4="Mixed-use Building",AA649,Data!Y646)))</f>
        <v>1</v>
      </c>
      <c r="I645">
        <f>IF(Transport!$H$4="Multi-unit Residential",Data!I646,IF(Transport!$H$4="Education",Data!AQ646,IF(Transport!$H$4="Mixed-use Building",AB649,Data!Z646)))</f>
        <v>0</v>
      </c>
      <c r="J645">
        <f>IF(Transport!$H$4="Multi-unit Residential",Data!J646,IF(Transport!$H$4="Education",Data!AR646,IF(Transport!$H$4="Mixed-use Building",AC649,Data!AA646)))</f>
        <v>0</v>
      </c>
      <c r="K645">
        <f>IF(Transport!$H$4="Multi-unit Residential",Data!K646,IF(Transport!$H$4="Education",Data!AS646,IF(Transport!$H$4="Mixed-use Building",AD649,Data!AB646)))</f>
        <v>0</v>
      </c>
      <c r="L645">
        <f>IF(Transport!$H$4="Multi-unit Residential",Data!L646,IF(Transport!$H$4="Education",Data!AT646,IF(Transport!$H$4="Mixed-use Building",AE649,Data!AC646)))</f>
        <v>0</v>
      </c>
      <c r="M645">
        <f>IF(Transport!$H$4="Multi-unit Residential",Data!M646,IF(Transport!$H$4="Education",Data!AU646,IF(Transport!$H$4="Mixed-use Building",AF649,Data!AD646)))</f>
        <v>0.02</v>
      </c>
      <c r="N645">
        <f>IF(Transport!$H$4="Multi-unit Residential",Data!N646,IF(Transport!$H$4="Education",Data!AV646,IF(Transport!$H$4="Mixed-use Building",AG649,Data!AE646)))</f>
        <v>4.0685921451395801</v>
      </c>
      <c r="O645">
        <f>IF(Transport!$H$4="Multi-unit Residential",Data!O646,IF(Transport!$H$4="Education",Data!AW646,IF(Transport!$H$4="Mixed-use Building",AH649,Data!AF646)))</f>
        <v>174.92451009999999</v>
      </c>
      <c r="P645">
        <f>IF(Transport!$H$4="Multi-unit Residential",Data!P646,IF(Transport!$H$4="Education",Data!AX646,IF(Transport!$H$4="Mixed-use Building",AI649,Data!AG646)))</f>
        <v>-37.18356034</v>
      </c>
    </row>
    <row r="646" spans="1:16" x14ac:dyDescent="0.55000000000000004">
      <c r="A646">
        <f>IF(Transport!$H$4="Multi-unit Residential",Data!A647,IF(Transport!$H$4="Education",Data!AI647,IF(Transport!$H$4="Mixed-use Building",T650,Data!R647)))</f>
        <v>165500</v>
      </c>
      <c r="B646" t="str">
        <f>IF(Transport!$H$4="Multi-unit Residential",Data!B647,IF(Transport!$H$4="Education",Data!AJ647,IF(Transport!$H$4="Mixed-use Building",U650,Data!S647)))</f>
        <v>Pukekohe West</v>
      </c>
      <c r="C646" t="str">
        <f>IF(Transport!$H$4="Multi-unit Residential",Data!C647,IF(Transport!$H$4="Education",Data!AK647,IF(Transport!$H$4="Mixed-use Building",V650,Data!T647)))</f>
        <v>New Zealand</v>
      </c>
      <c r="D646">
        <f>IF(Transport!$H$4="Multi-unit Residential",Data!D647,IF(Transport!$H$4="Education",Data!AL647,IF(Transport!$H$4="Mixed-use Building",W650,Data!U647)))</f>
        <v>0</v>
      </c>
      <c r="E646">
        <f>IF(Transport!$H$4="Multi-unit Residential",Data!E647,IF(Transport!$H$4="Education",Data!AM647,IF(Transport!$H$4="Mixed-use Building",X650,Data!V647)))</f>
        <v>0</v>
      </c>
      <c r="F646">
        <f>IF(Transport!$H$4="Multi-unit Residential",Data!F647,IF(Transport!$H$4="Education",Data!AN647,IF(Transport!$H$4="Mixed-use Building",Y650,Data!W647)))</f>
        <v>0</v>
      </c>
      <c r="G646">
        <f>IF(Transport!$H$4="Multi-unit Residential",Data!G647,IF(Transport!$H$4="Education",Data!AO647,IF(Transport!$H$4="Mixed-use Building",Z650,Data!X647)))</f>
        <v>0</v>
      </c>
      <c r="H646">
        <f>IF(Transport!$H$4="Multi-unit Residential",Data!H647,IF(Transport!$H$4="Education",Data!AP647,IF(Transport!$H$4="Mixed-use Building",AA650,Data!Y647)))</f>
        <v>0.9</v>
      </c>
      <c r="I646">
        <f>IF(Transport!$H$4="Multi-unit Residential",Data!I647,IF(Transport!$H$4="Education",Data!AQ647,IF(Transport!$H$4="Mixed-use Building",AB650,Data!Z647)))</f>
        <v>0</v>
      </c>
      <c r="J646">
        <f>IF(Transport!$H$4="Multi-unit Residential",Data!J647,IF(Transport!$H$4="Education",Data!AR647,IF(Transport!$H$4="Mixed-use Building",AC650,Data!AA647)))</f>
        <v>0</v>
      </c>
      <c r="K646">
        <f>IF(Transport!$H$4="Multi-unit Residential",Data!K647,IF(Transport!$H$4="Education",Data!AS647,IF(Transport!$H$4="Mixed-use Building",AD650,Data!AB647)))</f>
        <v>0</v>
      </c>
      <c r="L646">
        <f>IF(Transport!$H$4="Multi-unit Residential",Data!L647,IF(Transport!$H$4="Education",Data!AT647,IF(Transport!$H$4="Mixed-use Building",AE650,Data!AC647)))</f>
        <v>0.1</v>
      </c>
      <c r="M646">
        <f>IF(Transport!$H$4="Multi-unit Residential",Data!M647,IF(Transport!$H$4="Education",Data!AU647,IF(Transport!$H$4="Mixed-use Building",AF650,Data!AD647)))</f>
        <v>0.02</v>
      </c>
      <c r="N646">
        <f>IF(Transport!$H$4="Multi-unit Residential",Data!N647,IF(Transport!$H$4="Education",Data!AV647,IF(Transport!$H$4="Mixed-use Building",AG650,Data!AE647)))</f>
        <v>1.68122026184707</v>
      </c>
      <c r="O646">
        <f>IF(Transport!$H$4="Multi-unit Residential",Data!O647,IF(Transport!$H$4="Education",Data!AW647,IF(Transport!$H$4="Mixed-use Building",AH650,Data!AF647)))</f>
        <v>174.8880399</v>
      </c>
      <c r="P646">
        <f>IF(Transport!$H$4="Multi-unit Residential",Data!P647,IF(Transport!$H$4="Education",Data!AX647,IF(Transport!$H$4="Mixed-use Building",AI650,Data!AG647)))</f>
        <v>-37.200970249999997</v>
      </c>
    </row>
    <row r="647" spans="1:16" x14ac:dyDescent="0.55000000000000004">
      <c r="A647">
        <f>IF(Transport!$H$4="Multi-unit Residential",Data!A648,IF(Transport!$H$4="Education",Data!AI648,IF(Transport!$H$4="Mixed-use Building",T651,Data!R648)))</f>
        <v>165600</v>
      </c>
      <c r="B647" t="str">
        <f>IF(Transport!$H$4="Multi-unit Residential",Data!B648,IF(Transport!$H$4="Education",Data!AJ648,IF(Transport!$H$4="Mixed-use Building",U651,Data!S648)))</f>
        <v>Cape Hill</v>
      </c>
      <c r="C647" t="str">
        <f>IF(Transport!$H$4="Multi-unit Residential",Data!C648,IF(Transport!$H$4="Education",Data!AK648,IF(Transport!$H$4="Mixed-use Building",V651,Data!T648)))</f>
        <v>New Zealand</v>
      </c>
      <c r="D647" t="str">
        <f>IF(Transport!$H$4="Multi-unit Residential",Data!D648,IF(Transport!$H$4="Education",Data!AL648,IF(Transport!$H$4="Mixed-use Building",W651,Data!U648)))</f>
        <v>?</v>
      </c>
      <c r="E647" t="str">
        <f>IF(Transport!$H$4="Multi-unit Residential",Data!E648,IF(Transport!$H$4="Education",Data!AM648,IF(Transport!$H$4="Mixed-use Building",X651,Data!V648)))</f>
        <v>?</v>
      </c>
      <c r="F647" t="str">
        <f>IF(Transport!$H$4="Multi-unit Residential",Data!F648,IF(Transport!$H$4="Education",Data!AN648,IF(Transport!$H$4="Mixed-use Building",Y651,Data!W648)))</f>
        <v>?</v>
      </c>
      <c r="G647">
        <f>IF(Transport!$H$4="Multi-unit Residential",Data!G648,IF(Transport!$H$4="Education",Data!AO648,IF(Transport!$H$4="Mixed-use Building",Z651,Data!X648)))</f>
        <v>0</v>
      </c>
      <c r="H647" t="str">
        <f>IF(Transport!$H$4="Multi-unit Residential",Data!H648,IF(Transport!$H$4="Education",Data!AP648,IF(Transport!$H$4="Mixed-use Building",AA651,Data!Y648)))</f>
        <v>?</v>
      </c>
      <c r="I647" t="str">
        <f>IF(Transport!$H$4="Multi-unit Residential",Data!I648,IF(Transport!$H$4="Education",Data!AQ648,IF(Transport!$H$4="Mixed-use Building",AB651,Data!Z648)))</f>
        <v>?</v>
      </c>
      <c r="J647">
        <f>IF(Transport!$H$4="Multi-unit Residential",Data!J648,IF(Transport!$H$4="Education",Data!AR648,IF(Transport!$H$4="Mixed-use Building",AC651,Data!AA648)))</f>
        <v>0</v>
      </c>
      <c r="K647" t="str">
        <f>IF(Transport!$H$4="Multi-unit Residential",Data!K648,IF(Transport!$H$4="Education",Data!AS648,IF(Transport!$H$4="Mixed-use Building",AD651,Data!AB648)))</f>
        <v>?</v>
      </c>
      <c r="L647" t="str">
        <f>IF(Transport!$H$4="Multi-unit Residential",Data!L648,IF(Transport!$H$4="Education",Data!AT648,IF(Transport!$H$4="Mixed-use Building",AE651,Data!AC648)))</f>
        <v>?</v>
      </c>
      <c r="M647">
        <f>IF(Transport!$H$4="Multi-unit Residential",Data!M648,IF(Transport!$H$4="Education",Data!AU648,IF(Transport!$H$4="Mixed-use Building",AF651,Data!AD648)))</f>
        <v>0.02</v>
      </c>
      <c r="N647" t="str">
        <f>IF(Transport!$H$4="Multi-unit Residential",Data!N648,IF(Transport!$H$4="Education",Data!AV648,IF(Transport!$H$4="Mixed-use Building",AG651,Data!AE648)))</f>
        <v>?</v>
      </c>
      <c r="O647">
        <f>IF(Transport!$H$4="Multi-unit Residential",Data!O648,IF(Transport!$H$4="Education",Data!AW648,IF(Transport!$H$4="Mixed-use Building",AH651,Data!AF648)))</f>
        <v>174.9107133</v>
      </c>
      <c r="P647">
        <f>IF(Transport!$H$4="Multi-unit Residential",Data!P648,IF(Transport!$H$4="Education",Data!AX648,IF(Transport!$H$4="Mixed-use Building",AI651,Data!AG648)))</f>
        <v>-37.187970470000003</v>
      </c>
    </row>
    <row r="648" spans="1:16" x14ac:dyDescent="0.55000000000000004">
      <c r="A648">
        <f>IF(Transport!$H$4="Multi-unit Residential",Data!A649,IF(Transport!$H$4="Education",Data!AI649,IF(Transport!$H$4="Mixed-use Building",T652,Data!R649)))</f>
        <v>165700</v>
      </c>
      <c r="B648" t="str">
        <f>IF(Transport!$H$4="Multi-unit Residential",Data!B649,IF(Transport!$H$4="Education",Data!AJ649,IF(Transport!$H$4="Mixed-use Building",U652,Data!S649)))</f>
        <v>Rosa Birch Park</v>
      </c>
      <c r="C648" t="str">
        <f>IF(Transport!$H$4="Multi-unit Residential",Data!C649,IF(Transport!$H$4="Education",Data!AK649,IF(Transport!$H$4="Mixed-use Building",V652,Data!T649)))</f>
        <v>New Zealand</v>
      </c>
      <c r="D648">
        <f>IF(Transport!$H$4="Multi-unit Residential",Data!D649,IF(Transport!$H$4="Education",Data!AL649,IF(Transport!$H$4="Mixed-use Building",W652,Data!U649)))</f>
        <v>0</v>
      </c>
      <c r="E648">
        <f>IF(Transport!$H$4="Multi-unit Residential",Data!E649,IF(Transport!$H$4="Education",Data!AM649,IF(Transport!$H$4="Mixed-use Building",X652,Data!V649)))</f>
        <v>0</v>
      </c>
      <c r="F648">
        <f>IF(Transport!$H$4="Multi-unit Residential",Data!F649,IF(Transport!$H$4="Education",Data!AN649,IF(Transport!$H$4="Mixed-use Building",Y652,Data!W649)))</f>
        <v>0</v>
      </c>
      <c r="G648">
        <f>IF(Transport!$H$4="Multi-unit Residential",Data!G649,IF(Transport!$H$4="Education",Data!AO649,IF(Transport!$H$4="Mixed-use Building",Z652,Data!X649)))</f>
        <v>0</v>
      </c>
      <c r="H648">
        <f>IF(Transport!$H$4="Multi-unit Residential",Data!H649,IF(Transport!$H$4="Education",Data!AP649,IF(Transport!$H$4="Mixed-use Building",AA652,Data!Y649)))</f>
        <v>0.95</v>
      </c>
      <c r="I648">
        <f>IF(Transport!$H$4="Multi-unit Residential",Data!I649,IF(Transport!$H$4="Education",Data!AQ649,IF(Transport!$H$4="Mixed-use Building",AB652,Data!Z649)))</f>
        <v>0</v>
      </c>
      <c r="J648">
        <f>IF(Transport!$H$4="Multi-unit Residential",Data!J649,IF(Transport!$H$4="Education",Data!AR649,IF(Transport!$H$4="Mixed-use Building",AC652,Data!AA649)))</f>
        <v>0</v>
      </c>
      <c r="K648">
        <f>IF(Transport!$H$4="Multi-unit Residential",Data!K649,IF(Transport!$H$4="Education",Data!AS649,IF(Transport!$H$4="Mixed-use Building",AD652,Data!AB649)))</f>
        <v>0</v>
      </c>
      <c r="L648">
        <f>IF(Transport!$H$4="Multi-unit Residential",Data!L649,IF(Transport!$H$4="Education",Data!AT649,IF(Transport!$H$4="Mixed-use Building",AE652,Data!AC649)))</f>
        <v>0.05</v>
      </c>
      <c r="M648">
        <f>IF(Transport!$H$4="Multi-unit Residential",Data!M649,IF(Transport!$H$4="Education",Data!AU649,IF(Transport!$H$4="Mixed-use Building",AF652,Data!AD649)))</f>
        <v>0.02</v>
      </c>
      <c r="N648">
        <f>IF(Transport!$H$4="Multi-unit Residential",Data!N649,IF(Transport!$H$4="Education",Data!AV649,IF(Transport!$H$4="Mixed-use Building",AG652,Data!AE649)))</f>
        <v>3.2274502749374698</v>
      </c>
      <c r="O648">
        <f>IF(Transport!$H$4="Multi-unit Residential",Data!O649,IF(Transport!$H$4="Education",Data!AW649,IF(Transport!$H$4="Mixed-use Building",AH652,Data!AF649)))</f>
        <v>174.89590149999901</v>
      </c>
      <c r="P648">
        <f>IF(Transport!$H$4="Multi-unit Residential",Data!P649,IF(Transport!$H$4="Education",Data!AX649,IF(Transport!$H$4="Mixed-use Building",AI652,Data!AG649)))</f>
        <v>-37.207052879999999</v>
      </c>
    </row>
    <row r="649" spans="1:16" x14ac:dyDescent="0.55000000000000004">
      <c r="A649">
        <f>IF(Transport!$H$4="Multi-unit Residential",Data!A650,IF(Transport!$H$4="Education",Data!AI650,IF(Transport!$H$4="Mixed-use Building",T653,Data!R650)))</f>
        <v>165800</v>
      </c>
      <c r="B649" t="str">
        <f>IF(Transport!$H$4="Multi-unit Residential",Data!B650,IF(Transport!$H$4="Education",Data!AJ650,IF(Transport!$H$4="Mixed-use Building",U653,Data!S650)))</f>
        <v>Rooseville Park</v>
      </c>
      <c r="C649" t="str">
        <f>IF(Transport!$H$4="Multi-unit Residential",Data!C650,IF(Transport!$H$4="Education",Data!AK650,IF(Transport!$H$4="Mixed-use Building",V653,Data!T650)))</f>
        <v>New Zealand</v>
      </c>
      <c r="D649">
        <f>IF(Transport!$H$4="Multi-unit Residential",Data!D650,IF(Transport!$H$4="Education",Data!AL650,IF(Transport!$H$4="Mixed-use Building",W653,Data!U650)))</f>
        <v>0</v>
      </c>
      <c r="E649">
        <f>IF(Transport!$H$4="Multi-unit Residential",Data!E650,IF(Transport!$H$4="Education",Data!AM650,IF(Transport!$H$4="Mixed-use Building",X653,Data!V650)))</f>
        <v>0</v>
      </c>
      <c r="F649">
        <f>IF(Transport!$H$4="Multi-unit Residential",Data!F650,IF(Transport!$H$4="Education",Data!AN650,IF(Transport!$H$4="Mixed-use Building",Y653,Data!W650)))</f>
        <v>0</v>
      </c>
      <c r="G649">
        <f>IF(Transport!$H$4="Multi-unit Residential",Data!G650,IF(Transport!$H$4="Education",Data!AO650,IF(Transport!$H$4="Mixed-use Building",Z653,Data!X650)))</f>
        <v>0</v>
      </c>
      <c r="H649">
        <f>IF(Transport!$H$4="Multi-unit Residential",Data!H650,IF(Transport!$H$4="Education",Data!AP650,IF(Transport!$H$4="Mixed-use Building",AA653,Data!Y650)))</f>
        <v>0.94</v>
      </c>
      <c r="I649">
        <f>IF(Transport!$H$4="Multi-unit Residential",Data!I650,IF(Transport!$H$4="Education",Data!AQ650,IF(Transport!$H$4="Mixed-use Building",AB653,Data!Z650)))</f>
        <v>0</v>
      </c>
      <c r="J649">
        <f>IF(Transport!$H$4="Multi-unit Residential",Data!J650,IF(Transport!$H$4="Education",Data!AR650,IF(Transport!$H$4="Mixed-use Building",AC653,Data!AA650)))</f>
        <v>0</v>
      </c>
      <c r="K649">
        <f>IF(Transport!$H$4="Multi-unit Residential",Data!K650,IF(Transport!$H$4="Education",Data!AS650,IF(Transport!$H$4="Mixed-use Building",AD653,Data!AB650)))</f>
        <v>0</v>
      </c>
      <c r="L649">
        <f>IF(Transport!$H$4="Multi-unit Residential",Data!L650,IF(Transport!$H$4="Education",Data!AT650,IF(Transport!$H$4="Mixed-use Building",AE653,Data!AC650)))</f>
        <v>0.06</v>
      </c>
      <c r="M649">
        <f>IF(Transport!$H$4="Multi-unit Residential",Data!M650,IF(Transport!$H$4="Education",Data!AU650,IF(Transport!$H$4="Mixed-use Building",AF653,Data!AD650)))</f>
        <v>0.02</v>
      </c>
      <c r="N649">
        <f>IF(Transport!$H$4="Multi-unit Residential",Data!N650,IF(Transport!$H$4="Education",Data!AV650,IF(Transport!$H$4="Mixed-use Building",AG653,Data!AE650)))</f>
        <v>2.6248585987720099</v>
      </c>
      <c r="O649">
        <f>IF(Transport!$H$4="Multi-unit Residential",Data!O650,IF(Transport!$H$4="Education",Data!AW650,IF(Transport!$H$4="Mixed-use Building",AH653,Data!AF650)))</f>
        <v>174.9130763</v>
      </c>
      <c r="P649">
        <f>IF(Transport!$H$4="Multi-unit Residential",Data!P650,IF(Transport!$H$4="Education",Data!AX650,IF(Transport!$H$4="Mixed-use Building",AI653,Data!AG650)))</f>
        <v>-37.196976839999998</v>
      </c>
    </row>
    <row r="650" spans="1:16" x14ac:dyDescent="0.55000000000000004">
      <c r="A650">
        <f>IF(Transport!$H$4="Multi-unit Residential",Data!A651,IF(Transport!$H$4="Education",Data!AI651,IF(Transport!$H$4="Mixed-use Building",T654,Data!R651)))</f>
        <v>165900</v>
      </c>
      <c r="B650" t="str">
        <f>IF(Transport!$H$4="Multi-unit Residential",Data!B651,IF(Transport!$H$4="Education",Data!AJ651,IF(Transport!$H$4="Mixed-use Building",U654,Data!S651)))</f>
        <v>Cloverlea (Auckland)</v>
      </c>
      <c r="C650" t="str">
        <f>IF(Transport!$H$4="Multi-unit Residential",Data!C651,IF(Transport!$H$4="Education",Data!AK651,IF(Transport!$H$4="Mixed-use Building",V654,Data!T651)))</f>
        <v>New Zealand</v>
      </c>
      <c r="D650">
        <f>IF(Transport!$H$4="Multi-unit Residential",Data!D651,IF(Transport!$H$4="Education",Data!AL651,IF(Transport!$H$4="Mixed-use Building",W654,Data!U651)))</f>
        <v>0</v>
      </c>
      <c r="E650">
        <f>IF(Transport!$H$4="Multi-unit Residential",Data!E651,IF(Transport!$H$4="Education",Data!AM651,IF(Transport!$H$4="Mixed-use Building",X654,Data!V651)))</f>
        <v>0</v>
      </c>
      <c r="F650">
        <f>IF(Transport!$H$4="Multi-unit Residential",Data!F651,IF(Transport!$H$4="Education",Data!AN651,IF(Transport!$H$4="Mixed-use Building",Y654,Data!W651)))</f>
        <v>0</v>
      </c>
      <c r="G650">
        <f>IF(Transport!$H$4="Multi-unit Residential",Data!G651,IF(Transport!$H$4="Education",Data!AO651,IF(Transport!$H$4="Mixed-use Building",Z654,Data!X651)))</f>
        <v>0</v>
      </c>
      <c r="H650">
        <f>IF(Transport!$H$4="Multi-unit Residential",Data!H651,IF(Transport!$H$4="Education",Data!AP651,IF(Transport!$H$4="Mixed-use Building",AA654,Data!Y651)))</f>
        <v>0.92</v>
      </c>
      <c r="I650">
        <f>IF(Transport!$H$4="Multi-unit Residential",Data!I651,IF(Transport!$H$4="Education",Data!AQ651,IF(Transport!$H$4="Mixed-use Building",AB654,Data!Z651)))</f>
        <v>0</v>
      </c>
      <c r="J650">
        <f>IF(Transport!$H$4="Multi-unit Residential",Data!J651,IF(Transport!$H$4="Education",Data!AR651,IF(Transport!$H$4="Mixed-use Building",AC654,Data!AA651)))</f>
        <v>0</v>
      </c>
      <c r="K650">
        <f>IF(Transport!$H$4="Multi-unit Residential",Data!K651,IF(Transport!$H$4="Education",Data!AS651,IF(Transport!$H$4="Mixed-use Building",AD654,Data!AB651)))</f>
        <v>0</v>
      </c>
      <c r="L650">
        <f>IF(Transport!$H$4="Multi-unit Residential",Data!L651,IF(Transport!$H$4="Education",Data!AT651,IF(Transport!$H$4="Mixed-use Building",AE654,Data!AC651)))</f>
        <v>0.08</v>
      </c>
      <c r="M650">
        <f>IF(Transport!$H$4="Multi-unit Residential",Data!M651,IF(Transport!$H$4="Education",Data!AU651,IF(Transport!$H$4="Mixed-use Building",AF654,Data!AD651)))</f>
        <v>0.02</v>
      </c>
      <c r="N650">
        <f>IF(Transport!$H$4="Multi-unit Residential",Data!N651,IF(Transport!$H$4="Education",Data!AV651,IF(Transport!$H$4="Mixed-use Building",AG654,Data!AE651)))</f>
        <v>1.4864826262067601</v>
      </c>
      <c r="O650">
        <f>IF(Transport!$H$4="Multi-unit Residential",Data!O651,IF(Transport!$H$4="Education",Data!AW651,IF(Transport!$H$4="Mixed-use Building",AH654,Data!AF651)))</f>
        <v>174.8871255</v>
      </c>
      <c r="P650">
        <f>IF(Transport!$H$4="Multi-unit Residential",Data!P651,IF(Transport!$H$4="Education",Data!AX651,IF(Transport!$H$4="Mixed-use Building",AI654,Data!AG651)))</f>
        <v>-37.218486030000001</v>
      </c>
    </row>
    <row r="651" spans="1:16" x14ac:dyDescent="0.55000000000000004">
      <c r="A651">
        <f>IF(Transport!$H$4="Multi-unit Residential",Data!A652,IF(Transport!$H$4="Education",Data!AI652,IF(Transport!$H$4="Mixed-use Building",T655,Data!R652)))</f>
        <v>166000</v>
      </c>
      <c r="B651" t="str">
        <f>IF(Transport!$H$4="Multi-unit Residential",Data!B652,IF(Transport!$H$4="Education",Data!AJ652,IF(Transport!$H$4="Mixed-use Building",U655,Data!S652)))</f>
        <v>Pukekohe Central</v>
      </c>
      <c r="C651" t="str">
        <f>IF(Transport!$H$4="Multi-unit Residential",Data!C652,IF(Transport!$H$4="Education",Data!AK652,IF(Transport!$H$4="Mixed-use Building",V655,Data!T652)))</f>
        <v>New Zealand</v>
      </c>
      <c r="D651">
        <f>IF(Transport!$H$4="Multi-unit Residential",Data!D652,IF(Transport!$H$4="Education",Data!AL652,IF(Transport!$H$4="Mixed-use Building",W655,Data!U652)))</f>
        <v>0</v>
      </c>
      <c r="E651">
        <f>IF(Transport!$H$4="Multi-unit Residential",Data!E652,IF(Transport!$H$4="Education",Data!AM652,IF(Transport!$H$4="Mixed-use Building",X655,Data!V652)))</f>
        <v>0</v>
      </c>
      <c r="F651">
        <f>IF(Transport!$H$4="Multi-unit Residential",Data!F652,IF(Transport!$H$4="Education",Data!AN652,IF(Transport!$H$4="Mixed-use Building",Y655,Data!W652)))</f>
        <v>0</v>
      </c>
      <c r="G651">
        <f>IF(Transport!$H$4="Multi-unit Residential",Data!G652,IF(Transport!$H$4="Education",Data!AO652,IF(Transport!$H$4="Mixed-use Building",Z655,Data!X652)))</f>
        <v>0</v>
      </c>
      <c r="H651">
        <f>IF(Transport!$H$4="Multi-unit Residential",Data!H652,IF(Transport!$H$4="Education",Data!AP652,IF(Transport!$H$4="Mixed-use Building",AA655,Data!Y652)))</f>
        <v>0.92999999999999905</v>
      </c>
      <c r="I651">
        <f>IF(Transport!$H$4="Multi-unit Residential",Data!I652,IF(Transport!$H$4="Education",Data!AQ652,IF(Transport!$H$4="Mixed-use Building",AB655,Data!Z652)))</f>
        <v>0.03</v>
      </c>
      <c r="J651">
        <f>IF(Transport!$H$4="Multi-unit Residential",Data!J652,IF(Transport!$H$4="Education",Data!AR652,IF(Transport!$H$4="Mixed-use Building",AC655,Data!AA652)))</f>
        <v>0</v>
      </c>
      <c r="K651">
        <f>IF(Transport!$H$4="Multi-unit Residential",Data!K652,IF(Transport!$H$4="Education",Data!AS652,IF(Transport!$H$4="Mixed-use Building",AD655,Data!AB652)))</f>
        <v>0</v>
      </c>
      <c r="L651">
        <f>IF(Transport!$H$4="Multi-unit Residential",Data!L652,IF(Transport!$H$4="Education",Data!AT652,IF(Transport!$H$4="Mixed-use Building",AE655,Data!AC652)))</f>
        <v>0.04</v>
      </c>
      <c r="M651">
        <f>IF(Transport!$H$4="Multi-unit Residential",Data!M652,IF(Transport!$H$4="Education",Data!AU652,IF(Transport!$H$4="Mixed-use Building",AF655,Data!AD652)))</f>
        <v>0.02</v>
      </c>
      <c r="N651">
        <f>IF(Transport!$H$4="Multi-unit Residential",Data!N652,IF(Transport!$H$4="Education",Data!AV652,IF(Transport!$H$4="Mixed-use Building",AG655,Data!AE652)))</f>
        <v>8.7668316718668198</v>
      </c>
      <c r="O651">
        <f>IF(Transport!$H$4="Multi-unit Residential",Data!O652,IF(Transport!$H$4="Education",Data!AW652,IF(Transport!$H$4="Mixed-use Building",AH655,Data!AF652)))</f>
        <v>174.91332549999899</v>
      </c>
      <c r="P651">
        <f>IF(Transport!$H$4="Multi-unit Residential",Data!P652,IF(Transport!$H$4="Education",Data!AX652,IF(Transport!$H$4="Mixed-use Building",AI655,Data!AG652)))</f>
        <v>-37.208919539999997</v>
      </c>
    </row>
    <row r="652" spans="1:16" x14ac:dyDescent="0.55000000000000004">
      <c r="A652">
        <f>IF(Transport!$H$4="Multi-unit Residential",Data!A653,IF(Transport!$H$4="Education",Data!AI653,IF(Transport!$H$4="Mixed-use Building",T656,Data!R653)))</f>
        <v>166100</v>
      </c>
      <c r="B652" t="str">
        <f>IF(Transport!$H$4="Multi-unit Residential",Data!B653,IF(Transport!$H$4="Education",Data!AJ653,IF(Transport!$H$4="Mixed-use Building",U656,Data!S653)))</f>
        <v>Pukekohe Hospital</v>
      </c>
      <c r="C652" t="str">
        <f>IF(Transport!$H$4="Multi-unit Residential",Data!C653,IF(Transport!$H$4="Education",Data!AK653,IF(Transport!$H$4="Mixed-use Building",V656,Data!T653)))</f>
        <v>New Zealand</v>
      </c>
      <c r="D652">
        <f>IF(Transport!$H$4="Multi-unit Residential",Data!D653,IF(Transport!$H$4="Education",Data!AL653,IF(Transport!$H$4="Mixed-use Building",W656,Data!U653)))</f>
        <v>0</v>
      </c>
      <c r="E652">
        <f>IF(Transport!$H$4="Multi-unit Residential",Data!E653,IF(Transport!$H$4="Education",Data!AM653,IF(Transport!$H$4="Mixed-use Building",X656,Data!V653)))</f>
        <v>0</v>
      </c>
      <c r="F652">
        <f>IF(Transport!$H$4="Multi-unit Residential",Data!F653,IF(Transport!$H$4="Education",Data!AN653,IF(Transport!$H$4="Mixed-use Building",Y656,Data!W653)))</f>
        <v>0</v>
      </c>
      <c r="G652">
        <f>IF(Transport!$H$4="Multi-unit Residential",Data!G653,IF(Transport!$H$4="Education",Data!AO653,IF(Transport!$H$4="Mixed-use Building",Z656,Data!X653)))</f>
        <v>0</v>
      </c>
      <c r="H652">
        <f>IF(Transport!$H$4="Multi-unit Residential",Data!H653,IF(Transport!$H$4="Education",Data!AP653,IF(Transport!$H$4="Mixed-use Building",AA656,Data!Y653)))</f>
        <v>1</v>
      </c>
      <c r="I652">
        <f>IF(Transport!$H$4="Multi-unit Residential",Data!I653,IF(Transport!$H$4="Education",Data!AQ653,IF(Transport!$H$4="Mixed-use Building",AB656,Data!Z653)))</f>
        <v>0</v>
      </c>
      <c r="J652">
        <f>IF(Transport!$H$4="Multi-unit Residential",Data!J653,IF(Transport!$H$4="Education",Data!AR653,IF(Transport!$H$4="Mixed-use Building",AC656,Data!AA653)))</f>
        <v>0</v>
      </c>
      <c r="K652">
        <f>IF(Transport!$H$4="Multi-unit Residential",Data!K653,IF(Transport!$H$4="Education",Data!AS653,IF(Transport!$H$4="Mixed-use Building",AD656,Data!AB653)))</f>
        <v>0</v>
      </c>
      <c r="L652">
        <f>IF(Transport!$H$4="Multi-unit Residential",Data!L653,IF(Transport!$H$4="Education",Data!AT653,IF(Transport!$H$4="Mixed-use Building",AE656,Data!AC653)))</f>
        <v>0</v>
      </c>
      <c r="M652">
        <f>IF(Transport!$H$4="Multi-unit Residential",Data!M653,IF(Transport!$H$4="Education",Data!AU653,IF(Transport!$H$4="Mixed-use Building",AF656,Data!AD653)))</f>
        <v>0.02</v>
      </c>
      <c r="N652">
        <f>IF(Transport!$H$4="Multi-unit Residential",Data!N653,IF(Transport!$H$4="Education",Data!AV653,IF(Transport!$H$4="Mixed-use Building",AG656,Data!AE653)))</f>
        <v>2.39302468150228</v>
      </c>
      <c r="O652">
        <f>IF(Transport!$H$4="Multi-unit Residential",Data!O653,IF(Transport!$H$4="Education",Data!AW653,IF(Transport!$H$4="Mixed-use Building",AH656,Data!AF653)))</f>
        <v>174.9026241</v>
      </c>
      <c r="P652">
        <f>IF(Transport!$H$4="Multi-unit Residential",Data!P653,IF(Transport!$H$4="Education",Data!AX653,IF(Transport!$H$4="Mixed-use Building",AI656,Data!AG653)))</f>
        <v>-37.212266960000001</v>
      </c>
    </row>
    <row r="653" spans="1:16" x14ac:dyDescent="0.55000000000000004">
      <c r="A653">
        <f>IF(Transport!$H$4="Multi-unit Residential",Data!A654,IF(Transport!$H$4="Education",Data!AI654,IF(Transport!$H$4="Mixed-use Building",T657,Data!R654)))</f>
        <v>166200</v>
      </c>
      <c r="B653" t="str">
        <f>IF(Transport!$H$4="Multi-unit Residential",Data!B654,IF(Transport!$H$4="Education",Data!AJ654,IF(Transport!$H$4="Mixed-use Building",U657,Data!S654)))</f>
        <v>Buckland</v>
      </c>
      <c r="C653" t="str">
        <f>IF(Transport!$H$4="Multi-unit Residential",Data!C654,IF(Transport!$H$4="Education",Data!AK654,IF(Transport!$H$4="Mixed-use Building",V657,Data!T654)))</f>
        <v>New Zealand</v>
      </c>
      <c r="D653">
        <f>IF(Transport!$H$4="Multi-unit Residential",Data!D654,IF(Transport!$H$4="Education",Data!AL654,IF(Transport!$H$4="Mixed-use Building",W657,Data!U654)))</f>
        <v>0</v>
      </c>
      <c r="E653">
        <f>IF(Transport!$H$4="Multi-unit Residential",Data!E654,IF(Transport!$H$4="Education",Data!AM654,IF(Transport!$H$4="Mixed-use Building",X657,Data!V654)))</f>
        <v>0</v>
      </c>
      <c r="F653">
        <f>IF(Transport!$H$4="Multi-unit Residential",Data!F654,IF(Transport!$H$4="Education",Data!AN654,IF(Transport!$H$4="Mixed-use Building",Y657,Data!W654)))</f>
        <v>0</v>
      </c>
      <c r="G653">
        <f>IF(Transport!$H$4="Multi-unit Residential",Data!G654,IF(Transport!$H$4="Education",Data!AO654,IF(Transport!$H$4="Mixed-use Building",Z657,Data!X654)))</f>
        <v>0</v>
      </c>
      <c r="H653">
        <f>IF(Transport!$H$4="Multi-unit Residential",Data!H654,IF(Transport!$H$4="Education",Data!AP654,IF(Transport!$H$4="Mixed-use Building",AA657,Data!Y654)))</f>
        <v>0.96</v>
      </c>
      <c r="I653">
        <f>IF(Transport!$H$4="Multi-unit Residential",Data!I654,IF(Transport!$H$4="Education",Data!AQ654,IF(Transport!$H$4="Mixed-use Building",AB657,Data!Z654)))</f>
        <v>0</v>
      </c>
      <c r="J653">
        <f>IF(Transport!$H$4="Multi-unit Residential",Data!J654,IF(Transport!$H$4="Education",Data!AR654,IF(Transport!$H$4="Mixed-use Building",AC657,Data!AA654)))</f>
        <v>0</v>
      </c>
      <c r="K653">
        <f>IF(Transport!$H$4="Multi-unit Residential",Data!K654,IF(Transport!$H$4="Education",Data!AS654,IF(Transport!$H$4="Mixed-use Building",AD657,Data!AB654)))</f>
        <v>0</v>
      </c>
      <c r="L653">
        <f>IF(Transport!$H$4="Multi-unit Residential",Data!L654,IF(Transport!$H$4="Education",Data!AT654,IF(Transport!$H$4="Mixed-use Building",AE657,Data!AC654)))</f>
        <v>0.04</v>
      </c>
      <c r="M653">
        <f>IF(Transport!$H$4="Multi-unit Residential",Data!M654,IF(Transport!$H$4="Education",Data!AU654,IF(Transport!$H$4="Mixed-use Building",AF657,Data!AD654)))</f>
        <v>0.02</v>
      </c>
      <c r="N653">
        <f>IF(Transport!$H$4="Multi-unit Residential",Data!N654,IF(Transport!$H$4="Education",Data!AV654,IF(Transport!$H$4="Mixed-use Building",AG657,Data!AE654)))</f>
        <v>4.1983218085866003</v>
      </c>
      <c r="O653">
        <f>IF(Transport!$H$4="Multi-unit Residential",Data!O654,IF(Transport!$H$4="Education",Data!AW654,IF(Transport!$H$4="Mixed-use Building",AH657,Data!AF654)))</f>
        <v>174.91900129999999</v>
      </c>
      <c r="P653">
        <f>IF(Transport!$H$4="Multi-unit Residential",Data!P654,IF(Transport!$H$4="Education",Data!AX654,IF(Transport!$H$4="Mixed-use Building",AI657,Data!AG654)))</f>
        <v>-37.217876269999998</v>
      </c>
    </row>
    <row r="654" spans="1:16" x14ac:dyDescent="0.55000000000000004">
      <c r="A654">
        <f>IF(Transport!$H$4="Multi-unit Residential",Data!A655,IF(Transport!$H$4="Education",Data!AI655,IF(Transport!$H$4="Mixed-use Building",T658,Data!R655)))</f>
        <v>166300</v>
      </c>
      <c r="B654" t="str">
        <f>IF(Transport!$H$4="Multi-unit Residential",Data!B655,IF(Transport!$H$4="Education",Data!AJ655,IF(Transport!$H$4="Mixed-use Building",U658,Data!S655)))</f>
        <v>Bombay Hills</v>
      </c>
      <c r="C654" t="str">
        <f>IF(Transport!$H$4="Multi-unit Residential",Data!C655,IF(Transport!$H$4="Education",Data!AK655,IF(Transport!$H$4="Mixed-use Building",V658,Data!T655)))</f>
        <v>New Zealand</v>
      </c>
      <c r="D654">
        <f>IF(Transport!$H$4="Multi-unit Residential",Data!D655,IF(Transport!$H$4="Education",Data!AL655,IF(Transport!$H$4="Mixed-use Building",W658,Data!U655)))</f>
        <v>0</v>
      </c>
      <c r="E654">
        <f>IF(Transport!$H$4="Multi-unit Residential",Data!E655,IF(Transport!$H$4="Education",Data!AM655,IF(Transport!$H$4="Mixed-use Building",X658,Data!V655)))</f>
        <v>0</v>
      </c>
      <c r="F654">
        <f>IF(Transport!$H$4="Multi-unit Residential",Data!F655,IF(Transport!$H$4="Education",Data!AN655,IF(Transport!$H$4="Mixed-use Building",Y658,Data!W655)))</f>
        <v>0</v>
      </c>
      <c r="G654">
        <f>IF(Transport!$H$4="Multi-unit Residential",Data!G655,IF(Transport!$H$4="Education",Data!AO655,IF(Transport!$H$4="Mixed-use Building",Z658,Data!X655)))</f>
        <v>0</v>
      </c>
      <c r="H654">
        <f>IF(Transport!$H$4="Multi-unit Residential",Data!H655,IF(Transport!$H$4="Education",Data!AP655,IF(Transport!$H$4="Mixed-use Building",AA658,Data!Y655)))</f>
        <v>0.96</v>
      </c>
      <c r="I654">
        <f>IF(Transport!$H$4="Multi-unit Residential",Data!I655,IF(Transport!$H$4="Education",Data!AQ655,IF(Transport!$H$4="Mixed-use Building",AB658,Data!Z655)))</f>
        <v>0.04</v>
      </c>
      <c r="J654">
        <f>IF(Transport!$H$4="Multi-unit Residential",Data!J655,IF(Transport!$H$4="Education",Data!AR655,IF(Transport!$H$4="Mixed-use Building",AC658,Data!AA655)))</f>
        <v>0</v>
      </c>
      <c r="K654">
        <f>IF(Transport!$H$4="Multi-unit Residential",Data!K655,IF(Transport!$H$4="Education",Data!AS655,IF(Transport!$H$4="Mixed-use Building",AD658,Data!AB655)))</f>
        <v>0</v>
      </c>
      <c r="L654">
        <f>IF(Transport!$H$4="Multi-unit Residential",Data!L655,IF(Transport!$H$4="Education",Data!AT655,IF(Transport!$H$4="Mixed-use Building",AE658,Data!AC655)))</f>
        <v>0</v>
      </c>
      <c r="M654">
        <f>IF(Transport!$H$4="Multi-unit Residential",Data!M655,IF(Transport!$H$4="Education",Data!AU655,IF(Transport!$H$4="Mixed-use Building",AF658,Data!AD655)))</f>
        <v>0.02</v>
      </c>
      <c r="N654">
        <f>IF(Transport!$H$4="Multi-unit Residential",Data!N655,IF(Transport!$H$4="Education",Data!AV655,IF(Transport!$H$4="Mixed-use Building",AG658,Data!AE655)))</f>
        <v>5.3836698162485996</v>
      </c>
      <c r="O654">
        <f>IF(Transport!$H$4="Multi-unit Residential",Data!O655,IF(Transport!$H$4="Education",Data!AW655,IF(Transport!$H$4="Mixed-use Building",AH658,Data!AF655)))</f>
        <v>175.00225610000001</v>
      </c>
      <c r="P654">
        <f>IF(Transport!$H$4="Multi-unit Residential",Data!P655,IF(Transport!$H$4="Education",Data!AX655,IF(Transport!$H$4="Mixed-use Building",AI658,Data!AG655)))</f>
        <v>-37.175368040000002</v>
      </c>
    </row>
    <row r="655" spans="1:16" x14ac:dyDescent="0.55000000000000004">
      <c r="A655">
        <f>IF(Transport!$H$4="Multi-unit Residential",Data!A656,IF(Transport!$H$4="Education",Data!AI656,IF(Transport!$H$4="Mixed-use Building",T659,Data!R656)))</f>
        <v>166400</v>
      </c>
      <c r="B655" t="str">
        <f>IF(Transport!$H$4="Multi-unit Residential",Data!B656,IF(Transport!$H$4="Education",Data!AJ656,IF(Transport!$H$4="Mixed-use Building",U659,Data!S656)))</f>
        <v>Ararimu</v>
      </c>
      <c r="C655" t="str">
        <f>IF(Transport!$H$4="Multi-unit Residential",Data!C656,IF(Transport!$H$4="Education",Data!AK656,IF(Transport!$H$4="Mixed-use Building",V659,Data!T656)))</f>
        <v>New Zealand</v>
      </c>
      <c r="D655">
        <f>IF(Transport!$H$4="Multi-unit Residential",Data!D656,IF(Transport!$H$4="Education",Data!AL656,IF(Transport!$H$4="Mixed-use Building",W659,Data!U656)))</f>
        <v>0</v>
      </c>
      <c r="E655">
        <f>IF(Transport!$H$4="Multi-unit Residential",Data!E656,IF(Transport!$H$4="Education",Data!AM656,IF(Transport!$H$4="Mixed-use Building",X659,Data!V656)))</f>
        <v>0</v>
      </c>
      <c r="F655">
        <f>IF(Transport!$H$4="Multi-unit Residential",Data!F656,IF(Transport!$H$4="Education",Data!AN656,IF(Transport!$H$4="Mixed-use Building",Y659,Data!W656)))</f>
        <v>0</v>
      </c>
      <c r="G655">
        <f>IF(Transport!$H$4="Multi-unit Residential",Data!G656,IF(Transport!$H$4="Education",Data!AO656,IF(Transport!$H$4="Mixed-use Building",Z659,Data!X656)))</f>
        <v>0</v>
      </c>
      <c r="H655">
        <f>IF(Transport!$H$4="Multi-unit Residential",Data!H656,IF(Transport!$H$4="Education",Data!AP656,IF(Transport!$H$4="Mixed-use Building",AA659,Data!Y656)))</f>
        <v>1</v>
      </c>
      <c r="I655">
        <f>IF(Transport!$H$4="Multi-unit Residential",Data!I656,IF(Transport!$H$4="Education",Data!AQ656,IF(Transport!$H$4="Mixed-use Building",AB659,Data!Z656)))</f>
        <v>0</v>
      </c>
      <c r="J655">
        <f>IF(Transport!$H$4="Multi-unit Residential",Data!J656,IF(Transport!$H$4="Education",Data!AR656,IF(Transport!$H$4="Mixed-use Building",AC659,Data!AA656)))</f>
        <v>0</v>
      </c>
      <c r="K655">
        <f>IF(Transport!$H$4="Multi-unit Residential",Data!K656,IF(Transport!$H$4="Education",Data!AS656,IF(Transport!$H$4="Mixed-use Building",AD659,Data!AB656)))</f>
        <v>0</v>
      </c>
      <c r="L655">
        <f>IF(Transport!$H$4="Multi-unit Residential",Data!L656,IF(Transport!$H$4="Education",Data!AT656,IF(Transport!$H$4="Mixed-use Building",AE659,Data!AC656)))</f>
        <v>0</v>
      </c>
      <c r="M655">
        <f>IF(Transport!$H$4="Multi-unit Residential",Data!M656,IF(Transport!$H$4="Education",Data!AU656,IF(Transport!$H$4="Mixed-use Building",AF659,Data!AD656)))</f>
        <v>0.02</v>
      </c>
      <c r="N655">
        <f>IF(Transport!$H$4="Multi-unit Residential",Data!N656,IF(Transport!$H$4="Education",Data!AV656,IF(Transport!$H$4="Mixed-use Building",AG659,Data!AE656)))</f>
        <v>1.11219075366697</v>
      </c>
      <c r="O655">
        <f>IF(Transport!$H$4="Multi-unit Residential",Data!O656,IF(Transport!$H$4="Education",Data!AW656,IF(Transport!$H$4="Mixed-use Building",AH659,Data!AF656)))</f>
        <v>175.08246980000001</v>
      </c>
      <c r="P655">
        <f>IF(Transport!$H$4="Multi-unit Residential",Data!P656,IF(Transport!$H$4="Education",Data!AX656,IF(Transport!$H$4="Mixed-use Building",AI659,Data!AG656)))</f>
        <v>-37.146862220000003</v>
      </c>
    </row>
    <row r="656" spans="1:16" x14ac:dyDescent="0.55000000000000004">
      <c r="A656">
        <f>IF(Transport!$H$4="Multi-unit Residential",Data!A657,IF(Transport!$H$4="Education",Data!AI657,IF(Transport!$H$4="Mixed-use Building",T660,Data!R657)))</f>
        <v>166500</v>
      </c>
      <c r="B656" t="str">
        <f>IF(Transport!$H$4="Multi-unit Residential",Data!B657,IF(Transport!$H$4="Education",Data!AJ657,IF(Transport!$H$4="Mixed-use Building",U660,Data!S657)))</f>
        <v>Colville</v>
      </c>
      <c r="C656" t="str">
        <f>IF(Transport!$H$4="Multi-unit Residential",Data!C657,IF(Transport!$H$4="Education",Data!AK657,IF(Transport!$H$4="Mixed-use Building",V660,Data!T657)))</f>
        <v>New Zealand</v>
      </c>
      <c r="D656">
        <f>IF(Transport!$H$4="Multi-unit Residential",Data!D657,IF(Transport!$H$4="Education",Data!AL657,IF(Transport!$H$4="Mixed-use Building",W660,Data!U657)))</f>
        <v>0</v>
      </c>
      <c r="E656">
        <f>IF(Transport!$H$4="Multi-unit Residential",Data!E657,IF(Transport!$H$4="Education",Data!AM657,IF(Transport!$H$4="Mixed-use Building",X660,Data!V657)))</f>
        <v>0</v>
      </c>
      <c r="F656">
        <f>IF(Transport!$H$4="Multi-unit Residential",Data!F657,IF(Transport!$H$4="Education",Data!AN657,IF(Transport!$H$4="Mixed-use Building",Y660,Data!W657)))</f>
        <v>0</v>
      </c>
      <c r="G656">
        <f>IF(Transport!$H$4="Multi-unit Residential",Data!G657,IF(Transport!$H$4="Education",Data!AO657,IF(Transport!$H$4="Mixed-use Building",Z660,Data!X657)))</f>
        <v>0</v>
      </c>
      <c r="H656">
        <f>IF(Transport!$H$4="Multi-unit Residential",Data!H657,IF(Transport!$H$4="Education",Data!AP657,IF(Transport!$H$4="Mixed-use Building",AA660,Data!Y657)))</f>
        <v>0.8</v>
      </c>
      <c r="I656">
        <f>IF(Transport!$H$4="Multi-unit Residential",Data!I657,IF(Transport!$H$4="Education",Data!AQ657,IF(Transport!$H$4="Mixed-use Building",AB660,Data!Z657)))</f>
        <v>0.1</v>
      </c>
      <c r="J656">
        <f>IF(Transport!$H$4="Multi-unit Residential",Data!J657,IF(Transport!$H$4="Education",Data!AR657,IF(Transport!$H$4="Mixed-use Building",AC660,Data!AA657)))</f>
        <v>0</v>
      </c>
      <c r="K656">
        <f>IF(Transport!$H$4="Multi-unit Residential",Data!K657,IF(Transport!$H$4="Education",Data!AS657,IF(Transport!$H$4="Mixed-use Building",AD660,Data!AB657)))</f>
        <v>0</v>
      </c>
      <c r="L656">
        <f>IF(Transport!$H$4="Multi-unit Residential",Data!L657,IF(Transport!$H$4="Education",Data!AT657,IF(Transport!$H$4="Mixed-use Building",AE660,Data!AC657)))</f>
        <v>0.1</v>
      </c>
      <c r="M656">
        <f>IF(Transport!$H$4="Multi-unit Residential",Data!M657,IF(Transport!$H$4="Education",Data!AU657,IF(Transport!$H$4="Mixed-use Building",AF660,Data!AD657)))</f>
        <v>0.02</v>
      </c>
      <c r="N656">
        <f>IF(Transport!$H$4="Multi-unit Residential",Data!N657,IF(Transport!$H$4="Education",Data!AV657,IF(Transport!$H$4="Mixed-use Building",AG660,Data!AE657)))</f>
        <v>2.32626784196834</v>
      </c>
      <c r="O656">
        <f>IF(Transport!$H$4="Multi-unit Residential",Data!O657,IF(Transport!$H$4="Education",Data!AW657,IF(Transport!$H$4="Mixed-use Building",AH660,Data!AF657)))</f>
        <v>175.48155449999999</v>
      </c>
      <c r="P656">
        <f>IF(Transport!$H$4="Multi-unit Residential",Data!P657,IF(Transport!$H$4="Education",Data!AX657,IF(Transport!$H$4="Mixed-use Building",AI660,Data!AG657)))</f>
        <v>-36.699608609999999</v>
      </c>
    </row>
    <row r="657" spans="1:16" x14ac:dyDescent="0.55000000000000004">
      <c r="A657">
        <f>IF(Transport!$H$4="Multi-unit Residential",Data!A658,IF(Transport!$H$4="Education",Data!AI658,IF(Transport!$H$4="Mixed-use Building",T661,Data!R658)))</f>
        <v>166600</v>
      </c>
      <c r="B657" t="str">
        <f>IF(Transport!$H$4="Multi-unit Residential",Data!B658,IF(Transport!$H$4="Education",Data!AJ658,IF(Transport!$H$4="Mixed-use Building",U661,Data!S658)))</f>
        <v>Islands Thames-Coromandel District</v>
      </c>
      <c r="C657" t="str">
        <f>IF(Transport!$H$4="Multi-unit Residential",Data!C658,IF(Transport!$H$4="Education",Data!AK658,IF(Transport!$H$4="Mixed-use Building",V661,Data!T658)))</f>
        <v>New Zealand</v>
      </c>
      <c r="D657" t="str">
        <f>IF(Transport!$H$4="Multi-unit Residential",Data!D658,IF(Transport!$H$4="Education",Data!AL658,IF(Transport!$H$4="Mixed-use Building",W661,Data!U658)))</f>
        <v>?</v>
      </c>
      <c r="E657" t="str">
        <f>IF(Transport!$H$4="Multi-unit Residential",Data!E658,IF(Transport!$H$4="Education",Data!AM658,IF(Transport!$H$4="Mixed-use Building",X661,Data!V658)))</f>
        <v>?</v>
      </c>
      <c r="F657" t="str">
        <f>IF(Transport!$H$4="Multi-unit Residential",Data!F658,IF(Transport!$H$4="Education",Data!AN658,IF(Transport!$H$4="Mixed-use Building",Y661,Data!W658)))</f>
        <v>?</v>
      </c>
      <c r="G657">
        <f>IF(Transport!$H$4="Multi-unit Residential",Data!G658,IF(Transport!$H$4="Education",Data!AO658,IF(Transport!$H$4="Mixed-use Building",Z661,Data!X658)))</f>
        <v>0</v>
      </c>
      <c r="H657" t="str">
        <f>IF(Transport!$H$4="Multi-unit Residential",Data!H658,IF(Transport!$H$4="Education",Data!AP658,IF(Transport!$H$4="Mixed-use Building",AA661,Data!Y658)))</f>
        <v>?</v>
      </c>
      <c r="I657" t="str">
        <f>IF(Transport!$H$4="Multi-unit Residential",Data!I658,IF(Transport!$H$4="Education",Data!AQ658,IF(Transport!$H$4="Mixed-use Building",AB661,Data!Z658)))</f>
        <v>?</v>
      </c>
      <c r="J657">
        <f>IF(Transport!$H$4="Multi-unit Residential",Data!J658,IF(Transport!$H$4="Education",Data!AR658,IF(Transport!$H$4="Mixed-use Building",AC661,Data!AA658)))</f>
        <v>0</v>
      </c>
      <c r="K657" t="str">
        <f>IF(Transport!$H$4="Multi-unit Residential",Data!K658,IF(Transport!$H$4="Education",Data!AS658,IF(Transport!$H$4="Mixed-use Building",AD661,Data!AB658)))</f>
        <v>?</v>
      </c>
      <c r="L657" t="str">
        <f>IF(Transport!$H$4="Multi-unit Residential",Data!L658,IF(Transport!$H$4="Education",Data!AT658,IF(Transport!$H$4="Mixed-use Building",AE661,Data!AC658)))</f>
        <v>?</v>
      </c>
      <c r="M657">
        <f>IF(Transport!$H$4="Multi-unit Residential",Data!M658,IF(Transport!$H$4="Education",Data!AU658,IF(Transport!$H$4="Mixed-use Building",AF661,Data!AD658)))</f>
        <v>0.02</v>
      </c>
      <c r="N657" t="str">
        <f>IF(Transport!$H$4="Multi-unit Residential",Data!N658,IF(Transport!$H$4="Education",Data!AV658,IF(Transport!$H$4="Mixed-use Building",AG661,Data!AE658)))</f>
        <v>?</v>
      </c>
      <c r="O657">
        <f>IF(Transport!$H$4="Multi-unit Residential",Data!O658,IF(Transport!$H$4="Education",Data!AW658,IF(Transport!$H$4="Mixed-use Building",AH661,Data!AF658)))</f>
        <v>175.7661985</v>
      </c>
      <c r="P657">
        <f>IF(Transport!$H$4="Multi-unit Residential",Data!P658,IF(Transport!$H$4="Education",Data!AX658,IF(Transport!$H$4="Mixed-use Building",AI661,Data!AG658)))</f>
        <v>-36.685740039999999</v>
      </c>
    </row>
    <row r="658" spans="1:16" x14ac:dyDescent="0.55000000000000004">
      <c r="A658">
        <f>IF(Transport!$H$4="Multi-unit Residential",Data!A659,IF(Transport!$H$4="Education",Data!AI659,IF(Transport!$H$4="Mixed-use Building",T662,Data!R659)))</f>
        <v>166700</v>
      </c>
      <c r="B658" t="str">
        <f>IF(Transport!$H$4="Multi-unit Residential",Data!B659,IF(Transport!$H$4="Education",Data!AJ659,IF(Transport!$H$4="Mixed-use Building",U662,Data!S659)))</f>
        <v>Coromandel</v>
      </c>
      <c r="C658" t="str">
        <f>IF(Transport!$H$4="Multi-unit Residential",Data!C659,IF(Transport!$H$4="Education",Data!AK659,IF(Transport!$H$4="Mixed-use Building",V662,Data!T659)))</f>
        <v>New Zealand</v>
      </c>
      <c r="D658">
        <f>IF(Transport!$H$4="Multi-unit Residential",Data!D659,IF(Transport!$H$4="Education",Data!AL659,IF(Transport!$H$4="Mixed-use Building",W662,Data!U659)))</f>
        <v>0</v>
      </c>
      <c r="E658">
        <f>IF(Transport!$H$4="Multi-unit Residential",Data!E659,IF(Transport!$H$4="Education",Data!AM659,IF(Transport!$H$4="Mixed-use Building",X662,Data!V659)))</f>
        <v>0</v>
      </c>
      <c r="F658">
        <f>IF(Transport!$H$4="Multi-unit Residential",Data!F659,IF(Transport!$H$4="Education",Data!AN659,IF(Transport!$H$4="Mixed-use Building",Y662,Data!W659)))</f>
        <v>0</v>
      </c>
      <c r="G658">
        <f>IF(Transport!$H$4="Multi-unit Residential",Data!G659,IF(Transport!$H$4="Education",Data!AO659,IF(Transport!$H$4="Mixed-use Building",Z662,Data!X659)))</f>
        <v>0</v>
      </c>
      <c r="H658">
        <f>IF(Transport!$H$4="Multi-unit Residential",Data!H659,IF(Transport!$H$4="Education",Data!AP659,IF(Transport!$H$4="Mixed-use Building",AA662,Data!Y659)))</f>
        <v>0.77999999999999903</v>
      </c>
      <c r="I658">
        <f>IF(Transport!$H$4="Multi-unit Residential",Data!I659,IF(Transport!$H$4="Education",Data!AQ659,IF(Transport!$H$4="Mixed-use Building",AB662,Data!Z659)))</f>
        <v>7.0000000000000007E-2</v>
      </c>
      <c r="J658">
        <f>IF(Transport!$H$4="Multi-unit Residential",Data!J659,IF(Transport!$H$4="Education",Data!AR659,IF(Transport!$H$4="Mixed-use Building",AC662,Data!AA659)))</f>
        <v>0</v>
      </c>
      <c r="K658">
        <f>IF(Transport!$H$4="Multi-unit Residential",Data!K659,IF(Transport!$H$4="Education",Data!AS659,IF(Transport!$H$4="Mixed-use Building",AD662,Data!AB659)))</f>
        <v>0.02</v>
      </c>
      <c r="L658">
        <f>IF(Transport!$H$4="Multi-unit Residential",Data!L659,IF(Transport!$H$4="Education",Data!AT659,IF(Transport!$H$4="Mixed-use Building",AE662,Data!AC659)))</f>
        <v>0.13</v>
      </c>
      <c r="M658">
        <f>IF(Transport!$H$4="Multi-unit Residential",Data!M659,IF(Transport!$H$4="Education",Data!AU659,IF(Transport!$H$4="Mixed-use Building",AF662,Data!AD659)))</f>
        <v>0.02</v>
      </c>
      <c r="N658">
        <f>IF(Transport!$H$4="Multi-unit Residential",Data!N659,IF(Transport!$H$4="Education",Data!AV659,IF(Transport!$H$4="Mixed-use Building",AG662,Data!AE659)))</f>
        <v>2.1935806398522102</v>
      </c>
      <c r="O658">
        <f>IF(Transport!$H$4="Multi-unit Residential",Data!O659,IF(Transport!$H$4="Education",Data!AW659,IF(Transport!$H$4="Mixed-use Building",AH662,Data!AF659)))</f>
        <v>175.49571499999999</v>
      </c>
      <c r="P658">
        <f>IF(Transport!$H$4="Multi-unit Residential",Data!P659,IF(Transport!$H$4="Education",Data!AX659,IF(Transport!$H$4="Mixed-use Building",AI662,Data!AG659)))</f>
        <v>-36.755759439999999</v>
      </c>
    </row>
    <row r="659" spans="1:16" x14ac:dyDescent="0.55000000000000004">
      <c r="A659">
        <f>IF(Transport!$H$4="Multi-unit Residential",Data!A660,IF(Transport!$H$4="Education",Data!AI660,IF(Transport!$H$4="Mixed-use Building",T663,Data!R660)))</f>
        <v>166900</v>
      </c>
      <c r="B659" t="str">
        <f>IF(Transport!$H$4="Multi-unit Residential",Data!B660,IF(Transport!$H$4="Education",Data!AJ660,IF(Transport!$H$4="Mixed-use Building",U663,Data!S660)))</f>
        <v>Mercury Bay North</v>
      </c>
      <c r="C659" t="str">
        <f>IF(Transport!$H$4="Multi-unit Residential",Data!C660,IF(Transport!$H$4="Education",Data!AK660,IF(Transport!$H$4="Mixed-use Building",V663,Data!T660)))</f>
        <v>New Zealand</v>
      </c>
      <c r="D659">
        <f>IF(Transport!$H$4="Multi-unit Residential",Data!D660,IF(Transport!$H$4="Education",Data!AL660,IF(Transport!$H$4="Mixed-use Building",W663,Data!U660)))</f>
        <v>0</v>
      </c>
      <c r="E659">
        <f>IF(Transport!$H$4="Multi-unit Residential",Data!E660,IF(Transport!$H$4="Education",Data!AM660,IF(Transport!$H$4="Mixed-use Building",X663,Data!V660)))</f>
        <v>0</v>
      </c>
      <c r="F659">
        <f>IF(Transport!$H$4="Multi-unit Residential",Data!F660,IF(Transport!$H$4="Education",Data!AN660,IF(Transport!$H$4="Mixed-use Building",Y663,Data!W660)))</f>
        <v>0</v>
      </c>
      <c r="G659">
        <f>IF(Transport!$H$4="Multi-unit Residential",Data!G660,IF(Transport!$H$4="Education",Data!AO660,IF(Transport!$H$4="Mixed-use Building",Z663,Data!X660)))</f>
        <v>0</v>
      </c>
      <c r="H659">
        <f>IF(Transport!$H$4="Multi-unit Residential",Data!H660,IF(Transport!$H$4="Education",Data!AP660,IF(Transport!$H$4="Mixed-use Building",AA663,Data!Y660)))</f>
        <v>0.8</v>
      </c>
      <c r="I659">
        <f>IF(Transport!$H$4="Multi-unit Residential",Data!I660,IF(Transport!$H$4="Education",Data!AQ660,IF(Transport!$H$4="Mixed-use Building",AB663,Data!Z660)))</f>
        <v>0.08</v>
      </c>
      <c r="J659">
        <f>IF(Transport!$H$4="Multi-unit Residential",Data!J660,IF(Transport!$H$4="Education",Data!AR660,IF(Transport!$H$4="Mixed-use Building",AC663,Data!AA660)))</f>
        <v>0</v>
      </c>
      <c r="K659">
        <f>IF(Transport!$H$4="Multi-unit Residential",Data!K660,IF(Transport!$H$4="Education",Data!AS660,IF(Transport!$H$4="Mixed-use Building",AD663,Data!AB660)))</f>
        <v>0</v>
      </c>
      <c r="L659">
        <f>IF(Transport!$H$4="Multi-unit Residential",Data!L660,IF(Transport!$H$4="Education",Data!AT660,IF(Transport!$H$4="Mixed-use Building",AE663,Data!AC660)))</f>
        <v>0.12</v>
      </c>
      <c r="M659">
        <f>IF(Transport!$H$4="Multi-unit Residential",Data!M660,IF(Transport!$H$4="Education",Data!AU660,IF(Transport!$H$4="Mixed-use Building",AF663,Data!AD660)))</f>
        <v>0.02</v>
      </c>
      <c r="N659">
        <f>IF(Transport!$H$4="Multi-unit Residential",Data!N660,IF(Transport!$H$4="Education",Data!AV660,IF(Transport!$H$4="Mixed-use Building",AG663,Data!AE660)))</f>
        <v>1.2155889641448601</v>
      </c>
      <c r="O659">
        <f>IF(Transport!$H$4="Multi-unit Residential",Data!O660,IF(Transport!$H$4="Education",Data!AW660,IF(Transport!$H$4="Mixed-use Building",AH663,Data!AF660)))</f>
        <v>175.6471124</v>
      </c>
      <c r="P659">
        <f>IF(Transport!$H$4="Multi-unit Residential",Data!P660,IF(Transport!$H$4="Education",Data!AX660,IF(Transport!$H$4="Mixed-use Building",AI663,Data!AG660)))</f>
        <v>-36.798707049999997</v>
      </c>
    </row>
    <row r="660" spans="1:16" x14ac:dyDescent="0.55000000000000004">
      <c r="A660">
        <f>IF(Transport!$H$4="Multi-unit Residential",Data!A661,IF(Transport!$H$4="Education",Data!AI661,IF(Transport!$H$4="Mixed-use Building",T664,Data!R661)))</f>
        <v>167000</v>
      </c>
      <c r="B660" t="str">
        <f>IF(Transport!$H$4="Multi-unit Residential",Data!B661,IF(Transport!$H$4="Education",Data!AJ661,IF(Transport!$H$4="Mixed-use Building",U664,Data!S661)))</f>
        <v>Whitianga North</v>
      </c>
      <c r="C660" t="str">
        <f>IF(Transport!$H$4="Multi-unit Residential",Data!C661,IF(Transport!$H$4="Education",Data!AK661,IF(Transport!$H$4="Mixed-use Building",V664,Data!T661)))</f>
        <v>New Zealand</v>
      </c>
      <c r="D660">
        <f>IF(Transport!$H$4="Multi-unit Residential",Data!D661,IF(Transport!$H$4="Education",Data!AL661,IF(Transport!$H$4="Mixed-use Building",W664,Data!U661)))</f>
        <v>0</v>
      </c>
      <c r="E660">
        <f>IF(Transport!$H$4="Multi-unit Residential",Data!E661,IF(Transport!$H$4="Education",Data!AM661,IF(Transport!$H$4="Mixed-use Building",X664,Data!V661)))</f>
        <v>0</v>
      </c>
      <c r="F660">
        <f>IF(Transport!$H$4="Multi-unit Residential",Data!F661,IF(Transport!$H$4="Education",Data!AN661,IF(Transport!$H$4="Mixed-use Building",Y664,Data!W661)))</f>
        <v>0</v>
      </c>
      <c r="G660">
        <f>IF(Transport!$H$4="Multi-unit Residential",Data!G661,IF(Transport!$H$4="Education",Data!AO661,IF(Transport!$H$4="Mixed-use Building",Z664,Data!X661)))</f>
        <v>0</v>
      </c>
      <c r="H660">
        <f>IF(Transport!$H$4="Multi-unit Residential",Data!H661,IF(Transport!$H$4="Education",Data!AP661,IF(Transport!$H$4="Mixed-use Building",AA664,Data!Y661)))</f>
        <v>1</v>
      </c>
      <c r="I660">
        <f>IF(Transport!$H$4="Multi-unit Residential",Data!I661,IF(Transport!$H$4="Education",Data!AQ661,IF(Transport!$H$4="Mixed-use Building",AB664,Data!Z661)))</f>
        <v>0</v>
      </c>
      <c r="J660">
        <f>IF(Transport!$H$4="Multi-unit Residential",Data!J661,IF(Transport!$H$4="Education",Data!AR661,IF(Transport!$H$4="Mixed-use Building",AC664,Data!AA661)))</f>
        <v>0</v>
      </c>
      <c r="K660">
        <f>IF(Transport!$H$4="Multi-unit Residential",Data!K661,IF(Transport!$H$4="Education",Data!AS661,IF(Transport!$H$4="Mixed-use Building",AD664,Data!AB661)))</f>
        <v>0</v>
      </c>
      <c r="L660">
        <f>IF(Transport!$H$4="Multi-unit Residential",Data!L661,IF(Transport!$H$4="Education",Data!AT661,IF(Transport!$H$4="Mixed-use Building",AE664,Data!AC661)))</f>
        <v>0</v>
      </c>
      <c r="M660">
        <f>IF(Transport!$H$4="Multi-unit Residential",Data!M661,IF(Transport!$H$4="Education",Data!AU661,IF(Transport!$H$4="Mixed-use Building",AF664,Data!AD661)))</f>
        <v>0.02</v>
      </c>
      <c r="N660">
        <f>IF(Transport!$H$4="Multi-unit Residential",Data!N661,IF(Transport!$H$4="Education",Data!AV661,IF(Transport!$H$4="Mixed-use Building",AG664,Data!AE661)))</f>
        <v>2.3367586173260899</v>
      </c>
      <c r="O660">
        <f>IF(Transport!$H$4="Multi-unit Residential",Data!O661,IF(Transport!$H$4="Education",Data!AW661,IF(Transport!$H$4="Mixed-use Building",AH664,Data!AF661)))</f>
        <v>175.6895178</v>
      </c>
      <c r="P660">
        <f>IF(Transport!$H$4="Multi-unit Residential",Data!P661,IF(Transport!$H$4="Education",Data!AX661,IF(Transport!$H$4="Mixed-use Building",AI664,Data!AG661)))</f>
        <v>-36.81182355</v>
      </c>
    </row>
    <row r="661" spans="1:16" x14ac:dyDescent="0.55000000000000004">
      <c r="A661">
        <f>IF(Transport!$H$4="Multi-unit Residential",Data!A662,IF(Transport!$H$4="Education",Data!AI662,IF(Transport!$H$4="Mixed-use Building",T665,Data!R662)))</f>
        <v>167100</v>
      </c>
      <c r="B661" t="str">
        <f>IF(Transport!$H$4="Multi-unit Residential",Data!B662,IF(Transport!$H$4="Education",Data!AJ662,IF(Transport!$H$4="Mixed-use Building",U665,Data!S662)))</f>
        <v>Whitianga South</v>
      </c>
      <c r="C661" t="str">
        <f>IF(Transport!$H$4="Multi-unit Residential",Data!C662,IF(Transport!$H$4="Education",Data!AK662,IF(Transport!$H$4="Mixed-use Building",V665,Data!T662)))</f>
        <v>New Zealand</v>
      </c>
      <c r="D661">
        <f>IF(Transport!$H$4="Multi-unit Residential",Data!D662,IF(Transport!$H$4="Education",Data!AL662,IF(Transport!$H$4="Mixed-use Building",W665,Data!U662)))</f>
        <v>0</v>
      </c>
      <c r="E661">
        <f>IF(Transport!$H$4="Multi-unit Residential",Data!E662,IF(Transport!$H$4="Education",Data!AM662,IF(Transport!$H$4="Mixed-use Building",X665,Data!V662)))</f>
        <v>0</v>
      </c>
      <c r="F661">
        <f>IF(Transport!$H$4="Multi-unit Residential",Data!F662,IF(Transport!$H$4="Education",Data!AN662,IF(Transport!$H$4="Mixed-use Building",Y665,Data!W662)))</f>
        <v>0</v>
      </c>
      <c r="G661">
        <f>IF(Transport!$H$4="Multi-unit Residential",Data!G662,IF(Transport!$H$4="Education",Data!AO662,IF(Transport!$H$4="Mixed-use Building",Z665,Data!X662)))</f>
        <v>0</v>
      </c>
      <c r="H661">
        <f>IF(Transport!$H$4="Multi-unit Residential",Data!H662,IF(Transport!$H$4="Education",Data!AP662,IF(Transport!$H$4="Mixed-use Building",AA665,Data!Y662)))</f>
        <v>0.80999999999999905</v>
      </c>
      <c r="I661">
        <f>IF(Transport!$H$4="Multi-unit Residential",Data!I662,IF(Transport!$H$4="Education",Data!AQ662,IF(Transport!$H$4="Mixed-use Building",AB665,Data!Z662)))</f>
        <v>0.06</v>
      </c>
      <c r="J661">
        <f>IF(Transport!$H$4="Multi-unit Residential",Data!J662,IF(Transport!$H$4="Education",Data!AR662,IF(Transport!$H$4="Mixed-use Building",AC665,Data!AA662)))</f>
        <v>0</v>
      </c>
      <c r="K661">
        <f>IF(Transport!$H$4="Multi-unit Residential",Data!K662,IF(Transport!$H$4="Education",Data!AS662,IF(Transport!$H$4="Mixed-use Building",AD665,Data!AB662)))</f>
        <v>0.04</v>
      </c>
      <c r="L661">
        <f>IF(Transport!$H$4="Multi-unit Residential",Data!L662,IF(Transport!$H$4="Education",Data!AT662,IF(Transport!$H$4="Mixed-use Building",AE665,Data!AC662)))</f>
        <v>0.09</v>
      </c>
      <c r="M661">
        <f>IF(Transport!$H$4="Multi-unit Residential",Data!M662,IF(Transport!$H$4="Education",Data!AU662,IF(Transport!$H$4="Mixed-use Building",AF665,Data!AD662)))</f>
        <v>0.02</v>
      </c>
      <c r="N661">
        <f>IF(Transport!$H$4="Multi-unit Residential",Data!N662,IF(Transport!$H$4="Education",Data!AV662,IF(Transport!$H$4="Mixed-use Building",AG665,Data!AE662)))</f>
        <v>1.9312126009214401</v>
      </c>
      <c r="O661">
        <f>IF(Transport!$H$4="Multi-unit Residential",Data!O662,IF(Transport!$H$4="Education",Data!AW662,IF(Transport!$H$4="Mixed-use Building",AH665,Data!AF662)))</f>
        <v>175.69356399999899</v>
      </c>
      <c r="P661">
        <f>IF(Transport!$H$4="Multi-unit Residential",Data!P662,IF(Transport!$H$4="Education",Data!AX662,IF(Transport!$H$4="Mixed-use Building",AI665,Data!AG662)))</f>
        <v>-36.8336234</v>
      </c>
    </row>
    <row r="662" spans="1:16" x14ac:dyDescent="0.55000000000000004">
      <c r="A662">
        <f>IF(Transport!$H$4="Multi-unit Residential",Data!A663,IF(Transport!$H$4="Education",Data!AI663,IF(Transport!$H$4="Mixed-use Building",T666,Data!R663)))</f>
        <v>167200</v>
      </c>
      <c r="B662" t="str">
        <f>IF(Transport!$H$4="Multi-unit Residential",Data!B663,IF(Transport!$H$4="Education",Data!AJ663,IF(Transport!$H$4="Mixed-use Building",U666,Data!S663)))</f>
        <v>Thames Coast</v>
      </c>
      <c r="C662" t="str">
        <f>IF(Transport!$H$4="Multi-unit Residential",Data!C663,IF(Transport!$H$4="Education",Data!AK663,IF(Transport!$H$4="Mixed-use Building",V666,Data!T663)))</f>
        <v>New Zealand</v>
      </c>
      <c r="D662">
        <f>IF(Transport!$H$4="Multi-unit Residential",Data!D663,IF(Transport!$H$4="Education",Data!AL663,IF(Transport!$H$4="Mixed-use Building",W666,Data!U663)))</f>
        <v>0</v>
      </c>
      <c r="E662">
        <f>IF(Transport!$H$4="Multi-unit Residential",Data!E663,IF(Transport!$H$4="Education",Data!AM663,IF(Transport!$H$4="Mixed-use Building",X666,Data!V663)))</f>
        <v>0</v>
      </c>
      <c r="F662">
        <f>IF(Transport!$H$4="Multi-unit Residential",Data!F663,IF(Transport!$H$4="Education",Data!AN663,IF(Transport!$H$4="Mixed-use Building",Y666,Data!W663)))</f>
        <v>0</v>
      </c>
      <c r="G662">
        <f>IF(Transport!$H$4="Multi-unit Residential",Data!G663,IF(Transport!$H$4="Education",Data!AO663,IF(Transport!$H$4="Mixed-use Building",Z666,Data!X663)))</f>
        <v>0</v>
      </c>
      <c r="H662">
        <f>IF(Transport!$H$4="Multi-unit Residential",Data!H663,IF(Transport!$H$4="Education",Data!AP663,IF(Transport!$H$4="Mixed-use Building",AA666,Data!Y663)))</f>
        <v>0.83</v>
      </c>
      <c r="I662">
        <f>IF(Transport!$H$4="Multi-unit Residential",Data!I663,IF(Transport!$H$4="Education",Data!AQ663,IF(Transport!$H$4="Mixed-use Building",AB666,Data!Z663)))</f>
        <v>0</v>
      </c>
      <c r="J662">
        <f>IF(Transport!$H$4="Multi-unit Residential",Data!J663,IF(Transport!$H$4="Education",Data!AR663,IF(Transport!$H$4="Mixed-use Building",AC666,Data!AA663)))</f>
        <v>0</v>
      </c>
      <c r="K662">
        <f>IF(Transport!$H$4="Multi-unit Residential",Data!K663,IF(Transport!$H$4="Education",Data!AS663,IF(Transport!$H$4="Mixed-use Building",AD666,Data!AB663)))</f>
        <v>0</v>
      </c>
      <c r="L662">
        <f>IF(Transport!$H$4="Multi-unit Residential",Data!L663,IF(Transport!$H$4="Education",Data!AT663,IF(Transport!$H$4="Mixed-use Building",AE666,Data!AC663)))</f>
        <v>0.17</v>
      </c>
      <c r="M662">
        <f>IF(Transport!$H$4="Multi-unit Residential",Data!M663,IF(Transport!$H$4="Education",Data!AU663,IF(Transport!$H$4="Mixed-use Building",AF666,Data!AD663)))</f>
        <v>0.02</v>
      </c>
      <c r="N662">
        <f>IF(Transport!$H$4="Multi-unit Residential",Data!N663,IF(Transport!$H$4="Education",Data!AV663,IF(Transport!$H$4="Mixed-use Building",AG666,Data!AE663)))</f>
        <v>1.5128592468139499</v>
      </c>
      <c r="O662">
        <f>IF(Transport!$H$4="Multi-unit Residential",Data!O663,IF(Transport!$H$4="Education",Data!AW663,IF(Transport!$H$4="Mixed-use Building",AH666,Data!AF663)))</f>
        <v>175.5437934</v>
      </c>
      <c r="P662">
        <f>IF(Transport!$H$4="Multi-unit Residential",Data!P663,IF(Transport!$H$4="Education",Data!AX663,IF(Transport!$H$4="Mixed-use Building",AI666,Data!AG663)))</f>
        <v>-37.004750700000002</v>
      </c>
    </row>
    <row r="663" spans="1:16" x14ac:dyDescent="0.55000000000000004">
      <c r="A663">
        <f>IF(Transport!$H$4="Multi-unit Residential",Data!A664,IF(Transport!$H$4="Education",Data!AI664,IF(Transport!$H$4="Mixed-use Building",T667,Data!R664)))</f>
        <v>167300</v>
      </c>
      <c r="B663" t="str">
        <f>IF(Transport!$H$4="Multi-unit Residential",Data!B664,IF(Transport!$H$4="Education",Data!AJ664,IF(Transport!$H$4="Mixed-use Building",U667,Data!S664)))</f>
        <v>Cooks Beach-Ferry Landing</v>
      </c>
      <c r="C663" t="str">
        <f>IF(Transport!$H$4="Multi-unit Residential",Data!C664,IF(Transport!$H$4="Education",Data!AK664,IF(Transport!$H$4="Mixed-use Building",V667,Data!T664)))</f>
        <v>New Zealand</v>
      </c>
      <c r="D663">
        <f>IF(Transport!$H$4="Multi-unit Residential",Data!D664,IF(Transport!$H$4="Education",Data!AL664,IF(Transport!$H$4="Mixed-use Building",W667,Data!U664)))</f>
        <v>0</v>
      </c>
      <c r="E663">
        <f>IF(Transport!$H$4="Multi-unit Residential",Data!E664,IF(Transport!$H$4="Education",Data!AM664,IF(Transport!$H$4="Mixed-use Building",X667,Data!V664)))</f>
        <v>0</v>
      </c>
      <c r="F663">
        <f>IF(Transport!$H$4="Multi-unit Residential",Data!F664,IF(Transport!$H$4="Education",Data!AN664,IF(Transport!$H$4="Mixed-use Building",Y667,Data!W664)))</f>
        <v>0</v>
      </c>
      <c r="G663">
        <f>IF(Transport!$H$4="Multi-unit Residential",Data!G664,IF(Transport!$H$4="Education",Data!AO664,IF(Transport!$H$4="Mixed-use Building",Z667,Data!X664)))</f>
        <v>0</v>
      </c>
      <c r="H663">
        <f>IF(Transport!$H$4="Multi-unit Residential",Data!H664,IF(Transport!$H$4="Education",Data!AP664,IF(Transport!$H$4="Mixed-use Building",AA667,Data!Y664)))</f>
        <v>0.67</v>
      </c>
      <c r="I663">
        <f>IF(Transport!$H$4="Multi-unit Residential",Data!I664,IF(Transport!$H$4="Education",Data!AQ664,IF(Transport!$H$4="Mixed-use Building",AB667,Data!Z664)))</f>
        <v>0</v>
      </c>
      <c r="J663">
        <f>IF(Transport!$H$4="Multi-unit Residential",Data!J664,IF(Transport!$H$4="Education",Data!AR664,IF(Transport!$H$4="Mixed-use Building",AC667,Data!AA664)))</f>
        <v>0</v>
      </c>
      <c r="K663">
        <f>IF(Transport!$H$4="Multi-unit Residential",Data!K664,IF(Transport!$H$4="Education",Data!AS664,IF(Transport!$H$4="Mixed-use Building",AD667,Data!AB664)))</f>
        <v>0</v>
      </c>
      <c r="L663">
        <f>IF(Transport!$H$4="Multi-unit Residential",Data!L664,IF(Transport!$H$4="Education",Data!AT664,IF(Transport!$H$4="Mixed-use Building",AE667,Data!AC664)))</f>
        <v>0.33</v>
      </c>
      <c r="M663">
        <f>IF(Transport!$H$4="Multi-unit Residential",Data!M664,IF(Transport!$H$4="Education",Data!AU664,IF(Transport!$H$4="Mixed-use Building",AF667,Data!AD664)))</f>
        <v>0.02</v>
      </c>
      <c r="N663">
        <f>IF(Transport!$H$4="Multi-unit Residential",Data!N664,IF(Transport!$H$4="Education",Data!AV664,IF(Transport!$H$4="Mixed-use Building",AG667,Data!AE664)))</f>
        <v>1.27105042258128</v>
      </c>
      <c r="O663">
        <f>IF(Transport!$H$4="Multi-unit Residential",Data!O664,IF(Transport!$H$4="Education",Data!AW664,IF(Transport!$H$4="Mixed-use Building",AH667,Data!AF664)))</f>
        <v>175.7362986</v>
      </c>
      <c r="P663">
        <f>IF(Transport!$H$4="Multi-unit Residential",Data!P664,IF(Transport!$H$4="Education",Data!AX664,IF(Transport!$H$4="Mixed-use Building",AI667,Data!AG664)))</f>
        <v>-36.835939719999999</v>
      </c>
    </row>
    <row r="664" spans="1:16" x14ac:dyDescent="0.55000000000000004">
      <c r="A664">
        <f>IF(Transport!$H$4="Multi-unit Residential",Data!A665,IF(Transport!$H$4="Education",Data!AI665,IF(Transport!$H$4="Mixed-use Building",T668,Data!R665)))</f>
        <v>167400</v>
      </c>
      <c r="B664" t="str">
        <f>IF(Transport!$H$4="Multi-unit Residential",Data!B665,IF(Transport!$H$4="Education",Data!AJ665,IF(Transport!$H$4="Mixed-use Building",U668,Data!S665)))</f>
        <v>Mercury Bay South</v>
      </c>
      <c r="C664" t="str">
        <f>IF(Transport!$H$4="Multi-unit Residential",Data!C665,IF(Transport!$H$4="Education",Data!AK665,IF(Transport!$H$4="Mixed-use Building",V668,Data!T665)))</f>
        <v>New Zealand</v>
      </c>
      <c r="D664">
        <f>IF(Transport!$H$4="Multi-unit Residential",Data!D665,IF(Transport!$H$4="Education",Data!AL665,IF(Transport!$H$4="Mixed-use Building",W668,Data!U665)))</f>
        <v>0</v>
      </c>
      <c r="E664">
        <f>IF(Transport!$H$4="Multi-unit Residential",Data!E665,IF(Transport!$H$4="Education",Data!AM665,IF(Transport!$H$4="Mixed-use Building",X668,Data!V665)))</f>
        <v>0</v>
      </c>
      <c r="F664">
        <f>IF(Transport!$H$4="Multi-unit Residential",Data!F665,IF(Transport!$H$4="Education",Data!AN665,IF(Transport!$H$4="Mixed-use Building",Y668,Data!W665)))</f>
        <v>0</v>
      </c>
      <c r="G664">
        <f>IF(Transport!$H$4="Multi-unit Residential",Data!G665,IF(Transport!$H$4="Education",Data!AO665,IF(Transport!$H$4="Mixed-use Building",Z668,Data!X665)))</f>
        <v>0</v>
      </c>
      <c r="H664">
        <f>IF(Transport!$H$4="Multi-unit Residential",Data!H665,IF(Transport!$H$4="Education",Data!AP665,IF(Transport!$H$4="Mixed-use Building",AA668,Data!Y665)))</f>
        <v>0.88</v>
      </c>
      <c r="I664">
        <f>IF(Transport!$H$4="Multi-unit Residential",Data!I665,IF(Transport!$H$4="Education",Data!AQ665,IF(Transport!$H$4="Mixed-use Building",AB668,Data!Z665)))</f>
        <v>0.03</v>
      </c>
      <c r="J664">
        <f>IF(Transport!$H$4="Multi-unit Residential",Data!J665,IF(Transport!$H$4="Education",Data!AR665,IF(Transport!$H$4="Mixed-use Building",AC668,Data!AA665)))</f>
        <v>0</v>
      </c>
      <c r="K664">
        <f>IF(Transport!$H$4="Multi-unit Residential",Data!K665,IF(Transport!$H$4="Education",Data!AS665,IF(Transport!$H$4="Mixed-use Building",AD668,Data!AB665)))</f>
        <v>0</v>
      </c>
      <c r="L664">
        <f>IF(Transport!$H$4="Multi-unit Residential",Data!L665,IF(Transport!$H$4="Education",Data!AT665,IF(Transport!$H$4="Mixed-use Building",AE668,Data!AC665)))</f>
        <v>0.09</v>
      </c>
      <c r="M664">
        <f>IF(Transport!$H$4="Multi-unit Residential",Data!M665,IF(Transport!$H$4="Education",Data!AU665,IF(Transport!$H$4="Mixed-use Building",AF668,Data!AD665)))</f>
        <v>0.02</v>
      </c>
      <c r="N664">
        <f>IF(Transport!$H$4="Multi-unit Residential",Data!N665,IF(Transport!$H$4="Education",Data!AV665,IF(Transport!$H$4="Mixed-use Building",AG668,Data!AE665)))</f>
        <v>4.5077398360185699</v>
      </c>
      <c r="O664">
        <f>IF(Transport!$H$4="Multi-unit Residential",Data!O665,IF(Transport!$H$4="Education",Data!AW665,IF(Transport!$H$4="Mixed-use Building",AH668,Data!AF665)))</f>
        <v>175.71501719999901</v>
      </c>
      <c r="P664">
        <f>IF(Transport!$H$4="Multi-unit Residential",Data!P665,IF(Transport!$H$4="Education",Data!AX665,IF(Transport!$H$4="Mixed-use Building",AI668,Data!AG665)))</f>
        <v>-36.946221719999997</v>
      </c>
    </row>
    <row r="665" spans="1:16" x14ac:dyDescent="0.55000000000000004">
      <c r="A665">
        <f>IF(Transport!$H$4="Multi-unit Residential",Data!A666,IF(Transport!$H$4="Education",Data!AI666,IF(Transport!$H$4="Mixed-use Building",T669,Data!R666)))</f>
        <v>167500</v>
      </c>
      <c r="B665" t="str">
        <f>IF(Transport!$H$4="Multi-unit Residential",Data!B666,IF(Transport!$H$4="Education",Data!AJ666,IF(Transport!$H$4="Mixed-use Building",U669,Data!S666)))</f>
        <v>Kauaeranga</v>
      </c>
      <c r="C665" t="str">
        <f>IF(Transport!$H$4="Multi-unit Residential",Data!C666,IF(Transport!$H$4="Education",Data!AK666,IF(Transport!$H$4="Mixed-use Building",V669,Data!T666)))</f>
        <v>New Zealand</v>
      </c>
      <c r="D665">
        <f>IF(Transport!$H$4="Multi-unit Residential",Data!D666,IF(Transport!$H$4="Education",Data!AL666,IF(Transport!$H$4="Mixed-use Building",W669,Data!U666)))</f>
        <v>0</v>
      </c>
      <c r="E665">
        <f>IF(Transport!$H$4="Multi-unit Residential",Data!E666,IF(Transport!$H$4="Education",Data!AM666,IF(Transport!$H$4="Mixed-use Building",X669,Data!V666)))</f>
        <v>0</v>
      </c>
      <c r="F665">
        <f>IF(Transport!$H$4="Multi-unit Residential",Data!F666,IF(Transport!$H$4="Education",Data!AN666,IF(Transport!$H$4="Mixed-use Building",Y669,Data!W666)))</f>
        <v>0</v>
      </c>
      <c r="G665">
        <f>IF(Transport!$H$4="Multi-unit Residential",Data!G666,IF(Transport!$H$4="Education",Data!AO666,IF(Transport!$H$4="Mixed-use Building",Z669,Data!X666)))</f>
        <v>0</v>
      </c>
      <c r="H665">
        <f>IF(Transport!$H$4="Multi-unit Residential",Data!H666,IF(Transport!$H$4="Education",Data!AP666,IF(Transport!$H$4="Mixed-use Building",AA669,Data!Y666)))</f>
        <v>1</v>
      </c>
      <c r="I665">
        <f>IF(Transport!$H$4="Multi-unit Residential",Data!I666,IF(Transport!$H$4="Education",Data!AQ666,IF(Transport!$H$4="Mixed-use Building",AB669,Data!Z666)))</f>
        <v>0</v>
      </c>
      <c r="J665">
        <f>IF(Transport!$H$4="Multi-unit Residential",Data!J666,IF(Transport!$H$4="Education",Data!AR666,IF(Transport!$H$4="Mixed-use Building",AC669,Data!AA666)))</f>
        <v>0</v>
      </c>
      <c r="K665">
        <f>IF(Transport!$H$4="Multi-unit Residential",Data!K666,IF(Transport!$H$4="Education",Data!AS666,IF(Transport!$H$4="Mixed-use Building",AD669,Data!AB666)))</f>
        <v>0</v>
      </c>
      <c r="L665">
        <f>IF(Transport!$H$4="Multi-unit Residential",Data!L666,IF(Transport!$H$4="Education",Data!AT666,IF(Transport!$H$4="Mixed-use Building",AE669,Data!AC666)))</f>
        <v>0</v>
      </c>
      <c r="M665">
        <f>IF(Transport!$H$4="Multi-unit Residential",Data!M666,IF(Transport!$H$4="Education",Data!AU666,IF(Transport!$H$4="Mixed-use Building",AF669,Data!AD666)))</f>
        <v>0.02</v>
      </c>
      <c r="N665">
        <f>IF(Transport!$H$4="Multi-unit Residential",Data!N666,IF(Transport!$H$4="Education",Data!AV666,IF(Transport!$H$4="Mixed-use Building",AG669,Data!AE666)))</f>
        <v>7.9290004226941697</v>
      </c>
      <c r="O665">
        <f>IF(Transport!$H$4="Multi-unit Residential",Data!O666,IF(Transport!$H$4="Education",Data!AW666,IF(Transport!$H$4="Mixed-use Building",AH669,Data!AF666)))</f>
        <v>175.6252365</v>
      </c>
      <c r="P665">
        <f>IF(Transport!$H$4="Multi-unit Residential",Data!P666,IF(Transport!$H$4="Education",Data!AX666,IF(Transport!$H$4="Mixed-use Building",AI669,Data!AG666)))</f>
        <v>-37.107412699999998</v>
      </c>
    </row>
    <row r="666" spans="1:16" x14ac:dyDescent="0.55000000000000004">
      <c r="A666">
        <f>IF(Transport!$H$4="Multi-unit Residential",Data!A667,IF(Transport!$H$4="Education",Data!AI667,IF(Transport!$H$4="Mixed-use Building",T670,Data!R667)))</f>
        <v>167600</v>
      </c>
      <c r="B666" t="str">
        <f>IF(Transport!$H$4="Multi-unit Residential",Data!B667,IF(Transport!$H$4="Education",Data!AJ667,IF(Transport!$H$4="Mixed-use Building",U670,Data!S667)))</f>
        <v>Thames North</v>
      </c>
      <c r="C666" t="str">
        <f>IF(Transport!$H$4="Multi-unit Residential",Data!C667,IF(Transport!$H$4="Education",Data!AK667,IF(Transport!$H$4="Mixed-use Building",V670,Data!T667)))</f>
        <v>New Zealand</v>
      </c>
      <c r="D666">
        <f>IF(Transport!$H$4="Multi-unit Residential",Data!D667,IF(Transport!$H$4="Education",Data!AL667,IF(Transport!$H$4="Mixed-use Building",W670,Data!U667)))</f>
        <v>0</v>
      </c>
      <c r="E666">
        <f>IF(Transport!$H$4="Multi-unit Residential",Data!E667,IF(Transport!$H$4="Education",Data!AM667,IF(Transport!$H$4="Mixed-use Building",X670,Data!V667)))</f>
        <v>0</v>
      </c>
      <c r="F666">
        <f>IF(Transport!$H$4="Multi-unit Residential",Data!F667,IF(Transport!$H$4="Education",Data!AN667,IF(Transport!$H$4="Mixed-use Building",Y670,Data!W667)))</f>
        <v>0</v>
      </c>
      <c r="G666">
        <f>IF(Transport!$H$4="Multi-unit Residential",Data!G667,IF(Transport!$H$4="Education",Data!AO667,IF(Transport!$H$4="Mixed-use Building",Z670,Data!X667)))</f>
        <v>0</v>
      </c>
      <c r="H666">
        <f>IF(Transport!$H$4="Multi-unit Residential",Data!H667,IF(Transport!$H$4="Education",Data!AP667,IF(Transport!$H$4="Mixed-use Building",AA670,Data!Y667)))</f>
        <v>0.84</v>
      </c>
      <c r="I666">
        <f>IF(Transport!$H$4="Multi-unit Residential",Data!I667,IF(Transport!$H$4="Education",Data!AQ667,IF(Transport!$H$4="Mixed-use Building",AB670,Data!Z667)))</f>
        <v>0.02</v>
      </c>
      <c r="J666">
        <f>IF(Transport!$H$4="Multi-unit Residential",Data!J667,IF(Transport!$H$4="Education",Data!AR667,IF(Transport!$H$4="Mixed-use Building",AC670,Data!AA667)))</f>
        <v>0</v>
      </c>
      <c r="K666">
        <f>IF(Transport!$H$4="Multi-unit Residential",Data!K667,IF(Transport!$H$4="Education",Data!AS667,IF(Transport!$H$4="Mixed-use Building",AD670,Data!AB667)))</f>
        <v>0</v>
      </c>
      <c r="L666">
        <f>IF(Transport!$H$4="Multi-unit Residential",Data!L667,IF(Transport!$H$4="Education",Data!AT667,IF(Transport!$H$4="Mixed-use Building",AE670,Data!AC667)))</f>
        <v>0.14000000000000001</v>
      </c>
      <c r="M666">
        <f>IF(Transport!$H$4="Multi-unit Residential",Data!M667,IF(Transport!$H$4="Education",Data!AU667,IF(Transport!$H$4="Mixed-use Building",AF670,Data!AD667)))</f>
        <v>0.02</v>
      </c>
      <c r="N666">
        <f>IF(Transport!$H$4="Multi-unit Residential",Data!N667,IF(Transport!$H$4="Education",Data!AV667,IF(Transport!$H$4="Mixed-use Building",AG670,Data!AE667)))</f>
        <v>6.7440648060255004</v>
      </c>
      <c r="O666">
        <f>IF(Transport!$H$4="Multi-unit Residential",Data!O667,IF(Transport!$H$4="Education",Data!AW667,IF(Transport!$H$4="Mixed-use Building",AH670,Data!AF667)))</f>
        <v>175.5393205</v>
      </c>
      <c r="P666">
        <f>IF(Transport!$H$4="Multi-unit Residential",Data!P667,IF(Transport!$H$4="Education",Data!AX667,IF(Transport!$H$4="Mixed-use Building",AI670,Data!AG667)))</f>
        <v>-37.12710946</v>
      </c>
    </row>
    <row r="667" spans="1:16" x14ac:dyDescent="0.55000000000000004">
      <c r="A667">
        <f>IF(Transport!$H$4="Multi-unit Residential",Data!A668,IF(Transport!$H$4="Education",Data!AI668,IF(Transport!$H$4="Mixed-use Building",T671,Data!R668)))</f>
        <v>167700</v>
      </c>
      <c r="B667" t="str">
        <f>IF(Transport!$H$4="Multi-unit Residential",Data!B668,IF(Transport!$H$4="Education",Data!AJ668,IF(Transport!$H$4="Mixed-use Building",U671,Data!S668)))</f>
        <v>Thames Central</v>
      </c>
      <c r="C667" t="str">
        <f>IF(Transport!$H$4="Multi-unit Residential",Data!C668,IF(Transport!$H$4="Education",Data!AK668,IF(Transport!$H$4="Mixed-use Building",V671,Data!T668)))</f>
        <v>New Zealand</v>
      </c>
      <c r="D667">
        <f>IF(Transport!$H$4="Multi-unit Residential",Data!D668,IF(Transport!$H$4="Education",Data!AL668,IF(Transport!$H$4="Mixed-use Building",W671,Data!U668)))</f>
        <v>0</v>
      </c>
      <c r="E667">
        <f>IF(Transport!$H$4="Multi-unit Residential",Data!E668,IF(Transport!$H$4="Education",Data!AM668,IF(Transport!$H$4="Mixed-use Building",X671,Data!V668)))</f>
        <v>0</v>
      </c>
      <c r="F667">
        <f>IF(Transport!$H$4="Multi-unit Residential",Data!F668,IF(Transport!$H$4="Education",Data!AN668,IF(Transport!$H$4="Mixed-use Building",Y671,Data!W668)))</f>
        <v>0</v>
      </c>
      <c r="G667">
        <f>IF(Transport!$H$4="Multi-unit Residential",Data!G668,IF(Transport!$H$4="Education",Data!AO668,IF(Transport!$H$4="Mixed-use Building",Z671,Data!X668)))</f>
        <v>0</v>
      </c>
      <c r="H667">
        <f>IF(Transport!$H$4="Multi-unit Residential",Data!H668,IF(Transport!$H$4="Education",Data!AP668,IF(Transport!$H$4="Mixed-use Building",AA671,Data!Y668)))</f>
        <v>0.88</v>
      </c>
      <c r="I667">
        <f>IF(Transport!$H$4="Multi-unit Residential",Data!I668,IF(Transport!$H$4="Education",Data!AQ668,IF(Transport!$H$4="Mixed-use Building",AB671,Data!Z668)))</f>
        <v>0.02</v>
      </c>
      <c r="J667">
        <f>IF(Transport!$H$4="Multi-unit Residential",Data!J668,IF(Transport!$H$4="Education",Data!AR668,IF(Transport!$H$4="Mixed-use Building",AC671,Data!AA668)))</f>
        <v>0</v>
      </c>
      <c r="K667">
        <f>IF(Transport!$H$4="Multi-unit Residential",Data!K668,IF(Transport!$H$4="Education",Data!AS668,IF(Transport!$H$4="Mixed-use Building",AD671,Data!AB668)))</f>
        <v>0.02</v>
      </c>
      <c r="L667">
        <f>IF(Transport!$H$4="Multi-unit Residential",Data!L668,IF(Transport!$H$4="Education",Data!AT668,IF(Transport!$H$4="Mixed-use Building",AE671,Data!AC668)))</f>
        <v>0.08</v>
      </c>
      <c r="M667">
        <f>IF(Transport!$H$4="Multi-unit Residential",Data!M668,IF(Transport!$H$4="Education",Data!AU668,IF(Transport!$H$4="Mixed-use Building",AF671,Data!AD668)))</f>
        <v>0.02</v>
      </c>
      <c r="N667">
        <f>IF(Transport!$H$4="Multi-unit Residential",Data!N668,IF(Transport!$H$4="Education",Data!AV668,IF(Transport!$H$4="Mixed-use Building",AG671,Data!AE668)))</f>
        <v>8.8564003267133806</v>
      </c>
      <c r="O667">
        <f>IF(Transport!$H$4="Multi-unit Residential",Data!O668,IF(Transport!$H$4="Education",Data!AW668,IF(Transport!$H$4="Mixed-use Building",AH671,Data!AF668)))</f>
        <v>175.54142969999899</v>
      </c>
      <c r="P667">
        <f>IF(Transport!$H$4="Multi-unit Residential",Data!P668,IF(Transport!$H$4="Education",Data!AX668,IF(Transport!$H$4="Mixed-use Building",AI671,Data!AG668)))</f>
        <v>-37.140322810000001</v>
      </c>
    </row>
    <row r="668" spans="1:16" x14ac:dyDescent="0.55000000000000004">
      <c r="A668">
        <f>IF(Transport!$H$4="Multi-unit Residential",Data!A669,IF(Transport!$H$4="Education",Data!AI669,IF(Transport!$H$4="Mixed-use Building",T672,Data!R669)))</f>
        <v>167800</v>
      </c>
      <c r="B668" t="str">
        <f>IF(Transport!$H$4="Multi-unit Residential",Data!B669,IF(Transport!$H$4="Education",Data!AJ669,IF(Transport!$H$4="Mixed-use Building",U672,Data!S669)))</f>
        <v>Thames South</v>
      </c>
      <c r="C668" t="str">
        <f>IF(Transport!$H$4="Multi-unit Residential",Data!C669,IF(Transport!$H$4="Education",Data!AK669,IF(Transport!$H$4="Mixed-use Building",V672,Data!T669)))</f>
        <v>New Zealand</v>
      </c>
      <c r="D668">
        <f>IF(Transport!$H$4="Multi-unit Residential",Data!D669,IF(Transport!$H$4="Education",Data!AL669,IF(Transport!$H$4="Mixed-use Building",W672,Data!U669)))</f>
        <v>0</v>
      </c>
      <c r="E668">
        <f>IF(Transport!$H$4="Multi-unit Residential",Data!E669,IF(Transport!$H$4="Education",Data!AM669,IF(Transport!$H$4="Mixed-use Building",X672,Data!V669)))</f>
        <v>0</v>
      </c>
      <c r="F668">
        <f>IF(Transport!$H$4="Multi-unit Residential",Data!F669,IF(Transport!$H$4="Education",Data!AN669,IF(Transport!$H$4="Mixed-use Building",Y672,Data!W669)))</f>
        <v>0</v>
      </c>
      <c r="G668">
        <f>IF(Transport!$H$4="Multi-unit Residential",Data!G669,IF(Transport!$H$4="Education",Data!AO669,IF(Transport!$H$4="Mixed-use Building",Z672,Data!X669)))</f>
        <v>0</v>
      </c>
      <c r="H668">
        <f>IF(Transport!$H$4="Multi-unit Residential",Data!H669,IF(Transport!$H$4="Education",Data!AP669,IF(Transport!$H$4="Mixed-use Building",AA672,Data!Y669)))</f>
        <v>0.92</v>
      </c>
      <c r="I668">
        <f>IF(Transport!$H$4="Multi-unit Residential",Data!I669,IF(Transport!$H$4="Education",Data!AQ669,IF(Transport!$H$4="Mixed-use Building",AB672,Data!Z669)))</f>
        <v>0</v>
      </c>
      <c r="J668">
        <f>IF(Transport!$H$4="Multi-unit Residential",Data!J669,IF(Transport!$H$4="Education",Data!AR669,IF(Transport!$H$4="Mixed-use Building",AC672,Data!AA669)))</f>
        <v>0</v>
      </c>
      <c r="K668">
        <f>IF(Transport!$H$4="Multi-unit Residential",Data!K669,IF(Transport!$H$4="Education",Data!AS669,IF(Transport!$H$4="Mixed-use Building",AD672,Data!AB669)))</f>
        <v>0</v>
      </c>
      <c r="L668">
        <f>IF(Transport!$H$4="Multi-unit Residential",Data!L669,IF(Transport!$H$4="Education",Data!AT669,IF(Transport!$H$4="Mixed-use Building",AE672,Data!AC669)))</f>
        <v>0.08</v>
      </c>
      <c r="M668">
        <f>IF(Transport!$H$4="Multi-unit Residential",Data!M669,IF(Transport!$H$4="Education",Data!AU669,IF(Transport!$H$4="Mixed-use Building",AF672,Data!AD669)))</f>
        <v>0.02</v>
      </c>
      <c r="N668">
        <f>IF(Transport!$H$4="Multi-unit Residential",Data!N669,IF(Transport!$H$4="Education",Data!AV669,IF(Transport!$H$4="Mixed-use Building",AG672,Data!AE669)))</f>
        <v>4.65916434690301</v>
      </c>
      <c r="O668">
        <f>IF(Transport!$H$4="Multi-unit Residential",Data!O669,IF(Transport!$H$4="Education",Data!AW669,IF(Transport!$H$4="Mixed-use Building",AH672,Data!AF669)))</f>
        <v>175.55903759999899</v>
      </c>
      <c r="P668">
        <f>IF(Transport!$H$4="Multi-unit Residential",Data!P669,IF(Transport!$H$4="Education",Data!AX669,IF(Transport!$H$4="Mixed-use Building",AI672,Data!AG669)))</f>
        <v>-37.149122200000001</v>
      </c>
    </row>
    <row r="669" spans="1:16" x14ac:dyDescent="0.55000000000000004">
      <c r="A669">
        <f>IF(Transport!$H$4="Multi-unit Residential",Data!A670,IF(Transport!$H$4="Education",Data!AI670,IF(Transport!$H$4="Mixed-use Building",T673,Data!R670)))</f>
        <v>167900</v>
      </c>
      <c r="B669" t="str">
        <f>IF(Transport!$H$4="Multi-unit Residential",Data!B670,IF(Transport!$H$4="Education",Data!AJ670,IF(Transport!$H$4="Mixed-use Building",U673,Data!S670)))</f>
        <v>Hikuai</v>
      </c>
      <c r="C669" t="str">
        <f>IF(Transport!$H$4="Multi-unit Residential",Data!C670,IF(Transport!$H$4="Education",Data!AK670,IF(Transport!$H$4="Mixed-use Building",V673,Data!T670)))</f>
        <v>New Zealand</v>
      </c>
      <c r="D669">
        <f>IF(Transport!$H$4="Multi-unit Residential",Data!D670,IF(Transport!$H$4="Education",Data!AL670,IF(Transport!$H$4="Mixed-use Building",W673,Data!U670)))</f>
        <v>0</v>
      </c>
      <c r="E669">
        <f>IF(Transport!$H$4="Multi-unit Residential",Data!E670,IF(Transport!$H$4="Education",Data!AM670,IF(Transport!$H$4="Mixed-use Building",X673,Data!V670)))</f>
        <v>0</v>
      </c>
      <c r="F669">
        <f>IF(Transport!$H$4="Multi-unit Residential",Data!F670,IF(Transport!$H$4="Education",Data!AN670,IF(Transport!$H$4="Mixed-use Building",Y673,Data!W670)))</f>
        <v>0</v>
      </c>
      <c r="G669">
        <f>IF(Transport!$H$4="Multi-unit Residential",Data!G670,IF(Transport!$H$4="Education",Data!AO670,IF(Transport!$H$4="Mixed-use Building",Z673,Data!X670)))</f>
        <v>0</v>
      </c>
      <c r="H669">
        <f>IF(Transport!$H$4="Multi-unit Residential",Data!H670,IF(Transport!$H$4="Education",Data!AP670,IF(Transport!$H$4="Mixed-use Building",AA673,Data!Y670)))</f>
        <v>1</v>
      </c>
      <c r="I669">
        <f>IF(Transport!$H$4="Multi-unit Residential",Data!I670,IF(Transport!$H$4="Education",Data!AQ670,IF(Transport!$H$4="Mixed-use Building",AB673,Data!Z670)))</f>
        <v>0</v>
      </c>
      <c r="J669">
        <f>IF(Transport!$H$4="Multi-unit Residential",Data!J670,IF(Transport!$H$4="Education",Data!AR670,IF(Transport!$H$4="Mixed-use Building",AC673,Data!AA670)))</f>
        <v>0</v>
      </c>
      <c r="K669">
        <f>IF(Transport!$H$4="Multi-unit Residential",Data!K670,IF(Transport!$H$4="Education",Data!AS670,IF(Transport!$H$4="Mixed-use Building",AD673,Data!AB670)))</f>
        <v>0</v>
      </c>
      <c r="L669">
        <f>IF(Transport!$H$4="Multi-unit Residential",Data!L670,IF(Transport!$H$4="Education",Data!AT670,IF(Transport!$H$4="Mixed-use Building",AE673,Data!AC670)))</f>
        <v>0</v>
      </c>
      <c r="M669">
        <f>IF(Transport!$H$4="Multi-unit Residential",Data!M670,IF(Transport!$H$4="Education",Data!AU670,IF(Transport!$H$4="Mixed-use Building",AF673,Data!AD670)))</f>
        <v>0.02</v>
      </c>
      <c r="N669">
        <f>IF(Transport!$H$4="Multi-unit Residential",Data!N670,IF(Transport!$H$4="Education",Data!AV670,IF(Transport!$H$4="Mixed-use Building",AG673,Data!AE670)))</f>
        <v>13.337855202590401</v>
      </c>
      <c r="O669">
        <f>IF(Transport!$H$4="Multi-unit Residential",Data!O670,IF(Transport!$H$4="Education",Data!AW670,IF(Transport!$H$4="Mixed-use Building",AH673,Data!AF670)))</f>
        <v>175.7681</v>
      </c>
      <c r="P669">
        <f>IF(Transport!$H$4="Multi-unit Residential",Data!P670,IF(Transport!$H$4="Education",Data!AX670,IF(Transport!$H$4="Mixed-use Building",AI673,Data!AG670)))</f>
        <v>-37.101020599999998</v>
      </c>
    </row>
    <row r="670" spans="1:16" x14ac:dyDescent="0.55000000000000004">
      <c r="A670">
        <f>IF(Transport!$H$4="Multi-unit Residential",Data!A671,IF(Transport!$H$4="Education",Data!AI671,IF(Transport!$H$4="Mixed-use Building",T674,Data!R671)))</f>
        <v>168000</v>
      </c>
      <c r="B670" t="str">
        <f>IF(Transport!$H$4="Multi-unit Residential",Data!B671,IF(Transport!$H$4="Education",Data!AJ671,IF(Transport!$H$4="Mixed-use Building",U674,Data!S671)))</f>
        <v>Totora-Kopu</v>
      </c>
      <c r="C670" t="str">
        <f>IF(Transport!$H$4="Multi-unit Residential",Data!C671,IF(Transport!$H$4="Education",Data!AK671,IF(Transport!$H$4="Mixed-use Building",V674,Data!T671)))</f>
        <v>New Zealand</v>
      </c>
      <c r="D670">
        <f>IF(Transport!$H$4="Multi-unit Residential",Data!D671,IF(Transport!$H$4="Education",Data!AL671,IF(Transport!$H$4="Mixed-use Building",W674,Data!U671)))</f>
        <v>0</v>
      </c>
      <c r="E670">
        <f>IF(Transport!$H$4="Multi-unit Residential",Data!E671,IF(Transport!$H$4="Education",Data!AM671,IF(Transport!$H$4="Mixed-use Building",X674,Data!V671)))</f>
        <v>0</v>
      </c>
      <c r="F670">
        <f>IF(Transport!$H$4="Multi-unit Residential",Data!F671,IF(Transport!$H$4="Education",Data!AN671,IF(Transport!$H$4="Mixed-use Building",Y674,Data!W671)))</f>
        <v>0</v>
      </c>
      <c r="G670">
        <f>IF(Transport!$H$4="Multi-unit Residential",Data!G671,IF(Transport!$H$4="Education",Data!AO671,IF(Transport!$H$4="Mixed-use Building",Z674,Data!X671)))</f>
        <v>0</v>
      </c>
      <c r="H670">
        <f>IF(Transport!$H$4="Multi-unit Residential",Data!H671,IF(Transport!$H$4="Education",Data!AP671,IF(Transport!$H$4="Mixed-use Building",AA674,Data!Y671)))</f>
        <v>0.96</v>
      </c>
      <c r="I670">
        <f>IF(Transport!$H$4="Multi-unit Residential",Data!I671,IF(Transport!$H$4="Education",Data!AQ671,IF(Transport!$H$4="Mixed-use Building",AB674,Data!Z671)))</f>
        <v>0.02</v>
      </c>
      <c r="J670">
        <f>IF(Transport!$H$4="Multi-unit Residential",Data!J671,IF(Transport!$H$4="Education",Data!AR671,IF(Transport!$H$4="Mixed-use Building",AC674,Data!AA671)))</f>
        <v>0</v>
      </c>
      <c r="K670">
        <f>IF(Transport!$H$4="Multi-unit Residential",Data!K671,IF(Transport!$H$4="Education",Data!AS671,IF(Transport!$H$4="Mixed-use Building",AD674,Data!AB671)))</f>
        <v>0</v>
      </c>
      <c r="L670">
        <f>IF(Transport!$H$4="Multi-unit Residential",Data!L671,IF(Transport!$H$4="Education",Data!AT671,IF(Transport!$H$4="Mixed-use Building",AE674,Data!AC671)))</f>
        <v>0.02</v>
      </c>
      <c r="M670">
        <f>IF(Transport!$H$4="Multi-unit Residential",Data!M671,IF(Transport!$H$4="Education",Data!AU671,IF(Transport!$H$4="Mixed-use Building",AF674,Data!AD671)))</f>
        <v>0.02</v>
      </c>
      <c r="N670">
        <f>IF(Transport!$H$4="Multi-unit Residential",Data!N671,IF(Transport!$H$4="Education",Data!AV671,IF(Transport!$H$4="Mixed-use Building",AG674,Data!AE671)))</f>
        <v>7.6990387770263498</v>
      </c>
      <c r="O670">
        <f>IF(Transport!$H$4="Multi-unit Residential",Data!O671,IF(Transport!$H$4="Education",Data!AW671,IF(Transport!$H$4="Mixed-use Building",AH674,Data!AF671)))</f>
        <v>175.56011759999899</v>
      </c>
      <c r="P670">
        <f>IF(Transport!$H$4="Multi-unit Residential",Data!P671,IF(Transport!$H$4="Education",Data!AX671,IF(Transport!$H$4="Mixed-use Building",AI674,Data!AG671)))</f>
        <v>-37.167879659999997</v>
      </c>
    </row>
    <row r="671" spans="1:16" x14ac:dyDescent="0.55000000000000004">
      <c r="A671">
        <f>IF(Transport!$H$4="Multi-unit Residential",Data!A672,IF(Transport!$H$4="Education",Data!AI672,IF(Transport!$H$4="Mixed-use Building",T675,Data!R672)))</f>
        <v>168100</v>
      </c>
      <c r="B671" t="str">
        <f>IF(Transport!$H$4="Multi-unit Residential",Data!B672,IF(Transport!$H$4="Education",Data!AJ672,IF(Transport!$H$4="Mixed-use Building",U675,Data!S672)))</f>
        <v>Tairua</v>
      </c>
      <c r="C671" t="str">
        <f>IF(Transport!$H$4="Multi-unit Residential",Data!C672,IF(Transport!$H$4="Education",Data!AK672,IF(Transport!$H$4="Mixed-use Building",V675,Data!T672)))</f>
        <v>New Zealand</v>
      </c>
      <c r="D671">
        <f>IF(Transport!$H$4="Multi-unit Residential",Data!D672,IF(Transport!$H$4="Education",Data!AL672,IF(Transport!$H$4="Mixed-use Building",W675,Data!U672)))</f>
        <v>0</v>
      </c>
      <c r="E671">
        <f>IF(Transport!$H$4="Multi-unit Residential",Data!E672,IF(Transport!$H$4="Education",Data!AM672,IF(Transport!$H$4="Mixed-use Building",X675,Data!V672)))</f>
        <v>0</v>
      </c>
      <c r="F671">
        <f>IF(Transport!$H$4="Multi-unit Residential",Data!F672,IF(Transport!$H$4="Education",Data!AN672,IF(Transport!$H$4="Mixed-use Building",Y675,Data!W672)))</f>
        <v>0</v>
      </c>
      <c r="G671">
        <f>IF(Transport!$H$4="Multi-unit Residential",Data!G672,IF(Transport!$H$4="Education",Data!AO672,IF(Transport!$H$4="Mixed-use Building",Z675,Data!X672)))</f>
        <v>0</v>
      </c>
      <c r="H671">
        <f>IF(Transport!$H$4="Multi-unit Residential",Data!H672,IF(Transport!$H$4="Education",Data!AP672,IF(Transport!$H$4="Mixed-use Building",AA675,Data!Y672)))</f>
        <v>0.74</v>
      </c>
      <c r="I671">
        <f>IF(Transport!$H$4="Multi-unit Residential",Data!I672,IF(Transport!$H$4="Education",Data!AQ672,IF(Transport!$H$4="Mixed-use Building",AB675,Data!Z672)))</f>
        <v>0.04</v>
      </c>
      <c r="J671">
        <f>IF(Transport!$H$4="Multi-unit Residential",Data!J672,IF(Transport!$H$4="Education",Data!AR672,IF(Transport!$H$4="Mixed-use Building",AC675,Data!AA672)))</f>
        <v>0</v>
      </c>
      <c r="K671">
        <f>IF(Transport!$H$4="Multi-unit Residential",Data!K672,IF(Transport!$H$4="Education",Data!AS672,IF(Transport!$H$4="Mixed-use Building",AD675,Data!AB672)))</f>
        <v>0.03</v>
      </c>
      <c r="L671">
        <f>IF(Transport!$H$4="Multi-unit Residential",Data!L672,IF(Transport!$H$4="Education",Data!AT672,IF(Transport!$H$4="Mixed-use Building",AE675,Data!AC672)))</f>
        <v>0.19</v>
      </c>
      <c r="M671">
        <f>IF(Transport!$H$4="Multi-unit Residential",Data!M672,IF(Transport!$H$4="Education",Data!AU672,IF(Transport!$H$4="Mixed-use Building",AF675,Data!AD672)))</f>
        <v>0.02</v>
      </c>
      <c r="N671">
        <f>IF(Transport!$H$4="Multi-unit Residential",Data!N672,IF(Transport!$H$4="Education",Data!AV672,IF(Transport!$H$4="Mixed-use Building",AG675,Data!AE672)))</f>
        <v>1.1290956951215001</v>
      </c>
      <c r="O671">
        <f>IF(Transport!$H$4="Multi-unit Residential",Data!O672,IF(Transport!$H$4="Education",Data!AW672,IF(Transport!$H$4="Mixed-use Building",AH675,Data!AF672)))</f>
        <v>175.8497017</v>
      </c>
      <c r="P671">
        <f>IF(Transport!$H$4="Multi-unit Residential",Data!P672,IF(Transport!$H$4="Education",Data!AX672,IF(Transport!$H$4="Mixed-use Building",AI675,Data!AG672)))</f>
        <v>-37.000335149999998</v>
      </c>
    </row>
    <row r="672" spans="1:16" x14ac:dyDescent="0.55000000000000004">
      <c r="A672">
        <f>IF(Transport!$H$4="Multi-unit Residential",Data!A673,IF(Transport!$H$4="Education",Data!AI673,IF(Transport!$H$4="Mixed-use Building",T676,Data!R673)))</f>
        <v>168200</v>
      </c>
      <c r="B672" t="str">
        <f>IF(Transport!$H$4="Multi-unit Residential",Data!B673,IF(Transport!$H$4="Education",Data!AJ673,IF(Transport!$H$4="Mixed-use Building",U676,Data!S673)))</f>
        <v>Pauanui</v>
      </c>
      <c r="C672" t="str">
        <f>IF(Transport!$H$4="Multi-unit Residential",Data!C673,IF(Transport!$H$4="Education",Data!AK673,IF(Transport!$H$4="Mixed-use Building",V676,Data!T673)))</f>
        <v>New Zealand</v>
      </c>
      <c r="D672">
        <f>IF(Transport!$H$4="Multi-unit Residential",Data!D673,IF(Transport!$H$4="Education",Data!AL673,IF(Transport!$H$4="Mixed-use Building",W676,Data!U673)))</f>
        <v>0</v>
      </c>
      <c r="E672">
        <f>IF(Transport!$H$4="Multi-unit Residential",Data!E673,IF(Transport!$H$4="Education",Data!AM673,IF(Transport!$H$4="Mixed-use Building",X676,Data!V673)))</f>
        <v>0</v>
      </c>
      <c r="F672">
        <f>IF(Transport!$H$4="Multi-unit Residential",Data!F673,IF(Transport!$H$4="Education",Data!AN673,IF(Transport!$H$4="Mixed-use Building",Y676,Data!W673)))</f>
        <v>0</v>
      </c>
      <c r="G672">
        <f>IF(Transport!$H$4="Multi-unit Residential",Data!G673,IF(Transport!$H$4="Education",Data!AO673,IF(Transport!$H$4="Mixed-use Building",Z676,Data!X673)))</f>
        <v>0</v>
      </c>
      <c r="H672">
        <f>IF(Transport!$H$4="Multi-unit Residential",Data!H673,IF(Transport!$H$4="Education",Data!AP673,IF(Transport!$H$4="Mixed-use Building",AA676,Data!Y673)))</f>
        <v>0.89</v>
      </c>
      <c r="I672">
        <f>IF(Transport!$H$4="Multi-unit Residential",Data!I673,IF(Transport!$H$4="Education",Data!AQ673,IF(Transport!$H$4="Mixed-use Building",AB676,Data!Z673)))</f>
        <v>0</v>
      </c>
      <c r="J672">
        <f>IF(Transport!$H$4="Multi-unit Residential",Data!J673,IF(Transport!$H$4="Education",Data!AR673,IF(Transport!$H$4="Mixed-use Building",AC676,Data!AA673)))</f>
        <v>0</v>
      </c>
      <c r="K672">
        <f>IF(Transport!$H$4="Multi-unit Residential",Data!K673,IF(Transport!$H$4="Education",Data!AS673,IF(Transport!$H$4="Mixed-use Building",AD676,Data!AB673)))</f>
        <v>0</v>
      </c>
      <c r="L672">
        <f>IF(Transport!$H$4="Multi-unit Residential",Data!L673,IF(Transport!$H$4="Education",Data!AT673,IF(Transport!$H$4="Mixed-use Building",AE676,Data!AC673)))</f>
        <v>0.11</v>
      </c>
      <c r="M672">
        <f>IF(Transport!$H$4="Multi-unit Residential",Data!M673,IF(Transport!$H$4="Education",Data!AU673,IF(Transport!$H$4="Mixed-use Building",AF676,Data!AD673)))</f>
        <v>0.02</v>
      </c>
      <c r="N672">
        <f>IF(Transport!$H$4="Multi-unit Residential",Data!N673,IF(Transport!$H$4="Education",Data!AV673,IF(Transport!$H$4="Mixed-use Building",AG676,Data!AE673)))</f>
        <v>0.47340195595322798</v>
      </c>
      <c r="O672">
        <f>IF(Transport!$H$4="Multi-unit Residential",Data!O673,IF(Transport!$H$4="Education",Data!AW673,IF(Transport!$H$4="Mixed-use Building",AH676,Data!AF673)))</f>
        <v>175.8467613</v>
      </c>
      <c r="P672">
        <f>IF(Transport!$H$4="Multi-unit Residential",Data!P673,IF(Transport!$H$4="Education",Data!AX673,IF(Transport!$H$4="Mixed-use Building",AI676,Data!AG673)))</f>
        <v>-37.040699600000003</v>
      </c>
    </row>
    <row r="673" spans="1:16" x14ac:dyDescent="0.55000000000000004">
      <c r="A673">
        <f>IF(Transport!$H$4="Multi-unit Residential",Data!A674,IF(Transport!$H$4="Education",Data!AI674,IF(Transport!$H$4="Mixed-use Building",T677,Data!R674)))</f>
        <v>168300</v>
      </c>
      <c r="B673" t="str">
        <f>IF(Transport!$H$4="Multi-unit Residential",Data!B674,IF(Transport!$H$4="Education",Data!AJ674,IF(Transport!$H$4="Mixed-use Building",U677,Data!S674)))</f>
        <v>Matatoki-Puriri</v>
      </c>
      <c r="C673" t="str">
        <f>IF(Transport!$H$4="Multi-unit Residential",Data!C674,IF(Transport!$H$4="Education",Data!AK674,IF(Transport!$H$4="Mixed-use Building",V677,Data!T674)))</f>
        <v>New Zealand</v>
      </c>
      <c r="D673">
        <f>IF(Transport!$H$4="Multi-unit Residential",Data!D674,IF(Transport!$H$4="Education",Data!AL674,IF(Transport!$H$4="Mixed-use Building",W677,Data!U674)))</f>
        <v>0</v>
      </c>
      <c r="E673">
        <f>IF(Transport!$H$4="Multi-unit Residential",Data!E674,IF(Transport!$H$4="Education",Data!AM674,IF(Transport!$H$4="Mixed-use Building",X677,Data!V674)))</f>
        <v>0</v>
      </c>
      <c r="F673">
        <f>IF(Transport!$H$4="Multi-unit Residential",Data!F674,IF(Transport!$H$4="Education",Data!AN674,IF(Transport!$H$4="Mixed-use Building",Y677,Data!W674)))</f>
        <v>0</v>
      </c>
      <c r="G673">
        <f>IF(Transport!$H$4="Multi-unit Residential",Data!G674,IF(Transport!$H$4="Education",Data!AO674,IF(Transport!$H$4="Mixed-use Building",Z677,Data!X674)))</f>
        <v>0</v>
      </c>
      <c r="H673">
        <f>IF(Transport!$H$4="Multi-unit Residential",Data!H674,IF(Transport!$H$4="Education",Data!AP674,IF(Transport!$H$4="Mixed-use Building",AA677,Data!Y674)))</f>
        <v>0.85</v>
      </c>
      <c r="I673">
        <f>IF(Transport!$H$4="Multi-unit Residential",Data!I674,IF(Transport!$H$4="Education",Data!AQ674,IF(Transport!$H$4="Mixed-use Building",AB677,Data!Z674)))</f>
        <v>0</v>
      </c>
      <c r="J673">
        <f>IF(Transport!$H$4="Multi-unit Residential",Data!J674,IF(Transport!$H$4="Education",Data!AR674,IF(Transport!$H$4="Mixed-use Building",AC677,Data!AA674)))</f>
        <v>0</v>
      </c>
      <c r="K673">
        <f>IF(Transport!$H$4="Multi-unit Residential",Data!K674,IF(Transport!$H$4="Education",Data!AS674,IF(Transport!$H$4="Mixed-use Building",AD677,Data!AB674)))</f>
        <v>0</v>
      </c>
      <c r="L673">
        <f>IF(Transport!$H$4="Multi-unit Residential",Data!L674,IF(Transport!$H$4="Education",Data!AT674,IF(Transport!$H$4="Mixed-use Building",AE677,Data!AC674)))</f>
        <v>0.15</v>
      </c>
      <c r="M673">
        <f>IF(Transport!$H$4="Multi-unit Residential",Data!M674,IF(Transport!$H$4="Education",Data!AU674,IF(Transport!$H$4="Mixed-use Building",AF677,Data!AD674)))</f>
        <v>0.02</v>
      </c>
      <c r="N673">
        <f>IF(Transport!$H$4="Multi-unit Residential",Data!N674,IF(Transport!$H$4="Education",Data!AV674,IF(Transport!$H$4="Mixed-use Building",AG677,Data!AE674)))</f>
        <v>8.2410234235040107</v>
      </c>
      <c r="O673">
        <f>IF(Transport!$H$4="Multi-unit Residential",Data!O674,IF(Transport!$H$4="Education",Data!AW674,IF(Transport!$H$4="Mixed-use Building",AH677,Data!AF674)))</f>
        <v>175.66087400000001</v>
      </c>
      <c r="P673">
        <f>IF(Transport!$H$4="Multi-unit Residential",Data!P674,IF(Transport!$H$4="Education",Data!AX674,IF(Transport!$H$4="Mixed-use Building",AI677,Data!AG674)))</f>
        <v>-37.237264459999999</v>
      </c>
    </row>
    <row r="674" spans="1:16" x14ac:dyDescent="0.55000000000000004">
      <c r="A674">
        <f>IF(Transport!$H$4="Multi-unit Residential",Data!A675,IF(Transport!$H$4="Education",Data!AI675,IF(Transport!$H$4="Mixed-use Building",T678,Data!R675)))</f>
        <v>168400</v>
      </c>
      <c r="B674" t="str">
        <f>IF(Transport!$H$4="Multi-unit Residential",Data!B675,IF(Transport!$H$4="Education",Data!AJ675,IF(Transport!$H$4="Mixed-use Building",U678,Data!S675)))</f>
        <v>Whangamata Rural</v>
      </c>
      <c r="C674" t="str">
        <f>IF(Transport!$H$4="Multi-unit Residential",Data!C675,IF(Transport!$H$4="Education",Data!AK675,IF(Transport!$H$4="Mixed-use Building",V678,Data!T675)))</f>
        <v>New Zealand</v>
      </c>
      <c r="D674">
        <f>IF(Transport!$H$4="Multi-unit Residential",Data!D675,IF(Transport!$H$4="Education",Data!AL675,IF(Transport!$H$4="Mixed-use Building",W678,Data!U675)))</f>
        <v>0</v>
      </c>
      <c r="E674">
        <f>IF(Transport!$H$4="Multi-unit Residential",Data!E675,IF(Transport!$H$4="Education",Data!AM675,IF(Transport!$H$4="Mixed-use Building",X678,Data!V675)))</f>
        <v>0</v>
      </c>
      <c r="F674">
        <f>IF(Transport!$H$4="Multi-unit Residential",Data!F675,IF(Transport!$H$4="Education",Data!AN675,IF(Transport!$H$4="Mixed-use Building",Y678,Data!W675)))</f>
        <v>0</v>
      </c>
      <c r="G674">
        <f>IF(Transport!$H$4="Multi-unit Residential",Data!G675,IF(Transport!$H$4="Education",Data!AO675,IF(Transport!$H$4="Mixed-use Building",Z678,Data!X675)))</f>
        <v>0</v>
      </c>
      <c r="H674">
        <f>IF(Transport!$H$4="Multi-unit Residential",Data!H675,IF(Transport!$H$4="Education",Data!AP675,IF(Transport!$H$4="Mixed-use Building",AA678,Data!Y675)))</f>
        <v>1</v>
      </c>
      <c r="I674">
        <f>IF(Transport!$H$4="Multi-unit Residential",Data!I675,IF(Transport!$H$4="Education",Data!AQ675,IF(Transport!$H$4="Mixed-use Building",AB678,Data!Z675)))</f>
        <v>0</v>
      </c>
      <c r="J674">
        <f>IF(Transport!$H$4="Multi-unit Residential",Data!J675,IF(Transport!$H$4="Education",Data!AR675,IF(Transport!$H$4="Mixed-use Building",AC678,Data!AA675)))</f>
        <v>0</v>
      </c>
      <c r="K674">
        <f>IF(Transport!$H$4="Multi-unit Residential",Data!K675,IF(Transport!$H$4="Education",Data!AS675,IF(Transport!$H$4="Mixed-use Building",AD678,Data!AB675)))</f>
        <v>0</v>
      </c>
      <c r="L674">
        <f>IF(Transport!$H$4="Multi-unit Residential",Data!L675,IF(Transport!$H$4="Education",Data!AT675,IF(Transport!$H$4="Mixed-use Building",AE678,Data!AC675)))</f>
        <v>0</v>
      </c>
      <c r="M674">
        <f>IF(Transport!$H$4="Multi-unit Residential",Data!M675,IF(Transport!$H$4="Education",Data!AU675,IF(Transport!$H$4="Mixed-use Building",AF678,Data!AD675)))</f>
        <v>0.02</v>
      </c>
      <c r="N674">
        <f>IF(Transport!$H$4="Multi-unit Residential",Data!N675,IF(Transport!$H$4="Education",Data!AV675,IF(Transport!$H$4="Mixed-use Building",AG678,Data!AE675)))</f>
        <v>2.0214271805196602</v>
      </c>
      <c r="O674">
        <f>IF(Transport!$H$4="Multi-unit Residential",Data!O675,IF(Transport!$H$4="Education",Data!AW675,IF(Transport!$H$4="Mixed-use Building",AH678,Data!AF675)))</f>
        <v>175.83010049999999</v>
      </c>
      <c r="P674">
        <f>IF(Transport!$H$4="Multi-unit Residential",Data!P675,IF(Transport!$H$4="Education",Data!AX675,IF(Transport!$H$4="Mixed-use Building",AI678,Data!AG675)))</f>
        <v>-37.175266489999998</v>
      </c>
    </row>
    <row r="675" spans="1:16" x14ac:dyDescent="0.55000000000000004">
      <c r="A675">
        <f>IF(Transport!$H$4="Multi-unit Residential",Data!A676,IF(Transport!$H$4="Education",Data!AI676,IF(Transport!$H$4="Mixed-use Building",T679,Data!R676)))</f>
        <v>168500</v>
      </c>
      <c r="B675" t="str">
        <f>IF(Transport!$H$4="Multi-unit Residential",Data!B676,IF(Transport!$H$4="Education",Data!AJ676,IF(Transport!$H$4="Mixed-use Building",U679,Data!S676)))</f>
        <v>Whangamata</v>
      </c>
      <c r="C675" t="str">
        <f>IF(Transport!$H$4="Multi-unit Residential",Data!C676,IF(Transport!$H$4="Education",Data!AK676,IF(Transport!$H$4="Mixed-use Building",V679,Data!T676)))</f>
        <v>New Zealand</v>
      </c>
      <c r="D675">
        <f>IF(Transport!$H$4="Multi-unit Residential",Data!D676,IF(Transport!$H$4="Education",Data!AL676,IF(Transport!$H$4="Mixed-use Building",W679,Data!U676)))</f>
        <v>0</v>
      </c>
      <c r="E675">
        <f>IF(Transport!$H$4="Multi-unit Residential",Data!E676,IF(Transport!$H$4="Education",Data!AM676,IF(Transport!$H$4="Mixed-use Building",X679,Data!V676)))</f>
        <v>0</v>
      </c>
      <c r="F675">
        <f>IF(Transport!$H$4="Multi-unit Residential",Data!F676,IF(Transport!$H$4="Education",Data!AN676,IF(Transport!$H$4="Mixed-use Building",Y679,Data!W676)))</f>
        <v>0</v>
      </c>
      <c r="G675">
        <f>IF(Transport!$H$4="Multi-unit Residential",Data!G676,IF(Transport!$H$4="Education",Data!AO676,IF(Transport!$H$4="Mixed-use Building",Z679,Data!X676)))</f>
        <v>0</v>
      </c>
      <c r="H675">
        <f>IF(Transport!$H$4="Multi-unit Residential",Data!H676,IF(Transport!$H$4="Education",Data!AP676,IF(Transport!$H$4="Mixed-use Building",AA679,Data!Y676)))</f>
        <v>0.80999999999999905</v>
      </c>
      <c r="I675">
        <f>IF(Transport!$H$4="Multi-unit Residential",Data!I676,IF(Transport!$H$4="Education",Data!AQ676,IF(Transport!$H$4="Mixed-use Building",AB679,Data!Z676)))</f>
        <v>0.04</v>
      </c>
      <c r="J675">
        <f>IF(Transport!$H$4="Multi-unit Residential",Data!J676,IF(Transport!$H$4="Education",Data!AR676,IF(Transport!$H$4="Mixed-use Building",AC679,Data!AA676)))</f>
        <v>0</v>
      </c>
      <c r="K675">
        <f>IF(Transport!$H$4="Multi-unit Residential",Data!K676,IF(Transport!$H$4="Education",Data!AS676,IF(Transport!$H$4="Mixed-use Building",AD679,Data!AB676)))</f>
        <v>0.04</v>
      </c>
      <c r="L675">
        <f>IF(Transport!$H$4="Multi-unit Residential",Data!L676,IF(Transport!$H$4="Education",Data!AT676,IF(Transport!$H$4="Mixed-use Building",AE679,Data!AC676)))</f>
        <v>0.11</v>
      </c>
      <c r="M675">
        <f>IF(Transport!$H$4="Multi-unit Residential",Data!M676,IF(Transport!$H$4="Education",Data!AU676,IF(Transport!$H$4="Mixed-use Building",AF679,Data!AD676)))</f>
        <v>0.02</v>
      </c>
      <c r="N675">
        <f>IF(Transport!$H$4="Multi-unit Residential",Data!N676,IF(Transport!$H$4="Education",Data!AV676,IF(Transport!$H$4="Mixed-use Building",AG679,Data!AE676)))</f>
        <v>1.2944143320872099</v>
      </c>
      <c r="O675">
        <f>IF(Transport!$H$4="Multi-unit Residential",Data!O676,IF(Transport!$H$4="Education",Data!AW676,IF(Transport!$H$4="Mixed-use Building",AH679,Data!AF676)))</f>
        <v>175.86570080000001</v>
      </c>
      <c r="P675">
        <f>IF(Transport!$H$4="Multi-unit Residential",Data!P676,IF(Transport!$H$4="Education",Data!AX676,IF(Transport!$H$4="Mixed-use Building",AI679,Data!AG676)))</f>
        <v>-37.210762369999998</v>
      </c>
    </row>
    <row r="676" spans="1:16" x14ac:dyDescent="0.55000000000000004">
      <c r="A676">
        <f>IF(Transport!$H$4="Multi-unit Residential",Data!A677,IF(Transport!$H$4="Education",Data!AI677,IF(Transport!$H$4="Mixed-use Building",T680,Data!R677)))</f>
        <v>168600</v>
      </c>
      <c r="B676" t="str">
        <f>IF(Transport!$H$4="Multi-unit Residential",Data!B677,IF(Transport!$H$4="Education",Data!AJ677,IF(Transport!$H$4="Mixed-use Building",U680,Data!S677)))</f>
        <v>Miranda-Pukorokoro</v>
      </c>
      <c r="C676" t="str">
        <f>IF(Transport!$H$4="Multi-unit Residential",Data!C677,IF(Transport!$H$4="Education",Data!AK677,IF(Transport!$H$4="Mixed-use Building",V680,Data!T677)))</f>
        <v>New Zealand</v>
      </c>
      <c r="D676">
        <f>IF(Transport!$H$4="Multi-unit Residential",Data!D677,IF(Transport!$H$4="Education",Data!AL677,IF(Transport!$H$4="Mixed-use Building",W680,Data!U677)))</f>
        <v>0</v>
      </c>
      <c r="E676">
        <f>IF(Transport!$H$4="Multi-unit Residential",Data!E677,IF(Transport!$H$4="Education",Data!AM677,IF(Transport!$H$4="Mixed-use Building",X680,Data!V677)))</f>
        <v>0</v>
      </c>
      <c r="F676">
        <f>IF(Transport!$H$4="Multi-unit Residential",Data!F677,IF(Transport!$H$4="Education",Data!AN677,IF(Transport!$H$4="Mixed-use Building",Y680,Data!W677)))</f>
        <v>0</v>
      </c>
      <c r="G676">
        <f>IF(Transport!$H$4="Multi-unit Residential",Data!G677,IF(Transport!$H$4="Education",Data!AO677,IF(Transport!$H$4="Mixed-use Building",Z680,Data!X677)))</f>
        <v>0</v>
      </c>
      <c r="H676">
        <f>IF(Transport!$H$4="Multi-unit Residential",Data!H677,IF(Transport!$H$4="Education",Data!AP677,IF(Transport!$H$4="Mixed-use Building",AA680,Data!Y677)))</f>
        <v>1</v>
      </c>
      <c r="I676">
        <f>IF(Transport!$H$4="Multi-unit Residential",Data!I677,IF(Transport!$H$4="Education",Data!AQ677,IF(Transport!$H$4="Mixed-use Building",AB680,Data!Z677)))</f>
        <v>0</v>
      </c>
      <c r="J676">
        <f>IF(Transport!$H$4="Multi-unit Residential",Data!J677,IF(Transport!$H$4="Education",Data!AR677,IF(Transport!$H$4="Mixed-use Building",AC680,Data!AA677)))</f>
        <v>0</v>
      </c>
      <c r="K676">
        <f>IF(Transport!$H$4="Multi-unit Residential",Data!K677,IF(Transport!$H$4="Education",Data!AS677,IF(Transport!$H$4="Mixed-use Building",AD680,Data!AB677)))</f>
        <v>0</v>
      </c>
      <c r="L676">
        <f>IF(Transport!$H$4="Multi-unit Residential",Data!L677,IF(Transport!$H$4="Education",Data!AT677,IF(Transport!$H$4="Mixed-use Building",AE680,Data!AC677)))</f>
        <v>0</v>
      </c>
      <c r="M676">
        <f>IF(Transport!$H$4="Multi-unit Residential",Data!M677,IF(Transport!$H$4="Education",Data!AU677,IF(Transport!$H$4="Mixed-use Building",AF680,Data!AD677)))</f>
        <v>0.02</v>
      </c>
      <c r="N676" t="str">
        <f>IF(Transport!$H$4="Multi-unit Residential",Data!N677,IF(Transport!$H$4="Education",Data!AV677,IF(Transport!$H$4="Mixed-use Building",AG680,Data!AE677)))</f>
        <v>?</v>
      </c>
      <c r="O676">
        <f>IF(Transport!$H$4="Multi-unit Residential",Data!O677,IF(Transport!$H$4="Education",Data!AW677,IF(Transport!$H$4="Mixed-use Building",AH680,Data!AF677)))</f>
        <v>175.27611279999999</v>
      </c>
      <c r="P676">
        <f>IF(Transport!$H$4="Multi-unit Residential",Data!P677,IF(Transport!$H$4="Education",Data!AX677,IF(Transport!$H$4="Mixed-use Building",AI680,Data!AG677)))</f>
        <v>-37.113548940000001</v>
      </c>
    </row>
    <row r="677" spans="1:16" x14ac:dyDescent="0.55000000000000004">
      <c r="A677">
        <f>IF(Transport!$H$4="Multi-unit Residential",Data!A678,IF(Transport!$H$4="Education",Data!AI678,IF(Transport!$H$4="Mixed-use Building",T681,Data!R678)))</f>
        <v>168700</v>
      </c>
      <c r="B677" t="str">
        <f>IF(Transport!$H$4="Multi-unit Residential",Data!B678,IF(Transport!$H$4="Education",Data!AJ678,IF(Transport!$H$4="Mixed-use Building",U681,Data!S678)))</f>
        <v>Hauraki Plains North</v>
      </c>
      <c r="C677" t="str">
        <f>IF(Transport!$H$4="Multi-unit Residential",Data!C678,IF(Transport!$H$4="Education",Data!AK678,IF(Transport!$H$4="Mixed-use Building",V681,Data!T678)))</f>
        <v>New Zealand</v>
      </c>
      <c r="D677">
        <f>IF(Transport!$H$4="Multi-unit Residential",Data!D678,IF(Transport!$H$4="Education",Data!AL678,IF(Transport!$H$4="Mixed-use Building",W681,Data!U678)))</f>
        <v>0</v>
      </c>
      <c r="E677">
        <f>IF(Transport!$H$4="Multi-unit Residential",Data!E678,IF(Transport!$H$4="Education",Data!AM678,IF(Transport!$H$4="Mixed-use Building",X681,Data!V678)))</f>
        <v>0</v>
      </c>
      <c r="F677">
        <f>IF(Transport!$H$4="Multi-unit Residential",Data!F678,IF(Transport!$H$4="Education",Data!AN678,IF(Transport!$H$4="Mixed-use Building",Y681,Data!W678)))</f>
        <v>0</v>
      </c>
      <c r="G677">
        <f>IF(Transport!$H$4="Multi-unit Residential",Data!G678,IF(Transport!$H$4="Education",Data!AO678,IF(Transport!$H$4="Mixed-use Building",Z681,Data!X678)))</f>
        <v>0</v>
      </c>
      <c r="H677">
        <f>IF(Transport!$H$4="Multi-unit Residential",Data!H678,IF(Transport!$H$4="Education",Data!AP678,IF(Transport!$H$4="Mixed-use Building",AA681,Data!Y678)))</f>
        <v>0.83</v>
      </c>
      <c r="I677">
        <f>IF(Transport!$H$4="Multi-unit Residential",Data!I678,IF(Transport!$H$4="Education",Data!AQ678,IF(Transport!$H$4="Mixed-use Building",AB681,Data!Z678)))</f>
        <v>0</v>
      </c>
      <c r="J677">
        <f>IF(Transport!$H$4="Multi-unit Residential",Data!J678,IF(Transport!$H$4="Education",Data!AR678,IF(Transport!$H$4="Mixed-use Building",AC681,Data!AA678)))</f>
        <v>0</v>
      </c>
      <c r="K677">
        <f>IF(Transport!$H$4="Multi-unit Residential",Data!K678,IF(Transport!$H$4="Education",Data!AS678,IF(Transport!$H$4="Mixed-use Building",AD681,Data!AB678)))</f>
        <v>0</v>
      </c>
      <c r="L677">
        <f>IF(Transport!$H$4="Multi-unit Residential",Data!L678,IF(Transport!$H$4="Education",Data!AT678,IF(Transport!$H$4="Mixed-use Building",AE681,Data!AC678)))</f>
        <v>0.17</v>
      </c>
      <c r="M677">
        <f>IF(Transport!$H$4="Multi-unit Residential",Data!M678,IF(Transport!$H$4="Education",Data!AU678,IF(Transport!$H$4="Mixed-use Building",AF681,Data!AD678)))</f>
        <v>0.02</v>
      </c>
      <c r="N677">
        <f>IF(Transport!$H$4="Multi-unit Residential",Data!N678,IF(Transport!$H$4="Education",Data!AV678,IF(Transport!$H$4="Mixed-use Building",AG681,Data!AE678)))</f>
        <v>5.6938949207299698</v>
      </c>
      <c r="O677">
        <f>IF(Transport!$H$4="Multi-unit Residential",Data!O678,IF(Transport!$H$4="Education",Data!AW678,IF(Transport!$H$4="Mixed-use Building",AH681,Data!AF678)))</f>
        <v>175.39649069999999</v>
      </c>
      <c r="P677">
        <f>IF(Transport!$H$4="Multi-unit Residential",Data!P678,IF(Transport!$H$4="Education",Data!AX678,IF(Transport!$H$4="Mixed-use Building",AI681,Data!AG678)))</f>
        <v>-37.26398219</v>
      </c>
    </row>
    <row r="678" spans="1:16" x14ac:dyDescent="0.55000000000000004">
      <c r="A678">
        <f>IF(Transport!$H$4="Multi-unit Residential",Data!A679,IF(Transport!$H$4="Education",Data!AI679,IF(Transport!$H$4="Mixed-use Building",T682,Data!R679)))</f>
        <v>168800</v>
      </c>
      <c r="B678" t="str">
        <f>IF(Transport!$H$4="Multi-unit Residential",Data!B679,IF(Transport!$H$4="Education",Data!AJ679,IF(Transport!$H$4="Mixed-use Building",U682,Data!S679)))</f>
        <v>Hauraki Plains East</v>
      </c>
      <c r="C678" t="str">
        <f>IF(Transport!$H$4="Multi-unit Residential",Data!C679,IF(Transport!$H$4="Education",Data!AK679,IF(Transport!$H$4="Mixed-use Building",V682,Data!T679)))</f>
        <v>New Zealand</v>
      </c>
      <c r="D678">
        <f>IF(Transport!$H$4="Multi-unit Residential",Data!D679,IF(Transport!$H$4="Education",Data!AL679,IF(Transport!$H$4="Mixed-use Building",W682,Data!U679)))</f>
        <v>0</v>
      </c>
      <c r="E678">
        <f>IF(Transport!$H$4="Multi-unit Residential",Data!E679,IF(Transport!$H$4="Education",Data!AM679,IF(Transport!$H$4="Mixed-use Building",X682,Data!V679)))</f>
        <v>0</v>
      </c>
      <c r="F678">
        <f>IF(Transport!$H$4="Multi-unit Residential",Data!F679,IF(Transport!$H$4="Education",Data!AN679,IF(Transport!$H$4="Mixed-use Building",Y682,Data!W679)))</f>
        <v>0</v>
      </c>
      <c r="G678">
        <f>IF(Transport!$H$4="Multi-unit Residential",Data!G679,IF(Transport!$H$4="Education",Data!AO679,IF(Transport!$H$4="Mixed-use Building",Z682,Data!X679)))</f>
        <v>0</v>
      </c>
      <c r="H678">
        <f>IF(Transport!$H$4="Multi-unit Residential",Data!H679,IF(Transport!$H$4="Education",Data!AP679,IF(Transport!$H$4="Mixed-use Building",AA682,Data!Y679)))</f>
        <v>0.89</v>
      </c>
      <c r="I678">
        <f>IF(Transport!$H$4="Multi-unit Residential",Data!I679,IF(Transport!$H$4="Education",Data!AQ679,IF(Transport!$H$4="Mixed-use Building",AB682,Data!Z679)))</f>
        <v>0</v>
      </c>
      <c r="J678">
        <f>IF(Transport!$H$4="Multi-unit Residential",Data!J679,IF(Transport!$H$4="Education",Data!AR679,IF(Transport!$H$4="Mixed-use Building",AC682,Data!AA679)))</f>
        <v>0</v>
      </c>
      <c r="K678">
        <f>IF(Transport!$H$4="Multi-unit Residential",Data!K679,IF(Transport!$H$4="Education",Data!AS679,IF(Transport!$H$4="Mixed-use Building",AD682,Data!AB679)))</f>
        <v>0</v>
      </c>
      <c r="L678">
        <f>IF(Transport!$H$4="Multi-unit Residential",Data!L679,IF(Transport!$H$4="Education",Data!AT679,IF(Transport!$H$4="Mixed-use Building",AE682,Data!AC679)))</f>
        <v>0.11</v>
      </c>
      <c r="M678">
        <f>IF(Transport!$H$4="Multi-unit Residential",Data!M679,IF(Transport!$H$4="Education",Data!AU679,IF(Transport!$H$4="Mixed-use Building",AF682,Data!AD679)))</f>
        <v>0.02</v>
      </c>
      <c r="N678">
        <f>IF(Transport!$H$4="Multi-unit Residential",Data!N679,IF(Transport!$H$4="Education",Data!AV679,IF(Transport!$H$4="Mixed-use Building",AG682,Data!AE679)))</f>
        <v>2.90708657569854</v>
      </c>
      <c r="O678">
        <f>IF(Transport!$H$4="Multi-unit Residential",Data!O679,IF(Transport!$H$4="Education",Data!AW679,IF(Transport!$H$4="Mixed-use Building",AH682,Data!AF679)))</f>
        <v>175.54353689999999</v>
      </c>
      <c r="P678">
        <f>IF(Transport!$H$4="Multi-unit Residential",Data!P679,IF(Transport!$H$4="Education",Data!AX679,IF(Transport!$H$4="Mixed-use Building",AI682,Data!AG679)))</f>
        <v>-37.238193350000003</v>
      </c>
    </row>
    <row r="679" spans="1:16" x14ac:dyDescent="0.55000000000000004">
      <c r="A679">
        <f>IF(Transport!$H$4="Multi-unit Residential",Data!A680,IF(Transport!$H$4="Education",Data!AI680,IF(Transport!$H$4="Mixed-use Building",T683,Data!R680)))</f>
        <v>168900</v>
      </c>
      <c r="B679" t="str">
        <f>IF(Transport!$H$4="Multi-unit Residential",Data!B680,IF(Transport!$H$4="Education",Data!AJ680,IF(Transport!$H$4="Mixed-use Building",U683,Data!S680)))</f>
        <v>Ngatea</v>
      </c>
      <c r="C679" t="str">
        <f>IF(Transport!$H$4="Multi-unit Residential",Data!C680,IF(Transport!$H$4="Education",Data!AK680,IF(Transport!$H$4="Mixed-use Building",V683,Data!T680)))</f>
        <v>New Zealand</v>
      </c>
      <c r="D679">
        <f>IF(Transport!$H$4="Multi-unit Residential",Data!D680,IF(Transport!$H$4="Education",Data!AL680,IF(Transport!$H$4="Mixed-use Building",W683,Data!U680)))</f>
        <v>0</v>
      </c>
      <c r="E679">
        <f>IF(Transport!$H$4="Multi-unit Residential",Data!E680,IF(Transport!$H$4="Education",Data!AM680,IF(Transport!$H$4="Mixed-use Building",X683,Data!V680)))</f>
        <v>0</v>
      </c>
      <c r="F679">
        <f>IF(Transport!$H$4="Multi-unit Residential",Data!F680,IF(Transport!$H$4="Education",Data!AN680,IF(Transport!$H$4="Mixed-use Building",Y683,Data!W680)))</f>
        <v>0</v>
      </c>
      <c r="G679">
        <f>IF(Transport!$H$4="Multi-unit Residential",Data!G680,IF(Transport!$H$4="Education",Data!AO680,IF(Transport!$H$4="Mixed-use Building",Z683,Data!X680)))</f>
        <v>0</v>
      </c>
      <c r="H679">
        <f>IF(Transport!$H$4="Multi-unit Residential",Data!H680,IF(Transport!$H$4="Education",Data!AP680,IF(Transport!$H$4="Mixed-use Building",AA683,Data!Y680)))</f>
        <v>0.87</v>
      </c>
      <c r="I679">
        <f>IF(Transport!$H$4="Multi-unit Residential",Data!I680,IF(Transport!$H$4="Education",Data!AQ680,IF(Transport!$H$4="Mixed-use Building",AB683,Data!Z680)))</f>
        <v>0</v>
      </c>
      <c r="J679">
        <f>IF(Transport!$H$4="Multi-unit Residential",Data!J680,IF(Transport!$H$4="Education",Data!AR680,IF(Transport!$H$4="Mixed-use Building",AC683,Data!AA680)))</f>
        <v>0</v>
      </c>
      <c r="K679">
        <f>IF(Transport!$H$4="Multi-unit Residential",Data!K680,IF(Transport!$H$4="Education",Data!AS680,IF(Transport!$H$4="Mixed-use Building",AD683,Data!AB680)))</f>
        <v>0</v>
      </c>
      <c r="L679">
        <f>IF(Transport!$H$4="Multi-unit Residential",Data!L680,IF(Transport!$H$4="Education",Data!AT680,IF(Transport!$H$4="Mixed-use Building",AE683,Data!AC680)))</f>
        <v>0.13</v>
      </c>
      <c r="M679">
        <f>IF(Transport!$H$4="Multi-unit Residential",Data!M680,IF(Transport!$H$4="Education",Data!AU680,IF(Transport!$H$4="Mixed-use Building",AF683,Data!AD680)))</f>
        <v>0.02</v>
      </c>
      <c r="N679">
        <f>IF(Transport!$H$4="Multi-unit Residential",Data!N680,IF(Transport!$H$4="Education",Data!AV680,IF(Transport!$H$4="Mixed-use Building",AG683,Data!AE680)))</f>
        <v>5.6949304953653499</v>
      </c>
      <c r="O679">
        <f>IF(Transport!$H$4="Multi-unit Residential",Data!O680,IF(Transport!$H$4="Education",Data!AW680,IF(Transport!$H$4="Mixed-use Building",AH683,Data!AF680)))</f>
        <v>175.4915105</v>
      </c>
      <c r="P679">
        <f>IF(Transport!$H$4="Multi-unit Residential",Data!P680,IF(Transport!$H$4="Education",Data!AX680,IF(Transport!$H$4="Mixed-use Building",AI683,Data!AG680)))</f>
        <v>-37.27899729</v>
      </c>
    </row>
    <row r="680" spans="1:16" x14ac:dyDescent="0.55000000000000004">
      <c r="A680">
        <f>IF(Transport!$H$4="Multi-unit Residential",Data!A681,IF(Transport!$H$4="Education",Data!AI681,IF(Transport!$H$4="Mixed-use Building",T684,Data!R681)))</f>
        <v>169000</v>
      </c>
      <c r="B680" t="str">
        <f>IF(Transport!$H$4="Multi-unit Residential",Data!B681,IF(Transport!$H$4="Education",Data!AJ681,IF(Transport!$H$4="Mixed-use Building",U684,Data!S681)))</f>
        <v>Hauraki Plains South</v>
      </c>
      <c r="C680" t="str">
        <f>IF(Transport!$H$4="Multi-unit Residential",Data!C681,IF(Transport!$H$4="Education",Data!AK681,IF(Transport!$H$4="Mixed-use Building",V684,Data!T681)))</f>
        <v>New Zealand</v>
      </c>
      <c r="D680">
        <f>IF(Transport!$H$4="Multi-unit Residential",Data!D681,IF(Transport!$H$4="Education",Data!AL681,IF(Transport!$H$4="Mixed-use Building",W684,Data!U681)))</f>
        <v>0</v>
      </c>
      <c r="E680">
        <f>IF(Transport!$H$4="Multi-unit Residential",Data!E681,IF(Transport!$H$4="Education",Data!AM681,IF(Transport!$H$4="Mixed-use Building",X684,Data!V681)))</f>
        <v>0</v>
      </c>
      <c r="F680">
        <f>IF(Transport!$H$4="Multi-unit Residential",Data!F681,IF(Transport!$H$4="Education",Data!AN681,IF(Transport!$H$4="Mixed-use Building",Y684,Data!W681)))</f>
        <v>0</v>
      </c>
      <c r="G680">
        <f>IF(Transport!$H$4="Multi-unit Residential",Data!G681,IF(Transport!$H$4="Education",Data!AO681,IF(Transport!$H$4="Mixed-use Building",Z684,Data!X681)))</f>
        <v>0</v>
      </c>
      <c r="H680">
        <f>IF(Transport!$H$4="Multi-unit Residential",Data!H681,IF(Transport!$H$4="Education",Data!AP681,IF(Transport!$H$4="Mixed-use Building",AA684,Data!Y681)))</f>
        <v>0.89</v>
      </c>
      <c r="I680">
        <f>IF(Transport!$H$4="Multi-unit Residential",Data!I681,IF(Transport!$H$4="Education",Data!AQ681,IF(Transport!$H$4="Mixed-use Building",AB684,Data!Z681)))</f>
        <v>0</v>
      </c>
      <c r="J680">
        <f>IF(Transport!$H$4="Multi-unit Residential",Data!J681,IF(Transport!$H$4="Education",Data!AR681,IF(Transport!$H$4="Mixed-use Building",AC684,Data!AA681)))</f>
        <v>0</v>
      </c>
      <c r="K680">
        <f>IF(Transport!$H$4="Multi-unit Residential",Data!K681,IF(Transport!$H$4="Education",Data!AS681,IF(Transport!$H$4="Mixed-use Building",AD684,Data!AB681)))</f>
        <v>0</v>
      </c>
      <c r="L680">
        <f>IF(Transport!$H$4="Multi-unit Residential",Data!L681,IF(Transport!$H$4="Education",Data!AT681,IF(Transport!$H$4="Mixed-use Building",AE684,Data!AC681)))</f>
        <v>0.11</v>
      </c>
      <c r="M680">
        <f>IF(Transport!$H$4="Multi-unit Residential",Data!M681,IF(Transport!$H$4="Education",Data!AU681,IF(Transport!$H$4="Mixed-use Building",AF684,Data!AD681)))</f>
        <v>0.02</v>
      </c>
      <c r="N680">
        <f>IF(Transport!$H$4="Multi-unit Residential",Data!N681,IF(Transport!$H$4="Education",Data!AV681,IF(Transport!$H$4="Mixed-use Building",AG684,Data!AE681)))</f>
        <v>5.8575665090964897</v>
      </c>
      <c r="O680">
        <f>IF(Transport!$H$4="Multi-unit Residential",Data!O681,IF(Transport!$H$4="Education",Data!AW681,IF(Transport!$H$4="Mixed-use Building",AH684,Data!AF681)))</f>
        <v>175.48248559999999</v>
      </c>
      <c r="P680">
        <f>IF(Transport!$H$4="Multi-unit Residential",Data!P681,IF(Transport!$H$4="Education",Data!AX681,IF(Transport!$H$4="Mixed-use Building",AI684,Data!AG681)))</f>
        <v>-37.355291999999999</v>
      </c>
    </row>
    <row r="681" spans="1:16" x14ac:dyDescent="0.55000000000000004">
      <c r="A681">
        <f>IF(Transport!$H$4="Multi-unit Residential",Data!A682,IF(Transport!$H$4="Education",Data!AI682,IF(Transport!$H$4="Mixed-use Building",T685,Data!R682)))</f>
        <v>169100</v>
      </c>
      <c r="B681" t="str">
        <f>IF(Transport!$H$4="Multi-unit Residential",Data!B682,IF(Transport!$H$4="Education",Data!AJ682,IF(Transport!$H$4="Mixed-use Building",U685,Data!S682)))</f>
        <v>Paeroa Rural</v>
      </c>
      <c r="C681" t="str">
        <f>IF(Transport!$H$4="Multi-unit Residential",Data!C682,IF(Transport!$H$4="Education",Data!AK682,IF(Transport!$H$4="Mixed-use Building",V685,Data!T682)))</f>
        <v>New Zealand</v>
      </c>
      <c r="D681">
        <f>IF(Transport!$H$4="Multi-unit Residential",Data!D682,IF(Transport!$H$4="Education",Data!AL682,IF(Transport!$H$4="Mixed-use Building",W685,Data!U682)))</f>
        <v>0</v>
      </c>
      <c r="E681">
        <f>IF(Transport!$H$4="Multi-unit Residential",Data!E682,IF(Transport!$H$4="Education",Data!AM682,IF(Transport!$H$4="Mixed-use Building",X685,Data!V682)))</f>
        <v>0</v>
      </c>
      <c r="F681">
        <f>IF(Transport!$H$4="Multi-unit Residential",Data!F682,IF(Transport!$H$4="Education",Data!AN682,IF(Transport!$H$4="Mixed-use Building",Y685,Data!W682)))</f>
        <v>0</v>
      </c>
      <c r="G681">
        <f>IF(Transport!$H$4="Multi-unit Residential",Data!G682,IF(Transport!$H$4="Education",Data!AO682,IF(Transport!$H$4="Mixed-use Building",Z685,Data!X682)))</f>
        <v>0</v>
      </c>
      <c r="H681">
        <f>IF(Transport!$H$4="Multi-unit Residential",Data!H682,IF(Transport!$H$4="Education",Data!AP682,IF(Transport!$H$4="Mixed-use Building",AA685,Data!Y682)))</f>
        <v>0.95</v>
      </c>
      <c r="I681">
        <f>IF(Transport!$H$4="Multi-unit Residential",Data!I682,IF(Transport!$H$4="Education",Data!AQ682,IF(Transport!$H$4="Mixed-use Building",AB685,Data!Z682)))</f>
        <v>0</v>
      </c>
      <c r="J681">
        <f>IF(Transport!$H$4="Multi-unit Residential",Data!J682,IF(Transport!$H$4="Education",Data!AR682,IF(Transport!$H$4="Mixed-use Building",AC685,Data!AA682)))</f>
        <v>0</v>
      </c>
      <c r="K681">
        <f>IF(Transport!$H$4="Multi-unit Residential",Data!K682,IF(Transport!$H$4="Education",Data!AS682,IF(Transport!$H$4="Mixed-use Building",AD685,Data!AB682)))</f>
        <v>0</v>
      </c>
      <c r="L681">
        <f>IF(Transport!$H$4="Multi-unit Residential",Data!L682,IF(Transport!$H$4="Education",Data!AT682,IF(Transport!$H$4="Mixed-use Building",AE685,Data!AC682)))</f>
        <v>0.05</v>
      </c>
      <c r="M681">
        <f>IF(Transport!$H$4="Multi-unit Residential",Data!M682,IF(Transport!$H$4="Education",Data!AU682,IF(Transport!$H$4="Mixed-use Building",AF685,Data!AD682)))</f>
        <v>0.02</v>
      </c>
      <c r="N681">
        <f>IF(Transport!$H$4="Multi-unit Residential",Data!N682,IF(Transport!$H$4="Education",Data!AV682,IF(Transport!$H$4="Mixed-use Building",AG685,Data!AE682)))</f>
        <v>1.6733133690297799</v>
      </c>
      <c r="O681">
        <f>IF(Transport!$H$4="Multi-unit Residential",Data!O682,IF(Transport!$H$4="Education",Data!AW682,IF(Transport!$H$4="Mixed-use Building",AH685,Data!AF682)))</f>
        <v>175.665685</v>
      </c>
      <c r="P681">
        <f>IF(Transport!$H$4="Multi-unit Residential",Data!P682,IF(Transport!$H$4="Education",Data!AX682,IF(Transport!$H$4="Mixed-use Building",AI685,Data!AG682)))</f>
        <v>-37.367299819999999</v>
      </c>
    </row>
    <row r="682" spans="1:16" x14ac:dyDescent="0.55000000000000004">
      <c r="A682">
        <f>IF(Transport!$H$4="Multi-unit Residential",Data!A683,IF(Transport!$H$4="Education",Data!AI683,IF(Transport!$H$4="Mixed-use Building",T686,Data!R683)))</f>
        <v>169200</v>
      </c>
      <c r="B682" t="str">
        <f>IF(Transport!$H$4="Multi-unit Residential",Data!B683,IF(Transport!$H$4="Education",Data!AJ683,IF(Transport!$H$4="Mixed-use Building",U686,Data!S683)))</f>
        <v>Paeroa</v>
      </c>
      <c r="C682" t="str">
        <f>IF(Transport!$H$4="Multi-unit Residential",Data!C683,IF(Transport!$H$4="Education",Data!AK683,IF(Transport!$H$4="Mixed-use Building",V686,Data!T683)))</f>
        <v>New Zealand</v>
      </c>
      <c r="D682">
        <f>IF(Transport!$H$4="Multi-unit Residential",Data!D683,IF(Transport!$H$4="Education",Data!AL683,IF(Transport!$H$4="Mixed-use Building",W686,Data!U683)))</f>
        <v>0</v>
      </c>
      <c r="E682">
        <f>IF(Transport!$H$4="Multi-unit Residential",Data!E683,IF(Transport!$H$4="Education",Data!AM683,IF(Transport!$H$4="Mixed-use Building",X686,Data!V683)))</f>
        <v>0</v>
      </c>
      <c r="F682">
        <f>IF(Transport!$H$4="Multi-unit Residential",Data!F683,IF(Transport!$H$4="Education",Data!AN683,IF(Transport!$H$4="Mixed-use Building",Y686,Data!W683)))</f>
        <v>0</v>
      </c>
      <c r="G682">
        <f>IF(Transport!$H$4="Multi-unit Residential",Data!G683,IF(Transport!$H$4="Education",Data!AO683,IF(Transport!$H$4="Mixed-use Building",Z686,Data!X683)))</f>
        <v>0</v>
      </c>
      <c r="H682">
        <f>IF(Transport!$H$4="Multi-unit Residential",Data!H683,IF(Transport!$H$4="Education",Data!AP683,IF(Transport!$H$4="Mixed-use Building",AA686,Data!Y683)))</f>
        <v>0.89</v>
      </c>
      <c r="I682">
        <f>IF(Transport!$H$4="Multi-unit Residential",Data!I683,IF(Transport!$H$4="Education",Data!AQ683,IF(Transport!$H$4="Mixed-use Building",AB686,Data!Z683)))</f>
        <v>0.02</v>
      </c>
      <c r="J682">
        <f>IF(Transport!$H$4="Multi-unit Residential",Data!J683,IF(Transport!$H$4="Education",Data!AR683,IF(Transport!$H$4="Mixed-use Building",AC686,Data!AA683)))</f>
        <v>0</v>
      </c>
      <c r="K682">
        <f>IF(Transport!$H$4="Multi-unit Residential",Data!K683,IF(Transport!$H$4="Education",Data!AS683,IF(Transport!$H$4="Mixed-use Building",AD686,Data!AB683)))</f>
        <v>0.02</v>
      </c>
      <c r="L682">
        <f>IF(Transport!$H$4="Multi-unit Residential",Data!L683,IF(Transport!$H$4="Education",Data!AT683,IF(Transport!$H$4="Mixed-use Building",AE686,Data!AC683)))</f>
        <v>7.0000000000000007E-2</v>
      </c>
      <c r="M682">
        <f>IF(Transport!$H$4="Multi-unit Residential",Data!M683,IF(Transport!$H$4="Education",Data!AU683,IF(Transport!$H$4="Mixed-use Building",AF686,Data!AD683)))</f>
        <v>0.02</v>
      </c>
      <c r="N682">
        <f>IF(Transport!$H$4="Multi-unit Residential",Data!N683,IF(Transport!$H$4="Education",Data!AV683,IF(Transport!$H$4="Mixed-use Building",AG686,Data!AE683)))</f>
        <v>6.1006260764400499</v>
      </c>
      <c r="O682">
        <f>IF(Transport!$H$4="Multi-unit Residential",Data!O683,IF(Transport!$H$4="Education",Data!AW683,IF(Transport!$H$4="Mixed-use Building",AH686,Data!AF683)))</f>
        <v>175.6739369</v>
      </c>
      <c r="P682">
        <f>IF(Transport!$H$4="Multi-unit Residential",Data!P683,IF(Transport!$H$4="Education",Data!AX683,IF(Transport!$H$4="Mixed-use Building",AI686,Data!AG683)))</f>
        <v>-37.375352560000003</v>
      </c>
    </row>
    <row r="683" spans="1:16" x14ac:dyDescent="0.55000000000000004">
      <c r="A683">
        <f>IF(Transport!$H$4="Multi-unit Residential",Data!A684,IF(Transport!$H$4="Education",Data!AI684,IF(Transport!$H$4="Mixed-use Building",T687,Data!R684)))</f>
        <v>169300</v>
      </c>
      <c r="B683" t="str">
        <f>IF(Transport!$H$4="Multi-unit Residential",Data!B684,IF(Transport!$H$4="Education",Data!AJ684,IF(Transport!$H$4="Mixed-use Building",U687,Data!S684)))</f>
        <v>Waihi Rural</v>
      </c>
      <c r="C683" t="str">
        <f>IF(Transport!$H$4="Multi-unit Residential",Data!C684,IF(Transport!$H$4="Education",Data!AK684,IF(Transport!$H$4="Mixed-use Building",V687,Data!T684)))</f>
        <v>New Zealand</v>
      </c>
      <c r="D683">
        <f>IF(Transport!$H$4="Multi-unit Residential",Data!D684,IF(Transport!$H$4="Education",Data!AL684,IF(Transport!$H$4="Mixed-use Building",W687,Data!U684)))</f>
        <v>0</v>
      </c>
      <c r="E683">
        <f>IF(Transport!$H$4="Multi-unit Residential",Data!E684,IF(Transport!$H$4="Education",Data!AM684,IF(Transport!$H$4="Mixed-use Building",X687,Data!V684)))</f>
        <v>0</v>
      </c>
      <c r="F683">
        <f>IF(Transport!$H$4="Multi-unit Residential",Data!F684,IF(Transport!$H$4="Education",Data!AN684,IF(Transport!$H$4="Mixed-use Building",Y687,Data!W684)))</f>
        <v>0</v>
      </c>
      <c r="G683">
        <f>IF(Transport!$H$4="Multi-unit Residential",Data!G684,IF(Transport!$H$4="Education",Data!AO684,IF(Transport!$H$4="Mixed-use Building",Z687,Data!X684)))</f>
        <v>0</v>
      </c>
      <c r="H683">
        <f>IF(Transport!$H$4="Multi-unit Residential",Data!H684,IF(Transport!$H$4="Education",Data!AP684,IF(Transport!$H$4="Mixed-use Building",AA687,Data!Y684)))</f>
        <v>0.96</v>
      </c>
      <c r="I683">
        <f>IF(Transport!$H$4="Multi-unit Residential",Data!I684,IF(Transport!$H$4="Education",Data!AQ684,IF(Transport!$H$4="Mixed-use Building",AB687,Data!Z684)))</f>
        <v>0</v>
      </c>
      <c r="J683">
        <f>IF(Transport!$H$4="Multi-unit Residential",Data!J684,IF(Transport!$H$4="Education",Data!AR684,IF(Transport!$H$4="Mixed-use Building",AC687,Data!AA684)))</f>
        <v>0</v>
      </c>
      <c r="K683">
        <f>IF(Transport!$H$4="Multi-unit Residential",Data!K684,IF(Transport!$H$4="Education",Data!AS684,IF(Transport!$H$4="Mixed-use Building",AD687,Data!AB684)))</f>
        <v>0</v>
      </c>
      <c r="L683">
        <f>IF(Transport!$H$4="Multi-unit Residential",Data!L684,IF(Transport!$H$4="Education",Data!AT684,IF(Transport!$H$4="Mixed-use Building",AE687,Data!AC684)))</f>
        <v>0.04</v>
      </c>
      <c r="M683">
        <f>IF(Transport!$H$4="Multi-unit Residential",Data!M684,IF(Transport!$H$4="Education",Data!AU684,IF(Transport!$H$4="Mixed-use Building",AF687,Data!AD684)))</f>
        <v>0.02</v>
      </c>
      <c r="N683">
        <f>IF(Transport!$H$4="Multi-unit Residential",Data!N684,IF(Transport!$H$4="Education",Data!AV684,IF(Transport!$H$4="Mixed-use Building",AG687,Data!AE684)))</f>
        <v>2.0895461281485299</v>
      </c>
      <c r="O683">
        <f>IF(Transport!$H$4="Multi-unit Residential",Data!O684,IF(Transport!$H$4="Education",Data!AW684,IF(Transport!$H$4="Mixed-use Building",AH687,Data!AF684)))</f>
        <v>175.83168889999999</v>
      </c>
      <c r="P683">
        <f>IF(Transport!$H$4="Multi-unit Residential",Data!P684,IF(Transport!$H$4="Education",Data!AX684,IF(Transport!$H$4="Mixed-use Building",AI687,Data!AG684)))</f>
        <v>-37.388537139999997</v>
      </c>
    </row>
    <row r="684" spans="1:16" x14ac:dyDescent="0.55000000000000004">
      <c r="A684">
        <f>IF(Transport!$H$4="Multi-unit Residential",Data!A685,IF(Transport!$H$4="Education",Data!AI685,IF(Transport!$H$4="Mixed-use Building",T688,Data!R685)))</f>
        <v>169400</v>
      </c>
      <c r="B684" t="str">
        <f>IF(Transport!$H$4="Multi-unit Residential",Data!B685,IF(Transport!$H$4="Education",Data!AJ685,IF(Transport!$H$4="Mixed-use Building",U688,Data!S685)))</f>
        <v>Waihi North</v>
      </c>
      <c r="C684" t="str">
        <f>IF(Transport!$H$4="Multi-unit Residential",Data!C685,IF(Transport!$H$4="Education",Data!AK685,IF(Transport!$H$4="Mixed-use Building",V688,Data!T685)))</f>
        <v>New Zealand</v>
      </c>
      <c r="D684">
        <f>IF(Transport!$H$4="Multi-unit Residential",Data!D685,IF(Transport!$H$4="Education",Data!AL685,IF(Transport!$H$4="Mixed-use Building",W688,Data!U685)))</f>
        <v>0</v>
      </c>
      <c r="E684">
        <f>IF(Transport!$H$4="Multi-unit Residential",Data!E685,IF(Transport!$H$4="Education",Data!AM685,IF(Transport!$H$4="Mixed-use Building",X688,Data!V685)))</f>
        <v>0</v>
      </c>
      <c r="F684">
        <f>IF(Transport!$H$4="Multi-unit Residential",Data!F685,IF(Transport!$H$4="Education",Data!AN685,IF(Transport!$H$4="Mixed-use Building",Y688,Data!W685)))</f>
        <v>0</v>
      </c>
      <c r="G684">
        <f>IF(Transport!$H$4="Multi-unit Residential",Data!G685,IF(Transport!$H$4="Education",Data!AO685,IF(Transport!$H$4="Mixed-use Building",Z688,Data!X685)))</f>
        <v>0</v>
      </c>
      <c r="H684">
        <f>IF(Transport!$H$4="Multi-unit Residential",Data!H685,IF(Transport!$H$4="Education",Data!AP685,IF(Transport!$H$4="Mixed-use Building",AA688,Data!Y685)))</f>
        <v>0.9</v>
      </c>
      <c r="I684">
        <f>IF(Transport!$H$4="Multi-unit Residential",Data!I685,IF(Transport!$H$4="Education",Data!AQ685,IF(Transport!$H$4="Mixed-use Building",AB688,Data!Z685)))</f>
        <v>0</v>
      </c>
      <c r="J684">
        <f>IF(Transport!$H$4="Multi-unit Residential",Data!J685,IF(Transport!$H$4="Education",Data!AR685,IF(Transport!$H$4="Mixed-use Building",AC688,Data!AA685)))</f>
        <v>0</v>
      </c>
      <c r="K684">
        <f>IF(Transport!$H$4="Multi-unit Residential",Data!K685,IF(Transport!$H$4="Education",Data!AS685,IF(Transport!$H$4="Mixed-use Building",AD688,Data!AB685)))</f>
        <v>0</v>
      </c>
      <c r="L684">
        <f>IF(Transport!$H$4="Multi-unit Residential",Data!L685,IF(Transport!$H$4="Education",Data!AT685,IF(Transport!$H$4="Mixed-use Building",AE688,Data!AC685)))</f>
        <v>0.1</v>
      </c>
      <c r="M684">
        <f>IF(Transport!$H$4="Multi-unit Residential",Data!M685,IF(Transport!$H$4="Education",Data!AU685,IF(Transport!$H$4="Mixed-use Building",AF688,Data!AD685)))</f>
        <v>0.02</v>
      </c>
      <c r="N684">
        <f>IF(Transport!$H$4="Multi-unit Residential",Data!N685,IF(Transport!$H$4="Education",Data!AV685,IF(Transport!$H$4="Mixed-use Building",AG688,Data!AE685)))</f>
        <v>3.7503648460458399</v>
      </c>
      <c r="O684">
        <f>IF(Transport!$H$4="Multi-unit Residential",Data!O685,IF(Transport!$H$4="Education",Data!AW685,IF(Transport!$H$4="Mixed-use Building",AH688,Data!AF685)))</f>
        <v>175.83321799999999</v>
      </c>
      <c r="P684">
        <f>IF(Transport!$H$4="Multi-unit Residential",Data!P685,IF(Transport!$H$4="Education",Data!AX685,IF(Transport!$H$4="Mixed-use Building",AI688,Data!AG685)))</f>
        <v>-37.387933789999998</v>
      </c>
    </row>
    <row r="685" spans="1:16" x14ac:dyDescent="0.55000000000000004">
      <c r="A685">
        <f>IF(Transport!$H$4="Multi-unit Residential",Data!A686,IF(Transport!$H$4="Education",Data!AI686,IF(Transport!$H$4="Mixed-use Building",T689,Data!R686)))</f>
        <v>169500</v>
      </c>
      <c r="B685" t="str">
        <f>IF(Transport!$H$4="Multi-unit Residential",Data!B686,IF(Transport!$H$4="Education",Data!AJ686,IF(Transport!$H$4="Mixed-use Building",U689,Data!S686)))</f>
        <v>Waihi East</v>
      </c>
      <c r="C685" t="str">
        <f>IF(Transport!$H$4="Multi-unit Residential",Data!C686,IF(Transport!$H$4="Education",Data!AK686,IF(Transport!$H$4="Mixed-use Building",V689,Data!T686)))</f>
        <v>New Zealand</v>
      </c>
      <c r="D685">
        <f>IF(Transport!$H$4="Multi-unit Residential",Data!D686,IF(Transport!$H$4="Education",Data!AL686,IF(Transport!$H$4="Mixed-use Building",W689,Data!U686)))</f>
        <v>0</v>
      </c>
      <c r="E685">
        <f>IF(Transport!$H$4="Multi-unit Residential",Data!E686,IF(Transport!$H$4="Education",Data!AM686,IF(Transport!$H$4="Mixed-use Building",X689,Data!V686)))</f>
        <v>0</v>
      </c>
      <c r="F685">
        <f>IF(Transport!$H$4="Multi-unit Residential",Data!F686,IF(Transport!$H$4="Education",Data!AN686,IF(Transport!$H$4="Mixed-use Building",Y689,Data!W686)))</f>
        <v>0</v>
      </c>
      <c r="G685">
        <f>IF(Transport!$H$4="Multi-unit Residential",Data!G686,IF(Transport!$H$4="Education",Data!AO686,IF(Transport!$H$4="Mixed-use Building",Z689,Data!X686)))</f>
        <v>0</v>
      </c>
      <c r="H685">
        <f>IF(Transport!$H$4="Multi-unit Residential",Data!H686,IF(Transport!$H$4="Education",Data!AP686,IF(Transport!$H$4="Mixed-use Building",AA689,Data!Y686)))</f>
        <v>1</v>
      </c>
      <c r="I685">
        <f>IF(Transport!$H$4="Multi-unit Residential",Data!I686,IF(Transport!$H$4="Education",Data!AQ686,IF(Transport!$H$4="Mixed-use Building",AB689,Data!Z686)))</f>
        <v>0</v>
      </c>
      <c r="J685">
        <f>IF(Transport!$H$4="Multi-unit Residential",Data!J686,IF(Transport!$H$4="Education",Data!AR686,IF(Transport!$H$4="Mixed-use Building",AC689,Data!AA686)))</f>
        <v>0</v>
      </c>
      <c r="K685">
        <f>IF(Transport!$H$4="Multi-unit Residential",Data!K686,IF(Transport!$H$4="Education",Data!AS686,IF(Transport!$H$4="Mixed-use Building",AD689,Data!AB686)))</f>
        <v>0</v>
      </c>
      <c r="L685">
        <f>IF(Transport!$H$4="Multi-unit Residential",Data!L686,IF(Transport!$H$4="Education",Data!AT686,IF(Transport!$H$4="Mixed-use Building",AE689,Data!AC686)))</f>
        <v>0</v>
      </c>
      <c r="M685">
        <f>IF(Transport!$H$4="Multi-unit Residential",Data!M686,IF(Transport!$H$4="Education",Data!AU686,IF(Transport!$H$4="Mixed-use Building",AF689,Data!AD686)))</f>
        <v>0.02</v>
      </c>
      <c r="N685">
        <f>IF(Transport!$H$4="Multi-unit Residential",Data!N686,IF(Transport!$H$4="Education",Data!AV686,IF(Transport!$H$4="Mixed-use Building",AG689,Data!AE686)))</f>
        <v>2.89657096194192</v>
      </c>
      <c r="O685">
        <f>IF(Transport!$H$4="Multi-unit Residential",Data!O686,IF(Transport!$H$4="Education",Data!AW686,IF(Transport!$H$4="Mixed-use Building",AH689,Data!AF686)))</f>
        <v>175.85404249999999</v>
      </c>
      <c r="P685">
        <f>IF(Transport!$H$4="Multi-unit Residential",Data!P686,IF(Transport!$H$4="Education",Data!AX686,IF(Transport!$H$4="Mixed-use Building",AI689,Data!AG686)))</f>
        <v>-37.380351879999999</v>
      </c>
    </row>
    <row r="686" spans="1:16" x14ac:dyDescent="0.55000000000000004">
      <c r="A686">
        <f>IF(Transport!$H$4="Multi-unit Residential",Data!A687,IF(Transport!$H$4="Education",Data!AI687,IF(Transport!$H$4="Mixed-use Building",T690,Data!R687)))</f>
        <v>169600</v>
      </c>
      <c r="B686" t="str">
        <f>IF(Transport!$H$4="Multi-unit Residential",Data!B687,IF(Transport!$H$4="Education",Data!AJ687,IF(Transport!$H$4="Mixed-use Building",U690,Data!S687)))</f>
        <v>Waihi South</v>
      </c>
      <c r="C686" t="str">
        <f>IF(Transport!$H$4="Multi-unit Residential",Data!C687,IF(Transport!$H$4="Education",Data!AK687,IF(Transport!$H$4="Mixed-use Building",V690,Data!T687)))</f>
        <v>New Zealand</v>
      </c>
      <c r="D686">
        <f>IF(Transport!$H$4="Multi-unit Residential",Data!D687,IF(Transport!$H$4="Education",Data!AL687,IF(Transport!$H$4="Mixed-use Building",W690,Data!U687)))</f>
        <v>0</v>
      </c>
      <c r="E686">
        <f>IF(Transport!$H$4="Multi-unit Residential",Data!E687,IF(Transport!$H$4="Education",Data!AM687,IF(Transport!$H$4="Mixed-use Building",X690,Data!V687)))</f>
        <v>0</v>
      </c>
      <c r="F686">
        <f>IF(Transport!$H$4="Multi-unit Residential",Data!F687,IF(Transport!$H$4="Education",Data!AN687,IF(Transport!$H$4="Mixed-use Building",Y690,Data!W687)))</f>
        <v>0</v>
      </c>
      <c r="G686">
        <f>IF(Transport!$H$4="Multi-unit Residential",Data!G687,IF(Transport!$H$4="Education",Data!AO687,IF(Transport!$H$4="Mixed-use Building",Z690,Data!X687)))</f>
        <v>0</v>
      </c>
      <c r="H686">
        <f>IF(Transport!$H$4="Multi-unit Residential",Data!H687,IF(Transport!$H$4="Education",Data!AP687,IF(Transport!$H$4="Mixed-use Building",AA690,Data!Y687)))</f>
        <v>0.9</v>
      </c>
      <c r="I686">
        <f>IF(Transport!$H$4="Multi-unit Residential",Data!I687,IF(Transport!$H$4="Education",Data!AQ687,IF(Transport!$H$4="Mixed-use Building",AB690,Data!Z687)))</f>
        <v>0.01</v>
      </c>
      <c r="J686">
        <f>IF(Transport!$H$4="Multi-unit Residential",Data!J687,IF(Transport!$H$4="Education",Data!AR687,IF(Transport!$H$4="Mixed-use Building",AC690,Data!AA687)))</f>
        <v>0</v>
      </c>
      <c r="K686">
        <f>IF(Transport!$H$4="Multi-unit Residential",Data!K687,IF(Transport!$H$4="Education",Data!AS687,IF(Transport!$H$4="Mixed-use Building",AD690,Data!AB687)))</f>
        <v>0.01</v>
      </c>
      <c r="L686">
        <f>IF(Transport!$H$4="Multi-unit Residential",Data!L687,IF(Transport!$H$4="Education",Data!AT687,IF(Transport!$H$4="Mixed-use Building",AE690,Data!AC687)))</f>
        <v>0.08</v>
      </c>
      <c r="M686">
        <f>IF(Transport!$H$4="Multi-unit Residential",Data!M687,IF(Transport!$H$4="Education",Data!AU687,IF(Transport!$H$4="Mixed-use Building",AF690,Data!AD687)))</f>
        <v>0.02</v>
      </c>
      <c r="N686">
        <f>IF(Transport!$H$4="Multi-unit Residential",Data!N687,IF(Transport!$H$4="Education",Data!AV687,IF(Transport!$H$4="Mixed-use Building",AG690,Data!AE687)))</f>
        <v>3.4200385809336802</v>
      </c>
      <c r="O686">
        <f>IF(Transport!$H$4="Multi-unit Residential",Data!O687,IF(Transport!$H$4="Education",Data!AW687,IF(Transport!$H$4="Mixed-use Building",AH690,Data!AF687)))</f>
        <v>175.83752240000001</v>
      </c>
      <c r="P686">
        <f>IF(Transport!$H$4="Multi-unit Residential",Data!P687,IF(Transport!$H$4="Education",Data!AX687,IF(Transport!$H$4="Mixed-use Building",AI690,Data!AG687)))</f>
        <v>-37.397348999999998</v>
      </c>
    </row>
    <row r="687" spans="1:16" x14ac:dyDescent="0.55000000000000004">
      <c r="A687">
        <f>IF(Transport!$H$4="Multi-unit Residential",Data!A688,IF(Transport!$H$4="Education",Data!AI688,IF(Transport!$H$4="Mixed-use Building",T691,Data!R688)))</f>
        <v>169700</v>
      </c>
      <c r="B687" t="str">
        <f>IF(Transport!$H$4="Multi-unit Residential",Data!B688,IF(Transport!$H$4="Education",Data!AJ688,IF(Transport!$H$4="Mixed-use Building",U691,Data!S688)))</f>
        <v>Aka Aka</v>
      </c>
      <c r="C687" t="str">
        <f>IF(Transport!$H$4="Multi-unit Residential",Data!C688,IF(Transport!$H$4="Education",Data!AK688,IF(Transport!$H$4="Mixed-use Building",V691,Data!T688)))</f>
        <v>New Zealand</v>
      </c>
      <c r="D687">
        <f>IF(Transport!$H$4="Multi-unit Residential",Data!D688,IF(Transport!$H$4="Education",Data!AL688,IF(Transport!$H$4="Mixed-use Building",W691,Data!U688)))</f>
        <v>0</v>
      </c>
      <c r="E687">
        <f>IF(Transport!$H$4="Multi-unit Residential",Data!E688,IF(Transport!$H$4="Education",Data!AM688,IF(Transport!$H$4="Mixed-use Building",X691,Data!V688)))</f>
        <v>0</v>
      </c>
      <c r="F687">
        <f>IF(Transport!$H$4="Multi-unit Residential",Data!F688,IF(Transport!$H$4="Education",Data!AN688,IF(Transport!$H$4="Mixed-use Building",Y691,Data!W688)))</f>
        <v>0</v>
      </c>
      <c r="G687">
        <f>IF(Transport!$H$4="Multi-unit Residential",Data!G688,IF(Transport!$H$4="Education",Data!AO688,IF(Transport!$H$4="Mixed-use Building",Z691,Data!X688)))</f>
        <v>0</v>
      </c>
      <c r="H687">
        <f>IF(Transport!$H$4="Multi-unit Residential",Data!H688,IF(Transport!$H$4="Education",Data!AP688,IF(Transport!$H$4="Mixed-use Building",AA691,Data!Y688)))</f>
        <v>0.92</v>
      </c>
      <c r="I687">
        <f>IF(Transport!$H$4="Multi-unit Residential",Data!I688,IF(Transport!$H$4="Education",Data!AQ688,IF(Transport!$H$4="Mixed-use Building",AB691,Data!Z688)))</f>
        <v>0.04</v>
      </c>
      <c r="J687">
        <f>IF(Transport!$H$4="Multi-unit Residential",Data!J688,IF(Transport!$H$4="Education",Data!AR688,IF(Transport!$H$4="Mixed-use Building",AC691,Data!AA688)))</f>
        <v>0</v>
      </c>
      <c r="K687">
        <f>IF(Transport!$H$4="Multi-unit Residential",Data!K688,IF(Transport!$H$4="Education",Data!AS688,IF(Transport!$H$4="Mixed-use Building",AD691,Data!AB688)))</f>
        <v>0</v>
      </c>
      <c r="L687">
        <f>IF(Transport!$H$4="Multi-unit Residential",Data!L688,IF(Transport!$H$4="Education",Data!AT688,IF(Transport!$H$4="Mixed-use Building",AE691,Data!AC688)))</f>
        <v>0.04</v>
      </c>
      <c r="M687">
        <f>IF(Transport!$H$4="Multi-unit Residential",Data!M688,IF(Transport!$H$4="Education",Data!AU688,IF(Transport!$H$4="Mixed-use Building",AF691,Data!AD688)))</f>
        <v>0.02</v>
      </c>
      <c r="N687">
        <f>IF(Transport!$H$4="Multi-unit Residential",Data!N688,IF(Transport!$H$4="Education",Data!AV688,IF(Transport!$H$4="Mixed-use Building",AG691,Data!AE688)))</f>
        <v>5.1264750454864503</v>
      </c>
      <c r="O687">
        <f>IF(Transport!$H$4="Multi-unit Residential",Data!O688,IF(Transport!$H$4="Education",Data!AW688,IF(Transport!$H$4="Mixed-use Building",AH691,Data!AF688)))</f>
        <v>174.77509209999999</v>
      </c>
      <c r="P687">
        <f>IF(Transport!$H$4="Multi-unit Residential",Data!P688,IF(Transport!$H$4="Education",Data!AX688,IF(Transport!$H$4="Mixed-use Building",AI691,Data!AG688)))</f>
        <v>-37.291327369999998</v>
      </c>
    </row>
    <row r="688" spans="1:16" x14ac:dyDescent="0.55000000000000004">
      <c r="A688">
        <f>IF(Transport!$H$4="Multi-unit Residential",Data!A689,IF(Transport!$H$4="Education",Data!AI689,IF(Transport!$H$4="Mixed-use Building",T692,Data!R689)))</f>
        <v>169800</v>
      </c>
      <c r="B688" t="str">
        <f>IF(Transport!$H$4="Multi-unit Residential",Data!B689,IF(Transport!$H$4="Education",Data!AJ689,IF(Transport!$H$4="Mixed-use Building",U692,Data!S689)))</f>
        <v>Mangatangi</v>
      </c>
      <c r="C688" t="str">
        <f>IF(Transport!$H$4="Multi-unit Residential",Data!C689,IF(Transport!$H$4="Education",Data!AK689,IF(Transport!$H$4="Mixed-use Building",V692,Data!T689)))</f>
        <v>New Zealand</v>
      </c>
      <c r="D688">
        <f>IF(Transport!$H$4="Multi-unit Residential",Data!D689,IF(Transport!$H$4="Education",Data!AL689,IF(Transport!$H$4="Mixed-use Building",W692,Data!U689)))</f>
        <v>0</v>
      </c>
      <c r="E688">
        <f>IF(Transport!$H$4="Multi-unit Residential",Data!E689,IF(Transport!$H$4="Education",Data!AM689,IF(Transport!$H$4="Mixed-use Building",X692,Data!V689)))</f>
        <v>0</v>
      </c>
      <c r="F688">
        <f>IF(Transport!$H$4="Multi-unit Residential",Data!F689,IF(Transport!$H$4="Education",Data!AN689,IF(Transport!$H$4="Mixed-use Building",Y692,Data!W689)))</f>
        <v>0</v>
      </c>
      <c r="G688">
        <f>IF(Transport!$H$4="Multi-unit Residential",Data!G689,IF(Transport!$H$4="Education",Data!AO689,IF(Transport!$H$4="Mixed-use Building",Z692,Data!X689)))</f>
        <v>0</v>
      </c>
      <c r="H688">
        <f>IF(Transport!$H$4="Multi-unit Residential",Data!H689,IF(Transport!$H$4="Education",Data!AP689,IF(Transport!$H$4="Mixed-use Building",AA692,Data!Y689)))</f>
        <v>0.81</v>
      </c>
      <c r="I688">
        <f>IF(Transport!$H$4="Multi-unit Residential",Data!I689,IF(Transport!$H$4="Education",Data!AQ689,IF(Transport!$H$4="Mixed-use Building",AB692,Data!Z689)))</f>
        <v>0</v>
      </c>
      <c r="J688">
        <f>IF(Transport!$H$4="Multi-unit Residential",Data!J689,IF(Transport!$H$4="Education",Data!AR689,IF(Transport!$H$4="Mixed-use Building",AC692,Data!AA689)))</f>
        <v>0</v>
      </c>
      <c r="K688">
        <f>IF(Transport!$H$4="Multi-unit Residential",Data!K689,IF(Transport!$H$4="Education",Data!AS689,IF(Transport!$H$4="Mixed-use Building",AD692,Data!AB689)))</f>
        <v>0</v>
      </c>
      <c r="L688">
        <f>IF(Transport!$H$4="Multi-unit Residential",Data!L689,IF(Transport!$H$4="Education",Data!AT689,IF(Transport!$H$4="Mixed-use Building",AE692,Data!AC689)))</f>
        <v>0.19</v>
      </c>
      <c r="M688">
        <f>IF(Transport!$H$4="Multi-unit Residential",Data!M689,IF(Transport!$H$4="Education",Data!AU689,IF(Transport!$H$4="Mixed-use Building",AF692,Data!AD689)))</f>
        <v>0.02</v>
      </c>
      <c r="N688">
        <f>IF(Transport!$H$4="Multi-unit Residential",Data!N689,IF(Transport!$H$4="Education",Data!AV689,IF(Transport!$H$4="Mixed-use Building",AG692,Data!AE689)))</f>
        <v>3.6711366417664801</v>
      </c>
      <c r="O688">
        <f>IF(Transport!$H$4="Multi-unit Residential",Data!O689,IF(Transport!$H$4="Education",Data!AW689,IF(Transport!$H$4="Mixed-use Building",AH692,Data!AF689)))</f>
        <v>175.1758021</v>
      </c>
      <c r="P688">
        <f>IF(Transport!$H$4="Multi-unit Residential",Data!P689,IF(Transport!$H$4="Education",Data!AX689,IF(Transport!$H$4="Mixed-use Building",AI692,Data!AG689)))</f>
        <v>-37.155006299999997</v>
      </c>
    </row>
    <row r="689" spans="1:16" x14ac:dyDescent="0.55000000000000004">
      <c r="A689">
        <f>IF(Transport!$H$4="Multi-unit Residential",Data!A690,IF(Transport!$H$4="Education",Data!AI690,IF(Transport!$H$4="Mixed-use Building",T693,Data!R690)))</f>
        <v>169900</v>
      </c>
      <c r="B689" t="str">
        <f>IF(Transport!$H$4="Multi-unit Residential",Data!B690,IF(Transport!$H$4="Education",Data!AJ690,IF(Transport!$H$4="Mixed-use Building",U693,Data!S690)))</f>
        <v>Tuakau Rural</v>
      </c>
      <c r="C689" t="str">
        <f>IF(Transport!$H$4="Multi-unit Residential",Data!C690,IF(Transport!$H$4="Education",Data!AK690,IF(Transport!$H$4="Mixed-use Building",V693,Data!T690)))</f>
        <v>New Zealand</v>
      </c>
      <c r="D689">
        <f>IF(Transport!$H$4="Multi-unit Residential",Data!D690,IF(Transport!$H$4="Education",Data!AL690,IF(Transport!$H$4="Mixed-use Building",W693,Data!U690)))</f>
        <v>0</v>
      </c>
      <c r="E689">
        <f>IF(Transport!$H$4="Multi-unit Residential",Data!E690,IF(Transport!$H$4="Education",Data!AM690,IF(Transport!$H$4="Mixed-use Building",X693,Data!V690)))</f>
        <v>0</v>
      </c>
      <c r="F689">
        <f>IF(Transport!$H$4="Multi-unit Residential",Data!F690,IF(Transport!$H$4="Education",Data!AN690,IF(Transport!$H$4="Mixed-use Building",Y693,Data!W690)))</f>
        <v>0</v>
      </c>
      <c r="G689">
        <f>IF(Transport!$H$4="Multi-unit Residential",Data!G690,IF(Transport!$H$4="Education",Data!AO690,IF(Transport!$H$4="Mixed-use Building",Z693,Data!X690)))</f>
        <v>0</v>
      </c>
      <c r="H689">
        <f>IF(Transport!$H$4="Multi-unit Residential",Data!H690,IF(Transport!$H$4="Education",Data!AP690,IF(Transport!$H$4="Mixed-use Building",AA693,Data!Y690)))</f>
        <v>0.89</v>
      </c>
      <c r="I689">
        <f>IF(Transport!$H$4="Multi-unit Residential",Data!I690,IF(Transport!$H$4="Education",Data!AQ690,IF(Transport!$H$4="Mixed-use Building",AB693,Data!Z690)))</f>
        <v>0</v>
      </c>
      <c r="J689">
        <f>IF(Transport!$H$4="Multi-unit Residential",Data!J690,IF(Transport!$H$4="Education",Data!AR690,IF(Transport!$H$4="Mixed-use Building",AC693,Data!AA690)))</f>
        <v>0</v>
      </c>
      <c r="K689">
        <f>IF(Transport!$H$4="Multi-unit Residential",Data!K690,IF(Transport!$H$4="Education",Data!AS690,IF(Transport!$H$4="Mixed-use Building",AD693,Data!AB690)))</f>
        <v>0</v>
      </c>
      <c r="L689">
        <f>IF(Transport!$H$4="Multi-unit Residential",Data!L690,IF(Transport!$H$4="Education",Data!AT690,IF(Transport!$H$4="Mixed-use Building",AE693,Data!AC690)))</f>
        <v>0.11</v>
      </c>
      <c r="M689">
        <f>IF(Transport!$H$4="Multi-unit Residential",Data!M690,IF(Transport!$H$4="Education",Data!AU690,IF(Transport!$H$4="Mixed-use Building",AF693,Data!AD690)))</f>
        <v>0.02</v>
      </c>
      <c r="N689">
        <f>IF(Transport!$H$4="Multi-unit Residential",Data!N690,IF(Transport!$H$4="Education",Data!AV690,IF(Transport!$H$4="Mixed-use Building",AG693,Data!AE690)))</f>
        <v>5.1444498774372001</v>
      </c>
      <c r="O689">
        <f>IF(Transport!$H$4="Multi-unit Residential",Data!O690,IF(Transport!$H$4="Education",Data!AW690,IF(Transport!$H$4="Mixed-use Building",AH693,Data!AF690)))</f>
        <v>174.95287680000001</v>
      </c>
      <c r="P689">
        <f>IF(Transport!$H$4="Multi-unit Residential",Data!P690,IF(Transport!$H$4="Education",Data!AX690,IF(Transport!$H$4="Mixed-use Building",AI693,Data!AG690)))</f>
        <v>-37.247057560000002</v>
      </c>
    </row>
    <row r="690" spans="1:16" x14ac:dyDescent="0.55000000000000004">
      <c r="A690">
        <f>IF(Transport!$H$4="Multi-unit Residential",Data!A691,IF(Transport!$H$4="Education",Data!AI691,IF(Transport!$H$4="Mixed-use Building",T694,Data!R691)))</f>
        <v>170000</v>
      </c>
      <c r="B690" t="str">
        <f>IF(Transport!$H$4="Multi-unit Residential",Data!B691,IF(Transport!$H$4="Education",Data!AJ691,IF(Transport!$H$4="Mixed-use Building",U694,Data!S691)))</f>
        <v>Tuakau North</v>
      </c>
      <c r="C690" t="str">
        <f>IF(Transport!$H$4="Multi-unit Residential",Data!C691,IF(Transport!$H$4="Education",Data!AK691,IF(Transport!$H$4="Mixed-use Building",V694,Data!T691)))</f>
        <v>New Zealand</v>
      </c>
      <c r="D690">
        <f>IF(Transport!$H$4="Multi-unit Residential",Data!D691,IF(Transport!$H$4="Education",Data!AL691,IF(Transport!$H$4="Mixed-use Building",W694,Data!U691)))</f>
        <v>0</v>
      </c>
      <c r="E690">
        <f>IF(Transport!$H$4="Multi-unit Residential",Data!E691,IF(Transport!$H$4="Education",Data!AM691,IF(Transport!$H$4="Mixed-use Building",X694,Data!V691)))</f>
        <v>0</v>
      </c>
      <c r="F690">
        <f>IF(Transport!$H$4="Multi-unit Residential",Data!F691,IF(Transport!$H$4="Education",Data!AN691,IF(Transport!$H$4="Mixed-use Building",Y694,Data!W691)))</f>
        <v>0</v>
      </c>
      <c r="G690">
        <f>IF(Transport!$H$4="Multi-unit Residential",Data!G691,IF(Transport!$H$4="Education",Data!AO691,IF(Transport!$H$4="Mixed-use Building",Z694,Data!X691)))</f>
        <v>0</v>
      </c>
      <c r="H690">
        <f>IF(Transport!$H$4="Multi-unit Residential",Data!H691,IF(Transport!$H$4="Education",Data!AP691,IF(Transport!$H$4="Mixed-use Building",AA694,Data!Y691)))</f>
        <v>0.95</v>
      </c>
      <c r="I690">
        <f>IF(Transport!$H$4="Multi-unit Residential",Data!I691,IF(Transport!$H$4="Education",Data!AQ691,IF(Transport!$H$4="Mixed-use Building",AB694,Data!Z691)))</f>
        <v>0</v>
      </c>
      <c r="J690">
        <f>IF(Transport!$H$4="Multi-unit Residential",Data!J691,IF(Transport!$H$4="Education",Data!AR691,IF(Transport!$H$4="Mixed-use Building",AC694,Data!AA691)))</f>
        <v>0</v>
      </c>
      <c r="K690">
        <f>IF(Transport!$H$4="Multi-unit Residential",Data!K691,IF(Transport!$H$4="Education",Data!AS691,IF(Transport!$H$4="Mixed-use Building",AD694,Data!AB691)))</f>
        <v>0</v>
      </c>
      <c r="L690">
        <f>IF(Transport!$H$4="Multi-unit Residential",Data!L691,IF(Transport!$H$4="Education",Data!AT691,IF(Transport!$H$4="Mixed-use Building",AE694,Data!AC691)))</f>
        <v>0.05</v>
      </c>
      <c r="M690">
        <f>IF(Transport!$H$4="Multi-unit Residential",Data!M691,IF(Transport!$H$4="Education",Data!AU691,IF(Transport!$H$4="Mixed-use Building",AF694,Data!AD691)))</f>
        <v>0.02</v>
      </c>
      <c r="N690">
        <f>IF(Transport!$H$4="Multi-unit Residential",Data!N691,IF(Transport!$H$4="Education",Data!AV691,IF(Transport!$H$4="Mixed-use Building",AG694,Data!AE691)))</f>
        <v>4.6065530236352901</v>
      </c>
      <c r="O690">
        <f>IF(Transport!$H$4="Multi-unit Residential",Data!O691,IF(Transport!$H$4="Education",Data!AW691,IF(Transport!$H$4="Mixed-use Building",AH694,Data!AF691)))</f>
        <v>174.94816259999999</v>
      </c>
      <c r="P690">
        <f>IF(Transport!$H$4="Multi-unit Residential",Data!P691,IF(Transport!$H$4="Education",Data!AX691,IF(Transport!$H$4="Mixed-use Building",AI694,Data!AG691)))</f>
        <v>-37.25721309</v>
      </c>
    </row>
    <row r="691" spans="1:16" x14ac:dyDescent="0.55000000000000004">
      <c r="A691">
        <f>IF(Transport!$H$4="Multi-unit Residential",Data!A692,IF(Transport!$H$4="Education",Data!AI692,IF(Transport!$H$4="Mixed-use Building",T695,Data!R692)))</f>
        <v>170100</v>
      </c>
      <c r="B691" t="str">
        <f>IF(Transport!$H$4="Multi-unit Residential",Data!B692,IF(Transport!$H$4="Education",Data!AJ692,IF(Transport!$H$4="Mixed-use Building",U695,Data!S692)))</f>
        <v>Onewhero</v>
      </c>
      <c r="C691" t="str">
        <f>IF(Transport!$H$4="Multi-unit Residential",Data!C692,IF(Transport!$H$4="Education",Data!AK692,IF(Transport!$H$4="Mixed-use Building",V695,Data!T692)))</f>
        <v>New Zealand</v>
      </c>
      <c r="D691">
        <f>IF(Transport!$H$4="Multi-unit Residential",Data!D692,IF(Transport!$H$4="Education",Data!AL692,IF(Transport!$H$4="Mixed-use Building",W695,Data!U692)))</f>
        <v>0</v>
      </c>
      <c r="E691">
        <f>IF(Transport!$H$4="Multi-unit Residential",Data!E692,IF(Transport!$H$4="Education",Data!AM692,IF(Transport!$H$4="Mixed-use Building",X695,Data!V692)))</f>
        <v>0</v>
      </c>
      <c r="F691">
        <f>IF(Transport!$H$4="Multi-unit Residential",Data!F692,IF(Transport!$H$4="Education",Data!AN692,IF(Transport!$H$4="Mixed-use Building",Y695,Data!W692)))</f>
        <v>0</v>
      </c>
      <c r="G691">
        <f>IF(Transport!$H$4="Multi-unit Residential",Data!G692,IF(Transport!$H$4="Education",Data!AO692,IF(Transport!$H$4="Mixed-use Building",Z695,Data!X692)))</f>
        <v>0</v>
      </c>
      <c r="H691">
        <f>IF(Transport!$H$4="Multi-unit Residential",Data!H692,IF(Transport!$H$4="Education",Data!AP692,IF(Transport!$H$4="Mixed-use Building",AA695,Data!Y692)))</f>
        <v>0.9</v>
      </c>
      <c r="I691">
        <f>IF(Transport!$H$4="Multi-unit Residential",Data!I692,IF(Transport!$H$4="Education",Data!AQ692,IF(Transport!$H$4="Mixed-use Building",AB695,Data!Z692)))</f>
        <v>0</v>
      </c>
      <c r="J691">
        <f>IF(Transport!$H$4="Multi-unit Residential",Data!J692,IF(Transport!$H$4="Education",Data!AR692,IF(Transport!$H$4="Mixed-use Building",AC695,Data!AA692)))</f>
        <v>0</v>
      </c>
      <c r="K691">
        <f>IF(Transport!$H$4="Multi-unit Residential",Data!K692,IF(Transport!$H$4="Education",Data!AS692,IF(Transport!$H$4="Mixed-use Building",AD695,Data!AB692)))</f>
        <v>0</v>
      </c>
      <c r="L691">
        <f>IF(Transport!$H$4="Multi-unit Residential",Data!L692,IF(Transport!$H$4="Education",Data!AT692,IF(Transport!$H$4="Mixed-use Building",AE695,Data!AC692)))</f>
        <v>0.1</v>
      </c>
      <c r="M691">
        <f>IF(Transport!$H$4="Multi-unit Residential",Data!M692,IF(Transport!$H$4="Education",Data!AU692,IF(Transport!$H$4="Mixed-use Building",AF695,Data!AD692)))</f>
        <v>0.02</v>
      </c>
      <c r="N691">
        <f>IF(Transport!$H$4="Multi-unit Residential",Data!N692,IF(Transport!$H$4="Education",Data!AV692,IF(Transport!$H$4="Mixed-use Building",AG695,Data!AE692)))</f>
        <v>3.1133382135617702</v>
      </c>
      <c r="O691">
        <f>IF(Transport!$H$4="Multi-unit Residential",Data!O692,IF(Transport!$H$4="Education",Data!AW692,IF(Transport!$H$4="Mixed-use Building",AH695,Data!AF692)))</f>
        <v>174.8754936</v>
      </c>
      <c r="P691">
        <f>IF(Transport!$H$4="Multi-unit Residential",Data!P692,IF(Transport!$H$4="Education",Data!AX692,IF(Transport!$H$4="Mixed-use Building",AI695,Data!AG692)))</f>
        <v>-37.364169850000003</v>
      </c>
    </row>
    <row r="692" spans="1:16" x14ac:dyDescent="0.55000000000000004">
      <c r="A692">
        <f>IF(Transport!$H$4="Multi-unit Residential",Data!A693,IF(Transport!$H$4="Education",Data!AI693,IF(Transport!$H$4="Mixed-use Building",T696,Data!R693)))</f>
        <v>170200</v>
      </c>
      <c r="B692" t="str">
        <f>IF(Transport!$H$4="Multi-unit Residential",Data!B693,IF(Transport!$H$4="Education",Data!AJ693,IF(Transport!$H$4="Mixed-use Building",U696,Data!S693)))</f>
        <v>Pokeno Rural</v>
      </c>
      <c r="C692" t="str">
        <f>IF(Transport!$H$4="Multi-unit Residential",Data!C693,IF(Transport!$H$4="Education",Data!AK693,IF(Transport!$H$4="Mixed-use Building",V696,Data!T693)))</f>
        <v>New Zealand</v>
      </c>
      <c r="D692">
        <f>IF(Transport!$H$4="Multi-unit Residential",Data!D693,IF(Transport!$H$4="Education",Data!AL693,IF(Transport!$H$4="Mixed-use Building",W696,Data!U693)))</f>
        <v>0</v>
      </c>
      <c r="E692">
        <f>IF(Transport!$H$4="Multi-unit Residential",Data!E693,IF(Transport!$H$4="Education",Data!AM693,IF(Transport!$H$4="Mixed-use Building",X696,Data!V693)))</f>
        <v>0</v>
      </c>
      <c r="F692">
        <f>IF(Transport!$H$4="Multi-unit Residential",Data!F693,IF(Transport!$H$4="Education",Data!AN693,IF(Transport!$H$4="Mixed-use Building",Y696,Data!W693)))</f>
        <v>0</v>
      </c>
      <c r="G692">
        <f>IF(Transport!$H$4="Multi-unit Residential",Data!G693,IF(Transport!$H$4="Education",Data!AO693,IF(Transport!$H$4="Mixed-use Building",Z696,Data!X693)))</f>
        <v>0</v>
      </c>
      <c r="H692">
        <f>IF(Transport!$H$4="Multi-unit Residential",Data!H693,IF(Transport!$H$4="Education",Data!AP693,IF(Transport!$H$4="Mixed-use Building",AA696,Data!Y693)))</f>
        <v>0.94</v>
      </c>
      <c r="I692">
        <f>IF(Transport!$H$4="Multi-unit Residential",Data!I693,IF(Transport!$H$4="Education",Data!AQ693,IF(Transport!$H$4="Mixed-use Building",AB696,Data!Z693)))</f>
        <v>0</v>
      </c>
      <c r="J692">
        <f>IF(Transport!$H$4="Multi-unit Residential",Data!J693,IF(Transport!$H$4="Education",Data!AR693,IF(Transport!$H$4="Mixed-use Building",AC696,Data!AA693)))</f>
        <v>0</v>
      </c>
      <c r="K692">
        <f>IF(Transport!$H$4="Multi-unit Residential",Data!K693,IF(Transport!$H$4="Education",Data!AS693,IF(Transport!$H$4="Mixed-use Building",AD696,Data!AB693)))</f>
        <v>0</v>
      </c>
      <c r="L692">
        <f>IF(Transport!$H$4="Multi-unit Residential",Data!L693,IF(Transport!$H$4="Education",Data!AT693,IF(Transport!$H$4="Mixed-use Building",AE696,Data!AC693)))</f>
        <v>0.06</v>
      </c>
      <c r="M692">
        <f>IF(Transport!$H$4="Multi-unit Residential",Data!M693,IF(Transport!$H$4="Education",Data!AU693,IF(Transport!$H$4="Mixed-use Building",AF696,Data!AD693)))</f>
        <v>0.02</v>
      </c>
      <c r="N692">
        <f>IF(Transport!$H$4="Multi-unit Residential",Data!N693,IF(Transport!$H$4="Education",Data!AV693,IF(Transport!$H$4="Mixed-use Building",AG696,Data!AE693)))</f>
        <v>6.2687735264633302</v>
      </c>
      <c r="O692">
        <f>IF(Transport!$H$4="Multi-unit Residential",Data!O693,IF(Transport!$H$4="Education",Data!AW693,IF(Transport!$H$4="Mixed-use Building",AH696,Data!AF693)))</f>
        <v>175.03859619999901</v>
      </c>
      <c r="P692">
        <f>IF(Transport!$H$4="Multi-unit Residential",Data!P693,IF(Transport!$H$4="Education",Data!AX693,IF(Transport!$H$4="Mixed-use Building",AI696,Data!AG693)))</f>
        <v>-37.236331030000002</v>
      </c>
    </row>
    <row r="693" spans="1:16" x14ac:dyDescent="0.55000000000000004">
      <c r="A693">
        <f>IF(Transport!$H$4="Multi-unit Residential",Data!A694,IF(Transport!$H$4="Education",Data!AI694,IF(Transport!$H$4="Mixed-use Building",T697,Data!R694)))</f>
        <v>170300</v>
      </c>
      <c r="B693" t="str">
        <f>IF(Transport!$H$4="Multi-unit Residential",Data!B694,IF(Transport!$H$4="Education",Data!AJ694,IF(Transport!$H$4="Mixed-use Building",U697,Data!S694)))</f>
        <v>Tuakau South</v>
      </c>
      <c r="C693" t="str">
        <f>IF(Transport!$H$4="Multi-unit Residential",Data!C694,IF(Transport!$H$4="Education",Data!AK694,IF(Transport!$H$4="Mixed-use Building",V697,Data!T694)))</f>
        <v>New Zealand</v>
      </c>
      <c r="D693">
        <f>IF(Transport!$H$4="Multi-unit Residential",Data!D694,IF(Transport!$H$4="Education",Data!AL694,IF(Transport!$H$4="Mixed-use Building",W697,Data!U694)))</f>
        <v>0</v>
      </c>
      <c r="E693">
        <f>IF(Transport!$H$4="Multi-unit Residential",Data!E694,IF(Transport!$H$4="Education",Data!AM694,IF(Transport!$H$4="Mixed-use Building",X697,Data!V694)))</f>
        <v>0</v>
      </c>
      <c r="F693">
        <f>IF(Transport!$H$4="Multi-unit Residential",Data!F694,IF(Transport!$H$4="Education",Data!AN694,IF(Transport!$H$4="Mixed-use Building",Y697,Data!W694)))</f>
        <v>0</v>
      </c>
      <c r="G693">
        <f>IF(Transport!$H$4="Multi-unit Residential",Data!G694,IF(Transport!$H$4="Education",Data!AO694,IF(Transport!$H$4="Mixed-use Building",Z697,Data!X694)))</f>
        <v>0</v>
      </c>
      <c r="H693">
        <f>IF(Transport!$H$4="Multi-unit Residential",Data!H694,IF(Transport!$H$4="Education",Data!AP694,IF(Transport!$H$4="Mixed-use Building",AA697,Data!Y694)))</f>
        <v>0.84</v>
      </c>
      <c r="I693">
        <f>IF(Transport!$H$4="Multi-unit Residential",Data!I694,IF(Transport!$H$4="Education",Data!AQ694,IF(Transport!$H$4="Mixed-use Building",AB697,Data!Z694)))</f>
        <v>0</v>
      </c>
      <c r="J693">
        <f>IF(Transport!$H$4="Multi-unit Residential",Data!J694,IF(Transport!$H$4="Education",Data!AR694,IF(Transport!$H$4="Mixed-use Building",AC697,Data!AA694)))</f>
        <v>0</v>
      </c>
      <c r="K693">
        <f>IF(Transport!$H$4="Multi-unit Residential",Data!K694,IF(Transport!$H$4="Education",Data!AS694,IF(Transport!$H$4="Mixed-use Building",AD697,Data!AB694)))</f>
        <v>0</v>
      </c>
      <c r="L693">
        <f>IF(Transport!$H$4="Multi-unit Residential",Data!L694,IF(Transport!$H$4="Education",Data!AT694,IF(Transport!$H$4="Mixed-use Building",AE697,Data!AC694)))</f>
        <v>0.16</v>
      </c>
      <c r="M693">
        <f>IF(Transport!$H$4="Multi-unit Residential",Data!M694,IF(Transport!$H$4="Education",Data!AU694,IF(Transport!$H$4="Mixed-use Building",AF697,Data!AD694)))</f>
        <v>0.02</v>
      </c>
      <c r="N693">
        <f>IF(Transport!$H$4="Multi-unit Residential",Data!N694,IF(Transport!$H$4="Education",Data!AV694,IF(Transport!$H$4="Mixed-use Building",AG697,Data!AE694)))</f>
        <v>4.85813865623187</v>
      </c>
      <c r="O693">
        <f>IF(Transport!$H$4="Multi-unit Residential",Data!O694,IF(Transport!$H$4="Education",Data!AW694,IF(Transport!$H$4="Mixed-use Building",AH697,Data!AF694)))</f>
        <v>174.941865199999</v>
      </c>
      <c r="P693">
        <f>IF(Transport!$H$4="Multi-unit Residential",Data!P694,IF(Transport!$H$4="Education",Data!AX694,IF(Transport!$H$4="Mixed-use Building",AI697,Data!AG694)))</f>
        <v>-37.27389909</v>
      </c>
    </row>
    <row r="694" spans="1:16" x14ac:dyDescent="0.55000000000000004">
      <c r="A694">
        <f>IF(Transport!$H$4="Multi-unit Residential",Data!A695,IF(Transport!$H$4="Education",Data!AI695,IF(Transport!$H$4="Mixed-use Building",T698,Data!R695)))</f>
        <v>170400</v>
      </c>
      <c r="B694" t="str">
        <f>IF(Transport!$H$4="Multi-unit Residential",Data!B695,IF(Transport!$H$4="Education",Data!AJ695,IF(Transport!$H$4="Mixed-use Building",U698,Data!S695)))</f>
        <v>Port Waikato-Waikaretu</v>
      </c>
      <c r="C694" t="str">
        <f>IF(Transport!$H$4="Multi-unit Residential",Data!C695,IF(Transport!$H$4="Education",Data!AK695,IF(Transport!$H$4="Mixed-use Building",V698,Data!T695)))</f>
        <v>New Zealand</v>
      </c>
      <c r="D694">
        <f>IF(Transport!$H$4="Multi-unit Residential",Data!D695,IF(Transport!$H$4="Education",Data!AL695,IF(Transport!$H$4="Mixed-use Building",W698,Data!U695)))</f>
        <v>0</v>
      </c>
      <c r="E694">
        <f>IF(Transport!$H$4="Multi-unit Residential",Data!E695,IF(Transport!$H$4="Education",Data!AM695,IF(Transport!$H$4="Mixed-use Building",X698,Data!V695)))</f>
        <v>0</v>
      </c>
      <c r="F694">
        <f>IF(Transport!$H$4="Multi-unit Residential",Data!F695,IF(Transport!$H$4="Education",Data!AN695,IF(Transport!$H$4="Mixed-use Building",Y698,Data!W695)))</f>
        <v>0</v>
      </c>
      <c r="G694">
        <f>IF(Transport!$H$4="Multi-unit Residential",Data!G695,IF(Transport!$H$4="Education",Data!AO695,IF(Transport!$H$4="Mixed-use Building",Z698,Data!X695)))</f>
        <v>0</v>
      </c>
      <c r="H694">
        <f>IF(Transport!$H$4="Multi-unit Residential",Data!H695,IF(Transport!$H$4="Education",Data!AP695,IF(Transport!$H$4="Mixed-use Building",AA698,Data!Y695)))</f>
        <v>1</v>
      </c>
      <c r="I694">
        <f>IF(Transport!$H$4="Multi-unit Residential",Data!I695,IF(Transport!$H$4="Education",Data!AQ695,IF(Transport!$H$4="Mixed-use Building",AB698,Data!Z695)))</f>
        <v>0</v>
      </c>
      <c r="J694">
        <f>IF(Transport!$H$4="Multi-unit Residential",Data!J695,IF(Transport!$H$4="Education",Data!AR695,IF(Transport!$H$4="Mixed-use Building",AC698,Data!AA695)))</f>
        <v>0</v>
      </c>
      <c r="K694">
        <f>IF(Transport!$H$4="Multi-unit Residential",Data!K695,IF(Transport!$H$4="Education",Data!AS695,IF(Transport!$H$4="Mixed-use Building",AD698,Data!AB695)))</f>
        <v>0</v>
      </c>
      <c r="L694">
        <f>IF(Transport!$H$4="Multi-unit Residential",Data!L695,IF(Transport!$H$4="Education",Data!AT695,IF(Transport!$H$4="Mixed-use Building",AE698,Data!AC695)))</f>
        <v>0</v>
      </c>
      <c r="M694">
        <f>IF(Transport!$H$4="Multi-unit Residential",Data!M695,IF(Transport!$H$4="Education",Data!AU695,IF(Transport!$H$4="Mixed-use Building",AF698,Data!AD695)))</f>
        <v>0.02</v>
      </c>
      <c r="N694" t="str">
        <f>IF(Transport!$H$4="Multi-unit Residential",Data!N695,IF(Transport!$H$4="Education",Data!AV695,IF(Transport!$H$4="Mixed-use Building",AG698,Data!AE695)))</f>
        <v>?</v>
      </c>
      <c r="O694">
        <f>IF(Transport!$H$4="Multi-unit Residential",Data!O695,IF(Transport!$H$4="Education",Data!AW695,IF(Transport!$H$4="Mixed-use Building",AH698,Data!AF695)))</f>
        <v>174.78022150000001</v>
      </c>
      <c r="P694">
        <f>IF(Transport!$H$4="Multi-unit Residential",Data!P695,IF(Transport!$H$4="Education",Data!AX695,IF(Transport!$H$4="Mixed-use Building",AI698,Data!AG695)))</f>
        <v>-37.463261439999997</v>
      </c>
    </row>
    <row r="695" spans="1:16" x14ac:dyDescent="0.55000000000000004">
      <c r="A695">
        <f>IF(Transport!$H$4="Multi-unit Residential",Data!A696,IF(Transport!$H$4="Education",Data!AI696,IF(Transport!$H$4="Mixed-use Building",T699,Data!R696)))</f>
        <v>170500</v>
      </c>
      <c r="B695" t="str">
        <f>IF(Transport!$H$4="Multi-unit Residential",Data!B696,IF(Transport!$H$4="Education",Data!AJ696,IF(Transport!$H$4="Mixed-use Building",U699,Data!S696)))</f>
        <v>Pokeno</v>
      </c>
      <c r="C695" t="str">
        <f>IF(Transport!$H$4="Multi-unit Residential",Data!C696,IF(Transport!$H$4="Education",Data!AK696,IF(Transport!$H$4="Mixed-use Building",V699,Data!T696)))</f>
        <v>New Zealand</v>
      </c>
      <c r="D695">
        <f>IF(Transport!$H$4="Multi-unit Residential",Data!D696,IF(Transport!$H$4="Education",Data!AL696,IF(Transport!$H$4="Mixed-use Building",W699,Data!U696)))</f>
        <v>0</v>
      </c>
      <c r="E695">
        <f>IF(Transport!$H$4="Multi-unit Residential",Data!E696,IF(Transport!$H$4="Education",Data!AM696,IF(Transport!$H$4="Mixed-use Building",X699,Data!V696)))</f>
        <v>0</v>
      </c>
      <c r="F695">
        <f>IF(Transport!$H$4="Multi-unit Residential",Data!F696,IF(Transport!$H$4="Education",Data!AN696,IF(Transport!$H$4="Mixed-use Building",Y699,Data!W696)))</f>
        <v>0</v>
      </c>
      <c r="G695">
        <f>IF(Transport!$H$4="Multi-unit Residential",Data!G696,IF(Transport!$H$4="Education",Data!AO696,IF(Transport!$H$4="Mixed-use Building",Z699,Data!X696)))</f>
        <v>0</v>
      </c>
      <c r="H695">
        <f>IF(Transport!$H$4="Multi-unit Residential",Data!H696,IF(Transport!$H$4="Education",Data!AP696,IF(Transport!$H$4="Mixed-use Building",AA699,Data!Y696)))</f>
        <v>1</v>
      </c>
      <c r="I695">
        <f>IF(Transport!$H$4="Multi-unit Residential",Data!I696,IF(Transport!$H$4="Education",Data!AQ696,IF(Transport!$H$4="Mixed-use Building",AB699,Data!Z696)))</f>
        <v>0</v>
      </c>
      <c r="J695">
        <f>IF(Transport!$H$4="Multi-unit Residential",Data!J696,IF(Transport!$H$4="Education",Data!AR696,IF(Transport!$H$4="Mixed-use Building",AC699,Data!AA696)))</f>
        <v>0</v>
      </c>
      <c r="K695">
        <f>IF(Transport!$H$4="Multi-unit Residential",Data!K696,IF(Transport!$H$4="Education",Data!AS696,IF(Transport!$H$4="Mixed-use Building",AD699,Data!AB696)))</f>
        <v>0</v>
      </c>
      <c r="L695">
        <f>IF(Transport!$H$4="Multi-unit Residential",Data!L696,IF(Transport!$H$4="Education",Data!AT696,IF(Transport!$H$4="Mixed-use Building",AE699,Data!AC696)))</f>
        <v>0</v>
      </c>
      <c r="M695">
        <f>IF(Transport!$H$4="Multi-unit Residential",Data!M696,IF(Transport!$H$4="Education",Data!AU696,IF(Transport!$H$4="Mixed-use Building",AF699,Data!AD696)))</f>
        <v>0.02</v>
      </c>
      <c r="N695">
        <f>IF(Transport!$H$4="Multi-unit Residential",Data!N696,IF(Transport!$H$4="Education",Data!AV696,IF(Transport!$H$4="Mixed-use Building",AG699,Data!AE696)))</f>
        <v>7.4611862988634803</v>
      </c>
      <c r="O695">
        <f>IF(Transport!$H$4="Multi-unit Residential",Data!O696,IF(Transport!$H$4="Education",Data!AW696,IF(Transport!$H$4="Mixed-use Building",AH699,Data!AF696)))</f>
        <v>175.02021529999999</v>
      </c>
      <c r="P695">
        <f>IF(Transport!$H$4="Multi-unit Residential",Data!P696,IF(Transport!$H$4="Education",Data!AX696,IF(Transport!$H$4="Mixed-use Building",AI699,Data!AG696)))</f>
        <v>-37.244168879999997</v>
      </c>
    </row>
    <row r="696" spans="1:16" x14ac:dyDescent="0.55000000000000004">
      <c r="A696">
        <f>IF(Transport!$H$4="Multi-unit Residential",Data!A697,IF(Transport!$H$4="Education",Data!AI697,IF(Transport!$H$4="Mixed-use Building",T700,Data!R697)))</f>
        <v>170600</v>
      </c>
      <c r="B696" t="str">
        <f>IF(Transport!$H$4="Multi-unit Residential",Data!B697,IF(Transport!$H$4="Education",Data!AJ697,IF(Transport!$H$4="Mixed-use Building",U700,Data!S697)))</f>
        <v>Pukekawa</v>
      </c>
      <c r="C696" t="str">
        <f>IF(Transport!$H$4="Multi-unit Residential",Data!C697,IF(Transport!$H$4="Education",Data!AK697,IF(Transport!$H$4="Mixed-use Building",V700,Data!T697)))</f>
        <v>New Zealand</v>
      </c>
      <c r="D696">
        <f>IF(Transport!$H$4="Multi-unit Residential",Data!D697,IF(Transport!$H$4="Education",Data!AL697,IF(Transport!$H$4="Mixed-use Building",W700,Data!U697)))</f>
        <v>0</v>
      </c>
      <c r="E696">
        <f>IF(Transport!$H$4="Multi-unit Residential",Data!E697,IF(Transport!$H$4="Education",Data!AM697,IF(Transport!$H$4="Mixed-use Building",X700,Data!V697)))</f>
        <v>0</v>
      </c>
      <c r="F696">
        <f>IF(Transport!$H$4="Multi-unit Residential",Data!F697,IF(Transport!$H$4="Education",Data!AN697,IF(Transport!$H$4="Mixed-use Building",Y700,Data!W697)))</f>
        <v>0</v>
      </c>
      <c r="G696">
        <f>IF(Transport!$H$4="Multi-unit Residential",Data!G697,IF(Transport!$H$4="Education",Data!AO697,IF(Transport!$H$4="Mixed-use Building",Z700,Data!X697)))</f>
        <v>0</v>
      </c>
      <c r="H696">
        <f>IF(Transport!$H$4="Multi-unit Residential",Data!H697,IF(Transport!$H$4="Education",Data!AP697,IF(Transport!$H$4="Mixed-use Building",AA700,Data!Y697)))</f>
        <v>1</v>
      </c>
      <c r="I696">
        <f>IF(Transport!$H$4="Multi-unit Residential",Data!I697,IF(Transport!$H$4="Education",Data!AQ697,IF(Transport!$H$4="Mixed-use Building",AB700,Data!Z697)))</f>
        <v>0</v>
      </c>
      <c r="J696">
        <f>IF(Transport!$H$4="Multi-unit Residential",Data!J697,IF(Transport!$H$4="Education",Data!AR697,IF(Transport!$H$4="Mixed-use Building",AC700,Data!AA697)))</f>
        <v>0</v>
      </c>
      <c r="K696">
        <f>IF(Transport!$H$4="Multi-unit Residential",Data!K697,IF(Transport!$H$4="Education",Data!AS697,IF(Transport!$H$4="Mixed-use Building",AD700,Data!AB697)))</f>
        <v>0</v>
      </c>
      <c r="L696">
        <f>IF(Transport!$H$4="Multi-unit Residential",Data!L697,IF(Transport!$H$4="Education",Data!AT697,IF(Transport!$H$4="Mixed-use Building",AE700,Data!AC697)))</f>
        <v>0</v>
      </c>
      <c r="M696">
        <f>IF(Transport!$H$4="Multi-unit Residential",Data!M697,IF(Transport!$H$4="Education",Data!AU697,IF(Transport!$H$4="Mixed-use Building",AF700,Data!AD697)))</f>
        <v>0.02</v>
      </c>
      <c r="N696">
        <f>IF(Transport!$H$4="Multi-unit Residential",Data!N697,IF(Transport!$H$4="Education",Data!AV697,IF(Transport!$H$4="Mixed-use Building",AG700,Data!AE697)))</f>
        <v>1.9183487416530201</v>
      </c>
      <c r="O696">
        <f>IF(Transport!$H$4="Multi-unit Residential",Data!O697,IF(Transport!$H$4="Education",Data!AW697,IF(Transport!$H$4="Mixed-use Building",AH700,Data!AF697)))</f>
        <v>175.00526869999999</v>
      </c>
      <c r="P696">
        <f>IF(Transport!$H$4="Multi-unit Residential",Data!P697,IF(Transport!$H$4="Education",Data!AX697,IF(Transport!$H$4="Mixed-use Building",AI700,Data!AG697)))</f>
        <v>-37.355911149999997</v>
      </c>
    </row>
    <row r="697" spans="1:16" x14ac:dyDescent="0.55000000000000004">
      <c r="A697">
        <f>IF(Transport!$H$4="Multi-unit Residential",Data!A698,IF(Transport!$H$4="Education",Data!AI698,IF(Transport!$H$4="Mixed-use Building",T701,Data!R698)))</f>
        <v>170700</v>
      </c>
      <c r="B697" t="str">
        <f>IF(Transport!$H$4="Multi-unit Residential",Data!B698,IF(Transport!$H$4="Education",Data!AJ698,IF(Transport!$H$4="Mixed-use Building",U701,Data!S698)))</f>
        <v>Maramarua</v>
      </c>
      <c r="C697" t="str">
        <f>IF(Transport!$H$4="Multi-unit Residential",Data!C698,IF(Transport!$H$4="Education",Data!AK698,IF(Transport!$H$4="Mixed-use Building",V701,Data!T698)))</f>
        <v>New Zealand</v>
      </c>
      <c r="D697">
        <f>IF(Transport!$H$4="Multi-unit Residential",Data!D698,IF(Transport!$H$4="Education",Data!AL698,IF(Transport!$H$4="Mixed-use Building",W701,Data!U698)))</f>
        <v>0</v>
      </c>
      <c r="E697">
        <f>IF(Transport!$H$4="Multi-unit Residential",Data!E698,IF(Transport!$H$4="Education",Data!AM698,IF(Transport!$H$4="Mixed-use Building",X701,Data!V698)))</f>
        <v>0</v>
      </c>
      <c r="F697">
        <f>IF(Transport!$H$4="Multi-unit Residential",Data!F698,IF(Transport!$H$4="Education",Data!AN698,IF(Transport!$H$4="Mixed-use Building",Y701,Data!W698)))</f>
        <v>0</v>
      </c>
      <c r="G697">
        <f>IF(Transport!$H$4="Multi-unit Residential",Data!G698,IF(Transport!$H$4="Education",Data!AO698,IF(Transport!$H$4="Mixed-use Building",Z701,Data!X698)))</f>
        <v>0</v>
      </c>
      <c r="H697">
        <f>IF(Transport!$H$4="Multi-unit Residential",Data!H698,IF(Transport!$H$4="Education",Data!AP698,IF(Transport!$H$4="Mixed-use Building",AA701,Data!Y698)))</f>
        <v>0.88</v>
      </c>
      <c r="I697">
        <f>IF(Transport!$H$4="Multi-unit Residential",Data!I698,IF(Transport!$H$4="Education",Data!AQ698,IF(Transport!$H$4="Mixed-use Building",AB701,Data!Z698)))</f>
        <v>0</v>
      </c>
      <c r="J697">
        <f>IF(Transport!$H$4="Multi-unit Residential",Data!J698,IF(Transport!$H$4="Education",Data!AR698,IF(Transport!$H$4="Mixed-use Building",AC701,Data!AA698)))</f>
        <v>0</v>
      </c>
      <c r="K697">
        <f>IF(Transport!$H$4="Multi-unit Residential",Data!K698,IF(Transport!$H$4="Education",Data!AS698,IF(Transport!$H$4="Mixed-use Building",AD701,Data!AB698)))</f>
        <v>0</v>
      </c>
      <c r="L697">
        <f>IF(Transport!$H$4="Multi-unit Residential",Data!L698,IF(Transport!$H$4="Education",Data!AT698,IF(Transport!$H$4="Mixed-use Building",AE701,Data!AC698)))</f>
        <v>0.12</v>
      </c>
      <c r="M697">
        <f>IF(Transport!$H$4="Multi-unit Residential",Data!M698,IF(Transport!$H$4="Education",Data!AU698,IF(Transport!$H$4="Mixed-use Building",AF701,Data!AD698)))</f>
        <v>0.02</v>
      </c>
      <c r="N697" t="str">
        <f>IF(Transport!$H$4="Multi-unit Residential",Data!N698,IF(Transport!$H$4="Education",Data!AV698,IF(Transport!$H$4="Mixed-use Building",AG701,Data!AE698)))</f>
        <v>?</v>
      </c>
      <c r="O697">
        <f>IF(Transport!$H$4="Multi-unit Residential",Data!O698,IF(Transport!$H$4="Education",Data!AW698,IF(Transport!$H$4="Mixed-use Building",AH701,Data!AF698)))</f>
        <v>175.21484860000001</v>
      </c>
      <c r="P697">
        <f>IF(Transport!$H$4="Multi-unit Residential",Data!P698,IF(Transport!$H$4="Education",Data!AX698,IF(Transport!$H$4="Mixed-use Building",AI701,Data!AG698)))</f>
        <v>-37.278974079999998</v>
      </c>
    </row>
    <row r="698" spans="1:16" x14ac:dyDescent="0.55000000000000004">
      <c r="A698">
        <f>IF(Transport!$H$4="Multi-unit Residential",Data!A699,IF(Transport!$H$4="Education",Data!AI699,IF(Transport!$H$4="Mixed-use Building",T702,Data!R699)))</f>
        <v>170800</v>
      </c>
      <c r="B698" t="str">
        <f>IF(Transport!$H$4="Multi-unit Residential",Data!B699,IF(Transport!$H$4="Education",Data!AJ699,IF(Transport!$H$4="Mixed-use Building",U702,Data!S699)))</f>
        <v>Rangiriri</v>
      </c>
      <c r="C698" t="str">
        <f>IF(Transport!$H$4="Multi-unit Residential",Data!C699,IF(Transport!$H$4="Education",Data!AK699,IF(Transport!$H$4="Mixed-use Building",V702,Data!T699)))</f>
        <v>New Zealand</v>
      </c>
      <c r="D698">
        <f>IF(Transport!$H$4="Multi-unit Residential",Data!D699,IF(Transport!$H$4="Education",Data!AL699,IF(Transport!$H$4="Mixed-use Building",W702,Data!U699)))</f>
        <v>0</v>
      </c>
      <c r="E698">
        <f>IF(Transport!$H$4="Multi-unit Residential",Data!E699,IF(Transport!$H$4="Education",Data!AM699,IF(Transport!$H$4="Mixed-use Building",X702,Data!V699)))</f>
        <v>0</v>
      </c>
      <c r="F698">
        <f>IF(Transport!$H$4="Multi-unit Residential",Data!F699,IF(Transport!$H$4="Education",Data!AN699,IF(Transport!$H$4="Mixed-use Building",Y702,Data!W699)))</f>
        <v>0</v>
      </c>
      <c r="G698">
        <f>IF(Transport!$H$4="Multi-unit Residential",Data!G699,IF(Transport!$H$4="Education",Data!AO699,IF(Transport!$H$4="Mixed-use Building",Z702,Data!X699)))</f>
        <v>0</v>
      </c>
      <c r="H698">
        <f>IF(Transport!$H$4="Multi-unit Residential",Data!H699,IF(Transport!$H$4="Education",Data!AP699,IF(Transport!$H$4="Mixed-use Building",AA702,Data!Y699)))</f>
        <v>0.88</v>
      </c>
      <c r="I698">
        <f>IF(Transport!$H$4="Multi-unit Residential",Data!I699,IF(Transport!$H$4="Education",Data!AQ699,IF(Transport!$H$4="Mixed-use Building",AB702,Data!Z699)))</f>
        <v>0.05</v>
      </c>
      <c r="J698">
        <f>IF(Transport!$H$4="Multi-unit Residential",Data!J699,IF(Transport!$H$4="Education",Data!AR699,IF(Transport!$H$4="Mixed-use Building",AC702,Data!AA699)))</f>
        <v>0</v>
      </c>
      <c r="K698">
        <f>IF(Transport!$H$4="Multi-unit Residential",Data!K699,IF(Transport!$H$4="Education",Data!AS699,IF(Transport!$H$4="Mixed-use Building",AD702,Data!AB699)))</f>
        <v>0</v>
      </c>
      <c r="L698">
        <f>IF(Transport!$H$4="Multi-unit Residential",Data!L699,IF(Transport!$H$4="Education",Data!AT699,IF(Transport!$H$4="Mixed-use Building",AE702,Data!AC699)))</f>
        <v>7.0000000000000007E-2</v>
      </c>
      <c r="M698">
        <f>IF(Transport!$H$4="Multi-unit Residential",Data!M699,IF(Transport!$H$4="Education",Data!AU699,IF(Transport!$H$4="Mixed-use Building",AF702,Data!AD699)))</f>
        <v>0.02</v>
      </c>
      <c r="N698">
        <f>IF(Transport!$H$4="Multi-unit Residential",Data!N699,IF(Transport!$H$4="Education",Data!AV699,IF(Transport!$H$4="Mixed-use Building",AG702,Data!AE699)))</f>
        <v>7.5730643638021498</v>
      </c>
      <c r="O698">
        <f>IF(Transport!$H$4="Multi-unit Residential",Data!O699,IF(Transport!$H$4="Education",Data!AW699,IF(Transport!$H$4="Mixed-use Building",AH702,Data!AF699)))</f>
        <v>175.1533867</v>
      </c>
      <c r="P698">
        <f>IF(Transport!$H$4="Multi-unit Residential",Data!P699,IF(Transport!$H$4="Education",Data!AX699,IF(Transport!$H$4="Mixed-use Building",AI702,Data!AG699)))</f>
        <v>-37.391209529999998</v>
      </c>
    </row>
    <row r="699" spans="1:16" x14ac:dyDescent="0.55000000000000004">
      <c r="A699">
        <f>IF(Transport!$H$4="Multi-unit Residential",Data!A700,IF(Transport!$H$4="Education",Data!AI700,IF(Transport!$H$4="Mixed-use Building",T703,Data!R700)))</f>
        <v>170900</v>
      </c>
      <c r="B699" t="str">
        <f>IF(Transport!$H$4="Multi-unit Residential",Data!B700,IF(Transport!$H$4="Education",Data!AJ700,IF(Transport!$H$4="Mixed-use Building",U703,Data!S700)))</f>
        <v>Te Akau</v>
      </c>
      <c r="C699" t="str">
        <f>IF(Transport!$H$4="Multi-unit Residential",Data!C700,IF(Transport!$H$4="Education",Data!AK700,IF(Transport!$H$4="Mixed-use Building",V703,Data!T700)))</f>
        <v>New Zealand</v>
      </c>
      <c r="D699">
        <f>IF(Transport!$H$4="Multi-unit Residential",Data!D700,IF(Transport!$H$4="Education",Data!AL700,IF(Transport!$H$4="Mixed-use Building",W703,Data!U700)))</f>
        <v>0</v>
      </c>
      <c r="E699">
        <f>IF(Transport!$H$4="Multi-unit Residential",Data!E700,IF(Transport!$H$4="Education",Data!AM700,IF(Transport!$H$4="Mixed-use Building",X703,Data!V700)))</f>
        <v>0</v>
      </c>
      <c r="F699">
        <f>IF(Transport!$H$4="Multi-unit Residential",Data!F700,IF(Transport!$H$4="Education",Data!AN700,IF(Transport!$H$4="Mixed-use Building",Y703,Data!W700)))</f>
        <v>0</v>
      </c>
      <c r="G699">
        <f>IF(Transport!$H$4="Multi-unit Residential",Data!G700,IF(Transport!$H$4="Education",Data!AO700,IF(Transport!$H$4="Mixed-use Building",Z703,Data!X700)))</f>
        <v>0</v>
      </c>
      <c r="H699">
        <f>IF(Transport!$H$4="Multi-unit Residential",Data!H700,IF(Transport!$H$4="Education",Data!AP700,IF(Transport!$H$4="Mixed-use Building",AA703,Data!Y700)))</f>
        <v>0.92</v>
      </c>
      <c r="I699">
        <f>IF(Transport!$H$4="Multi-unit Residential",Data!I700,IF(Transport!$H$4="Education",Data!AQ700,IF(Transport!$H$4="Mixed-use Building",AB703,Data!Z700)))</f>
        <v>0</v>
      </c>
      <c r="J699">
        <f>IF(Transport!$H$4="Multi-unit Residential",Data!J700,IF(Transport!$H$4="Education",Data!AR700,IF(Transport!$H$4="Mixed-use Building",AC703,Data!AA700)))</f>
        <v>0</v>
      </c>
      <c r="K699">
        <f>IF(Transport!$H$4="Multi-unit Residential",Data!K700,IF(Transport!$H$4="Education",Data!AS700,IF(Transport!$H$4="Mixed-use Building",AD703,Data!AB700)))</f>
        <v>0</v>
      </c>
      <c r="L699">
        <f>IF(Transport!$H$4="Multi-unit Residential",Data!L700,IF(Transport!$H$4="Education",Data!AT700,IF(Transport!$H$4="Mixed-use Building",AE703,Data!AC700)))</f>
        <v>0.08</v>
      </c>
      <c r="M699">
        <f>IF(Transport!$H$4="Multi-unit Residential",Data!M700,IF(Transport!$H$4="Education",Data!AU700,IF(Transport!$H$4="Mixed-use Building",AF703,Data!AD700)))</f>
        <v>0.02</v>
      </c>
      <c r="N699">
        <f>IF(Transport!$H$4="Multi-unit Residential",Data!N700,IF(Transport!$H$4="Education",Data!AV700,IF(Transport!$H$4="Mixed-use Building",AG703,Data!AE700)))</f>
        <v>1.3343640963246</v>
      </c>
      <c r="O699">
        <f>IF(Transport!$H$4="Multi-unit Residential",Data!O700,IF(Transport!$H$4="Education",Data!AW700,IF(Transport!$H$4="Mixed-use Building",AH703,Data!AF700)))</f>
        <v>174.9452201</v>
      </c>
      <c r="P699">
        <f>IF(Transport!$H$4="Multi-unit Residential",Data!P700,IF(Transport!$H$4="Education",Data!AX700,IF(Transport!$H$4="Mixed-use Building",AI703,Data!AG700)))</f>
        <v>-37.609178020000002</v>
      </c>
    </row>
    <row r="700" spans="1:16" x14ac:dyDescent="0.55000000000000004">
      <c r="A700">
        <f>IF(Transport!$H$4="Multi-unit Residential",Data!A701,IF(Transport!$H$4="Education",Data!AI701,IF(Transport!$H$4="Mixed-use Building",T704,Data!R701)))</f>
        <v>171100</v>
      </c>
      <c r="B700" t="str">
        <f>IF(Transport!$H$4="Multi-unit Residential",Data!B701,IF(Transport!$H$4="Education",Data!AJ701,IF(Transport!$H$4="Mixed-use Building",U704,Data!S701)))</f>
        <v>Te Kauwhata</v>
      </c>
      <c r="C700" t="str">
        <f>IF(Transport!$H$4="Multi-unit Residential",Data!C701,IF(Transport!$H$4="Education",Data!AK701,IF(Transport!$H$4="Mixed-use Building",V704,Data!T701)))</f>
        <v>New Zealand</v>
      </c>
      <c r="D700">
        <f>IF(Transport!$H$4="Multi-unit Residential",Data!D701,IF(Transport!$H$4="Education",Data!AL701,IF(Transport!$H$4="Mixed-use Building",W704,Data!U701)))</f>
        <v>0</v>
      </c>
      <c r="E700">
        <f>IF(Transport!$H$4="Multi-unit Residential",Data!E701,IF(Transport!$H$4="Education",Data!AM701,IF(Transport!$H$4="Mixed-use Building",X704,Data!V701)))</f>
        <v>0</v>
      </c>
      <c r="F700">
        <f>IF(Transport!$H$4="Multi-unit Residential",Data!F701,IF(Transport!$H$4="Education",Data!AN701,IF(Transport!$H$4="Mixed-use Building",Y704,Data!W701)))</f>
        <v>0</v>
      </c>
      <c r="G700">
        <f>IF(Transport!$H$4="Multi-unit Residential",Data!G701,IF(Transport!$H$4="Education",Data!AO701,IF(Transport!$H$4="Mixed-use Building",Z704,Data!X701)))</f>
        <v>0</v>
      </c>
      <c r="H700">
        <f>IF(Transport!$H$4="Multi-unit Residential",Data!H701,IF(Transport!$H$4="Education",Data!AP701,IF(Transport!$H$4="Mixed-use Building",AA704,Data!Y701)))</f>
        <v>0.84</v>
      </c>
      <c r="I700">
        <f>IF(Transport!$H$4="Multi-unit Residential",Data!I701,IF(Transport!$H$4="Education",Data!AQ701,IF(Transport!$H$4="Mixed-use Building",AB704,Data!Z701)))</f>
        <v>0</v>
      </c>
      <c r="J700">
        <f>IF(Transport!$H$4="Multi-unit Residential",Data!J701,IF(Transport!$H$4="Education",Data!AR701,IF(Transport!$H$4="Mixed-use Building",AC704,Data!AA701)))</f>
        <v>0</v>
      </c>
      <c r="K700">
        <f>IF(Transport!$H$4="Multi-unit Residential",Data!K701,IF(Transport!$H$4="Education",Data!AS701,IF(Transport!$H$4="Mixed-use Building",AD704,Data!AB701)))</f>
        <v>0</v>
      </c>
      <c r="L700">
        <f>IF(Transport!$H$4="Multi-unit Residential",Data!L701,IF(Transport!$H$4="Education",Data!AT701,IF(Transport!$H$4="Mixed-use Building",AE704,Data!AC701)))</f>
        <v>0.16</v>
      </c>
      <c r="M700">
        <f>IF(Transport!$H$4="Multi-unit Residential",Data!M701,IF(Transport!$H$4="Education",Data!AU701,IF(Transport!$H$4="Mixed-use Building",AF704,Data!AD701)))</f>
        <v>0.02</v>
      </c>
      <c r="N700">
        <f>IF(Transport!$H$4="Multi-unit Residential",Data!N701,IF(Transport!$H$4="Education",Data!AV701,IF(Transport!$H$4="Mixed-use Building",AG704,Data!AE701)))</f>
        <v>3.9663257889102499</v>
      </c>
      <c r="O700">
        <f>IF(Transport!$H$4="Multi-unit Residential",Data!O701,IF(Transport!$H$4="Education",Data!AW701,IF(Transport!$H$4="Mixed-use Building",AH704,Data!AF701)))</f>
        <v>175.14802090000001</v>
      </c>
      <c r="P700">
        <f>IF(Transport!$H$4="Multi-unit Residential",Data!P701,IF(Transport!$H$4="Education",Data!AX701,IF(Transport!$H$4="Mixed-use Building",AI704,Data!AG701)))</f>
        <v>-37.402519099999999</v>
      </c>
    </row>
    <row r="701" spans="1:16" x14ac:dyDescent="0.55000000000000004">
      <c r="A701">
        <f>IF(Transport!$H$4="Multi-unit Residential",Data!A702,IF(Transport!$H$4="Education",Data!AI702,IF(Transport!$H$4="Mixed-use Building",T705,Data!R702)))</f>
        <v>171200</v>
      </c>
      <c r="B701" t="str">
        <f>IF(Transport!$H$4="Multi-unit Residential",Data!B702,IF(Transport!$H$4="Education",Data!AJ702,IF(Transport!$H$4="Mixed-use Building",U705,Data!S702)))</f>
        <v>Huntly Rural</v>
      </c>
      <c r="C701" t="str">
        <f>IF(Transport!$H$4="Multi-unit Residential",Data!C702,IF(Transport!$H$4="Education",Data!AK702,IF(Transport!$H$4="Mixed-use Building",V705,Data!T702)))</f>
        <v>New Zealand</v>
      </c>
      <c r="D701">
        <f>IF(Transport!$H$4="Multi-unit Residential",Data!D702,IF(Transport!$H$4="Education",Data!AL702,IF(Transport!$H$4="Mixed-use Building",W705,Data!U702)))</f>
        <v>0</v>
      </c>
      <c r="E701">
        <f>IF(Transport!$H$4="Multi-unit Residential",Data!E702,IF(Transport!$H$4="Education",Data!AM702,IF(Transport!$H$4="Mixed-use Building",X705,Data!V702)))</f>
        <v>0</v>
      </c>
      <c r="F701">
        <f>IF(Transport!$H$4="Multi-unit Residential",Data!F702,IF(Transport!$H$4="Education",Data!AN702,IF(Transport!$H$4="Mixed-use Building",Y705,Data!W702)))</f>
        <v>0</v>
      </c>
      <c r="G701">
        <f>IF(Transport!$H$4="Multi-unit Residential",Data!G702,IF(Transport!$H$4="Education",Data!AO702,IF(Transport!$H$4="Mixed-use Building",Z705,Data!X702)))</f>
        <v>0</v>
      </c>
      <c r="H701">
        <f>IF(Transport!$H$4="Multi-unit Residential",Data!H702,IF(Transport!$H$4="Education",Data!AP702,IF(Transport!$H$4="Mixed-use Building",AA705,Data!Y702)))</f>
        <v>0.92</v>
      </c>
      <c r="I701">
        <f>IF(Transport!$H$4="Multi-unit Residential",Data!I702,IF(Transport!$H$4="Education",Data!AQ702,IF(Transport!$H$4="Mixed-use Building",AB705,Data!Z702)))</f>
        <v>0.08</v>
      </c>
      <c r="J701">
        <f>IF(Transport!$H$4="Multi-unit Residential",Data!J702,IF(Transport!$H$4="Education",Data!AR702,IF(Transport!$H$4="Mixed-use Building",AC705,Data!AA702)))</f>
        <v>0</v>
      </c>
      <c r="K701">
        <f>IF(Transport!$H$4="Multi-unit Residential",Data!K702,IF(Transport!$H$4="Education",Data!AS702,IF(Transport!$H$4="Mixed-use Building",AD705,Data!AB702)))</f>
        <v>0</v>
      </c>
      <c r="L701">
        <f>IF(Transport!$H$4="Multi-unit Residential",Data!L702,IF(Transport!$H$4="Education",Data!AT702,IF(Transport!$H$4="Mixed-use Building",AE705,Data!AC702)))</f>
        <v>0</v>
      </c>
      <c r="M701">
        <f>IF(Transport!$H$4="Multi-unit Residential",Data!M702,IF(Transport!$H$4="Education",Data!AU702,IF(Transport!$H$4="Mixed-use Building",AF705,Data!AD702)))</f>
        <v>0.02</v>
      </c>
      <c r="N701">
        <f>IF(Transport!$H$4="Multi-unit Residential",Data!N702,IF(Transport!$H$4="Education",Data!AV702,IF(Transport!$H$4="Mixed-use Building",AG705,Data!AE702)))</f>
        <v>4.53813705818665</v>
      </c>
      <c r="O701">
        <f>IF(Transport!$H$4="Multi-unit Residential",Data!O702,IF(Transport!$H$4="Education",Data!AW702,IF(Transport!$H$4="Mixed-use Building",AH705,Data!AF702)))</f>
        <v>175.1228864</v>
      </c>
      <c r="P701">
        <f>IF(Transport!$H$4="Multi-unit Residential",Data!P702,IF(Transport!$H$4="Education",Data!AX702,IF(Transport!$H$4="Mixed-use Building",AI705,Data!AG702)))</f>
        <v>-37.542137609999997</v>
      </c>
    </row>
    <row r="702" spans="1:16" x14ac:dyDescent="0.55000000000000004">
      <c r="A702">
        <f>IF(Transport!$H$4="Multi-unit Residential",Data!A703,IF(Transport!$H$4="Education",Data!AI703,IF(Transport!$H$4="Mixed-use Building",T706,Data!R703)))</f>
        <v>171300</v>
      </c>
      <c r="B702" t="str">
        <f>IF(Transport!$H$4="Multi-unit Residential",Data!B703,IF(Transport!$H$4="Education",Data!AJ703,IF(Transport!$H$4="Mixed-use Building",U706,Data!S703)))</f>
        <v>Waerenga</v>
      </c>
      <c r="C702" t="str">
        <f>IF(Transport!$H$4="Multi-unit Residential",Data!C703,IF(Transport!$H$4="Education",Data!AK703,IF(Transport!$H$4="Mixed-use Building",V706,Data!T703)))</f>
        <v>New Zealand</v>
      </c>
      <c r="D702">
        <f>IF(Transport!$H$4="Multi-unit Residential",Data!D703,IF(Transport!$H$4="Education",Data!AL703,IF(Transport!$H$4="Mixed-use Building",W706,Data!U703)))</f>
        <v>0</v>
      </c>
      <c r="E702">
        <f>IF(Transport!$H$4="Multi-unit Residential",Data!E703,IF(Transport!$H$4="Education",Data!AM703,IF(Transport!$H$4="Mixed-use Building",X706,Data!V703)))</f>
        <v>0</v>
      </c>
      <c r="F702">
        <f>IF(Transport!$H$4="Multi-unit Residential",Data!F703,IF(Transport!$H$4="Education",Data!AN703,IF(Transport!$H$4="Mixed-use Building",Y706,Data!W703)))</f>
        <v>0</v>
      </c>
      <c r="G702">
        <f>IF(Transport!$H$4="Multi-unit Residential",Data!G703,IF(Transport!$H$4="Education",Data!AO703,IF(Transport!$H$4="Mixed-use Building",Z706,Data!X703)))</f>
        <v>0</v>
      </c>
      <c r="H702">
        <f>IF(Transport!$H$4="Multi-unit Residential",Data!H703,IF(Transport!$H$4="Education",Data!AP703,IF(Transport!$H$4="Mixed-use Building",AA706,Data!Y703)))</f>
        <v>1</v>
      </c>
      <c r="I702">
        <f>IF(Transport!$H$4="Multi-unit Residential",Data!I703,IF(Transport!$H$4="Education",Data!AQ703,IF(Transport!$H$4="Mixed-use Building",AB706,Data!Z703)))</f>
        <v>0</v>
      </c>
      <c r="J702">
        <f>IF(Transport!$H$4="Multi-unit Residential",Data!J703,IF(Transport!$H$4="Education",Data!AR703,IF(Transport!$H$4="Mixed-use Building",AC706,Data!AA703)))</f>
        <v>0</v>
      </c>
      <c r="K702">
        <f>IF(Transport!$H$4="Multi-unit Residential",Data!K703,IF(Transport!$H$4="Education",Data!AS703,IF(Transport!$H$4="Mixed-use Building",AD706,Data!AB703)))</f>
        <v>0</v>
      </c>
      <c r="L702">
        <f>IF(Transport!$H$4="Multi-unit Residential",Data!L703,IF(Transport!$H$4="Education",Data!AT703,IF(Transport!$H$4="Mixed-use Building",AE706,Data!AC703)))</f>
        <v>0</v>
      </c>
      <c r="M702">
        <f>IF(Transport!$H$4="Multi-unit Residential",Data!M703,IF(Transport!$H$4="Education",Data!AU703,IF(Transport!$H$4="Mixed-use Building",AF706,Data!AD703)))</f>
        <v>0.02</v>
      </c>
      <c r="N702" t="str">
        <f>IF(Transport!$H$4="Multi-unit Residential",Data!N703,IF(Transport!$H$4="Education",Data!AV703,IF(Transport!$H$4="Mixed-use Building",AG706,Data!AE703)))</f>
        <v>?</v>
      </c>
      <c r="O702">
        <f>IF(Transport!$H$4="Multi-unit Residential",Data!O703,IF(Transport!$H$4="Education",Data!AW703,IF(Transport!$H$4="Mixed-use Building",AH706,Data!AF703)))</f>
        <v>175.30852179999999</v>
      </c>
      <c r="P702">
        <f>IF(Transport!$H$4="Multi-unit Residential",Data!P703,IF(Transport!$H$4="Education",Data!AX703,IF(Transport!$H$4="Mixed-use Building",AI706,Data!AG703)))</f>
        <v>-37.423812660000003</v>
      </c>
    </row>
    <row r="703" spans="1:16" x14ac:dyDescent="0.55000000000000004">
      <c r="A703">
        <f>IF(Transport!$H$4="Multi-unit Residential",Data!A704,IF(Transport!$H$4="Education",Data!AI704,IF(Transport!$H$4="Mixed-use Building",T707,Data!R704)))</f>
        <v>171400</v>
      </c>
      <c r="B703" t="str">
        <f>IF(Transport!$H$4="Multi-unit Residential",Data!B704,IF(Transport!$H$4="Education",Data!AJ704,IF(Transport!$H$4="Mixed-use Building",U707,Data!S704)))</f>
        <v>Huntly West</v>
      </c>
      <c r="C703" t="str">
        <f>IF(Transport!$H$4="Multi-unit Residential",Data!C704,IF(Transport!$H$4="Education",Data!AK704,IF(Transport!$H$4="Mixed-use Building",V707,Data!T704)))</f>
        <v>New Zealand</v>
      </c>
      <c r="D703">
        <f>IF(Transport!$H$4="Multi-unit Residential",Data!D704,IF(Transport!$H$4="Education",Data!AL704,IF(Transport!$H$4="Mixed-use Building",W707,Data!U704)))</f>
        <v>0</v>
      </c>
      <c r="E703">
        <f>IF(Transport!$H$4="Multi-unit Residential",Data!E704,IF(Transport!$H$4="Education",Data!AM704,IF(Transport!$H$4="Mixed-use Building",X707,Data!V704)))</f>
        <v>0</v>
      </c>
      <c r="F703">
        <f>IF(Transport!$H$4="Multi-unit Residential",Data!F704,IF(Transport!$H$4="Education",Data!AN704,IF(Transport!$H$4="Mixed-use Building",Y707,Data!W704)))</f>
        <v>0</v>
      </c>
      <c r="G703">
        <f>IF(Transport!$H$4="Multi-unit Residential",Data!G704,IF(Transport!$H$4="Education",Data!AO704,IF(Transport!$H$4="Mixed-use Building",Z707,Data!X704)))</f>
        <v>0</v>
      </c>
      <c r="H703">
        <f>IF(Transport!$H$4="Multi-unit Residential",Data!H704,IF(Transport!$H$4="Education",Data!AP704,IF(Transport!$H$4="Mixed-use Building",AA707,Data!Y704)))</f>
        <v>0.86</v>
      </c>
      <c r="I703">
        <f>IF(Transport!$H$4="Multi-unit Residential",Data!I704,IF(Transport!$H$4="Education",Data!AQ704,IF(Transport!$H$4="Mixed-use Building",AB707,Data!Z704)))</f>
        <v>0.04</v>
      </c>
      <c r="J703">
        <f>IF(Transport!$H$4="Multi-unit Residential",Data!J704,IF(Transport!$H$4="Education",Data!AR704,IF(Transport!$H$4="Mixed-use Building",AC707,Data!AA704)))</f>
        <v>0</v>
      </c>
      <c r="K703">
        <f>IF(Transport!$H$4="Multi-unit Residential",Data!K704,IF(Transport!$H$4="Education",Data!AS704,IF(Transport!$H$4="Mixed-use Building",AD707,Data!AB704)))</f>
        <v>0</v>
      </c>
      <c r="L703">
        <f>IF(Transport!$H$4="Multi-unit Residential",Data!L704,IF(Transport!$H$4="Education",Data!AT704,IF(Transport!$H$4="Mixed-use Building",AE707,Data!AC704)))</f>
        <v>0.1</v>
      </c>
      <c r="M703">
        <f>IF(Transport!$H$4="Multi-unit Residential",Data!M704,IF(Transport!$H$4="Education",Data!AU704,IF(Transport!$H$4="Mixed-use Building",AF707,Data!AD704)))</f>
        <v>0.02</v>
      </c>
      <c r="N703">
        <f>IF(Transport!$H$4="Multi-unit Residential",Data!N704,IF(Transport!$H$4="Education",Data!AV704,IF(Transport!$H$4="Mixed-use Building",AG707,Data!AE704)))</f>
        <v>1.49068215473472</v>
      </c>
      <c r="O703">
        <f>IF(Transport!$H$4="Multi-unit Residential",Data!O704,IF(Transport!$H$4="Education",Data!AW704,IF(Transport!$H$4="Mixed-use Building",AH707,Data!AF704)))</f>
        <v>175.14856990000001</v>
      </c>
      <c r="P703">
        <f>IF(Transport!$H$4="Multi-unit Residential",Data!P704,IF(Transport!$H$4="Education",Data!AX704,IF(Transport!$H$4="Mixed-use Building",AI707,Data!AG704)))</f>
        <v>-37.55061508</v>
      </c>
    </row>
    <row r="704" spans="1:16" x14ac:dyDescent="0.55000000000000004">
      <c r="A704">
        <f>IF(Transport!$H$4="Multi-unit Residential",Data!A705,IF(Transport!$H$4="Education",Data!AI705,IF(Transport!$H$4="Mixed-use Building",T708,Data!R705)))</f>
        <v>171500</v>
      </c>
      <c r="B704" t="str">
        <f>IF(Transport!$H$4="Multi-unit Residential",Data!B705,IF(Transport!$H$4="Education",Data!AJ705,IF(Transport!$H$4="Mixed-use Building",U708,Data!S705)))</f>
        <v>Huntly East</v>
      </c>
      <c r="C704" t="str">
        <f>IF(Transport!$H$4="Multi-unit Residential",Data!C705,IF(Transport!$H$4="Education",Data!AK705,IF(Transport!$H$4="Mixed-use Building",V708,Data!T705)))</f>
        <v>New Zealand</v>
      </c>
      <c r="D704">
        <f>IF(Transport!$H$4="Multi-unit Residential",Data!D705,IF(Transport!$H$4="Education",Data!AL705,IF(Transport!$H$4="Mixed-use Building",W708,Data!U705)))</f>
        <v>0</v>
      </c>
      <c r="E704">
        <f>IF(Transport!$H$4="Multi-unit Residential",Data!E705,IF(Transport!$H$4="Education",Data!AM705,IF(Transport!$H$4="Mixed-use Building",X708,Data!V705)))</f>
        <v>0</v>
      </c>
      <c r="F704">
        <f>IF(Transport!$H$4="Multi-unit Residential",Data!F705,IF(Transport!$H$4="Education",Data!AN705,IF(Transport!$H$4="Mixed-use Building",Y708,Data!W705)))</f>
        <v>0</v>
      </c>
      <c r="G704">
        <f>IF(Transport!$H$4="Multi-unit Residential",Data!G705,IF(Transport!$H$4="Education",Data!AO705,IF(Transport!$H$4="Mixed-use Building",Z708,Data!X705)))</f>
        <v>0</v>
      </c>
      <c r="H704">
        <f>IF(Transport!$H$4="Multi-unit Residential",Data!H705,IF(Transport!$H$4="Education",Data!AP705,IF(Transport!$H$4="Mixed-use Building",AA708,Data!Y705)))</f>
        <v>0.88</v>
      </c>
      <c r="I704">
        <f>IF(Transport!$H$4="Multi-unit Residential",Data!I705,IF(Transport!$H$4="Education",Data!AQ705,IF(Transport!$H$4="Mixed-use Building",AB708,Data!Z705)))</f>
        <v>7.0000000000000007E-2</v>
      </c>
      <c r="J704">
        <f>IF(Transport!$H$4="Multi-unit Residential",Data!J705,IF(Transport!$H$4="Education",Data!AR705,IF(Transport!$H$4="Mixed-use Building",AC708,Data!AA705)))</f>
        <v>0</v>
      </c>
      <c r="K704">
        <f>IF(Transport!$H$4="Multi-unit Residential",Data!K705,IF(Transport!$H$4="Education",Data!AS705,IF(Transport!$H$4="Mixed-use Building",AD708,Data!AB705)))</f>
        <v>0.01</v>
      </c>
      <c r="L704">
        <f>IF(Transport!$H$4="Multi-unit Residential",Data!L705,IF(Transport!$H$4="Education",Data!AT705,IF(Transport!$H$4="Mixed-use Building",AE708,Data!AC705)))</f>
        <v>0.04</v>
      </c>
      <c r="M704">
        <f>IF(Transport!$H$4="Multi-unit Residential",Data!M705,IF(Transport!$H$4="Education",Data!AU705,IF(Transport!$H$4="Mixed-use Building",AF708,Data!AD705)))</f>
        <v>0.02</v>
      </c>
      <c r="N704">
        <f>IF(Transport!$H$4="Multi-unit Residential",Data!N705,IF(Transport!$H$4="Education",Data!AV705,IF(Transport!$H$4="Mixed-use Building",AG708,Data!AE705)))</f>
        <v>3.99183018233028</v>
      </c>
      <c r="O704">
        <f>IF(Transport!$H$4="Multi-unit Residential",Data!O705,IF(Transport!$H$4="Education",Data!AW705,IF(Transport!$H$4="Mixed-use Building",AH708,Data!AF705)))</f>
        <v>175.16553249999899</v>
      </c>
      <c r="P704">
        <f>IF(Transport!$H$4="Multi-unit Residential",Data!P705,IF(Transport!$H$4="Education",Data!AX705,IF(Transport!$H$4="Mixed-use Building",AI708,Data!AG705)))</f>
        <v>-37.554085639999997</v>
      </c>
    </row>
    <row r="705" spans="1:16" x14ac:dyDescent="0.55000000000000004">
      <c r="A705">
        <f>IF(Transport!$H$4="Multi-unit Residential",Data!A706,IF(Transport!$H$4="Education",Data!AI706,IF(Transport!$H$4="Mixed-use Building",T709,Data!R706)))</f>
        <v>171600</v>
      </c>
      <c r="B705" t="str">
        <f>IF(Transport!$H$4="Multi-unit Residential",Data!B706,IF(Transport!$H$4="Education",Data!AJ706,IF(Transport!$H$4="Mixed-use Building",U709,Data!S706)))</f>
        <v>Raglan</v>
      </c>
      <c r="C705" t="str">
        <f>IF(Transport!$H$4="Multi-unit Residential",Data!C706,IF(Transport!$H$4="Education",Data!AK706,IF(Transport!$H$4="Mixed-use Building",V709,Data!T706)))</f>
        <v>New Zealand</v>
      </c>
      <c r="D705">
        <f>IF(Transport!$H$4="Multi-unit Residential",Data!D706,IF(Transport!$H$4="Education",Data!AL706,IF(Transport!$H$4="Mixed-use Building",W709,Data!U706)))</f>
        <v>0</v>
      </c>
      <c r="E705">
        <f>IF(Transport!$H$4="Multi-unit Residential",Data!E706,IF(Transport!$H$4="Education",Data!AM706,IF(Transport!$H$4="Mixed-use Building",X709,Data!V706)))</f>
        <v>0</v>
      </c>
      <c r="F705">
        <f>IF(Transport!$H$4="Multi-unit Residential",Data!F706,IF(Transport!$H$4="Education",Data!AN706,IF(Transport!$H$4="Mixed-use Building",Y709,Data!W706)))</f>
        <v>0</v>
      </c>
      <c r="G705">
        <f>IF(Transport!$H$4="Multi-unit Residential",Data!G706,IF(Transport!$H$4="Education",Data!AO706,IF(Transport!$H$4="Mixed-use Building",Z709,Data!X706)))</f>
        <v>0</v>
      </c>
      <c r="H705">
        <f>IF(Transport!$H$4="Multi-unit Residential",Data!H706,IF(Transport!$H$4="Education",Data!AP706,IF(Transport!$H$4="Mixed-use Building",AA709,Data!Y706)))</f>
        <v>0.73999999999999899</v>
      </c>
      <c r="I705">
        <f>IF(Transport!$H$4="Multi-unit Residential",Data!I706,IF(Transport!$H$4="Education",Data!AQ706,IF(Transport!$H$4="Mixed-use Building",AB709,Data!Z706)))</f>
        <v>7.0000000000000007E-2</v>
      </c>
      <c r="J705">
        <f>IF(Transport!$H$4="Multi-unit Residential",Data!J706,IF(Transport!$H$4="Education",Data!AR706,IF(Transport!$H$4="Mixed-use Building",AC709,Data!AA706)))</f>
        <v>0</v>
      </c>
      <c r="K705">
        <f>IF(Transport!$H$4="Multi-unit Residential",Data!K706,IF(Transport!$H$4="Education",Data!AS706,IF(Transport!$H$4="Mixed-use Building",AD709,Data!AB706)))</f>
        <v>0.05</v>
      </c>
      <c r="L705">
        <f>IF(Transport!$H$4="Multi-unit Residential",Data!L706,IF(Transport!$H$4="Education",Data!AT706,IF(Transport!$H$4="Mixed-use Building",AE709,Data!AC706)))</f>
        <v>0.14000000000000001</v>
      </c>
      <c r="M705">
        <f>IF(Transport!$H$4="Multi-unit Residential",Data!M706,IF(Transport!$H$4="Education",Data!AU706,IF(Transport!$H$4="Mixed-use Building",AF709,Data!AD706)))</f>
        <v>0.02</v>
      </c>
      <c r="N705">
        <f>IF(Transport!$H$4="Multi-unit Residential",Data!N706,IF(Transport!$H$4="Education",Data!AV706,IF(Transport!$H$4="Mixed-use Building",AG709,Data!AE706)))</f>
        <v>3.27158341105467</v>
      </c>
      <c r="O705">
        <f>IF(Transport!$H$4="Multi-unit Residential",Data!O706,IF(Transport!$H$4="Education",Data!AW706,IF(Transport!$H$4="Mixed-use Building",AH709,Data!AF706)))</f>
        <v>174.8665809</v>
      </c>
      <c r="P705">
        <f>IF(Transport!$H$4="Multi-unit Residential",Data!P706,IF(Transport!$H$4="Education",Data!AX706,IF(Transport!$H$4="Mixed-use Building",AI709,Data!AG706)))</f>
        <v>-37.806915680000003</v>
      </c>
    </row>
    <row r="706" spans="1:16" x14ac:dyDescent="0.55000000000000004">
      <c r="A706">
        <f>IF(Transport!$H$4="Multi-unit Residential",Data!A707,IF(Transport!$H$4="Education",Data!AI707,IF(Transport!$H$4="Mixed-use Building",T710,Data!R707)))</f>
        <v>171700</v>
      </c>
      <c r="B706" t="str">
        <f>IF(Transport!$H$4="Multi-unit Residential",Data!B707,IF(Transport!$H$4="Education",Data!AJ707,IF(Transport!$H$4="Mixed-use Building",U710,Data!S707)))</f>
        <v>Whitikahu</v>
      </c>
      <c r="C706" t="str">
        <f>IF(Transport!$H$4="Multi-unit Residential",Data!C707,IF(Transport!$H$4="Education",Data!AK707,IF(Transport!$H$4="Mixed-use Building",V710,Data!T707)))</f>
        <v>New Zealand</v>
      </c>
      <c r="D706">
        <f>IF(Transport!$H$4="Multi-unit Residential",Data!D707,IF(Transport!$H$4="Education",Data!AL707,IF(Transport!$H$4="Mixed-use Building",W710,Data!U707)))</f>
        <v>0</v>
      </c>
      <c r="E706">
        <f>IF(Transport!$H$4="Multi-unit Residential",Data!E707,IF(Transport!$H$4="Education",Data!AM707,IF(Transport!$H$4="Mixed-use Building",X710,Data!V707)))</f>
        <v>0</v>
      </c>
      <c r="F706">
        <f>IF(Transport!$H$4="Multi-unit Residential",Data!F707,IF(Transport!$H$4="Education",Data!AN707,IF(Transport!$H$4="Mixed-use Building",Y710,Data!W707)))</f>
        <v>0</v>
      </c>
      <c r="G706">
        <f>IF(Transport!$H$4="Multi-unit Residential",Data!G707,IF(Transport!$H$4="Education",Data!AO707,IF(Transport!$H$4="Mixed-use Building",Z710,Data!X707)))</f>
        <v>0</v>
      </c>
      <c r="H706">
        <f>IF(Transport!$H$4="Multi-unit Residential",Data!H707,IF(Transport!$H$4="Education",Data!AP707,IF(Transport!$H$4="Mixed-use Building",AA710,Data!Y707)))</f>
        <v>0.78</v>
      </c>
      <c r="I706">
        <f>IF(Transport!$H$4="Multi-unit Residential",Data!I707,IF(Transport!$H$4="Education",Data!AQ707,IF(Transport!$H$4="Mixed-use Building",AB710,Data!Z707)))</f>
        <v>0</v>
      </c>
      <c r="J706">
        <f>IF(Transport!$H$4="Multi-unit Residential",Data!J707,IF(Transport!$H$4="Education",Data!AR707,IF(Transport!$H$4="Mixed-use Building",AC710,Data!AA707)))</f>
        <v>0</v>
      </c>
      <c r="K706">
        <f>IF(Transport!$H$4="Multi-unit Residential",Data!K707,IF(Transport!$H$4="Education",Data!AS707,IF(Transport!$H$4="Mixed-use Building",AD710,Data!AB707)))</f>
        <v>0</v>
      </c>
      <c r="L706">
        <f>IF(Transport!$H$4="Multi-unit Residential",Data!L707,IF(Transport!$H$4="Education",Data!AT707,IF(Transport!$H$4="Mixed-use Building",AE710,Data!AC707)))</f>
        <v>0.22</v>
      </c>
      <c r="M706">
        <f>IF(Transport!$H$4="Multi-unit Residential",Data!M707,IF(Transport!$H$4="Education",Data!AU707,IF(Transport!$H$4="Mixed-use Building",AF710,Data!AD707)))</f>
        <v>0.02</v>
      </c>
      <c r="N706">
        <f>IF(Transport!$H$4="Multi-unit Residential",Data!N707,IF(Transport!$H$4="Education",Data!AV707,IF(Transport!$H$4="Mixed-use Building",AG710,Data!AE707)))</f>
        <v>1.53784085638075</v>
      </c>
      <c r="O706">
        <f>IF(Transport!$H$4="Multi-unit Residential",Data!O707,IF(Transport!$H$4="Education",Data!AW707,IF(Transport!$H$4="Mixed-use Building",AH710,Data!AF707)))</f>
        <v>175.33273489999999</v>
      </c>
      <c r="P706">
        <f>IF(Transport!$H$4="Multi-unit Residential",Data!P707,IF(Transport!$H$4="Education",Data!AX707,IF(Transport!$H$4="Mixed-use Building",AI710,Data!AG707)))</f>
        <v>-37.59083193</v>
      </c>
    </row>
    <row r="707" spans="1:16" x14ac:dyDescent="0.55000000000000004">
      <c r="A707">
        <f>IF(Transport!$H$4="Multi-unit Residential",Data!A708,IF(Transport!$H$4="Education",Data!AI708,IF(Transport!$H$4="Mixed-use Building",T711,Data!R708)))</f>
        <v>171800</v>
      </c>
      <c r="B707" t="str">
        <f>IF(Transport!$H$4="Multi-unit Residential",Data!B708,IF(Transport!$H$4="Education",Data!AJ708,IF(Transport!$H$4="Mixed-use Building",U711,Data!S708)))</f>
        <v>Te Uku</v>
      </c>
      <c r="C707" t="str">
        <f>IF(Transport!$H$4="Multi-unit Residential",Data!C708,IF(Transport!$H$4="Education",Data!AK708,IF(Transport!$H$4="Mixed-use Building",V711,Data!T708)))</f>
        <v>New Zealand</v>
      </c>
      <c r="D707">
        <f>IF(Transport!$H$4="Multi-unit Residential",Data!D708,IF(Transport!$H$4="Education",Data!AL708,IF(Transport!$H$4="Mixed-use Building",W711,Data!U708)))</f>
        <v>0</v>
      </c>
      <c r="E707">
        <f>IF(Transport!$H$4="Multi-unit Residential",Data!E708,IF(Transport!$H$4="Education",Data!AM708,IF(Transport!$H$4="Mixed-use Building",X711,Data!V708)))</f>
        <v>0</v>
      </c>
      <c r="F707">
        <f>IF(Transport!$H$4="Multi-unit Residential",Data!F708,IF(Transport!$H$4="Education",Data!AN708,IF(Transport!$H$4="Mixed-use Building",Y711,Data!W708)))</f>
        <v>0</v>
      </c>
      <c r="G707">
        <f>IF(Transport!$H$4="Multi-unit Residential",Data!G708,IF(Transport!$H$4="Education",Data!AO708,IF(Transport!$H$4="Mixed-use Building",Z711,Data!X708)))</f>
        <v>0</v>
      </c>
      <c r="H707">
        <f>IF(Transport!$H$4="Multi-unit Residential",Data!H708,IF(Transport!$H$4="Education",Data!AP708,IF(Transport!$H$4="Mixed-use Building",AA711,Data!Y708)))</f>
        <v>0.94</v>
      </c>
      <c r="I707">
        <f>IF(Transport!$H$4="Multi-unit Residential",Data!I708,IF(Transport!$H$4="Education",Data!AQ708,IF(Transport!$H$4="Mixed-use Building",AB711,Data!Z708)))</f>
        <v>0.03</v>
      </c>
      <c r="J707">
        <f>IF(Transport!$H$4="Multi-unit Residential",Data!J708,IF(Transport!$H$4="Education",Data!AR708,IF(Transport!$H$4="Mixed-use Building",AC711,Data!AA708)))</f>
        <v>0</v>
      </c>
      <c r="K707">
        <f>IF(Transport!$H$4="Multi-unit Residential",Data!K708,IF(Transport!$H$4="Education",Data!AS708,IF(Transport!$H$4="Mixed-use Building",AD711,Data!AB708)))</f>
        <v>0</v>
      </c>
      <c r="L707">
        <f>IF(Transport!$H$4="Multi-unit Residential",Data!L708,IF(Transport!$H$4="Education",Data!AT708,IF(Transport!$H$4="Mixed-use Building",AE711,Data!AC708)))</f>
        <v>0.03</v>
      </c>
      <c r="M707">
        <f>IF(Transport!$H$4="Multi-unit Residential",Data!M708,IF(Transport!$H$4="Education",Data!AU708,IF(Transport!$H$4="Mixed-use Building",AF711,Data!AD708)))</f>
        <v>0.02</v>
      </c>
      <c r="N707">
        <f>IF(Transport!$H$4="Multi-unit Residential",Data!N708,IF(Transport!$H$4="Education",Data!AV708,IF(Transport!$H$4="Mixed-use Building",AG711,Data!AE708)))</f>
        <v>5.6349895692045502</v>
      </c>
      <c r="O707">
        <f>IF(Transport!$H$4="Multi-unit Residential",Data!O708,IF(Transport!$H$4="Education",Data!AW708,IF(Transport!$H$4="Mixed-use Building",AH711,Data!AF708)))</f>
        <v>174.93821169999899</v>
      </c>
      <c r="P707">
        <f>IF(Transport!$H$4="Multi-unit Residential",Data!P708,IF(Transport!$H$4="Education",Data!AX708,IF(Transport!$H$4="Mixed-use Building",AI711,Data!AG708)))</f>
        <v>-37.88322634</v>
      </c>
    </row>
    <row r="708" spans="1:16" x14ac:dyDescent="0.55000000000000004">
      <c r="A708">
        <f>IF(Transport!$H$4="Multi-unit Residential",Data!A709,IF(Transport!$H$4="Education",Data!AI709,IF(Transport!$H$4="Mixed-use Building",T712,Data!R709)))</f>
        <v>171900</v>
      </c>
      <c r="B708" t="str">
        <f>IF(Transport!$H$4="Multi-unit Residential",Data!B709,IF(Transport!$H$4="Education",Data!AJ709,IF(Transport!$H$4="Mixed-use Building",U712,Data!S709)))</f>
        <v>Taupiri-Lake Kainui</v>
      </c>
      <c r="C708" t="str">
        <f>IF(Transport!$H$4="Multi-unit Residential",Data!C709,IF(Transport!$H$4="Education",Data!AK709,IF(Transport!$H$4="Mixed-use Building",V712,Data!T709)))</f>
        <v>New Zealand</v>
      </c>
      <c r="D708">
        <f>IF(Transport!$H$4="Multi-unit Residential",Data!D709,IF(Transport!$H$4="Education",Data!AL709,IF(Transport!$H$4="Mixed-use Building",W712,Data!U709)))</f>
        <v>0</v>
      </c>
      <c r="E708">
        <f>IF(Transport!$H$4="Multi-unit Residential",Data!E709,IF(Transport!$H$4="Education",Data!AM709,IF(Transport!$H$4="Mixed-use Building",X712,Data!V709)))</f>
        <v>0</v>
      </c>
      <c r="F708">
        <f>IF(Transport!$H$4="Multi-unit Residential",Data!F709,IF(Transport!$H$4="Education",Data!AN709,IF(Transport!$H$4="Mixed-use Building",Y712,Data!W709)))</f>
        <v>0</v>
      </c>
      <c r="G708">
        <f>IF(Transport!$H$4="Multi-unit Residential",Data!G709,IF(Transport!$H$4="Education",Data!AO709,IF(Transport!$H$4="Mixed-use Building",Z712,Data!X709)))</f>
        <v>0</v>
      </c>
      <c r="H708">
        <f>IF(Transport!$H$4="Multi-unit Residential",Data!H709,IF(Transport!$H$4="Education",Data!AP709,IF(Transport!$H$4="Mixed-use Building",AA712,Data!Y709)))</f>
        <v>0.94</v>
      </c>
      <c r="I708">
        <f>IF(Transport!$H$4="Multi-unit Residential",Data!I709,IF(Transport!$H$4="Education",Data!AQ709,IF(Transport!$H$4="Mixed-use Building",AB712,Data!Z709)))</f>
        <v>0</v>
      </c>
      <c r="J708">
        <f>IF(Transport!$H$4="Multi-unit Residential",Data!J709,IF(Transport!$H$4="Education",Data!AR709,IF(Transport!$H$4="Mixed-use Building",AC712,Data!AA709)))</f>
        <v>0</v>
      </c>
      <c r="K708">
        <f>IF(Transport!$H$4="Multi-unit Residential",Data!K709,IF(Transport!$H$4="Education",Data!AS709,IF(Transport!$H$4="Mixed-use Building",AD712,Data!AB709)))</f>
        <v>0</v>
      </c>
      <c r="L708">
        <f>IF(Transport!$H$4="Multi-unit Residential",Data!L709,IF(Transport!$H$4="Education",Data!AT709,IF(Transport!$H$4="Mixed-use Building",AE712,Data!AC709)))</f>
        <v>0.06</v>
      </c>
      <c r="M708">
        <f>IF(Transport!$H$4="Multi-unit Residential",Data!M709,IF(Transport!$H$4="Education",Data!AU709,IF(Transport!$H$4="Mixed-use Building",AF712,Data!AD709)))</f>
        <v>0.02</v>
      </c>
      <c r="N708">
        <f>IF(Transport!$H$4="Multi-unit Residential",Data!N709,IF(Transport!$H$4="Education",Data!AV709,IF(Transport!$H$4="Mixed-use Building",AG712,Data!AE709)))</f>
        <v>4.4413654149950501</v>
      </c>
      <c r="O708">
        <f>IF(Transport!$H$4="Multi-unit Residential",Data!O709,IF(Transport!$H$4="Education",Data!AW709,IF(Transport!$H$4="Mixed-use Building",AH712,Data!AF709)))</f>
        <v>175.188442199999</v>
      </c>
      <c r="P708">
        <f>IF(Transport!$H$4="Multi-unit Residential",Data!P709,IF(Transport!$H$4="Education",Data!AX709,IF(Transport!$H$4="Mixed-use Building",AI712,Data!AG709)))</f>
        <v>-37.658583870000001</v>
      </c>
    </row>
    <row r="709" spans="1:16" x14ac:dyDescent="0.55000000000000004">
      <c r="A709">
        <f>IF(Transport!$H$4="Multi-unit Residential",Data!A710,IF(Transport!$H$4="Education",Data!AI710,IF(Transport!$H$4="Mixed-use Building",T713,Data!R710)))</f>
        <v>172000</v>
      </c>
      <c r="B709" t="str">
        <f>IF(Transport!$H$4="Multi-unit Residential",Data!B710,IF(Transport!$H$4="Education",Data!AJ710,IF(Transport!$H$4="Mixed-use Building",U713,Data!S710)))</f>
        <v>Ngaruawahia North</v>
      </c>
      <c r="C709" t="str">
        <f>IF(Transport!$H$4="Multi-unit Residential",Data!C710,IF(Transport!$H$4="Education",Data!AK710,IF(Transport!$H$4="Mixed-use Building",V713,Data!T710)))</f>
        <v>New Zealand</v>
      </c>
      <c r="D709">
        <f>IF(Transport!$H$4="Multi-unit Residential",Data!D710,IF(Transport!$H$4="Education",Data!AL710,IF(Transport!$H$4="Mixed-use Building",W713,Data!U710)))</f>
        <v>0</v>
      </c>
      <c r="E709">
        <f>IF(Transport!$H$4="Multi-unit Residential",Data!E710,IF(Transport!$H$4="Education",Data!AM710,IF(Transport!$H$4="Mixed-use Building",X713,Data!V710)))</f>
        <v>0</v>
      </c>
      <c r="F709">
        <f>IF(Transport!$H$4="Multi-unit Residential",Data!F710,IF(Transport!$H$4="Education",Data!AN710,IF(Transport!$H$4="Mixed-use Building",Y713,Data!W710)))</f>
        <v>0</v>
      </c>
      <c r="G709">
        <f>IF(Transport!$H$4="Multi-unit Residential",Data!G710,IF(Transport!$H$4="Education",Data!AO710,IF(Transport!$H$4="Mixed-use Building",Z713,Data!X710)))</f>
        <v>0</v>
      </c>
      <c r="H709">
        <f>IF(Transport!$H$4="Multi-unit Residential",Data!H710,IF(Transport!$H$4="Education",Data!AP710,IF(Transport!$H$4="Mixed-use Building",AA713,Data!Y710)))</f>
        <v>0.84</v>
      </c>
      <c r="I709">
        <f>IF(Transport!$H$4="Multi-unit Residential",Data!I710,IF(Transport!$H$4="Education",Data!AQ710,IF(Transport!$H$4="Mixed-use Building",AB713,Data!Z710)))</f>
        <v>0.16</v>
      </c>
      <c r="J709">
        <f>IF(Transport!$H$4="Multi-unit Residential",Data!J710,IF(Transport!$H$4="Education",Data!AR710,IF(Transport!$H$4="Mixed-use Building",AC713,Data!AA710)))</f>
        <v>0</v>
      </c>
      <c r="K709">
        <f>IF(Transport!$H$4="Multi-unit Residential",Data!K710,IF(Transport!$H$4="Education",Data!AS710,IF(Transport!$H$4="Mixed-use Building",AD713,Data!AB710)))</f>
        <v>0</v>
      </c>
      <c r="L709">
        <f>IF(Transport!$H$4="Multi-unit Residential",Data!L710,IF(Transport!$H$4="Education",Data!AT710,IF(Transport!$H$4="Mixed-use Building",AE713,Data!AC710)))</f>
        <v>0</v>
      </c>
      <c r="M709">
        <f>IF(Transport!$H$4="Multi-unit Residential",Data!M710,IF(Transport!$H$4="Education",Data!AU710,IF(Transport!$H$4="Mixed-use Building",AF713,Data!AD710)))</f>
        <v>0.02</v>
      </c>
      <c r="N709">
        <f>IF(Transport!$H$4="Multi-unit Residential",Data!N710,IF(Transport!$H$4="Education",Data!AV710,IF(Transport!$H$4="Mixed-use Building",AG713,Data!AE710)))</f>
        <v>1.8389142832855501</v>
      </c>
      <c r="O709">
        <f>IF(Transport!$H$4="Multi-unit Residential",Data!O710,IF(Transport!$H$4="Education",Data!AW710,IF(Transport!$H$4="Mixed-use Building",AH713,Data!AF710)))</f>
        <v>175.15347349999999</v>
      </c>
      <c r="P709">
        <f>IF(Transport!$H$4="Multi-unit Residential",Data!P710,IF(Transport!$H$4="Education",Data!AX710,IF(Transport!$H$4="Mixed-use Building",AI713,Data!AG710)))</f>
        <v>-37.662077619999998</v>
      </c>
    </row>
    <row r="710" spans="1:16" x14ac:dyDescent="0.55000000000000004">
      <c r="A710">
        <f>IF(Transport!$H$4="Multi-unit Residential",Data!A711,IF(Transport!$H$4="Education",Data!AI711,IF(Transport!$H$4="Mixed-use Building",T714,Data!R711)))</f>
        <v>172100</v>
      </c>
      <c r="B710" t="str">
        <f>IF(Transport!$H$4="Multi-unit Residential",Data!B711,IF(Transport!$H$4="Education",Data!AJ711,IF(Transport!$H$4="Mixed-use Building",U714,Data!S711)))</f>
        <v>Ngaruawahia Central</v>
      </c>
      <c r="C710" t="str">
        <f>IF(Transport!$H$4="Multi-unit Residential",Data!C711,IF(Transport!$H$4="Education",Data!AK711,IF(Transport!$H$4="Mixed-use Building",V714,Data!T711)))</f>
        <v>New Zealand</v>
      </c>
      <c r="D710">
        <f>IF(Transport!$H$4="Multi-unit Residential",Data!D711,IF(Transport!$H$4="Education",Data!AL711,IF(Transport!$H$4="Mixed-use Building",W714,Data!U711)))</f>
        <v>0</v>
      </c>
      <c r="E710">
        <f>IF(Transport!$H$4="Multi-unit Residential",Data!E711,IF(Transport!$H$4="Education",Data!AM711,IF(Transport!$H$4="Mixed-use Building",X714,Data!V711)))</f>
        <v>0</v>
      </c>
      <c r="F710">
        <f>IF(Transport!$H$4="Multi-unit Residential",Data!F711,IF(Transport!$H$4="Education",Data!AN711,IF(Transport!$H$4="Mixed-use Building",Y714,Data!W711)))</f>
        <v>0</v>
      </c>
      <c r="G710">
        <f>IF(Transport!$H$4="Multi-unit Residential",Data!G711,IF(Transport!$H$4="Education",Data!AO711,IF(Transport!$H$4="Mixed-use Building",Z714,Data!X711)))</f>
        <v>0</v>
      </c>
      <c r="H710">
        <f>IF(Transport!$H$4="Multi-unit Residential",Data!H711,IF(Transport!$H$4="Education",Data!AP711,IF(Transport!$H$4="Mixed-use Building",AA714,Data!Y711)))</f>
        <v>0.91</v>
      </c>
      <c r="I710">
        <f>IF(Transport!$H$4="Multi-unit Residential",Data!I711,IF(Transport!$H$4="Education",Data!AQ711,IF(Transport!$H$4="Mixed-use Building",AB714,Data!Z711)))</f>
        <v>0</v>
      </c>
      <c r="J710">
        <f>IF(Transport!$H$4="Multi-unit Residential",Data!J711,IF(Transport!$H$4="Education",Data!AR711,IF(Transport!$H$4="Mixed-use Building",AC714,Data!AA711)))</f>
        <v>0</v>
      </c>
      <c r="K710">
        <f>IF(Transport!$H$4="Multi-unit Residential",Data!K711,IF(Transport!$H$4="Education",Data!AS711,IF(Transport!$H$4="Mixed-use Building",AD714,Data!AB711)))</f>
        <v>0</v>
      </c>
      <c r="L710">
        <f>IF(Transport!$H$4="Multi-unit Residential",Data!L711,IF(Transport!$H$4="Education",Data!AT711,IF(Transport!$H$4="Mixed-use Building",AE714,Data!AC711)))</f>
        <v>0.09</v>
      </c>
      <c r="M710">
        <f>IF(Transport!$H$4="Multi-unit Residential",Data!M711,IF(Transport!$H$4="Education",Data!AU711,IF(Transport!$H$4="Mixed-use Building",AF714,Data!AD711)))</f>
        <v>0.02</v>
      </c>
      <c r="N710">
        <f>IF(Transport!$H$4="Multi-unit Residential",Data!N711,IF(Transport!$H$4="Education",Data!AV711,IF(Transport!$H$4="Mixed-use Building",AG714,Data!AE711)))</f>
        <v>7.8485134999417303</v>
      </c>
      <c r="O710">
        <f>IF(Transport!$H$4="Multi-unit Residential",Data!O711,IF(Transport!$H$4="Education",Data!AW711,IF(Transport!$H$4="Mixed-use Building",AH714,Data!AF711)))</f>
        <v>175.15372600000001</v>
      </c>
      <c r="P710">
        <f>IF(Transport!$H$4="Multi-unit Residential",Data!P711,IF(Transport!$H$4="Education",Data!AX711,IF(Transport!$H$4="Mixed-use Building",AI714,Data!AG711)))</f>
        <v>-37.672150790000003</v>
      </c>
    </row>
    <row r="711" spans="1:16" x14ac:dyDescent="0.55000000000000004">
      <c r="A711">
        <f>IF(Transport!$H$4="Multi-unit Residential",Data!A712,IF(Transport!$H$4="Education",Data!AI712,IF(Transport!$H$4="Mixed-use Building",T715,Data!R712)))</f>
        <v>172200</v>
      </c>
      <c r="B711" t="str">
        <f>IF(Transport!$H$4="Multi-unit Residential",Data!B712,IF(Transport!$H$4="Education",Data!AJ712,IF(Transport!$H$4="Mixed-use Building",U715,Data!S712)))</f>
        <v>Ngaruawahia South</v>
      </c>
      <c r="C711" t="str">
        <f>IF(Transport!$H$4="Multi-unit Residential",Data!C712,IF(Transport!$H$4="Education",Data!AK712,IF(Transport!$H$4="Mixed-use Building",V715,Data!T712)))</f>
        <v>New Zealand</v>
      </c>
      <c r="D711">
        <f>IF(Transport!$H$4="Multi-unit Residential",Data!D712,IF(Transport!$H$4="Education",Data!AL712,IF(Transport!$H$4="Mixed-use Building",W715,Data!U712)))</f>
        <v>0</v>
      </c>
      <c r="E711">
        <f>IF(Transport!$H$4="Multi-unit Residential",Data!E712,IF(Transport!$H$4="Education",Data!AM712,IF(Transport!$H$4="Mixed-use Building",X715,Data!V712)))</f>
        <v>0</v>
      </c>
      <c r="F711">
        <f>IF(Transport!$H$4="Multi-unit Residential",Data!F712,IF(Transport!$H$4="Education",Data!AN712,IF(Transport!$H$4="Mixed-use Building",Y715,Data!W712)))</f>
        <v>0</v>
      </c>
      <c r="G711">
        <f>IF(Transport!$H$4="Multi-unit Residential",Data!G712,IF(Transport!$H$4="Education",Data!AO712,IF(Transport!$H$4="Mixed-use Building",Z715,Data!X712)))</f>
        <v>0</v>
      </c>
      <c r="H711">
        <f>IF(Transport!$H$4="Multi-unit Residential",Data!H712,IF(Transport!$H$4="Education",Data!AP712,IF(Transport!$H$4="Mixed-use Building",AA715,Data!Y712)))</f>
        <v>0.6</v>
      </c>
      <c r="I711">
        <f>IF(Transport!$H$4="Multi-unit Residential",Data!I712,IF(Transport!$H$4="Education",Data!AQ712,IF(Transport!$H$4="Mixed-use Building",AB715,Data!Z712)))</f>
        <v>0</v>
      </c>
      <c r="J711">
        <f>IF(Transport!$H$4="Multi-unit Residential",Data!J712,IF(Transport!$H$4="Education",Data!AR712,IF(Transport!$H$4="Mixed-use Building",AC715,Data!AA712)))</f>
        <v>0</v>
      </c>
      <c r="K711">
        <f>IF(Transport!$H$4="Multi-unit Residential",Data!K712,IF(Transport!$H$4="Education",Data!AS712,IF(Transport!$H$4="Mixed-use Building",AD715,Data!AB712)))</f>
        <v>0</v>
      </c>
      <c r="L711">
        <f>IF(Transport!$H$4="Multi-unit Residential",Data!L712,IF(Transport!$H$4="Education",Data!AT712,IF(Transport!$H$4="Mixed-use Building",AE715,Data!AC712)))</f>
        <v>0.4</v>
      </c>
      <c r="M711">
        <f>IF(Transport!$H$4="Multi-unit Residential",Data!M712,IF(Transport!$H$4="Education",Data!AU712,IF(Transport!$H$4="Mixed-use Building",AF715,Data!AD712)))</f>
        <v>0.02</v>
      </c>
      <c r="N711" t="str">
        <f>IF(Transport!$H$4="Multi-unit Residential",Data!N712,IF(Transport!$H$4="Education",Data!AV712,IF(Transport!$H$4="Mixed-use Building",AG715,Data!AE712)))</f>
        <v>?</v>
      </c>
      <c r="O711">
        <f>IF(Transport!$H$4="Multi-unit Residential",Data!O712,IF(Transport!$H$4="Education",Data!AW712,IF(Transport!$H$4="Mixed-use Building",AH715,Data!AF712)))</f>
        <v>175.14339889999999</v>
      </c>
      <c r="P711">
        <f>IF(Transport!$H$4="Multi-unit Residential",Data!P712,IF(Transport!$H$4="Education",Data!AX712,IF(Transport!$H$4="Mixed-use Building",AI715,Data!AG712)))</f>
        <v>-37.680721419999998</v>
      </c>
    </row>
    <row r="712" spans="1:16" x14ac:dyDescent="0.55000000000000004">
      <c r="A712">
        <f>IF(Transport!$H$4="Multi-unit Residential",Data!A713,IF(Transport!$H$4="Education",Data!AI713,IF(Transport!$H$4="Mixed-use Building",T716,Data!R713)))</f>
        <v>172300</v>
      </c>
      <c r="B712" t="str">
        <f>IF(Transport!$H$4="Multi-unit Residential",Data!B713,IF(Transport!$H$4="Education",Data!AJ713,IF(Transport!$H$4="Mixed-use Building",U716,Data!S713)))</f>
        <v>Kainui-Gordonton</v>
      </c>
      <c r="C712" t="str">
        <f>IF(Transport!$H$4="Multi-unit Residential",Data!C713,IF(Transport!$H$4="Education",Data!AK713,IF(Transport!$H$4="Mixed-use Building",V716,Data!T713)))</f>
        <v>New Zealand</v>
      </c>
      <c r="D712">
        <f>IF(Transport!$H$4="Multi-unit Residential",Data!D713,IF(Transport!$H$4="Education",Data!AL713,IF(Transport!$H$4="Mixed-use Building",W716,Data!U713)))</f>
        <v>0</v>
      </c>
      <c r="E712">
        <f>IF(Transport!$H$4="Multi-unit Residential",Data!E713,IF(Transport!$H$4="Education",Data!AM713,IF(Transport!$H$4="Mixed-use Building",X716,Data!V713)))</f>
        <v>0</v>
      </c>
      <c r="F712">
        <f>IF(Transport!$H$4="Multi-unit Residential",Data!F713,IF(Transport!$H$4="Education",Data!AN713,IF(Transport!$H$4="Mixed-use Building",Y716,Data!W713)))</f>
        <v>0</v>
      </c>
      <c r="G712">
        <f>IF(Transport!$H$4="Multi-unit Residential",Data!G713,IF(Transport!$H$4="Education",Data!AO713,IF(Transport!$H$4="Mixed-use Building",Z716,Data!X713)))</f>
        <v>0</v>
      </c>
      <c r="H712">
        <f>IF(Transport!$H$4="Multi-unit Residential",Data!H713,IF(Transport!$H$4="Education",Data!AP713,IF(Transport!$H$4="Mixed-use Building",AA716,Data!Y713)))</f>
        <v>0.79</v>
      </c>
      <c r="I712">
        <f>IF(Transport!$H$4="Multi-unit Residential",Data!I713,IF(Transport!$H$4="Education",Data!AQ713,IF(Transport!$H$4="Mixed-use Building",AB716,Data!Z713)))</f>
        <v>0</v>
      </c>
      <c r="J712">
        <f>IF(Transport!$H$4="Multi-unit Residential",Data!J713,IF(Transport!$H$4="Education",Data!AR713,IF(Transport!$H$4="Mixed-use Building",AC716,Data!AA713)))</f>
        <v>0</v>
      </c>
      <c r="K712">
        <f>IF(Transport!$H$4="Multi-unit Residential",Data!K713,IF(Transport!$H$4="Education",Data!AS713,IF(Transport!$H$4="Mixed-use Building",AD716,Data!AB713)))</f>
        <v>0</v>
      </c>
      <c r="L712">
        <f>IF(Transport!$H$4="Multi-unit Residential",Data!L713,IF(Transport!$H$4="Education",Data!AT713,IF(Transport!$H$4="Mixed-use Building",AE716,Data!AC713)))</f>
        <v>0.21</v>
      </c>
      <c r="M712">
        <f>IF(Transport!$H$4="Multi-unit Residential",Data!M713,IF(Transport!$H$4="Education",Data!AU713,IF(Transport!$H$4="Mixed-use Building",AF716,Data!AD713)))</f>
        <v>0.02</v>
      </c>
      <c r="N712">
        <f>IF(Transport!$H$4="Multi-unit Residential",Data!N713,IF(Transport!$H$4="Education",Data!AV713,IF(Transport!$H$4="Mixed-use Building",AG716,Data!AE713)))</f>
        <v>3.0342310465149702</v>
      </c>
      <c r="O712">
        <f>IF(Transport!$H$4="Multi-unit Residential",Data!O713,IF(Transport!$H$4="Education",Data!AW713,IF(Transport!$H$4="Mixed-use Building",AH716,Data!AF713)))</f>
        <v>175.27496360000001</v>
      </c>
      <c r="P712">
        <f>IF(Transport!$H$4="Multi-unit Residential",Data!P713,IF(Transport!$H$4="Education",Data!AX713,IF(Transport!$H$4="Mixed-use Building",AI716,Data!AG713)))</f>
        <v>-37.659396370000003</v>
      </c>
    </row>
    <row r="713" spans="1:16" x14ac:dyDescent="0.55000000000000004">
      <c r="A713">
        <f>IF(Transport!$H$4="Multi-unit Residential",Data!A714,IF(Transport!$H$4="Education",Data!AI714,IF(Transport!$H$4="Mixed-use Building",T717,Data!R714)))</f>
        <v>172400</v>
      </c>
      <c r="B713" t="str">
        <f>IF(Transport!$H$4="Multi-unit Residential",Data!B714,IF(Transport!$H$4="Education",Data!AJ714,IF(Transport!$H$4="Mixed-use Building",U717,Data!S714)))</f>
        <v>Te Kowhai</v>
      </c>
      <c r="C713" t="str">
        <f>IF(Transport!$H$4="Multi-unit Residential",Data!C714,IF(Transport!$H$4="Education",Data!AK714,IF(Transport!$H$4="Mixed-use Building",V717,Data!T714)))</f>
        <v>New Zealand</v>
      </c>
      <c r="D713">
        <f>IF(Transport!$H$4="Multi-unit Residential",Data!D714,IF(Transport!$H$4="Education",Data!AL714,IF(Transport!$H$4="Mixed-use Building",W717,Data!U714)))</f>
        <v>0</v>
      </c>
      <c r="E713">
        <f>IF(Transport!$H$4="Multi-unit Residential",Data!E714,IF(Transport!$H$4="Education",Data!AM714,IF(Transport!$H$4="Mixed-use Building",X717,Data!V714)))</f>
        <v>0</v>
      </c>
      <c r="F713">
        <f>IF(Transport!$H$4="Multi-unit Residential",Data!F714,IF(Transport!$H$4="Education",Data!AN714,IF(Transport!$H$4="Mixed-use Building",Y717,Data!W714)))</f>
        <v>0</v>
      </c>
      <c r="G713">
        <f>IF(Transport!$H$4="Multi-unit Residential",Data!G714,IF(Transport!$H$4="Education",Data!AO714,IF(Transport!$H$4="Mixed-use Building",Z717,Data!X714)))</f>
        <v>0</v>
      </c>
      <c r="H713">
        <f>IF(Transport!$H$4="Multi-unit Residential",Data!H714,IF(Transport!$H$4="Education",Data!AP714,IF(Transport!$H$4="Mixed-use Building",AA717,Data!Y714)))</f>
        <v>0.89</v>
      </c>
      <c r="I713">
        <f>IF(Transport!$H$4="Multi-unit Residential",Data!I714,IF(Transport!$H$4="Education",Data!AQ714,IF(Transport!$H$4="Mixed-use Building",AB717,Data!Z714)))</f>
        <v>0</v>
      </c>
      <c r="J713">
        <f>IF(Transport!$H$4="Multi-unit Residential",Data!J714,IF(Transport!$H$4="Education",Data!AR714,IF(Transport!$H$4="Mixed-use Building",AC717,Data!AA714)))</f>
        <v>0</v>
      </c>
      <c r="K713">
        <f>IF(Transport!$H$4="Multi-unit Residential",Data!K714,IF(Transport!$H$4="Education",Data!AS714,IF(Transport!$H$4="Mixed-use Building",AD717,Data!AB714)))</f>
        <v>0</v>
      </c>
      <c r="L713">
        <f>IF(Transport!$H$4="Multi-unit Residential",Data!L714,IF(Transport!$H$4="Education",Data!AT714,IF(Transport!$H$4="Mixed-use Building",AE717,Data!AC714)))</f>
        <v>0.11</v>
      </c>
      <c r="M713">
        <f>IF(Transport!$H$4="Multi-unit Residential",Data!M714,IF(Transport!$H$4="Education",Data!AU714,IF(Transport!$H$4="Mixed-use Building",AF717,Data!AD714)))</f>
        <v>0.02</v>
      </c>
      <c r="N713" t="str">
        <f>IF(Transport!$H$4="Multi-unit Residential",Data!N714,IF(Transport!$H$4="Education",Data!AV714,IF(Transport!$H$4="Mixed-use Building",AG717,Data!AE714)))</f>
        <v>?</v>
      </c>
      <c r="O713">
        <f>IF(Transport!$H$4="Multi-unit Residential",Data!O714,IF(Transport!$H$4="Education",Data!AW714,IF(Transport!$H$4="Mixed-use Building",AH717,Data!AF714)))</f>
        <v>175.16334029999999</v>
      </c>
      <c r="P713">
        <f>IF(Transport!$H$4="Multi-unit Residential",Data!P714,IF(Transport!$H$4="Education",Data!AX714,IF(Transport!$H$4="Mixed-use Building",AI717,Data!AG714)))</f>
        <v>-37.72194588</v>
      </c>
    </row>
    <row r="714" spans="1:16" x14ac:dyDescent="0.55000000000000004">
      <c r="A714">
        <f>IF(Transport!$H$4="Multi-unit Residential",Data!A715,IF(Transport!$H$4="Education",Data!AI715,IF(Transport!$H$4="Mixed-use Building",T718,Data!R715)))</f>
        <v>172500</v>
      </c>
      <c r="B714" t="str">
        <f>IF(Transport!$H$4="Multi-unit Residential",Data!B715,IF(Transport!$H$4="Education",Data!AJ715,IF(Transport!$H$4="Mixed-use Building",U718,Data!S715)))</f>
        <v>Whatawhata West</v>
      </c>
      <c r="C714" t="str">
        <f>IF(Transport!$H$4="Multi-unit Residential",Data!C715,IF(Transport!$H$4="Education",Data!AK715,IF(Transport!$H$4="Mixed-use Building",V718,Data!T715)))</f>
        <v>New Zealand</v>
      </c>
      <c r="D714" t="str">
        <f>IF(Transport!$H$4="Multi-unit Residential",Data!D715,IF(Transport!$H$4="Education",Data!AL715,IF(Transport!$H$4="Mixed-use Building",W718,Data!U715)))</f>
        <v>?</v>
      </c>
      <c r="E714" t="str">
        <f>IF(Transport!$H$4="Multi-unit Residential",Data!E715,IF(Transport!$H$4="Education",Data!AM715,IF(Transport!$H$4="Mixed-use Building",X718,Data!V715)))</f>
        <v>?</v>
      </c>
      <c r="F714" t="str">
        <f>IF(Transport!$H$4="Multi-unit Residential",Data!F715,IF(Transport!$H$4="Education",Data!AN715,IF(Transport!$H$4="Mixed-use Building",Y718,Data!W715)))</f>
        <v>?</v>
      </c>
      <c r="G714">
        <f>IF(Transport!$H$4="Multi-unit Residential",Data!G715,IF(Transport!$H$4="Education",Data!AO715,IF(Transport!$H$4="Mixed-use Building",Z718,Data!X715)))</f>
        <v>0</v>
      </c>
      <c r="H714" t="str">
        <f>IF(Transport!$H$4="Multi-unit Residential",Data!H715,IF(Transport!$H$4="Education",Data!AP715,IF(Transport!$H$4="Mixed-use Building",AA718,Data!Y715)))</f>
        <v>?</v>
      </c>
      <c r="I714" t="str">
        <f>IF(Transport!$H$4="Multi-unit Residential",Data!I715,IF(Transport!$H$4="Education",Data!AQ715,IF(Transport!$H$4="Mixed-use Building",AB718,Data!Z715)))</f>
        <v>?</v>
      </c>
      <c r="J714">
        <f>IF(Transport!$H$4="Multi-unit Residential",Data!J715,IF(Transport!$H$4="Education",Data!AR715,IF(Transport!$H$4="Mixed-use Building",AC718,Data!AA715)))</f>
        <v>0</v>
      </c>
      <c r="K714" t="str">
        <f>IF(Transport!$H$4="Multi-unit Residential",Data!K715,IF(Transport!$H$4="Education",Data!AS715,IF(Transport!$H$4="Mixed-use Building",AD718,Data!AB715)))</f>
        <v>?</v>
      </c>
      <c r="L714" t="str">
        <f>IF(Transport!$H$4="Multi-unit Residential",Data!L715,IF(Transport!$H$4="Education",Data!AT715,IF(Transport!$H$4="Mixed-use Building",AE718,Data!AC715)))</f>
        <v>?</v>
      </c>
      <c r="M714">
        <f>IF(Transport!$H$4="Multi-unit Residential",Data!M715,IF(Transport!$H$4="Education",Data!AU715,IF(Transport!$H$4="Mixed-use Building",AF718,Data!AD715)))</f>
        <v>0.02</v>
      </c>
      <c r="N714" t="str">
        <f>IF(Transport!$H$4="Multi-unit Residential",Data!N715,IF(Transport!$H$4="Education",Data!AV715,IF(Transport!$H$4="Mixed-use Building",AG718,Data!AE715)))</f>
        <v>?</v>
      </c>
      <c r="O714">
        <f>IF(Transport!$H$4="Multi-unit Residential",Data!O715,IF(Transport!$H$4="Education",Data!AW715,IF(Transport!$H$4="Mixed-use Building",AH718,Data!AF715)))</f>
        <v>175.10132859999999</v>
      </c>
      <c r="P714">
        <f>IF(Transport!$H$4="Multi-unit Residential",Data!P715,IF(Transport!$H$4="Education",Data!AX715,IF(Transport!$H$4="Mixed-use Building",AI718,Data!AG715)))</f>
        <v>-37.77068113</v>
      </c>
    </row>
    <row r="715" spans="1:16" x14ac:dyDescent="0.55000000000000004">
      <c r="A715">
        <f>IF(Transport!$H$4="Multi-unit Residential",Data!A716,IF(Transport!$H$4="Education",Data!AI716,IF(Transport!$H$4="Mixed-use Building",T719,Data!R716)))</f>
        <v>172600</v>
      </c>
      <c r="B715" t="str">
        <f>IF(Transport!$H$4="Multi-unit Residential",Data!B716,IF(Transport!$H$4="Education",Data!AJ716,IF(Transport!$H$4="Mixed-use Building",U719,Data!S716)))</f>
        <v>Horotiu</v>
      </c>
      <c r="C715" t="str">
        <f>IF(Transport!$H$4="Multi-unit Residential",Data!C716,IF(Transport!$H$4="Education",Data!AK716,IF(Transport!$H$4="Mixed-use Building",V719,Data!T716)))</f>
        <v>New Zealand</v>
      </c>
      <c r="D715">
        <f>IF(Transport!$H$4="Multi-unit Residential",Data!D716,IF(Transport!$H$4="Education",Data!AL716,IF(Transport!$H$4="Mixed-use Building",W719,Data!U716)))</f>
        <v>0</v>
      </c>
      <c r="E715">
        <f>IF(Transport!$H$4="Multi-unit Residential",Data!E716,IF(Transport!$H$4="Education",Data!AM716,IF(Transport!$H$4="Mixed-use Building",X719,Data!V716)))</f>
        <v>0</v>
      </c>
      <c r="F715">
        <f>IF(Transport!$H$4="Multi-unit Residential",Data!F716,IF(Transport!$H$4="Education",Data!AN716,IF(Transport!$H$4="Mixed-use Building",Y719,Data!W716)))</f>
        <v>0</v>
      </c>
      <c r="G715">
        <f>IF(Transport!$H$4="Multi-unit Residential",Data!G716,IF(Transport!$H$4="Education",Data!AO716,IF(Transport!$H$4="Mixed-use Building",Z719,Data!X716)))</f>
        <v>0</v>
      </c>
      <c r="H715">
        <f>IF(Transport!$H$4="Multi-unit Residential",Data!H716,IF(Transport!$H$4="Education",Data!AP716,IF(Transport!$H$4="Mixed-use Building",AA719,Data!Y716)))</f>
        <v>0.94</v>
      </c>
      <c r="I715">
        <f>IF(Transport!$H$4="Multi-unit Residential",Data!I716,IF(Transport!$H$4="Education",Data!AQ716,IF(Transport!$H$4="Mixed-use Building",AB719,Data!Z716)))</f>
        <v>0.03</v>
      </c>
      <c r="J715">
        <f>IF(Transport!$H$4="Multi-unit Residential",Data!J716,IF(Transport!$H$4="Education",Data!AR716,IF(Transport!$H$4="Mixed-use Building",AC719,Data!AA716)))</f>
        <v>0</v>
      </c>
      <c r="K715">
        <f>IF(Transport!$H$4="Multi-unit Residential",Data!K716,IF(Transport!$H$4="Education",Data!AS716,IF(Transport!$H$4="Mixed-use Building",AD719,Data!AB716)))</f>
        <v>0</v>
      </c>
      <c r="L715">
        <f>IF(Transport!$H$4="Multi-unit Residential",Data!L716,IF(Transport!$H$4="Education",Data!AT716,IF(Transport!$H$4="Mixed-use Building",AE719,Data!AC716)))</f>
        <v>0.03</v>
      </c>
      <c r="M715">
        <f>IF(Transport!$H$4="Multi-unit Residential",Data!M716,IF(Transport!$H$4="Education",Data!AU716,IF(Transport!$H$4="Mixed-use Building",AF719,Data!AD716)))</f>
        <v>0.02</v>
      </c>
      <c r="N715">
        <f>IF(Transport!$H$4="Multi-unit Residential",Data!N716,IF(Transport!$H$4="Education",Data!AV716,IF(Transport!$H$4="Mixed-use Building",AG719,Data!AE716)))</f>
        <v>7.41246487122286</v>
      </c>
      <c r="O715">
        <f>IF(Transport!$H$4="Multi-unit Residential",Data!O716,IF(Transport!$H$4="Education",Data!AW716,IF(Transport!$H$4="Mixed-use Building",AH719,Data!AF716)))</f>
        <v>175.19523559999999</v>
      </c>
      <c r="P715">
        <f>IF(Transport!$H$4="Multi-unit Residential",Data!P716,IF(Transport!$H$4="Education",Data!AX716,IF(Transport!$H$4="Mixed-use Building",AI719,Data!AG716)))</f>
        <v>-37.699705109999996</v>
      </c>
    </row>
    <row r="716" spans="1:16" x14ac:dyDescent="0.55000000000000004">
      <c r="A716">
        <f>IF(Transport!$H$4="Multi-unit Residential",Data!A717,IF(Transport!$H$4="Education",Data!AI717,IF(Transport!$H$4="Mixed-use Building",T720,Data!R717)))</f>
        <v>172700</v>
      </c>
      <c r="B716" t="str">
        <f>IF(Transport!$H$4="Multi-unit Residential",Data!B717,IF(Transport!$H$4="Education",Data!AJ717,IF(Transport!$H$4="Mixed-use Building",U720,Data!S717)))</f>
        <v>Horsham Downs</v>
      </c>
      <c r="C716" t="str">
        <f>IF(Transport!$H$4="Multi-unit Residential",Data!C717,IF(Transport!$H$4="Education",Data!AK717,IF(Transport!$H$4="Mixed-use Building",V720,Data!T717)))</f>
        <v>New Zealand</v>
      </c>
      <c r="D716">
        <f>IF(Transport!$H$4="Multi-unit Residential",Data!D717,IF(Transport!$H$4="Education",Data!AL717,IF(Transport!$H$4="Mixed-use Building",W720,Data!U717)))</f>
        <v>0</v>
      </c>
      <c r="E716">
        <f>IF(Transport!$H$4="Multi-unit Residential",Data!E717,IF(Transport!$H$4="Education",Data!AM717,IF(Transport!$H$4="Mixed-use Building",X720,Data!V717)))</f>
        <v>0</v>
      </c>
      <c r="F716">
        <f>IF(Transport!$H$4="Multi-unit Residential",Data!F717,IF(Transport!$H$4="Education",Data!AN717,IF(Transport!$H$4="Mixed-use Building",Y720,Data!W717)))</f>
        <v>0</v>
      </c>
      <c r="G716">
        <f>IF(Transport!$H$4="Multi-unit Residential",Data!G717,IF(Transport!$H$4="Education",Data!AO717,IF(Transport!$H$4="Mixed-use Building",Z720,Data!X717)))</f>
        <v>0</v>
      </c>
      <c r="H716">
        <f>IF(Transport!$H$4="Multi-unit Residential",Data!H717,IF(Transport!$H$4="Education",Data!AP717,IF(Transport!$H$4="Mixed-use Building",AA720,Data!Y717)))</f>
        <v>0.78</v>
      </c>
      <c r="I716">
        <f>IF(Transport!$H$4="Multi-unit Residential",Data!I717,IF(Transport!$H$4="Education",Data!AQ717,IF(Transport!$H$4="Mixed-use Building",AB720,Data!Z717)))</f>
        <v>0</v>
      </c>
      <c r="J716">
        <f>IF(Transport!$H$4="Multi-unit Residential",Data!J717,IF(Transport!$H$4="Education",Data!AR717,IF(Transport!$H$4="Mixed-use Building",AC720,Data!AA717)))</f>
        <v>0</v>
      </c>
      <c r="K716">
        <f>IF(Transport!$H$4="Multi-unit Residential",Data!K717,IF(Transport!$H$4="Education",Data!AS717,IF(Transport!$H$4="Mixed-use Building",AD720,Data!AB717)))</f>
        <v>0</v>
      </c>
      <c r="L716">
        <f>IF(Transport!$H$4="Multi-unit Residential",Data!L717,IF(Transport!$H$4="Education",Data!AT717,IF(Transport!$H$4="Mixed-use Building",AE720,Data!AC717)))</f>
        <v>0.22</v>
      </c>
      <c r="M716">
        <f>IF(Transport!$H$4="Multi-unit Residential",Data!M717,IF(Transport!$H$4="Education",Data!AU717,IF(Transport!$H$4="Mixed-use Building",AF720,Data!AD717)))</f>
        <v>0.02</v>
      </c>
      <c r="N716">
        <f>IF(Transport!$H$4="Multi-unit Residential",Data!N717,IF(Transport!$H$4="Education",Data!AV717,IF(Transport!$H$4="Mixed-use Building",AG720,Data!AE717)))</f>
        <v>2.5464121454921802</v>
      </c>
      <c r="O716">
        <f>IF(Transport!$H$4="Multi-unit Residential",Data!O717,IF(Transport!$H$4="Education",Data!AW717,IF(Transport!$H$4="Mixed-use Building",AH720,Data!AF717)))</f>
        <v>175.2616811</v>
      </c>
      <c r="P716">
        <f>IF(Transport!$H$4="Multi-unit Residential",Data!P717,IF(Transport!$H$4="Education",Data!AX717,IF(Transport!$H$4="Mixed-use Building",AI720,Data!AG717)))</f>
        <v>-37.706359929999998</v>
      </c>
    </row>
    <row r="717" spans="1:16" x14ac:dyDescent="0.55000000000000004">
      <c r="A717">
        <f>IF(Transport!$H$4="Multi-unit Residential",Data!A718,IF(Transport!$H$4="Education",Data!AI718,IF(Transport!$H$4="Mixed-use Building",T721,Data!R718)))</f>
        <v>172800</v>
      </c>
      <c r="B717" t="str">
        <f>IF(Transport!$H$4="Multi-unit Residential",Data!B718,IF(Transport!$H$4="Education",Data!AJ718,IF(Transport!$H$4="Mixed-use Building",U721,Data!S718)))</f>
        <v>Whatawhata East</v>
      </c>
      <c r="C717" t="str">
        <f>IF(Transport!$H$4="Multi-unit Residential",Data!C718,IF(Transport!$H$4="Education",Data!AK718,IF(Transport!$H$4="Mixed-use Building",V721,Data!T718)))</f>
        <v>New Zealand</v>
      </c>
      <c r="D717">
        <f>IF(Transport!$H$4="Multi-unit Residential",Data!D718,IF(Transport!$H$4="Education",Data!AL718,IF(Transport!$H$4="Mixed-use Building",W721,Data!U718)))</f>
        <v>0</v>
      </c>
      <c r="E717">
        <f>IF(Transport!$H$4="Multi-unit Residential",Data!E718,IF(Transport!$H$4="Education",Data!AM718,IF(Transport!$H$4="Mixed-use Building",X721,Data!V718)))</f>
        <v>0</v>
      </c>
      <c r="F717">
        <f>IF(Transport!$H$4="Multi-unit Residential",Data!F718,IF(Transport!$H$4="Education",Data!AN718,IF(Transport!$H$4="Mixed-use Building",Y721,Data!W718)))</f>
        <v>0</v>
      </c>
      <c r="G717">
        <f>IF(Transport!$H$4="Multi-unit Residential",Data!G718,IF(Transport!$H$4="Education",Data!AO718,IF(Transport!$H$4="Mixed-use Building",Z721,Data!X718)))</f>
        <v>0</v>
      </c>
      <c r="H717">
        <f>IF(Transport!$H$4="Multi-unit Residential",Data!H718,IF(Transport!$H$4="Education",Data!AP718,IF(Transport!$H$4="Mixed-use Building",AA721,Data!Y718)))</f>
        <v>1</v>
      </c>
      <c r="I717">
        <f>IF(Transport!$H$4="Multi-unit Residential",Data!I718,IF(Transport!$H$4="Education",Data!AQ718,IF(Transport!$H$4="Mixed-use Building",AB721,Data!Z718)))</f>
        <v>0</v>
      </c>
      <c r="J717">
        <f>IF(Transport!$H$4="Multi-unit Residential",Data!J718,IF(Transport!$H$4="Education",Data!AR718,IF(Transport!$H$4="Mixed-use Building",AC721,Data!AA718)))</f>
        <v>0</v>
      </c>
      <c r="K717">
        <f>IF(Transport!$H$4="Multi-unit Residential",Data!K718,IF(Transport!$H$4="Education",Data!AS718,IF(Transport!$H$4="Mixed-use Building",AD721,Data!AB718)))</f>
        <v>0</v>
      </c>
      <c r="L717">
        <f>IF(Transport!$H$4="Multi-unit Residential",Data!L718,IF(Transport!$H$4="Education",Data!AT718,IF(Transport!$H$4="Mixed-use Building",AE721,Data!AC718)))</f>
        <v>0</v>
      </c>
      <c r="M717">
        <f>IF(Transport!$H$4="Multi-unit Residential",Data!M718,IF(Transport!$H$4="Education",Data!AU718,IF(Transport!$H$4="Mixed-use Building",AF721,Data!AD718)))</f>
        <v>0.02</v>
      </c>
      <c r="N717">
        <f>IF(Transport!$H$4="Multi-unit Residential",Data!N718,IF(Transport!$H$4="Education",Data!AV718,IF(Transport!$H$4="Mixed-use Building",AG721,Data!AE718)))</f>
        <v>0.96589332538751305</v>
      </c>
      <c r="O717">
        <f>IF(Transport!$H$4="Multi-unit Residential",Data!O718,IF(Transport!$H$4="Education",Data!AW718,IF(Transport!$H$4="Mixed-use Building",AH721,Data!AF718)))</f>
        <v>175.15911149999999</v>
      </c>
      <c r="P717">
        <f>IF(Transport!$H$4="Multi-unit Residential",Data!P718,IF(Transport!$H$4="Education",Data!AX718,IF(Transport!$H$4="Mixed-use Building",AI721,Data!AG718)))</f>
        <v>-37.800410589999998</v>
      </c>
    </row>
    <row r="718" spans="1:16" x14ac:dyDescent="0.55000000000000004">
      <c r="A718">
        <f>IF(Transport!$H$4="Multi-unit Residential",Data!A719,IF(Transport!$H$4="Education",Data!AI719,IF(Transport!$H$4="Mixed-use Building",T722,Data!R719)))</f>
        <v>172900</v>
      </c>
      <c r="B718" t="str">
        <f>IF(Transport!$H$4="Multi-unit Residential",Data!B719,IF(Transport!$H$4="Education",Data!AJ719,IF(Transport!$H$4="Mixed-use Building",U722,Data!S719)))</f>
        <v xml:space="preserve">Rotokauri </v>
      </c>
      <c r="C718" t="str">
        <f>IF(Transport!$H$4="Multi-unit Residential",Data!C719,IF(Transport!$H$4="Education",Data!AK719,IF(Transport!$H$4="Mixed-use Building",V722,Data!T719)))</f>
        <v>New Zealand</v>
      </c>
      <c r="D718">
        <f>IF(Transport!$H$4="Multi-unit Residential",Data!D719,IF(Transport!$H$4="Education",Data!AL719,IF(Transport!$H$4="Mixed-use Building",W722,Data!U719)))</f>
        <v>0</v>
      </c>
      <c r="E718">
        <f>IF(Transport!$H$4="Multi-unit Residential",Data!E719,IF(Transport!$H$4="Education",Data!AM719,IF(Transport!$H$4="Mixed-use Building",X722,Data!V719)))</f>
        <v>0</v>
      </c>
      <c r="F718">
        <f>IF(Transport!$H$4="Multi-unit Residential",Data!F719,IF(Transport!$H$4="Education",Data!AN719,IF(Transport!$H$4="Mixed-use Building",Y722,Data!W719)))</f>
        <v>0</v>
      </c>
      <c r="G718">
        <f>IF(Transport!$H$4="Multi-unit Residential",Data!G719,IF(Transport!$H$4="Education",Data!AO719,IF(Transport!$H$4="Mixed-use Building",Z722,Data!X719)))</f>
        <v>0</v>
      </c>
      <c r="H718">
        <f>IF(Transport!$H$4="Multi-unit Residential",Data!H719,IF(Transport!$H$4="Education",Data!AP719,IF(Transport!$H$4="Mixed-use Building",AA722,Data!Y719)))</f>
        <v>1</v>
      </c>
      <c r="I718">
        <f>IF(Transport!$H$4="Multi-unit Residential",Data!I719,IF(Transport!$H$4="Education",Data!AQ719,IF(Transport!$H$4="Mixed-use Building",AB722,Data!Z719)))</f>
        <v>0</v>
      </c>
      <c r="J718">
        <f>IF(Transport!$H$4="Multi-unit Residential",Data!J719,IF(Transport!$H$4="Education",Data!AR719,IF(Transport!$H$4="Mixed-use Building",AC722,Data!AA719)))</f>
        <v>0</v>
      </c>
      <c r="K718">
        <f>IF(Transport!$H$4="Multi-unit Residential",Data!K719,IF(Transport!$H$4="Education",Data!AS719,IF(Transport!$H$4="Mixed-use Building",AD722,Data!AB719)))</f>
        <v>0</v>
      </c>
      <c r="L718">
        <f>IF(Transport!$H$4="Multi-unit Residential",Data!L719,IF(Transport!$H$4="Education",Data!AT719,IF(Transport!$H$4="Mixed-use Building",AE722,Data!AC719)))</f>
        <v>0</v>
      </c>
      <c r="M718">
        <f>IF(Transport!$H$4="Multi-unit Residential",Data!M719,IF(Transport!$H$4="Education",Data!AU719,IF(Transport!$H$4="Mixed-use Building",AF722,Data!AD719)))</f>
        <v>0.02</v>
      </c>
      <c r="N718" t="str">
        <f>IF(Transport!$H$4="Multi-unit Residential",Data!N719,IF(Transport!$H$4="Education",Data!AV719,IF(Transport!$H$4="Mixed-use Building",AG722,Data!AE719)))</f>
        <v>?</v>
      </c>
      <c r="O718">
        <f>IF(Transport!$H$4="Multi-unit Residential",Data!O719,IF(Transport!$H$4="Education",Data!AW719,IF(Transport!$H$4="Mixed-use Building",AH722,Data!AF719)))</f>
        <v>175.20720170000001</v>
      </c>
      <c r="P718">
        <f>IF(Transport!$H$4="Multi-unit Residential",Data!P719,IF(Transport!$H$4="Education",Data!AX719,IF(Transport!$H$4="Mixed-use Building",AI722,Data!AG719)))</f>
        <v>-37.78297972</v>
      </c>
    </row>
    <row r="719" spans="1:16" x14ac:dyDescent="0.55000000000000004">
      <c r="A719">
        <f>IF(Transport!$H$4="Multi-unit Residential",Data!A720,IF(Transport!$H$4="Education",Data!AI720,IF(Transport!$H$4="Mixed-use Building",T723,Data!R720)))</f>
        <v>173000</v>
      </c>
      <c r="B719" t="str">
        <f>IF(Transport!$H$4="Multi-unit Residential",Data!B720,IF(Transport!$H$4="Education",Data!AJ720,IF(Transport!$H$4="Mixed-use Building",U723,Data!S720)))</f>
        <v>Hamilton Park</v>
      </c>
      <c r="C719" t="str">
        <f>IF(Transport!$H$4="Multi-unit Residential",Data!C720,IF(Transport!$H$4="Education",Data!AK720,IF(Transport!$H$4="Mixed-use Building",V723,Data!T720)))</f>
        <v>New Zealand</v>
      </c>
      <c r="D719">
        <f>IF(Transport!$H$4="Multi-unit Residential",Data!D720,IF(Transport!$H$4="Education",Data!AL720,IF(Transport!$H$4="Mixed-use Building",W723,Data!U720)))</f>
        <v>0</v>
      </c>
      <c r="E719">
        <f>IF(Transport!$H$4="Multi-unit Residential",Data!E720,IF(Transport!$H$4="Education",Data!AM720,IF(Transport!$H$4="Mixed-use Building",X723,Data!V720)))</f>
        <v>0</v>
      </c>
      <c r="F719">
        <f>IF(Transport!$H$4="Multi-unit Residential",Data!F720,IF(Transport!$H$4="Education",Data!AN720,IF(Transport!$H$4="Mixed-use Building",Y723,Data!W720)))</f>
        <v>0</v>
      </c>
      <c r="G719">
        <f>IF(Transport!$H$4="Multi-unit Residential",Data!G720,IF(Transport!$H$4="Education",Data!AO720,IF(Transport!$H$4="Mixed-use Building",Z723,Data!X720)))</f>
        <v>0</v>
      </c>
      <c r="H719">
        <f>IF(Transport!$H$4="Multi-unit Residential",Data!H720,IF(Transport!$H$4="Education",Data!AP720,IF(Transport!$H$4="Mixed-use Building",AA723,Data!Y720)))</f>
        <v>0.97</v>
      </c>
      <c r="I719">
        <f>IF(Transport!$H$4="Multi-unit Residential",Data!I720,IF(Transport!$H$4="Education",Data!AQ720,IF(Transport!$H$4="Mixed-use Building",AB723,Data!Z720)))</f>
        <v>0</v>
      </c>
      <c r="J719">
        <f>IF(Transport!$H$4="Multi-unit Residential",Data!J720,IF(Transport!$H$4="Education",Data!AR720,IF(Transport!$H$4="Mixed-use Building",AC723,Data!AA720)))</f>
        <v>0</v>
      </c>
      <c r="K719">
        <f>IF(Transport!$H$4="Multi-unit Residential",Data!K720,IF(Transport!$H$4="Education",Data!AS720,IF(Transport!$H$4="Mixed-use Building",AD723,Data!AB720)))</f>
        <v>0</v>
      </c>
      <c r="L719">
        <f>IF(Transport!$H$4="Multi-unit Residential",Data!L720,IF(Transport!$H$4="Education",Data!AT720,IF(Transport!$H$4="Mixed-use Building",AE723,Data!AC720)))</f>
        <v>0.03</v>
      </c>
      <c r="M719">
        <f>IF(Transport!$H$4="Multi-unit Residential",Data!M720,IF(Transport!$H$4="Education",Data!AU720,IF(Transport!$H$4="Mixed-use Building",AF723,Data!AD720)))</f>
        <v>0.02</v>
      </c>
      <c r="N719">
        <f>IF(Transport!$H$4="Multi-unit Residential",Data!N720,IF(Transport!$H$4="Education",Data!AV720,IF(Transport!$H$4="Mixed-use Building",AG723,Data!AE720)))</f>
        <v>7.3275638373380003</v>
      </c>
      <c r="O719">
        <f>IF(Transport!$H$4="Multi-unit Residential",Data!O720,IF(Transport!$H$4="Education",Data!AW720,IF(Transport!$H$4="Mixed-use Building",AH723,Data!AF720)))</f>
        <v>175.33891990000001</v>
      </c>
      <c r="P719">
        <f>IF(Transport!$H$4="Multi-unit Residential",Data!P720,IF(Transport!$H$4="Education",Data!AX720,IF(Transport!$H$4="Mixed-use Building",AI723,Data!AG720)))</f>
        <v>-37.748515279999999</v>
      </c>
    </row>
    <row r="720" spans="1:16" x14ac:dyDescent="0.55000000000000004">
      <c r="A720">
        <f>IF(Transport!$H$4="Multi-unit Residential",Data!A721,IF(Transport!$H$4="Education",Data!AI721,IF(Transport!$H$4="Mixed-use Building",T724,Data!R721)))</f>
        <v>173100</v>
      </c>
      <c r="B720" t="str">
        <f>IF(Transport!$H$4="Multi-unit Residential",Data!B721,IF(Transport!$H$4="Education",Data!AJ721,IF(Transport!$H$4="Mixed-use Building",U724,Data!S721)))</f>
        <v>Eureka-Tauwhare</v>
      </c>
      <c r="C720" t="str">
        <f>IF(Transport!$H$4="Multi-unit Residential",Data!C721,IF(Transport!$H$4="Education",Data!AK721,IF(Transport!$H$4="Mixed-use Building",V724,Data!T721)))</f>
        <v>New Zealand</v>
      </c>
      <c r="D720">
        <f>IF(Transport!$H$4="Multi-unit Residential",Data!D721,IF(Transport!$H$4="Education",Data!AL721,IF(Transport!$H$4="Mixed-use Building",W724,Data!U721)))</f>
        <v>0</v>
      </c>
      <c r="E720">
        <f>IF(Transport!$H$4="Multi-unit Residential",Data!E721,IF(Transport!$H$4="Education",Data!AM721,IF(Transport!$H$4="Mixed-use Building",X724,Data!V721)))</f>
        <v>0</v>
      </c>
      <c r="F720">
        <f>IF(Transport!$H$4="Multi-unit Residential",Data!F721,IF(Transport!$H$4="Education",Data!AN721,IF(Transport!$H$4="Mixed-use Building",Y724,Data!W721)))</f>
        <v>0</v>
      </c>
      <c r="G720">
        <f>IF(Transport!$H$4="Multi-unit Residential",Data!G721,IF(Transport!$H$4="Education",Data!AO721,IF(Transport!$H$4="Mixed-use Building",Z724,Data!X721)))</f>
        <v>0</v>
      </c>
      <c r="H720">
        <f>IF(Transport!$H$4="Multi-unit Residential",Data!H721,IF(Transport!$H$4="Education",Data!AP721,IF(Transport!$H$4="Mixed-use Building",AA724,Data!Y721)))</f>
        <v>0.78</v>
      </c>
      <c r="I720">
        <f>IF(Transport!$H$4="Multi-unit Residential",Data!I721,IF(Transport!$H$4="Education",Data!AQ721,IF(Transport!$H$4="Mixed-use Building",AB724,Data!Z721)))</f>
        <v>0</v>
      </c>
      <c r="J720">
        <f>IF(Transport!$H$4="Multi-unit Residential",Data!J721,IF(Transport!$H$4="Education",Data!AR721,IF(Transport!$H$4="Mixed-use Building",AC724,Data!AA721)))</f>
        <v>0</v>
      </c>
      <c r="K720">
        <f>IF(Transport!$H$4="Multi-unit Residential",Data!K721,IF(Transport!$H$4="Education",Data!AS721,IF(Transport!$H$4="Mixed-use Building",AD724,Data!AB721)))</f>
        <v>0</v>
      </c>
      <c r="L720">
        <f>IF(Transport!$H$4="Multi-unit Residential",Data!L721,IF(Transport!$H$4="Education",Data!AT721,IF(Transport!$H$4="Mixed-use Building",AE724,Data!AC721)))</f>
        <v>0.22</v>
      </c>
      <c r="M720">
        <f>IF(Transport!$H$4="Multi-unit Residential",Data!M721,IF(Transport!$H$4="Education",Data!AU721,IF(Transport!$H$4="Mixed-use Building",AF724,Data!AD721)))</f>
        <v>0.02</v>
      </c>
      <c r="N720">
        <f>IF(Transport!$H$4="Multi-unit Residential",Data!N721,IF(Transport!$H$4="Education",Data!AV721,IF(Transport!$H$4="Mixed-use Building",AG724,Data!AE721)))</f>
        <v>1.17751058991198</v>
      </c>
      <c r="O720">
        <f>IF(Transport!$H$4="Multi-unit Residential",Data!O721,IF(Transport!$H$4="Education",Data!AW721,IF(Transport!$H$4="Mixed-use Building",AH724,Data!AF721)))</f>
        <v>175.43296090000001</v>
      </c>
      <c r="P720">
        <f>IF(Transport!$H$4="Multi-unit Residential",Data!P721,IF(Transport!$H$4="Education",Data!AX721,IF(Transport!$H$4="Mixed-use Building",AI724,Data!AG721)))</f>
        <v>-37.739630429999998</v>
      </c>
    </row>
    <row r="721" spans="1:16" x14ac:dyDescent="0.55000000000000004">
      <c r="A721">
        <f>IF(Transport!$H$4="Multi-unit Residential",Data!A722,IF(Transport!$H$4="Education",Data!AI722,IF(Transport!$H$4="Mixed-use Building",T725,Data!R722)))</f>
        <v>173200</v>
      </c>
      <c r="B721" t="str">
        <f>IF(Transport!$H$4="Multi-unit Residential",Data!B722,IF(Transport!$H$4="Education",Data!AJ722,IF(Transport!$H$4="Mixed-use Building",U725,Data!S722)))</f>
        <v>Tamahere North</v>
      </c>
      <c r="C721" t="str">
        <f>IF(Transport!$H$4="Multi-unit Residential",Data!C722,IF(Transport!$H$4="Education",Data!AK722,IF(Transport!$H$4="Mixed-use Building",V725,Data!T722)))</f>
        <v>New Zealand</v>
      </c>
      <c r="D721">
        <f>IF(Transport!$H$4="Multi-unit Residential",Data!D722,IF(Transport!$H$4="Education",Data!AL722,IF(Transport!$H$4="Mixed-use Building",W725,Data!U722)))</f>
        <v>0</v>
      </c>
      <c r="E721">
        <f>IF(Transport!$H$4="Multi-unit Residential",Data!E722,IF(Transport!$H$4="Education",Data!AM722,IF(Transport!$H$4="Mixed-use Building",X725,Data!V722)))</f>
        <v>0</v>
      </c>
      <c r="F721">
        <f>IF(Transport!$H$4="Multi-unit Residential",Data!F722,IF(Transport!$H$4="Education",Data!AN722,IF(Transport!$H$4="Mixed-use Building",Y725,Data!W722)))</f>
        <v>0</v>
      </c>
      <c r="G721">
        <f>IF(Transport!$H$4="Multi-unit Residential",Data!G722,IF(Transport!$H$4="Education",Data!AO722,IF(Transport!$H$4="Mixed-use Building",Z725,Data!X722)))</f>
        <v>0</v>
      </c>
      <c r="H721">
        <f>IF(Transport!$H$4="Multi-unit Residential",Data!H722,IF(Transport!$H$4="Education",Data!AP722,IF(Transport!$H$4="Mixed-use Building",AA725,Data!Y722)))</f>
        <v>0.93</v>
      </c>
      <c r="I721">
        <f>IF(Transport!$H$4="Multi-unit Residential",Data!I722,IF(Transport!$H$4="Education",Data!AQ722,IF(Transport!$H$4="Mixed-use Building",AB725,Data!Z722)))</f>
        <v>0</v>
      </c>
      <c r="J721">
        <f>IF(Transport!$H$4="Multi-unit Residential",Data!J722,IF(Transport!$H$4="Education",Data!AR722,IF(Transport!$H$4="Mixed-use Building",AC725,Data!AA722)))</f>
        <v>0</v>
      </c>
      <c r="K721">
        <f>IF(Transport!$H$4="Multi-unit Residential",Data!K722,IF(Transport!$H$4="Education",Data!AS722,IF(Transport!$H$4="Mixed-use Building",AD725,Data!AB722)))</f>
        <v>0</v>
      </c>
      <c r="L721">
        <f>IF(Transport!$H$4="Multi-unit Residential",Data!L722,IF(Transport!$H$4="Education",Data!AT722,IF(Transport!$H$4="Mixed-use Building",AE725,Data!AC722)))</f>
        <v>7.0000000000000007E-2</v>
      </c>
      <c r="M721">
        <f>IF(Transport!$H$4="Multi-unit Residential",Data!M722,IF(Transport!$H$4="Education",Data!AU722,IF(Transport!$H$4="Mixed-use Building",AF725,Data!AD722)))</f>
        <v>0.02</v>
      </c>
      <c r="N721">
        <f>IF(Transport!$H$4="Multi-unit Residential",Data!N722,IF(Transport!$H$4="Education",Data!AV722,IF(Transport!$H$4="Mixed-use Building",AG725,Data!AE722)))</f>
        <v>3.3894435938488101</v>
      </c>
      <c r="O721">
        <f>IF(Transport!$H$4="Multi-unit Residential",Data!O722,IF(Transport!$H$4="Education",Data!AW722,IF(Transport!$H$4="Mixed-use Building",AH725,Data!AF722)))</f>
        <v>175.35271030000001</v>
      </c>
      <c r="P721">
        <f>IF(Transport!$H$4="Multi-unit Residential",Data!P722,IF(Transport!$H$4="Education",Data!AX722,IF(Transport!$H$4="Mixed-use Building",AI725,Data!AG722)))</f>
        <v>-37.8125973</v>
      </c>
    </row>
    <row r="722" spans="1:16" x14ac:dyDescent="0.55000000000000004">
      <c r="A722">
        <f>IF(Transport!$H$4="Multi-unit Residential",Data!A723,IF(Transport!$H$4="Education",Data!AI723,IF(Transport!$H$4="Mixed-use Building",T726,Data!R723)))</f>
        <v>173300</v>
      </c>
      <c r="B722" t="str">
        <f>IF(Transport!$H$4="Multi-unit Residential",Data!B723,IF(Transport!$H$4="Education",Data!AJ723,IF(Transport!$H$4="Mixed-use Building",U726,Data!S723)))</f>
        <v>Pukemoremore</v>
      </c>
      <c r="C722" t="str">
        <f>IF(Transport!$H$4="Multi-unit Residential",Data!C723,IF(Transport!$H$4="Education",Data!AK723,IF(Transport!$H$4="Mixed-use Building",V726,Data!T723)))</f>
        <v>New Zealand</v>
      </c>
      <c r="D722">
        <f>IF(Transport!$H$4="Multi-unit Residential",Data!D723,IF(Transport!$H$4="Education",Data!AL723,IF(Transport!$H$4="Mixed-use Building",W726,Data!U723)))</f>
        <v>0</v>
      </c>
      <c r="E722">
        <f>IF(Transport!$H$4="Multi-unit Residential",Data!E723,IF(Transport!$H$4="Education",Data!AM723,IF(Transport!$H$4="Mixed-use Building",X726,Data!V723)))</f>
        <v>0</v>
      </c>
      <c r="F722">
        <f>IF(Transport!$H$4="Multi-unit Residential",Data!F723,IF(Transport!$H$4="Education",Data!AN723,IF(Transport!$H$4="Mixed-use Building",Y726,Data!W723)))</f>
        <v>0</v>
      </c>
      <c r="G722">
        <f>IF(Transport!$H$4="Multi-unit Residential",Data!G723,IF(Transport!$H$4="Education",Data!AO723,IF(Transport!$H$4="Mixed-use Building",Z726,Data!X723)))</f>
        <v>0</v>
      </c>
      <c r="H722">
        <f>IF(Transport!$H$4="Multi-unit Residential",Data!H723,IF(Transport!$H$4="Education",Data!AP723,IF(Transport!$H$4="Mixed-use Building",AA726,Data!Y723)))</f>
        <v>0.83</v>
      </c>
      <c r="I722">
        <f>IF(Transport!$H$4="Multi-unit Residential",Data!I723,IF(Transport!$H$4="Education",Data!AQ723,IF(Transport!$H$4="Mixed-use Building",AB726,Data!Z723)))</f>
        <v>0</v>
      </c>
      <c r="J722">
        <f>IF(Transport!$H$4="Multi-unit Residential",Data!J723,IF(Transport!$H$4="Education",Data!AR723,IF(Transport!$H$4="Mixed-use Building",AC726,Data!AA723)))</f>
        <v>0</v>
      </c>
      <c r="K722">
        <f>IF(Transport!$H$4="Multi-unit Residential",Data!K723,IF(Transport!$H$4="Education",Data!AS723,IF(Transport!$H$4="Mixed-use Building",AD726,Data!AB723)))</f>
        <v>0</v>
      </c>
      <c r="L722">
        <f>IF(Transport!$H$4="Multi-unit Residential",Data!L723,IF(Transport!$H$4="Education",Data!AT723,IF(Transport!$H$4="Mixed-use Building",AE726,Data!AC723)))</f>
        <v>0.17</v>
      </c>
      <c r="M722">
        <f>IF(Transport!$H$4="Multi-unit Residential",Data!M723,IF(Transport!$H$4="Education",Data!AU723,IF(Transport!$H$4="Mixed-use Building",AF726,Data!AD723)))</f>
        <v>0.02</v>
      </c>
      <c r="N722">
        <f>IF(Transport!$H$4="Multi-unit Residential",Data!N723,IF(Transport!$H$4="Education",Data!AV723,IF(Transport!$H$4="Mixed-use Building",AG726,Data!AE723)))</f>
        <v>1.5999930166134699</v>
      </c>
      <c r="O722">
        <f>IF(Transport!$H$4="Multi-unit Residential",Data!O723,IF(Transport!$H$4="Education",Data!AW723,IF(Transport!$H$4="Mixed-use Building",AH726,Data!AF723)))</f>
        <v>175.4230531</v>
      </c>
      <c r="P722">
        <f>IF(Transport!$H$4="Multi-unit Residential",Data!P723,IF(Transport!$H$4="Education",Data!AX723,IF(Transport!$H$4="Mixed-use Building",AI726,Data!AG723)))</f>
        <v>-37.799995619999997</v>
      </c>
    </row>
    <row r="723" spans="1:16" x14ac:dyDescent="0.55000000000000004">
      <c r="A723">
        <f>IF(Transport!$H$4="Multi-unit Residential",Data!A724,IF(Transport!$H$4="Education",Data!AI724,IF(Transport!$H$4="Mixed-use Building",T727,Data!R724)))</f>
        <v>173400</v>
      </c>
      <c r="B723" t="str">
        <f>IF(Transport!$H$4="Multi-unit Residential",Data!B724,IF(Transport!$H$4="Education",Data!AJ724,IF(Transport!$H$4="Mixed-use Building",U727,Data!S724)))</f>
        <v>Tamahere South</v>
      </c>
      <c r="C723" t="str">
        <f>IF(Transport!$H$4="Multi-unit Residential",Data!C724,IF(Transport!$H$4="Education",Data!AK724,IF(Transport!$H$4="Mixed-use Building",V727,Data!T724)))</f>
        <v>New Zealand</v>
      </c>
      <c r="D723">
        <f>IF(Transport!$H$4="Multi-unit Residential",Data!D724,IF(Transport!$H$4="Education",Data!AL724,IF(Transport!$H$4="Mixed-use Building",W727,Data!U724)))</f>
        <v>0</v>
      </c>
      <c r="E723">
        <f>IF(Transport!$H$4="Multi-unit Residential",Data!E724,IF(Transport!$H$4="Education",Data!AM724,IF(Transport!$H$4="Mixed-use Building",X727,Data!V724)))</f>
        <v>0</v>
      </c>
      <c r="F723">
        <f>IF(Transport!$H$4="Multi-unit Residential",Data!F724,IF(Transport!$H$4="Education",Data!AN724,IF(Transport!$H$4="Mixed-use Building",Y727,Data!W724)))</f>
        <v>0</v>
      </c>
      <c r="G723">
        <f>IF(Transport!$H$4="Multi-unit Residential",Data!G724,IF(Transport!$H$4="Education",Data!AO724,IF(Transport!$H$4="Mixed-use Building",Z727,Data!X724)))</f>
        <v>0</v>
      </c>
      <c r="H723">
        <f>IF(Transport!$H$4="Multi-unit Residential",Data!H724,IF(Transport!$H$4="Education",Data!AP724,IF(Transport!$H$4="Mixed-use Building",AA727,Data!Y724)))</f>
        <v>1</v>
      </c>
      <c r="I723">
        <f>IF(Transport!$H$4="Multi-unit Residential",Data!I724,IF(Transport!$H$4="Education",Data!AQ724,IF(Transport!$H$4="Mixed-use Building",AB727,Data!Z724)))</f>
        <v>0</v>
      </c>
      <c r="J723">
        <f>IF(Transport!$H$4="Multi-unit Residential",Data!J724,IF(Transport!$H$4="Education",Data!AR724,IF(Transport!$H$4="Mixed-use Building",AC727,Data!AA724)))</f>
        <v>0</v>
      </c>
      <c r="K723">
        <f>IF(Transport!$H$4="Multi-unit Residential",Data!K724,IF(Transport!$H$4="Education",Data!AS724,IF(Transport!$H$4="Mixed-use Building",AD727,Data!AB724)))</f>
        <v>0</v>
      </c>
      <c r="L723">
        <f>IF(Transport!$H$4="Multi-unit Residential",Data!L724,IF(Transport!$H$4="Education",Data!AT724,IF(Transport!$H$4="Mixed-use Building",AE727,Data!AC724)))</f>
        <v>0</v>
      </c>
      <c r="M723">
        <f>IF(Transport!$H$4="Multi-unit Residential",Data!M724,IF(Transport!$H$4="Education",Data!AU724,IF(Transport!$H$4="Mixed-use Building",AF727,Data!AD724)))</f>
        <v>0.02</v>
      </c>
      <c r="N723">
        <f>IF(Transport!$H$4="Multi-unit Residential",Data!N724,IF(Transport!$H$4="Education",Data!AV724,IF(Transport!$H$4="Mixed-use Building",AG727,Data!AE724)))</f>
        <v>1.2058516481827699</v>
      </c>
      <c r="O723">
        <f>IF(Transport!$H$4="Multi-unit Residential",Data!O724,IF(Transport!$H$4="Education",Data!AW724,IF(Transport!$H$4="Mixed-use Building",AH727,Data!AF724)))</f>
        <v>175.38978180000001</v>
      </c>
      <c r="P723">
        <f>IF(Transport!$H$4="Multi-unit Residential",Data!P724,IF(Transport!$H$4="Education",Data!AX724,IF(Transport!$H$4="Mixed-use Building",AI727,Data!AG724)))</f>
        <v>-37.84740377</v>
      </c>
    </row>
    <row r="724" spans="1:16" x14ac:dyDescent="0.55000000000000004">
      <c r="A724">
        <f>IF(Transport!$H$4="Multi-unit Residential",Data!A725,IF(Transport!$H$4="Education",Data!AI725,IF(Transport!$H$4="Mixed-use Building",T728,Data!R725)))</f>
        <v>173500</v>
      </c>
      <c r="B724" t="str">
        <f>IF(Transport!$H$4="Multi-unit Residential",Data!B725,IF(Transport!$H$4="Education",Data!AJ725,IF(Transport!$H$4="Mixed-use Building",U728,Data!S725)))</f>
        <v>Tahuna-Mangateparu</v>
      </c>
      <c r="C724" t="str">
        <f>IF(Transport!$H$4="Multi-unit Residential",Data!C725,IF(Transport!$H$4="Education",Data!AK725,IF(Transport!$H$4="Mixed-use Building",V728,Data!T725)))</f>
        <v>New Zealand</v>
      </c>
      <c r="D724">
        <f>IF(Transport!$H$4="Multi-unit Residential",Data!D725,IF(Transport!$H$4="Education",Data!AL725,IF(Transport!$H$4="Mixed-use Building",W728,Data!U725)))</f>
        <v>0</v>
      </c>
      <c r="E724">
        <f>IF(Transport!$H$4="Multi-unit Residential",Data!E725,IF(Transport!$H$4="Education",Data!AM725,IF(Transport!$H$4="Mixed-use Building",X728,Data!V725)))</f>
        <v>0</v>
      </c>
      <c r="F724">
        <f>IF(Transport!$H$4="Multi-unit Residential",Data!F725,IF(Transport!$H$4="Education",Data!AN725,IF(Transport!$H$4="Mixed-use Building",Y728,Data!W725)))</f>
        <v>0</v>
      </c>
      <c r="G724">
        <f>IF(Transport!$H$4="Multi-unit Residential",Data!G725,IF(Transport!$H$4="Education",Data!AO725,IF(Transport!$H$4="Mixed-use Building",Z728,Data!X725)))</f>
        <v>0</v>
      </c>
      <c r="H724">
        <f>IF(Transport!$H$4="Multi-unit Residential",Data!H725,IF(Transport!$H$4="Education",Data!AP725,IF(Transport!$H$4="Mixed-use Building",AA728,Data!Y725)))</f>
        <v>0.81</v>
      </c>
      <c r="I724">
        <f>IF(Transport!$H$4="Multi-unit Residential",Data!I725,IF(Transport!$H$4="Education",Data!AQ725,IF(Transport!$H$4="Mixed-use Building",AB728,Data!Z725)))</f>
        <v>0</v>
      </c>
      <c r="J724">
        <f>IF(Transport!$H$4="Multi-unit Residential",Data!J725,IF(Transport!$H$4="Education",Data!AR725,IF(Transport!$H$4="Mixed-use Building",AC728,Data!AA725)))</f>
        <v>0</v>
      </c>
      <c r="K724">
        <f>IF(Transport!$H$4="Multi-unit Residential",Data!K725,IF(Transport!$H$4="Education",Data!AS725,IF(Transport!$H$4="Mixed-use Building",AD728,Data!AB725)))</f>
        <v>0</v>
      </c>
      <c r="L724">
        <f>IF(Transport!$H$4="Multi-unit Residential",Data!L725,IF(Transport!$H$4="Education",Data!AT725,IF(Transport!$H$4="Mixed-use Building",AE728,Data!AC725)))</f>
        <v>0.19</v>
      </c>
      <c r="M724">
        <f>IF(Transport!$H$4="Multi-unit Residential",Data!M725,IF(Transport!$H$4="Education",Data!AU725,IF(Transport!$H$4="Mixed-use Building",AF728,Data!AD725)))</f>
        <v>0.02</v>
      </c>
      <c r="N724">
        <f>IF(Transport!$H$4="Multi-unit Residential",Data!N725,IF(Transport!$H$4="Education",Data!AV725,IF(Transport!$H$4="Mixed-use Building",AG728,Data!AE725)))</f>
        <v>4.6225186165498098</v>
      </c>
      <c r="O724">
        <f>IF(Transport!$H$4="Multi-unit Residential",Data!O725,IF(Transport!$H$4="Education",Data!AW725,IF(Transport!$H$4="Mixed-use Building",AH728,Data!AF725)))</f>
        <v>175.46480170000001</v>
      </c>
      <c r="P724">
        <f>IF(Transport!$H$4="Multi-unit Residential",Data!P725,IF(Transport!$H$4="Education",Data!AX725,IF(Transport!$H$4="Mixed-use Building",AI728,Data!AG725)))</f>
        <v>-37.521322130000001</v>
      </c>
    </row>
    <row r="725" spans="1:16" x14ac:dyDescent="0.55000000000000004">
      <c r="A725">
        <f>IF(Transport!$H$4="Multi-unit Residential",Data!A726,IF(Transport!$H$4="Education",Data!AI726,IF(Transport!$H$4="Mixed-use Building",T729,Data!R726)))</f>
        <v>173600</v>
      </c>
      <c r="B725" t="str">
        <f>IF(Transport!$H$4="Multi-unit Residential",Data!B726,IF(Transport!$H$4="Education",Data!AJ726,IF(Transport!$H$4="Mixed-use Building",U729,Data!S726)))</f>
        <v>Mangaiti</v>
      </c>
      <c r="C725" t="str">
        <f>IF(Transport!$H$4="Multi-unit Residential",Data!C726,IF(Transport!$H$4="Education",Data!AK726,IF(Transport!$H$4="Mixed-use Building",V729,Data!T726)))</f>
        <v>New Zealand</v>
      </c>
      <c r="D725">
        <f>IF(Transport!$H$4="Multi-unit Residential",Data!D726,IF(Transport!$H$4="Education",Data!AL726,IF(Transport!$H$4="Mixed-use Building",W729,Data!U726)))</f>
        <v>0</v>
      </c>
      <c r="E725">
        <f>IF(Transport!$H$4="Multi-unit Residential",Data!E726,IF(Transport!$H$4="Education",Data!AM726,IF(Transport!$H$4="Mixed-use Building",X729,Data!V726)))</f>
        <v>0</v>
      </c>
      <c r="F725">
        <f>IF(Transport!$H$4="Multi-unit Residential",Data!F726,IF(Transport!$H$4="Education",Data!AN726,IF(Transport!$H$4="Mixed-use Building",Y729,Data!W726)))</f>
        <v>0</v>
      </c>
      <c r="G725">
        <f>IF(Transport!$H$4="Multi-unit Residential",Data!G726,IF(Transport!$H$4="Education",Data!AO726,IF(Transport!$H$4="Mixed-use Building",Z729,Data!X726)))</f>
        <v>0</v>
      </c>
      <c r="H725">
        <f>IF(Transport!$H$4="Multi-unit Residential",Data!H726,IF(Transport!$H$4="Education",Data!AP726,IF(Transport!$H$4="Mixed-use Building",AA729,Data!Y726)))</f>
        <v>0.73</v>
      </c>
      <c r="I725">
        <f>IF(Transport!$H$4="Multi-unit Residential",Data!I726,IF(Transport!$H$4="Education",Data!AQ726,IF(Transport!$H$4="Mixed-use Building",AB729,Data!Z726)))</f>
        <v>0</v>
      </c>
      <c r="J725">
        <f>IF(Transport!$H$4="Multi-unit Residential",Data!J726,IF(Transport!$H$4="Education",Data!AR726,IF(Transport!$H$4="Mixed-use Building",AC729,Data!AA726)))</f>
        <v>0</v>
      </c>
      <c r="K725">
        <f>IF(Transport!$H$4="Multi-unit Residential",Data!K726,IF(Transport!$H$4="Education",Data!AS726,IF(Transport!$H$4="Mixed-use Building",AD729,Data!AB726)))</f>
        <v>0</v>
      </c>
      <c r="L725">
        <f>IF(Transport!$H$4="Multi-unit Residential",Data!L726,IF(Transport!$H$4="Education",Data!AT726,IF(Transport!$H$4="Mixed-use Building",AE729,Data!AC726)))</f>
        <v>0.27</v>
      </c>
      <c r="M725">
        <f>IF(Transport!$H$4="Multi-unit Residential",Data!M726,IF(Transport!$H$4="Education",Data!AU726,IF(Transport!$H$4="Mixed-use Building",AF729,Data!AD726)))</f>
        <v>0.02</v>
      </c>
      <c r="N725">
        <f>IF(Transport!$H$4="Multi-unit Residential",Data!N726,IF(Transport!$H$4="Education",Data!AV726,IF(Transport!$H$4="Mixed-use Building",AG729,Data!AE726)))</f>
        <v>3.3722521519338802</v>
      </c>
      <c r="O725">
        <f>IF(Transport!$H$4="Multi-unit Residential",Data!O726,IF(Transport!$H$4="Education",Data!AW726,IF(Transport!$H$4="Mixed-use Building",AH729,Data!AF726)))</f>
        <v>175.62867199999999</v>
      </c>
      <c r="P725">
        <f>IF(Transport!$H$4="Multi-unit Residential",Data!P726,IF(Transport!$H$4="Education",Data!AX726,IF(Transport!$H$4="Mixed-use Building",AI729,Data!AG726)))</f>
        <v>-37.500736160000002</v>
      </c>
    </row>
    <row r="726" spans="1:16" x14ac:dyDescent="0.55000000000000004">
      <c r="A726">
        <f>IF(Transport!$H$4="Multi-unit Residential",Data!A727,IF(Transport!$H$4="Education",Data!AI727,IF(Transport!$H$4="Mixed-use Building",T730,Data!R727)))</f>
        <v>173700</v>
      </c>
      <c r="B726" t="str">
        <f>IF(Transport!$H$4="Multi-unit Residential",Data!B727,IF(Transport!$H$4="Education",Data!AJ727,IF(Transport!$H$4="Mixed-use Building",U730,Data!S727)))</f>
        <v>Tatuanui</v>
      </c>
      <c r="C726" t="str">
        <f>IF(Transport!$H$4="Multi-unit Residential",Data!C727,IF(Transport!$H$4="Education",Data!AK727,IF(Transport!$H$4="Mixed-use Building",V730,Data!T727)))</f>
        <v>New Zealand</v>
      </c>
      <c r="D726">
        <f>IF(Transport!$H$4="Multi-unit Residential",Data!D727,IF(Transport!$H$4="Education",Data!AL727,IF(Transport!$H$4="Mixed-use Building",W730,Data!U727)))</f>
        <v>0</v>
      </c>
      <c r="E726">
        <f>IF(Transport!$H$4="Multi-unit Residential",Data!E727,IF(Transport!$H$4="Education",Data!AM727,IF(Transport!$H$4="Mixed-use Building",X730,Data!V727)))</f>
        <v>0</v>
      </c>
      <c r="F726">
        <f>IF(Transport!$H$4="Multi-unit Residential",Data!F727,IF(Transport!$H$4="Education",Data!AN727,IF(Transport!$H$4="Mixed-use Building",Y730,Data!W727)))</f>
        <v>0</v>
      </c>
      <c r="G726">
        <f>IF(Transport!$H$4="Multi-unit Residential",Data!G727,IF(Transport!$H$4="Education",Data!AO727,IF(Transport!$H$4="Mixed-use Building",Z730,Data!X727)))</f>
        <v>0</v>
      </c>
      <c r="H726">
        <f>IF(Transport!$H$4="Multi-unit Residential",Data!H727,IF(Transport!$H$4="Education",Data!AP727,IF(Transport!$H$4="Mixed-use Building",AA730,Data!Y727)))</f>
        <v>0.97</v>
      </c>
      <c r="I726">
        <f>IF(Transport!$H$4="Multi-unit Residential",Data!I727,IF(Transport!$H$4="Education",Data!AQ727,IF(Transport!$H$4="Mixed-use Building",AB730,Data!Z727)))</f>
        <v>0</v>
      </c>
      <c r="J726">
        <f>IF(Transport!$H$4="Multi-unit Residential",Data!J727,IF(Transport!$H$4="Education",Data!AR727,IF(Transport!$H$4="Mixed-use Building",AC730,Data!AA727)))</f>
        <v>0</v>
      </c>
      <c r="K726">
        <f>IF(Transport!$H$4="Multi-unit Residential",Data!K727,IF(Transport!$H$4="Education",Data!AS727,IF(Transport!$H$4="Mixed-use Building",AD730,Data!AB727)))</f>
        <v>0</v>
      </c>
      <c r="L726">
        <f>IF(Transport!$H$4="Multi-unit Residential",Data!L727,IF(Transport!$H$4="Education",Data!AT727,IF(Transport!$H$4="Mixed-use Building",AE730,Data!AC727)))</f>
        <v>0.03</v>
      </c>
      <c r="M726">
        <f>IF(Transport!$H$4="Multi-unit Residential",Data!M727,IF(Transport!$H$4="Education",Data!AU727,IF(Transport!$H$4="Mixed-use Building",AF730,Data!AD727)))</f>
        <v>0.02</v>
      </c>
      <c r="N726">
        <f>IF(Transport!$H$4="Multi-unit Residential",Data!N727,IF(Transport!$H$4="Education",Data!AV727,IF(Transport!$H$4="Mixed-use Building",AG730,Data!AE727)))</f>
        <v>9.2807920060764904</v>
      </c>
      <c r="O726">
        <f>IF(Transport!$H$4="Multi-unit Residential",Data!O727,IF(Transport!$H$4="Education",Data!AW727,IF(Transport!$H$4="Mixed-use Building",AH730,Data!AF727)))</f>
        <v>175.59349459999899</v>
      </c>
      <c r="P726">
        <f>IF(Transport!$H$4="Multi-unit Residential",Data!P727,IF(Transport!$H$4="Education",Data!AX727,IF(Transport!$H$4="Mixed-use Building",AI730,Data!AG727)))</f>
        <v>-37.641633740000003</v>
      </c>
    </row>
    <row r="727" spans="1:16" x14ac:dyDescent="0.55000000000000004">
      <c r="A727">
        <f>IF(Transport!$H$4="Multi-unit Residential",Data!A728,IF(Transport!$H$4="Education",Data!AI728,IF(Transport!$H$4="Mixed-use Building",T731,Data!R728)))</f>
        <v>173800</v>
      </c>
      <c r="B727" t="str">
        <f>IF(Transport!$H$4="Multi-unit Residential",Data!B728,IF(Transport!$H$4="Education",Data!AJ728,IF(Transport!$H$4="Mixed-use Building",U731,Data!S728)))</f>
        <v>Tahuroa</v>
      </c>
      <c r="C727" t="str">
        <f>IF(Transport!$H$4="Multi-unit Residential",Data!C728,IF(Transport!$H$4="Education",Data!AK728,IF(Transport!$H$4="Mixed-use Building",V731,Data!T728)))</f>
        <v>New Zealand</v>
      </c>
      <c r="D727">
        <f>IF(Transport!$H$4="Multi-unit Residential",Data!D728,IF(Transport!$H$4="Education",Data!AL728,IF(Transport!$H$4="Mixed-use Building",W731,Data!U728)))</f>
        <v>0</v>
      </c>
      <c r="E727">
        <f>IF(Transport!$H$4="Multi-unit Residential",Data!E728,IF(Transport!$H$4="Education",Data!AM728,IF(Transport!$H$4="Mixed-use Building",X731,Data!V728)))</f>
        <v>0</v>
      </c>
      <c r="F727">
        <f>IF(Transport!$H$4="Multi-unit Residential",Data!F728,IF(Transport!$H$4="Education",Data!AN728,IF(Transport!$H$4="Mixed-use Building",Y731,Data!W728)))</f>
        <v>0</v>
      </c>
      <c r="G727">
        <f>IF(Transport!$H$4="Multi-unit Residential",Data!G728,IF(Transport!$H$4="Education",Data!AO728,IF(Transport!$H$4="Mixed-use Building",Z731,Data!X728)))</f>
        <v>0</v>
      </c>
      <c r="H727">
        <f>IF(Transport!$H$4="Multi-unit Residential",Data!H728,IF(Transport!$H$4="Education",Data!AP728,IF(Transport!$H$4="Mixed-use Building",AA731,Data!Y728)))</f>
        <v>0.91</v>
      </c>
      <c r="I727">
        <f>IF(Transport!$H$4="Multi-unit Residential",Data!I728,IF(Transport!$H$4="Education",Data!AQ728,IF(Transport!$H$4="Mixed-use Building",AB731,Data!Z728)))</f>
        <v>0</v>
      </c>
      <c r="J727">
        <f>IF(Transport!$H$4="Multi-unit Residential",Data!J728,IF(Transport!$H$4="Education",Data!AR728,IF(Transport!$H$4="Mixed-use Building",AC731,Data!AA728)))</f>
        <v>0</v>
      </c>
      <c r="K727">
        <f>IF(Transport!$H$4="Multi-unit Residential",Data!K728,IF(Transport!$H$4="Education",Data!AS728,IF(Transport!$H$4="Mixed-use Building",AD731,Data!AB728)))</f>
        <v>0</v>
      </c>
      <c r="L727">
        <f>IF(Transport!$H$4="Multi-unit Residential",Data!L728,IF(Transport!$H$4="Education",Data!AT728,IF(Transport!$H$4="Mixed-use Building",AE731,Data!AC728)))</f>
        <v>0.09</v>
      </c>
      <c r="M727">
        <f>IF(Transport!$H$4="Multi-unit Residential",Data!M728,IF(Transport!$H$4="Education",Data!AU728,IF(Transport!$H$4="Mixed-use Building",AF731,Data!AD728)))</f>
        <v>0.02</v>
      </c>
      <c r="N727">
        <f>IF(Transport!$H$4="Multi-unit Residential",Data!N728,IF(Transport!$H$4="Education",Data!AV728,IF(Transport!$H$4="Mixed-use Building",AG731,Data!AE728)))</f>
        <v>3.9682365237523101</v>
      </c>
      <c r="O727">
        <f>IF(Transport!$H$4="Multi-unit Residential",Data!O728,IF(Transport!$H$4="Education",Data!AW728,IF(Transport!$H$4="Mixed-use Building",AH731,Data!AF728)))</f>
        <v>175.52480800000001</v>
      </c>
      <c r="P727">
        <f>IF(Transport!$H$4="Multi-unit Residential",Data!P728,IF(Transport!$H$4="Education",Data!AX728,IF(Transport!$H$4="Mixed-use Building",AI731,Data!AG728)))</f>
        <v>-37.699033440000001</v>
      </c>
    </row>
    <row r="728" spans="1:16" x14ac:dyDescent="0.55000000000000004">
      <c r="A728">
        <f>IF(Transport!$H$4="Multi-unit Residential",Data!A729,IF(Transport!$H$4="Education",Data!AI729,IF(Transport!$H$4="Mixed-use Building",T732,Data!R729)))</f>
        <v>173900</v>
      </c>
      <c r="B728" t="str">
        <f>IF(Transport!$H$4="Multi-unit Residential",Data!B729,IF(Transport!$H$4="Education",Data!AJ729,IF(Transport!$H$4="Mixed-use Building",U732,Data!S729)))</f>
        <v>Morrinsville East</v>
      </c>
      <c r="C728" t="str">
        <f>IF(Transport!$H$4="Multi-unit Residential",Data!C729,IF(Transport!$H$4="Education",Data!AK729,IF(Transport!$H$4="Mixed-use Building",V732,Data!T729)))</f>
        <v>New Zealand</v>
      </c>
      <c r="D728">
        <f>IF(Transport!$H$4="Multi-unit Residential",Data!D729,IF(Transport!$H$4="Education",Data!AL729,IF(Transport!$H$4="Mixed-use Building",W732,Data!U729)))</f>
        <v>0</v>
      </c>
      <c r="E728">
        <f>IF(Transport!$H$4="Multi-unit Residential",Data!E729,IF(Transport!$H$4="Education",Data!AM729,IF(Transport!$H$4="Mixed-use Building",X732,Data!V729)))</f>
        <v>0</v>
      </c>
      <c r="F728">
        <f>IF(Transport!$H$4="Multi-unit Residential",Data!F729,IF(Transport!$H$4="Education",Data!AN729,IF(Transport!$H$4="Mixed-use Building",Y732,Data!W729)))</f>
        <v>0</v>
      </c>
      <c r="G728">
        <f>IF(Transport!$H$4="Multi-unit Residential",Data!G729,IF(Transport!$H$4="Education",Data!AO729,IF(Transport!$H$4="Mixed-use Building",Z732,Data!X729)))</f>
        <v>0</v>
      </c>
      <c r="H728">
        <f>IF(Transport!$H$4="Multi-unit Residential",Data!H729,IF(Transport!$H$4="Education",Data!AP729,IF(Transport!$H$4="Mixed-use Building",AA732,Data!Y729)))</f>
        <v>0.91</v>
      </c>
      <c r="I728">
        <f>IF(Transport!$H$4="Multi-unit Residential",Data!I729,IF(Transport!$H$4="Education",Data!AQ729,IF(Transport!$H$4="Mixed-use Building",AB732,Data!Z729)))</f>
        <v>0.02</v>
      </c>
      <c r="J728">
        <f>IF(Transport!$H$4="Multi-unit Residential",Data!J729,IF(Transport!$H$4="Education",Data!AR729,IF(Transport!$H$4="Mixed-use Building",AC732,Data!AA729)))</f>
        <v>0</v>
      </c>
      <c r="K728">
        <f>IF(Transport!$H$4="Multi-unit Residential",Data!K729,IF(Transport!$H$4="Education",Data!AS729,IF(Transport!$H$4="Mixed-use Building",AD732,Data!AB729)))</f>
        <v>0</v>
      </c>
      <c r="L728">
        <f>IF(Transport!$H$4="Multi-unit Residential",Data!L729,IF(Transport!$H$4="Education",Data!AT729,IF(Transport!$H$4="Mixed-use Building",AE732,Data!AC729)))</f>
        <v>7.0000000000000007E-2</v>
      </c>
      <c r="M728">
        <f>IF(Transport!$H$4="Multi-unit Residential",Data!M729,IF(Transport!$H$4="Education",Data!AU729,IF(Transport!$H$4="Mixed-use Building",AF732,Data!AD729)))</f>
        <v>0.02</v>
      </c>
      <c r="N728">
        <f>IF(Transport!$H$4="Multi-unit Residential",Data!N729,IF(Transport!$H$4="Education",Data!AV729,IF(Transport!$H$4="Mixed-use Building",AG732,Data!AE729)))</f>
        <v>3.0386875732721501</v>
      </c>
      <c r="O728">
        <f>IF(Transport!$H$4="Multi-unit Residential",Data!O729,IF(Transport!$H$4="Education",Data!AW729,IF(Transport!$H$4="Mixed-use Building",AH732,Data!AF729)))</f>
        <v>175.53612609999999</v>
      </c>
      <c r="P728">
        <f>IF(Transport!$H$4="Multi-unit Residential",Data!P729,IF(Transport!$H$4="Education",Data!AX729,IF(Transport!$H$4="Mixed-use Building",AI732,Data!AG729)))</f>
        <v>-37.647746470000001</v>
      </c>
    </row>
    <row r="729" spans="1:16" x14ac:dyDescent="0.55000000000000004">
      <c r="A729">
        <f>IF(Transport!$H$4="Multi-unit Residential",Data!A730,IF(Transport!$H$4="Education",Data!AI730,IF(Transport!$H$4="Mixed-use Building",T733,Data!R730)))</f>
        <v>174000</v>
      </c>
      <c r="B729" t="str">
        <f>IF(Transport!$H$4="Multi-unit Residential",Data!B730,IF(Transport!$H$4="Education",Data!AJ730,IF(Transport!$H$4="Mixed-use Building",U733,Data!S730)))</f>
        <v>Morrinsville West</v>
      </c>
      <c r="C729" t="str">
        <f>IF(Transport!$H$4="Multi-unit Residential",Data!C730,IF(Transport!$H$4="Education",Data!AK730,IF(Transport!$H$4="Mixed-use Building",V733,Data!T730)))</f>
        <v>New Zealand</v>
      </c>
      <c r="D729">
        <f>IF(Transport!$H$4="Multi-unit Residential",Data!D730,IF(Transport!$H$4="Education",Data!AL730,IF(Transport!$H$4="Mixed-use Building",W733,Data!U730)))</f>
        <v>0</v>
      </c>
      <c r="E729">
        <f>IF(Transport!$H$4="Multi-unit Residential",Data!E730,IF(Transport!$H$4="Education",Data!AM730,IF(Transport!$H$4="Mixed-use Building",X733,Data!V730)))</f>
        <v>0</v>
      </c>
      <c r="F729">
        <f>IF(Transport!$H$4="Multi-unit Residential",Data!F730,IF(Transport!$H$4="Education",Data!AN730,IF(Transport!$H$4="Mixed-use Building",Y733,Data!W730)))</f>
        <v>0</v>
      </c>
      <c r="G729">
        <f>IF(Transport!$H$4="Multi-unit Residential",Data!G730,IF(Transport!$H$4="Education",Data!AO730,IF(Transport!$H$4="Mixed-use Building",Z733,Data!X730)))</f>
        <v>0</v>
      </c>
      <c r="H729">
        <f>IF(Transport!$H$4="Multi-unit Residential",Data!H730,IF(Transport!$H$4="Education",Data!AP730,IF(Transport!$H$4="Mixed-use Building",AA733,Data!Y730)))</f>
        <v>0.91</v>
      </c>
      <c r="I729">
        <f>IF(Transport!$H$4="Multi-unit Residential",Data!I730,IF(Transport!$H$4="Education",Data!AQ730,IF(Transport!$H$4="Mixed-use Building",AB733,Data!Z730)))</f>
        <v>0.02</v>
      </c>
      <c r="J729">
        <f>IF(Transport!$H$4="Multi-unit Residential",Data!J730,IF(Transport!$H$4="Education",Data!AR730,IF(Transport!$H$4="Mixed-use Building",AC733,Data!AA730)))</f>
        <v>0</v>
      </c>
      <c r="K729">
        <f>IF(Transport!$H$4="Multi-unit Residential",Data!K730,IF(Transport!$H$4="Education",Data!AS730,IF(Transport!$H$4="Mixed-use Building",AD733,Data!AB730)))</f>
        <v>0.01</v>
      </c>
      <c r="L729">
        <f>IF(Transport!$H$4="Multi-unit Residential",Data!L730,IF(Transport!$H$4="Education",Data!AT730,IF(Transport!$H$4="Mixed-use Building",AE733,Data!AC730)))</f>
        <v>0.06</v>
      </c>
      <c r="M729">
        <f>IF(Transport!$H$4="Multi-unit Residential",Data!M730,IF(Transport!$H$4="Education",Data!AU730,IF(Transport!$H$4="Mixed-use Building",AF733,Data!AD730)))</f>
        <v>0.02</v>
      </c>
      <c r="N729">
        <f>IF(Transport!$H$4="Multi-unit Residential",Data!N730,IF(Transport!$H$4="Education",Data!AV730,IF(Transport!$H$4="Mixed-use Building",AG733,Data!AE730)))</f>
        <v>6.5094482635550603</v>
      </c>
      <c r="O729">
        <f>IF(Transport!$H$4="Multi-unit Residential",Data!O730,IF(Transport!$H$4="Education",Data!AW730,IF(Transport!$H$4="Mixed-use Building",AH733,Data!AF730)))</f>
        <v>175.51913059999899</v>
      </c>
      <c r="P729">
        <f>IF(Transport!$H$4="Multi-unit Residential",Data!P730,IF(Transport!$H$4="Education",Data!AX730,IF(Transport!$H$4="Mixed-use Building",AI733,Data!AG730)))</f>
        <v>-37.65791668</v>
      </c>
    </row>
    <row r="730" spans="1:16" x14ac:dyDescent="0.55000000000000004">
      <c r="A730">
        <f>IF(Transport!$H$4="Multi-unit Residential",Data!A731,IF(Transport!$H$4="Education",Data!AI731,IF(Transport!$H$4="Mixed-use Building",T734,Data!R731)))</f>
        <v>174100</v>
      </c>
      <c r="B730" t="str">
        <f>IF(Transport!$H$4="Multi-unit Residential",Data!B731,IF(Transport!$H$4="Education",Data!AJ731,IF(Transport!$H$4="Mixed-use Building",U734,Data!S731)))</f>
        <v>Te Aroha East</v>
      </c>
      <c r="C730" t="str">
        <f>IF(Transport!$H$4="Multi-unit Residential",Data!C731,IF(Transport!$H$4="Education",Data!AK731,IF(Transport!$H$4="Mixed-use Building",V734,Data!T731)))</f>
        <v>New Zealand</v>
      </c>
      <c r="D730">
        <f>IF(Transport!$H$4="Multi-unit Residential",Data!D731,IF(Transport!$H$4="Education",Data!AL731,IF(Transport!$H$4="Mixed-use Building",W734,Data!U731)))</f>
        <v>0</v>
      </c>
      <c r="E730">
        <f>IF(Transport!$H$4="Multi-unit Residential",Data!E731,IF(Transport!$H$4="Education",Data!AM731,IF(Transport!$H$4="Mixed-use Building",X734,Data!V731)))</f>
        <v>0</v>
      </c>
      <c r="F730">
        <f>IF(Transport!$H$4="Multi-unit Residential",Data!F731,IF(Transport!$H$4="Education",Data!AN731,IF(Transport!$H$4="Mixed-use Building",Y734,Data!W731)))</f>
        <v>0</v>
      </c>
      <c r="G730">
        <f>IF(Transport!$H$4="Multi-unit Residential",Data!G731,IF(Transport!$H$4="Education",Data!AO731,IF(Transport!$H$4="Mixed-use Building",Z734,Data!X731)))</f>
        <v>0</v>
      </c>
      <c r="H730">
        <f>IF(Transport!$H$4="Multi-unit Residential",Data!H731,IF(Transport!$H$4="Education",Data!AP731,IF(Transport!$H$4="Mixed-use Building",AA734,Data!Y731)))</f>
        <v>0.89</v>
      </c>
      <c r="I730">
        <f>IF(Transport!$H$4="Multi-unit Residential",Data!I731,IF(Transport!$H$4="Education",Data!AQ731,IF(Transport!$H$4="Mixed-use Building",AB734,Data!Z731)))</f>
        <v>0.01</v>
      </c>
      <c r="J730">
        <f>IF(Transport!$H$4="Multi-unit Residential",Data!J731,IF(Transport!$H$4="Education",Data!AR731,IF(Transport!$H$4="Mixed-use Building",AC734,Data!AA731)))</f>
        <v>0</v>
      </c>
      <c r="K730">
        <f>IF(Transport!$H$4="Multi-unit Residential",Data!K731,IF(Transport!$H$4="Education",Data!AS731,IF(Transport!$H$4="Mixed-use Building",AD734,Data!AB731)))</f>
        <v>0.03</v>
      </c>
      <c r="L730">
        <f>IF(Transport!$H$4="Multi-unit Residential",Data!L731,IF(Transport!$H$4="Education",Data!AT731,IF(Transport!$H$4="Mixed-use Building",AE734,Data!AC731)))</f>
        <v>7.0000000000000007E-2</v>
      </c>
      <c r="M730">
        <f>IF(Transport!$H$4="Multi-unit Residential",Data!M731,IF(Transport!$H$4="Education",Data!AU731,IF(Transport!$H$4="Mixed-use Building",AF734,Data!AD731)))</f>
        <v>0.02</v>
      </c>
      <c r="N730">
        <f>IF(Transport!$H$4="Multi-unit Residential",Data!N731,IF(Transport!$H$4="Education",Data!AV731,IF(Transport!$H$4="Mixed-use Building",AG734,Data!AE731)))</f>
        <v>5.2371879097136897</v>
      </c>
      <c r="O730">
        <f>IF(Transport!$H$4="Multi-unit Residential",Data!O731,IF(Transport!$H$4="Education",Data!AW731,IF(Transport!$H$4="Mixed-use Building",AH734,Data!AF731)))</f>
        <v>175.710102699999</v>
      </c>
      <c r="P730">
        <f>IF(Transport!$H$4="Multi-unit Residential",Data!P731,IF(Transport!$H$4="Education",Data!AX731,IF(Transport!$H$4="Mixed-use Building",AI734,Data!AG731)))</f>
        <v>-37.532937359999998</v>
      </c>
    </row>
    <row r="731" spans="1:16" x14ac:dyDescent="0.55000000000000004">
      <c r="A731">
        <f>IF(Transport!$H$4="Multi-unit Residential",Data!A732,IF(Transport!$H$4="Education",Data!AI732,IF(Transport!$H$4="Mixed-use Building",T735,Data!R732)))</f>
        <v>174200</v>
      </c>
      <c r="B731" t="str">
        <f>IF(Transport!$H$4="Multi-unit Residential",Data!B732,IF(Transport!$H$4="Education",Data!AJ732,IF(Transport!$H$4="Mixed-use Building",U735,Data!S732)))</f>
        <v>Te Aroha West</v>
      </c>
      <c r="C731" t="str">
        <f>IF(Transport!$H$4="Multi-unit Residential",Data!C732,IF(Transport!$H$4="Education",Data!AK732,IF(Transport!$H$4="Mixed-use Building",V735,Data!T732)))</f>
        <v>New Zealand</v>
      </c>
      <c r="D731">
        <f>IF(Transport!$H$4="Multi-unit Residential",Data!D732,IF(Transport!$H$4="Education",Data!AL732,IF(Transport!$H$4="Mixed-use Building",W735,Data!U732)))</f>
        <v>0</v>
      </c>
      <c r="E731">
        <f>IF(Transport!$H$4="Multi-unit Residential",Data!E732,IF(Transport!$H$4="Education",Data!AM732,IF(Transport!$H$4="Mixed-use Building",X735,Data!V732)))</f>
        <v>0</v>
      </c>
      <c r="F731">
        <f>IF(Transport!$H$4="Multi-unit Residential",Data!F732,IF(Transport!$H$4="Education",Data!AN732,IF(Transport!$H$4="Mixed-use Building",Y735,Data!W732)))</f>
        <v>0</v>
      </c>
      <c r="G731">
        <f>IF(Transport!$H$4="Multi-unit Residential",Data!G732,IF(Transport!$H$4="Education",Data!AO732,IF(Transport!$H$4="Mixed-use Building",Z735,Data!X732)))</f>
        <v>0</v>
      </c>
      <c r="H731">
        <f>IF(Transport!$H$4="Multi-unit Residential",Data!H732,IF(Transport!$H$4="Education",Data!AP732,IF(Transport!$H$4="Mixed-use Building",AA735,Data!Y732)))</f>
        <v>0.94</v>
      </c>
      <c r="I731">
        <f>IF(Transport!$H$4="Multi-unit Residential",Data!I732,IF(Transport!$H$4="Education",Data!AQ732,IF(Transport!$H$4="Mixed-use Building",AB735,Data!Z732)))</f>
        <v>0.02</v>
      </c>
      <c r="J731">
        <f>IF(Transport!$H$4="Multi-unit Residential",Data!J732,IF(Transport!$H$4="Education",Data!AR732,IF(Transport!$H$4="Mixed-use Building",AC735,Data!AA732)))</f>
        <v>0</v>
      </c>
      <c r="K731">
        <f>IF(Transport!$H$4="Multi-unit Residential",Data!K732,IF(Transport!$H$4="Education",Data!AS732,IF(Transport!$H$4="Mixed-use Building",AD735,Data!AB732)))</f>
        <v>0</v>
      </c>
      <c r="L731">
        <f>IF(Transport!$H$4="Multi-unit Residential",Data!L732,IF(Transport!$H$4="Education",Data!AT732,IF(Transport!$H$4="Mixed-use Building",AE735,Data!AC732)))</f>
        <v>0.04</v>
      </c>
      <c r="M731">
        <f>IF(Transport!$H$4="Multi-unit Residential",Data!M732,IF(Transport!$H$4="Education",Data!AU732,IF(Transport!$H$4="Mixed-use Building",AF735,Data!AD732)))</f>
        <v>0.02</v>
      </c>
      <c r="N731">
        <f>IF(Transport!$H$4="Multi-unit Residential",Data!N732,IF(Transport!$H$4="Education",Data!AV732,IF(Transport!$H$4="Mixed-use Building",AG735,Data!AE732)))</f>
        <v>7.1162009038046303</v>
      </c>
      <c r="O731">
        <f>IF(Transport!$H$4="Multi-unit Residential",Data!O732,IF(Transport!$H$4="Education",Data!AW732,IF(Transport!$H$4="Mixed-use Building",AH735,Data!AF732)))</f>
        <v>175.70065740000001</v>
      </c>
      <c r="P731">
        <f>IF(Transport!$H$4="Multi-unit Residential",Data!P732,IF(Transport!$H$4="Education",Data!AX732,IF(Transport!$H$4="Mixed-use Building",AI735,Data!AG732)))</f>
        <v>-37.551019250000003</v>
      </c>
    </row>
    <row r="732" spans="1:16" x14ac:dyDescent="0.55000000000000004">
      <c r="A732">
        <f>IF(Transport!$H$4="Multi-unit Residential",Data!A733,IF(Transport!$H$4="Education",Data!AI733,IF(Transport!$H$4="Mixed-use Building",T736,Data!R733)))</f>
        <v>174300</v>
      </c>
      <c r="B732" t="str">
        <f>IF(Transport!$H$4="Multi-unit Residential",Data!B733,IF(Transport!$H$4="Education",Data!AJ733,IF(Transport!$H$4="Mixed-use Building",U736,Data!S733)))</f>
        <v>Waihou-Manawaru</v>
      </c>
      <c r="C732" t="str">
        <f>IF(Transport!$H$4="Multi-unit Residential",Data!C733,IF(Transport!$H$4="Education",Data!AK733,IF(Transport!$H$4="Mixed-use Building",V736,Data!T733)))</f>
        <v>New Zealand</v>
      </c>
      <c r="D732">
        <f>IF(Transport!$H$4="Multi-unit Residential",Data!D733,IF(Transport!$H$4="Education",Data!AL733,IF(Transport!$H$4="Mixed-use Building",W736,Data!U733)))</f>
        <v>0</v>
      </c>
      <c r="E732">
        <f>IF(Transport!$H$4="Multi-unit Residential",Data!E733,IF(Transport!$H$4="Education",Data!AM733,IF(Transport!$H$4="Mixed-use Building",X736,Data!V733)))</f>
        <v>0</v>
      </c>
      <c r="F732">
        <f>IF(Transport!$H$4="Multi-unit Residential",Data!F733,IF(Transport!$H$4="Education",Data!AN733,IF(Transport!$H$4="Mixed-use Building",Y736,Data!W733)))</f>
        <v>0</v>
      </c>
      <c r="G732">
        <f>IF(Transport!$H$4="Multi-unit Residential",Data!G733,IF(Transport!$H$4="Education",Data!AO733,IF(Transport!$H$4="Mixed-use Building",Z736,Data!X733)))</f>
        <v>0</v>
      </c>
      <c r="H732">
        <f>IF(Transport!$H$4="Multi-unit Residential",Data!H733,IF(Transport!$H$4="Education",Data!AP733,IF(Transport!$H$4="Mixed-use Building",AA736,Data!Y733)))</f>
        <v>0.92</v>
      </c>
      <c r="I732">
        <f>IF(Transport!$H$4="Multi-unit Residential",Data!I733,IF(Transport!$H$4="Education",Data!AQ733,IF(Transport!$H$4="Mixed-use Building",AB736,Data!Z733)))</f>
        <v>0</v>
      </c>
      <c r="J732">
        <f>IF(Transport!$H$4="Multi-unit Residential",Data!J733,IF(Transport!$H$4="Education",Data!AR733,IF(Transport!$H$4="Mixed-use Building",AC736,Data!AA733)))</f>
        <v>0</v>
      </c>
      <c r="K732">
        <f>IF(Transport!$H$4="Multi-unit Residential",Data!K733,IF(Transport!$H$4="Education",Data!AS733,IF(Transport!$H$4="Mixed-use Building",AD736,Data!AB733)))</f>
        <v>0</v>
      </c>
      <c r="L732">
        <f>IF(Transport!$H$4="Multi-unit Residential",Data!L733,IF(Transport!$H$4="Education",Data!AT733,IF(Transport!$H$4="Mixed-use Building",AE736,Data!AC733)))</f>
        <v>0.08</v>
      </c>
      <c r="M732">
        <f>IF(Transport!$H$4="Multi-unit Residential",Data!M733,IF(Transport!$H$4="Education",Data!AU733,IF(Transport!$H$4="Mixed-use Building",AF736,Data!AD733)))</f>
        <v>0.02</v>
      </c>
      <c r="N732">
        <f>IF(Transport!$H$4="Multi-unit Residential",Data!N733,IF(Transport!$H$4="Education",Data!AV733,IF(Transport!$H$4="Mixed-use Building",AG736,Data!AE733)))</f>
        <v>5.0768692228546701</v>
      </c>
      <c r="O732">
        <f>IF(Transport!$H$4="Multi-unit Residential",Data!O733,IF(Transport!$H$4="Education",Data!AW733,IF(Transport!$H$4="Mixed-use Building",AH736,Data!AF733)))</f>
        <v>175.7683505</v>
      </c>
      <c r="P732">
        <f>IF(Transport!$H$4="Multi-unit Residential",Data!P733,IF(Transport!$H$4="Education",Data!AX733,IF(Transport!$H$4="Mixed-use Building",AI736,Data!AG733)))</f>
        <v>-37.59772787</v>
      </c>
    </row>
    <row r="733" spans="1:16" x14ac:dyDescent="0.55000000000000004">
      <c r="A733">
        <f>IF(Transport!$H$4="Multi-unit Residential",Data!A734,IF(Transport!$H$4="Education",Data!AI734,IF(Transport!$H$4="Mixed-use Building",T737,Data!R734)))</f>
        <v>174400</v>
      </c>
      <c r="B733" t="str">
        <f>IF(Transport!$H$4="Multi-unit Residential",Data!B734,IF(Transport!$H$4="Education",Data!AJ734,IF(Transport!$H$4="Mixed-use Building",U737,Data!S734)))</f>
        <v>Waitoa-Ngarua</v>
      </c>
      <c r="C733" t="str">
        <f>IF(Transport!$H$4="Multi-unit Residential",Data!C734,IF(Transport!$H$4="Education",Data!AK734,IF(Transport!$H$4="Mixed-use Building",V737,Data!T734)))</f>
        <v>New Zealand</v>
      </c>
      <c r="D733">
        <f>IF(Transport!$H$4="Multi-unit Residential",Data!D734,IF(Transport!$H$4="Education",Data!AL734,IF(Transport!$H$4="Mixed-use Building",W737,Data!U734)))</f>
        <v>0</v>
      </c>
      <c r="E733">
        <f>IF(Transport!$H$4="Multi-unit Residential",Data!E734,IF(Transport!$H$4="Education",Data!AM734,IF(Transport!$H$4="Mixed-use Building",X737,Data!V734)))</f>
        <v>0</v>
      </c>
      <c r="F733">
        <f>IF(Transport!$H$4="Multi-unit Residential",Data!F734,IF(Transport!$H$4="Education",Data!AN734,IF(Transport!$H$4="Mixed-use Building",Y737,Data!W734)))</f>
        <v>0</v>
      </c>
      <c r="G733">
        <f>IF(Transport!$H$4="Multi-unit Residential",Data!G734,IF(Transport!$H$4="Education",Data!AO734,IF(Transport!$H$4="Mixed-use Building",Z737,Data!X734)))</f>
        <v>0</v>
      </c>
      <c r="H733">
        <f>IF(Transport!$H$4="Multi-unit Residential",Data!H734,IF(Transport!$H$4="Education",Data!AP734,IF(Transport!$H$4="Mixed-use Building",AA737,Data!Y734)))</f>
        <v>0.98</v>
      </c>
      <c r="I733">
        <f>IF(Transport!$H$4="Multi-unit Residential",Data!I734,IF(Transport!$H$4="Education",Data!AQ734,IF(Transport!$H$4="Mixed-use Building",AB737,Data!Z734)))</f>
        <v>0.01</v>
      </c>
      <c r="J733">
        <f>IF(Transport!$H$4="Multi-unit Residential",Data!J734,IF(Transport!$H$4="Education",Data!AR734,IF(Transport!$H$4="Mixed-use Building",AC737,Data!AA734)))</f>
        <v>0</v>
      </c>
      <c r="K733">
        <f>IF(Transport!$H$4="Multi-unit Residential",Data!K734,IF(Transport!$H$4="Education",Data!AS734,IF(Transport!$H$4="Mixed-use Building",AD737,Data!AB734)))</f>
        <v>0</v>
      </c>
      <c r="L733">
        <f>IF(Transport!$H$4="Multi-unit Residential",Data!L734,IF(Transport!$H$4="Education",Data!AT734,IF(Transport!$H$4="Mixed-use Building",AE737,Data!AC734)))</f>
        <v>0.01</v>
      </c>
      <c r="M733">
        <f>IF(Transport!$H$4="Multi-unit Residential",Data!M734,IF(Transport!$H$4="Education",Data!AU734,IF(Transport!$H$4="Mixed-use Building",AF737,Data!AD734)))</f>
        <v>0.02</v>
      </c>
      <c r="N733">
        <f>IF(Transport!$H$4="Multi-unit Residential",Data!N734,IF(Transport!$H$4="Education",Data!AV734,IF(Transport!$H$4="Mixed-use Building",AG737,Data!AE734)))</f>
        <v>13.8806792221151</v>
      </c>
      <c r="O733">
        <f>IF(Transport!$H$4="Multi-unit Residential",Data!O734,IF(Transport!$H$4="Education",Data!AW734,IF(Transport!$H$4="Mixed-use Building",AH737,Data!AF734)))</f>
        <v>175.704967199999</v>
      </c>
      <c r="P733">
        <f>IF(Transport!$H$4="Multi-unit Residential",Data!P734,IF(Transport!$H$4="Education",Data!AX734,IF(Transport!$H$4="Mixed-use Building",AI737,Data!AG734)))</f>
        <v>-37.643543649999998</v>
      </c>
    </row>
    <row r="734" spans="1:16" x14ac:dyDescent="0.55000000000000004">
      <c r="A734">
        <f>IF(Transport!$H$4="Multi-unit Residential",Data!A735,IF(Transport!$H$4="Education",Data!AI735,IF(Transport!$H$4="Mixed-use Building",T738,Data!R735)))</f>
        <v>174500</v>
      </c>
      <c r="B734" t="str">
        <f>IF(Transport!$H$4="Multi-unit Residential",Data!B735,IF(Transport!$H$4="Education",Data!AJ735,IF(Transport!$H$4="Mixed-use Building",U738,Data!S735)))</f>
        <v>Richmond Downs-Wardville</v>
      </c>
      <c r="C734" t="str">
        <f>IF(Transport!$H$4="Multi-unit Residential",Data!C735,IF(Transport!$H$4="Education",Data!AK735,IF(Transport!$H$4="Mixed-use Building",V738,Data!T735)))</f>
        <v>New Zealand</v>
      </c>
      <c r="D734">
        <f>IF(Transport!$H$4="Multi-unit Residential",Data!D735,IF(Transport!$H$4="Education",Data!AL735,IF(Transport!$H$4="Mixed-use Building",W738,Data!U735)))</f>
        <v>0</v>
      </c>
      <c r="E734">
        <f>IF(Transport!$H$4="Multi-unit Residential",Data!E735,IF(Transport!$H$4="Education",Data!AM735,IF(Transport!$H$4="Mixed-use Building",X738,Data!V735)))</f>
        <v>0</v>
      </c>
      <c r="F734">
        <f>IF(Transport!$H$4="Multi-unit Residential",Data!F735,IF(Transport!$H$4="Education",Data!AN735,IF(Transport!$H$4="Mixed-use Building",Y738,Data!W735)))</f>
        <v>0</v>
      </c>
      <c r="G734">
        <f>IF(Transport!$H$4="Multi-unit Residential",Data!G735,IF(Transport!$H$4="Education",Data!AO735,IF(Transport!$H$4="Mixed-use Building",Z738,Data!X735)))</f>
        <v>0</v>
      </c>
      <c r="H734">
        <f>IF(Transport!$H$4="Multi-unit Residential",Data!H735,IF(Transport!$H$4="Education",Data!AP735,IF(Transport!$H$4="Mixed-use Building",AA738,Data!Y735)))</f>
        <v>0.83</v>
      </c>
      <c r="I734">
        <f>IF(Transport!$H$4="Multi-unit Residential",Data!I735,IF(Transport!$H$4="Education",Data!AQ735,IF(Transport!$H$4="Mixed-use Building",AB738,Data!Z735)))</f>
        <v>0</v>
      </c>
      <c r="J734">
        <f>IF(Transport!$H$4="Multi-unit Residential",Data!J735,IF(Transport!$H$4="Education",Data!AR735,IF(Transport!$H$4="Mixed-use Building",AC738,Data!AA735)))</f>
        <v>0</v>
      </c>
      <c r="K734">
        <f>IF(Transport!$H$4="Multi-unit Residential",Data!K735,IF(Transport!$H$4="Education",Data!AS735,IF(Transport!$H$4="Mixed-use Building",AD738,Data!AB735)))</f>
        <v>0</v>
      </c>
      <c r="L734">
        <f>IF(Transport!$H$4="Multi-unit Residential",Data!L735,IF(Transport!$H$4="Education",Data!AT735,IF(Transport!$H$4="Mixed-use Building",AE738,Data!AC735)))</f>
        <v>0.17</v>
      </c>
      <c r="M734">
        <f>IF(Transport!$H$4="Multi-unit Residential",Data!M735,IF(Transport!$H$4="Education",Data!AU735,IF(Transport!$H$4="Mixed-use Building",AF738,Data!AD735)))</f>
        <v>0.02</v>
      </c>
      <c r="N734">
        <f>IF(Transport!$H$4="Multi-unit Residential",Data!N735,IF(Transport!$H$4="Education",Data!AV735,IF(Transport!$H$4="Mixed-use Building",AG738,Data!AE735)))</f>
        <v>2.6176930218253101</v>
      </c>
      <c r="O734">
        <f>IF(Transport!$H$4="Multi-unit Residential",Data!O735,IF(Transport!$H$4="Education",Data!AW735,IF(Transport!$H$4="Mixed-use Building",AH738,Data!AF735)))</f>
        <v>175.71770989999999</v>
      </c>
      <c r="P734">
        <f>IF(Transport!$H$4="Multi-unit Residential",Data!P735,IF(Transport!$H$4="Education",Data!AX735,IF(Transport!$H$4="Mixed-use Building",AI738,Data!AG735)))</f>
        <v>-37.74658925</v>
      </c>
    </row>
    <row r="735" spans="1:16" x14ac:dyDescent="0.55000000000000004">
      <c r="A735">
        <f>IF(Transport!$H$4="Multi-unit Residential",Data!A736,IF(Transport!$H$4="Education",Data!AI736,IF(Transport!$H$4="Mixed-use Building",T739,Data!R736)))</f>
        <v>174600</v>
      </c>
      <c r="B735" t="str">
        <f>IF(Transport!$H$4="Multi-unit Residential",Data!B736,IF(Transport!$H$4="Education",Data!AJ736,IF(Transport!$H$4="Mixed-use Building",U739,Data!S736)))</f>
        <v>Waharoa-Peria</v>
      </c>
      <c r="C735" t="str">
        <f>IF(Transport!$H$4="Multi-unit Residential",Data!C736,IF(Transport!$H$4="Education",Data!AK736,IF(Transport!$H$4="Mixed-use Building",V739,Data!T736)))</f>
        <v>New Zealand</v>
      </c>
      <c r="D735">
        <f>IF(Transport!$H$4="Multi-unit Residential",Data!D736,IF(Transport!$H$4="Education",Data!AL736,IF(Transport!$H$4="Mixed-use Building",W739,Data!U736)))</f>
        <v>0</v>
      </c>
      <c r="E735">
        <f>IF(Transport!$H$4="Multi-unit Residential",Data!E736,IF(Transport!$H$4="Education",Data!AM736,IF(Transport!$H$4="Mixed-use Building",X739,Data!V736)))</f>
        <v>0</v>
      </c>
      <c r="F735">
        <f>IF(Transport!$H$4="Multi-unit Residential",Data!F736,IF(Transport!$H$4="Education",Data!AN736,IF(Transport!$H$4="Mixed-use Building",Y739,Data!W736)))</f>
        <v>0</v>
      </c>
      <c r="G735">
        <f>IF(Transport!$H$4="Multi-unit Residential",Data!G736,IF(Transport!$H$4="Education",Data!AO736,IF(Transport!$H$4="Mixed-use Building",Z739,Data!X736)))</f>
        <v>0</v>
      </c>
      <c r="H735">
        <f>IF(Transport!$H$4="Multi-unit Residential",Data!H736,IF(Transport!$H$4="Education",Data!AP736,IF(Transport!$H$4="Mixed-use Building",AA739,Data!Y736)))</f>
        <v>0.98</v>
      </c>
      <c r="I735">
        <f>IF(Transport!$H$4="Multi-unit Residential",Data!I736,IF(Transport!$H$4="Education",Data!AQ736,IF(Transport!$H$4="Mixed-use Building",AB739,Data!Z736)))</f>
        <v>0</v>
      </c>
      <c r="J735">
        <f>IF(Transport!$H$4="Multi-unit Residential",Data!J736,IF(Transport!$H$4="Education",Data!AR736,IF(Transport!$H$4="Mixed-use Building",AC739,Data!AA736)))</f>
        <v>0</v>
      </c>
      <c r="K735">
        <f>IF(Transport!$H$4="Multi-unit Residential",Data!K736,IF(Transport!$H$4="Education",Data!AS736,IF(Transport!$H$4="Mixed-use Building",AD739,Data!AB736)))</f>
        <v>0</v>
      </c>
      <c r="L735">
        <f>IF(Transport!$H$4="Multi-unit Residential",Data!L736,IF(Transport!$H$4="Education",Data!AT736,IF(Transport!$H$4="Mixed-use Building",AE739,Data!AC736)))</f>
        <v>0.02</v>
      </c>
      <c r="M735">
        <f>IF(Transport!$H$4="Multi-unit Residential",Data!M736,IF(Transport!$H$4="Education",Data!AU736,IF(Transport!$H$4="Mixed-use Building",AF739,Data!AD736)))</f>
        <v>0.02</v>
      </c>
      <c r="N735">
        <f>IF(Transport!$H$4="Multi-unit Residential",Data!N736,IF(Transport!$H$4="Education",Data!AV736,IF(Transport!$H$4="Mixed-use Building",AG739,Data!AE736)))</f>
        <v>8.7526550900973508</v>
      </c>
      <c r="O735">
        <f>IF(Transport!$H$4="Multi-unit Residential",Data!O736,IF(Transport!$H$4="Education",Data!AW736,IF(Transport!$H$4="Mixed-use Building",AH739,Data!AF736)))</f>
        <v>175.7349705</v>
      </c>
      <c r="P735">
        <f>IF(Transport!$H$4="Multi-unit Residential",Data!P736,IF(Transport!$H$4="Education",Data!AX736,IF(Transport!$H$4="Mixed-use Building",AI739,Data!AG736)))</f>
        <v>-37.787640740000001</v>
      </c>
    </row>
    <row r="736" spans="1:16" x14ac:dyDescent="0.55000000000000004">
      <c r="A736">
        <f>IF(Transport!$H$4="Multi-unit Residential",Data!A737,IF(Transport!$H$4="Education",Data!AI737,IF(Transport!$H$4="Mixed-use Building",T740,Data!R737)))</f>
        <v>174700</v>
      </c>
      <c r="B736" t="str">
        <f>IF(Transport!$H$4="Multi-unit Residential",Data!B737,IF(Transport!$H$4="Education",Data!AJ737,IF(Transport!$H$4="Mixed-use Building",U740,Data!S737)))</f>
        <v>Okauia</v>
      </c>
      <c r="C736" t="str">
        <f>IF(Transport!$H$4="Multi-unit Residential",Data!C737,IF(Transport!$H$4="Education",Data!AK737,IF(Transport!$H$4="Mixed-use Building",V740,Data!T737)))</f>
        <v>New Zealand</v>
      </c>
      <c r="D736">
        <f>IF(Transport!$H$4="Multi-unit Residential",Data!D737,IF(Transport!$H$4="Education",Data!AL737,IF(Transport!$H$4="Mixed-use Building",W740,Data!U737)))</f>
        <v>0</v>
      </c>
      <c r="E736">
        <f>IF(Transport!$H$4="Multi-unit Residential",Data!E737,IF(Transport!$H$4="Education",Data!AM737,IF(Transport!$H$4="Mixed-use Building",X740,Data!V737)))</f>
        <v>0</v>
      </c>
      <c r="F736">
        <f>IF(Transport!$H$4="Multi-unit Residential",Data!F737,IF(Transport!$H$4="Education",Data!AN737,IF(Transport!$H$4="Mixed-use Building",Y740,Data!W737)))</f>
        <v>0</v>
      </c>
      <c r="G736">
        <f>IF(Transport!$H$4="Multi-unit Residential",Data!G737,IF(Transport!$H$4="Education",Data!AO737,IF(Transport!$H$4="Mixed-use Building",Z740,Data!X737)))</f>
        <v>0</v>
      </c>
      <c r="H736">
        <f>IF(Transport!$H$4="Multi-unit Residential",Data!H737,IF(Transport!$H$4="Education",Data!AP737,IF(Transport!$H$4="Mixed-use Building",AA740,Data!Y737)))</f>
        <v>0.81</v>
      </c>
      <c r="I736">
        <f>IF(Transport!$H$4="Multi-unit Residential",Data!I737,IF(Transport!$H$4="Education",Data!AQ737,IF(Transport!$H$4="Mixed-use Building",AB740,Data!Z737)))</f>
        <v>0</v>
      </c>
      <c r="J736">
        <f>IF(Transport!$H$4="Multi-unit Residential",Data!J737,IF(Transport!$H$4="Education",Data!AR737,IF(Transport!$H$4="Mixed-use Building",AC740,Data!AA737)))</f>
        <v>0</v>
      </c>
      <c r="K736">
        <f>IF(Transport!$H$4="Multi-unit Residential",Data!K737,IF(Transport!$H$4="Education",Data!AS737,IF(Transport!$H$4="Mixed-use Building",AD740,Data!AB737)))</f>
        <v>0</v>
      </c>
      <c r="L736">
        <f>IF(Transport!$H$4="Multi-unit Residential",Data!L737,IF(Transport!$H$4="Education",Data!AT737,IF(Transport!$H$4="Mixed-use Building",AE740,Data!AC737)))</f>
        <v>0.19</v>
      </c>
      <c r="M736">
        <f>IF(Transport!$H$4="Multi-unit Residential",Data!M737,IF(Transport!$H$4="Education",Data!AU737,IF(Transport!$H$4="Mixed-use Building",AF740,Data!AD737)))</f>
        <v>0.02</v>
      </c>
      <c r="N736">
        <f>IF(Transport!$H$4="Multi-unit Residential",Data!N737,IF(Transport!$H$4="Education",Data!AV737,IF(Transport!$H$4="Mixed-use Building",AG740,Data!AE737)))</f>
        <v>4.8701834658766199</v>
      </c>
      <c r="O736">
        <f>IF(Transport!$H$4="Multi-unit Residential",Data!O737,IF(Transport!$H$4="Education",Data!AW737,IF(Transport!$H$4="Mixed-use Building",AH740,Data!AF737)))</f>
        <v>175.84578999999999</v>
      </c>
      <c r="P736">
        <f>IF(Transport!$H$4="Multi-unit Residential",Data!P737,IF(Transport!$H$4="Education",Data!AX737,IF(Transport!$H$4="Mixed-use Building",AI740,Data!AG737)))</f>
        <v>-37.772862510000003</v>
      </c>
    </row>
    <row r="737" spans="1:16" x14ac:dyDescent="0.55000000000000004">
      <c r="A737">
        <f>IF(Transport!$H$4="Multi-unit Residential",Data!A738,IF(Transport!$H$4="Education",Data!AI738,IF(Transport!$H$4="Mixed-use Building",T741,Data!R738)))</f>
        <v>174800</v>
      </c>
      <c r="B737" t="str">
        <f>IF(Transport!$H$4="Multi-unit Residential",Data!B738,IF(Transport!$H$4="Education",Data!AJ738,IF(Transport!$H$4="Mixed-use Building",U741,Data!S738)))</f>
        <v>Hinuera</v>
      </c>
      <c r="C737" t="str">
        <f>IF(Transport!$H$4="Multi-unit Residential",Data!C738,IF(Transport!$H$4="Education",Data!AK738,IF(Transport!$H$4="Mixed-use Building",V741,Data!T738)))</f>
        <v>New Zealand</v>
      </c>
      <c r="D737">
        <f>IF(Transport!$H$4="Multi-unit Residential",Data!D738,IF(Transport!$H$4="Education",Data!AL738,IF(Transport!$H$4="Mixed-use Building",W741,Data!U738)))</f>
        <v>0</v>
      </c>
      <c r="E737">
        <f>IF(Transport!$H$4="Multi-unit Residential",Data!E738,IF(Transport!$H$4="Education",Data!AM738,IF(Transport!$H$4="Mixed-use Building",X741,Data!V738)))</f>
        <v>0</v>
      </c>
      <c r="F737">
        <f>IF(Transport!$H$4="Multi-unit Residential",Data!F738,IF(Transport!$H$4="Education",Data!AN738,IF(Transport!$H$4="Mixed-use Building",Y741,Data!W738)))</f>
        <v>0</v>
      </c>
      <c r="G737">
        <f>IF(Transport!$H$4="Multi-unit Residential",Data!G738,IF(Transport!$H$4="Education",Data!AO738,IF(Transport!$H$4="Mixed-use Building",Z741,Data!X738)))</f>
        <v>0</v>
      </c>
      <c r="H737">
        <f>IF(Transport!$H$4="Multi-unit Residential",Data!H738,IF(Transport!$H$4="Education",Data!AP738,IF(Transport!$H$4="Mixed-use Building",AA741,Data!Y738)))</f>
        <v>0.91</v>
      </c>
      <c r="I737">
        <f>IF(Transport!$H$4="Multi-unit Residential",Data!I738,IF(Transport!$H$4="Education",Data!AQ738,IF(Transport!$H$4="Mixed-use Building",AB741,Data!Z738)))</f>
        <v>0.05</v>
      </c>
      <c r="J737">
        <f>IF(Transport!$H$4="Multi-unit Residential",Data!J738,IF(Transport!$H$4="Education",Data!AR738,IF(Transport!$H$4="Mixed-use Building",AC741,Data!AA738)))</f>
        <v>0</v>
      </c>
      <c r="K737">
        <f>IF(Transport!$H$4="Multi-unit Residential",Data!K738,IF(Transport!$H$4="Education",Data!AS738,IF(Transport!$H$4="Mixed-use Building",AD741,Data!AB738)))</f>
        <v>0</v>
      </c>
      <c r="L737">
        <f>IF(Transport!$H$4="Multi-unit Residential",Data!L738,IF(Transport!$H$4="Education",Data!AT738,IF(Transport!$H$4="Mixed-use Building",AE741,Data!AC738)))</f>
        <v>0.04</v>
      </c>
      <c r="M737">
        <f>IF(Transport!$H$4="Multi-unit Residential",Data!M738,IF(Transport!$H$4="Education",Data!AU738,IF(Transport!$H$4="Mixed-use Building",AF741,Data!AD738)))</f>
        <v>0.02</v>
      </c>
      <c r="N737">
        <f>IF(Transport!$H$4="Multi-unit Residential",Data!N738,IF(Transport!$H$4="Education",Data!AV738,IF(Transport!$H$4="Mixed-use Building",AG741,Data!AE738)))</f>
        <v>8.7452304333362498</v>
      </c>
      <c r="O737">
        <f>IF(Transport!$H$4="Multi-unit Residential",Data!O738,IF(Transport!$H$4="Education",Data!AW738,IF(Transport!$H$4="Mixed-use Building",AH741,Data!AF738)))</f>
        <v>175.72059540000001</v>
      </c>
      <c r="P737">
        <f>IF(Transport!$H$4="Multi-unit Residential",Data!P738,IF(Transport!$H$4="Education",Data!AX738,IF(Transport!$H$4="Mixed-use Building",AI741,Data!AG738)))</f>
        <v>-37.876101560000002</v>
      </c>
    </row>
    <row r="738" spans="1:16" x14ac:dyDescent="0.55000000000000004">
      <c r="A738">
        <f>IF(Transport!$H$4="Multi-unit Residential",Data!A739,IF(Transport!$H$4="Education",Data!AI739,IF(Transport!$H$4="Mixed-use Building",T742,Data!R739)))</f>
        <v>174900</v>
      </c>
      <c r="B738" t="str">
        <f>IF(Transport!$H$4="Multi-unit Residential",Data!B739,IF(Transport!$H$4="Education",Data!AJ739,IF(Transport!$H$4="Mixed-use Building",U742,Data!S739)))</f>
        <v>Matamata North</v>
      </c>
      <c r="C738" t="str">
        <f>IF(Transport!$H$4="Multi-unit Residential",Data!C739,IF(Transport!$H$4="Education",Data!AK739,IF(Transport!$H$4="Mixed-use Building",V742,Data!T739)))</f>
        <v>New Zealand</v>
      </c>
      <c r="D738">
        <f>IF(Transport!$H$4="Multi-unit Residential",Data!D739,IF(Transport!$H$4="Education",Data!AL739,IF(Transport!$H$4="Mixed-use Building",W742,Data!U739)))</f>
        <v>0</v>
      </c>
      <c r="E738">
        <f>IF(Transport!$H$4="Multi-unit Residential",Data!E739,IF(Transport!$H$4="Education",Data!AM739,IF(Transport!$H$4="Mixed-use Building",X742,Data!V739)))</f>
        <v>0</v>
      </c>
      <c r="F738">
        <f>IF(Transport!$H$4="Multi-unit Residential",Data!F739,IF(Transport!$H$4="Education",Data!AN739,IF(Transport!$H$4="Mixed-use Building",Y742,Data!W739)))</f>
        <v>0</v>
      </c>
      <c r="G738">
        <f>IF(Transport!$H$4="Multi-unit Residential",Data!G739,IF(Transport!$H$4="Education",Data!AO739,IF(Transport!$H$4="Mixed-use Building",Z742,Data!X739)))</f>
        <v>0</v>
      </c>
      <c r="H738">
        <f>IF(Transport!$H$4="Multi-unit Residential",Data!H739,IF(Transport!$H$4="Education",Data!AP739,IF(Transport!$H$4="Mixed-use Building",AA742,Data!Y739)))</f>
        <v>0.86</v>
      </c>
      <c r="I738">
        <f>IF(Transport!$H$4="Multi-unit Residential",Data!I739,IF(Transport!$H$4="Education",Data!AQ739,IF(Transport!$H$4="Mixed-use Building",AB742,Data!Z739)))</f>
        <v>0.03</v>
      </c>
      <c r="J738">
        <f>IF(Transport!$H$4="Multi-unit Residential",Data!J739,IF(Transport!$H$4="Education",Data!AR739,IF(Transport!$H$4="Mixed-use Building",AC742,Data!AA739)))</f>
        <v>0</v>
      </c>
      <c r="K738">
        <f>IF(Transport!$H$4="Multi-unit Residential",Data!K739,IF(Transport!$H$4="Education",Data!AS739,IF(Transport!$H$4="Mixed-use Building",AD742,Data!AB739)))</f>
        <v>0.02</v>
      </c>
      <c r="L738">
        <f>IF(Transport!$H$4="Multi-unit Residential",Data!L739,IF(Transport!$H$4="Education",Data!AT739,IF(Transport!$H$4="Mixed-use Building",AE742,Data!AC739)))</f>
        <v>0.09</v>
      </c>
      <c r="M738">
        <f>IF(Transport!$H$4="Multi-unit Residential",Data!M739,IF(Transport!$H$4="Education",Data!AU739,IF(Transport!$H$4="Mixed-use Building",AF742,Data!AD739)))</f>
        <v>0.02</v>
      </c>
      <c r="N738">
        <f>IF(Transport!$H$4="Multi-unit Residential",Data!N739,IF(Transport!$H$4="Education",Data!AV739,IF(Transport!$H$4="Mixed-use Building",AG742,Data!AE739)))</f>
        <v>4.7217255418481701</v>
      </c>
      <c r="O738">
        <f>IF(Transport!$H$4="Multi-unit Residential",Data!O739,IF(Transport!$H$4="Education",Data!AW739,IF(Transport!$H$4="Mixed-use Building",AH742,Data!AF739)))</f>
        <v>175.78065619999899</v>
      </c>
      <c r="P738">
        <f>IF(Transport!$H$4="Multi-unit Residential",Data!P739,IF(Transport!$H$4="Education",Data!AX739,IF(Transport!$H$4="Mixed-use Building",AI742,Data!AG739)))</f>
        <v>-37.809219499999998</v>
      </c>
    </row>
    <row r="739" spans="1:16" x14ac:dyDescent="0.55000000000000004">
      <c r="A739">
        <f>IF(Transport!$H$4="Multi-unit Residential",Data!A740,IF(Transport!$H$4="Education",Data!AI740,IF(Transport!$H$4="Mixed-use Building",T743,Data!R740)))</f>
        <v>175000</v>
      </c>
      <c r="B739" t="str">
        <f>IF(Transport!$H$4="Multi-unit Residential",Data!B740,IF(Transport!$H$4="Education",Data!AJ740,IF(Transport!$H$4="Mixed-use Building",U743,Data!S740)))</f>
        <v>Matamata South</v>
      </c>
      <c r="C739" t="str">
        <f>IF(Transport!$H$4="Multi-unit Residential",Data!C740,IF(Transport!$H$4="Education",Data!AK740,IF(Transport!$H$4="Mixed-use Building",V743,Data!T740)))</f>
        <v>New Zealand</v>
      </c>
      <c r="D739">
        <f>IF(Transport!$H$4="Multi-unit Residential",Data!D740,IF(Transport!$H$4="Education",Data!AL740,IF(Transport!$H$4="Mixed-use Building",W743,Data!U740)))</f>
        <v>0</v>
      </c>
      <c r="E739">
        <f>IF(Transport!$H$4="Multi-unit Residential",Data!E740,IF(Transport!$H$4="Education",Data!AM740,IF(Transport!$H$4="Mixed-use Building",X743,Data!V740)))</f>
        <v>0</v>
      </c>
      <c r="F739">
        <f>IF(Transport!$H$4="Multi-unit Residential",Data!F740,IF(Transport!$H$4="Education",Data!AN740,IF(Transport!$H$4="Mixed-use Building",Y743,Data!W740)))</f>
        <v>0</v>
      </c>
      <c r="G739">
        <f>IF(Transport!$H$4="Multi-unit Residential",Data!G740,IF(Transport!$H$4="Education",Data!AO740,IF(Transport!$H$4="Mixed-use Building",Z743,Data!X740)))</f>
        <v>0</v>
      </c>
      <c r="H739">
        <f>IF(Transport!$H$4="Multi-unit Residential",Data!H740,IF(Transport!$H$4="Education",Data!AP740,IF(Transport!$H$4="Mixed-use Building",AA743,Data!Y740)))</f>
        <v>0.87</v>
      </c>
      <c r="I739">
        <f>IF(Transport!$H$4="Multi-unit Residential",Data!I740,IF(Transport!$H$4="Education",Data!AQ740,IF(Transport!$H$4="Mixed-use Building",AB743,Data!Z740)))</f>
        <v>0.02</v>
      </c>
      <c r="J739">
        <f>IF(Transport!$H$4="Multi-unit Residential",Data!J740,IF(Transport!$H$4="Education",Data!AR740,IF(Transport!$H$4="Mixed-use Building",AC743,Data!AA740)))</f>
        <v>0</v>
      </c>
      <c r="K739">
        <f>IF(Transport!$H$4="Multi-unit Residential",Data!K740,IF(Transport!$H$4="Education",Data!AS740,IF(Transport!$H$4="Mixed-use Building",AD743,Data!AB740)))</f>
        <v>0.02</v>
      </c>
      <c r="L739">
        <f>IF(Transport!$H$4="Multi-unit Residential",Data!L740,IF(Transport!$H$4="Education",Data!AT740,IF(Transport!$H$4="Mixed-use Building",AE743,Data!AC740)))</f>
        <v>0.09</v>
      </c>
      <c r="M739">
        <f>IF(Transport!$H$4="Multi-unit Residential",Data!M740,IF(Transport!$H$4="Education",Data!AU740,IF(Transport!$H$4="Mixed-use Building",AF743,Data!AD740)))</f>
        <v>0.02</v>
      </c>
      <c r="N739">
        <f>IF(Transport!$H$4="Multi-unit Residential",Data!N740,IF(Transport!$H$4="Education",Data!AV740,IF(Transport!$H$4="Mixed-use Building",AG743,Data!AE740)))</f>
        <v>5.2013538038764402</v>
      </c>
      <c r="O739">
        <f>IF(Transport!$H$4="Multi-unit Residential",Data!O740,IF(Transport!$H$4="Education",Data!AW740,IF(Transport!$H$4="Mixed-use Building",AH743,Data!AF740)))</f>
        <v>175.76957640000001</v>
      </c>
      <c r="P739">
        <f>IF(Transport!$H$4="Multi-unit Residential",Data!P740,IF(Transport!$H$4="Education",Data!AX740,IF(Transport!$H$4="Mixed-use Building",AI743,Data!AG740)))</f>
        <v>-37.817955060000003</v>
      </c>
    </row>
    <row r="740" spans="1:16" x14ac:dyDescent="0.55000000000000004">
      <c r="A740">
        <f>IF(Transport!$H$4="Multi-unit Residential",Data!A741,IF(Transport!$H$4="Education",Data!AI741,IF(Transport!$H$4="Mixed-use Building",T744,Data!R741)))</f>
        <v>175100</v>
      </c>
      <c r="B740" t="str">
        <f>IF(Transport!$H$4="Multi-unit Residential",Data!B741,IF(Transport!$H$4="Education",Data!AJ741,IF(Transport!$H$4="Mixed-use Building",U744,Data!S741)))</f>
        <v>Te Poi</v>
      </c>
      <c r="C740" t="str">
        <f>IF(Transport!$H$4="Multi-unit Residential",Data!C741,IF(Transport!$H$4="Education",Data!AK741,IF(Transport!$H$4="Mixed-use Building",V744,Data!T741)))</f>
        <v>New Zealand</v>
      </c>
      <c r="D740">
        <f>IF(Transport!$H$4="Multi-unit Residential",Data!D741,IF(Transport!$H$4="Education",Data!AL741,IF(Transport!$H$4="Mixed-use Building",W744,Data!U741)))</f>
        <v>0</v>
      </c>
      <c r="E740">
        <f>IF(Transport!$H$4="Multi-unit Residential",Data!E741,IF(Transport!$H$4="Education",Data!AM741,IF(Transport!$H$4="Mixed-use Building",X744,Data!V741)))</f>
        <v>0</v>
      </c>
      <c r="F740">
        <f>IF(Transport!$H$4="Multi-unit Residential",Data!F741,IF(Transport!$H$4="Education",Data!AN741,IF(Transport!$H$4="Mixed-use Building",Y744,Data!W741)))</f>
        <v>0</v>
      </c>
      <c r="G740">
        <f>IF(Transport!$H$4="Multi-unit Residential",Data!G741,IF(Transport!$H$4="Education",Data!AO741,IF(Transport!$H$4="Mixed-use Building",Z744,Data!X741)))</f>
        <v>0</v>
      </c>
      <c r="H740">
        <f>IF(Transport!$H$4="Multi-unit Residential",Data!H741,IF(Transport!$H$4="Education",Data!AP741,IF(Transport!$H$4="Mixed-use Building",AA744,Data!Y741)))</f>
        <v>0.79</v>
      </c>
      <c r="I740">
        <f>IF(Transport!$H$4="Multi-unit Residential",Data!I741,IF(Transport!$H$4="Education",Data!AQ741,IF(Transport!$H$4="Mixed-use Building",AB744,Data!Z741)))</f>
        <v>0</v>
      </c>
      <c r="J740">
        <f>IF(Transport!$H$4="Multi-unit Residential",Data!J741,IF(Transport!$H$4="Education",Data!AR741,IF(Transport!$H$4="Mixed-use Building",AC744,Data!AA741)))</f>
        <v>0</v>
      </c>
      <c r="K740">
        <f>IF(Transport!$H$4="Multi-unit Residential",Data!K741,IF(Transport!$H$4="Education",Data!AS741,IF(Transport!$H$4="Mixed-use Building",AD744,Data!AB741)))</f>
        <v>0</v>
      </c>
      <c r="L740">
        <f>IF(Transport!$H$4="Multi-unit Residential",Data!L741,IF(Transport!$H$4="Education",Data!AT741,IF(Transport!$H$4="Mixed-use Building",AE744,Data!AC741)))</f>
        <v>0.21</v>
      </c>
      <c r="M740">
        <f>IF(Transport!$H$4="Multi-unit Residential",Data!M741,IF(Transport!$H$4="Education",Data!AU741,IF(Transport!$H$4="Mixed-use Building",AF744,Data!AD741)))</f>
        <v>0.02</v>
      </c>
      <c r="N740">
        <f>IF(Transport!$H$4="Multi-unit Residential",Data!N741,IF(Transport!$H$4="Education",Data!AV741,IF(Transport!$H$4="Mixed-use Building",AG744,Data!AE741)))</f>
        <v>4.5562121091172596</v>
      </c>
      <c r="O740">
        <f>IF(Transport!$H$4="Multi-unit Residential",Data!O741,IF(Transport!$H$4="Education",Data!AW741,IF(Transport!$H$4="Mixed-use Building",AH744,Data!AF741)))</f>
        <v>175.8730697</v>
      </c>
      <c r="P740">
        <f>IF(Transport!$H$4="Multi-unit Residential",Data!P741,IF(Transport!$H$4="Education",Data!AX741,IF(Transport!$H$4="Mixed-use Building",AI744,Data!AG741)))</f>
        <v>-37.871536079999998</v>
      </c>
    </row>
    <row r="741" spans="1:16" x14ac:dyDescent="0.55000000000000004">
      <c r="A741">
        <f>IF(Transport!$H$4="Multi-unit Residential",Data!A742,IF(Transport!$H$4="Education",Data!AI742,IF(Transport!$H$4="Mixed-use Building",T745,Data!R742)))</f>
        <v>175200</v>
      </c>
      <c r="B741" t="str">
        <f>IF(Transport!$H$4="Multi-unit Residential",Data!B742,IF(Transport!$H$4="Education",Data!AJ742,IF(Transport!$H$4="Mixed-use Building",U745,Data!S742)))</f>
        <v>Te Rapa North</v>
      </c>
      <c r="C741" t="str">
        <f>IF(Transport!$H$4="Multi-unit Residential",Data!C742,IF(Transport!$H$4="Education",Data!AK742,IF(Transport!$H$4="Mixed-use Building",V745,Data!T742)))</f>
        <v>New Zealand</v>
      </c>
      <c r="D741">
        <f>IF(Transport!$H$4="Multi-unit Residential",Data!D742,IF(Transport!$H$4="Education",Data!AL742,IF(Transport!$H$4="Mixed-use Building",W745,Data!U742)))</f>
        <v>0</v>
      </c>
      <c r="E741">
        <f>IF(Transport!$H$4="Multi-unit Residential",Data!E742,IF(Transport!$H$4="Education",Data!AM742,IF(Transport!$H$4="Mixed-use Building",X745,Data!V742)))</f>
        <v>0.01</v>
      </c>
      <c r="F741">
        <f>IF(Transport!$H$4="Multi-unit Residential",Data!F742,IF(Transport!$H$4="Education",Data!AN742,IF(Transport!$H$4="Mixed-use Building",Y745,Data!W742)))</f>
        <v>0</v>
      </c>
      <c r="G741">
        <f>IF(Transport!$H$4="Multi-unit Residential",Data!G742,IF(Transport!$H$4="Education",Data!AO742,IF(Transport!$H$4="Mixed-use Building",Z745,Data!X742)))</f>
        <v>0</v>
      </c>
      <c r="H741">
        <f>IF(Transport!$H$4="Multi-unit Residential",Data!H742,IF(Transport!$H$4="Education",Data!AP742,IF(Transport!$H$4="Mixed-use Building",AA745,Data!Y742)))</f>
        <v>0.96</v>
      </c>
      <c r="I741">
        <f>IF(Transport!$H$4="Multi-unit Residential",Data!I742,IF(Transport!$H$4="Education",Data!AQ742,IF(Transport!$H$4="Mixed-use Building",AB745,Data!Z742)))</f>
        <v>0.02</v>
      </c>
      <c r="J741">
        <f>IF(Transport!$H$4="Multi-unit Residential",Data!J742,IF(Transport!$H$4="Education",Data!AR742,IF(Transport!$H$4="Mixed-use Building",AC745,Data!AA742)))</f>
        <v>0</v>
      </c>
      <c r="K741">
        <f>IF(Transport!$H$4="Multi-unit Residential",Data!K742,IF(Transport!$H$4="Education",Data!AS742,IF(Transport!$H$4="Mixed-use Building",AD745,Data!AB742)))</f>
        <v>0.01</v>
      </c>
      <c r="L741">
        <f>IF(Transport!$H$4="Multi-unit Residential",Data!L742,IF(Transport!$H$4="Education",Data!AT742,IF(Transport!$H$4="Mixed-use Building",AE745,Data!AC742)))</f>
        <v>0</v>
      </c>
      <c r="M741">
        <f>IF(Transport!$H$4="Multi-unit Residential",Data!M742,IF(Transport!$H$4="Education",Data!AU742,IF(Transport!$H$4="Mixed-use Building",AF745,Data!AD742)))</f>
        <v>0.02</v>
      </c>
      <c r="N741">
        <f>IF(Transport!$H$4="Multi-unit Residential",Data!N742,IF(Transport!$H$4="Education",Data!AV742,IF(Transport!$H$4="Mixed-use Building",AG745,Data!AE742)))</f>
        <v>8.5045806296081707</v>
      </c>
      <c r="O741">
        <f>IF(Transport!$H$4="Multi-unit Residential",Data!O742,IF(Transport!$H$4="Education",Data!AW742,IF(Transport!$H$4="Mixed-use Building",AH745,Data!AF742)))</f>
        <v>175.22072360000001</v>
      </c>
      <c r="P741">
        <f>IF(Transport!$H$4="Multi-unit Residential",Data!P742,IF(Transport!$H$4="Education",Data!AX742,IF(Transport!$H$4="Mixed-use Building",AI745,Data!AG742)))</f>
        <v>-37.732264229999998</v>
      </c>
    </row>
    <row r="742" spans="1:16" x14ac:dyDescent="0.55000000000000004">
      <c r="A742">
        <f>IF(Transport!$H$4="Multi-unit Residential",Data!A743,IF(Transport!$H$4="Education",Data!AI743,IF(Transport!$H$4="Mixed-use Building",T746,Data!R743)))</f>
        <v>175300</v>
      </c>
      <c r="B742" t="str">
        <f>IF(Transport!$H$4="Multi-unit Residential",Data!B743,IF(Transport!$H$4="Education",Data!AJ743,IF(Transport!$H$4="Mixed-use Building",U746,Data!S743)))</f>
        <v>Flagstaff North</v>
      </c>
      <c r="C742" t="str">
        <f>IF(Transport!$H$4="Multi-unit Residential",Data!C743,IF(Transport!$H$4="Education",Data!AK743,IF(Transport!$H$4="Mixed-use Building",V746,Data!T743)))</f>
        <v>New Zealand</v>
      </c>
      <c r="D742">
        <f>IF(Transport!$H$4="Multi-unit Residential",Data!D743,IF(Transport!$H$4="Education",Data!AL743,IF(Transport!$H$4="Mixed-use Building",W746,Data!U743)))</f>
        <v>0</v>
      </c>
      <c r="E742">
        <f>IF(Transport!$H$4="Multi-unit Residential",Data!E743,IF(Transport!$H$4="Education",Data!AM743,IF(Transport!$H$4="Mixed-use Building",X746,Data!V743)))</f>
        <v>0</v>
      </c>
      <c r="F742">
        <f>IF(Transport!$H$4="Multi-unit Residential",Data!F743,IF(Transport!$H$4="Education",Data!AN743,IF(Transport!$H$4="Mixed-use Building",Y746,Data!W743)))</f>
        <v>0</v>
      </c>
      <c r="G742">
        <f>IF(Transport!$H$4="Multi-unit Residential",Data!G743,IF(Transport!$H$4="Education",Data!AO743,IF(Transport!$H$4="Mixed-use Building",Z746,Data!X743)))</f>
        <v>0</v>
      </c>
      <c r="H742">
        <f>IF(Transport!$H$4="Multi-unit Residential",Data!H743,IF(Transport!$H$4="Education",Data!AP743,IF(Transport!$H$4="Mixed-use Building",AA746,Data!Y743)))</f>
        <v>1</v>
      </c>
      <c r="I742">
        <f>IF(Transport!$H$4="Multi-unit Residential",Data!I743,IF(Transport!$H$4="Education",Data!AQ743,IF(Transport!$H$4="Mixed-use Building",AB746,Data!Z743)))</f>
        <v>0</v>
      </c>
      <c r="J742">
        <f>IF(Transport!$H$4="Multi-unit Residential",Data!J743,IF(Transport!$H$4="Education",Data!AR743,IF(Transport!$H$4="Mixed-use Building",AC746,Data!AA743)))</f>
        <v>0</v>
      </c>
      <c r="K742">
        <f>IF(Transport!$H$4="Multi-unit Residential",Data!K743,IF(Transport!$H$4="Education",Data!AS743,IF(Transport!$H$4="Mixed-use Building",AD746,Data!AB743)))</f>
        <v>0</v>
      </c>
      <c r="L742">
        <f>IF(Transport!$H$4="Multi-unit Residential",Data!L743,IF(Transport!$H$4="Education",Data!AT743,IF(Transport!$H$4="Mixed-use Building",AE746,Data!AC743)))</f>
        <v>0</v>
      </c>
      <c r="M742">
        <f>IF(Transport!$H$4="Multi-unit Residential",Data!M743,IF(Transport!$H$4="Education",Data!AU743,IF(Transport!$H$4="Mixed-use Building",AF746,Data!AD743)))</f>
        <v>0.02</v>
      </c>
      <c r="N742">
        <f>IF(Transport!$H$4="Multi-unit Residential",Data!N743,IF(Transport!$H$4="Education",Data!AV743,IF(Transport!$H$4="Mixed-use Building",AG746,Data!AE743)))</f>
        <v>1.60580779944967</v>
      </c>
      <c r="O742">
        <f>IF(Transport!$H$4="Multi-unit Residential",Data!O743,IF(Transport!$H$4="Education",Data!AW743,IF(Transport!$H$4="Mixed-use Building",AH746,Data!AF743)))</f>
        <v>175.24200089999999</v>
      </c>
      <c r="P742">
        <f>IF(Transport!$H$4="Multi-unit Residential",Data!P743,IF(Transport!$H$4="Education",Data!AX743,IF(Transport!$H$4="Mixed-use Building",AI746,Data!AG743)))</f>
        <v>-37.721330080000001</v>
      </c>
    </row>
    <row r="743" spans="1:16" x14ac:dyDescent="0.55000000000000004">
      <c r="A743">
        <f>IF(Transport!$H$4="Multi-unit Residential",Data!A744,IF(Transport!$H$4="Education",Data!AI744,IF(Transport!$H$4="Mixed-use Building",T747,Data!R744)))</f>
        <v>175400</v>
      </c>
      <c r="B743" t="str">
        <f>IF(Transport!$H$4="Multi-unit Residential",Data!B744,IF(Transport!$H$4="Education",Data!AJ744,IF(Transport!$H$4="Mixed-use Building",U747,Data!S744)))</f>
        <v>Rotokauri-Waiwhakareke</v>
      </c>
      <c r="C743" t="str">
        <f>IF(Transport!$H$4="Multi-unit Residential",Data!C744,IF(Transport!$H$4="Education",Data!AK744,IF(Transport!$H$4="Mixed-use Building",V747,Data!T744)))</f>
        <v>New Zealand</v>
      </c>
      <c r="D743" t="str">
        <f>IF(Transport!$H$4="Multi-unit Residential",Data!D744,IF(Transport!$H$4="Education",Data!AL744,IF(Transport!$H$4="Mixed-use Building",W747,Data!U744)))</f>
        <v>?</v>
      </c>
      <c r="E743" t="str">
        <f>IF(Transport!$H$4="Multi-unit Residential",Data!E744,IF(Transport!$H$4="Education",Data!AM744,IF(Transport!$H$4="Mixed-use Building",X747,Data!V744)))</f>
        <v>?</v>
      </c>
      <c r="F743" t="str">
        <f>IF(Transport!$H$4="Multi-unit Residential",Data!F744,IF(Transport!$H$4="Education",Data!AN744,IF(Transport!$H$4="Mixed-use Building",Y747,Data!W744)))</f>
        <v>?</v>
      </c>
      <c r="G743">
        <f>IF(Transport!$H$4="Multi-unit Residential",Data!G744,IF(Transport!$H$4="Education",Data!AO744,IF(Transport!$H$4="Mixed-use Building",Z747,Data!X744)))</f>
        <v>0</v>
      </c>
      <c r="H743" t="str">
        <f>IF(Transport!$H$4="Multi-unit Residential",Data!H744,IF(Transport!$H$4="Education",Data!AP744,IF(Transport!$H$4="Mixed-use Building",AA747,Data!Y744)))</f>
        <v>?</v>
      </c>
      <c r="I743" t="str">
        <f>IF(Transport!$H$4="Multi-unit Residential",Data!I744,IF(Transport!$H$4="Education",Data!AQ744,IF(Transport!$H$4="Mixed-use Building",AB747,Data!Z744)))</f>
        <v>?</v>
      </c>
      <c r="J743">
        <f>IF(Transport!$H$4="Multi-unit Residential",Data!J744,IF(Transport!$H$4="Education",Data!AR744,IF(Transport!$H$4="Mixed-use Building",AC747,Data!AA744)))</f>
        <v>0</v>
      </c>
      <c r="K743" t="str">
        <f>IF(Transport!$H$4="Multi-unit Residential",Data!K744,IF(Transport!$H$4="Education",Data!AS744,IF(Transport!$H$4="Mixed-use Building",AD747,Data!AB744)))</f>
        <v>?</v>
      </c>
      <c r="L743" t="str">
        <f>IF(Transport!$H$4="Multi-unit Residential",Data!L744,IF(Transport!$H$4="Education",Data!AT744,IF(Transport!$H$4="Mixed-use Building",AE747,Data!AC744)))</f>
        <v>?</v>
      </c>
      <c r="M743">
        <f>IF(Transport!$H$4="Multi-unit Residential",Data!M744,IF(Transport!$H$4="Education",Data!AU744,IF(Transport!$H$4="Mixed-use Building",AF747,Data!AD744)))</f>
        <v>0.02</v>
      </c>
      <c r="N743" t="str">
        <f>IF(Transport!$H$4="Multi-unit Residential",Data!N744,IF(Transport!$H$4="Education",Data!AV744,IF(Transport!$H$4="Mixed-use Building",AG747,Data!AE744)))</f>
        <v>?</v>
      </c>
      <c r="O743">
        <f>IF(Transport!$H$4="Multi-unit Residential",Data!O744,IF(Transport!$H$4="Education",Data!AW744,IF(Transport!$H$4="Mixed-use Building",AH747,Data!AF744)))</f>
        <v>175.21139969999999</v>
      </c>
      <c r="P743">
        <f>IF(Transport!$H$4="Multi-unit Residential",Data!P744,IF(Transport!$H$4="Education",Data!AX744,IF(Transport!$H$4="Mixed-use Building",AI747,Data!AG744)))</f>
        <v>-37.755415139999997</v>
      </c>
    </row>
    <row r="744" spans="1:16" x14ac:dyDescent="0.55000000000000004">
      <c r="A744">
        <f>IF(Transport!$H$4="Multi-unit Residential",Data!A745,IF(Transport!$H$4="Education",Data!AI745,IF(Transport!$H$4="Mixed-use Building",T748,Data!R745)))</f>
        <v>175500</v>
      </c>
      <c r="B744" t="str">
        <f>IF(Transport!$H$4="Multi-unit Residential",Data!B745,IF(Transport!$H$4="Education",Data!AJ745,IF(Transport!$H$4="Mixed-use Building",U748,Data!S745)))</f>
        <v>Flagstaff South</v>
      </c>
      <c r="C744" t="str">
        <f>IF(Transport!$H$4="Multi-unit Residential",Data!C745,IF(Transport!$H$4="Education",Data!AK745,IF(Transport!$H$4="Mixed-use Building",V748,Data!T745)))</f>
        <v>New Zealand</v>
      </c>
      <c r="D744">
        <f>IF(Transport!$H$4="Multi-unit Residential",Data!D745,IF(Transport!$H$4="Education",Data!AL745,IF(Transport!$H$4="Mixed-use Building",W748,Data!U745)))</f>
        <v>0</v>
      </c>
      <c r="E744">
        <f>IF(Transport!$H$4="Multi-unit Residential",Data!E745,IF(Transport!$H$4="Education",Data!AM745,IF(Transport!$H$4="Mixed-use Building",X748,Data!V745)))</f>
        <v>0</v>
      </c>
      <c r="F744">
        <f>IF(Transport!$H$4="Multi-unit Residential",Data!F745,IF(Transport!$H$4="Education",Data!AN745,IF(Transport!$H$4="Mixed-use Building",Y748,Data!W745)))</f>
        <v>0</v>
      </c>
      <c r="G744">
        <f>IF(Transport!$H$4="Multi-unit Residential",Data!G745,IF(Transport!$H$4="Education",Data!AO745,IF(Transport!$H$4="Mixed-use Building",Z748,Data!X745)))</f>
        <v>0</v>
      </c>
      <c r="H744">
        <f>IF(Transport!$H$4="Multi-unit Residential",Data!H745,IF(Transport!$H$4="Education",Data!AP745,IF(Transport!$H$4="Mixed-use Building",AA748,Data!Y745)))</f>
        <v>1</v>
      </c>
      <c r="I744">
        <f>IF(Transport!$H$4="Multi-unit Residential",Data!I745,IF(Transport!$H$4="Education",Data!AQ745,IF(Transport!$H$4="Mixed-use Building",AB748,Data!Z745)))</f>
        <v>0</v>
      </c>
      <c r="J744">
        <f>IF(Transport!$H$4="Multi-unit Residential",Data!J745,IF(Transport!$H$4="Education",Data!AR745,IF(Transport!$H$4="Mixed-use Building",AC748,Data!AA745)))</f>
        <v>0</v>
      </c>
      <c r="K744">
        <f>IF(Transport!$H$4="Multi-unit Residential",Data!K745,IF(Transport!$H$4="Education",Data!AS745,IF(Transport!$H$4="Mixed-use Building",AD748,Data!AB745)))</f>
        <v>0</v>
      </c>
      <c r="L744">
        <f>IF(Transport!$H$4="Multi-unit Residential",Data!L745,IF(Transport!$H$4="Education",Data!AT745,IF(Transport!$H$4="Mixed-use Building",AE748,Data!AC745)))</f>
        <v>0</v>
      </c>
      <c r="M744">
        <f>IF(Transport!$H$4="Multi-unit Residential",Data!M745,IF(Transport!$H$4="Education",Data!AU745,IF(Transport!$H$4="Mixed-use Building",AF748,Data!AD745)))</f>
        <v>0.02</v>
      </c>
      <c r="N744" t="str">
        <f>IF(Transport!$H$4="Multi-unit Residential",Data!N745,IF(Transport!$H$4="Education",Data!AV745,IF(Transport!$H$4="Mixed-use Building",AG748,Data!AE745)))</f>
        <v>?</v>
      </c>
      <c r="O744">
        <f>IF(Transport!$H$4="Multi-unit Residential",Data!O745,IF(Transport!$H$4="Education",Data!AW745,IF(Transport!$H$4="Mixed-use Building",AH748,Data!AF745)))</f>
        <v>175.239892</v>
      </c>
      <c r="P744">
        <f>IF(Transport!$H$4="Multi-unit Residential",Data!P745,IF(Transport!$H$4="Education",Data!AX745,IF(Transport!$H$4="Mixed-use Building",AI748,Data!AG745)))</f>
        <v>-37.729433</v>
      </c>
    </row>
    <row r="745" spans="1:16" x14ac:dyDescent="0.55000000000000004">
      <c r="A745">
        <f>IF(Transport!$H$4="Multi-unit Residential",Data!A746,IF(Transport!$H$4="Education",Data!AI746,IF(Transport!$H$4="Mixed-use Building",T749,Data!R746)))</f>
        <v>175600</v>
      </c>
      <c r="B745" t="str">
        <f>IF(Transport!$H$4="Multi-unit Residential",Data!B746,IF(Transport!$H$4="Education",Data!AJ746,IF(Transport!$H$4="Mixed-use Building",U749,Data!S746)))</f>
        <v>Rototuna North</v>
      </c>
      <c r="C745" t="str">
        <f>IF(Transport!$H$4="Multi-unit Residential",Data!C746,IF(Transport!$H$4="Education",Data!AK746,IF(Transport!$H$4="Mixed-use Building",V749,Data!T746)))</f>
        <v>New Zealand</v>
      </c>
      <c r="D745">
        <f>IF(Transport!$H$4="Multi-unit Residential",Data!D746,IF(Transport!$H$4="Education",Data!AL746,IF(Transport!$H$4="Mixed-use Building",W749,Data!U746)))</f>
        <v>0</v>
      </c>
      <c r="E745">
        <f>IF(Transport!$H$4="Multi-unit Residential",Data!E746,IF(Transport!$H$4="Education",Data!AM746,IF(Transport!$H$4="Mixed-use Building",X749,Data!V746)))</f>
        <v>0</v>
      </c>
      <c r="F745">
        <f>IF(Transport!$H$4="Multi-unit Residential",Data!F746,IF(Transport!$H$4="Education",Data!AN746,IF(Transport!$H$4="Mixed-use Building",Y749,Data!W746)))</f>
        <v>0</v>
      </c>
      <c r="G745">
        <f>IF(Transport!$H$4="Multi-unit Residential",Data!G746,IF(Transport!$H$4="Education",Data!AO746,IF(Transport!$H$4="Mixed-use Building",Z749,Data!X746)))</f>
        <v>0</v>
      </c>
      <c r="H745">
        <f>IF(Transport!$H$4="Multi-unit Residential",Data!H746,IF(Transport!$H$4="Education",Data!AP746,IF(Transport!$H$4="Mixed-use Building",AA749,Data!Y746)))</f>
        <v>1</v>
      </c>
      <c r="I745">
        <f>IF(Transport!$H$4="Multi-unit Residential",Data!I746,IF(Transport!$H$4="Education",Data!AQ746,IF(Transport!$H$4="Mixed-use Building",AB749,Data!Z746)))</f>
        <v>0</v>
      </c>
      <c r="J745">
        <f>IF(Transport!$H$4="Multi-unit Residential",Data!J746,IF(Transport!$H$4="Education",Data!AR746,IF(Transport!$H$4="Mixed-use Building",AC749,Data!AA746)))</f>
        <v>0</v>
      </c>
      <c r="K745">
        <f>IF(Transport!$H$4="Multi-unit Residential",Data!K746,IF(Transport!$H$4="Education",Data!AS746,IF(Transport!$H$4="Mixed-use Building",AD749,Data!AB746)))</f>
        <v>0</v>
      </c>
      <c r="L745">
        <f>IF(Transport!$H$4="Multi-unit Residential",Data!L746,IF(Transport!$H$4="Education",Data!AT746,IF(Transport!$H$4="Mixed-use Building",AE749,Data!AC746)))</f>
        <v>0</v>
      </c>
      <c r="M745">
        <f>IF(Transport!$H$4="Multi-unit Residential",Data!M746,IF(Transport!$H$4="Education",Data!AU746,IF(Transport!$H$4="Mixed-use Building",AF749,Data!AD746)))</f>
        <v>0.02</v>
      </c>
      <c r="N745">
        <f>IF(Transport!$H$4="Multi-unit Residential",Data!N746,IF(Transport!$H$4="Education",Data!AV746,IF(Transport!$H$4="Mixed-use Building",AG749,Data!AE746)))</f>
        <v>2.2638788462315098</v>
      </c>
      <c r="O745">
        <f>IF(Transport!$H$4="Multi-unit Residential",Data!O746,IF(Transport!$H$4="Education",Data!AW746,IF(Transport!$H$4="Mixed-use Building",AH749,Data!AF746)))</f>
        <v>175.2650505</v>
      </c>
      <c r="P745">
        <f>IF(Transport!$H$4="Multi-unit Residential",Data!P746,IF(Transport!$H$4="Education",Data!AX746,IF(Transport!$H$4="Mixed-use Building",AI749,Data!AG746)))</f>
        <v>-37.717379549999997</v>
      </c>
    </row>
    <row r="746" spans="1:16" x14ac:dyDescent="0.55000000000000004">
      <c r="A746">
        <f>IF(Transport!$H$4="Multi-unit Residential",Data!A747,IF(Transport!$H$4="Education",Data!AI747,IF(Transport!$H$4="Mixed-use Building",T750,Data!R747)))</f>
        <v>175700</v>
      </c>
      <c r="B746" t="str">
        <f>IF(Transport!$H$4="Multi-unit Residential",Data!B747,IF(Transport!$H$4="Education",Data!AJ747,IF(Transport!$H$4="Mixed-use Building",U750,Data!S747)))</f>
        <v>Pukete West</v>
      </c>
      <c r="C746" t="str">
        <f>IF(Transport!$H$4="Multi-unit Residential",Data!C747,IF(Transport!$H$4="Education",Data!AK747,IF(Transport!$H$4="Mixed-use Building",V750,Data!T747)))</f>
        <v>New Zealand</v>
      </c>
      <c r="D746">
        <f>IF(Transport!$H$4="Multi-unit Residential",Data!D747,IF(Transport!$H$4="Education",Data!AL747,IF(Transport!$H$4="Mixed-use Building",W750,Data!U747)))</f>
        <v>0</v>
      </c>
      <c r="E746">
        <f>IF(Transport!$H$4="Multi-unit Residential",Data!E747,IF(Transport!$H$4="Education",Data!AM747,IF(Transport!$H$4="Mixed-use Building",X750,Data!V747)))</f>
        <v>0</v>
      </c>
      <c r="F746">
        <f>IF(Transport!$H$4="Multi-unit Residential",Data!F747,IF(Transport!$H$4="Education",Data!AN747,IF(Transport!$H$4="Mixed-use Building",Y750,Data!W747)))</f>
        <v>0</v>
      </c>
      <c r="G746">
        <f>IF(Transport!$H$4="Multi-unit Residential",Data!G747,IF(Transport!$H$4="Education",Data!AO747,IF(Transport!$H$4="Mixed-use Building",Z750,Data!X747)))</f>
        <v>0</v>
      </c>
      <c r="H746">
        <f>IF(Transport!$H$4="Multi-unit Residential",Data!H747,IF(Transport!$H$4="Education",Data!AP747,IF(Transport!$H$4="Mixed-use Building",AA750,Data!Y747)))</f>
        <v>0.67</v>
      </c>
      <c r="I746">
        <f>IF(Transport!$H$4="Multi-unit Residential",Data!I747,IF(Transport!$H$4="Education",Data!AQ747,IF(Transport!$H$4="Mixed-use Building",AB750,Data!Z747)))</f>
        <v>0</v>
      </c>
      <c r="J746">
        <f>IF(Transport!$H$4="Multi-unit Residential",Data!J747,IF(Transport!$H$4="Education",Data!AR747,IF(Transport!$H$4="Mixed-use Building",AC750,Data!AA747)))</f>
        <v>0</v>
      </c>
      <c r="K746">
        <f>IF(Transport!$H$4="Multi-unit Residential",Data!K747,IF(Transport!$H$4="Education",Data!AS747,IF(Transport!$H$4="Mixed-use Building",AD750,Data!AB747)))</f>
        <v>0</v>
      </c>
      <c r="L746">
        <f>IF(Transport!$H$4="Multi-unit Residential",Data!L747,IF(Transport!$H$4="Education",Data!AT747,IF(Transport!$H$4="Mixed-use Building",AE750,Data!AC747)))</f>
        <v>0.33</v>
      </c>
      <c r="M746">
        <f>IF(Transport!$H$4="Multi-unit Residential",Data!M747,IF(Transport!$H$4="Education",Data!AU747,IF(Transport!$H$4="Mixed-use Building",AF750,Data!AD747)))</f>
        <v>0.02</v>
      </c>
      <c r="N746">
        <f>IF(Transport!$H$4="Multi-unit Residential",Data!N747,IF(Transport!$H$4="Education",Data!AV747,IF(Transport!$H$4="Mixed-use Building",AG750,Data!AE747)))</f>
        <v>0.57589693147379695</v>
      </c>
      <c r="O746">
        <f>IF(Transport!$H$4="Multi-unit Residential",Data!O747,IF(Transport!$H$4="Education",Data!AW747,IF(Transport!$H$4="Mixed-use Building",AH750,Data!AF747)))</f>
        <v>175.23527089999999</v>
      </c>
      <c r="P746">
        <f>IF(Transport!$H$4="Multi-unit Residential",Data!P747,IF(Transport!$H$4="Education",Data!AX747,IF(Transport!$H$4="Mixed-use Building",AI750,Data!AG747)))</f>
        <v>-37.739420639999999</v>
      </c>
    </row>
    <row r="747" spans="1:16" x14ac:dyDescent="0.55000000000000004">
      <c r="A747">
        <f>IF(Transport!$H$4="Multi-unit Residential",Data!A748,IF(Transport!$H$4="Education",Data!AI748,IF(Transport!$H$4="Mixed-use Building",T751,Data!R748)))</f>
        <v>175800</v>
      </c>
      <c r="B747" t="str">
        <f>IF(Transport!$H$4="Multi-unit Residential",Data!B748,IF(Transport!$H$4="Education",Data!AJ748,IF(Transport!$H$4="Mixed-use Building",U751,Data!S748)))</f>
        <v>Flagstaff East</v>
      </c>
      <c r="C747" t="str">
        <f>IF(Transport!$H$4="Multi-unit Residential",Data!C748,IF(Transport!$H$4="Education",Data!AK748,IF(Transport!$H$4="Mixed-use Building",V751,Data!T748)))</f>
        <v>New Zealand</v>
      </c>
      <c r="D747">
        <f>IF(Transport!$H$4="Multi-unit Residential",Data!D748,IF(Transport!$H$4="Education",Data!AL748,IF(Transport!$H$4="Mixed-use Building",W751,Data!U748)))</f>
        <v>0</v>
      </c>
      <c r="E747">
        <f>IF(Transport!$H$4="Multi-unit Residential",Data!E748,IF(Transport!$H$4="Education",Data!AM748,IF(Transport!$H$4="Mixed-use Building",X751,Data!V748)))</f>
        <v>0</v>
      </c>
      <c r="F747">
        <f>IF(Transport!$H$4="Multi-unit Residential",Data!F748,IF(Transport!$H$4="Education",Data!AN748,IF(Transport!$H$4="Mixed-use Building",Y751,Data!W748)))</f>
        <v>0</v>
      </c>
      <c r="G747">
        <f>IF(Transport!$H$4="Multi-unit Residential",Data!G748,IF(Transport!$H$4="Education",Data!AO748,IF(Transport!$H$4="Mixed-use Building",Z751,Data!X748)))</f>
        <v>0</v>
      </c>
      <c r="H747">
        <f>IF(Transport!$H$4="Multi-unit Residential",Data!H748,IF(Transport!$H$4="Education",Data!AP748,IF(Transport!$H$4="Mixed-use Building",AA751,Data!Y748)))</f>
        <v>1</v>
      </c>
      <c r="I747">
        <f>IF(Transport!$H$4="Multi-unit Residential",Data!I748,IF(Transport!$H$4="Education",Data!AQ748,IF(Transport!$H$4="Mixed-use Building",AB751,Data!Z748)))</f>
        <v>0</v>
      </c>
      <c r="J747">
        <f>IF(Transport!$H$4="Multi-unit Residential",Data!J748,IF(Transport!$H$4="Education",Data!AR748,IF(Transport!$H$4="Mixed-use Building",AC751,Data!AA748)))</f>
        <v>0</v>
      </c>
      <c r="K747">
        <f>IF(Transport!$H$4="Multi-unit Residential",Data!K748,IF(Transport!$H$4="Education",Data!AS748,IF(Transport!$H$4="Mixed-use Building",AD751,Data!AB748)))</f>
        <v>0</v>
      </c>
      <c r="L747">
        <f>IF(Transport!$H$4="Multi-unit Residential",Data!L748,IF(Transport!$H$4="Education",Data!AT748,IF(Transport!$H$4="Mixed-use Building",AE751,Data!AC748)))</f>
        <v>0</v>
      </c>
      <c r="M747">
        <f>IF(Transport!$H$4="Multi-unit Residential",Data!M748,IF(Transport!$H$4="Education",Data!AU748,IF(Transport!$H$4="Mixed-use Building",AF751,Data!AD748)))</f>
        <v>0.02</v>
      </c>
      <c r="N747">
        <f>IF(Transport!$H$4="Multi-unit Residential",Data!N748,IF(Transport!$H$4="Education",Data!AV748,IF(Transport!$H$4="Mixed-use Building",AG751,Data!AE748)))</f>
        <v>1.1717245332124</v>
      </c>
      <c r="O747">
        <f>IF(Transport!$H$4="Multi-unit Residential",Data!O748,IF(Transport!$H$4="Education",Data!AW748,IF(Transport!$H$4="Mixed-use Building",AH751,Data!AF748)))</f>
        <v>175.2537505</v>
      </c>
      <c r="P747">
        <f>IF(Transport!$H$4="Multi-unit Residential",Data!P748,IF(Transport!$H$4="Education",Data!AX748,IF(Transport!$H$4="Mixed-use Building",AI751,Data!AG748)))</f>
        <v>-37.73415885</v>
      </c>
    </row>
    <row r="748" spans="1:16" x14ac:dyDescent="0.55000000000000004">
      <c r="A748">
        <f>IF(Transport!$H$4="Multi-unit Residential",Data!A749,IF(Transport!$H$4="Education",Data!AI749,IF(Transport!$H$4="Mixed-use Building",T752,Data!R749)))</f>
        <v>175900</v>
      </c>
      <c r="B748" t="str">
        <f>IF(Transport!$H$4="Multi-unit Residential",Data!B749,IF(Transport!$H$4="Education",Data!AJ749,IF(Transport!$H$4="Mixed-use Building",U752,Data!S749)))</f>
        <v>Rototuna Central</v>
      </c>
      <c r="C748" t="str">
        <f>IF(Transport!$H$4="Multi-unit Residential",Data!C749,IF(Transport!$H$4="Education",Data!AK749,IF(Transport!$H$4="Mixed-use Building",V752,Data!T749)))</f>
        <v>New Zealand</v>
      </c>
      <c r="D748">
        <f>IF(Transport!$H$4="Multi-unit Residential",Data!D749,IF(Transport!$H$4="Education",Data!AL749,IF(Transport!$H$4="Mixed-use Building",W752,Data!U749)))</f>
        <v>0</v>
      </c>
      <c r="E748">
        <f>IF(Transport!$H$4="Multi-unit Residential",Data!E749,IF(Transport!$H$4="Education",Data!AM749,IF(Transport!$H$4="Mixed-use Building",X752,Data!V749)))</f>
        <v>0</v>
      </c>
      <c r="F748">
        <f>IF(Transport!$H$4="Multi-unit Residential",Data!F749,IF(Transport!$H$4="Education",Data!AN749,IF(Transport!$H$4="Mixed-use Building",Y752,Data!W749)))</f>
        <v>0</v>
      </c>
      <c r="G748">
        <f>IF(Transport!$H$4="Multi-unit Residential",Data!G749,IF(Transport!$H$4="Education",Data!AO749,IF(Transport!$H$4="Mixed-use Building",Z752,Data!X749)))</f>
        <v>0</v>
      </c>
      <c r="H748">
        <f>IF(Transport!$H$4="Multi-unit Residential",Data!H749,IF(Transport!$H$4="Education",Data!AP749,IF(Transport!$H$4="Mixed-use Building",AA752,Data!Y749)))</f>
        <v>0.98</v>
      </c>
      <c r="I748">
        <f>IF(Transport!$H$4="Multi-unit Residential",Data!I749,IF(Transport!$H$4="Education",Data!AQ749,IF(Transport!$H$4="Mixed-use Building",AB752,Data!Z749)))</f>
        <v>0</v>
      </c>
      <c r="J748">
        <f>IF(Transport!$H$4="Multi-unit Residential",Data!J749,IF(Transport!$H$4="Education",Data!AR749,IF(Transport!$H$4="Mixed-use Building",AC752,Data!AA749)))</f>
        <v>0</v>
      </c>
      <c r="K748">
        <f>IF(Transport!$H$4="Multi-unit Residential",Data!K749,IF(Transport!$H$4="Education",Data!AS749,IF(Transport!$H$4="Mixed-use Building",AD752,Data!AB749)))</f>
        <v>0</v>
      </c>
      <c r="L748">
        <f>IF(Transport!$H$4="Multi-unit Residential",Data!L749,IF(Transport!$H$4="Education",Data!AT749,IF(Transport!$H$4="Mixed-use Building",AE752,Data!AC749)))</f>
        <v>0.02</v>
      </c>
      <c r="M748">
        <f>IF(Transport!$H$4="Multi-unit Residential",Data!M749,IF(Transport!$H$4="Education",Data!AU749,IF(Transport!$H$4="Mixed-use Building",AF752,Data!AD749)))</f>
        <v>0.02</v>
      </c>
      <c r="N748">
        <f>IF(Transport!$H$4="Multi-unit Residential",Data!N749,IF(Transport!$H$4="Education",Data!AV749,IF(Transport!$H$4="Mixed-use Building",AG752,Data!AE749)))</f>
        <v>2.9623427625963599</v>
      </c>
      <c r="O748">
        <f>IF(Transport!$H$4="Multi-unit Residential",Data!O749,IF(Transport!$H$4="Education",Data!AW749,IF(Transport!$H$4="Mixed-use Building",AH752,Data!AF749)))</f>
        <v>175.26539169999899</v>
      </c>
      <c r="P748">
        <f>IF(Transport!$H$4="Multi-unit Residential",Data!P749,IF(Transport!$H$4="Education",Data!AX749,IF(Transport!$H$4="Mixed-use Building",AI752,Data!AG749)))</f>
        <v>-37.726622949999999</v>
      </c>
    </row>
    <row r="749" spans="1:16" x14ac:dyDescent="0.55000000000000004">
      <c r="A749">
        <f>IF(Transport!$H$4="Multi-unit Residential",Data!A750,IF(Transport!$H$4="Education",Data!AI750,IF(Transport!$H$4="Mixed-use Building",T753,Data!R750)))</f>
        <v>176000</v>
      </c>
      <c r="B749" t="str">
        <f>IF(Transport!$H$4="Multi-unit Residential",Data!B750,IF(Transport!$H$4="Education",Data!AJ750,IF(Transport!$H$4="Mixed-use Building",U753,Data!S750)))</f>
        <v>Pukete East</v>
      </c>
      <c r="C749" t="str">
        <f>IF(Transport!$H$4="Multi-unit Residential",Data!C750,IF(Transport!$H$4="Education",Data!AK750,IF(Transport!$H$4="Mixed-use Building",V753,Data!T750)))</f>
        <v>New Zealand</v>
      </c>
      <c r="D749">
        <f>IF(Transport!$H$4="Multi-unit Residential",Data!D750,IF(Transport!$H$4="Education",Data!AL750,IF(Transport!$H$4="Mixed-use Building",W753,Data!U750)))</f>
        <v>0</v>
      </c>
      <c r="E749">
        <f>IF(Transport!$H$4="Multi-unit Residential",Data!E750,IF(Transport!$H$4="Education",Data!AM750,IF(Transport!$H$4="Mixed-use Building",X753,Data!V750)))</f>
        <v>0</v>
      </c>
      <c r="F749">
        <f>IF(Transport!$H$4="Multi-unit Residential",Data!F750,IF(Transport!$H$4="Education",Data!AN750,IF(Transport!$H$4="Mixed-use Building",Y753,Data!W750)))</f>
        <v>0</v>
      </c>
      <c r="G749">
        <f>IF(Transport!$H$4="Multi-unit Residential",Data!G750,IF(Transport!$H$4="Education",Data!AO750,IF(Transport!$H$4="Mixed-use Building",Z753,Data!X750)))</f>
        <v>0</v>
      </c>
      <c r="H749">
        <f>IF(Transport!$H$4="Multi-unit Residential",Data!H750,IF(Transport!$H$4="Education",Data!AP750,IF(Transport!$H$4="Mixed-use Building",AA753,Data!Y750)))</f>
        <v>1</v>
      </c>
      <c r="I749">
        <f>IF(Transport!$H$4="Multi-unit Residential",Data!I750,IF(Transport!$H$4="Education",Data!AQ750,IF(Transport!$H$4="Mixed-use Building",AB753,Data!Z750)))</f>
        <v>0</v>
      </c>
      <c r="J749">
        <f>IF(Transport!$H$4="Multi-unit Residential",Data!J750,IF(Transport!$H$4="Education",Data!AR750,IF(Transport!$H$4="Mixed-use Building",AC753,Data!AA750)))</f>
        <v>0</v>
      </c>
      <c r="K749">
        <f>IF(Transport!$H$4="Multi-unit Residential",Data!K750,IF(Transport!$H$4="Education",Data!AS750,IF(Transport!$H$4="Mixed-use Building",AD753,Data!AB750)))</f>
        <v>0</v>
      </c>
      <c r="L749">
        <f>IF(Transport!$H$4="Multi-unit Residential",Data!L750,IF(Transport!$H$4="Education",Data!AT750,IF(Transport!$H$4="Mixed-use Building",AE753,Data!AC750)))</f>
        <v>0</v>
      </c>
      <c r="M749">
        <f>IF(Transport!$H$4="Multi-unit Residential",Data!M750,IF(Transport!$H$4="Education",Data!AU750,IF(Transport!$H$4="Mixed-use Building",AF753,Data!AD750)))</f>
        <v>0.02</v>
      </c>
      <c r="N749" t="str">
        <f>IF(Transport!$H$4="Multi-unit Residential",Data!N750,IF(Transport!$H$4="Education",Data!AV750,IF(Transport!$H$4="Mixed-use Building",AG753,Data!AE750)))</f>
        <v>?</v>
      </c>
      <c r="O749">
        <f>IF(Transport!$H$4="Multi-unit Residential",Data!O750,IF(Transport!$H$4="Education",Data!AW750,IF(Transport!$H$4="Mixed-use Building",AH753,Data!AF750)))</f>
        <v>175.2444184</v>
      </c>
      <c r="P749">
        <f>IF(Transport!$H$4="Multi-unit Residential",Data!P750,IF(Transport!$H$4="Education",Data!AX750,IF(Transport!$H$4="Mixed-use Building",AI753,Data!AG750)))</f>
        <v>-37.74160973</v>
      </c>
    </row>
    <row r="750" spans="1:16" x14ac:dyDescent="0.55000000000000004">
      <c r="A750">
        <f>IF(Transport!$H$4="Multi-unit Residential",Data!A751,IF(Transport!$H$4="Education",Data!AI751,IF(Transport!$H$4="Mixed-use Building",T754,Data!R751)))</f>
        <v>176100</v>
      </c>
      <c r="B750" t="str">
        <f>IF(Transport!$H$4="Multi-unit Residential",Data!B751,IF(Transport!$H$4="Education",Data!AJ751,IF(Transport!$H$4="Mixed-use Building",U754,Data!S751)))</f>
        <v>Te Manatu</v>
      </c>
      <c r="C750" t="str">
        <f>IF(Transport!$H$4="Multi-unit Residential",Data!C751,IF(Transport!$H$4="Education",Data!AK751,IF(Transport!$H$4="Mixed-use Building",V754,Data!T751)))</f>
        <v>New Zealand</v>
      </c>
      <c r="D750">
        <f>IF(Transport!$H$4="Multi-unit Residential",Data!D751,IF(Transport!$H$4="Education",Data!AL751,IF(Transport!$H$4="Mixed-use Building",W754,Data!U751)))</f>
        <v>0</v>
      </c>
      <c r="E750">
        <f>IF(Transport!$H$4="Multi-unit Residential",Data!E751,IF(Transport!$H$4="Education",Data!AM751,IF(Transport!$H$4="Mixed-use Building",X754,Data!V751)))</f>
        <v>0</v>
      </c>
      <c r="F750">
        <f>IF(Transport!$H$4="Multi-unit Residential",Data!F751,IF(Transport!$H$4="Education",Data!AN751,IF(Transport!$H$4="Mixed-use Building",Y754,Data!W751)))</f>
        <v>0</v>
      </c>
      <c r="G750">
        <f>IF(Transport!$H$4="Multi-unit Residential",Data!G751,IF(Transport!$H$4="Education",Data!AO751,IF(Transport!$H$4="Mixed-use Building",Z754,Data!X751)))</f>
        <v>0</v>
      </c>
      <c r="H750">
        <f>IF(Transport!$H$4="Multi-unit Residential",Data!H751,IF(Transport!$H$4="Education",Data!AP751,IF(Transport!$H$4="Mixed-use Building",AA754,Data!Y751)))</f>
        <v>1</v>
      </c>
      <c r="I750">
        <f>IF(Transport!$H$4="Multi-unit Residential",Data!I751,IF(Transport!$H$4="Education",Data!AQ751,IF(Transport!$H$4="Mixed-use Building",AB754,Data!Z751)))</f>
        <v>0</v>
      </c>
      <c r="J750">
        <f>IF(Transport!$H$4="Multi-unit Residential",Data!J751,IF(Transport!$H$4="Education",Data!AR751,IF(Transport!$H$4="Mixed-use Building",AC754,Data!AA751)))</f>
        <v>0</v>
      </c>
      <c r="K750">
        <f>IF(Transport!$H$4="Multi-unit Residential",Data!K751,IF(Transport!$H$4="Education",Data!AS751,IF(Transport!$H$4="Mixed-use Building",AD754,Data!AB751)))</f>
        <v>0</v>
      </c>
      <c r="L750">
        <f>IF(Transport!$H$4="Multi-unit Residential",Data!L751,IF(Transport!$H$4="Education",Data!AT751,IF(Transport!$H$4="Mixed-use Building",AE754,Data!AC751)))</f>
        <v>0</v>
      </c>
      <c r="M750">
        <f>IF(Transport!$H$4="Multi-unit Residential",Data!M751,IF(Transport!$H$4="Education",Data!AU751,IF(Transport!$H$4="Mixed-use Building",AF754,Data!AD751)))</f>
        <v>0.02</v>
      </c>
      <c r="N750">
        <f>IF(Transport!$H$4="Multi-unit Residential",Data!N751,IF(Transport!$H$4="Education",Data!AV751,IF(Transport!$H$4="Mixed-use Building",AG754,Data!AE751)))</f>
        <v>2.6178298491993899</v>
      </c>
      <c r="O750">
        <f>IF(Transport!$H$4="Multi-unit Residential",Data!O751,IF(Transport!$H$4="Education",Data!AW751,IF(Transport!$H$4="Mixed-use Building",AH754,Data!AF751)))</f>
        <v>175.28195729999999</v>
      </c>
      <c r="P750">
        <f>IF(Transport!$H$4="Multi-unit Residential",Data!P751,IF(Transport!$H$4="Education",Data!AX751,IF(Transport!$H$4="Mixed-use Building",AI754,Data!AG751)))</f>
        <v>-37.726198760000003</v>
      </c>
    </row>
    <row r="751" spans="1:16" x14ac:dyDescent="0.55000000000000004">
      <c r="A751">
        <f>IF(Transport!$H$4="Multi-unit Residential",Data!A752,IF(Transport!$H$4="Education",Data!AI752,IF(Transport!$H$4="Mixed-use Building",T755,Data!R752)))</f>
        <v>176200</v>
      </c>
      <c r="B751" t="str">
        <f>IF(Transport!$H$4="Multi-unit Residential",Data!B752,IF(Transport!$H$4="Education",Data!AJ752,IF(Transport!$H$4="Mixed-use Building",U755,Data!S752)))</f>
        <v>Rototuna South</v>
      </c>
      <c r="C751" t="str">
        <f>IF(Transport!$H$4="Multi-unit Residential",Data!C752,IF(Transport!$H$4="Education",Data!AK752,IF(Transport!$H$4="Mixed-use Building",V755,Data!T752)))</f>
        <v>New Zealand</v>
      </c>
      <c r="D751">
        <f>IF(Transport!$H$4="Multi-unit Residential",Data!D752,IF(Transport!$H$4="Education",Data!AL752,IF(Transport!$H$4="Mixed-use Building",W755,Data!U752)))</f>
        <v>0</v>
      </c>
      <c r="E751">
        <f>IF(Transport!$H$4="Multi-unit Residential",Data!E752,IF(Transport!$H$4="Education",Data!AM752,IF(Transport!$H$4="Mixed-use Building",X755,Data!V752)))</f>
        <v>0</v>
      </c>
      <c r="F751">
        <f>IF(Transport!$H$4="Multi-unit Residential",Data!F752,IF(Transport!$H$4="Education",Data!AN752,IF(Transport!$H$4="Mixed-use Building",Y755,Data!W752)))</f>
        <v>0</v>
      </c>
      <c r="G751">
        <f>IF(Transport!$H$4="Multi-unit Residential",Data!G752,IF(Transport!$H$4="Education",Data!AO752,IF(Transport!$H$4="Mixed-use Building",Z755,Data!X752)))</f>
        <v>0</v>
      </c>
      <c r="H751">
        <f>IF(Transport!$H$4="Multi-unit Residential",Data!H752,IF(Transport!$H$4="Education",Data!AP752,IF(Transport!$H$4="Mixed-use Building",AA755,Data!Y752)))</f>
        <v>0.94</v>
      </c>
      <c r="I751">
        <f>IF(Transport!$H$4="Multi-unit Residential",Data!I752,IF(Transport!$H$4="Education",Data!AQ752,IF(Transport!$H$4="Mixed-use Building",AB755,Data!Z752)))</f>
        <v>0</v>
      </c>
      <c r="J751">
        <f>IF(Transport!$H$4="Multi-unit Residential",Data!J752,IF(Transport!$H$4="Education",Data!AR752,IF(Transport!$H$4="Mixed-use Building",AC755,Data!AA752)))</f>
        <v>0</v>
      </c>
      <c r="K751">
        <f>IF(Transport!$H$4="Multi-unit Residential",Data!K752,IF(Transport!$H$4="Education",Data!AS752,IF(Transport!$H$4="Mixed-use Building",AD755,Data!AB752)))</f>
        <v>0</v>
      </c>
      <c r="L751">
        <f>IF(Transport!$H$4="Multi-unit Residential",Data!L752,IF(Transport!$H$4="Education",Data!AT752,IF(Transport!$H$4="Mixed-use Building",AE755,Data!AC752)))</f>
        <v>0.06</v>
      </c>
      <c r="M751">
        <f>IF(Transport!$H$4="Multi-unit Residential",Data!M752,IF(Transport!$H$4="Education",Data!AU752,IF(Transport!$H$4="Mixed-use Building",AF755,Data!AD752)))</f>
        <v>0.02</v>
      </c>
      <c r="N751">
        <f>IF(Transport!$H$4="Multi-unit Residential",Data!N752,IF(Transport!$H$4="Education",Data!AV752,IF(Transport!$H$4="Mixed-use Building",AG755,Data!AE752)))</f>
        <v>1.86021047913425</v>
      </c>
      <c r="O751">
        <f>IF(Transport!$H$4="Multi-unit Residential",Data!O752,IF(Transport!$H$4="Education",Data!AW752,IF(Transport!$H$4="Mixed-use Building",AH755,Data!AF752)))</f>
        <v>175.26994780000001</v>
      </c>
      <c r="P751">
        <f>IF(Transport!$H$4="Multi-unit Residential",Data!P752,IF(Transport!$H$4="Education",Data!AX752,IF(Transport!$H$4="Mixed-use Building",AI755,Data!AG752)))</f>
        <v>-37.736489730000002</v>
      </c>
    </row>
    <row r="752" spans="1:16" x14ac:dyDescent="0.55000000000000004">
      <c r="A752">
        <f>IF(Transport!$H$4="Multi-unit Residential",Data!A753,IF(Transport!$H$4="Education",Data!AI753,IF(Transport!$H$4="Mixed-use Building",T756,Data!R753)))</f>
        <v>176300</v>
      </c>
      <c r="B752" t="str">
        <f>IF(Transport!$H$4="Multi-unit Residential",Data!B753,IF(Transport!$H$4="Education",Data!AJ753,IF(Transport!$H$4="Mixed-use Building",U756,Data!S753)))</f>
        <v>Te Rapa South</v>
      </c>
      <c r="C752" t="str">
        <f>IF(Transport!$H$4="Multi-unit Residential",Data!C753,IF(Transport!$H$4="Education",Data!AK753,IF(Transport!$H$4="Mixed-use Building",V756,Data!T753)))</f>
        <v>New Zealand</v>
      </c>
      <c r="D752">
        <f>IF(Transport!$H$4="Multi-unit Residential",Data!D753,IF(Transport!$H$4="Education",Data!AL753,IF(Transport!$H$4="Mixed-use Building",W756,Data!U753)))</f>
        <v>0</v>
      </c>
      <c r="E752">
        <f>IF(Transport!$H$4="Multi-unit Residential",Data!E753,IF(Transport!$H$4="Education",Data!AM753,IF(Transport!$H$4="Mixed-use Building",X756,Data!V753)))</f>
        <v>0</v>
      </c>
      <c r="F752">
        <f>IF(Transport!$H$4="Multi-unit Residential",Data!F753,IF(Transport!$H$4="Education",Data!AN753,IF(Transport!$H$4="Mixed-use Building",Y756,Data!W753)))</f>
        <v>0</v>
      </c>
      <c r="G752">
        <f>IF(Transport!$H$4="Multi-unit Residential",Data!G753,IF(Transport!$H$4="Education",Data!AO753,IF(Transport!$H$4="Mixed-use Building",Z756,Data!X753)))</f>
        <v>0</v>
      </c>
      <c r="H752">
        <f>IF(Transport!$H$4="Multi-unit Residential",Data!H753,IF(Transport!$H$4="Education",Data!AP753,IF(Transport!$H$4="Mixed-use Building",AA756,Data!Y753)))</f>
        <v>0.97</v>
      </c>
      <c r="I752">
        <f>IF(Transport!$H$4="Multi-unit Residential",Data!I753,IF(Transport!$H$4="Education",Data!AQ753,IF(Transport!$H$4="Mixed-use Building",AB756,Data!Z753)))</f>
        <v>0.01</v>
      </c>
      <c r="J752">
        <f>IF(Transport!$H$4="Multi-unit Residential",Data!J753,IF(Transport!$H$4="Education",Data!AR753,IF(Transport!$H$4="Mixed-use Building",AC756,Data!AA753)))</f>
        <v>0</v>
      </c>
      <c r="K752">
        <f>IF(Transport!$H$4="Multi-unit Residential",Data!K753,IF(Transport!$H$4="Education",Data!AS753,IF(Transport!$H$4="Mixed-use Building",AD756,Data!AB753)))</f>
        <v>0.01</v>
      </c>
      <c r="L752">
        <f>IF(Transport!$H$4="Multi-unit Residential",Data!L753,IF(Transport!$H$4="Education",Data!AT753,IF(Transport!$H$4="Mixed-use Building",AE756,Data!AC753)))</f>
        <v>0.01</v>
      </c>
      <c r="M752">
        <f>IF(Transport!$H$4="Multi-unit Residential",Data!M753,IF(Transport!$H$4="Education",Data!AU753,IF(Transport!$H$4="Mixed-use Building",AF756,Data!AD753)))</f>
        <v>0.02</v>
      </c>
      <c r="N752">
        <f>IF(Transport!$H$4="Multi-unit Residential",Data!N753,IF(Transport!$H$4="Education",Data!AV753,IF(Transport!$H$4="Mixed-use Building",AG756,Data!AE753)))</f>
        <v>7.0973822739844099</v>
      </c>
      <c r="O752">
        <f>IF(Transport!$H$4="Multi-unit Residential",Data!O753,IF(Transport!$H$4="Education",Data!AW753,IF(Transport!$H$4="Mixed-use Building",AH756,Data!AF753)))</f>
        <v>175.24114609999901</v>
      </c>
      <c r="P752">
        <f>IF(Transport!$H$4="Multi-unit Residential",Data!P753,IF(Transport!$H$4="Education",Data!AX753,IF(Transport!$H$4="Mixed-use Building",AI756,Data!AG753)))</f>
        <v>-37.761413220000001</v>
      </c>
    </row>
    <row r="753" spans="1:16" x14ac:dyDescent="0.55000000000000004">
      <c r="A753">
        <f>IF(Transport!$H$4="Multi-unit Residential",Data!A754,IF(Transport!$H$4="Education",Data!AI754,IF(Transport!$H$4="Mixed-use Building",T757,Data!R754)))</f>
        <v>176400</v>
      </c>
      <c r="B753" t="str">
        <f>IF(Transport!$H$4="Multi-unit Residential",Data!B754,IF(Transport!$H$4="Education",Data!AJ754,IF(Transport!$H$4="Mixed-use Building",U757,Data!S754)))</f>
        <v>Saint Andrews West</v>
      </c>
      <c r="C753" t="str">
        <f>IF(Transport!$H$4="Multi-unit Residential",Data!C754,IF(Transport!$H$4="Education",Data!AK754,IF(Transport!$H$4="Mixed-use Building",V757,Data!T754)))</f>
        <v>New Zealand</v>
      </c>
      <c r="D753">
        <f>IF(Transport!$H$4="Multi-unit Residential",Data!D754,IF(Transport!$H$4="Education",Data!AL754,IF(Transport!$H$4="Mixed-use Building",W757,Data!U754)))</f>
        <v>0</v>
      </c>
      <c r="E753">
        <f>IF(Transport!$H$4="Multi-unit Residential",Data!E754,IF(Transport!$H$4="Education",Data!AM754,IF(Transport!$H$4="Mixed-use Building",X757,Data!V754)))</f>
        <v>0</v>
      </c>
      <c r="F753">
        <f>IF(Transport!$H$4="Multi-unit Residential",Data!F754,IF(Transport!$H$4="Education",Data!AN754,IF(Transport!$H$4="Mixed-use Building",Y757,Data!W754)))</f>
        <v>0</v>
      </c>
      <c r="G753">
        <f>IF(Transport!$H$4="Multi-unit Residential",Data!G754,IF(Transport!$H$4="Education",Data!AO754,IF(Transport!$H$4="Mixed-use Building",Z757,Data!X754)))</f>
        <v>0</v>
      </c>
      <c r="H753">
        <f>IF(Transport!$H$4="Multi-unit Residential",Data!H754,IF(Transport!$H$4="Education",Data!AP754,IF(Transport!$H$4="Mixed-use Building",AA757,Data!Y754)))</f>
        <v>1</v>
      </c>
      <c r="I753">
        <f>IF(Transport!$H$4="Multi-unit Residential",Data!I754,IF(Transport!$H$4="Education",Data!AQ754,IF(Transport!$H$4="Mixed-use Building",AB757,Data!Z754)))</f>
        <v>0</v>
      </c>
      <c r="J753">
        <f>IF(Transport!$H$4="Multi-unit Residential",Data!J754,IF(Transport!$H$4="Education",Data!AR754,IF(Transport!$H$4="Mixed-use Building",AC757,Data!AA754)))</f>
        <v>0</v>
      </c>
      <c r="K753">
        <f>IF(Transport!$H$4="Multi-unit Residential",Data!K754,IF(Transport!$H$4="Education",Data!AS754,IF(Transport!$H$4="Mixed-use Building",AD757,Data!AB754)))</f>
        <v>0</v>
      </c>
      <c r="L753">
        <f>IF(Transport!$H$4="Multi-unit Residential",Data!L754,IF(Transport!$H$4="Education",Data!AT754,IF(Transport!$H$4="Mixed-use Building",AE757,Data!AC754)))</f>
        <v>0</v>
      </c>
      <c r="M753">
        <f>IF(Transport!$H$4="Multi-unit Residential",Data!M754,IF(Transport!$H$4="Education",Data!AU754,IF(Transport!$H$4="Mixed-use Building",AF757,Data!AD754)))</f>
        <v>0.02</v>
      </c>
      <c r="N753">
        <f>IF(Transport!$H$4="Multi-unit Residential",Data!N754,IF(Transport!$H$4="Education",Data!AV754,IF(Transport!$H$4="Mixed-use Building",AG757,Data!AE754)))</f>
        <v>0.35413042870499001</v>
      </c>
      <c r="O753">
        <f>IF(Transport!$H$4="Multi-unit Residential",Data!O754,IF(Transport!$H$4="Education",Data!AW754,IF(Transport!$H$4="Mixed-use Building",AH757,Data!AF754)))</f>
        <v>175.25025439999999</v>
      </c>
      <c r="P753">
        <f>IF(Transport!$H$4="Multi-unit Residential",Data!P754,IF(Transport!$H$4="Education",Data!AX754,IF(Transport!$H$4="Mixed-use Building",AI757,Data!AG754)))</f>
        <v>-37.753106449999997</v>
      </c>
    </row>
    <row r="754" spans="1:16" x14ac:dyDescent="0.55000000000000004">
      <c r="A754">
        <f>IF(Transport!$H$4="Multi-unit Residential",Data!A755,IF(Transport!$H$4="Education",Data!AI755,IF(Transport!$H$4="Mixed-use Building",T758,Data!R755)))</f>
        <v>176500</v>
      </c>
      <c r="B754" t="str">
        <f>IF(Transport!$H$4="Multi-unit Residential",Data!B755,IF(Transport!$H$4="Education",Data!AJ755,IF(Transport!$H$4="Mixed-use Building",U758,Data!S755)))</f>
        <v>Saint Andrews East</v>
      </c>
      <c r="C754" t="str">
        <f>IF(Transport!$H$4="Multi-unit Residential",Data!C755,IF(Transport!$H$4="Education",Data!AK755,IF(Transport!$H$4="Mixed-use Building",V758,Data!T755)))</f>
        <v>New Zealand</v>
      </c>
      <c r="D754">
        <f>IF(Transport!$H$4="Multi-unit Residential",Data!D755,IF(Transport!$H$4="Education",Data!AL755,IF(Transport!$H$4="Mixed-use Building",W758,Data!U755)))</f>
        <v>0</v>
      </c>
      <c r="E754">
        <f>IF(Transport!$H$4="Multi-unit Residential",Data!E755,IF(Transport!$H$4="Education",Data!AM755,IF(Transport!$H$4="Mixed-use Building",X758,Data!V755)))</f>
        <v>0</v>
      </c>
      <c r="F754">
        <f>IF(Transport!$H$4="Multi-unit Residential",Data!F755,IF(Transport!$H$4="Education",Data!AN755,IF(Transport!$H$4="Mixed-use Building",Y758,Data!W755)))</f>
        <v>0</v>
      </c>
      <c r="G754">
        <f>IF(Transport!$H$4="Multi-unit Residential",Data!G755,IF(Transport!$H$4="Education",Data!AO755,IF(Transport!$H$4="Mixed-use Building",Z758,Data!X755)))</f>
        <v>0</v>
      </c>
      <c r="H754">
        <f>IF(Transport!$H$4="Multi-unit Residential",Data!H755,IF(Transport!$H$4="Education",Data!AP755,IF(Transport!$H$4="Mixed-use Building",AA758,Data!Y755)))</f>
        <v>1</v>
      </c>
      <c r="I754">
        <f>IF(Transport!$H$4="Multi-unit Residential",Data!I755,IF(Transport!$H$4="Education",Data!AQ755,IF(Transport!$H$4="Mixed-use Building",AB758,Data!Z755)))</f>
        <v>0</v>
      </c>
      <c r="J754">
        <f>IF(Transport!$H$4="Multi-unit Residential",Data!J755,IF(Transport!$H$4="Education",Data!AR755,IF(Transport!$H$4="Mixed-use Building",AC758,Data!AA755)))</f>
        <v>0</v>
      </c>
      <c r="K754">
        <f>IF(Transport!$H$4="Multi-unit Residential",Data!K755,IF(Transport!$H$4="Education",Data!AS755,IF(Transport!$H$4="Mixed-use Building",AD758,Data!AB755)))</f>
        <v>0</v>
      </c>
      <c r="L754">
        <f>IF(Transport!$H$4="Multi-unit Residential",Data!L755,IF(Transport!$H$4="Education",Data!AT755,IF(Transport!$H$4="Mixed-use Building",AE758,Data!AC755)))</f>
        <v>0</v>
      </c>
      <c r="M754">
        <f>IF(Transport!$H$4="Multi-unit Residential",Data!M755,IF(Transport!$H$4="Education",Data!AU755,IF(Transport!$H$4="Mixed-use Building",AF758,Data!AD755)))</f>
        <v>0.02</v>
      </c>
      <c r="N754">
        <f>IF(Transport!$H$4="Multi-unit Residential",Data!N755,IF(Transport!$H$4="Education",Data!AV755,IF(Transport!$H$4="Mixed-use Building",AG758,Data!AE755)))</f>
        <v>2.18359145627791</v>
      </c>
      <c r="O754">
        <f>IF(Transport!$H$4="Multi-unit Residential",Data!O755,IF(Transport!$H$4="Education",Data!AW755,IF(Transport!$H$4="Mixed-use Building",AH758,Data!AF755)))</f>
        <v>175.25811350000001</v>
      </c>
      <c r="P754">
        <f>IF(Transport!$H$4="Multi-unit Residential",Data!P755,IF(Transport!$H$4="Education",Data!AX755,IF(Transport!$H$4="Mixed-use Building",AI758,Data!AG755)))</f>
        <v>-37.751716129999998</v>
      </c>
    </row>
    <row r="755" spans="1:16" x14ac:dyDescent="0.55000000000000004">
      <c r="A755">
        <f>IF(Transport!$H$4="Multi-unit Residential",Data!A756,IF(Transport!$H$4="Education",Data!AI756,IF(Transport!$H$4="Mixed-use Building",T759,Data!R756)))</f>
        <v>176600</v>
      </c>
      <c r="B755" t="str">
        <f>IF(Transport!$H$4="Multi-unit Residential",Data!B756,IF(Transport!$H$4="Education",Data!AJ756,IF(Transport!$H$4="Mixed-use Building",U759,Data!S756)))</f>
        <v>Queenwood (Hamilton City)</v>
      </c>
      <c r="C755" t="str">
        <f>IF(Transport!$H$4="Multi-unit Residential",Data!C756,IF(Transport!$H$4="Education",Data!AK756,IF(Transport!$H$4="Mixed-use Building",V759,Data!T756)))</f>
        <v>New Zealand</v>
      </c>
      <c r="D755">
        <f>IF(Transport!$H$4="Multi-unit Residential",Data!D756,IF(Transport!$H$4="Education",Data!AL756,IF(Transport!$H$4="Mixed-use Building",W759,Data!U756)))</f>
        <v>0</v>
      </c>
      <c r="E755">
        <f>IF(Transport!$H$4="Multi-unit Residential",Data!E756,IF(Transport!$H$4="Education",Data!AM756,IF(Transport!$H$4="Mixed-use Building",X759,Data!V756)))</f>
        <v>0</v>
      </c>
      <c r="F755">
        <f>IF(Transport!$H$4="Multi-unit Residential",Data!F756,IF(Transport!$H$4="Education",Data!AN756,IF(Transport!$H$4="Mixed-use Building",Y759,Data!W756)))</f>
        <v>0</v>
      </c>
      <c r="G755">
        <f>IF(Transport!$H$4="Multi-unit Residential",Data!G756,IF(Transport!$H$4="Education",Data!AO756,IF(Transport!$H$4="Mixed-use Building",Z759,Data!X756)))</f>
        <v>0</v>
      </c>
      <c r="H755">
        <f>IF(Transport!$H$4="Multi-unit Residential",Data!H756,IF(Transport!$H$4="Education",Data!AP756,IF(Transport!$H$4="Mixed-use Building",AA759,Data!Y756)))</f>
        <v>1</v>
      </c>
      <c r="I755">
        <f>IF(Transport!$H$4="Multi-unit Residential",Data!I756,IF(Transport!$H$4="Education",Data!AQ756,IF(Transport!$H$4="Mixed-use Building",AB759,Data!Z756)))</f>
        <v>0</v>
      </c>
      <c r="J755">
        <f>IF(Transport!$H$4="Multi-unit Residential",Data!J756,IF(Transport!$H$4="Education",Data!AR756,IF(Transport!$H$4="Mixed-use Building",AC759,Data!AA756)))</f>
        <v>0</v>
      </c>
      <c r="K755">
        <f>IF(Transport!$H$4="Multi-unit Residential",Data!K756,IF(Transport!$H$4="Education",Data!AS756,IF(Transport!$H$4="Mixed-use Building",AD759,Data!AB756)))</f>
        <v>0</v>
      </c>
      <c r="L755">
        <f>IF(Transport!$H$4="Multi-unit Residential",Data!L756,IF(Transport!$H$4="Education",Data!AT756,IF(Transport!$H$4="Mixed-use Building",AE759,Data!AC756)))</f>
        <v>0</v>
      </c>
      <c r="M755">
        <f>IF(Transport!$H$4="Multi-unit Residential",Data!M756,IF(Transport!$H$4="Education",Data!AU756,IF(Transport!$H$4="Mixed-use Building",AF759,Data!AD756)))</f>
        <v>0.02</v>
      </c>
      <c r="N755">
        <f>IF(Transport!$H$4="Multi-unit Residential",Data!N756,IF(Transport!$H$4="Education",Data!AV756,IF(Transport!$H$4="Mixed-use Building",AG759,Data!AE756)))</f>
        <v>1.27256520122996</v>
      </c>
      <c r="O755">
        <f>IF(Transport!$H$4="Multi-unit Residential",Data!O756,IF(Transport!$H$4="Education",Data!AW756,IF(Transport!$H$4="Mixed-use Building",AH759,Data!AF756)))</f>
        <v>175.26616379999999</v>
      </c>
      <c r="P755">
        <f>IF(Transport!$H$4="Multi-unit Residential",Data!P756,IF(Transport!$H$4="Education",Data!AX756,IF(Transport!$H$4="Mixed-use Building",AI759,Data!AG756)))</f>
        <v>-37.746454880000002</v>
      </c>
    </row>
    <row r="756" spans="1:16" x14ac:dyDescent="0.55000000000000004">
      <c r="A756">
        <f>IF(Transport!$H$4="Multi-unit Residential",Data!A757,IF(Transport!$H$4="Education",Data!AI757,IF(Transport!$H$4="Mixed-use Building",T760,Data!R757)))</f>
        <v>176700</v>
      </c>
      <c r="B756" t="str">
        <f>IF(Transport!$H$4="Multi-unit Residential",Data!B757,IF(Transport!$H$4="Education",Data!AJ757,IF(Transport!$H$4="Mixed-use Building",U760,Data!S757)))</f>
        <v>St James</v>
      </c>
      <c r="C756" t="str">
        <f>IF(Transport!$H$4="Multi-unit Residential",Data!C757,IF(Transport!$H$4="Education",Data!AK757,IF(Transport!$H$4="Mixed-use Building",V760,Data!T757)))</f>
        <v>New Zealand</v>
      </c>
      <c r="D756">
        <f>IF(Transport!$H$4="Multi-unit Residential",Data!D757,IF(Transport!$H$4="Education",Data!AL757,IF(Transport!$H$4="Mixed-use Building",W760,Data!U757)))</f>
        <v>0</v>
      </c>
      <c r="E756">
        <f>IF(Transport!$H$4="Multi-unit Residential",Data!E757,IF(Transport!$H$4="Education",Data!AM757,IF(Transport!$H$4="Mixed-use Building",X760,Data!V757)))</f>
        <v>0</v>
      </c>
      <c r="F756">
        <f>IF(Transport!$H$4="Multi-unit Residential",Data!F757,IF(Transport!$H$4="Education",Data!AN757,IF(Transport!$H$4="Mixed-use Building",Y760,Data!W757)))</f>
        <v>0</v>
      </c>
      <c r="G756">
        <f>IF(Transport!$H$4="Multi-unit Residential",Data!G757,IF(Transport!$H$4="Education",Data!AO757,IF(Transport!$H$4="Mixed-use Building",Z760,Data!X757)))</f>
        <v>0</v>
      </c>
      <c r="H756">
        <f>IF(Transport!$H$4="Multi-unit Residential",Data!H757,IF(Transport!$H$4="Education",Data!AP757,IF(Transport!$H$4="Mixed-use Building",AA760,Data!Y757)))</f>
        <v>1</v>
      </c>
      <c r="I756">
        <f>IF(Transport!$H$4="Multi-unit Residential",Data!I757,IF(Transport!$H$4="Education",Data!AQ757,IF(Transport!$H$4="Mixed-use Building",AB760,Data!Z757)))</f>
        <v>0</v>
      </c>
      <c r="J756">
        <f>IF(Transport!$H$4="Multi-unit Residential",Data!J757,IF(Transport!$H$4="Education",Data!AR757,IF(Transport!$H$4="Mixed-use Building",AC760,Data!AA757)))</f>
        <v>0</v>
      </c>
      <c r="K756">
        <f>IF(Transport!$H$4="Multi-unit Residential",Data!K757,IF(Transport!$H$4="Education",Data!AS757,IF(Transport!$H$4="Mixed-use Building",AD760,Data!AB757)))</f>
        <v>0</v>
      </c>
      <c r="L756">
        <f>IF(Transport!$H$4="Multi-unit Residential",Data!L757,IF(Transport!$H$4="Education",Data!AT757,IF(Transport!$H$4="Mixed-use Building",AE760,Data!AC757)))</f>
        <v>0</v>
      </c>
      <c r="M756">
        <f>IF(Transport!$H$4="Multi-unit Residential",Data!M757,IF(Transport!$H$4="Education",Data!AU757,IF(Transport!$H$4="Mixed-use Building",AF760,Data!AD757)))</f>
        <v>0.02</v>
      </c>
      <c r="N756">
        <f>IF(Transport!$H$4="Multi-unit Residential",Data!N757,IF(Transport!$H$4="Education",Data!AV757,IF(Transport!$H$4="Mixed-use Building",AG760,Data!AE757)))</f>
        <v>0.54666243225661204</v>
      </c>
      <c r="O756">
        <f>IF(Transport!$H$4="Multi-unit Residential",Data!O757,IF(Transport!$H$4="Education",Data!AW757,IF(Transport!$H$4="Mixed-use Building",AH760,Data!AF757)))</f>
        <v>175.28384879999999</v>
      </c>
      <c r="P756">
        <f>IF(Transport!$H$4="Multi-unit Residential",Data!P757,IF(Transport!$H$4="Education",Data!AX757,IF(Transport!$H$4="Mixed-use Building",AI760,Data!AG757)))</f>
        <v>-37.735722549999998</v>
      </c>
    </row>
    <row r="757" spans="1:16" x14ac:dyDescent="0.55000000000000004">
      <c r="A757">
        <f>IF(Transport!$H$4="Multi-unit Residential",Data!A758,IF(Transport!$H$4="Education",Data!AI758,IF(Transport!$H$4="Mixed-use Building",T761,Data!R758)))</f>
        <v>176800</v>
      </c>
      <c r="B757" t="str">
        <f>IF(Transport!$H$4="Multi-unit Residential",Data!B758,IF(Transport!$H$4="Education",Data!AJ758,IF(Transport!$H$4="Mixed-use Building",U761,Data!S758)))</f>
        <v>Crawshaw</v>
      </c>
      <c r="C757" t="str">
        <f>IF(Transport!$H$4="Multi-unit Residential",Data!C758,IF(Transport!$H$4="Education",Data!AK758,IF(Transport!$H$4="Mixed-use Building",V761,Data!T758)))</f>
        <v>New Zealand</v>
      </c>
      <c r="D757">
        <f>IF(Transport!$H$4="Multi-unit Residential",Data!D758,IF(Transport!$H$4="Education",Data!AL758,IF(Transport!$H$4="Mixed-use Building",W761,Data!U758)))</f>
        <v>0</v>
      </c>
      <c r="E757">
        <f>IF(Transport!$H$4="Multi-unit Residential",Data!E758,IF(Transport!$H$4="Education",Data!AM758,IF(Transport!$H$4="Mixed-use Building",X761,Data!V758)))</f>
        <v>0</v>
      </c>
      <c r="F757">
        <f>IF(Transport!$H$4="Multi-unit Residential",Data!F758,IF(Transport!$H$4="Education",Data!AN758,IF(Transport!$H$4="Mixed-use Building",Y761,Data!W758)))</f>
        <v>0</v>
      </c>
      <c r="G757">
        <f>IF(Transport!$H$4="Multi-unit Residential",Data!G758,IF(Transport!$H$4="Education",Data!AO758,IF(Transport!$H$4="Mixed-use Building",Z761,Data!X758)))</f>
        <v>0</v>
      </c>
      <c r="H757">
        <f>IF(Transport!$H$4="Multi-unit Residential",Data!H758,IF(Transport!$H$4="Education",Data!AP758,IF(Transport!$H$4="Mixed-use Building",AA761,Data!Y758)))</f>
        <v>0</v>
      </c>
      <c r="I757">
        <f>IF(Transport!$H$4="Multi-unit Residential",Data!I758,IF(Transport!$H$4="Education",Data!AQ758,IF(Transport!$H$4="Mixed-use Building",AB761,Data!Z758)))</f>
        <v>0</v>
      </c>
      <c r="J757">
        <f>IF(Transport!$H$4="Multi-unit Residential",Data!J758,IF(Transport!$H$4="Education",Data!AR758,IF(Transport!$H$4="Mixed-use Building",AC761,Data!AA758)))</f>
        <v>0</v>
      </c>
      <c r="K757">
        <f>IF(Transport!$H$4="Multi-unit Residential",Data!K758,IF(Transport!$H$4="Education",Data!AS758,IF(Transport!$H$4="Mixed-use Building",AD761,Data!AB758)))</f>
        <v>0</v>
      </c>
      <c r="L757">
        <f>IF(Transport!$H$4="Multi-unit Residential",Data!L758,IF(Transport!$H$4="Education",Data!AT758,IF(Transport!$H$4="Mixed-use Building",AE761,Data!AC758)))</f>
        <v>1</v>
      </c>
      <c r="M757">
        <f>IF(Transport!$H$4="Multi-unit Residential",Data!M758,IF(Transport!$H$4="Education",Data!AU758,IF(Transport!$H$4="Mixed-use Building",AF761,Data!AD758)))</f>
        <v>0.02</v>
      </c>
      <c r="N757" t="str">
        <f>IF(Transport!$H$4="Multi-unit Residential",Data!N758,IF(Transport!$H$4="Education",Data!AV758,IF(Transport!$H$4="Mixed-use Building",AG761,Data!AE758)))</f>
        <v>?</v>
      </c>
      <c r="O757">
        <f>IF(Transport!$H$4="Multi-unit Residential",Data!O758,IF(Transport!$H$4="Education",Data!AW758,IF(Transport!$H$4="Mixed-use Building",AH761,Data!AF758)))</f>
        <v>175.23499749999999</v>
      </c>
      <c r="P757">
        <f>IF(Transport!$H$4="Multi-unit Residential",Data!P758,IF(Transport!$H$4="Education",Data!AX758,IF(Transport!$H$4="Mixed-use Building",AI761,Data!AG758)))</f>
        <v>-37.77209972</v>
      </c>
    </row>
    <row r="758" spans="1:16" x14ac:dyDescent="0.55000000000000004">
      <c r="A758">
        <f>IF(Transport!$H$4="Multi-unit Residential",Data!A759,IF(Transport!$H$4="Education",Data!AI759,IF(Transport!$H$4="Mixed-use Building",T762,Data!R759)))</f>
        <v>176900</v>
      </c>
      <c r="B758" t="str">
        <f>IF(Transport!$H$4="Multi-unit Residential",Data!B759,IF(Transport!$H$4="Education",Data!AJ759,IF(Transport!$H$4="Mixed-use Building",U762,Data!S759)))</f>
        <v>Huntington</v>
      </c>
      <c r="C758" t="str">
        <f>IF(Transport!$H$4="Multi-unit Residential",Data!C759,IF(Transport!$H$4="Education",Data!AK759,IF(Transport!$H$4="Mixed-use Building",V762,Data!T759)))</f>
        <v>New Zealand</v>
      </c>
      <c r="D758">
        <f>IF(Transport!$H$4="Multi-unit Residential",Data!D759,IF(Transport!$H$4="Education",Data!AL759,IF(Transport!$H$4="Mixed-use Building",W762,Data!U759)))</f>
        <v>0</v>
      </c>
      <c r="E758">
        <f>IF(Transport!$H$4="Multi-unit Residential",Data!E759,IF(Transport!$H$4="Education",Data!AM759,IF(Transport!$H$4="Mixed-use Building",X762,Data!V759)))</f>
        <v>0</v>
      </c>
      <c r="F758">
        <f>IF(Transport!$H$4="Multi-unit Residential",Data!F759,IF(Transport!$H$4="Education",Data!AN759,IF(Transport!$H$4="Mixed-use Building",Y762,Data!W759)))</f>
        <v>0</v>
      </c>
      <c r="G758">
        <f>IF(Transport!$H$4="Multi-unit Residential",Data!G759,IF(Transport!$H$4="Education",Data!AO759,IF(Transport!$H$4="Mixed-use Building",Z762,Data!X759)))</f>
        <v>0</v>
      </c>
      <c r="H758">
        <f>IF(Transport!$H$4="Multi-unit Residential",Data!H759,IF(Transport!$H$4="Education",Data!AP759,IF(Transport!$H$4="Mixed-use Building",AA762,Data!Y759)))</f>
        <v>1</v>
      </c>
      <c r="I758">
        <f>IF(Transport!$H$4="Multi-unit Residential",Data!I759,IF(Transport!$H$4="Education",Data!AQ759,IF(Transport!$H$4="Mixed-use Building",AB762,Data!Z759)))</f>
        <v>0</v>
      </c>
      <c r="J758">
        <f>IF(Transport!$H$4="Multi-unit Residential",Data!J759,IF(Transport!$H$4="Education",Data!AR759,IF(Transport!$H$4="Mixed-use Building",AC762,Data!AA759)))</f>
        <v>0</v>
      </c>
      <c r="K758">
        <f>IF(Transport!$H$4="Multi-unit Residential",Data!K759,IF(Transport!$H$4="Education",Data!AS759,IF(Transport!$H$4="Mixed-use Building",AD762,Data!AB759)))</f>
        <v>0</v>
      </c>
      <c r="L758">
        <f>IF(Transport!$H$4="Multi-unit Residential",Data!L759,IF(Transport!$H$4="Education",Data!AT759,IF(Transport!$H$4="Mixed-use Building",AE762,Data!AC759)))</f>
        <v>0</v>
      </c>
      <c r="M758">
        <f>IF(Transport!$H$4="Multi-unit Residential",Data!M759,IF(Transport!$H$4="Education",Data!AU759,IF(Transport!$H$4="Mixed-use Building",AF762,Data!AD759)))</f>
        <v>0.02</v>
      </c>
      <c r="N758" t="str">
        <f>IF(Transport!$H$4="Multi-unit Residential",Data!N759,IF(Transport!$H$4="Education",Data!AV759,IF(Transport!$H$4="Mixed-use Building",AG762,Data!AE759)))</f>
        <v>?</v>
      </c>
      <c r="O758">
        <f>IF(Transport!$H$4="Multi-unit Residential",Data!O759,IF(Transport!$H$4="Education",Data!AW759,IF(Transport!$H$4="Mixed-use Building",AH762,Data!AF759)))</f>
        <v>175.2837203</v>
      </c>
      <c r="P758">
        <f>IF(Transport!$H$4="Multi-unit Residential",Data!P759,IF(Transport!$H$4="Education",Data!AX759,IF(Transport!$H$4="Mixed-use Building",AI762,Data!AG759)))</f>
        <v>-37.743741040000003</v>
      </c>
    </row>
    <row r="759" spans="1:16" x14ac:dyDescent="0.55000000000000004">
      <c r="A759">
        <f>IF(Transport!$H$4="Multi-unit Residential",Data!A760,IF(Transport!$H$4="Education",Data!AI760,IF(Transport!$H$4="Mixed-use Building",T763,Data!R760)))</f>
        <v>177000</v>
      </c>
      <c r="B759" t="str">
        <f>IF(Transport!$H$4="Multi-unit Residential",Data!B760,IF(Transport!$H$4="Education",Data!AJ760,IF(Transport!$H$4="Mixed-use Building",U763,Data!S760)))</f>
        <v>Western Heights (Hamilton City)</v>
      </c>
      <c r="C759" t="str">
        <f>IF(Transport!$H$4="Multi-unit Residential",Data!C760,IF(Transport!$H$4="Education",Data!AK760,IF(Transport!$H$4="Mixed-use Building",V763,Data!T760)))</f>
        <v>New Zealand</v>
      </c>
      <c r="D759">
        <f>IF(Transport!$H$4="Multi-unit Residential",Data!D760,IF(Transport!$H$4="Education",Data!AL760,IF(Transport!$H$4="Mixed-use Building",W763,Data!U760)))</f>
        <v>0</v>
      </c>
      <c r="E759">
        <f>IF(Transport!$H$4="Multi-unit Residential",Data!E760,IF(Transport!$H$4="Education",Data!AM760,IF(Transport!$H$4="Mixed-use Building",X763,Data!V760)))</f>
        <v>0</v>
      </c>
      <c r="F759">
        <f>IF(Transport!$H$4="Multi-unit Residential",Data!F760,IF(Transport!$H$4="Education",Data!AN760,IF(Transport!$H$4="Mixed-use Building",Y763,Data!W760)))</f>
        <v>0</v>
      </c>
      <c r="G759">
        <f>IF(Transport!$H$4="Multi-unit Residential",Data!G760,IF(Transport!$H$4="Education",Data!AO760,IF(Transport!$H$4="Mixed-use Building",Z763,Data!X760)))</f>
        <v>0</v>
      </c>
      <c r="H759">
        <f>IF(Transport!$H$4="Multi-unit Residential",Data!H760,IF(Transport!$H$4="Education",Data!AP760,IF(Transport!$H$4="Mixed-use Building",AA763,Data!Y760)))</f>
        <v>1</v>
      </c>
      <c r="I759">
        <f>IF(Transport!$H$4="Multi-unit Residential",Data!I760,IF(Transport!$H$4="Education",Data!AQ760,IF(Transport!$H$4="Mixed-use Building",AB763,Data!Z760)))</f>
        <v>0</v>
      </c>
      <c r="J759">
        <f>IF(Transport!$H$4="Multi-unit Residential",Data!J760,IF(Transport!$H$4="Education",Data!AR760,IF(Transport!$H$4="Mixed-use Building",AC763,Data!AA760)))</f>
        <v>0</v>
      </c>
      <c r="K759">
        <f>IF(Transport!$H$4="Multi-unit Residential",Data!K760,IF(Transport!$H$4="Education",Data!AS760,IF(Transport!$H$4="Mixed-use Building",AD763,Data!AB760)))</f>
        <v>0</v>
      </c>
      <c r="L759">
        <f>IF(Transport!$H$4="Multi-unit Residential",Data!L760,IF(Transport!$H$4="Education",Data!AT760,IF(Transport!$H$4="Mixed-use Building",AE763,Data!AC760)))</f>
        <v>0</v>
      </c>
      <c r="M759">
        <f>IF(Transport!$H$4="Multi-unit Residential",Data!M760,IF(Transport!$H$4="Education",Data!AU760,IF(Transport!$H$4="Mixed-use Building",AF763,Data!AD760)))</f>
        <v>0.02</v>
      </c>
      <c r="N759" t="str">
        <f>IF(Transport!$H$4="Multi-unit Residential",Data!N760,IF(Transport!$H$4="Education",Data!AV760,IF(Transport!$H$4="Mixed-use Building",AG763,Data!AE760)))</f>
        <v>?</v>
      </c>
      <c r="O759">
        <f>IF(Transport!$H$4="Multi-unit Residential",Data!O760,IF(Transport!$H$4="Education",Data!AW760,IF(Transport!$H$4="Mixed-use Building",AH763,Data!AF760)))</f>
        <v>175.22663969999999</v>
      </c>
      <c r="P759">
        <f>IF(Transport!$H$4="Multi-unit Residential",Data!P760,IF(Transport!$H$4="Education",Data!AX760,IF(Transport!$H$4="Mixed-use Building",AI763,Data!AG760)))</f>
        <v>-37.785285809999998</v>
      </c>
    </row>
    <row r="760" spans="1:16" x14ac:dyDescent="0.55000000000000004">
      <c r="A760">
        <f>IF(Transport!$H$4="Multi-unit Residential",Data!A761,IF(Transport!$H$4="Education",Data!AI761,IF(Transport!$H$4="Mixed-use Building",T764,Data!R761)))</f>
        <v>177100</v>
      </c>
      <c r="B760" t="str">
        <f>IF(Transport!$H$4="Multi-unit Residential",Data!B761,IF(Transport!$H$4="Education",Data!AJ761,IF(Transport!$H$4="Mixed-use Building",U764,Data!S761)))</f>
        <v>Nawton West</v>
      </c>
      <c r="C760" t="str">
        <f>IF(Transport!$H$4="Multi-unit Residential",Data!C761,IF(Transport!$H$4="Education",Data!AK761,IF(Transport!$H$4="Mixed-use Building",V764,Data!T761)))</f>
        <v>New Zealand</v>
      </c>
      <c r="D760">
        <f>IF(Transport!$H$4="Multi-unit Residential",Data!D761,IF(Transport!$H$4="Education",Data!AL761,IF(Transport!$H$4="Mixed-use Building",W764,Data!U761)))</f>
        <v>0</v>
      </c>
      <c r="E760">
        <f>IF(Transport!$H$4="Multi-unit Residential",Data!E761,IF(Transport!$H$4="Education",Data!AM761,IF(Transport!$H$4="Mixed-use Building",X764,Data!V761)))</f>
        <v>0</v>
      </c>
      <c r="F760">
        <f>IF(Transport!$H$4="Multi-unit Residential",Data!F761,IF(Transport!$H$4="Education",Data!AN761,IF(Transport!$H$4="Mixed-use Building",Y764,Data!W761)))</f>
        <v>0</v>
      </c>
      <c r="G760">
        <f>IF(Transport!$H$4="Multi-unit Residential",Data!G761,IF(Transport!$H$4="Education",Data!AO761,IF(Transport!$H$4="Mixed-use Building",Z764,Data!X761)))</f>
        <v>0</v>
      </c>
      <c r="H760">
        <f>IF(Transport!$H$4="Multi-unit Residential",Data!H761,IF(Transport!$H$4="Education",Data!AP761,IF(Transport!$H$4="Mixed-use Building",AA764,Data!Y761)))</f>
        <v>1</v>
      </c>
      <c r="I760">
        <f>IF(Transport!$H$4="Multi-unit Residential",Data!I761,IF(Transport!$H$4="Education",Data!AQ761,IF(Transport!$H$4="Mixed-use Building",AB764,Data!Z761)))</f>
        <v>0</v>
      </c>
      <c r="J760">
        <f>IF(Transport!$H$4="Multi-unit Residential",Data!J761,IF(Transport!$H$4="Education",Data!AR761,IF(Transport!$H$4="Mixed-use Building",AC764,Data!AA761)))</f>
        <v>0</v>
      </c>
      <c r="K760">
        <f>IF(Transport!$H$4="Multi-unit Residential",Data!K761,IF(Transport!$H$4="Education",Data!AS761,IF(Transport!$H$4="Mixed-use Building",AD764,Data!AB761)))</f>
        <v>0</v>
      </c>
      <c r="L760">
        <f>IF(Transport!$H$4="Multi-unit Residential",Data!L761,IF(Transport!$H$4="Education",Data!AT761,IF(Transport!$H$4="Mixed-use Building",AE764,Data!AC761)))</f>
        <v>0</v>
      </c>
      <c r="M760">
        <f>IF(Transport!$H$4="Multi-unit Residential",Data!M761,IF(Transport!$H$4="Education",Data!AU761,IF(Transport!$H$4="Mixed-use Building",AF764,Data!AD761)))</f>
        <v>0.02</v>
      </c>
      <c r="N760" t="str">
        <f>IF(Transport!$H$4="Multi-unit Residential",Data!N761,IF(Transport!$H$4="Education",Data!AV761,IF(Transport!$H$4="Mixed-use Building",AG764,Data!AE761)))</f>
        <v>?</v>
      </c>
      <c r="O760">
        <f>IF(Transport!$H$4="Multi-unit Residential",Data!O761,IF(Transport!$H$4="Education",Data!AW761,IF(Transport!$H$4="Mixed-use Building",AH764,Data!AF761)))</f>
        <v>175.23140669999901</v>
      </c>
      <c r="P760">
        <f>IF(Transport!$H$4="Multi-unit Residential",Data!P761,IF(Transport!$H$4="Education",Data!AX761,IF(Transport!$H$4="Mixed-use Building",AI764,Data!AG761)))</f>
        <v>-37.781306890000003</v>
      </c>
    </row>
    <row r="761" spans="1:16" x14ac:dyDescent="0.55000000000000004">
      <c r="A761">
        <f>IF(Transport!$H$4="Multi-unit Residential",Data!A762,IF(Transport!$H$4="Education",Data!AI762,IF(Transport!$H$4="Mixed-use Building",T765,Data!R762)))</f>
        <v>177200</v>
      </c>
      <c r="B761" t="str">
        <f>IF(Transport!$H$4="Multi-unit Residential",Data!B762,IF(Transport!$H$4="Education",Data!AJ762,IF(Transport!$H$4="Mixed-use Building",U765,Data!S762)))</f>
        <v>Nawton East</v>
      </c>
      <c r="C761" t="str">
        <f>IF(Transport!$H$4="Multi-unit Residential",Data!C762,IF(Transport!$H$4="Education",Data!AK762,IF(Transport!$H$4="Mixed-use Building",V765,Data!T762)))</f>
        <v>New Zealand</v>
      </c>
      <c r="D761">
        <f>IF(Transport!$H$4="Multi-unit Residential",Data!D762,IF(Transport!$H$4="Education",Data!AL762,IF(Transport!$H$4="Mixed-use Building",W765,Data!U762)))</f>
        <v>0</v>
      </c>
      <c r="E761">
        <f>IF(Transport!$H$4="Multi-unit Residential",Data!E762,IF(Transport!$H$4="Education",Data!AM762,IF(Transport!$H$4="Mixed-use Building",X765,Data!V762)))</f>
        <v>0</v>
      </c>
      <c r="F761">
        <f>IF(Transport!$H$4="Multi-unit Residential",Data!F762,IF(Transport!$H$4="Education",Data!AN762,IF(Transport!$H$4="Mixed-use Building",Y765,Data!W762)))</f>
        <v>0</v>
      </c>
      <c r="G761">
        <f>IF(Transport!$H$4="Multi-unit Residential",Data!G762,IF(Transport!$H$4="Education",Data!AO762,IF(Transport!$H$4="Mixed-use Building",Z765,Data!X762)))</f>
        <v>0</v>
      </c>
      <c r="H761">
        <f>IF(Transport!$H$4="Multi-unit Residential",Data!H762,IF(Transport!$H$4="Education",Data!AP762,IF(Transport!$H$4="Mixed-use Building",AA765,Data!Y762)))</f>
        <v>1</v>
      </c>
      <c r="I761">
        <f>IF(Transport!$H$4="Multi-unit Residential",Data!I762,IF(Transport!$H$4="Education",Data!AQ762,IF(Transport!$H$4="Mixed-use Building",AB765,Data!Z762)))</f>
        <v>0</v>
      </c>
      <c r="J761">
        <f>IF(Transport!$H$4="Multi-unit Residential",Data!J762,IF(Transport!$H$4="Education",Data!AR762,IF(Transport!$H$4="Mixed-use Building",AC765,Data!AA762)))</f>
        <v>0</v>
      </c>
      <c r="K761">
        <f>IF(Transport!$H$4="Multi-unit Residential",Data!K762,IF(Transport!$H$4="Education",Data!AS762,IF(Transport!$H$4="Mixed-use Building",AD765,Data!AB762)))</f>
        <v>0</v>
      </c>
      <c r="L761">
        <f>IF(Transport!$H$4="Multi-unit Residential",Data!L762,IF(Transport!$H$4="Education",Data!AT762,IF(Transport!$H$4="Mixed-use Building",AE765,Data!AC762)))</f>
        <v>0</v>
      </c>
      <c r="M761">
        <f>IF(Transport!$H$4="Multi-unit Residential",Data!M762,IF(Transport!$H$4="Education",Data!AU762,IF(Transport!$H$4="Mixed-use Building",AF765,Data!AD762)))</f>
        <v>0.02</v>
      </c>
      <c r="N761">
        <f>IF(Transport!$H$4="Multi-unit Residential",Data!N762,IF(Transport!$H$4="Education",Data!AV762,IF(Transport!$H$4="Mixed-use Building",AG765,Data!AE762)))</f>
        <v>3.8636862645415202</v>
      </c>
      <c r="O761">
        <f>IF(Transport!$H$4="Multi-unit Residential",Data!O762,IF(Transport!$H$4="Education",Data!AW762,IF(Transport!$H$4="Mixed-use Building",AH765,Data!AF762)))</f>
        <v>175.24016979999999</v>
      </c>
      <c r="P761">
        <f>IF(Transport!$H$4="Multi-unit Residential",Data!P762,IF(Transport!$H$4="Education",Data!AX762,IF(Transport!$H$4="Mixed-use Building",AI765,Data!AG762)))</f>
        <v>-37.779620049999998</v>
      </c>
    </row>
    <row r="762" spans="1:16" x14ac:dyDescent="0.55000000000000004">
      <c r="A762">
        <f>IF(Transport!$H$4="Multi-unit Residential",Data!A763,IF(Transport!$H$4="Education",Data!AI763,IF(Transport!$H$4="Mixed-use Building",T766,Data!R763)))</f>
        <v>177300</v>
      </c>
      <c r="B762" t="str">
        <f>IF(Transport!$H$4="Multi-unit Residential",Data!B763,IF(Transport!$H$4="Education",Data!AJ763,IF(Transport!$H$4="Mixed-use Building",U766,Data!S763)))</f>
        <v>Chartwell</v>
      </c>
      <c r="C762" t="str">
        <f>IF(Transport!$H$4="Multi-unit Residential",Data!C763,IF(Transport!$H$4="Education",Data!AK763,IF(Transport!$H$4="Mixed-use Building",V766,Data!T763)))</f>
        <v>New Zealand</v>
      </c>
      <c r="D762">
        <f>IF(Transport!$H$4="Multi-unit Residential",Data!D763,IF(Transport!$H$4="Education",Data!AL763,IF(Transport!$H$4="Mixed-use Building",W766,Data!U763)))</f>
        <v>0</v>
      </c>
      <c r="E762">
        <f>IF(Transport!$H$4="Multi-unit Residential",Data!E763,IF(Transport!$H$4="Education",Data!AM763,IF(Transport!$H$4="Mixed-use Building",X766,Data!V763)))</f>
        <v>0</v>
      </c>
      <c r="F762">
        <f>IF(Transport!$H$4="Multi-unit Residential",Data!F763,IF(Transport!$H$4="Education",Data!AN763,IF(Transport!$H$4="Mixed-use Building",Y766,Data!W763)))</f>
        <v>0</v>
      </c>
      <c r="G762">
        <f>IF(Transport!$H$4="Multi-unit Residential",Data!G763,IF(Transport!$H$4="Education",Data!AO763,IF(Transport!$H$4="Mixed-use Building",Z766,Data!X763)))</f>
        <v>0</v>
      </c>
      <c r="H762">
        <f>IF(Transport!$H$4="Multi-unit Residential",Data!H763,IF(Transport!$H$4="Education",Data!AP763,IF(Transport!$H$4="Mixed-use Building",AA766,Data!Y763)))</f>
        <v>0.92</v>
      </c>
      <c r="I762">
        <f>IF(Transport!$H$4="Multi-unit Residential",Data!I763,IF(Transport!$H$4="Education",Data!AQ763,IF(Transport!$H$4="Mixed-use Building",AB766,Data!Z763)))</f>
        <v>0</v>
      </c>
      <c r="J762">
        <f>IF(Transport!$H$4="Multi-unit Residential",Data!J763,IF(Transport!$H$4="Education",Data!AR763,IF(Transport!$H$4="Mixed-use Building",AC766,Data!AA763)))</f>
        <v>0</v>
      </c>
      <c r="K762">
        <f>IF(Transport!$H$4="Multi-unit Residential",Data!K763,IF(Transport!$H$4="Education",Data!AS763,IF(Transport!$H$4="Mixed-use Building",AD766,Data!AB763)))</f>
        <v>0</v>
      </c>
      <c r="L762">
        <f>IF(Transport!$H$4="Multi-unit Residential",Data!L763,IF(Transport!$H$4="Education",Data!AT763,IF(Transport!$H$4="Mixed-use Building",AE766,Data!AC763)))</f>
        <v>0.08</v>
      </c>
      <c r="M762">
        <f>IF(Transport!$H$4="Multi-unit Residential",Data!M763,IF(Transport!$H$4="Education",Data!AU763,IF(Transport!$H$4="Mixed-use Building",AF766,Data!AD763)))</f>
        <v>0.02</v>
      </c>
      <c r="N762">
        <f>IF(Transport!$H$4="Multi-unit Residential",Data!N763,IF(Transport!$H$4="Education",Data!AV763,IF(Transport!$H$4="Mixed-use Building",AG766,Data!AE763)))</f>
        <v>3.0716145759712501</v>
      </c>
      <c r="O762">
        <f>IF(Transport!$H$4="Multi-unit Residential",Data!O763,IF(Transport!$H$4="Education",Data!AW763,IF(Transport!$H$4="Mixed-use Building",AH766,Data!AF763)))</f>
        <v>175.27716939999999</v>
      </c>
      <c r="P762">
        <f>IF(Transport!$H$4="Multi-unit Residential",Data!P763,IF(Transport!$H$4="Education",Data!AX763,IF(Transport!$H$4="Mixed-use Building",AI766,Data!AG763)))</f>
        <v>-37.754011030000001</v>
      </c>
    </row>
    <row r="763" spans="1:16" x14ac:dyDescent="0.55000000000000004">
      <c r="A763">
        <f>IF(Transport!$H$4="Multi-unit Residential",Data!A764,IF(Transport!$H$4="Education",Data!AI764,IF(Transport!$H$4="Mixed-use Building",T767,Data!R764)))</f>
        <v>177400</v>
      </c>
      <c r="B763" t="str">
        <f>IF(Transport!$H$4="Multi-unit Residential",Data!B764,IF(Transport!$H$4="Education",Data!AJ764,IF(Transport!$H$4="Mixed-use Building",U767,Data!S764)))</f>
        <v>Forest Lake (Hamilton City)</v>
      </c>
      <c r="C763" t="str">
        <f>IF(Transport!$H$4="Multi-unit Residential",Data!C764,IF(Transport!$H$4="Education",Data!AK764,IF(Transport!$H$4="Mixed-use Building",V767,Data!T764)))</f>
        <v>New Zealand</v>
      </c>
      <c r="D763">
        <f>IF(Transport!$H$4="Multi-unit Residential",Data!D764,IF(Transport!$H$4="Education",Data!AL764,IF(Transport!$H$4="Mixed-use Building",W767,Data!U764)))</f>
        <v>0</v>
      </c>
      <c r="E763">
        <f>IF(Transport!$H$4="Multi-unit Residential",Data!E764,IF(Transport!$H$4="Education",Data!AM764,IF(Transport!$H$4="Mixed-use Building",X767,Data!V764)))</f>
        <v>0</v>
      </c>
      <c r="F763">
        <f>IF(Transport!$H$4="Multi-unit Residential",Data!F764,IF(Transport!$H$4="Education",Data!AN764,IF(Transport!$H$4="Mixed-use Building",Y767,Data!W764)))</f>
        <v>0</v>
      </c>
      <c r="G763">
        <f>IF(Transport!$H$4="Multi-unit Residential",Data!G764,IF(Transport!$H$4="Education",Data!AO764,IF(Transport!$H$4="Mixed-use Building",Z767,Data!X764)))</f>
        <v>0</v>
      </c>
      <c r="H763">
        <f>IF(Transport!$H$4="Multi-unit Residential",Data!H764,IF(Transport!$H$4="Education",Data!AP764,IF(Transport!$H$4="Mixed-use Building",AA767,Data!Y764)))</f>
        <v>1</v>
      </c>
      <c r="I763">
        <f>IF(Transport!$H$4="Multi-unit Residential",Data!I764,IF(Transport!$H$4="Education",Data!AQ764,IF(Transport!$H$4="Mixed-use Building",AB767,Data!Z764)))</f>
        <v>0</v>
      </c>
      <c r="J763">
        <f>IF(Transport!$H$4="Multi-unit Residential",Data!J764,IF(Transport!$H$4="Education",Data!AR764,IF(Transport!$H$4="Mixed-use Building",AC767,Data!AA764)))</f>
        <v>0</v>
      </c>
      <c r="K763">
        <f>IF(Transport!$H$4="Multi-unit Residential",Data!K764,IF(Transport!$H$4="Education",Data!AS764,IF(Transport!$H$4="Mixed-use Building",AD767,Data!AB764)))</f>
        <v>0</v>
      </c>
      <c r="L763">
        <f>IF(Transport!$H$4="Multi-unit Residential",Data!L764,IF(Transport!$H$4="Education",Data!AT764,IF(Transport!$H$4="Mixed-use Building",AE767,Data!AC764)))</f>
        <v>0</v>
      </c>
      <c r="M763">
        <f>IF(Transport!$H$4="Multi-unit Residential",Data!M764,IF(Transport!$H$4="Education",Data!AU764,IF(Transport!$H$4="Mixed-use Building",AF767,Data!AD764)))</f>
        <v>0.02</v>
      </c>
      <c r="N763">
        <f>IF(Transport!$H$4="Multi-unit Residential",Data!N764,IF(Transport!$H$4="Education",Data!AV764,IF(Transport!$H$4="Mixed-use Building",AG767,Data!AE764)))</f>
        <v>2.0103421257553902</v>
      </c>
      <c r="O763">
        <f>IF(Transport!$H$4="Multi-unit Residential",Data!O764,IF(Transport!$H$4="Education",Data!AW764,IF(Transport!$H$4="Mixed-use Building",AH767,Data!AF764)))</f>
        <v>175.25290899999999</v>
      </c>
      <c r="P763">
        <f>IF(Transport!$H$4="Multi-unit Residential",Data!P764,IF(Transport!$H$4="Education",Data!AX764,IF(Transport!$H$4="Mixed-use Building",AI767,Data!AG764)))</f>
        <v>-37.77134221</v>
      </c>
    </row>
    <row r="764" spans="1:16" x14ac:dyDescent="0.55000000000000004">
      <c r="A764">
        <f>IF(Transport!$H$4="Multi-unit Residential",Data!A765,IF(Transport!$H$4="Education",Data!AI765,IF(Transport!$H$4="Mixed-use Building",T768,Data!R765)))</f>
        <v>177500</v>
      </c>
      <c r="B764" t="str">
        <f>IF(Transport!$H$4="Multi-unit Residential",Data!B765,IF(Transport!$H$4="Education",Data!AJ765,IF(Transport!$H$4="Mixed-use Building",U768,Data!S765)))</f>
        <v>Chedworth</v>
      </c>
      <c r="C764" t="str">
        <f>IF(Transport!$H$4="Multi-unit Residential",Data!C765,IF(Transport!$H$4="Education",Data!AK765,IF(Transport!$H$4="Mixed-use Building",V768,Data!T765)))</f>
        <v>New Zealand</v>
      </c>
      <c r="D764">
        <f>IF(Transport!$H$4="Multi-unit Residential",Data!D765,IF(Transport!$H$4="Education",Data!AL765,IF(Transport!$H$4="Mixed-use Building",W768,Data!U765)))</f>
        <v>0</v>
      </c>
      <c r="E764">
        <f>IF(Transport!$H$4="Multi-unit Residential",Data!E765,IF(Transport!$H$4="Education",Data!AM765,IF(Transport!$H$4="Mixed-use Building",X768,Data!V765)))</f>
        <v>0</v>
      </c>
      <c r="F764">
        <f>IF(Transport!$H$4="Multi-unit Residential",Data!F765,IF(Transport!$H$4="Education",Data!AN765,IF(Transport!$H$4="Mixed-use Building",Y768,Data!W765)))</f>
        <v>0</v>
      </c>
      <c r="G764">
        <f>IF(Transport!$H$4="Multi-unit Residential",Data!G765,IF(Transport!$H$4="Education",Data!AO765,IF(Transport!$H$4="Mixed-use Building",Z768,Data!X765)))</f>
        <v>0</v>
      </c>
      <c r="H764">
        <f>IF(Transport!$H$4="Multi-unit Residential",Data!H765,IF(Transport!$H$4="Education",Data!AP765,IF(Transport!$H$4="Mixed-use Building",AA768,Data!Y765)))</f>
        <v>1</v>
      </c>
      <c r="I764">
        <f>IF(Transport!$H$4="Multi-unit Residential",Data!I765,IF(Transport!$H$4="Education",Data!AQ765,IF(Transport!$H$4="Mixed-use Building",AB768,Data!Z765)))</f>
        <v>0</v>
      </c>
      <c r="J764">
        <f>IF(Transport!$H$4="Multi-unit Residential",Data!J765,IF(Transport!$H$4="Education",Data!AR765,IF(Transport!$H$4="Mixed-use Building",AC768,Data!AA765)))</f>
        <v>0</v>
      </c>
      <c r="K764">
        <f>IF(Transport!$H$4="Multi-unit Residential",Data!K765,IF(Transport!$H$4="Education",Data!AS765,IF(Transport!$H$4="Mixed-use Building",AD768,Data!AB765)))</f>
        <v>0</v>
      </c>
      <c r="L764">
        <f>IF(Transport!$H$4="Multi-unit Residential",Data!L765,IF(Transport!$H$4="Education",Data!AT765,IF(Transport!$H$4="Mixed-use Building",AE768,Data!AC765)))</f>
        <v>0</v>
      </c>
      <c r="M764">
        <f>IF(Transport!$H$4="Multi-unit Residential",Data!M765,IF(Transport!$H$4="Education",Data!AU765,IF(Transport!$H$4="Mixed-use Building",AF768,Data!AD765)))</f>
        <v>0.02</v>
      </c>
      <c r="N764">
        <f>IF(Transport!$H$4="Multi-unit Residential",Data!N765,IF(Transport!$H$4="Education",Data!AV765,IF(Transport!$H$4="Mixed-use Building",AG768,Data!AE765)))</f>
        <v>0.78656316857206399</v>
      </c>
      <c r="O764">
        <f>IF(Transport!$H$4="Multi-unit Residential",Data!O765,IF(Transport!$H$4="Education",Data!AW765,IF(Transport!$H$4="Mixed-use Building",AH768,Data!AF765)))</f>
        <v>175.28495139999899</v>
      </c>
      <c r="P764">
        <f>IF(Transport!$H$4="Multi-unit Residential",Data!P765,IF(Transport!$H$4="Education",Data!AX765,IF(Transport!$H$4="Mixed-use Building",AI768,Data!AG765)))</f>
        <v>-37.75074523</v>
      </c>
    </row>
    <row r="765" spans="1:16" x14ac:dyDescent="0.55000000000000004">
      <c r="A765">
        <f>IF(Transport!$H$4="Multi-unit Residential",Data!A766,IF(Transport!$H$4="Education",Data!AI766,IF(Transport!$H$4="Mixed-use Building",T769,Data!R766)))</f>
        <v>177600</v>
      </c>
      <c r="B765" t="str">
        <f>IF(Transport!$H$4="Multi-unit Residential",Data!B766,IF(Transport!$H$4="Education",Data!AJ766,IF(Transport!$H$4="Mixed-use Building",U769,Data!S766)))</f>
        <v>Beerescourt</v>
      </c>
      <c r="C765" t="str">
        <f>IF(Transport!$H$4="Multi-unit Residential",Data!C766,IF(Transport!$H$4="Education",Data!AK766,IF(Transport!$H$4="Mixed-use Building",V769,Data!T766)))</f>
        <v>New Zealand</v>
      </c>
      <c r="D765">
        <f>IF(Transport!$H$4="Multi-unit Residential",Data!D766,IF(Transport!$H$4="Education",Data!AL766,IF(Transport!$H$4="Mixed-use Building",W769,Data!U766)))</f>
        <v>0</v>
      </c>
      <c r="E765">
        <f>IF(Transport!$H$4="Multi-unit Residential",Data!E766,IF(Transport!$H$4="Education",Data!AM766,IF(Transport!$H$4="Mixed-use Building",X769,Data!V766)))</f>
        <v>0</v>
      </c>
      <c r="F765">
        <f>IF(Transport!$H$4="Multi-unit Residential",Data!F766,IF(Transport!$H$4="Education",Data!AN766,IF(Transport!$H$4="Mixed-use Building",Y769,Data!W766)))</f>
        <v>0</v>
      </c>
      <c r="G765">
        <f>IF(Transport!$H$4="Multi-unit Residential",Data!G766,IF(Transport!$H$4="Education",Data!AO766,IF(Transport!$H$4="Mixed-use Building",Z769,Data!X766)))</f>
        <v>0</v>
      </c>
      <c r="H765">
        <f>IF(Transport!$H$4="Multi-unit Residential",Data!H766,IF(Transport!$H$4="Education",Data!AP766,IF(Transport!$H$4="Mixed-use Building",AA769,Data!Y766)))</f>
        <v>1</v>
      </c>
      <c r="I765">
        <f>IF(Transport!$H$4="Multi-unit Residential",Data!I766,IF(Transport!$H$4="Education",Data!AQ766,IF(Transport!$H$4="Mixed-use Building",AB769,Data!Z766)))</f>
        <v>0</v>
      </c>
      <c r="J765">
        <f>IF(Transport!$H$4="Multi-unit Residential",Data!J766,IF(Transport!$H$4="Education",Data!AR766,IF(Transport!$H$4="Mixed-use Building",AC769,Data!AA766)))</f>
        <v>0</v>
      </c>
      <c r="K765">
        <f>IF(Transport!$H$4="Multi-unit Residential",Data!K766,IF(Transport!$H$4="Education",Data!AS766,IF(Transport!$H$4="Mixed-use Building",AD769,Data!AB766)))</f>
        <v>0</v>
      </c>
      <c r="L765">
        <f>IF(Transport!$H$4="Multi-unit Residential",Data!L766,IF(Transport!$H$4="Education",Data!AT766,IF(Transport!$H$4="Mixed-use Building",AE769,Data!AC766)))</f>
        <v>0</v>
      </c>
      <c r="M765">
        <f>IF(Transport!$H$4="Multi-unit Residential",Data!M766,IF(Transport!$H$4="Education",Data!AU766,IF(Transport!$H$4="Mixed-use Building",AF769,Data!AD766)))</f>
        <v>0.02</v>
      </c>
      <c r="N765">
        <f>IF(Transport!$H$4="Multi-unit Residential",Data!N766,IF(Transport!$H$4="Education",Data!AV766,IF(Transport!$H$4="Mixed-use Building",AG769,Data!AE766)))</f>
        <v>2.52295524412366</v>
      </c>
      <c r="O765">
        <f>IF(Transport!$H$4="Multi-unit Residential",Data!O766,IF(Transport!$H$4="Education",Data!AW766,IF(Transport!$H$4="Mixed-use Building",AH769,Data!AF766)))</f>
        <v>175.26235219999899</v>
      </c>
      <c r="P765">
        <f>IF(Transport!$H$4="Multi-unit Residential",Data!P766,IF(Transport!$H$4="Education",Data!AX766,IF(Transport!$H$4="Mixed-use Building",AI769,Data!AG766)))</f>
        <v>-37.766305930000001</v>
      </c>
    </row>
    <row r="766" spans="1:16" x14ac:dyDescent="0.55000000000000004">
      <c r="A766">
        <f>IF(Transport!$H$4="Multi-unit Residential",Data!A767,IF(Transport!$H$4="Education",Data!AI767,IF(Transport!$H$4="Mixed-use Building",T770,Data!R767)))</f>
        <v>177700</v>
      </c>
      <c r="B766" t="str">
        <f>IF(Transport!$H$4="Multi-unit Residential",Data!B767,IF(Transport!$H$4="Education",Data!AJ767,IF(Transport!$H$4="Mixed-use Building",U770,Data!S767)))</f>
        <v>Miropiko</v>
      </c>
      <c r="C766" t="str">
        <f>IF(Transport!$H$4="Multi-unit Residential",Data!C767,IF(Transport!$H$4="Education",Data!AK767,IF(Transport!$H$4="Mixed-use Building",V770,Data!T767)))</f>
        <v>New Zealand</v>
      </c>
      <c r="D766">
        <f>IF(Transport!$H$4="Multi-unit Residential",Data!D767,IF(Transport!$H$4="Education",Data!AL767,IF(Transport!$H$4="Mixed-use Building",W770,Data!U767)))</f>
        <v>0</v>
      </c>
      <c r="E766">
        <f>IF(Transport!$H$4="Multi-unit Residential",Data!E767,IF(Transport!$H$4="Education",Data!AM767,IF(Transport!$H$4="Mixed-use Building",X770,Data!V767)))</f>
        <v>0</v>
      </c>
      <c r="F766">
        <f>IF(Transport!$H$4="Multi-unit Residential",Data!F767,IF(Transport!$H$4="Education",Data!AN767,IF(Transport!$H$4="Mixed-use Building",Y770,Data!W767)))</f>
        <v>0</v>
      </c>
      <c r="G766">
        <f>IF(Transport!$H$4="Multi-unit Residential",Data!G767,IF(Transport!$H$4="Education",Data!AO767,IF(Transport!$H$4="Mixed-use Building",Z770,Data!X767)))</f>
        <v>0</v>
      </c>
      <c r="H766">
        <f>IF(Transport!$H$4="Multi-unit Residential",Data!H767,IF(Transport!$H$4="Education",Data!AP767,IF(Transport!$H$4="Mixed-use Building",AA770,Data!Y767)))</f>
        <v>0.94</v>
      </c>
      <c r="I766">
        <f>IF(Transport!$H$4="Multi-unit Residential",Data!I767,IF(Transport!$H$4="Education",Data!AQ767,IF(Transport!$H$4="Mixed-use Building",AB770,Data!Z767)))</f>
        <v>0</v>
      </c>
      <c r="J766">
        <f>IF(Transport!$H$4="Multi-unit Residential",Data!J767,IF(Transport!$H$4="Education",Data!AR767,IF(Transport!$H$4="Mixed-use Building",AC770,Data!AA767)))</f>
        <v>0</v>
      </c>
      <c r="K766">
        <f>IF(Transport!$H$4="Multi-unit Residential",Data!K767,IF(Transport!$H$4="Education",Data!AS767,IF(Transport!$H$4="Mixed-use Building",AD770,Data!AB767)))</f>
        <v>0</v>
      </c>
      <c r="L766">
        <f>IF(Transport!$H$4="Multi-unit Residential",Data!L767,IF(Transport!$H$4="Education",Data!AT767,IF(Transport!$H$4="Mixed-use Building",AE770,Data!AC767)))</f>
        <v>0.06</v>
      </c>
      <c r="M766">
        <f>IF(Transport!$H$4="Multi-unit Residential",Data!M767,IF(Transport!$H$4="Education",Data!AU767,IF(Transport!$H$4="Mixed-use Building",AF770,Data!AD767)))</f>
        <v>0.02</v>
      </c>
      <c r="N766">
        <f>IF(Transport!$H$4="Multi-unit Residential",Data!N767,IF(Transport!$H$4="Education",Data!AV767,IF(Transport!$H$4="Mixed-use Building",AG770,Data!AE767)))</f>
        <v>2.7654632401835002</v>
      </c>
      <c r="O766">
        <f>IF(Transport!$H$4="Multi-unit Residential",Data!O767,IF(Transport!$H$4="Education",Data!AW767,IF(Transport!$H$4="Mixed-use Building",AH770,Data!AF767)))</f>
        <v>175.27155730000001</v>
      </c>
      <c r="P766">
        <f>IF(Transport!$H$4="Multi-unit Residential",Data!P767,IF(Transport!$H$4="Education",Data!AX767,IF(Transport!$H$4="Mixed-use Building",AI770,Data!AG767)))</f>
        <v>-37.764638920000003</v>
      </c>
    </row>
    <row r="767" spans="1:16" x14ac:dyDescent="0.55000000000000004">
      <c r="A767">
        <f>IF(Transport!$H$4="Multi-unit Residential",Data!A768,IF(Transport!$H$4="Education",Data!AI768,IF(Transport!$H$4="Mixed-use Building",T771,Data!R768)))</f>
        <v>177800</v>
      </c>
      <c r="B767" t="str">
        <f>IF(Transport!$H$4="Multi-unit Residential",Data!B768,IF(Transport!$H$4="Education",Data!AJ768,IF(Transport!$H$4="Mixed-use Building",U771,Data!S768)))</f>
        <v>Porritt</v>
      </c>
      <c r="C767" t="str">
        <f>IF(Transport!$H$4="Multi-unit Residential",Data!C768,IF(Transport!$H$4="Education",Data!AK768,IF(Transport!$H$4="Mixed-use Building",V771,Data!T768)))</f>
        <v>New Zealand</v>
      </c>
      <c r="D767">
        <f>IF(Transport!$H$4="Multi-unit Residential",Data!D768,IF(Transport!$H$4="Education",Data!AL768,IF(Transport!$H$4="Mixed-use Building",W771,Data!U768)))</f>
        <v>0</v>
      </c>
      <c r="E767">
        <f>IF(Transport!$H$4="Multi-unit Residential",Data!E768,IF(Transport!$H$4="Education",Data!AM768,IF(Transport!$H$4="Mixed-use Building",X771,Data!V768)))</f>
        <v>0</v>
      </c>
      <c r="F767">
        <f>IF(Transport!$H$4="Multi-unit Residential",Data!F768,IF(Transport!$H$4="Education",Data!AN768,IF(Transport!$H$4="Mixed-use Building",Y771,Data!W768)))</f>
        <v>0</v>
      </c>
      <c r="G767">
        <f>IF(Transport!$H$4="Multi-unit Residential",Data!G768,IF(Transport!$H$4="Education",Data!AO768,IF(Transport!$H$4="Mixed-use Building",Z771,Data!X768)))</f>
        <v>0</v>
      </c>
      <c r="H767">
        <f>IF(Transport!$H$4="Multi-unit Residential",Data!H768,IF(Transport!$H$4="Education",Data!AP768,IF(Transport!$H$4="Mixed-use Building",AA771,Data!Y768)))</f>
        <v>0.89</v>
      </c>
      <c r="I767">
        <f>IF(Transport!$H$4="Multi-unit Residential",Data!I768,IF(Transport!$H$4="Education",Data!AQ768,IF(Transport!$H$4="Mixed-use Building",AB771,Data!Z768)))</f>
        <v>0</v>
      </c>
      <c r="J767">
        <f>IF(Transport!$H$4="Multi-unit Residential",Data!J768,IF(Transport!$H$4="Education",Data!AR768,IF(Transport!$H$4="Mixed-use Building",AC771,Data!AA768)))</f>
        <v>0</v>
      </c>
      <c r="K767">
        <f>IF(Transport!$H$4="Multi-unit Residential",Data!K768,IF(Transport!$H$4="Education",Data!AS768,IF(Transport!$H$4="Mixed-use Building",AD771,Data!AB768)))</f>
        <v>0</v>
      </c>
      <c r="L767">
        <f>IF(Transport!$H$4="Multi-unit Residential",Data!L768,IF(Transport!$H$4="Education",Data!AT768,IF(Transport!$H$4="Mixed-use Building",AE771,Data!AC768)))</f>
        <v>0.11</v>
      </c>
      <c r="M767">
        <f>IF(Transport!$H$4="Multi-unit Residential",Data!M768,IF(Transport!$H$4="Education",Data!AU768,IF(Transport!$H$4="Mixed-use Building",AF771,Data!AD768)))</f>
        <v>0.02</v>
      </c>
      <c r="N767">
        <f>IF(Transport!$H$4="Multi-unit Residential",Data!N768,IF(Transport!$H$4="Education",Data!AV768,IF(Transport!$H$4="Mixed-use Building",AG771,Data!AE768)))</f>
        <v>2.5975105562764802</v>
      </c>
      <c r="O767">
        <f>IF(Transport!$H$4="Multi-unit Residential",Data!O768,IF(Transport!$H$4="Education",Data!AW768,IF(Transport!$H$4="Mixed-use Building",AH771,Data!AF768)))</f>
        <v>175.28637939999999</v>
      </c>
      <c r="P767">
        <f>IF(Transport!$H$4="Multi-unit Residential",Data!P768,IF(Transport!$H$4="Education",Data!AX768,IF(Transport!$H$4="Mixed-use Building",AI771,Data!AG768)))</f>
        <v>-37.758792399999997</v>
      </c>
    </row>
    <row r="768" spans="1:16" x14ac:dyDescent="0.55000000000000004">
      <c r="A768">
        <f>IF(Transport!$H$4="Multi-unit Residential",Data!A769,IF(Transport!$H$4="Education",Data!AI769,IF(Transport!$H$4="Mixed-use Building",T772,Data!R769)))</f>
        <v>177900</v>
      </c>
      <c r="B768" t="str">
        <f>IF(Transport!$H$4="Multi-unit Residential",Data!B769,IF(Transport!$H$4="Education",Data!AJ769,IF(Transport!$H$4="Mixed-use Building",U772,Data!S769)))</f>
        <v>Dinsdale North</v>
      </c>
      <c r="C768" t="str">
        <f>IF(Transport!$H$4="Multi-unit Residential",Data!C769,IF(Transport!$H$4="Education",Data!AK769,IF(Transport!$H$4="Mixed-use Building",V772,Data!T769)))</f>
        <v>New Zealand</v>
      </c>
      <c r="D768">
        <f>IF(Transport!$H$4="Multi-unit Residential",Data!D769,IF(Transport!$H$4="Education",Data!AL769,IF(Transport!$H$4="Mixed-use Building",W772,Data!U769)))</f>
        <v>0</v>
      </c>
      <c r="E768">
        <f>IF(Transport!$H$4="Multi-unit Residential",Data!E769,IF(Transport!$H$4="Education",Data!AM769,IF(Transport!$H$4="Mixed-use Building",X772,Data!V769)))</f>
        <v>0</v>
      </c>
      <c r="F768">
        <f>IF(Transport!$H$4="Multi-unit Residential",Data!F769,IF(Transport!$H$4="Education",Data!AN769,IF(Transport!$H$4="Mixed-use Building",Y772,Data!W769)))</f>
        <v>0</v>
      </c>
      <c r="G768">
        <f>IF(Transport!$H$4="Multi-unit Residential",Data!G769,IF(Transport!$H$4="Education",Data!AO769,IF(Transport!$H$4="Mixed-use Building",Z772,Data!X769)))</f>
        <v>0</v>
      </c>
      <c r="H768">
        <f>IF(Transport!$H$4="Multi-unit Residential",Data!H769,IF(Transport!$H$4="Education",Data!AP769,IF(Transport!$H$4="Mixed-use Building",AA772,Data!Y769)))</f>
        <v>0.93</v>
      </c>
      <c r="I768">
        <f>IF(Transport!$H$4="Multi-unit Residential",Data!I769,IF(Transport!$H$4="Education",Data!AQ769,IF(Transport!$H$4="Mixed-use Building",AB772,Data!Z769)))</f>
        <v>0</v>
      </c>
      <c r="J768">
        <f>IF(Transport!$H$4="Multi-unit Residential",Data!J769,IF(Transport!$H$4="Education",Data!AR769,IF(Transport!$H$4="Mixed-use Building",AC772,Data!AA769)))</f>
        <v>0</v>
      </c>
      <c r="K768">
        <f>IF(Transport!$H$4="Multi-unit Residential",Data!K769,IF(Transport!$H$4="Education",Data!AS769,IF(Transport!$H$4="Mixed-use Building",AD772,Data!AB769)))</f>
        <v>0</v>
      </c>
      <c r="L768">
        <f>IF(Transport!$H$4="Multi-unit Residential",Data!L769,IF(Transport!$H$4="Education",Data!AT769,IF(Transport!$H$4="Mixed-use Building",AE772,Data!AC769)))</f>
        <v>7.0000000000000007E-2</v>
      </c>
      <c r="M768">
        <f>IF(Transport!$H$4="Multi-unit Residential",Data!M769,IF(Transport!$H$4="Education",Data!AU769,IF(Transport!$H$4="Mixed-use Building",AF772,Data!AD769)))</f>
        <v>0.02</v>
      </c>
      <c r="N768">
        <f>IF(Transport!$H$4="Multi-unit Residential",Data!N769,IF(Transport!$H$4="Education",Data!AV769,IF(Transport!$H$4="Mixed-use Building",AG772,Data!AE769)))</f>
        <v>0.92165136480672905</v>
      </c>
      <c r="O768">
        <f>IF(Transport!$H$4="Multi-unit Residential",Data!O769,IF(Transport!$H$4="Education",Data!AW769,IF(Transport!$H$4="Mixed-use Building",AH772,Data!AF769)))</f>
        <v>175.24575569999999</v>
      </c>
      <c r="P768">
        <f>IF(Transport!$H$4="Multi-unit Residential",Data!P769,IF(Transport!$H$4="Education",Data!AX769,IF(Transport!$H$4="Mixed-use Building",AI772,Data!AG769)))</f>
        <v>-37.78865021</v>
      </c>
    </row>
    <row r="769" spans="1:16" x14ac:dyDescent="0.55000000000000004">
      <c r="A769">
        <f>IF(Transport!$H$4="Multi-unit Residential",Data!A770,IF(Transport!$H$4="Education",Data!AI770,IF(Transport!$H$4="Mixed-use Building",T773,Data!R770)))</f>
        <v>178000</v>
      </c>
      <c r="B769" t="str">
        <f>IF(Transport!$H$4="Multi-unit Residential",Data!B770,IF(Transport!$H$4="Education",Data!AJ770,IF(Transport!$H$4="Mixed-use Building",U773,Data!S770)))</f>
        <v>Maeroa</v>
      </c>
      <c r="C769" t="str">
        <f>IF(Transport!$H$4="Multi-unit Residential",Data!C770,IF(Transport!$H$4="Education",Data!AK770,IF(Transport!$H$4="Mixed-use Building",V773,Data!T770)))</f>
        <v>New Zealand</v>
      </c>
      <c r="D769">
        <f>IF(Transport!$H$4="Multi-unit Residential",Data!D770,IF(Transport!$H$4="Education",Data!AL770,IF(Transport!$H$4="Mixed-use Building",W773,Data!U770)))</f>
        <v>0</v>
      </c>
      <c r="E769">
        <f>IF(Transport!$H$4="Multi-unit Residential",Data!E770,IF(Transport!$H$4="Education",Data!AM770,IF(Transport!$H$4="Mixed-use Building",X773,Data!V770)))</f>
        <v>0</v>
      </c>
      <c r="F769">
        <f>IF(Transport!$H$4="Multi-unit Residential",Data!F770,IF(Transport!$H$4="Education",Data!AN770,IF(Transport!$H$4="Mixed-use Building",Y773,Data!W770)))</f>
        <v>0</v>
      </c>
      <c r="G769">
        <f>IF(Transport!$H$4="Multi-unit Residential",Data!G770,IF(Transport!$H$4="Education",Data!AO770,IF(Transport!$H$4="Mixed-use Building",Z773,Data!X770)))</f>
        <v>0</v>
      </c>
      <c r="H769">
        <f>IF(Transport!$H$4="Multi-unit Residential",Data!H770,IF(Transport!$H$4="Education",Data!AP770,IF(Transport!$H$4="Mixed-use Building",AA773,Data!Y770)))</f>
        <v>0.85</v>
      </c>
      <c r="I769">
        <f>IF(Transport!$H$4="Multi-unit Residential",Data!I770,IF(Transport!$H$4="Education",Data!AQ770,IF(Transport!$H$4="Mixed-use Building",AB773,Data!Z770)))</f>
        <v>0</v>
      </c>
      <c r="J769">
        <f>IF(Transport!$H$4="Multi-unit Residential",Data!J770,IF(Transport!$H$4="Education",Data!AR770,IF(Transport!$H$4="Mixed-use Building",AC773,Data!AA770)))</f>
        <v>0</v>
      </c>
      <c r="K769">
        <f>IF(Transport!$H$4="Multi-unit Residential",Data!K770,IF(Transport!$H$4="Education",Data!AS770,IF(Transport!$H$4="Mixed-use Building",AD773,Data!AB770)))</f>
        <v>0</v>
      </c>
      <c r="L769">
        <f>IF(Transport!$H$4="Multi-unit Residential",Data!L770,IF(Transport!$H$4="Education",Data!AT770,IF(Transport!$H$4="Mixed-use Building",AE773,Data!AC770)))</f>
        <v>0.15</v>
      </c>
      <c r="M769">
        <f>IF(Transport!$H$4="Multi-unit Residential",Data!M770,IF(Transport!$H$4="Education",Data!AU770,IF(Transport!$H$4="Mixed-use Building",AF773,Data!AD770)))</f>
        <v>0.02</v>
      </c>
      <c r="N769">
        <f>IF(Transport!$H$4="Multi-unit Residential",Data!N770,IF(Transport!$H$4="Education",Data!AV770,IF(Transport!$H$4="Mixed-use Building",AG773,Data!AE770)))</f>
        <v>1.26309238421235</v>
      </c>
      <c r="O769">
        <f>IF(Transport!$H$4="Multi-unit Residential",Data!O770,IF(Transport!$H$4="Education",Data!AW770,IF(Transport!$H$4="Mixed-use Building",AH773,Data!AF770)))</f>
        <v>175.2602885</v>
      </c>
      <c r="P769">
        <f>IF(Transport!$H$4="Multi-unit Residential",Data!P770,IF(Transport!$H$4="Education",Data!AX770,IF(Transport!$H$4="Mixed-use Building",AI773,Data!AG770)))</f>
        <v>-37.778348569999999</v>
      </c>
    </row>
    <row r="770" spans="1:16" x14ac:dyDescent="0.55000000000000004">
      <c r="A770">
        <f>IF(Transport!$H$4="Multi-unit Residential",Data!A771,IF(Transport!$H$4="Education",Data!AI771,IF(Transport!$H$4="Mixed-use Building",T774,Data!R771)))</f>
        <v>178100</v>
      </c>
      <c r="B770" t="str">
        <f>IF(Transport!$H$4="Multi-unit Residential",Data!B771,IF(Transport!$H$4="Education",Data!AJ771,IF(Transport!$H$4="Mixed-use Building",U774,Data!S771)))</f>
        <v>Dinsdale South</v>
      </c>
      <c r="C770" t="str">
        <f>IF(Transport!$H$4="Multi-unit Residential",Data!C771,IF(Transport!$H$4="Education",Data!AK771,IF(Transport!$H$4="Mixed-use Building",V774,Data!T771)))</f>
        <v>New Zealand</v>
      </c>
      <c r="D770">
        <f>IF(Transport!$H$4="Multi-unit Residential",Data!D771,IF(Transport!$H$4="Education",Data!AL771,IF(Transport!$H$4="Mixed-use Building",W774,Data!U771)))</f>
        <v>0</v>
      </c>
      <c r="E770">
        <f>IF(Transport!$H$4="Multi-unit Residential",Data!E771,IF(Transport!$H$4="Education",Data!AM771,IF(Transport!$H$4="Mixed-use Building",X774,Data!V771)))</f>
        <v>0</v>
      </c>
      <c r="F770">
        <f>IF(Transport!$H$4="Multi-unit Residential",Data!F771,IF(Transport!$H$4="Education",Data!AN771,IF(Transport!$H$4="Mixed-use Building",Y774,Data!W771)))</f>
        <v>0</v>
      </c>
      <c r="G770">
        <f>IF(Transport!$H$4="Multi-unit Residential",Data!G771,IF(Transport!$H$4="Education",Data!AO771,IF(Transport!$H$4="Mixed-use Building",Z774,Data!X771)))</f>
        <v>0</v>
      </c>
      <c r="H770">
        <f>IF(Transport!$H$4="Multi-unit Residential",Data!H771,IF(Transport!$H$4="Education",Data!AP771,IF(Transport!$H$4="Mixed-use Building",AA774,Data!Y771)))</f>
        <v>0.95</v>
      </c>
      <c r="I770">
        <f>IF(Transport!$H$4="Multi-unit Residential",Data!I771,IF(Transport!$H$4="Education",Data!AQ771,IF(Transport!$H$4="Mixed-use Building",AB774,Data!Z771)))</f>
        <v>0</v>
      </c>
      <c r="J770">
        <f>IF(Transport!$H$4="Multi-unit Residential",Data!J771,IF(Transport!$H$4="Education",Data!AR771,IF(Transport!$H$4="Mixed-use Building",AC774,Data!AA771)))</f>
        <v>0</v>
      </c>
      <c r="K770">
        <f>IF(Transport!$H$4="Multi-unit Residential",Data!K771,IF(Transport!$H$4="Education",Data!AS771,IF(Transport!$H$4="Mixed-use Building",AD774,Data!AB771)))</f>
        <v>0</v>
      </c>
      <c r="L770">
        <f>IF(Transport!$H$4="Multi-unit Residential",Data!L771,IF(Transport!$H$4="Education",Data!AT771,IF(Transport!$H$4="Mixed-use Building",AE774,Data!AC771)))</f>
        <v>0.05</v>
      </c>
      <c r="M770">
        <f>IF(Transport!$H$4="Multi-unit Residential",Data!M771,IF(Transport!$H$4="Education",Data!AU771,IF(Transport!$H$4="Mixed-use Building",AF774,Data!AD771)))</f>
        <v>0.02</v>
      </c>
      <c r="N770">
        <f>IF(Transport!$H$4="Multi-unit Residential",Data!N771,IF(Transport!$H$4="Education",Data!AV771,IF(Transport!$H$4="Mixed-use Building",AG774,Data!AE771)))</f>
        <v>3.3293194747414798</v>
      </c>
      <c r="O770">
        <f>IF(Transport!$H$4="Multi-unit Residential",Data!O771,IF(Transport!$H$4="Education",Data!AW771,IF(Transport!$H$4="Mixed-use Building",AH774,Data!AF771)))</f>
        <v>175.2393146</v>
      </c>
      <c r="P770">
        <f>IF(Transport!$H$4="Multi-unit Residential",Data!P771,IF(Transport!$H$4="Education",Data!AX771,IF(Transport!$H$4="Mixed-use Building",AI774,Data!AG771)))</f>
        <v>-37.798390089999998</v>
      </c>
    </row>
    <row r="771" spans="1:16" x14ac:dyDescent="0.55000000000000004">
      <c r="A771">
        <f>IF(Transport!$H$4="Multi-unit Residential",Data!A772,IF(Transport!$H$4="Education",Data!AI772,IF(Transport!$H$4="Mixed-use Building",T775,Data!R772)))</f>
        <v>178200</v>
      </c>
      <c r="B771" t="str">
        <f>IF(Transport!$H$4="Multi-unit Residential",Data!B772,IF(Transport!$H$4="Education",Data!AJ772,IF(Transport!$H$4="Mixed-use Building",U775,Data!S772)))</f>
        <v>Fairfield (Hamilton City)</v>
      </c>
      <c r="C771" t="str">
        <f>IF(Transport!$H$4="Multi-unit Residential",Data!C772,IF(Transport!$H$4="Education",Data!AK772,IF(Transport!$H$4="Mixed-use Building",V775,Data!T772)))</f>
        <v>New Zealand</v>
      </c>
      <c r="D771">
        <f>IF(Transport!$H$4="Multi-unit Residential",Data!D772,IF(Transport!$H$4="Education",Data!AL772,IF(Transport!$H$4="Mixed-use Building",W775,Data!U772)))</f>
        <v>0</v>
      </c>
      <c r="E771">
        <f>IF(Transport!$H$4="Multi-unit Residential",Data!E772,IF(Transport!$H$4="Education",Data!AM772,IF(Transport!$H$4="Mixed-use Building",X775,Data!V772)))</f>
        <v>0</v>
      </c>
      <c r="F771">
        <f>IF(Transport!$H$4="Multi-unit Residential",Data!F772,IF(Transport!$H$4="Education",Data!AN772,IF(Transport!$H$4="Mixed-use Building",Y775,Data!W772)))</f>
        <v>0</v>
      </c>
      <c r="G771">
        <f>IF(Transport!$H$4="Multi-unit Residential",Data!G772,IF(Transport!$H$4="Education",Data!AO772,IF(Transport!$H$4="Mixed-use Building",Z775,Data!X772)))</f>
        <v>0</v>
      </c>
      <c r="H771">
        <f>IF(Transport!$H$4="Multi-unit Residential",Data!H772,IF(Transport!$H$4="Education",Data!AP772,IF(Transport!$H$4="Mixed-use Building",AA775,Data!Y772)))</f>
        <v>0.89</v>
      </c>
      <c r="I771">
        <f>IF(Transport!$H$4="Multi-unit Residential",Data!I772,IF(Transport!$H$4="Education",Data!AQ772,IF(Transport!$H$4="Mixed-use Building",AB775,Data!Z772)))</f>
        <v>0</v>
      </c>
      <c r="J771">
        <f>IF(Transport!$H$4="Multi-unit Residential",Data!J772,IF(Transport!$H$4="Education",Data!AR772,IF(Transport!$H$4="Mixed-use Building",AC775,Data!AA772)))</f>
        <v>0</v>
      </c>
      <c r="K771">
        <f>IF(Transport!$H$4="Multi-unit Residential",Data!K772,IF(Transport!$H$4="Education",Data!AS772,IF(Transport!$H$4="Mixed-use Building",AD775,Data!AB772)))</f>
        <v>0</v>
      </c>
      <c r="L771">
        <f>IF(Transport!$H$4="Multi-unit Residential",Data!L772,IF(Transport!$H$4="Education",Data!AT772,IF(Transport!$H$4="Mixed-use Building",AE775,Data!AC772)))</f>
        <v>0.11</v>
      </c>
      <c r="M771">
        <f>IF(Transport!$H$4="Multi-unit Residential",Data!M772,IF(Transport!$H$4="Education",Data!AU772,IF(Transport!$H$4="Mixed-use Building",AF775,Data!AD772)))</f>
        <v>0.02</v>
      </c>
      <c r="N771">
        <f>IF(Transport!$H$4="Multi-unit Residential",Data!N772,IF(Transport!$H$4="Education",Data!AV772,IF(Transport!$H$4="Mixed-use Building",AG775,Data!AE772)))</f>
        <v>2.7604127430568002</v>
      </c>
      <c r="O771">
        <f>IF(Transport!$H$4="Multi-unit Residential",Data!O772,IF(Transport!$H$4="Education",Data!AW772,IF(Transport!$H$4="Mixed-use Building",AH775,Data!AF772)))</f>
        <v>175.28408400000001</v>
      </c>
      <c r="P771">
        <f>IF(Transport!$H$4="Multi-unit Residential",Data!P772,IF(Transport!$H$4="Education",Data!AX772,IF(Transport!$H$4="Mixed-use Building",AI775,Data!AG772)))</f>
        <v>-37.768892780000002</v>
      </c>
    </row>
    <row r="772" spans="1:16" x14ac:dyDescent="0.55000000000000004">
      <c r="A772">
        <f>IF(Transport!$H$4="Multi-unit Residential",Data!A773,IF(Transport!$H$4="Education",Data!AI773,IF(Transport!$H$4="Mixed-use Building",T776,Data!R773)))</f>
        <v>178300</v>
      </c>
      <c r="B772" t="str">
        <f>IF(Transport!$H$4="Multi-unit Residential",Data!B773,IF(Transport!$H$4="Education",Data!AJ773,IF(Transport!$H$4="Mixed-use Building",U776,Data!S773)))</f>
        <v>Whitiora</v>
      </c>
      <c r="C772" t="str">
        <f>IF(Transport!$H$4="Multi-unit Residential",Data!C773,IF(Transport!$H$4="Education",Data!AK773,IF(Transport!$H$4="Mixed-use Building",V776,Data!T773)))</f>
        <v>New Zealand</v>
      </c>
      <c r="D772">
        <f>IF(Transport!$H$4="Multi-unit Residential",Data!D773,IF(Transport!$H$4="Education",Data!AL773,IF(Transport!$H$4="Mixed-use Building",W776,Data!U773)))</f>
        <v>0</v>
      </c>
      <c r="E772">
        <f>IF(Transport!$H$4="Multi-unit Residential",Data!E773,IF(Transport!$H$4="Education",Data!AM773,IF(Transport!$H$4="Mixed-use Building",X776,Data!V773)))</f>
        <v>0</v>
      </c>
      <c r="F772">
        <f>IF(Transport!$H$4="Multi-unit Residential",Data!F773,IF(Transport!$H$4="Education",Data!AN773,IF(Transport!$H$4="Mixed-use Building",Y776,Data!W773)))</f>
        <v>0</v>
      </c>
      <c r="G772">
        <f>IF(Transport!$H$4="Multi-unit Residential",Data!G773,IF(Transport!$H$4="Education",Data!AO773,IF(Transport!$H$4="Mixed-use Building",Z776,Data!X773)))</f>
        <v>0</v>
      </c>
      <c r="H772">
        <f>IF(Transport!$H$4="Multi-unit Residential",Data!H773,IF(Transport!$H$4="Education",Data!AP773,IF(Transport!$H$4="Mixed-use Building",AA776,Data!Y773)))</f>
        <v>0.91</v>
      </c>
      <c r="I772">
        <f>IF(Transport!$H$4="Multi-unit Residential",Data!I773,IF(Transport!$H$4="Education",Data!AQ773,IF(Transport!$H$4="Mixed-use Building",AB776,Data!Z773)))</f>
        <v>0</v>
      </c>
      <c r="J772">
        <f>IF(Transport!$H$4="Multi-unit Residential",Data!J773,IF(Transport!$H$4="Education",Data!AR773,IF(Transport!$H$4="Mixed-use Building",AC776,Data!AA773)))</f>
        <v>0</v>
      </c>
      <c r="K772">
        <f>IF(Transport!$H$4="Multi-unit Residential",Data!K773,IF(Transport!$H$4="Education",Data!AS773,IF(Transport!$H$4="Mixed-use Building",AD776,Data!AB773)))</f>
        <v>0</v>
      </c>
      <c r="L772">
        <f>IF(Transport!$H$4="Multi-unit Residential",Data!L773,IF(Transport!$H$4="Education",Data!AT773,IF(Transport!$H$4="Mixed-use Building",AE776,Data!AC773)))</f>
        <v>0.09</v>
      </c>
      <c r="M772">
        <f>IF(Transport!$H$4="Multi-unit Residential",Data!M773,IF(Transport!$H$4="Education",Data!AU773,IF(Transport!$H$4="Mixed-use Building",AF776,Data!AD773)))</f>
        <v>0.02</v>
      </c>
      <c r="N772">
        <f>IF(Transport!$H$4="Multi-unit Residential",Data!N773,IF(Transport!$H$4="Education",Data!AV773,IF(Transport!$H$4="Mixed-use Building",AG776,Data!AE773)))</f>
        <v>3.4878473562312302</v>
      </c>
      <c r="O772">
        <f>IF(Transport!$H$4="Multi-unit Residential",Data!O773,IF(Transport!$H$4="Education",Data!AW773,IF(Transport!$H$4="Mixed-use Building",AH776,Data!AF773)))</f>
        <v>175.2704803</v>
      </c>
      <c r="P772">
        <f>IF(Transport!$H$4="Multi-unit Residential",Data!P773,IF(Transport!$H$4="Education",Data!AX773,IF(Transport!$H$4="Mixed-use Building",AI776,Data!AG773)))</f>
        <v>-37.777568960000004</v>
      </c>
    </row>
    <row r="773" spans="1:16" x14ac:dyDescent="0.55000000000000004">
      <c r="A773">
        <f>IF(Transport!$H$4="Multi-unit Residential",Data!A774,IF(Transport!$H$4="Education",Data!AI774,IF(Transport!$H$4="Mixed-use Building",T777,Data!R774)))</f>
        <v>178400</v>
      </c>
      <c r="B773" t="str">
        <f>IF(Transport!$H$4="Multi-unit Residential",Data!B774,IF(Transport!$H$4="Education",Data!AJ774,IF(Transport!$H$4="Mixed-use Building",U777,Data!S774)))</f>
        <v>Enderley North</v>
      </c>
      <c r="C773" t="str">
        <f>IF(Transport!$H$4="Multi-unit Residential",Data!C774,IF(Transport!$H$4="Education",Data!AK774,IF(Transport!$H$4="Mixed-use Building",V777,Data!T774)))</f>
        <v>New Zealand</v>
      </c>
      <c r="D773">
        <f>IF(Transport!$H$4="Multi-unit Residential",Data!D774,IF(Transport!$H$4="Education",Data!AL774,IF(Transport!$H$4="Mixed-use Building",W777,Data!U774)))</f>
        <v>0</v>
      </c>
      <c r="E773">
        <f>IF(Transport!$H$4="Multi-unit Residential",Data!E774,IF(Transport!$H$4="Education",Data!AM774,IF(Transport!$H$4="Mixed-use Building",X777,Data!V774)))</f>
        <v>0</v>
      </c>
      <c r="F773">
        <f>IF(Transport!$H$4="Multi-unit Residential",Data!F774,IF(Transport!$H$4="Education",Data!AN774,IF(Transport!$H$4="Mixed-use Building",Y777,Data!W774)))</f>
        <v>0</v>
      </c>
      <c r="G773">
        <f>IF(Transport!$H$4="Multi-unit Residential",Data!G774,IF(Transport!$H$4="Education",Data!AO774,IF(Transport!$H$4="Mixed-use Building",Z777,Data!X774)))</f>
        <v>0</v>
      </c>
      <c r="H773">
        <f>IF(Transport!$H$4="Multi-unit Residential",Data!H774,IF(Transport!$H$4="Education",Data!AP774,IF(Transport!$H$4="Mixed-use Building",AA777,Data!Y774)))</f>
        <v>0.7</v>
      </c>
      <c r="I773">
        <f>IF(Transport!$H$4="Multi-unit Residential",Data!I774,IF(Transport!$H$4="Education",Data!AQ774,IF(Transport!$H$4="Mixed-use Building",AB777,Data!Z774)))</f>
        <v>0</v>
      </c>
      <c r="J773">
        <f>IF(Transport!$H$4="Multi-unit Residential",Data!J774,IF(Transport!$H$4="Education",Data!AR774,IF(Transport!$H$4="Mixed-use Building",AC777,Data!AA774)))</f>
        <v>0</v>
      </c>
      <c r="K773">
        <f>IF(Transport!$H$4="Multi-unit Residential",Data!K774,IF(Transport!$H$4="Education",Data!AS774,IF(Transport!$H$4="Mixed-use Building",AD777,Data!AB774)))</f>
        <v>0</v>
      </c>
      <c r="L773">
        <f>IF(Transport!$H$4="Multi-unit Residential",Data!L774,IF(Transport!$H$4="Education",Data!AT774,IF(Transport!$H$4="Mixed-use Building",AE777,Data!AC774)))</f>
        <v>0.3</v>
      </c>
      <c r="M773">
        <f>IF(Transport!$H$4="Multi-unit Residential",Data!M774,IF(Transport!$H$4="Education",Data!AU774,IF(Transport!$H$4="Mixed-use Building",AF777,Data!AD774)))</f>
        <v>0.02</v>
      </c>
      <c r="N773">
        <f>IF(Transport!$H$4="Multi-unit Residential",Data!N774,IF(Transport!$H$4="Education",Data!AV774,IF(Transport!$H$4="Mixed-use Building",AG777,Data!AE774)))</f>
        <v>0.38704645142340999</v>
      </c>
      <c r="O773">
        <f>IF(Transport!$H$4="Multi-unit Residential",Data!O774,IF(Transport!$H$4="Education",Data!AW774,IF(Transport!$H$4="Mixed-use Building",AH777,Data!AF774)))</f>
        <v>175.2942334</v>
      </c>
      <c r="P773">
        <f>IF(Transport!$H$4="Multi-unit Residential",Data!P774,IF(Transport!$H$4="Education",Data!AX774,IF(Transport!$H$4="Mixed-use Building",AI777,Data!AG774)))</f>
        <v>-37.762568219999999</v>
      </c>
    </row>
    <row r="774" spans="1:16" x14ac:dyDescent="0.55000000000000004">
      <c r="A774">
        <f>IF(Transport!$H$4="Multi-unit Residential",Data!A775,IF(Transport!$H$4="Education",Data!AI775,IF(Transport!$H$4="Mixed-use Building",T778,Data!R775)))</f>
        <v>178500</v>
      </c>
      <c r="B774" t="str">
        <f>IF(Transport!$H$4="Multi-unit Residential",Data!B775,IF(Transport!$H$4="Education",Data!AJ775,IF(Transport!$H$4="Mixed-use Building",U778,Data!S775)))</f>
        <v>Fairview Downs</v>
      </c>
      <c r="C774" t="str">
        <f>IF(Transport!$H$4="Multi-unit Residential",Data!C775,IF(Transport!$H$4="Education",Data!AK775,IF(Transport!$H$4="Mixed-use Building",V778,Data!T775)))</f>
        <v>New Zealand</v>
      </c>
      <c r="D774">
        <f>IF(Transport!$H$4="Multi-unit Residential",Data!D775,IF(Transport!$H$4="Education",Data!AL775,IF(Transport!$H$4="Mixed-use Building",W778,Data!U775)))</f>
        <v>0</v>
      </c>
      <c r="E774">
        <f>IF(Transport!$H$4="Multi-unit Residential",Data!E775,IF(Transport!$H$4="Education",Data!AM775,IF(Transport!$H$4="Mixed-use Building",X778,Data!V775)))</f>
        <v>0</v>
      </c>
      <c r="F774">
        <f>IF(Transport!$H$4="Multi-unit Residential",Data!F775,IF(Transport!$H$4="Education",Data!AN775,IF(Transport!$H$4="Mixed-use Building",Y778,Data!W775)))</f>
        <v>0</v>
      </c>
      <c r="G774">
        <f>IF(Transport!$H$4="Multi-unit Residential",Data!G775,IF(Transport!$H$4="Education",Data!AO775,IF(Transport!$H$4="Mixed-use Building",Z778,Data!X775)))</f>
        <v>0</v>
      </c>
      <c r="H774">
        <f>IF(Transport!$H$4="Multi-unit Residential",Data!H775,IF(Transport!$H$4="Education",Data!AP775,IF(Transport!$H$4="Mixed-use Building",AA778,Data!Y775)))</f>
        <v>1</v>
      </c>
      <c r="I774">
        <f>IF(Transport!$H$4="Multi-unit Residential",Data!I775,IF(Transport!$H$4="Education",Data!AQ775,IF(Transport!$H$4="Mixed-use Building",AB778,Data!Z775)))</f>
        <v>0</v>
      </c>
      <c r="J774">
        <f>IF(Transport!$H$4="Multi-unit Residential",Data!J775,IF(Transport!$H$4="Education",Data!AR775,IF(Transport!$H$4="Mixed-use Building",AC778,Data!AA775)))</f>
        <v>0</v>
      </c>
      <c r="K774">
        <f>IF(Transport!$H$4="Multi-unit Residential",Data!K775,IF(Transport!$H$4="Education",Data!AS775,IF(Transport!$H$4="Mixed-use Building",AD778,Data!AB775)))</f>
        <v>0</v>
      </c>
      <c r="L774">
        <f>IF(Transport!$H$4="Multi-unit Residential",Data!L775,IF(Transport!$H$4="Education",Data!AT775,IF(Transport!$H$4="Mixed-use Building",AE778,Data!AC775)))</f>
        <v>0</v>
      </c>
      <c r="M774">
        <f>IF(Transport!$H$4="Multi-unit Residential",Data!M775,IF(Transport!$H$4="Education",Data!AU775,IF(Transport!$H$4="Mixed-use Building",AF778,Data!AD775)))</f>
        <v>0.02</v>
      </c>
      <c r="N774">
        <f>IF(Transport!$H$4="Multi-unit Residential",Data!N775,IF(Transport!$H$4="Education",Data!AV775,IF(Transport!$H$4="Mixed-use Building",AG778,Data!AE775)))</f>
        <v>1.67996470610725</v>
      </c>
      <c r="O774">
        <f>IF(Transport!$H$4="Multi-unit Residential",Data!O775,IF(Transport!$H$4="Education",Data!AW775,IF(Transport!$H$4="Mixed-use Building",AH778,Data!AF775)))</f>
        <v>175.30316919999899</v>
      </c>
      <c r="P774">
        <f>IF(Transport!$H$4="Multi-unit Residential",Data!P775,IF(Transport!$H$4="Education",Data!AX775,IF(Transport!$H$4="Mixed-use Building",AI778,Data!AG775)))</f>
        <v>-37.761272480000002</v>
      </c>
    </row>
    <row r="775" spans="1:16" x14ac:dyDescent="0.55000000000000004">
      <c r="A775">
        <f>IF(Transport!$H$4="Multi-unit Residential",Data!A776,IF(Transport!$H$4="Education",Data!AI776,IF(Transport!$H$4="Mixed-use Building",T779,Data!R776)))</f>
        <v>178600</v>
      </c>
      <c r="B775" t="str">
        <f>IF(Transport!$H$4="Multi-unit Residential",Data!B776,IF(Transport!$H$4="Education",Data!AJ776,IF(Transport!$H$4="Mixed-use Building",U779,Data!S776)))</f>
        <v>Temple View</v>
      </c>
      <c r="C775" t="str">
        <f>IF(Transport!$H$4="Multi-unit Residential",Data!C776,IF(Transport!$H$4="Education",Data!AK776,IF(Transport!$H$4="Mixed-use Building",V779,Data!T776)))</f>
        <v>New Zealand</v>
      </c>
      <c r="D775">
        <f>IF(Transport!$H$4="Multi-unit Residential",Data!D776,IF(Transport!$H$4="Education",Data!AL776,IF(Transport!$H$4="Mixed-use Building",W779,Data!U776)))</f>
        <v>0</v>
      </c>
      <c r="E775">
        <f>IF(Transport!$H$4="Multi-unit Residential",Data!E776,IF(Transport!$H$4="Education",Data!AM776,IF(Transport!$H$4="Mixed-use Building",X779,Data!V776)))</f>
        <v>0</v>
      </c>
      <c r="F775">
        <f>IF(Transport!$H$4="Multi-unit Residential",Data!F776,IF(Transport!$H$4="Education",Data!AN776,IF(Transport!$H$4="Mixed-use Building",Y779,Data!W776)))</f>
        <v>0</v>
      </c>
      <c r="G775">
        <f>IF(Transport!$H$4="Multi-unit Residential",Data!G776,IF(Transport!$H$4="Education",Data!AO776,IF(Transport!$H$4="Mixed-use Building",Z779,Data!X776)))</f>
        <v>0</v>
      </c>
      <c r="H775">
        <f>IF(Transport!$H$4="Multi-unit Residential",Data!H776,IF(Transport!$H$4="Education",Data!AP776,IF(Transport!$H$4="Mixed-use Building",AA779,Data!Y776)))</f>
        <v>0.75</v>
      </c>
      <c r="I775">
        <f>IF(Transport!$H$4="Multi-unit Residential",Data!I776,IF(Transport!$H$4="Education",Data!AQ776,IF(Transport!$H$4="Mixed-use Building",AB779,Data!Z776)))</f>
        <v>0.25</v>
      </c>
      <c r="J775">
        <f>IF(Transport!$H$4="Multi-unit Residential",Data!J776,IF(Transport!$H$4="Education",Data!AR776,IF(Transport!$H$4="Mixed-use Building",AC779,Data!AA776)))</f>
        <v>0</v>
      </c>
      <c r="K775">
        <f>IF(Transport!$H$4="Multi-unit Residential",Data!K776,IF(Transport!$H$4="Education",Data!AS776,IF(Transport!$H$4="Mixed-use Building",AD779,Data!AB776)))</f>
        <v>0</v>
      </c>
      <c r="L775">
        <f>IF(Transport!$H$4="Multi-unit Residential",Data!L776,IF(Transport!$H$4="Education",Data!AT776,IF(Transport!$H$4="Mixed-use Building",AE779,Data!AC776)))</f>
        <v>0</v>
      </c>
      <c r="M775">
        <f>IF(Transport!$H$4="Multi-unit Residential",Data!M776,IF(Transport!$H$4="Education",Data!AU776,IF(Transport!$H$4="Mixed-use Building",AF779,Data!AD776)))</f>
        <v>0.02</v>
      </c>
      <c r="N775" t="str">
        <f>IF(Transport!$H$4="Multi-unit Residential",Data!N776,IF(Transport!$H$4="Education",Data!AV776,IF(Transport!$H$4="Mixed-use Building",AG779,Data!AE776)))</f>
        <v>?</v>
      </c>
      <c r="O775">
        <f>IF(Transport!$H$4="Multi-unit Residential",Data!O776,IF(Transport!$H$4="Education",Data!AW776,IF(Transport!$H$4="Mixed-use Building",AH779,Data!AF776)))</f>
        <v>175.2234564</v>
      </c>
      <c r="P775">
        <f>IF(Transport!$H$4="Multi-unit Residential",Data!P776,IF(Transport!$H$4="Education",Data!AX776,IF(Transport!$H$4="Mixed-use Building",AI779,Data!AG776)))</f>
        <v>-37.818552490000002</v>
      </c>
    </row>
    <row r="776" spans="1:16" x14ac:dyDescent="0.55000000000000004">
      <c r="A776">
        <f>IF(Transport!$H$4="Multi-unit Residential",Data!A777,IF(Transport!$H$4="Education",Data!AI777,IF(Transport!$H$4="Mixed-use Building",T780,Data!R777)))</f>
        <v>178700</v>
      </c>
      <c r="B776" t="str">
        <f>IF(Transport!$H$4="Multi-unit Residential",Data!B777,IF(Transport!$H$4="Education",Data!AJ777,IF(Transport!$H$4="Mixed-use Building",U780,Data!S777)))</f>
        <v>Swarbrick</v>
      </c>
      <c r="C776" t="str">
        <f>IF(Transport!$H$4="Multi-unit Residential",Data!C777,IF(Transport!$H$4="Education",Data!AK777,IF(Transport!$H$4="Mixed-use Building",V780,Data!T777)))</f>
        <v>New Zealand</v>
      </c>
      <c r="D776">
        <f>IF(Transport!$H$4="Multi-unit Residential",Data!D777,IF(Transport!$H$4="Education",Data!AL777,IF(Transport!$H$4="Mixed-use Building",W780,Data!U777)))</f>
        <v>0</v>
      </c>
      <c r="E776">
        <f>IF(Transport!$H$4="Multi-unit Residential",Data!E777,IF(Transport!$H$4="Education",Data!AM777,IF(Transport!$H$4="Mixed-use Building",X780,Data!V777)))</f>
        <v>0</v>
      </c>
      <c r="F776">
        <f>IF(Transport!$H$4="Multi-unit Residential",Data!F777,IF(Transport!$H$4="Education",Data!AN777,IF(Transport!$H$4="Mixed-use Building",Y780,Data!W777)))</f>
        <v>0</v>
      </c>
      <c r="G776">
        <f>IF(Transport!$H$4="Multi-unit Residential",Data!G777,IF(Transport!$H$4="Education",Data!AO777,IF(Transport!$H$4="Mixed-use Building",Z780,Data!X777)))</f>
        <v>0</v>
      </c>
      <c r="H776">
        <f>IF(Transport!$H$4="Multi-unit Residential",Data!H777,IF(Transport!$H$4="Education",Data!AP777,IF(Transport!$H$4="Mixed-use Building",AA780,Data!Y777)))</f>
        <v>1</v>
      </c>
      <c r="I776">
        <f>IF(Transport!$H$4="Multi-unit Residential",Data!I777,IF(Transport!$H$4="Education",Data!AQ777,IF(Transport!$H$4="Mixed-use Building",AB780,Data!Z777)))</f>
        <v>0</v>
      </c>
      <c r="J776">
        <f>IF(Transport!$H$4="Multi-unit Residential",Data!J777,IF(Transport!$H$4="Education",Data!AR777,IF(Transport!$H$4="Mixed-use Building",AC780,Data!AA777)))</f>
        <v>0</v>
      </c>
      <c r="K776">
        <f>IF(Transport!$H$4="Multi-unit Residential",Data!K777,IF(Transport!$H$4="Education",Data!AS777,IF(Transport!$H$4="Mixed-use Building",AD780,Data!AB777)))</f>
        <v>0</v>
      </c>
      <c r="L776">
        <f>IF(Transport!$H$4="Multi-unit Residential",Data!L777,IF(Transport!$H$4="Education",Data!AT777,IF(Transport!$H$4="Mixed-use Building",AE780,Data!AC777)))</f>
        <v>0</v>
      </c>
      <c r="M776">
        <f>IF(Transport!$H$4="Multi-unit Residential",Data!M777,IF(Transport!$H$4="Education",Data!AU777,IF(Transport!$H$4="Mixed-use Building",AF780,Data!AD777)))</f>
        <v>0.02</v>
      </c>
      <c r="N776">
        <f>IF(Transport!$H$4="Multi-unit Residential",Data!N777,IF(Transport!$H$4="Education",Data!AV777,IF(Transport!$H$4="Mixed-use Building",AG780,Data!AE777)))</f>
        <v>0.63692638925797695</v>
      </c>
      <c r="O776">
        <f>IF(Transport!$H$4="Multi-unit Residential",Data!O777,IF(Transport!$H$4="Education",Data!AW777,IF(Transport!$H$4="Mixed-use Building",AH780,Data!AF777)))</f>
        <v>175.25219519999999</v>
      </c>
      <c r="P776">
        <f>IF(Transport!$H$4="Multi-unit Residential",Data!P777,IF(Transport!$H$4="Education",Data!AX777,IF(Transport!$H$4="Mixed-use Building",AI780,Data!AG777)))</f>
        <v>-37.794041290000003</v>
      </c>
    </row>
    <row r="777" spans="1:16" x14ac:dyDescent="0.55000000000000004">
      <c r="A777">
        <f>IF(Transport!$H$4="Multi-unit Residential",Data!A778,IF(Transport!$H$4="Education",Data!AI778,IF(Transport!$H$4="Mixed-use Building",T781,Data!R778)))</f>
        <v>178800</v>
      </c>
      <c r="B777" t="str">
        <f>IF(Transport!$H$4="Multi-unit Residential",Data!B778,IF(Transport!$H$4="Education",Data!AJ778,IF(Transport!$H$4="Mixed-use Building",U781,Data!S778)))</f>
        <v>Kahikatea</v>
      </c>
      <c r="C777" t="str">
        <f>IF(Transport!$H$4="Multi-unit Residential",Data!C778,IF(Transport!$H$4="Education",Data!AK778,IF(Transport!$H$4="Mixed-use Building",V781,Data!T778)))</f>
        <v>New Zealand</v>
      </c>
      <c r="D777">
        <f>IF(Transport!$H$4="Multi-unit Residential",Data!D778,IF(Transport!$H$4="Education",Data!AL778,IF(Transport!$H$4="Mixed-use Building",W781,Data!U778)))</f>
        <v>0</v>
      </c>
      <c r="E777">
        <f>IF(Transport!$H$4="Multi-unit Residential",Data!E778,IF(Transport!$H$4="Education",Data!AM778,IF(Transport!$H$4="Mixed-use Building",X781,Data!V778)))</f>
        <v>0</v>
      </c>
      <c r="F777">
        <f>IF(Transport!$H$4="Multi-unit Residential",Data!F778,IF(Transport!$H$4="Education",Data!AN778,IF(Transport!$H$4="Mixed-use Building",Y781,Data!W778)))</f>
        <v>0</v>
      </c>
      <c r="G777">
        <f>IF(Transport!$H$4="Multi-unit Residential",Data!G778,IF(Transport!$H$4="Education",Data!AO778,IF(Transport!$H$4="Mixed-use Building",Z781,Data!X778)))</f>
        <v>0</v>
      </c>
      <c r="H777">
        <f>IF(Transport!$H$4="Multi-unit Residential",Data!H778,IF(Transport!$H$4="Education",Data!AP778,IF(Transport!$H$4="Mixed-use Building",AA781,Data!Y778)))</f>
        <v>0.75</v>
      </c>
      <c r="I777">
        <f>IF(Transport!$H$4="Multi-unit Residential",Data!I778,IF(Transport!$H$4="Education",Data!AQ778,IF(Transport!$H$4="Mixed-use Building",AB781,Data!Z778)))</f>
        <v>0</v>
      </c>
      <c r="J777">
        <f>IF(Transport!$H$4="Multi-unit Residential",Data!J778,IF(Transport!$H$4="Education",Data!AR778,IF(Transport!$H$4="Mixed-use Building",AC781,Data!AA778)))</f>
        <v>0</v>
      </c>
      <c r="K777">
        <f>IF(Transport!$H$4="Multi-unit Residential",Data!K778,IF(Transport!$H$4="Education",Data!AS778,IF(Transport!$H$4="Mixed-use Building",AD781,Data!AB778)))</f>
        <v>0</v>
      </c>
      <c r="L777">
        <f>IF(Transport!$H$4="Multi-unit Residential",Data!L778,IF(Transport!$H$4="Education",Data!AT778,IF(Transport!$H$4="Mixed-use Building",AE781,Data!AC778)))</f>
        <v>0.25</v>
      </c>
      <c r="M777">
        <f>IF(Transport!$H$4="Multi-unit Residential",Data!M778,IF(Transport!$H$4="Education",Data!AU778,IF(Transport!$H$4="Mixed-use Building",AF781,Data!AD778)))</f>
        <v>0.02</v>
      </c>
      <c r="N777">
        <f>IF(Transport!$H$4="Multi-unit Residential",Data!N778,IF(Transport!$H$4="Education",Data!AV778,IF(Transport!$H$4="Mixed-use Building",AG781,Data!AE778)))</f>
        <v>0.79932514390589504</v>
      </c>
      <c r="O777">
        <f>IF(Transport!$H$4="Multi-unit Residential",Data!O778,IF(Transport!$H$4="Education",Data!AW778,IF(Transport!$H$4="Mixed-use Building",AH781,Data!AF778)))</f>
        <v>175.2521447</v>
      </c>
      <c r="P777">
        <f>IF(Transport!$H$4="Multi-unit Residential",Data!P778,IF(Transport!$H$4="Education",Data!AX778,IF(Transport!$H$4="Mixed-use Building",AI781,Data!AG778)))</f>
        <v>-37.799767369999998</v>
      </c>
    </row>
    <row r="778" spans="1:16" x14ac:dyDescent="0.55000000000000004">
      <c r="A778">
        <f>IF(Transport!$H$4="Multi-unit Residential",Data!A779,IF(Transport!$H$4="Education",Data!AI779,IF(Transport!$H$4="Mixed-use Building",T782,Data!R779)))</f>
        <v>178900</v>
      </c>
      <c r="B778" t="str">
        <f>IF(Transport!$H$4="Multi-unit Residential",Data!B779,IF(Transport!$H$4="Education",Data!AJ779,IF(Transport!$H$4="Mixed-use Building",U782,Data!S779)))</f>
        <v xml:space="preserve">Frankton Junction </v>
      </c>
      <c r="C778" t="str">
        <f>IF(Transport!$H$4="Multi-unit Residential",Data!C779,IF(Transport!$H$4="Education",Data!AK779,IF(Transport!$H$4="Mixed-use Building",V782,Data!T779)))</f>
        <v>New Zealand</v>
      </c>
      <c r="D778">
        <f>IF(Transport!$H$4="Multi-unit Residential",Data!D779,IF(Transport!$H$4="Education",Data!AL779,IF(Transport!$H$4="Mixed-use Building",W782,Data!U779)))</f>
        <v>0</v>
      </c>
      <c r="E778">
        <f>IF(Transport!$H$4="Multi-unit Residential",Data!E779,IF(Transport!$H$4="Education",Data!AM779,IF(Transport!$H$4="Mixed-use Building",X782,Data!V779)))</f>
        <v>0</v>
      </c>
      <c r="F778">
        <f>IF(Transport!$H$4="Multi-unit Residential",Data!F779,IF(Transport!$H$4="Education",Data!AN779,IF(Transport!$H$4="Mixed-use Building",Y782,Data!W779)))</f>
        <v>0</v>
      </c>
      <c r="G778">
        <f>IF(Transport!$H$4="Multi-unit Residential",Data!G779,IF(Transport!$H$4="Education",Data!AO779,IF(Transport!$H$4="Mixed-use Building",Z782,Data!X779)))</f>
        <v>0</v>
      </c>
      <c r="H778">
        <f>IF(Transport!$H$4="Multi-unit Residential",Data!H779,IF(Transport!$H$4="Education",Data!AP779,IF(Transport!$H$4="Mixed-use Building",AA782,Data!Y779)))</f>
        <v>0.95</v>
      </c>
      <c r="I778">
        <f>IF(Transport!$H$4="Multi-unit Residential",Data!I779,IF(Transport!$H$4="Education",Data!AQ779,IF(Transport!$H$4="Mixed-use Building",AB782,Data!Z779)))</f>
        <v>0.02</v>
      </c>
      <c r="J778">
        <f>IF(Transport!$H$4="Multi-unit Residential",Data!J779,IF(Transport!$H$4="Education",Data!AR779,IF(Transport!$H$4="Mixed-use Building",AC782,Data!AA779)))</f>
        <v>0</v>
      </c>
      <c r="K778">
        <f>IF(Transport!$H$4="Multi-unit Residential",Data!K779,IF(Transport!$H$4="Education",Data!AS779,IF(Transport!$H$4="Mixed-use Building",AD782,Data!AB779)))</f>
        <v>0.01</v>
      </c>
      <c r="L778">
        <f>IF(Transport!$H$4="Multi-unit Residential",Data!L779,IF(Transport!$H$4="Education",Data!AT779,IF(Transport!$H$4="Mixed-use Building",AE782,Data!AC779)))</f>
        <v>0.02</v>
      </c>
      <c r="M778">
        <f>IF(Transport!$H$4="Multi-unit Residential",Data!M779,IF(Transport!$H$4="Education",Data!AU779,IF(Transport!$H$4="Mixed-use Building",AF782,Data!AD779)))</f>
        <v>0.02</v>
      </c>
      <c r="N778">
        <f>IF(Transport!$H$4="Multi-unit Residential",Data!N779,IF(Transport!$H$4="Education",Data!AV779,IF(Transport!$H$4="Mixed-use Building",AG782,Data!AE779)))</f>
        <v>7.1257380314345298</v>
      </c>
      <c r="O778">
        <f>IF(Transport!$H$4="Multi-unit Residential",Data!O779,IF(Transport!$H$4="Education",Data!AW779,IF(Transport!$H$4="Mixed-use Building",AH782,Data!AF779)))</f>
        <v>175.26255889999999</v>
      </c>
      <c r="P778">
        <f>IF(Transport!$H$4="Multi-unit Residential",Data!P779,IF(Transport!$H$4="Education",Data!AX779,IF(Transport!$H$4="Mixed-use Building",AI782,Data!AG779)))</f>
        <v>-37.796509159999999</v>
      </c>
    </row>
    <row r="779" spans="1:16" x14ac:dyDescent="0.55000000000000004">
      <c r="A779">
        <f>IF(Transport!$H$4="Multi-unit Residential",Data!A780,IF(Transport!$H$4="Education",Data!AI780,IF(Transport!$H$4="Mixed-use Building",T783,Data!R780)))</f>
        <v>179000</v>
      </c>
      <c r="B779" t="str">
        <f>IF(Transport!$H$4="Multi-unit Residential",Data!B780,IF(Transport!$H$4="Education",Data!AJ780,IF(Transport!$H$4="Mixed-use Building",U783,Data!S780)))</f>
        <v>Kirikiriroa</v>
      </c>
      <c r="C779" t="str">
        <f>IF(Transport!$H$4="Multi-unit Residential",Data!C780,IF(Transport!$H$4="Education",Data!AK780,IF(Transport!$H$4="Mixed-use Building",V783,Data!T780)))</f>
        <v>New Zealand</v>
      </c>
      <c r="D779">
        <f>IF(Transport!$H$4="Multi-unit Residential",Data!D780,IF(Transport!$H$4="Education",Data!AL780,IF(Transport!$H$4="Mixed-use Building",W783,Data!U780)))</f>
        <v>0</v>
      </c>
      <c r="E779">
        <f>IF(Transport!$H$4="Multi-unit Residential",Data!E780,IF(Transport!$H$4="Education",Data!AM780,IF(Transport!$H$4="Mixed-use Building",X783,Data!V780)))</f>
        <v>0</v>
      </c>
      <c r="F779">
        <f>IF(Transport!$H$4="Multi-unit Residential",Data!F780,IF(Transport!$H$4="Education",Data!AN780,IF(Transport!$H$4="Mixed-use Building",Y783,Data!W780)))</f>
        <v>0</v>
      </c>
      <c r="G779">
        <f>IF(Transport!$H$4="Multi-unit Residential",Data!G780,IF(Transport!$H$4="Education",Data!AO780,IF(Transport!$H$4="Mixed-use Building",Z783,Data!X780)))</f>
        <v>0</v>
      </c>
      <c r="H779">
        <f>IF(Transport!$H$4="Multi-unit Residential",Data!H780,IF(Transport!$H$4="Education",Data!AP780,IF(Transport!$H$4="Mixed-use Building",AA783,Data!Y780)))</f>
        <v>0.94</v>
      </c>
      <c r="I779">
        <f>IF(Transport!$H$4="Multi-unit Residential",Data!I780,IF(Transport!$H$4="Education",Data!AQ780,IF(Transport!$H$4="Mixed-use Building",AB783,Data!Z780)))</f>
        <v>0.01</v>
      </c>
      <c r="J779">
        <f>IF(Transport!$H$4="Multi-unit Residential",Data!J780,IF(Transport!$H$4="Education",Data!AR780,IF(Transport!$H$4="Mixed-use Building",AC783,Data!AA780)))</f>
        <v>0</v>
      </c>
      <c r="K779">
        <f>IF(Transport!$H$4="Multi-unit Residential",Data!K780,IF(Transport!$H$4="Education",Data!AS780,IF(Transport!$H$4="Mixed-use Building",AD783,Data!AB780)))</f>
        <v>0</v>
      </c>
      <c r="L779">
        <f>IF(Transport!$H$4="Multi-unit Residential",Data!L780,IF(Transport!$H$4="Education",Data!AT780,IF(Transport!$H$4="Mixed-use Building",AE783,Data!AC780)))</f>
        <v>0.05</v>
      </c>
      <c r="M779">
        <f>IF(Transport!$H$4="Multi-unit Residential",Data!M780,IF(Transport!$H$4="Education",Data!AU780,IF(Transport!$H$4="Mixed-use Building",AF783,Data!AD780)))</f>
        <v>0.02</v>
      </c>
      <c r="N779">
        <f>IF(Transport!$H$4="Multi-unit Residential",Data!N780,IF(Transport!$H$4="Education",Data!AV780,IF(Transport!$H$4="Mixed-use Building",AG783,Data!AE780)))</f>
        <v>6.5641957735106704</v>
      </c>
      <c r="O779">
        <f>IF(Transport!$H$4="Multi-unit Residential",Data!O780,IF(Transport!$H$4="Education",Data!AW780,IF(Transport!$H$4="Mixed-use Building",AH783,Data!AF780)))</f>
        <v>175.27469289999999</v>
      </c>
      <c r="P779">
        <f>IF(Transport!$H$4="Multi-unit Residential",Data!P780,IF(Transport!$H$4="Education",Data!AX780,IF(Transport!$H$4="Mixed-use Building",AI783,Data!AG780)))</f>
        <v>-37.781959899999997</v>
      </c>
    </row>
    <row r="780" spans="1:16" x14ac:dyDescent="0.55000000000000004">
      <c r="A780">
        <f>IF(Transport!$H$4="Multi-unit Residential",Data!A781,IF(Transport!$H$4="Education",Data!AI781,IF(Transport!$H$4="Mixed-use Building",T784,Data!R781)))</f>
        <v>179100</v>
      </c>
      <c r="B780" t="str">
        <f>IF(Transport!$H$4="Multi-unit Residential",Data!B781,IF(Transport!$H$4="Education",Data!AJ781,IF(Transport!$H$4="Mixed-use Building",U784,Data!S781)))</f>
        <v>Enderley South</v>
      </c>
      <c r="C780" t="str">
        <f>IF(Transport!$H$4="Multi-unit Residential",Data!C781,IF(Transport!$H$4="Education",Data!AK781,IF(Transport!$H$4="Mixed-use Building",V784,Data!T781)))</f>
        <v>New Zealand</v>
      </c>
      <c r="D780">
        <f>IF(Transport!$H$4="Multi-unit Residential",Data!D781,IF(Transport!$H$4="Education",Data!AL781,IF(Transport!$H$4="Mixed-use Building",W784,Data!U781)))</f>
        <v>0</v>
      </c>
      <c r="E780">
        <f>IF(Transport!$H$4="Multi-unit Residential",Data!E781,IF(Transport!$H$4="Education",Data!AM781,IF(Transport!$H$4="Mixed-use Building",X784,Data!V781)))</f>
        <v>0</v>
      </c>
      <c r="F780">
        <f>IF(Transport!$H$4="Multi-unit Residential",Data!F781,IF(Transport!$H$4="Education",Data!AN781,IF(Transport!$H$4="Mixed-use Building",Y784,Data!W781)))</f>
        <v>0</v>
      </c>
      <c r="G780">
        <f>IF(Transport!$H$4="Multi-unit Residential",Data!G781,IF(Transport!$H$4="Education",Data!AO781,IF(Transport!$H$4="Mixed-use Building",Z784,Data!X781)))</f>
        <v>0</v>
      </c>
      <c r="H780">
        <f>IF(Transport!$H$4="Multi-unit Residential",Data!H781,IF(Transport!$H$4="Education",Data!AP781,IF(Transport!$H$4="Mixed-use Building",AA784,Data!Y781)))</f>
        <v>1</v>
      </c>
      <c r="I780">
        <f>IF(Transport!$H$4="Multi-unit Residential",Data!I781,IF(Transport!$H$4="Education",Data!AQ781,IF(Transport!$H$4="Mixed-use Building",AB784,Data!Z781)))</f>
        <v>0</v>
      </c>
      <c r="J780">
        <f>IF(Transport!$H$4="Multi-unit Residential",Data!J781,IF(Transport!$H$4="Education",Data!AR781,IF(Transport!$H$4="Mixed-use Building",AC784,Data!AA781)))</f>
        <v>0</v>
      </c>
      <c r="K780">
        <f>IF(Transport!$H$4="Multi-unit Residential",Data!K781,IF(Transport!$H$4="Education",Data!AS781,IF(Transport!$H$4="Mixed-use Building",AD784,Data!AB781)))</f>
        <v>0</v>
      </c>
      <c r="L780">
        <f>IF(Transport!$H$4="Multi-unit Residential",Data!L781,IF(Transport!$H$4="Education",Data!AT781,IF(Transport!$H$4="Mixed-use Building",AE784,Data!AC781)))</f>
        <v>0</v>
      </c>
      <c r="M780">
        <f>IF(Transport!$H$4="Multi-unit Residential",Data!M781,IF(Transport!$H$4="Education",Data!AU781,IF(Transport!$H$4="Mixed-use Building",AF784,Data!AD781)))</f>
        <v>0.02</v>
      </c>
      <c r="N780">
        <f>IF(Transport!$H$4="Multi-unit Residential",Data!N781,IF(Transport!$H$4="Education",Data!AV781,IF(Transport!$H$4="Mixed-use Building",AG784,Data!AE781)))</f>
        <v>2.72871889825519</v>
      </c>
      <c r="O780">
        <f>IF(Transport!$H$4="Multi-unit Residential",Data!O781,IF(Transport!$H$4="Education",Data!AW781,IF(Transport!$H$4="Mixed-use Building",AH784,Data!AF781)))</f>
        <v>175.29653859999999</v>
      </c>
      <c r="P780">
        <f>IF(Transport!$H$4="Multi-unit Residential",Data!P781,IF(Transport!$H$4="Education",Data!AX781,IF(Transport!$H$4="Mixed-use Building",AI784,Data!AG781)))</f>
        <v>-37.770060219999998</v>
      </c>
    </row>
    <row r="781" spans="1:16" x14ac:dyDescent="0.55000000000000004">
      <c r="A781">
        <f>IF(Transport!$H$4="Multi-unit Residential",Data!A782,IF(Transport!$H$4="Education",Data!AI782,IF(Transport!$H$4="Mixed-use Building",T785,Data!R782)))</f>
        <v>179200</v>
      </c>
      <c r="B781" t="str">
        <f>IF(Transport!$H$4="Multi-unit Residential",Data!B782,IF(Transport!$H$4="Education",Data!AJ782,IF(Transport!$H$4="Mixed-use Building",U785,Data!S782)))</f>
        <v>Ruakura</v>
      </c>
      <c r="C781" t="str">
        <f>IF(Transport!$H$4="Multi-unit Residential",Data!C782,IF(Transport!$H$4="Education",Data!AK782,IF(Transport!$H$4="Mixed-use Building",V785,Data!T782)))</f>
        <v>New Zealand</v>
      </c>
      <c r="D781">
        <f>IF(Transport!$H$4="Multi-unit Residential",Data!D782,IF(Transport!$H$4="Education",Data!AL782,IF(Transport!$H$4="Mixed-use Building",W785,Data!U782)))</f>
        <v>0</v>
      </c>
      <c r="E781">
        <f>IF(Transport!$H$4="Multi-unit Residential",Data!E782,IF(Transport!$H$4="Education",Data!AM782,IF(Transport!$H$4="Mixed-use Building",X785,Data!V782)))</f>
        <v>0</v>
      </c>
      <c r="F781">
        <f>IF(Transport!$H$4="Multi-unit Residential",Data!F782,IF(Transport!$H$4="Education",Data!AN782,IF(Transport!$H$4="Mixed-use Building",Y785,Data!W782)))</f>
        <v>0</v>
      </c>
      <c r="G781">
        <f>IF(Transport!$H$4="Multi-unit Residential",Data!G782,IF(Transport!$H$4="Education",Data!AO782,IF(Transport!$H$4="Mixed-use Building",Z785,Data!X782)))</f>
        <v>0</v>
      </c>
      <c r="H781">
        <f>IF(Transport!$H$4="Multi-unit Residential",Data!H782,IF(Transport!$H$4="Education",Data!AP782,IF(Transport!$H$4="Mixed-use Building",AA785,Data!Y782)))</f>
        <v>0.94</v>
      </c>
      <c r="I781">
        <f>IF(Transport!$H$4="Multi-unit Residential",Data!I782,IF(Transport!$H$4="Education",Data!AQ782,IF(Transport!$H$4="Mixed-use Building",AB785,Data!Z782)))</f>
        <v>0</v>
      </c>
      <c r="J781">
        <f>IF(Transport!$H$4="Multi-unit Residential",Data!J782,IF(Transport!$H$4="Education",Data!AR782,IF(Transport!$H$4="Mixed-use Building",AC785,Data!AA782)))</f>
        <v>0</v>
      </c>
      <c r="K781">
        <f>IF(Transport!$H$4="Multi-unit Residential",Data!K782,IF(Transport!$H$4="Education",Data!AS782,IF(Transport!$H$4="Mixed-use Building",AD785,Data!AB782)))</f>
        <v>0.01</v>
      </c>
      <c r="L781">
        <f>IF(Transport!$H$4="Multi-unit Residential",Data!L782,IF(Transport!$H$4="Education",Data!AT782,IF(Transport!$H$4="Mixed-use Building",AE785,Data!AC782)))</f>
        <v>0.05</v>
      </c>
      <c r="M781">
        <f>IF(Transport!$H$4="Multi-unit Residential",Data!M782,IF(Transport!$H$4="Education",Data!AU782,IF(Transport!$H$4="Mixed-use Building",AF785,Data!AD782)))</f>
        <v>0.02</v>
      </c>
      <c r="N781">
        <f>IF(Transport!$H$4="Multi-unit Residential",Data!N782,IF(Transport!$H$4="Education",Data!AV782,IF(Transport!$H$4="Mixed-use Building",AG785,Data!AE782)))</f>
        <v>5.6242034383791104</v>
      </c>
      <c r="O781">
        <f>IF(Transport!$H$4="Multi-unit Residential",Data!O782,IF(Transport!$H$4="Education",Data!AW782,IF(Transport!$H$4="Mixed-use Building",AH785,Data!AF782)))</f>
        <v>175.31761729999999</v>
      </c>
      <c r="P781">
        <f>IF(Transport!$H$4="Multi-unit Residential",Data!P782,IF(Transport!$H$4="Education",Data!AX782,IF(Transport!$H$4="Mixed-use Building",AI785,Data!AG782)))</f>
        <v>-37.77240012</v>
      </c>
    </row>
    <row r="782" spans="1:16" x14ac:dyDescent="0.55000000000000004">
      <c r="A782">
        <f>IF(Transport!$H$4="Multi-unit Residential",Data!A783,IF(Transport!$H$4="Education",Data!AI783,IF(Transport!$H$4="Mixed-use Building",T786,Data!R783)))</f>
        <v>179300</v>
      </c>
      <c r="B782" t="str">
        <f>IF(Transport!$H$4="Multi-unit Residential",Data!B783,IF(Transport!$H$4="Education",Data!AJ783,IF(Transport!$H$4="Mixed-use Building",U786,Data!S783)))</f>
        <v>Claudelands</v>
      </c>
      <c r="C782" t="str">
        <f>IF(Transport!$H$4="Multi-unit Residential",Data!C783,IF(Transport!$H$4="Education",Data!AK783,IF(Transport!$H$4="Mixed-use Building",V786,Data!T783)))</f>
        <v>New Zealand</v>
      </c>
      <c r="D782">
        <f>IF(Transport!$H$4="Multi-unit Residential",Data!D783,IF(Transport!$H$4="Education",Data!AL783,IF(Transport!$H$4="Mixed-use Building",W786,Data!U783)))</f>
        <v>0</v>
      </c>
      <c r="E782">
        <f>IF(Transport!$H$4="Multi-unit Residential",Data!E783,IF(Transport!$H$4="Education",Data!AM783,IF(Transport!$H$4="Mixed-use Building",X786,Data!V783)))</f>
        <v>0</v>
      </c>
      <c r="F782">
        <f>IF(Transport!$H$4="Multi-unit Residential",Data!F783,IF(Transport!$H$4="Education",Data!AN783,IF(Transport!$H$4="Mixed-use Building",Y786,Data!W783)))</f>
        <v>0</v>
      </c>
      <c r="G782">
        <f>IF(Transport!$H$4="Multi-unit Residential",Data!G783,IF(Transport!$H$4="Education",Data!AO783,IF(Transport!$H$4="Mixed-use Building",Z786,Data!X783)))</f>
        <v>0</v>
      </c>
      <c r="H782">
        <f>IF(Transport!$H$4="Multi-unit Residential",Data!H783,IF(Transport!$H$4="Education",Data!AP783,IF(Transport!$H$4="Mixed-use Building",AA786,Data!Y783)))</f>
        <v>0.94</v>
      </c>
      <c r="I782">
        <f>IF(Transport!$H$4="Multi-unit Residential",Data!I783,IF(Transport!$H$4="Education",Data!AQ783,IF(Transport!$H$4="Mixed-use Building",AB786,Data!Z783)))</f>
        <v>0</v>
      </c>
      <c r="J782">
        <f>IF(Transport!$H$4="Multi-unit Residential",Data!J783,IF(Transport!$H$4="Education",Data!AR783,IF(Transport!$H$4="Mixed-use Building",AC786,Data!AA783)))</f>
        <v>0</v>
      </c>
      <c r="K782">
        <f>IF(Transport!$H$4="Multi-unit Residential",Data!K783,IF(Transport!$H$4="Education",Data!AS783,IF(Transport!$H$4="Mixed-use Building",AD786,Data!AB783)))</f>
        <v>0</v>
      </c>
      <c r="L782">
        <f>IF(Transport!$H$4="Multi-unit Residential",Data!L783,IF(Transport!$H$4="Education",Data!AT783,IF(Transport!$H$4="Mixed-use Building",AE786,Data!AC783)))</f>
        <v>0.06</v>
      </c>
      <c r="M782">
        <f>IF(Transport!$H$4="Multi-unit Residential",Data!M783,IF(Transport!$H$4="Education",Data!AU783,IF(Transport!$H$4="Mixed-use Building",AF786,Data!AD783)))</f>
        <v>0.02</v>
      </c>
      <c r="N782">
        <f>IF(Transport!$H$4="Multi-unit Residential",Data!N783,IF(Transport!$H$4="Education",Data!AV783,IF(Transport!$H$4="Mixed-use Building",AG786,Data!AE783)))</f>
        <v>2.8138990906879102</v>
      </c>
      <c r="O782">
        <f>IF(Transport!$H$4="Multi-unit Residential",Data!O783,IF(Transport!$H$4="Education",Data!AW783,IF(Transport!$H$4="Mixed-use Building",AH786,Data!AF783)))</f>
        <v>175.28791150000001</v>
      </c>
      <c r="P782">
        <f>IF(Transport!$H$4="Multi-unit Residential",Data!P783,IF(Transport!$H$4="Education",Data!AX783,IF(Transport!$H$4="Mixed-use Building",AI786,Data!AG783)))</f>
        <v>-37.779693129999998</v>
      </c>
    </row>
    <row r="783" spans="1:16" x14ac:dyDescent="0.55000000000000004">
      <c r="A783">
        <f>IF(Transport!$H$4="Multi-unit Residential",Data!A784,IF(Transport!$H$4="Education",Data!AI784,IF(Transport!$H$4="Mixed-use Building",T787,Data!R784)))</f>
        <v>179400</v>
      </c>
      <c r="B783" t="str">
        <f>IF(Transport!$H$4="Multi-unit Residential",Data!B784,IF(Transport!$H$4="Education",Data!AJ784,IF(Transport!$H$4="Mixed-use Building",U787,Data!S784)))</f>
        <v>Hamilton Central</v>
      </c>
      <c r="C783" t="str">
        <f>IF(Transport!$H$4="Multi-unit Residential",Data!C784,IF(Transport!$H$4="Education",Data!AK784,IF(Transport!$H$4="Mixed-use Building",V787,Data!T784)))</f>
        <v>New Zealand</v>
      </c>
      <c r="D783">
        <f>IF(Transport!$H$4="Multi-unit Residential",Data!D784,IF(Transport!$H$4="Education",Data!AL784,IF(Transport!$H$4="Mixed-use Building",W787,Data!U784)))</f>
        <v>0</v>
      </c>
      <c r="E783">
        <f>IF(Transport!$H$4="Multi-unit Residential",Data!E784,IF(Transport!$H$4="Education",Data!AM784,IF(Transport!$H$4="Mixed-use Building",X787,Data!V784)))</f>
        <v>0.05</v>
      </c>
      <c r="F783">
        <f>IF(Transport!$H$4="Multi-unit Residential",Data!F784,IF(Transport!$H$4="Education",Data!AN784,IF(Transport!$H$4="Mixed-use Building",Y787,Data!W784)))</f>
        <v>0</v>
      </c>
      <c r="G783">
        <f>IF(Transport!$H$4="Multi-unit Residential",Data!G784,IF(Transport!$H$4="Education",Data!AO784,IF(Transport!$H$4="Mixed-use Building",Z787,Data!X784)))</f>
        <v>0</v>
      </c>
      <c r="H783">
        <f>IF(Transport!$H$4="Multi-unit Residential",Data!H784,IF(Transport!$H$4="Education",Data!AP784,IF(Transport!$H$4="Mixed-use Building",AA787,Data!Y784)))</f>
        <v>0.83</v>
      </c>
      <c r="I783">
        <f>IF(Transport!$H$4="Multi-unit Residential",Data!I784,IF(Transport!$H$4="Education",Data!AQ784,IF(Transport!$H$4="Mixed-use Building",AB787,Data!Z784)))</f>
        <v>0.03</v>
      </c>
      <c r="J783">
        <f>IF(Transport!$H$4="Multi-unit Residential",Data!J784,IF(Transport!$H$4="Education",Data!AR784,IF(Transport!$H$4="Mixed-use Building",AC787,Data!AA784)))</f>
        <v>0</v>
      </c>
      <c r="K783">
        <f>IF(Transport!$H$4="Multi-unit Residential",Data!K784,IF(Transport!$H$4="Education",Data!AS784,IF(Transport!$H$4="Mixed-use Building",AD787,Data!AB784)))</f>
        <v>0.03</v>
      </c>
      <c r="L783">
        <f>IF(Transport!$H$4="Multi-unit Residential",Data!L784,IF(Transport!$H$4="Education",Data!AT784,IF(Transport!$H$4="Mixed-use Building",AE787,Data!AC784)))</f>
        <v>0.06</v>
      </c>
      <c r="M783">
        <f>IF(Transport!$H$4="Multi-unit Residential",Data!M784,IF(Transport!$H$4="Education",Data!AU784,IF(Transport!$H$4="Mixed-use Building",AF787,Data!AD784)))</f>
        <v>0.02</v>
      </c>
      <c r="N783">
        <f>IF(Transport!$H$4="Multi-unit Residential",Data!N784,IF(Transport!$H$4="Education",Data!AV784,IF(Transport!$H$4="Mixed-use Building",AG787,Data!AE784)))</f>
        <v>6.6973967130235197</v>
      </c>
      <c r="O783">
        <f>IF(Transport!$H$4="Multi-unit Residential",Data!O784,IF(Transport!$H$4="Education",Data!AW784,IF(Transport!$H$4="Mixed-use Building",AH787,Data!AF784)))</f>
        <v>175.28203069999901</v>
      </c>
      <c r="P783">
        <f>IF(Transport!$H$4="Multi-unit Residential",Data!P784,IF(Transport!$H$4="Education",Data!AX784,IF(Transport!$H$4="Mixed-use Building",AI787,Data!AG784)))</f>
        <v>-37.789380819999998</v>
      </c>
    </row>
    <row r="784" spans="1:16" x14ac:dyDescent="0.55000000000000004">
      <c r="A784">
        <f>IF(Transport!$H$4="Multi-unit Residential",Data!A785,IF(Transport!$H$4="Education",Data!AI785,IF(Transport!$H$4="Mixed-use Building",T788,Data!R785)))</f>
        <v>179500</v>
      </c>
      <c r="B784" t="str">
        <f>IF(Transport!$H$4="Multi-unit Residential",Data!B785,IF(Transport!$H$4="Education",Data!AJ785,IF(Transport!$H$4="Mixed-use Building",U788,Data!S785)))</f>
        <v>Hamilton Lake</v>
      </c>
      <c r="C784" t="str">
        <f>IF(Transport!$H$4="Multi-unit Residential",Data!C785,IF(Transport!$H$4="Education",Data!AK785,IF(Transport!$H$4="Mixed-use Building",V788,Data!T785)))</f>
        <v>New Zealand</v>
      </c>
      <c r="D784">
        <f>IF(Transport!$H$4="Multi-unit Residential",Data!D785,IF(Transport!$H$4="Education",Data!AL785,IF(Transport!$H$4="Mixed-use Building",W788,Data!U785)))</f>
        <v>0</v>
      </c>
      <c r="E784">
        <f>IF(Transport!$H$4="Multi-unit Residential",Data!E785,IF(Transport!$H$4="Education",Data!AM785,IF(Transport!$H$4="Mixed-use Building",X788,Data!V785)))</f>
        <v>0</v>
      </c>
      <c r="F784">
        <f>IF(Transport!$H$4="Multi-unit Residential",Data!F785,IF(Transport!$H$4="Education",Data!AN785,IF(Transport!$H$4="Mixed-use Building",Y788,Data!W785)))</f>
        <v>0</v>
      </c>
      <c r="G784">
        <f>IF(Transport!$H$4="Multi-unit Residential",Data!G785,IF(Transport!$H$4="Education",Data!AO785,IF(Transport!$H$4="Mixed-use Building",Z788,Data!X785)))</f>
        <v>0</v>
      </c>
      <c r="H784">
        <f>IF(Transport!$H$4="Multi-unit Residential",Data!H785,IF(Transport!$H$4="Education",Data!AP785,IF(Transport!$H$4="Mixed-use Building",AA788,Data!Y785)))</f>
        <v>0.97</v>
      </c>
      <c r="I784">
        <f>IF(Transport!$H$4="Multi-unit Residential",Data!I785,IF(Transport!$H$4="Education",Data!AQ785,IF(Transport!$H$4="Mixed-use Building",AB788,Data!Z785)))</f>
        <v>0</v>
      </c>
      <c r="J784">
        <f>IF(Transport!$H$4="Multi-unit Residential",Data!J785,IF(Transport!$H$4="Education",Data!AR785,IF(Transport!$H$4="Mixed-use Building",AC788,Data!AA785)))</f>
        <v>0</v>
      </c>
      <c r="K784">
        <f>IF(Transport!$H$4="Multi-unit Residential",Data!K785,IF(Transport!$H$4="Education",Data!AS785,IF(Transport!$H$4="Mixed-use Building",AD788,Data!AB785)))</f>
        <v>0</v>
      </c>
      <c r="L784">
        <f>IF(Transport!$H$4="Multi-unit Residential",Data!L785,IF(Transport!$H$4="Education",Data!AT785,IF(Transport!$H$4="Mixed-use Building",AE788,Data!AC785)))</f>
        <v>0.03</v>
      </c>
      <c r="M784">
        <f>IF(Transport!$H$4="Multi-unit Residential",Data!M785,IF(Transport!$H$4="Education",Data!AU785,IF(Transport!$H$4="Mixed-use Building",AF788,Data!AD785)))</f>
        <v>0.02</v>
      </c>
      <c r="N784">
        <f>IF(Transport!$H$4="Multi-unit Residential",Data!N785,IF(Transport!$H$4="Education",Data!AV785,IF(Transport!$H$4="Mixed-use Building",AG788,Data!AE785)))</f>
        <v>5.3506210270374401</v>
      </c>
      <c r="O784">
        <f>IF(Transport!$H$4="Multi-unit Residential",Data!O785,IF(Transport!$H$4="Education",Data!AW785,IF(Transport!$H$4="Mixed-use Building",AH788,Data!AF785)))</f>
        <v>175.27349229999999</v>
      </c>
      <c r="P784">
        <f>IF(Transport!$H$4="Multi-unit Residential",Data!P785,IF(Transport!$H$4="Education",Data!AX785,IF(Transport!$H$4="Mixed-use Building",AI788,Data!AG785)))</f>
        <v>-37.797913940000001</v>
      </c>
    </row>
    <row r="785" spans="1:16" x14ac:dyDescent="0.55000000000000004">
      <c r="A785">
        <f>IF(Transport!$H$4="Multi-unit Residential",Data!A786,IF(Transport!$H$4="Education",Data!AI786,IF(Transport!$H$4="Mixed-use Building",T789,Data!R786)))</f>
        <v>179600</v>
      </c>
      <c r="B785" t="str">
        <f>IF(Transport!$H$4="Multi-unit Residential",Data!B786,IF(Transport!$H$4="Education",Data!AJ786,IF(Transport!$H$4="Mixed-use Building",U789,Data!S786)))</f>
        <v>Peachgrove</v>
      </c>
      <c r="C785" t="str">
        <f>IF(Transport!$H$4="Multi-unit Residential",Data!C786,IF(Transport!$H$4="Education",Data!AK786,IF(Transport!$H$4="Mixed-use Building",V789,Data!T786)))</f>
        <v>New Zealand</v>
      </c>
      <c r="D785">
        <f>IF(Transport!$H$4="Multi-unit Residential",Data!D786,IF(Transport!$H$4="Education",Data!AL786,IF(Transport!$H$4="Mixed-use Building",W789,Data!U786)))</f>
        <v>0</v>
      </c>
      <c r="E785">
        <f>IF(Transport!$H$4="Multi-unit Residential",Data!E786,IF(Transport!$H$4="Education",Data!AM786,IF(Transport!$H$4="Mixed-use Building",X789,Data!V786)))</f>
        <v>0</v>
      </c>
      <c r="F785">
        <f>IF(Transport!$H$4="Multi-unit Residential",Data!F786,IF(Transport!$H$4="Education",Data!AN786,IF(Transport!$H$4="Mixed-use Building",Y789,Data!W786)))</f>
        <v>0</v>
      </c>
      <c r="G785">
        <f>IF(Transport!$H$4="Multi-unit Residential",Data!G786,IF(Transport!$H$4="Education",Data!AO786,IF(Transport!$H$4="Mixed-use Building",Z789,Data!X786)))</f>
        <v>0</v>
      </c>
      <c r="H785">
        <f>IF(Transport!$H$4="Multi-unit Residential",Data!H786,IF(Transport!$H$4="Education",Data!AP786,IF(Transport!$H$4="Mixed-use Building",AA789,Data!Y786)))</f>
        <v>0.87</v>
      </c>
      <c r="I785">
        <f>IF(Transport!$H$4="Multi-unit Residential",Data!I786,IF(Transport!$H$4="Education",Data!AQ786,IF(Transport!$H$4="Mixed-use Building",AB789,Data!Z786)))</f>
        <v>0</v>
      </c>
      <c r="J785">
        <f>IF(Transport!$H$4="Multi-unit Residential",Data!J786,IF(Transport!$H$4="Education",Data!AR786,IF(Transport!$H$4="Mixed-use Building",AC789,Data!AA786)))</f>
        <v>0</v>
      </c>
      <c r="K785">
        <f>IF(Transport!$H$4="Multi-unit Residential",Data!K786,IF(Transport!$H$4="Education",Data!AS786,IF(Transport!$H$4="Mixed-use Building",AD789,Data!AB786)))</f>
        <v>0.02</v>
      </c>
      <c r="L785">
        <f>IF(Transport!$H$4="Multi-unit Residential",Data!L786,IF(Transport!$H$4="Education",Data!AT786,IF(Transport!$H$4="Mixed-use Building",AE789,Data!AC786)))</f>
        <v>0.11</v>
      </c>
      <c r="M785">
        <f>IF(Transport!$H$4="Multi-unit Residential",Data!M786,IF(Transport!$H$4="Education",Data!AU786,IF(Transport!$H$4="Mixed-use Building",AF789,Data!AD786)))</f>
        <v>0.02</v>
      </c>
      <c r="N785">
        <f>IF(Transport!$H$4="Multi-unit Residential",Data!N786,IF(Transport!$H$4="Education",Data!AV786,IF(Transport!$H$4="Mixed-use Building",AG789,Data!AE786)))</f>
        <v>3.5785189026533799</v>
      </c>
      <c r="O785">
        <f>IF(Transport!$H$4="Multi-unit Residential",Data!O786,IF(Transport!$H$4="Education",Data!AW786,IF(Transport!$H$4="Mixed-use Building",AH789,Data!AF786)))</f>
        <v>175.30075600000001</v>
      </c>
      <c r="P785">
        <f>IF(Transport!$H$4="Multi-unit Residential",Data!P786,IF(Transport!$H$4="Education",Data!AX786,IF(Transport!$H$4="Mixed-use Building",AI789,Data!AG786)))</f>
        <v>-37.780102560000003</v>
      </c>
    </row>
    <row r="786" spans="1:16" x14ac:dyDescent="0.55000000000000004">
      <c r="A786">
        <f>IF(Transport!$H$4="Multi-unit Residential",Data!A787,IF(Transport!$H$4="Education",Data!AI787,IF(Transport!$H$4="Mixed-use Building",T790,Data!R787)))</f>
        <v>179700</v>
      </c>
      <c r="B786" t="str">
        <f>IF(Transport!$H$4="Multi-unit Residential",Data!B787,IF(Transport!$H$4="Education",Data!AJ787,IF(Transport!$H$4="Mixed-use Building",U790,Data!S787)))</f>
        <v>Hamilton East Village</v>
      </c>
      <c r="C786" t="str">
        <f>IF(Transport!$H$4="Multi-unit Residential",Data!C787,IF(Transport!$H$4="Education",Data!AK787,IF(Transport!$H$4="Mixed-use Building",V790,Data!T787)))</f>
        <v>New Zealand</v>
      </c>
      <c r="D786">
        <f>IF(Transport!$H$4="Multi-unit Residential",Data!D787,IF(Transport!$H$4="Education",Data!AL787,IF(Transport!$H$4="Mixed-use Building",W790,Data!U787)))</f>
        <v>0</v>
      </c>
      <c r="E786">
        <f>IF(Transport!$H$4="Multi-unit Residential",Data!E787,IF(Transport!$H$4="Education",Data!AM787,IF(Transport!$H$4="Mixed-use Building",X790,Data!V787)))</f>
        <v>0</v>
      </c>
      <c r="F786">
        <f>IF(Transport!$H$4="Multi-unit Residential",Data!F787,IF(Transport!$H$4="Education",Data!AN787,IF(Transport!$H$4="Mixed-use Building",Y790,Data!W787)))</f>
        <v>0</v>
      </c>
      <c r="G786">
        <f>IF(Transport!$H$4="Multi-unit Residential",Data!G787,IF(Transport!$H$4="Education",Data!AO787,IF(Transport!$H$4="Mixed-use Building",Z790,Data!X787)))</f>
        <v>0</v>
      </c>
      <c r="H786">
        <f>IF(Transport!$H$4="Multi-unit Residential",Data!H787,IF(Transport!$H$4="Education",Data!AP787,IF(Transport!$H$4="Mixed-use Building",AA790,Data!Y787)))</f>
        <v>0.92</v>
      </c>
      <c r="I786">
        <f>IF(Transport!$H$4="Multi-unit Residential",Data!I787,IF(Transport!$H$4="Education",Data!AQ787,IF(Transport!$H$4="Mixed-use Building",AB790,Data!Z787)))</f>
        <v>0</v>
      </c>
      <c r="J786">
        <f>IF(Transport!$H$4="Multi-unit Residential",Data!J787,IF(Transport!$H$4="Education",Data!AR787,IF(Transport!$H$4="Mixed-use Building",AC790,Data!AA787)))</f>
        <v>0</v>
      </c>
      <c r="K786">
        <f>IF(Transport!$H$4="Multi-unit Residential",Data!K787,IF(Transport!$H$4="Education",Data!AS787,IF(Transport!$H$4="Mixed-use Building",AD790,Data!AB787)))</f>
        <v>0.01</v>
      </c>
      <c r="L786">
        <f>IF(Transport!$H$4="Multi-unit Residential",Data!L787,IF(Transport!$H$4="Education",Data!AT787,IF(Transport!$H$4="Mixed-use Building",AE790,Data!AC787)))</f>
        <v>7.0000000000000007E-2</v>
      </c>
      <c r="M786">
        <f>IF(Transport!$H$4="Multi-unit Residential",Data!M787,IF(Transport!$H$4="Education",Data!AU787,IF(Transport!$H$4="Mixed-use Building",AF790,Data!AD787)))</f>
        <v>0.02</v>
      </c>
      <c r="N786">
        <f>IF(Transport!$H$4="Multi-unit Residential",Data!N787,IF(Transport!$H$4="Education",Data!AV787,IF(Transport!$H$4="Mixed-use Building",AG790,Data!AE787)))</f>
        <v>6.0843291541840099</v>
      </c>
      <c r="O786">
        <f>IF(Transport!$H$4="Multi-unit Residential",Data!O787,IF(Transport!$H$4="Education",Data!AW787,IF(Transport!$H$4="Mixed-use Building",AH790,Data!AF787)))</f>
        <v>175.29324650000001</v>
      </c>
      <c r="P786">
        <f>IF(Transport!$H$4="Multi-unit Residential",Data!P787,IF(Transport!$H$4="Education",Data!AX787,IF(Transport!$H$4="Mixed-use Building",AI790,Data!AG787)))</f>
        <v>-37.79028168</v>
      </c>
    </row>
    <row r="787" spans="1:16" x14ac:dyDescent="0.55000000000000004">
      <c r="A787">
        <f>IF(Transport!$H$4="Multi-unit Residential",Data!A788,IF(Transport!$H$4="Education",Data!AI788,IF(Transport!$H$4="Mixed-use Building",T791,Data!R788)))</f>
        <v>179800</v>
      </c>
      <c r="B787" t="str">
        <f>IF(Transport!$H$4="Multi-unit Residential",Data!B788,IF(Transport!$H$4="Education",Data!AJ788,IF(Transport!$H$4="Mixed-use Building",U791,Data!S788)))</f>
        <v>Hamilton West</v>
      </c>
      <c r="C787" t="str">
        <f>IF(Transport!$H$4="Multi-unit Residential",Data!C788,IF(Transport!$H$4="Education",Data!AK788,IF(Transport!$H$4="Mixed-use Building",V791,Data!T788)))</f>
        <v>New Zealand</v>
      </c>
      <c r="D787">
        <f>IF(Transport!$H$4="Multi-unit Residential",Data!D788,IF(Transport!$H$4="Education",Data!AL788,IF(Transport!$H$4="Mixed-use Building",W791,Data!U788)))</f>
        <v>0</v>
      </c>
      <c r="E787">
        <f>IF(Transport!$H$4="Multi-unit Residential",Data!E788,IF(Transport!$H$4="Education",Data!AM788,IF(Transport!$H$4="Mixed-use Building",X791,Data!V788)))</f>
        <v>0.01</v>
      </c>
      <c r="F787">
        <f>IF(Transport!$H$4="Multi-unit Residential",Data!F788,IF(Transport!$H$4="Education",Data!AN788,IF(Transport!$H$4="Mixed-use Building",Y791,Data!W788)))</f>
        <v>0</v>
      </c>
      <c r="G787">
        <f>IF(Transport!$H$4="Multi-unit Residential",Data!G788,IF(Transport!$H$4="Education",Data!AO788,IF(Transport!$H$4="Mixed-use Building",Z791,Data!X788)))</f>
        <v>0</v>
      </c>
      <c r="H787">
        <f>IF(Transport!$H$4="Multi-unit Residential",Data!H788,IF(Transport!$H$4="Education",Data!AP788,IF(Transport!$H$4="Mixed-use Building",AA791,Data!Y788)))</f>
        <v>0.89</v>
      </c>
      <c r="I787">
        <f>IF(Transport!$H$4="Multi-unit Residential",Data!I788,IF(Transport!$H$4="Education",Data!AQ788,IF(Transport!$H$4="Mixed-use Building",AB791,Data!Z788)))</f>
        <v>0.01</v>
      </c>
      <c r="J787">
        <f>IF(Transport!$H$4="Multi-unit Residential",Data!J788,IF(Transport!$H$4="Education",Data!AR788,IF(Transport!$H$4="Mixed-use Building",AC791,Data!AA788)))</f>
        <v>0</v>
      </c>
      <c r="K787">
        <f>IF(Transport!$H$4="Multi-unit Residential",Data!K788,IF(Transport!$H$4="Education",Data!AS788,IF(Transport!$H$4="Mixed-use Building",AD791,Data!AB788)))</f>
        <v>0.01</v>
      </c>
      <c r="L787">
        <f>IF(Transport!$H$4="Multi-unit Residential",Data!L788,IF(Transport!$H$4="Education",Data!AT788,IF(Transport!$H$4="Mixed-use Building",AE791,Data!AC788)))</f>
        <v>0.08</v>
      </c>
      <c r="M787">
        <f>IF(Transport!$H$4="Multi-unit Residential",Data!M788,IF(Transport!$H$4="Education",Data!AU788,IF(Transport!$H$4="Mixed-use Building",AF791,Data!AD788)))</f>
        <v>0.02</v>
      </c>
      <c r="N787">
        <f>IF(Transport!$H$4="Multi-unit Residential",Data!N788,IF(Transport!$H$4="Education",Data!AV788,IF(Transport!$H$4="Mixed-use Building",AG791,Data!AE788)))</f>
        <v>6.3180453718571803</v>
      </c>
      <c r="O787">
        <f>IF(Transport!$H$4="Multi-unit Residential",Data!O788,IF(Transport!$H$4="Education",Data!AW788,IF(Transport!$H$4="Mixed-use Building",AH791,Data!AF788)))</f>
        <v>175.2844169</v>
      </c>
      <c r="P787">
        <f>IF(Transport!$H$4="Multi-unit Residential",Data!P788,IF(Transport!$H$4="Education",Data!AX788,IF(Transport!$H$4="Mixed-use Building",AI791,Data!AG788)))</f>
        <v>-37.800741819999999</v>
      </c>
    </row>
    <row r="788" spans="1:16" x14ac:dyDescent="0.55000000000000004">
      <c r="A788">
        <f>IF(Transport!$H$4="Multi-unit Residential",Data!A789,IF(Transport!$H$4="Education",Data!AI789,IF(Transport!$H$4="Mixed-use Building",T792,Data!R789)))</f>
        <v>179900</v>
      </c>
      <c r="B788" t="str">
        <f>IF(Transport!$H$4="Multi-unit Residential",Data!B789,IF(Transport!$H$4="Education",Data!AJ789,IF(Transport!$H$4="Mixed-use Building",U792,Data!S789)))</f>
        <v>Greensboro</v>
      </c>
      <c r="C788" t="str">
        <f>IF(Transport!$H$4="Multi-unit Residential",Data!C789,IF(Transport!$H$4="Education",Data!AK789,IF(Transport!$H$4="Mixed-use Building",V792,Data!T789)))</f>
        <v>New Zealand</v>
      </c>
      <c r="D788">
        <f>IF(Transport!$H$4="Multi-unit Residential",Data!D789,IF(Transport!$H$4="Education",Data!AL789,IF(Transport!$H$4="Mixed-use Building",W792,Data!U789)))</f>
        <v>0</v>
      </c>
      <c r="E788">
        <f>IF(Transport!$H$4="Multi-unit Residential",Data!E789,IF(Transport!$H$4="Education",Data!AM789,IF(Transport!$H$4="Mixed-use Building",X792,Data!V789)))</f>
        <v>0</v>
      </c>
      <c r="F788">
        <f>IF(Transport!$H$4="Multi-unit Residential",Data!F789,IF(Transport!$H$4="Education",Data!AN789,IF(Transport!$H$4="Mixed-use Building",Y792,Data!W789)))</f>
        <v>0</v>
      </c>
      <c r="G788">
        <f>IF(Transport!$H$4="Multi-unit Residential",Data!G789,IF(Transport!$H$4="Education",Data!AO789,IF(Transport!$H$4="Mixed-use Building",Z792,Data!X789)))</f>
        <v>0</v>
      </c>
      <c r="H788">
        <f>IF(Transport!$H$4="Multi-unit Residential",Data!H789,IF(Transport!$H$4="Education",Data!AP789,IF(Transport!$H$4="Mixed-use Building",AA792,Data!Y789)))</f>
        <v>0.44</v>
      </c>
      <c r="I788">
        <f>IF(Transport!$H$4="Multi-unit Residential",Data!I789,IF(Transport!$H$4="Education",Data!AQ789,IF(Transport!$H$4="Mixed-use Building",AB792,Data!Z789)))</f>
        <v>0</v>
      </c>
      <c r="J788">
        <f>IF(Transport!$H$4="Multi-unit Residential",Data!J789,IF(Transport!$H$4="Education",Data!AR789,IF(Transport!$H$4="Mixed-use Building",AC792,Data!AA789)))</f>
        <v>0</v>
      </c>
      <c r="K788">
        <f>IF(Transport!$H$4="Multi-unit Residential",Data!K789,IF(Transport!$H$4="Education",Data!AS789,IF(Transport!$H$4="Mixed-use Building",AD792,Data!AB789)))</f>
        <v>0</v>
      </c>
      <c r="L788">
        <f>IF(Transport!$H$4="Multi-unit Residential",Data!L789,IF(Transport!$H$4="Education",Data!AT789,IF(Transport!$H$4="Mixed-use Building",AE792,Data!AC789)))</f>
        <v>0.56000000000000005</v>
      </c>
      <c r="M788">
        <f>IF(Transport!$H$4="Multi-unit Residential",Data!M789,IF(Transport!$H$4="Education",Data!AU789,IF(Transport!$H$4="Mixed-use Building",AF792,Data!AD789)))</f>
        <v>0.02</v>
      </c>
      <c r="N788">
        <f>IF(Transport!$H$4="Multi-unit Residential",Data!N789,IF(Transport!$H$4="Education",Data!AV789,IF(Transport!$H$4="Mixed-use Building",AG792,Data!AE789)))</f>
        <v>0.24635831900049801</v>
      </c>
      <c r="O788">
        <f>IF(Transport!$H$4="Multi-unit Residential",Data!O789,IF(Transport!$H$4="Education",Data!AW789,IF(Transport!$H$4="Mixed-use Building",AH792,Data!AF789)))</f>
        <v>175.31016399999999</v>
      </c>
      <c r="P788">
        <f>IF(Transport!$H$4="Multi-unit Residential",Data!P789,IF(Transport!$H$4="Education",Data!AX789,IF(Transport!$H$4="Mixed-use Building",AI792,Data!AG789)))</f>
        <v>-37.785805889999999</v>
      </c>
    </row>
    <row r="789" spans="1:16" x14ac:dyDescent="0.55000000000000004">
      <c r="A789">
        <f>IF(Transport!$H$4="Multi-unit Residential",Data!A790,IF(Transport!$H$4="Education",Data!AI790,IF(Transport!$H$4="Mixed-use Building",T793,Data!R790)))</f>
        <v>180000</v>
      </c>
      <c r="B789" t="str">
        <f>IF(Transport!$H$4="Multi-unit Residential",Data!B790,IF(Transport!$H$4="Education",Data!AJ790,IF(Transport!$H$4="Mixed-use Building",U793,Data!S790)))</f>
        <v>Hamilton East Cook</v>
      </c>
      <c r="C789" t="str">
        <f>IF(Transport!$H$4="Multi-unit Residential",Data!C790,IF(Transport!$H$4="Education",Data!AK790,IF(Transport!$H$4="Mixed-use Building",V793,Data!T790)))</f>
        <v>New Zealand</v>
      </c>
      <c r="D789">
        <f>IF(Transport!$H$4="Multi-unit Residential",Data!D790,IF(Transport!$H$4="Education",Data!AL790,IF(Transport!$H$4="Mixed-use Building",W793,Data!U790)))</f>
        <v>0</v>
      </c>
      <c r="E789">
        <f>IF(Transport!$H$4="Multi-unit Residential",Data!E790,IF(Transport!$H$4="Education",Data!AM790,IF(Transport!$H$4="Mixed-use Building",X793,Data!V790)))</f>
        <v>0</v>
      </c>
      <c r="F789">
        <f>IF(Transport!$H$4="Multi-unit Residential",Data!F790,IF(Transport!$H$4="Education",Data!AN790,IF(Transport!$H$4="Mixed-use Building",Y793,Data!W790)))</f>
        <v>0</v>
      </c>
      <c r="G789">
        <f>IF(Transport!$H$4="Multi-unit Residential",Data!G790,IF(Transport!$H$4="Education",Data!AO790,IF(Transport!$H$4="Mixed-use Building",Z793,Data!X790)))</f>
        <v>0</v>
      </c>
      <c r="H789">
        <f>IF(Transport!$H$4="Multi-unit Residential",Data!H790,IF(Transport!$H$4="Education",Data!AP790,IF(Transport!$H$4="Mixed-use Building",AA793,Data!Y790)))</f>
        <v>1</v>
      </c>
      <c r="I789">
        <f>IF(Transport!$H$4="Multi-unit Residential",Data!I790,IF(Transport!$H$4="Education",Data!AQ790,IF(Transport!$H$4="Mixed-use Building",AB793,Data!Z790)))</f>
        <v>0</v>
      </c>
      <c r="J789">
        <f>IF(Transport!$H$4="Multi-unit Residential",Data!J790,IF(Transport!$H$4="Education",Data!AR790,IF(Transport!$H$4="Mixed-use Building",AC793,Data!AA790)))</f>
        <v>0</v>
      </c>
      <c r="K789">
        <f>IF(Transport!$H$4="Multi-unit Residential",Data!K790,IF(Transport!$H$4="Education",Data!AS790,IF(Transport!$H$4="Mixed-use Building",AD793,Data!AB790)))</f>
        <v>0</v>
      </c>
      <c r="L789">
        <f>IF(Transport!$H$4="Multi-unit Residential",Data!L790,IF(Transport!$H$4="Education",Data!AT790,IF(Transport!$H$4="Mixed-use Building",AE793,Data!AC790)))</f>
        <v>0</v>
      </c>
      <c r="M789">
        <f>IF(Transport!$H$4="Multi-unit Residential",Data!M790,IF(Transport!$H$4="Education",Data!AU790,IF(Transport!$H$4="Mixed-use Building",AF793,Data!AD790)))</f>
        <v>0.02</v>
      </c>
      <c r="N789">
        <f>IF(Transport!$H$4="Multi-unit Residential",Data!N790,IF(Transport!$H$4="Education",Data!AV790,IF(Transport!$H$4="Mixed-use Building",AG793,Data!AE790)))</f>
        <v>2.4681653999072402</v>
      </c>
      <c r="O789">
        <f>IF(Transport!$H$4="Multi-unit Residential",Data!O790,IF(Transport!$H$4="Education",Data!AW790,IF(Transport!$H$4="Mixed-use Building",AH793,Data!AF790)))</f>
        <v>175.30343069999901</v>
      </c>
      <c r="P789">
        <f>IF(Transport!$H$4="Multi-unit Residential",Data!P790,IF(Transport!$H$4="Education",Data!AX790,IF(Transport!$H$4="Mixed-use Building",AI793,Data!AG790)))</f>
        <v>-37.791350700000002</v>
      </c>
    </row>
    <row r="790" spans="1:16" x14ac:dyDescent="0.55000000000000004">
      <c r="A790">
        <f>IF(Transport!$H$4="Multi-unit Residential",Data!A791,IF(Transport!$H$4="Education",Data!AI791,IF(Transport!$H$4="Mixed-use Building",T794,Data!R791)))</f>
        <v>180100</v>
      </c>
      <c r="B790" t="str">
        <f>IF(Transport!$H$4="Multi-unit Residential",Data!B791,IF(Transport!$H$4="Education",Data!AJ791,IF(Transport!$H$4="Mixed-use Building",U794,Data!S791)))</f>
        <v>Melville North</v>
      </c>
      <c r="C790" t="str">
        <f>IF(Transport!$H$4="Multi-unit Residential",Data!C791,IF(Transport!$H$4="Education",Data!AK791,IF(Transport!$H$4="Mixed-use Building",V794,Data!T791)))</f>
        <v>New Zealand</v>
      </c>
      <c r="D790">
        <f>IF(Transport!$H$4="Multi-unit Residential",Data!D791,IF(Transport!$H$4="Education",Data!AL791,IF(Transport!$H$4="Mixed-use Building",W794,Data!U791)))</f>
        <v>0</v>
      </c>
      <c r="E790">
        <f>IF(Transport!$H$4="Multi-unit Residential",Data!E791,IF(Transport!$H$4="Education",Data!AM791,IF(Transport!$H$4="Mixed-use Building",X794,Data!V791)))</f>
        <v>0</v>
      </c>
      <c r="F790">
        <f>IF(Transport!$H$4="Multi-unit Residential",Data!F791,IF(Transport!$H$4="Education",Data!AN791,IF(Transport!$H$4="Mixed-use Building",Y794,Data!W791)))</f>
        <v>0</v>
      </c>
      <c r="G790">
        <f>IF(Transport!$H$4="Multi-unit Residential",Data!G791,IF(Transport!$H$4="Education",Data!AO791,IF(Transport!$H$4="Mixed-use Building",Z794,Data!X791)))</f>
        <v>0</v>
      </c>
      <c r="H790">
        <f>IF(Transport!$H$4="Multi-unit Residential",Data!H791,IF(Transport!$H$4="Education",Data!AP791,IF(Transport!$H$4="Mixed-use Building",AA794,Data!Y791)))</f>
        <v>0.5</v>
      </c>
      <c r="I790">
        <f>IF(Transport!$H$4="Multi-unit Residential",Data!I791,IF(Transport!$H$4="Education",Data!AQ791,IF(Transport!$H$4="Mixed-use Building",AB794,Data!Z791)))</f>
        <v>0</v>
      </c>
      <c r="J790">
        <f>IF(Transport!$H$4="Multi-unit Residential",Data!J791,IF(Transport!$H$4="Education",Data!AR791,IF(Transport!$H$4="Mixed-use Building",AC794,Data!AA791)))</f>
        <v>0</v>
      </c>
      <c r="K790">
        <f>IF(Transport!$H$4="Multi-unit Residential",Data!K791,IF(Transport!$H$4="Education",Data!AS791,IF(Transport!$H$4="Mixed-use Building",AD794,Data!AB791)))</f>
        <v>0</v>
      </c>
      <c r="L790">
        <f>IF(Transport!$H$4="Multi-unit Residential",Data!L791,IF(Transport!$H$4="Education",Data!AT791,IF(Transport!$H$4="Mixed-use Building",AE794,Data!AC791)))</f>
        <v>0.5</v>
      </c>
      <c r="M790">
        <f>IF(Transport!$H$4="Multi-unit Residential",Data!M791,IF(Transport!$H$4="Education",Data!AU791,IF(Transport!$H$4="Mixed-use Building",AF794,Data!AD791)))</f>
        <v>0.02</v>
      </c>
      <c r="N790">
        <f>IF(Transport!$H$4="Multi-unit Residential",Data!N791,IF(Transport!$H$4="Education",Data!AV791,IF(Transport!$H$4="Mixed-use Building",AG794,Data!AE791)))</f>
        <v>1.7054428008118601</v>
      </c>
      <c r="O790">
        <f>IF(Transport!$H$4="Multi-unit Residential",Data!O791,IF(Transport!$H$4="Education",Data!AW791,IF(Transport!$H$4="Mixed-use Building",AH794,Data!AF791)))</f>
        <v>175.27963700000001</v>
      </c>
      <c r="P790">
        <f>IF(Transport!$H$4="Multi-unit Residential",Data!P791,IF(Transport!$H$4="Education",Data!AX791,IF(Transport!$H$4="Mixed-use Building",AI794,Data!AG791)))</f>
        <v>-37.810164309999998</v>
      </c>
    </row>
    <row r="791" spans="1:16" x14ac:dyDescent="0.55000000000000004">
      <c r="A791">
        <f>IF(Transport!$H$4="Multi-unit Residential",Data!A792,IF(Transport!$H$4="Education",Data!AI792,IF(Transport!$H$4="Mixed-use Building",T795,Data!R792)))</f>
        <v>180200</v>
      </c>
      <c r="B791" t="str">
        <f>IF(Transport!$H$4="Multi-unit Residential",Data!B792,IF(Transport!$H$4="Education",Data!AJ792,IF(Transport!$H$4="Mixed-use Building",U795,Data!S792)))</f>
        <v>Hamilton East</v>
      </c>
      <c r="C791" t="str">
        <f>IF(Transport!$H$4="Multi-unit Residential",Data!C792,IF(Transport!$H$4="Education",Data!AK792,IF(Transport!$H$4="Mixed-use Building",V795,Data!T792)))</f>
        <v>New Zealand</v>
      </c>
      <c r="D791">
        <f>IF(Transport!$H$4="Multi-unit Residential",Data!D792,IF(Transport!$H$4="Education",Data!AL792,IF(Transport!$H$4="Mixed-use Building",W795,Data!U792)))</f>
        <v>0</v>
      </c>
      <c r="E791">
        <f>IF(Transport!$H$4="Multi-unit Residential",Data!E792,IF(Transport!$H$4="Education",Data!AM792,IF(Transport!$H$4="Mixed-use Building",X795,Data!V792)))</f>
        <v>0</v>
      </c>
      <c r="F791">
        <f>IF(Transport!$H$4="Multi-unit Residential",Data!F792,IF(Transport!$H$4="Education",Data!AN792,IF(Transport!$H$4="Mixed-use Building",Y795,Data!W792)))</f>
        <v>0</v>
      </c>
      <c r="G791">
        <f>IF(Transport!$H$4="Multi-unit Residential",Data!G792,IF(Transport!$H$4="Education",Data!AO792,IF(Transport!$H$4="Mixed-use Building",Z795,Data!X792)))</f>
        <v>0</v>
      </c>
      <c r="H791">
        <f>IF(Transport!$H$4="Multi-unit Residential",Data!H792,IF(Transport!$H$4="Education",Data!AP792,IF(Transport!$H$4="Mixed-use Building",AA795,Data!Y792)))</f>
        <v>0.87</v>
      </c>
      <c r="I791">
        <f>IF(Transport!$H$4="Multi-unit Residential",Data!I792,IF(Transport!$H$4="Education",Data!AQ792,IF(Transport!$H$4="Mixed-use Building",AB795,Data!Z792)))</f>
        <v>0</v>
      </c>
      <c r="J791">
        <f>IF(Transport!$H$4="Multi-unit Residential",Data!J792,IF(Transport!$H$4="Education",Data!AR792,IF(Transport!$H$4="Mixed-use Building",AC795,Data!AA792)))</f>
        <v>0</v>
      </c>
      <c r="K791">
        <f>IF(Transport!$H$4="Multi-unit Residential",Data!K792,IF(Transport!$H$4="Education",Data!AS792,IF(Transport!$H$4="Mixed-use Building",AD795,Data!AB792)))</f>
        <v>0</v>
      </c>
      <c r="L791">
        <f>IF(Transport!$H$4="Multi-unit Residential",Data!L792,IF(Transport!$H$4="Education",Data!AT792,IF(Transport!$H$4="Mixed-use Building",AE795,Data!AC792)))</f>
        <v>0.13</v>
      </c>
      <c r="M791">
        <f>IF(Transport!$H$4="Multi-unit Residential",Data!M792,IF(Transport!$H$4="Education",Data!AU792,IF(Transport!$H$4="Mixed-use Building",AF795,Data!AD792)))</f>
        <v>0.02</v>
      </c>
      <c r="N791">
        <f>IF(Transport!$H$4="Multi-unit Residential",Data!N792,IF(Transport!$H$4="Education",Data!AV792,IF(Transport!$H$4="Mixed-use Building",AG795,Data!AE792)))</f>
        <v>2.5731453986102402</v>
      </c>
      <c r="O791">
        <f>IF(Transport!$H$4="Multi-unit Residential",Data!O792,IF(Transport!$H$4="Education",Data!AW792,IF(Transport!$H$4="Mixed-use Building",AH795,Data!AF792)))</f>
        <v>175.3007638</v>
      </c>
      <c r="P791">
        <f>IF(Transport!$H$4="Multi-unit Residential",Data!P792,IF(Transport!$H$4="Education",Data!AX792,IF(Transport!$H$4="Mixed-use Building",AI795,Data!AG792)))</f>
        <v>-37.801280040000002</v>
      </c>
    </row>
    <row r="792" spans="1:16" x14ac:dyDescent="0.55000000000000004">
      <c r="A792">
        <f>IF(Transport!$H$4="Multi-unit Residential",Data!A793,IF(Transport!$H$4="Education",Data!AI793,IF(Transport!$H$4="Mixed-use Building",T796,Data!R793)))</f>
        <v>180300</v>
      </c>
      <c r="B792" t="str">
        <f>IF(Transport!$H$4="Multi-unit Residential",Data!B793,IF(Transport!$H$4="Education",Data!AJ793,IF(Transport!$H$4="Mixed-use Building",U796,Data!S793)))</f>
        <v>Melville South</v>
      </c>
      <c r="C792" t="str">
        <f>IF(Transport!$H$4="Multi-unit Residential",Data!C793,IF(Transport!$H$4="Education",Data!AK793,IF(Transport!$H$4="Mixed-use Building",V796,Data!T793)))</f>
        <v>New Zealand</v>
      </c>
      <c r="D792">
        <f>IF(Transport!$H$4="Multi-unit Residential",Data!D793,IF(Transport!$H$4="Education",Data!AL793,IF(Transport!$H$4="Mixed-use Building",W796,Data!U793)))</f>
        <v>0</v>
      </c>
      <c r="E792">
        <f>IF(Transport!$H$4="Multi-unit Residential",Data!E793,IF(Transport!$H$4="Education",Data!AM793,IF(Transport!$H$4="Mixed-use Building",X796,Data!V793)))</f>
        <v>0</v>
      </c>
      <c r="F792">
        <f>IF(Transport!$H$4="Multi-unit Residential",Data!F793,IF(Transport!$H$4="Education",Data!AN793,IF(Transport!$H$4="Mixed-use Building",Y796,Data!W793)))</f>
        <v>0</v>
      </c>
      <c r="G792">
        <f>IF(Transport!$H$4="Multi-unit Residential",Data!G793,IF(Transport!$H$4="Education",Data!AO793,IF(Transport!$H$4="Mixed-use Building",Z796,Data!X793)))</f>
        <v>0</v>
      </c>
      <c r="H792">
        <f>IF(Transport!$H$4="Multi-unit Residential",Data!H793,IF(Transport!$H$4="Education",Data!AP793,IF(Transport!$H$4="Mixed-use Building",AA796,Data!Y793)))</f>
        <v>1</v>
      </c>
      <c r="I792">
        <f>IF(Transport!$H$4="Multi-unit Residential",Data!I793,IF(Transport!$H$4="Education",Data!AQ793,IF(Transport!$H$4="Mixed-use Building",AB796,Data!Z793)))</f>
        <v>0</v>
      </c>
      <c r="J792">
        <f>IF(Transport!$H$4="Multi-unit Residential",Data!J793,IF(Transport!$H$4="Education",Data!AR793,IF(Transport!$H$4="Mixed-use Building",AC796,Data!AA793)))</f>
        <v>0</v>
      </c>
      <c r="K792">
        <f>IF(Transport!$H$4="Multi-unit Residential",Data!K793,IF(Transport!$H$4="Education",Data!AS793,IF(Transport!$H$4="Mixed-use Building",AD796,Data!AB793)))</f>
        <v>0</v>
      </c>
      <c r="L792">
        <f>IF(Transport!$H$4="Multi-unit Residential",Data!L793,IF(Transport!$H$4="Education",Data!AT793,IF(Transport!$H$4="Mixed-use Building",AE796,Data!AC793)))</f>
        <v>0</v>
      </c>
      <c r="M792">
        <f>IF(Transport!$H$4="Multi-unit Residential",Data!M793,IF(Transport!$H$4="Education",Data!AU793,IF(Transport!$H$4="Mixed-use Building",AF796,Data!AD793)))</f>
        <v>0.02</v>
      </c>
      <c r="N792">
        <f>IF(Transport!$H$4="Multi-unit Residential",Data!N793,IF(Transport!$H$4="Education",Data!AV793,IF(Transport!$H$4="Mixed-use Building",AG796,Data!AE793)))</f>
        <v>3.05601534243393</v>
      </c>
      <c r="O792">
        <f>IF(Transport!$H$4="Multi-unit Residential",Data!O793,IF(Transport!$H$4="Education",Data!AW793,IF(Transport!$H$4="Mixed-use Building",AH796,Data!AF793)))</f>
        <v>175.278175</v>
      </c>
      <c r="P792">
        <f>IF(Transport!$H$4="Multi-unit Residential",Data!P793,IF(Transport!$H$4="Education",Data!AX793,IF(Transport!$H$4="Mixed-use Building",AI796,Data!AG793)))</f>
        <v>-37.815275280000002</v>
      </c>
    </row>
    <row r="793" spans="1:16" x14ac:dyDescent="0.55000000000000004">
      <c r="A793">
        <f>IF(Transport!$H$4="Multi-unit Residential",Data!A794,IF(Transport!$H$4="Education",Data!AI794,IF(Transport!$H$4="Mixed-use Building",T797,Data!R794)))</f>
        <v>180400</v>
      </c>
      <c r="B793" t="str">
        <f>IF(Transport!$H$4="Multi-unit Residential",Data!B794,IF(Transport!$H$4="Education",Data!AJ794,IF(Transport!$H$4="Mixed-use Building",U797,Data!S794)))</f>
        <v>Deanwell</v>
      </c>
      <c r="C793" t="str">
        <f>IF(Transport!$H$4="Multi-unit Residential",Data!C794,IF(Transport!$H$4="Education",Data!AK794,IF(Transport!$H$4="Mixed-use Building",V797,Data!T794)))</f>
        <v>New Zealand</v>
      </c>
      <c r="D793">
        <f>IF(Transport!$H$4="Multi-unit Residential",Data!D794,IF(Transport!$H$4="Education",Data!AL794,IF(Transport!$H$4="Mixed-use Building",W797,Data!U794)))</f>
        <v>0</v>
      </c>
      <c r="E793">
        <f>IF(Transport!$H$4="Multi-unit Residential",Data!E794,IF(Transport!$H$4="Education",Data!AM794,IF(Transport!$H$4="Mixed-use Building",X797,Data!V794)))</f>
        <v>0</v>
      </c>
      <c r="F793">
        <f>IF(Transport!$H$4="Multi-unit Residential",Data!F794,IF(Transport!$H$4="Education",Data!AN794,IF(Transport!$H$4="Mixed-use Building",Y797,Data!W794)))</f>
        <v>0</v>
      </c>
      <c r="G793">
        <f>IF(Transport!$H$4="Multi-unit Residential",Data!G794,IF(Transport!$H$4="Education",Data!AO794,IF(Transport!$H$4="Mixed-use Building",Z797,Data!X794)))</f>
        <v>0</v>
      </c>
      <c r="H793">
        <f>IF(Transport!$H$4="Multi-unit Residential",Data!H794,IF(Transport!$H$4="Education",Data!AP794,IF(Transport!$H$4="Mixed-use Building",AA797,Data!Y794)))</f>
        <v>1</v>
      </c>
      <c r="I793">
        <f>IF(Transport!$H$4="Multi-unit Residential",Data!I794,IF(Transport!$H$4="Education",Data!AQ794,IF(Transport!$H$4="Mixed-use Building",AB797,Data!Z794)))</f>
        <v>0</v>
      </c>
      <c r="J793">
        <f>IF(Transport!$H$4="Multi-unit Residential",Data!J794,IF(Transport!$H$4="Education",Data!AR794,IF(Transport!$H$4="Mixed-use Building",AC797,Data!AA794)))</f>
        <v>0</v>
      </c>
      <c r="K793">
        <f>IF(Transport!$H$4="Multi-unit Residential",Data!K794,IF(Transport!$H$4="Education",Data!AS794,IF(Transport!$H$4="Mixed-use Building",AD797,Data!AB794)))</f>
        <v>0</v>
      </c>
      <c r="L793">
        <f>IF(Transport!$H$4="Multi-unit Residential",Data!L794,IF(Transport!$H$4="Education",Data!AT794,IF(Transport!$H$4="Mixed-use Building",AE797,Data!AC794)))</f>
        <v>0</v>
      </c>
      <c r="M793">
        <f>IF(Transport!$H$4="Multi-unit Residential",Data!M794,IF(Transport!$H$4="Education",Data!AU794,IF(Transport!$H$4="Mixed-use Building",AF797,Data!AD794)))</f>
        <v>0.02</v>
      </c>
      <c r="N793">
        <f>IF(Transport!$H$4="Multi-unit Residential",Data!N794,IF(Transport!$H$4="Education",Data!AV794,IF(Transport!$H$4="Mixed-use Building",AG797,Data!AE794)))</f>
        <v>3.1018493258456101</v>
      </c>
      <c r="O793">
        <f>IF(Transport!$H$4="Multi-unit Residential",Data!O794,IF(Transport!$H$4="Education",Data!AW794,IF(Transport!$H$4="Mixed-use Building",AH797,Data!AF794)))</f>
        <v>175.27419169999999</v>
      </c>
      <c r="P793">
        <f>IF(Transport!$H$4="Multi-unit Residential",Data!P794,IF(Transport!$H$4="Education",Data!AX794,IF(Transport!$H$4="Mixed-use Building",AI797,Data!AG794)))</f>
        <v>-37.820340799999997</v>
      </c>
    </row>
    <row r="794" spans="1:16" x14ac:dyDescent="0.55000000000000004">
      <c r="A794">
        <f>IF(Transport!$H$4="Multi-unit Residential",Data!A795,IF(Transport!$H$4="Education",Data!AI795,IF(Transport!$H$4="Mixed-use Building",T798,Data!R795)))</f>
        <v>180500</v>
      </c>
      <c r="B794" t="str">
        <f>IF(Transport!$H$4="Multi-unit Residential",Data!B795,IF(Transport!$H$4="Education",Data!AJ795,IF(Transport!$H$4="Mixed-use Building",U798,Data!S795)))</f>
        <v>Bader</v>
      </c>
      <c r="C794" t="str">
        <f>IF(Transport!$H$4="Multi-unit Residential",Data!C795,IF(Transport!$H$4="Education",Data!AK795,IF(Transport!$H$4="Mixed-use Building",V798,Data!T795)))</f>
        <v>New Zealand</v>
      </c>
      <c r="D794">
        <f>IF(Transport!$H$4="Multi-unit Residential",Data!D795,IF(Transport!$H$4="Education",Data!AL795,IF(Transport!$H$4="Mixed-use Building",W798,Data!U795)))</f>
        <v>0</v>
      </c>
      <c r="E794">
        <f>IF(Transport!$H$4="Multi-unit Residential",Data!E795,IF(Transport!$H$4="Education",Data!AM795,IF(Transport!$H$4="Mixed-use Building",X798,Data!V795)))</f>
        <v>0</v>
      </c>
      <c r="F794">
        <f>IF(Transport!$H$4="Multi-unit Residential",Data!F795,IF(Transport!$H$4="Education",Data!AN795,IF(Transport!$H$4="Mixed-use Building",Y798,Data!W795)))</f>
        <v>0</v>
      </c>
      <c r="G794">
        <f>IF(Transport!$H$4="Multi-unit Residential",Data!G795,IF(Transport!$H$4="Education",Data!AO795,IF(Transport!$H$4="Mixed-use Building",Z798,Data!X795)))</f>
        <v>0</v>
      </c>
      <c r="H794">
        <f>IF(Transport!$H$4="Multi-unit Residential",Data!H795,IF(Transport!$H$4="Education",Data!AP795,IF(Transport!$H$4="Mixed-use Building",AA798,Data!Y795)))</f>
        <v>1</v>
      </c>
      <c r="I794">
        <f>IF(Transport!$H$4="Multi-unit Residential",Data!I795,IF(Transport!$H$4="Education",Data!AQ795,IF(Transport!$H$4="Mixed-use Building",AB798,Data!Z795)))</f>
        <v>0</v>
      </c>
      <c r="J794">
        <f>IF(Transport!$H$4="Multi-unit Residential",Data!J795,IF(Transport!$H$4="Education",Data!AR795,IF(Transport!$H$4="Mixed-use Building",AC798,Data!AA795)))</f>
        <v>0</v>
      </c>
      <c r="K794">
        <f>IF(Transport!$H$4="Multi-unit Residential",Data!K795,IF(Transport!$H$4="Education",Data!AS795,IF(Transport!$H$4="Mixed-use Building",AD798,Data!AB795)))</f>
        <v>0</v>
      </c>
      <c r="L794">
        <f>IF(Transport!$H$4="Multi-unit Residential",Data!L795,IF(Transport!$H$4="Education",Data!AT795,IF(Transport!$H$4="Mixed-use Building",AE798,Data!AC795)))</f>
        <v>0</v>
      </c>
      <c r="M794">
        <f>IF(Transport!$H$4="Multi-unit Residential",Data!M795,IF(Transport!$H$4="Education",Data!AU795,IF(Transport!$H$4="Mixed-use Building",AF798,Data!AD795)))</f>
        <v>0.02</v>
      </c>
      <c r="N794">
        <f>IF(Transport!$H$4="Multi-unit Residential",Data!N795,IF(Transport!$H$4="Education",Data!AV795,IF(Transport!$H$4="Mixed-use Building",AG798,Data!AE795)))</f>
        <v>6.3705779425375404</v>
      </c>
      <c r="O794">
        <f>IF(Transport!$H$4="Multi-unit Residential",Data!O795,IF(Transport!$H$4="Education",Data!AW795,IF(Transport!$H$4="Mixed-use Building",AH798,Data!AF795)))</f>
        <v>175.29243650000001</v>
      </c>
      <c r="P794">
        <f>IF(Transport!$H$4="Multi-unit Residential",Data!P795,IF(Transport!$H$4="Education",Data!AX795,IF(Transport!$H$4="Mixed-use Building",AI798,Data!AG795)))</f>
        <v>-37.809310549999999</v>
      </c>
    </row>
    <row r="795" spans="1:16" x14ac:dyDescent="0.55000000000000004">
      <c r="A795">
        <f>IF(Transport!$H$4="Multi-unit Residential",Data!A796,IF(Transport!$H$4="Education",Data!AI796,IF(Transport!$H$4="Mixed-use Building",T799,Data!R796)))</f>
        <v>180600</v>
      </c>
      <c r="B795" t="str">
        <f>IF(Transport!$H$4="Multi-unit Residential",Data!B796,IF(Transport!$H$4="Education",Data!AJ796,IF(Transport!$H$4="Mixed-use Building",U799,Data!S796)))</f>
        <v>Hillcrest West (Hamilton City)</v>
      </c>
      <c r="C795" t="str">
        <f>IF(Transport!$H$4="Multi-unit Residential",Data!C796,IF(Transport!$H$4="Education",Data!AK796,IF(Transport!$H$4="Mixed-use Building",V799,Data!T796)))</f>
        <v>New Zealand</v>
      </c>
      <c r="D795">
        <f>IF(Transport!$H$4="Multi-unit Residential",Data!D796,IF(Transport!$H$4="Education",Data!AL796,IF(Transport!$H$4="Mixed-use Building",W799,Data!U796)))</f>
        <v>0</v>
      </c>
      <c r="E795">
        <f>IF(Transport!$H$4="Multi-unit Residential",Data!E796,IF(Transport!$H$4="Education",Data!AM796,IF(Transport!$H$4="Mixed-use Building",X799,Data!V796)))</f>
        <v>0</v>
      </c>
      <c r="F795">
        <f>IF(Transport!$H$4="Multi-unit Residential",Data!F796,IF(Transport!$H$4="Education",Data!AN796,IF(Transport!$H$4="Mixed-use Building",Y799,Data!W796)))</f>
        <v>0</v>
      </c>
      <c r="G795">
        <f>IF(Transport!$H$4="Multi-unit Residential",Data!G796,IF(Transport!$H$4="Education",Data!AO796,IF(Transport!$H$4="Mixed-use Building",Z799,Data!X796)))</f>
        <v>0</v>
      </c>
      <c r="H795">
        <f>IF(Transport!$H$4="Multi-unit Residential",Data!H796,IF(Transport!$H$4="Education",Data!AP796,IF(Transport!$H$4="Mixed-use Building",AA799,Data!Y796)))</f>
        <v>0.82</v>
      </c>
      <c r="I795">
        <f>IF(Transport!$H$4="Multi-unit Residential",Data!I796,IF(Transport!$H$4="Education",Data!AQ796,IF(Transport!$H$4="Mixed-use Building",AB799,Data!Z796)))</f>
        <v>0</v>
      </c>
      <c r="J795">
        <f>IF(Transport!$H$4="Multi-unit Residential",Data!J796,IF(Transport!$H$4="Education",Data!AR796,IF(Transport!$H$4="Mixed-use Building",AC799,Data!AA796)))</f>
        <v>0</v>
      </c>
      <c r="K795">
        <f>IF(Transport!$H$4="Multi-unit Residential",Data!K796,IF(Transport!$H$4="Education",Data!AS796,IF(Transport!$H$4="Mixed-use Building",AD799,Data!AB796)))</f>
        <v>0</v>
      </c>
      <c r="L795">
        <f>IF(Transport!$H$4="Multi-unit Residential",Data!L796,IF(Transport!$H$4="Education",Data!AT796,IF(Transport!$H$4="Mixed-use Building",AE799,Data!AC796)))</f>
        <v>0.18</v>
      </c>
      <c r="M795">
        <f>IF(Transport!$H$4="Multi-unit Residential",Data!M796,IF(Transport!$H$4="Education",Data!AU796,IF(Transport!$H$4="Mixed-use Building",AF799,Data!AD796)))</f>
        <v>0.02</v>
      </c>
      <c r="N795">
        <f>IF(Transport!$H$4="Multi-unit Residential",Data!N796,IF(Transport!$H$4="Education",Data!AV796,IF(Transport!$H$4="Mixed-use Building",AG799,Data!AE796)))</f>
        <v>3.54720519448649</v>
      </c>
      <c r="O795">
        <f>IF(Transport!$H$4="Multi-unit Residential",Data!O796,IF(Transport!$H$4="Education",Data!AW796,IF(Transport!$H$4="Mixed-use Building",AH799,Data!AF796)))</f>
        <v>175.31326580000001</v>
      </c>
      <c r="P795">
        <f>IF(Transport!$H$4="Multi-unit Residential",Data!P796,IF(Transport!$H$4="Education",Data!AX796,IF(Transport!$H$4="Mixed-use Building",AI799,Data!AG796)))</f>
        <v>-37.79546663</v>
      </c>
    </row>
    <row r="796" spans="1:16" x14ac:dyDescent="0.55000000000000004">
      <c r="A796">
        <f>IF(Transport!$H$4="Multi-unit Residential",Data!A797,IF(Transport!$H$4="Education",Data!AI797,IF(Transport!$H$4="Mixed-use Building",T800,Data!R797)))</f>
        <v>180700</v>
      </c>
      <c r="B796" t="str">
        <f>IF(Transport!$H$4="Multi-unit Residential",Data!B797,IF(Transport!$H$4="Education",Data!AJ797,IF(Transport!$H$4="Mixed-use Building",U800,Data!S797)))</f>
        <v>Hillcrest East (Hamilton City)</v>
      </c>
      <c r="C796" t="str">
        <f>IF(Transport!$H$4="Multi-unit Residential",Data!C797,IF(Transport!$H$4="Education",Data!AK797,IF(Transport!$H$4="Mixed-use Building",V800,Data!T797)))</f>
        <v>New Zealand</v>
      </c>
      <c r="D796">
        <f>IF(Transport!$H$4="Multi-unit Residential",Data!D797,IF(Transport!$H$4="Education",Data!AL797,IF(Transport!$H$4="Mixed-use Building",W800,Data!U797)))</f>
        <v>0</v>
      </c>
      <c r="E796">
        <f>IF(Transport!$H$4="Multi-unit Residential",Data!E797,IF(Transport!$H$4="Education",Data!AM797,IF(Transport!$H$4="Mixed-use Building",X800,Data!V797)))</f>
        <v>0</v>
      </c>
      <c r="F796">
        <f>IF(Transport!$H$4="Multi-unit Residential",Data!F797,IF(Transport!$H$4="Education",Data!AN797,IF(Transport!$H$4="Mixed-use Building",Y800,Data!W797)))</f>
        <v>0</v>
      </c>
      <c r="G796">
        <f>IF(Transport!$H$4="Multi-unit Residential",Data!G797,IF(Transport!$H$4="Education",Data!AO797,IF(Transport!$H$4="Mixed-use Building",Z800,Data!X797)))</f>
        <v>0</v>
      </c>
      <c r="H796">
        <f>IF(Transport!$H$4="Multi-unit Residential",Data!H797,IF(Transport!$H$4="Education",Data!AP797,IF(Transport!$H$4="Mixed-use Building",AA800,Data!Y797)))</f>
        <v>0.92</v>
      </c>
      <c r="I796">
        <f>IF(Transport!$H$4="Multi-unit Residential",Data!I797,IF(Transport!$H$4="Education",Data!AQ797,IF(Transport!$H$4="Mixed-use Building",AB800,Data!Z797)))</f>
        <v>0</v>
      </c>
      <c r="J796">
        <f>IF(Transport!$H$4="Multi-unit Residential",Data!J797,IF(Transport!$H$4="Education",Data!AR797,IF(Transport!$H$4="Mixed-use Building",AC800,Data!AA797)))</f>
        <v>0</v>
      </c>
      <c r="K796">
        <f>IF(Transport!$H$4="Multi-unit Residential",Data!K797,IF(Transport!$H$4="Education",Data!AS797,IF(Transport!$H$4="Mixed-use Building",AD800,Data!AB797)))</f>
        <v>0</v>
      </c>
      <c r="L796">
        <f>IF(Transport!$H$4="Multi-unit Residential",Data!L797,IF(Transport!$H$4="Education",Data!AT797,IF(Transport!$H$4="Mixed-use Building",AE800,Data!AC797)))</f>
        <v>0.08</v>
      </c>
      <c r="M796">
        <f>IF(Transport!$H$4="Multi-unit Residential",Data!M797,IF(Transport!$H$4="Education",Data!AU797,IF(Transport!$H$4="Mixed-use Building",AF800,Data!AD797)))</f>
        <v>0.02</v>
      </c>
      <c r="N796">
        <f>IF(Transport!$H$4="Multi-unit Residential",Data!N797,IF(Transport!$H$4="Education",Data!AV797,IF(Transport!$H$4="Mixed-use Building",AG800,Data!AE797)))</f>
        <v>3.3550259930316901</v>
      </c>
      <c r="O796">
        <f>IF(Transport!$H$4="Multi-unit Residential",Data!O797,IF(Transport!$H$4="Education",Data!AW797,IF(Transport!$H$4="Mixed-use Building",AH800,Data!AF797)))</f>
        <v>175.321671199999</v>
      </c>
      <c r="P796">
        <f>IF(Transport!$H$4="Multi-unit Residential",Data!P797,IF(Transport!$H$4="Education",Data!AX797,IF(Transport!$H$4="Mixed-use Building",AI800,Data!AG797)))</f>
        <v>-37.796105130000001</v>
      </c>
    </row>
    <row r="797" spans="1:16" x14ac:dyDescent="0.55000000000000004">
      <c r="A797">
        <f>IF(Transport!$H$4="Multi-unit Residential",Data!A798,IF(Transport!$H$4="Education",Data!AI798,IF(Transport!$H$4="Mixed-use Building",T801,Data!R798)))</f>
        <v>180800</v>
      </c>
      <c r="B797" t="str">
        <f>IF(Transport!$H$4="Multi-unit Residential",Data!B798,IF(Transport!$H$4="Education",Data!AJ798,IF(Transport!$H$4="Mixed-use Building",U801,Data!S798)))</f>
        <v>Silverdale (Hamilton City)</v>
      </c>
      <c r="C797" t="str">
        <f>IF(Transport!$H$4="Multi-unit Residential",Data!C798,IF(Transport!$H$4="Education",Data!AK798,IF(Transport!$H$4="Mixed-use Building",V801,Data!T798)))</f>
        <v>New Zealand</v>
      </c>
      <c r="D797">
        <f>IF(Transport!$H$4="Multi-unit Residential",Data!D798,IF(Transport!$H$4="Education",Data!AL798,IF(Transport!$H$4="Mixed-use Building",W801,Data!U798)))</f>
        <v>0</v>
      </c>
      <c r="E797">
        <f>IF(Transport!$H$4="Multi-unit Residential",Data!E798,IF(Transport!$H$4="Education",Data!AM798,IF(Transport!$H$4="Mixed-use Building",X801,Data!V798)))</f>
        <v>0</v>
      </c>
      <c r="F797">
        <f>IF(Transport!$H$4="Multi-unit Residential",Data!F798,IF(Transport!$H$4="Education",Data!AN798,IF(Transport!$H$4="Mixed-use Building",Y801,Data!W798)))</f>
        <v>0</v>
      </c>
      <c r="G797">
        <f>IF(Transport!$H$4="Multi-unit Residential",Data!G798,IF(Transport!$H$4="Education",Data!AO798,IF(Transport!$H$4="Mixed-use Building",Z801,Data!X798)))</f>
        <v>0</v>
      </c>
      <c r="H797">
        <f>IF(Transport!$H$4="Multi-unit Residential",Data!H798,IF(Transport!$H$4="Education",Data!AP798,IF(Transport!$H$4="Mixed-use Building",AA801,Data!Y798)))</f>
        <v>0.57999999999999996</v>
      </c>
      <c r="I797">
        <f>IF(Transport!$H$4="Multi-unit Residential",Data!I798,IF(Transport!$H$4="Education",Data!AQ798,IF(Transport!$H$4="Mixed-use Building",AB801,Data!Z798)))</f>
        <v>0</v>
      </c>
      <c r="J797">
        <f>IF(Transport!$H$4="Multi-unit Residential",Data!J798,IF(Transport!$H$4="Education",Data!AR798,IF(Transport!$H$4="Mixed-use Building",AC801,Data!AA798)))</f>
        <v>0</v>
      </c>
      <c r="K797">
        <f>IF(Transport!$H$4="Multi-unit Residential",Data!K798,IF(Transport!$H$4="Education",Data!AS798,IF(Transport!$H$4="Mixed-use Building",AD801,Data!AB798)))</f>
        <v>0</v>
      </c>
      <c r="L797">
        <f>IF(Transport!$H$4="Multi-unit Residential",Data!L798,IF(Transport!$H$4="Education",Data!AT798,IF(Transport!$H$4="Mixed-use Building",AE801,Data!AC798)))</f>
        <v>0.42</v>
      </c>
      <c r="M797">
        <f>IF(Transport!$H$4="Multi-unit Residential",Data!M798,IF(Transport!$H$4="Education",Data!AU798,IF(Transport!$H$4="Mixed-use Building",AF801,Data!AD798)))</f>
        <v>0.02</v>
      </c>
      <c r="N797">
        <f>IF(Transport!$H$4="Multi-unit Residential",Data!N798,IF(Transport!$H$4="Education",Data!AV798,IF(Transport!$H$4="Mixed-use Building",AG801,Data!AE798)))</f>
        <v>2.5636065292576502</v>
      </c>
      <c r="O797">
        <f>IF(Transport!$H$4="Multi-unit Residential",Data!O798,IF(Transport!$H$4="Education",Data!AW798,IF(Transport!$H$4="Mixed-use Building",AH801,Data!AF798)))</f>
        <v>175.32912390000001</v>
      </c>
      <c r="P797">
        <f>IF(Transport!$H$4="Multi-unit Residential",Data!P798,IF(Transport!$H$4="Education",Data!AX798,IF(Transport!$H$4="Mixed-use Building",AI801,Data!AG798)))</f>
        <v>-37.791289880000001</v>
      </c>
    </row>
    <row r="798" spans="1:16" x14ac:dyDescent="0.55000000000000004">
      <c r="A798">
        <f>IF(Transport!$H$4="Multi-unit Residential",Data!A799,IF(Transport!$H$4="Education",Data!AI799,IF(Transport!$H$4="Mixed-use Building",T802,Data!R799)))</f>
        <v>180900</v>
      </c>
      <c r="B798" t="str">
        <f>IF(Transport!$H$4="Multi-unit Residential",Data!B799,IF(Transport!$H$4="Education",Data!AJ799,IF(Transport!$H$4="Mixed-use Building",U802,Data!S799)))</f>
        <v>Glenview</v>
      </c>
      <c r="C798" t="str">
        <f>IF(Transport!$H$4="Multi-unit Residential",Data!C799,IF(Transport!$H$4="Education",Data!AK799,IF(Transport!$H$4="Mixed-use Building",V802,Data!T799)))</f>
        <v>New Zealand</v>
      </c>
      <c r="D798">
        <f>IF(Transport!$H$4="Multi-unit Residential",Data!D799,IF(Transport!$H$4="Education",Data!AL799,IF(Transport!$H$4="Mixed-use Building",W802,Data!U799)))</f>
        <v>0</v>
      </c>
      <c r="E798">
        <f>IF(Transport!$H$4="Multi-unit Residential",Data!E799,IF(Transport!$H$4="Education",Data!AM799,IF(Transport!$H$4="Mixed-use Building",X802,Data!V799)))</f>
        <v>0</v>
      </c>
      <c r="F798">
        <f>IF(Transport!$H$4="Multi-unit Residential",Data!F799,IF(Transport!$H$4="Education",Data!AN799,IF(Transport!$H$4="Mixed-use Building",Y802,Data!W799)))</f>
        <v>0</v>
      </c>
      <c r="G798">
        <f>IF(Transport!$H$4="Multi-unit Residential",Data!G799,IF(Transport!$H$4="Education",Data!AO799,IF(Transport!$H$4="Mixed-use Building",Z802,Data!X799)))</f>
        <v>0</v>
      </c>
      <c r="H798">
        <f>IF(Transport!$H$4="Multi-unit Residential",Data!H799,IF(Transport!$H$4="Education",Data!AP799,IF(Transport!$H$4="Mixed-use Building",AA802,Data!Y799)))</f>
        <v>1</v>
      </c>
      <c r="I798">
        <f>IF(Transport!$H$4="Multi-unit Residential",Data!I799,IF(Transport!$H$4="Education",Data!AQ799,IF(Transport!$H$4="Mixed-use Building",AB802,Data!Z799)))</f>
        <v>0</v>
      </c>
      <c r="J798">
        <f>IF(Transport!$H$4="Multi-unit Residential",Data!J799,IF(Transport!$H$4="Education",Data!AR799,IF(Transport!$H$4="Mixed-use Building",AC802,Data!AA799)))</f>
        <v>0</v>
      </c>
      <c r="K798">
        <f>IF(Transport!$H$4="Multi-unit Residential",Data!K799,IF(Transport!$H$4="Education",Data!AS799,IF(Transport!$H$4="Mixed-use Building",AD802,Data!AB799)))</f>
        <v>0</v>
      </c>
      <c r="L798">
        <f>IF(Transport!$H$4="Multi-unit Residential",Data!L799,IF(Transport!$H$4="Education",Data!AT799,IF(Transport!$H$4="Mixed-use Building",AE802,Data!AC799)))</f>
        <v>0</v>
      </c>
      <c r="M798">
        <f>IF(Transport!$H$4="Multi-unit Residential",Data!M799,IF(Transport!$H$4="Education",Data!AU799,IF(Transport!$H$4="Mixed-use Building",AF802,Data!AD799)))</f>
        <v>0.02</v>
      </c>
      <c r="N798" t="str">
        <f>IF(Transport!$H$4="Multi-unit Residential",Data!N799,IF(Transport!$H$4="Education",Data!AV799,IF(Transport!$H$4="Mixed-use Building",AG802,Data!AE799)))</f>
        <v>?</v>
      </c>
      <c r="O798">
        <f>IF(Transport!$H$4="Multi-unit Residential",Data!O799,IF(Transport!$H$4="Education",Data!AW799,IF(Transport!$H$4="Mixed-use Building",AH802,Data!AF799)))</f>
        <v>175.29054840000001</v>
      </c>
      <c r="P798">
        <f>IF(Transport!$H$4="Multi-unit Residential",Data!P799,IF(Transport!$H$4="Education",Data!AX799,IF(Transport!$H$4="Mixed-use Building",AI802,Data!AG799)))</f>
        <v>-37.819148769999998</v>
      </c>
    </row>
    <row r="799" spans="1:16" x14ac:dyDescent="0.55000000000000004">
      <c r="A799">
        <f>IF(Transport!$H$4="Multi-unit Residential",Data!A800,IF(Transport!$H$4="Education",Data!AI800,IF(Transport!$H$4="Mixed-use Building",T803,Data!R800)))</f>
        <v>181000</v>
      </c>
      <c r="B799" t="str">
        <f>IF(Transport!$H$4="Multi-unit Residential",Data!B800,IF(Transport!$H$4="Education",Data!AJ800,IF(Transport!$H$4="Mixed-use Building",U803,Data!S800)))</f>
        <v>Resthill</v>
      </c>
      <c r="C799" t="str">
        <f>IF(Transport!$H$4="Multi-unit Residential",Data!C800,IF(Transport!$H$4="Education",Data!AK800,IF(Transport!$H$4="Mixed-use Building",V803,Data!T800)))</f>
        <v>New Zealand</v>
      </c>
      <c r="D799">
        <f>IF(Transport!$H$4="Multi-unit Residential",Data!D800,IF(Transport!$H$4="Education",Data!AL800,IF(Transport!$H$4="Mixed-use Building",W803,Data!U800)))</f>
        <v>0</v>
      </c>
      <c r="E799">
        <f>IF(Transport!$H$4="Multi-unit Residential",Data!E800,IF(Transport!$H$4="Education",Data!AM800,IF(Transport!$H$4="Mixed-use Building",X803,Data!V800)))</f>
        <v>0</v>
      </c>
      <c r="F799">
        <f>IF(Transport!$H$4="Multi-unit Residential",Data!F800,IF(Transport!$H$4="Education",Data!AN800,IF(Transport!$H$4="Mixed-use Building",Y803,Data!W800)))</f>
        <v>0</v>
      </c>
      <c r="G799">
        <f>IF(Transport!$H$4="Multi-unit Residential",Data!G800,IF(Transport!$H$4="Education",Data!AO800,IF(Transport!$H$4="Mixed-use Building",Z803,Data!X800)))</f>
        <v>0</v>
      </c>
      <c r="H799">
        <f>IF(Transport!$H$4="Multi-unit Residential",Data!H800,IF(Transport!$H$4="Education",Data!AP800,IF(Transport!$H$4="Mixed-use Building",AA803,Data!Y800)))</f>
        <v>0.92</v>
      </c>
      <c r="I799">
        <f>IF(Transport!$H$4="Multi-unit Residential",Data!I800,IF(Transport!$H$4="Education",Data!AQ800,IF(Transport!$H$4="Mixed-use Building",AB803,Data!Z800)))</f>
        <v>0</v>
      </c>
      <c r="J799">
        <f>IF(Transport!$H$4="Multi-unit Residential",Data!J800,IF(Transport!$H$4="Education",Data!AR800,IF(Transport!$H$4="Mixed-use Building",AC803,Data!AA800)))</f>
        <v>0</v>
      </c>
      <c r="K799">
        <f>IF(Transport!$H$4="Multi-unit Residential",Data!K800,IF(Transport!$H$4="Education",Data!AS800,IF(Transport!$H$4="Mixed-use Building",AD803,Data!AB800)))</f>
        <v>0</v>
      </c>
      <c r="L799">
        <f>IF(Transport!$H$4="Multi-unit Residential",Data!L800,IF(Transport!$H$4="Education",Data!AT800,IF(Transport!$H$4="Mixed-use Building",AE803,Data!AC800)))</f>
        <v>0.08</v>
      </c>
      <c r="M799">
        <f>IF(Transport!$H$4="Multi-unit Residential",Data!M800,IF(Transport!$H$4="Education",Data!AU800,IF(Transport!$H$4="Mixed-use Building",AF803,Data!AD800)))</f>
        <v>0.02</v>
      </c>
      <c r="N799">
        <f>IF(Transport!$H$4="Multi-unit Residential",Data!N800,IF(Transport!$H$4="Education",Data!AV800,IF(Transport!$H$4="Mixed-use Building",AG803,Data!AE800)))</f>
        <v>2.5531629203069701</v>
      </c>
      <c r="O799">
        <f>IF(Transport!$H$4="Multi-unit Residential",Data!O800,IF(Transport!$H$4="Education",Data!AW800,IF(Transport!$H$4="Mixed-use Building",AH803,Data!AF800)))</f>
        <v>175.28737409999999</v>
      </c>
      <c r="P799">
        <f>IF(Transport!$H$4="Multi-unit Residential",Data!P800,IF(Transport!$H$4="Education",Data!AX800,IF(Transport!$H$4="Mixed-use Building",AI803,Data!AG800)))</f>
        <v>-37.825725259999999</v>
      </c>
    </row>
    <row r="800" spans="1:16" x14ac:dyDescent="0.55000000000000004">
      <c r="A800">
        <f>IF(Transport!$H$4="Multi-unit Residential",Data!A801,IF(Transport!$H$4="Education",Data!AI801,IF(Transport!$H$4="Mixed-use Building",T804,Data!R801)))</f>
        <v>181100</v>
      </c>
      <c r="B800" t="str">
        <f>IF(Transport!$H$4="Multi-unit Residential",Data!B801,IF(Transport!$H$4="Education",Data!AJ801,IF(Transport!$H$4="Mixed-use Building",U804,Data!S801)))</f>
        <v xml:space="preserve">Fitzroy </v>
      </c>
      <c r="C800" t="str">
        <f>IF(Transport!$H$4="Multi-unit Residential",Data!C801,IF(Transport!$H$4="Education",Data!AK801,IF(Transport!$H$4="Mixed-use Building",V804,Data!T801)))</f>
        <v>New Zealand</v>
      </c>
      <c r="D800">
        <f>IF(Transport!$H$4="Multi-unit Residential",Data!D801,IF(Transport!$H$4="Education",Data!AL801,IF(Transport!$H$4="Mixed-use Building",W804,Data!U801)))</f>
        <v>0</v>
      </c>
      <c r="E800">
        <f>IF(Transport!$H$4="Multi-unit Residential",Data!E801,IF(Transport!$H$4="Education",Data!AM801,IF(Transport!$H$4="Mixed-use Building",X804,Data!V801)))</f>
        <v>0</v>
      </c>
      <c r="F800">
        <f>IF(Transport!$H$4="Multi-unit Residential",Data!F801,IF(Transport!$H$4="Education",Data!AN801,IF(Transport!$H$4="Mixed-use Building",Y804,Data!W801)))</f>
        <v>0</v>
      </c>
      <c r="G800">
        <f>IF(Transport!$H$4="Multi-unit Residential",Data!G801,IF(Transport!$H$4="Education",Data!AO801,IF(Transport!$H$4="Mixed-use Building",Z804,Data!X801)))</f>
        <v>0</v>
      </c>
      <c r="H800">
        <f>IF(Transport!$H$4="Multi-unit Residential",Data!H801,IF(Transport!$H$4="Education",Data!AP801,IF(Transport!$H$4="Mixed-use Building",AA804,Data!Y801)))</f>
        <v>1</v>
      </c>
      <c r="I800">
        <f>IF(Transport!$H$4="Multi-unit Residential",Data!I801,IF(Transport!$H$4="Education",Data!AQ801,IF(Transport!$H$4="Mixed-use Building",AB804,Data!Z801)))</f>
        <v>0</v>
      </c>
      <c r="J800">
        <f>IF(Transport!$H$4="Multi-unit Residential",Data!J801,IF(Transport!$H$4="Education",Data!AR801,IF(Transport!$H$4="Mixed-use Building",AC804,Data!AA801)))</f>
        <v>0</v>
      </c>
      <c r="K800">
        <f>IF(Transport!$H$4="Multi-unit Residential",Data!K801,IF(Transport!$H$4="Education",Data!AS801,IF(Transport!$H$4="Mixed-use Building",AD804,Data!AB801)))</f>
        <v>0</v>
      </c>
      <c r="L800">
        <f>IF(Transport!$H$4="Multi-unit Residential",Data!L801,IF(Transport!$H$4="Education",Data!AT801,IF(Transport!$H$4="Mixed-use Building",AE804,Data!AC801)))</f>
        <v>0</v>
      </c>
      <c r="M800">
        <f>IF(Transport!$H$4="Multi-unit Residential",Data!M801,IF(Transport!$H$4="Education",Data!AU801,IF(Transport!$H$4="Mixed-use Building",AF804,Data!AD801)))</f>
        <v>0.02</v>
      </c>
      <c r="N800" t="str">
        <f>IF(Transport!$H$4="Multi-unit Residential",Data!N801,IF(Transport!$H$4="Education",Data!AV801,IF(Transport!$H$4="Mixed-use Building",AG804,Data!AE801)))</f>
        <v>?</v>
      </c>
      <c r="O800">
        <f>IF(Transport!$H$4="Multi-unit Residential",Data!O801,IF(Transport!$H$4="Education",Data!AW801,IF(Transport!$H$4="Mixed-use Building",AH804,Data!AF801)))</f>
        <v>175.30086299999999</v>
      </c>
      <c r="P800">
        <f>IF(Transport!$H$4="Multi-unit Residential",Data!P801,IF(Transport!$H$4="Education",Data!AX801,IF(Transport!$H$4="Mixed-use Building",AI804,Data!AG801)))</f>
        <v>-37.817854529999998</v>
      </c>
    </row>
    <row r="801" spans="1:16" x14ac:dyDescent="0.55000000000000004">
      <c r="A801">
        <f>IF(Transport!$H$4="Multi-unit Residential",Data!A802,IF(Transport!$H$4="Education",Data!AI802,IF(Transport!$H$4="Mixed-use Building",T805,Data!R802)))</f>
        <v>181200</v>
      </c>
      <c r="B801" t="str">
        <f>IF(Transport!$H$4="Multi-unit Residential",Data!B802,IF(Transport!$H$4="Education",Data!AJ802,IF(Transport!$H$4="Mixed-use Building",U805,Data!S802)))</f>
        <v>Riverlea</v>
      </c>
      <c r="C801" t="str">
        <f>IF(Transport!$H$4="Multi-unit Residential",Data!C802,IF(Transport!$H$4="Education",Data!AK802,IF(Transport!$H$4="Mixed-use Building",V805,Data!T802)))</f>
        <v>New Zealand</v>
      </c>
      <c r="D801">
        <f>IF(Transport!$H$4="Multi-unit Residential",Data!D802,IF(Transport!$H$4="Education",Data!AL802,IF(Transport!$H$4="Mixed-use Building",W805,Data!U802)))</f>
        <v>0</v>
      </c>
      <c r="E801">
        <f>IF(Transport!$H$4="Multi-unit Residential",Data!E802,IF(Transport!$H$4="Education",Data!AM802,IF(Transport!$H$4="Mixed-use Building",X805,Data!V802)))</f>
        <v>0</v>
      </c>
      <c r="F801">
        <f>IF(Transport!$H$4="Multi-unit Residential",Data!F802,IF(Transport!$H$4="Education",Data!AN802,IF(Transport!$H$4="Mixed-use Building",Y805,Data!W802)))</f>
        <v>0</v>
      </c>
      <c r="G801">
        <f>IF(Transport!$H$4="Multi-unit Residential",Data!G802,IF(Transport!$H$4="Education",Data!AO802,IF(Transport!$H$4="Mixed-use Building",Z805,Data!X802)))</f>
        <v>0</v>
      </c>
      <c r="H801">
        <f>IF(Transport!$H$4="Multi-unit Residential",Data!H802,IF(Transport!$H$4="Education",Data!AP802,IF(Transport!$H$4="Mixed-use Building",AA805,Data!Y802)))</f>
        <v>0.94</v>
      </c>
      <c r="I801">
        <f>IF(Transport!$H$4="Multi-unit Residential",Data!I802,IF(Transport!$H$4="Education",Data!AQ802,IF(Transport!$H$4="Mixed-use Building",AB805,Data!Z802)))</f>
        <v>0</v>
      </c>
      <c r="J801">
        <f>IF(Transport!$H$4="Multi-unit Residential",Data!J802,IF(Transport!$H$4="Education",Data!AR802,IF(Transport!$H$4="Mixed-use Building",AC805,Data!AA802)))</f>
        <v>0</v>
      </c>
      <c r="K801">
        <f>IF(Transport!$H$4="Multi-unit Residential",Data!K802,IF(Transport!$H$4="Education",Data!AS802,IF(Transport!$H$4="Mixed-use Building",AD805,Data!AB802)))</f>
        <v>0</v>
      </c>
      <c r="L801">
        <f>IF(Transport!$H$4="Multi-unit Residential",Data!L802,IF(Transport!$H$4="Education",Data!AT802,IF(Transport!$H$4="Mixed-use Building",AE805,Data!AC802)))</f>
        <v>0.06</v>
      </c>
      <c r="M801">
        <f>IF(Transport!$H$4="Multi-unit Residential",Data!M802,IF(Transport!$H$4="Education",Data!AU802,IF(Transport!$H$4="Mixed-use Building",AF805,Data!AD802)))</f>
        <v>0.02</v>
      </c>
      <c r="N801">
        <f>IF(Transport!$H$4="Multi-unit Residential",Data!N802,IF(Transport!$H$4="Education",Data!AV802,IF(Transport!$H$4="Mixed-use Building",AG805,Data!AE802)))</f>
        <v>6.0071900620744803</v>
      </c>
      <c r="O801">
        <f>IF(Transport!$H$4="Multi-unit Residential",Data!O802,IF(Transport!$H$4="Education",Data!AW802,IF(Transport!$H$4="Mixed-use Building",AH805,Data!AF802)))</f>
        <v>175.32490340000001</v>
      </c>
      <c r="P801">
        <f>IF(Transport!$H$4="Multi-unit Residential",Data!P802,IF(Transport!$H$4="Education",Data!AX802,IF(Transport!$H$4="Mixed-use Building",AI805,Data!AG802)))</f>
        <v>-37.805162920000001</v>
      </c>
    </row>
    <row r="802" spans="1:16" x14ac:dyDescent="0.55000000000000004">
      <c r="A802">
        <f>IF(Transport!$H$4="Multi-unit Residential",Data!A803,IF(Transport!$H$4="Education",Data!AI803,IF(Transport!$H$4="Mixed-use Building",T806,Data!R803)))</f>
        <v>181300</v>
      </c>
      <c r="B802" t="str">
        <f>IF(Transport!$H$4="Multi-unit Residential",Data!B803,IF(Transport!$H$4="Education",Data!AJ803,IF(Transport!$H$4="Mixed-use Building",U806,Data!S803)))</f>
        <v>Peacockes</v>
      </c>
      <c r="C802" t="str">
        <f>IF(Transport!$H$4="Multi-unit Residential",Data!C803,IF(Transport!$H$4="Education",Data!AK803,IF(Transport!$H$4="Mixed-use Building",V806,Data!T803)))</f>
        <v>New Zealand</v>
      </c>
      <c r="D802">
        <f>IF(Transport!$H$4="Multi-unit Residential",Data!D803,IF(Transport!$H$4="Education",Data!AL803,IF(Transport!$H$4="Mixed-use Building",W806,Data!U803)))</f>
        <v>0</v>
      </c>
      <c r="E802">
        <f>IF(Transport!$H$4="Multi-unit Residential",Data!E803,IF(Transport!$H$4="Education",Data!AM803,IF(Transport!$H$4="Mixed-use Building",X806,Data!V803)))</f>
        <v>0</v>
      </c>
      <c r="F802">
        <f>IF(Transport!$H$4="Multi-unit Residential",Data!F803,IF(Transport!$H$4="Education",Data!AN803,IF(Transport!$H$4="Mixed-use Building",Y806,Data!W803)))</f>
        <v>0</v>
      </c>
      <c r="G802">
        <f>IF(Transport!$H$4="Multi-unit Residential",Data!G803,IF(Transport!$H$4="Education",Data!AO803,IF(Transport!$H$4="Mixed-use Building",Z806,Data!X803)))</f>
        <v>0</v>
      </c>
      <c r="H802">
        <f>IF(Transport!$H$4="Multi-unit Residential",Data!H803,IF(Transport!$H$4="Education",Data!AP803,IF(Transport!$H$4="Mixed-use Building",AA806,Data!Y803)))</f>
        <v>1</v>
      </c>
      <c r="I802">
        <f>IF(Transport!$H$4="Multi-unit Residential",Data!I803,IF(Transport!$H$4="Education",Data!AQ803,IF(Transport!$H$4="Mixed-use Building",AB806,Data!Z803)))</f>
        <v>0</v>
      </c>
      <c r="J802">
        <f>IF(Transport!$H$4="Multi-unit Residential",Data!J803,IF(Transport!$H$4="Education",Data!AR803,IF(Transport!$H$4="Mixed-use Building",AC806,Data!AA803)))</f>
        <v>0</v>
      </c>
      <c r="K802">
        <f>IF(Transport!$H$4="Multi-unit Residential",Data!K803,IF(Transport!$H$4="Education",Data!AS803,IF(Transport!$H$4="Mixed-use Building",AD806,Data!AB803)))</f>
        <v>0</v>
      </c>
      <c r="L802">
        <f>IF(Transport!$H$4="Multi-unit Residential",Data!L803,IF(Transport!$H$4="Education",Data!AT803,IF(Transport!$H$4="Mixed-use Building",AE806,Data!AC803)))</f>
        <v>0</v>
      </c>
      <c r="M802">
        <f>IF(Transport!$H$4="Multi-unit Residential",Data!M803,IF(Transport!$H$4="Education",Data!AU803,IF(Transport!$H$4="Mixed-use Building",AF806,Data!AD803)))</f>
        <v>0.02</v>
      </c>
      <c r="N802">
        <f>IF(Transport!$H$4="Multi-unit Residential",Data!N803,IF(Transport!$H$4="Education",Data!AV803,IF(Transport!$H$4="Mixed-use Building",AG806,Data!AE803)))</f>
        <v>11.5597014783784</v>
      </c>
      <c r="O802">
        <f>IF(Transport!$H$4="Multi-unit Residential",Data!O803,IF(Transport!$H$4="Education",Data!AW803,IF(Transport!$H$4="Mixed-use Building",AH806,Data!AF803)))</f>
        <v>175.31299199999901</v>
      </c>
      <c r="P802">
        <f>IF(Transport!$H$4="Multi-unit Residential",Data!P803,IF(Transport!$H$4="Education",Data!AX803,IF(Transport!$H$4="Mixed-use Building",AI806,Data!AG803)))</f>
        <v>-37.823499579999996</v>
      </c>
    </row>
    <row r="803" spans="1:16" x14ac:dyDescent="0.55000000000000004">
      <c r="A803">
        <f>IF(Transport!$H$4="Multi-unit Residential",Data!A804,IF(Transport!$H$4="Education",Data!AI804,IF(Transport!$H$4="Mixed-use Building",T807,Data!R804)))</f>
        <v>181400</v>
      </c>
      <c r="B803" t="str">
        <f>IF(Transport!$H$4="Multi-unit Residential",Data!B804,IF(Transport!$H$4="Education",Data!AJ804,IF(Transport!$H$4="Mixed-use Building",U807,Data!S804)))</f>
        <v>Te Pahu</v>
      </c>
      <c r="C803" t="str">
        <f>IF(Transport!$H$4="Multi-unit Residential",Data!C804,IF(Transport!$H$4="Education",Data!AK804,IF(Transport!$H$4="Mixed-use Building",V807,Data!T804)))</f>
        <v>New Zealand</v>
      </c>
      <c r="D803">
        <f>IF(Transport!$H$4="Multi-unit Residential",Data!D804,IF(Transport!$H$4="Education",Data!AL804,IF(Transport!$H$4="Mixed-use Building",W807,Data!U804)))</f>
        <v>0</v>
      </c>
      <c r="E803">
        <f>IF(Transport!$H$4="Multi-unit Residential",Data!E804,IF(Transport!$H$4="Education",Data!AM804,IF(Transport!$H$4="Mixed-use Building",X807,Data!V804)))</f>
        <v>0</v>
      </c>
      <c r="F803">
        <f>IF(Transport!$H$4="Multi-unit Residential",Data!F804,IF(Transport!$H$4="Education",Data!AN804,IF(Transport!$H$4="Mixed-use Building",Y807,Data!W804)))</f>
        <v>0</v>
      </c>
      <c r="G803">
        <f>IF(Transport!$H$4="Multi-unit Residential",Data!G804,IF(Transport!$H$4="Education",Data!AO804,IF(Transport!$H$4="Mixed-use Building",Z807,Data!X804)))</f>
        <v>0</v>
      </c>
      <c r="H803">
        <f>IF(Transport!$H$4="Multi-unit Residential",Data!H804,IF(Transport!$H$4="Education",Data!AP804,IF(Transport!$H$4="Mixed-use Building",AA807,Data!Y804)))</f>
        <v>0.75</v>
      </c>
      <c r="I803">
        <f>IF(Transport!$H$4="Multi-unit Residential",Data!I804,IF(Transport!$H$4="Education",Data!AQ804,IF(Transport!$H$4="Mixed-use Building",AB807,Data!Z804)))</f>
        <v>0</v>
      </c>
      <c r="J803">
        <f>IF(Transport!$H$4="Multi-unit Residential",Data!J804,IF(Transport!$H$4="Education",Data!AR804,IF(Transport!$H$4="Mixed-use Building",AC807,Data!AA804)))</f>
        <v>0</v>
      </c>
      <c r="K803">
        <f>IF(Transport!$H$4="Multi-unit Residential",Data!K804,IF(Transport!$H$4="Education",Data!AS804,IF(Transport!$H$4="Mixed-use Building",AD807,Data!AB804)))</f>
        <v>0</v>
      </c>
      <c r="L803">
        <f>IF(Transport!$H$4="Multi-unit Residential",Data!L804,IF(Transport!$H$4="Education",Data!AT804,IF(Transport!$H$4="Mixed-use Building",AE807,Data!AC804)))</f>
        <v>0.25</v>
      </c>
      <c r="M803">
        <f>IF(Transport!$H$4="Multi-unit Residential",Data!M804,IF(Transport!$H$4="Education",Data!AU804,IF(Transport!$H$4="Mixed-use Building",AF807,Data!AD804)))</f>
        <v>0.02</v>
      </c>
      <c r="N803" t="str">
        <f>IF(Transport!$H$4="Multi-unit Residential",Data!N804,IF(Transport!$H$4="Education",Data!AV804,IF(Transport!$H$4="Mixed-use Building",AG807,Data!AE804)))</f>
        <v>?</v>
      </c>
      <c r="O803">
        <f>IF(Transport!$H$4="Multi-unit Residential",Data!O804,IF(Transport!$H$4="Education",Data!AW804,IF(Transport!$H$4="Mixed-use Building",AH807,Data!AF804)))</f>
        <v>175.12769729999999</v>
      </c>
      <c r="P803">
        <f>IF(Transport!$H$4="Multi-unit Residential",Data!P804,IF(Transport!$H$4="Education",Data!AX804,IF(Transport!$H$4="Mixed-use Building",AI807,Data!AG804)))</f>
        <v>-37.925112890000001</v>
      </c>
    </row>
    <row r="804" spans="1:16" x14ac:dyDescent="0.55000000000000004">
      <c r="A804">
        <f>IF(Transport!$H$4="Multi-unit Residential",Data!A805,IF(Transport!$H$4="Education",Data!AI805,IF(Transport!$H$4="Mixed-use Building",T808,Data!R805)))</f>
        <v>181500</v>
      </c>
      <c r="B804" t="str">
        <f>IF(Transport!$H$4="Multi-unit Residential",Data!B805,IF(Transport!$H$4="Education",Data!AJ805,IF(Transport!$H$4="Mixed-use Building",U808,Data!S805)))</f>
        <v>Ngahinapouri</v>
      </c>
      <c r="C804" t="str">
        <f>IF(Transport!$H$4="Multi-unit Residential",Data!C805,IF(Transport!$H$4="Education",Data!AK805,IF(Transport!$H$4="Mixed-use Building",V808,Data!T805)))</f>
        <v>New Zealand</v>
      </c>
      <c r="D804">
        <f>IF(Transport!$H$4="Multi-unit Residential",Data!D805,IF(Transport!$H$4="Education",Data!AL805,IF(Transport!$H$4="Mixed-use Building",W808,Data!U805)))</f>
        <v>0</v>
      </c>
      <c r="E804">
        <f>IF(Transport!$H$4="Multi-unit Residential",Data!E805,IF(Transport!$H$4="Education",Data!AM805,IF(Transport!$H$4="Mixed-use Building",X808,Data!V805)))</f>
        <v>0</v>
      </c>
      <c r="F804">
        <f>IF(Transport!$H$4="Multi-unit Residential",Data!F805,IF(Transport!$H$4="Education",Data!AN805,IF(Transport!$H$4="Mixed-use Building",Y808,Data!W805)))</f>
        <v>0</v>
      </c>
      <c r="G804">
        <f>IF(Transport!$H$4="Multi-unit Residential",Data!G805,IF(Transport!$H$4="Education",Data!AO805,IF(Transport!$H$4="Mixed-use Building",Z808,Data!X805)))</f>
        <v>0</v>
      </c>
      <c r="H804">
        <f>IF(Transport!$H$4="Multi-unit Residential",Data!H805,IF(Transport!$H$4="Education",Data!AP805,IF(Transport!$H$4="Mixed-use Building",AA808,Data!Y805)))</f>
        <v>0.81</v>
      </c>
      <c r="I804">
        <f>IF(Transport!$H$4="Multi-unit Residential",Data!I805,IF(Transport!$H$4="Education",Data!AQ805,IF(Transport!$H$4="Mixed-use Building",AB808,Data!Z805)))</f>
        <v>0</v>
      </c>
      <c r="J804">
        <f>IF(Transport!$H$4="Multi-unit Residential",Data!J805,IF(Transport!$H$4="Education",Data!AR805,IF(Transport!$H$4="Mixed-use Building",AC808,Data!AA805)))</f>
        <v>0</v>
      </c>
      <c r="K804">
        <f>IF(Transport!$H$4="Multi-unit Residential",Data!K805,IF(Transport!$H$4="Education",Data!AS805,IF(Transport!$H$4="Mixed-use Building",AD808,Data!AB805)))</f>
        <v>0</v>
      </c>
      <c r="L804">
        <f>IF(Transport!$H$4="Multi-unit Residential",Data!L805,IF(Transport!$H$4="Education",Data!AT805,IF(Transport!$H$4="Mixed-use Building",AE808,Data!AC805)))</f>
        <v>0.19</v>
      </c>
      <c r="M804">
        <f>IF(Transport!$H$4="Multi-unit Residential",Data!M805,IF(Transport!$H$4="Education",Data!AU805,IF(Transport!$H$4="Mixed-use Building",AF808,Data!AD805)))</f>
        <v>0.02</v>
      </c>
      <c r="N804" t="str">
        <f>IF(Transport!$H$4="Multi-unit Residential",Data!N805,IF(Transport!$H$4="Education",Data!AV805,IF(Transport!$H$4="Mixed-use Building",AG808,Data!AE805)))</f>
        <v>?</v>
      </c>
      <c r="O804">
        <f>IF(Transport!$H$4="Multi-unit Residential",Data!O805,IF(Transport!$H$4="Education",Data!AW805,IF(Transport!$H$4="Mixed-use Building",AH808,Data!AF805)))</f>
        <v>175.20500769999899</v>
      </c>
      <c r="P804">
        <f>IF(Transport!$H$4="Multi-unit Residential",Data!P805,IF(Transport!$H$4="Education",Data!AX805,IF(Transport!$H$4="Mixed-use Building",AI808,Data!AG805)))</f>
        <v>-37.865502679999999</v>
      </c>
    </row>
    <row r="805" spans="1:16" x14ac:dyDescent="0.55000000000000004">
      <c r="A805">
        <f>IF(Transport!$H$4="Multi-unit Residential",Data!A806,IF(Transport!$H$4="Education",Data!AI806,IF(Transport!$H$4="Mixed-use Building",T809,Data!R806)))</f>
        <v>181600</v>
      </c>
      <c r="B805" t="str">
        <f>IF(Transport!$H$4="Multi-unit Residential",Data!B806,IF(Transport!$H$4="Education",Data!AJ806,IF(Transport!$H$4="Mixed-use Building",U809,Data!S806)))</f>
        <v>Lake Cameron</v>
      </c>
      <c r="C805" t="str">
        <f>IF(Transport!$H$4="Multi-unit Residential",Data!C806,IF(Transport!$H$4="Education",Data!AK806,IF(Transport!$H$4="Mixed-use Building",V809,Data!T806)))</f>
        <v>New Zealand</v>
      </c>
      <c r="D805">
        <f>IF(Transport!$H$4="Multi-unit Residential",Data!D806,IF(Transport!$H$4="Education",Data!AL806,IF(Transport!$H$4="Mixed-use Building",W809,Data!U806)))</f>
        <v>0</v>
      </c>
      <c r="E805">
        <f>IF(Transport!$H$4="Multi-unit Residential",Data!E806,IF(Transport!$H$4="Education",Data!AM806,IF(Transport!$H$4="Mixed-use Building",X809,Data!V806)))</f>
        <v>0</v>
      </c>
      <c r="F805">
        <f>IF(Transport!$H$4="Multi-unit Residential",Data!F806,IF(Transport!$H$4="Education",Data!AN806,IF(Transport!$H$4="Mixed-use Building",Y809,Data!W806)))</f>
        <v>0</v>
      </c>
      <c r="G805">
        <f>IF(Transport!$H$4="Multi-unit Residential",Data!G806,IF(Transport!$H$4="Education",Data!AO806,IF(Transport!$H$4="Mixed-use Building",Z809,Data!X806)))</f>
        <v>0</v>
      </c>
      <c r="H805">
        <f>IF(Transport!$H$4="Multi-unit Residential",Data!H806,IF(Transport!$H$4="Education",Data!AP806,IF(Transport!$H$4="Mixed-use Building",AA809,Data!Y806)))</f>
        <v>0.99</v>
      </c>
      <c r="I805">
        <f>IF(Transport!$H$4="Multi-unit Residential",Data!I806,IF(Transport!$H$4="Education",Data!AQ806,IF(Transport!$H$4="Mixed-use Building",AB809,Data!Z806)))</f>
        <v>0</v>
      </c>
      <c r="J805">
        <f>IF(Transport!$H$4="Multi-unit Residential",Data!J806,IF(Transport!$H$4="Education",Data!AR806,IF(Transport!$H$4="Mixed-use Building",AC809,Data!AA806)))</f>
        <v>0</v>
      </c>
      <c r="K805">
        <f>IF(Transport!$H$4="Multi-unit Residential",Data!K806,IF(Transport!$H$4="Education",Data!AS806,IF(Transport!$H$4="Mixed-use Building",AD809,Data!AB806)))</f>
        <v>0</v>
      </c>
      <c r="L805">
        <f>IF(Transport!$H$4="Multi-unit Residential",Data!L806,IF(Transport!$H$4="Education",Data!AT806,IF(Transport!$H$4="Mixed-use Building",AE809,Data!AC806)))</f>
        <v>0.01</v>
      </c>
      <c r="M805">
        <f>IF(Transport!$H$4="Multi-unit Residential",Data!M806,IF(Transport!$H$4="Education",Data!AU806,IF(Transport!$H$4="Mixed-use Building",AF809,Data!AD806)))</f>
        <v>0.02</v>
      </c>
      <c r="N805">
        <f>IF(Transport!$H$4="Multi-unit Residential",Data!N806,IF(Transport!$H$4="Education",Data!AV806,IF(Transport!$H$4="Mixed-use Building",AG809,Data!AE806)))</f>
        <v>9.8507720648352102</v>
      </c>
      <c r="O805">
        <f>IF(Transport!$H$4="Multi-unit Residential",Data!O806,IF(Transport!$H$4="Education",Data!AW806,IF(Transport!$H$4="Mixed-use Building",AH809,Data!AF806)))</f>
        <v>175.29365390000001</v>
      </c>
      <c r="P805">
        <f>IF(Transport!$H$4="Multi-unit Residential",Data!P806,IF(Transport!$H$4="Education",Data!AX806,IF(Transport!$H$4="Mixed-use Building",AI809,Data!AG806)))</f>
        <v>-37.852375309999999</v>
      </c>
    </row>
    <row r="806" spans="1:16" x14ac:dyDescent="0.55000000000000004">
      <c r="A806">
        <f>IF(Transport!$H$4="Multi-unit Residential",Data!A807,IF(Transport!$H$4="Education",Data!AI807,IF(Transport!$H$4="Mixed-use Building",T810,Data!R807)))</f>
        <v>181700</v>
      </c>
      <c r="B806" t="str">
        <f>IF(Transport!$H$4="Multi-unit Residential",Data!B807,IF(Transport!$H$4="Education",Data!AJ807,IF(Transport!$H$4="Mixed-use Building",U810,Data!S807)))</f>
        <v>Lake Ngaroto</v>
      </c>
      <c r="C806" t="str">
        <f>IF(Transport!$H$4="Multi-unit Residential",Data!C807,IF(Transport!$H$4="Education",Data!AK807,IF(Transport!$H$4="Mixed-use Building",V810,Data!T807)))</f>
        <v>New Zealand</v>
      </c>
      <c r="D806">
        <f>IF(Transport!$H$4="Multi-unit Residential",Data!D807,IF(Transport!$H$4="Education",Data!AL807,IF(Transport!$H$4="Mixed-use Building",W810,Data!U807)))</f>
        <v>0</v>
      </c>
      <c r="E806">
        <f>IF(Transport!$H$4="Multi-unit Residential",Data!E807,IF(Transport!$H$4="Education",Data!AM807,IF(Transport!$H$4="Mixed-use Building",X810,Data!V807)))</f>
        <v>0</v>
      </c>
      <c r="F806">
        <f>IF(Transport!$H$4="Multi-unit Residential",Data!F807,IF(Transport!$H$4="Education",Data!AN807,IF(Transport!$H$4="Mixed-use Building",Y810,Data!W807)))</f>
        <v>0</v>
      </c>
      <c r="G806">
        <f>IF(Transport!$H$4="Multi-unit Residential",Data!G807,IF(Transport!$H$4="Education",Data!AO807,IF(Transport!$H$4="Mixed-use Building",Z810,Data!X807)))</f>
        <v>0</v>
      </c>
      <c r="H806">
        <f>IF(Transport!$H$4="Multi-unit Residential",Data!H807,IF(Transport!$H$4="Education",Data!AP807,IF(Transport!$H$4="Mixed-use Building",AA810,Data!Y807)))</f>
        <v>1</v>
      </c>
      <c r="I806">
        <f>IF(Transport!$H$4="Multi-unit Residential",Data!I807,IF(Transport!$H$4="Education",Data!AQ807,IF(Transport!$H$4="Mixed-use Building",AB810,Data!Z807)))</f>
        <v>0</v>
      </c>
      <c r="J806">
        <f>IF(Transport!$H$4="Multi-unit Residential",Data!J807,IF(Transport!$H$4="Education",Data!AR807,IF(Transport!$H$4="Mixed-use Building",AC810,Data!AA807)))</f>
        <v>0</v>
      </c>
      <c r="K806">
        <f>IF(Transport!$H$4="Multi-unit Residential",Data!K807,IF(Transport!$H$4="Education",Data!AS807,IF(Transport!$H$4="Mixed-use Building",AD810,Data!AB807)))</f>
        <v>0</v>
      </c>
      <c r="L806">
        <f>IF(Transport!$H$4="Multi-unit Residential",Data!L807,IF(Transport!$H$4="Education",Data!AT807,IF(Transport!$H$4="Mixed-use Building",AE810,Data!AC807)))</f>
        <v>0</v>
      </c>
      <c r="M806">
        <f>IF(Transport!$H$4="Multi-unit Residential",Data!M807,IF(Transport!$H$4="Education",Data!AU807,IF(Transport!$H$4="Mixed-use Building",AF810,Data!AD807)))</f>
        <v>0.02</v>
      </c>
      <c r="N806">
        <f>IF(Transport!$H$4="Multi-unit Residential",Data!N807,IF(Transport!$H$4="Education",Data!AV807,IF(Transport!$H$4="Mixed-use Building",AG810,Data!AE807)))</f>
        <v>2.8702508739252002</v>
      </c>
      <c r="O806">
        <f>IF(Transport!$H$4="Multi-unit Residential",Data!O807,IF(Transport!$H$4="Education",Data!AW807,IF(Transport!$H$4="Mixed-use Building",AH810,Data!AF807)))</f>
        <v>175.24270780000001</v>
      </c>
      <c r="P806">
        <f>IF(Transport!$H$4="Multi-unit Residential",Data!P807,IF(Transport!$H$4="Education",Data!AX807,IF(Transport!$H$4="Mixed-use Building",AI810,Data!AG807)))</f>
        <v>-37.93011525</v>
      </c>
    </row>
    <row r="807" spans="1:16" x14ac:dyDescent="0.55000000000000004">
      <c r="A807">
        <f>IF(Transport!$H$4="Multi-unit Residential",Data!A808,IF(Transport!$H$4="Education",Data!AI808,IF(Transport!$H$4="Mixed-use Building",T811,Data!R808)))</f>
        <v>181800</v>
      </c>
      <c r="B807" t="str">
        <f>IF(Transport!$H$4="Multi-unit Residential",Data!B808,IF(Transport!$H$4="Education",Data!AJ808,IF(Transport!$H$4="Mixed-use Building",U811,Data!S808)))</f>
        <v>Kaipaki</v>
      </c>
      <c r="C807" t="str">
        <f>IF(Transport!$H$4="Multi-unit Residential",Data!C808,IF(Transport!$H$4="Education",Data!AK808,IF(Transport!$H$4="Mixed-use Building",V811,Data!T808)))</f>
        <v>New Zealand</v>
      </c>
      <c r="D807">
        <f>IF(Transport!$H$4="Multi-unit Residential",Data!D808,IF(Transport!$H$4="Education",Data!AL808,IF(Transport!$H$4="Mixed-use Building",W811,Data!U808)))</f>
        <v>0</v>
      </c>
      <c r="E807">
        <f>IF(Transport!$H$4="Multi-unit Residential",Data!E808,IF(Transport!$H$4="Education",Data!AM808,IF(Transport!$H$4="Mixed-use Building",X811,Data!V808)))</f>
        <v>0</v>
      </c>
      <c r="F807">
        <f>IF(Transport!$H$4="Multi-unit Residential",Data!F808,IF(Transport!$H$4="Education",Data!AN808,IF(Transport!$H$4="Mixed-use Building",Y811,Data!W808)))</f>
        <v>0</v>
      </c>
      <c r="G807">
        <f>IF(Transport!$H$4="Multi-unit Residential",Data!G808,IF(Transport!$H$4="Education",Data!AO808,IF(Transport!$H$4="Mixed-use Building",Z811,Data!X808)))</f>
        <v>0</v>
      </c>
      <c r="H807">
        <f>IF(Transport!$H$4="Multi-unit Residential",Data!H808,IF(Transport!$H$4="Education",Data!AP808,IF(Transport!$H$4="Mixed-use Building",AA811,Data!Y808)))</f>
        <v>0.9</v>
      </c>
      <c r="I807">
        <f>IF(Transport!$H$4="Multi-unit Residential",Data!I808,IF(Transport!$H$4="Education",Data!AQ808,IF(Transport!$H$4="Mixed-use Building",AB811,Data!Z808)))</f>
        <v>0</v>
      </c>
      <c r="J807">
        <f>IF(Transport!$H$4="Multi-unit Residential",Data!J808,IF(Transport!$H$4="Education",Data!AR808,IF(Transport!$H$4="Mixed-use Building",AC811,Data!AA808)))</f>
        <v>0</v>
      </c>
      <c r="K807">
        <f>IF(Transport!$H$4="Multi-unit Residential",Data!K808,IF(Transport!$H$4="Education",Data!AS808,IF(Transport!$H$4="Mixed-use Building",AD811,Data!AB808)))</f>
        <v>0</v>
      </c>
      <c r="L807">
        <f>IF(Transport!$H$4="Multi-unit Residential",Data!L808,IF(Transport!$H$4="Education",Data!AT808,IF(Transport!$H$4="Mixed-use Building",AE811,Data!AC808)))</f>
        <v>0.1</v>
      </c>
      <c r="M807">
        <f>IF(Transport!$H$4="Multi-unit Residential",Data!M808,IF(Transport!$H$4="Education",Data!AU808,IF(Transport!$H$4="Mixed-use Building",AF811,Data!AD808)))</f>
        <v>0.02</v>
      </c>
      <c r="N807">
        <f>IF(Transport!$H$4="Multi-unit Residential",Data!N808,IF(Transport!$H$4="Education",Data!AV808,IF(Transport!$H$4="Mixed-use Building",AG811,Data!AE808)))</f>
        <v>4.6707934851009103</v>
      </c>
      <c r="O807">
        <f>IF(Transport!$H$4="Multi-unit Residential",Data!O808,IF(Transport!$H$4="Education",Data!AW808,IF(Transport!$H$4="Mixed-use Building",AH811,Data!AF808)))</f>
        <v>175.34872329999999</v>
      </c>
      <c r="P807">
        <f>IF(Transport!$H$4="Multi-unit Residential",Data!P808,IF(Transport!$H$4="Education",Data!AX808,IF(Transport!$H$4="Mixed-use Building",AI811,Data!AG808)))</f>
        <v>-37.898272339999998</v>
      </c>
    </row>
    <row r="808" spans="1:16" x14ac:dyDescent="0.55000000000000004">
      <c r="A808">
        <f>IF(Transport!$H$4="Multi-unit Residential",Data!A809,IF(Transport!$H$4="Education",Data!AI809,IF(Transport!$H$4="Mixed-use Building",T812,Data!R809)))</f>
        <v>181900</v>
      </c>
      <c r="B808" t="str">
        <f>IF(Transport!$H$4="Multi-unit Residential",Data!B809,IF(Transport!$H$4="Education",Data!AJ809,IF(Transport!$H$4="Mixed-use Building",U812,Data!S809)))</f>
        <v>Pirongia</v>
      </c>
      <c r="C808" t="str">
        <f>IF(Transport!$H$4="Multi-unit Residential",Data!C809,IF(Transport!$H$4="Education",Data!AK809,IF(Transport!$H$4="Mixed-use Building",V812,Data!T809)))</f>
        <v>New Zealand</v>
      </c>
      <c r="D808">
        <f>IF(Transport!$H$4="Multi-unit Residential",Data!D809,IF(Transport!$H$4="Education",Data!AL809,IF(Transport!$H$4="Mixed-use Building",W812,Data!U809)))</f>
        <v>0</v>
      </c>
      <c r="E808">
        <f>IF(Transport!$H$4="Multi-unit Residential",Data!E809,IF(Transport!$H$4="Education",Data!AM809,IF(Transport!$H$4="Mixed-use Building",X812,Data!V809)))</f>
        <v>0</v>
      </c>
      <c r="F808">
        <f>IF(Transport!$H$4="Multi-unit Residential",Data!F809,IF(Transport!$H$4="Education",Data!AN809,IF(Transport!$H$4="Mixed-use Building",Y812,Data!W809)))</f>
        <v>0</v>
      </c>
      <c r="G808">
        <f>IF(Transport!$H$4="Multi-unit Residential",Data!G809,IF(Transport!$H$4="Education",Data!AO809,IF(Transport!$H$4="Mixed-use Building",Z812,Data!X809)))</f>
        <v>0</v>
      </c>
      <c r="H808">
        <f>IF(Transport!$H$4="Multi-unit Residential",Data!H809,IF(Transport!$H$4="Education",Data!AP809,IF(Transport!$H$4="Mixed-use Building",AA812,Data!Y809)))</f>
        <v>0.72</v>
      </c>
      <c r="I808">
        <f>IF(Transport!$H$4="Multi-unit Residential",Data!I809,IF(Transport!$H$4="Education",Data!AQ809,IF(Transport!$H$4="Mixed-use Building",AB812,Data!Z809)))</f>
        <v>0</v>
      </c>
      <c r="J808">
        <f>IF(Transport!$H$4="Multi-unit Residential",Data!J809,IF(Transport!$H$4="Education",Data!AR809,IF(Transport!$H$4="Mixed-use Building",AC812,Data!AA809)))</f>
        <v>0</v>
      </c>
      <c r="K808">
        <f>IF(Transport!$H$4="Multi-unit Residential",Data!K809,IF(Transport!$H$4="Education",Data!AS809,IF(Transport!$H$4="Mixed-use Building",AD812,Data!AB809)))</f>
        <v>0</v>
      </c>
      <c r="L808">
        <f>IF(Transport!$H$4="Multi-unit Residential",Data!L809,IF(Transport!$H$4="Education",Data!AT809,IF(Transport!$H$4="Mixed-use Building",AE812,Data!AC809)))</f>
        <v>0.28000000000000003</v>
      </c>
      <c r="M808">
        <f>IF(Transport!$H$4="Multi-unit Residential",Data!M809,IF(Transport!$H$4="Education",Data!AU809,IF(Transport!$H$4="Mixed-use Building",AF812,Data!AD809)))</f>
        <v>0.02</v>
      </c>
      <c r="N808">
        <f>IF(Transport!$H$4="Multi-unit Residential",Data!N809,IF(Transport!$H$4="Education",Data!AV809,IF(Transport!$H$4="Mixed-use Building",AG812,Data!AE809)))</f>
        <v>2.6561246710857001</v>
      </c>
      <c r="O808">
        <f>IF(Transport!$H$4="Multi-unit Residential",Data!O809,IF(Transport!$H$4="Education",Data!AW809,IF(Transport!$H$4="Mixed-use Building",AH812,Data!AF809)))</f>
        <v>175.20466959999999</v>
      </c>
      <c r="P808">
        <f>IF(Transport!$H$4="Multi-unit Residential",Data!P809,IF(Transport!$H$4="Education",Data!AX809,IF(Transport!$H$4="Mixed-use Building",AI812,Data!AG809)))</f>
        <v>-37.994373590000002</v>
      </c>
    </row>
    <row r="809" spans="1:16" x14ac:dyDescent="0.55000000000000004">
      <c r="A809">
        <f>IF(Transport!$H$4="Multi-unit Residential",Data!A810,IF(Transport!$H$4="Education",Data!AI810,IF(Transport!$H$4="Mixed-use Building",T813,Data!R810)))</f>
        <v>182000</v>
      </c>
      <c r="B809" t="str">
        <f>IF(Transport!$H$4="Multi-unit Residential",Data!B810,IF(Transport!$H$4="Education",Data!AJ810,IF(Transport!$H$4="Mixed-use Building",U813,Data!S810)))</f>
        <v>Hautapu Rural</v>
      </c>
      <c r="C809" t="str">
        <f>IF(Transport!$H$4="Multi-unit Residential",Data!C810,IF(Transport!$H$4="Education",Data!AK810,IF(Transport!$H$4="Mixed-use Building",V813,Data!T810)))</f>
        <v>New Zealand</v>
      </c>
      <c r="D809">
        <f>IF(Transport!$H$4="Multi-unit Residential",Data!D810,IF(Transport!$H$4="Education",Data!AL810,IF(Transport!$H$4="Mixed-use Building",W813,Data!U810)))</f>
        <v>0</v>
      </c>
      <c r="E809">
        <f>IF(Transport!$H$4="Multi-unit Residential",Data!E810,IF(Transport!$H$4="Education",Data!AM810,IF(Transport!$H$4="Mixed-use Building",X813,Data!V810)))</f>
        <v>0</v>
      </c>
      <c r="F809">
        <f>IF(Transport!$H$4="Multi-unit Residential",Data!F810,IF(Transport!$H$4="Education",Data!AN810,IF(Transport!$H$4="Mixed-use Building",Y813,Data!W810)))</f>
        <v>0</v>
      </c>
      <c r="G809">
        <f>IF(Transport!$H$4="Multi-unit Residential",Data!G810,IF(Transport!$H$4="Education",Data!AO810,IF(Transport!$H$4="Mixed-use Building",Z813,Data!X810)))</f>
        <v>0</v>
      </c>
      <c r="H809">
        <f>IF(Transport!$H$4="Multi-unit Residential",Data!H810,IF(Transport!$H$4="Education",Data!AP810,IF(Transport!$H$4="Mixed-use Building",AA813,Data!Y810)))</f>
        <v>0.92</v>
      </c>
      <c r="I809">
        <f>IF(Transport!$H$4="Multi-unit Residential",Data!I810,IF(Transport!$H$4="Education",Data!AQ810,IF(Transport!$H$4="Mixed-use Building",AB813,Data!Z810)))</f>
        <v>0</v>
      </c>
      <c r="J809">
        <f>IF(Transport!$H$4="Multi-unit Residential",Data!J810,IF(Transport!$H$4="Education",Data!AR810,IF(Transport!$H$4="Mixed-use Building",AC813,Data!AA810)))</f>
        <v>0</v>
      </c>
      <c r="K809">
        <f>IF(Transport!$H$4="Multi-unit Residential",Data!K810,IF(Transport!$H$4="Education",Data!AS810,IF(Transport!$H$4="Mixed-use Building",AD813,Data!AB810)))</f>
        <v>0</v>
      </c>
      <c r="L809">
        <f>IF(Transport!$H$4="Multi-unit Residential",Data!L810,IF(Transport!$H$4="Education",Data!AT810,IF(Transport!$H$4="Mixed-use Building",AE813,Data!AC810)))</f>
        <v>0.08</v>
      </c>
      <c r="M809">
        <f>IF(Transport!$H$4="Multi-unit Residential",Data!M810,IF(Transport!$H$4="Education",Data!AU810,IF(Transport!$H$4="Mixed-use Building",AF813,Data!AD810)))</f>
        <v>0.02</v>
      </c>
      <c r="N809">
        <f>IF(Transport!$H$4="Multi-unit Residential",Data!N810,IF(Transport!$H$4="Education",Data!AV810,IF(Transport!$H$4="Mixed-use Building",AG813,Data!AE810)))</f>
        <v>3.7141538248489301</v>
      </c>
      <c r="O809">
        <f>IF(Transport!$H$4="Multi-unit Residential",Data!O810,IF(Transport!$H$4="Education",Data!AW810,IF(Transport!$H$4="Mixed-use Building",AH813,Data!AF810)))</f>
        <v>175.43319519999901</v>
      </c>
      <c r="P809">
        <f>IF(Transport!$H$4="Multi-unit Residential",Data!P810,IF(Transport!$H$4="Education",Data!AX810,IF(Transport!$H$4="Mixed-use Building",AI813,Data!AG810)))</f>
        <v>-37.859114099999999</v>
      </c>
    </row>
    <row r="810" spans="1:16" x14ac:dyDescent="0.55000000000000004">
      <c r="A810">
        <f>IF(Transport!$H$4="Multi-unit Residential",Data!A811,IF(Transport!$H$4="Education",Data!AI811,IF(Transport!$H$4="Mixed-use Building",T814,Data!R811)))</f>
        <v>182100</v>
      </c>
      <c r="B810" t="str">
        <f>IF(Transport!$H$4="Multi-unit Residential",Data!B811,IF(Transport!$H$4="Education",Data!AJ811,IF(Transport!$H$4="Mixed-use Building",U814,Data!S811)))</f>
        <v>Pokuru</v>
      </c>
      <c r="C810" t="str">
        <f>IF(Transport!$H$4="Multi-unit Residential",Data!C811,IF(Transport!$H$4="Education",Data!AK811,IF(Transport!$H$4="Mixed-use Building",V814,Data!T811)))</f>
        <v>New Zealand</v>
      </c>
      <c r="D810">
        <f>IF(Transport!$H$4="Multi-unit Residential",Data!D811,IF(Transport!$H$4="Education",Data!AL811,IF(Transport!$H$4="Mixed-use Building",W814,Data!U811)))</f>
        <v>0</v>
      </c>
      <c r="E810">
        <f>IF(Transport!$H$4="Multi-unit Residential",Data!E811,IF(Transport!$H$4="Education",Data!AM811,IF(Transport!$H$4="Mixed-use Building",X814,Data!V811)))</f>
        <v>0</v>
      </c>
      <c r="F810">
        <f>IF(Transport!$H$4="Multi-unit Residential",Data!F811,IF(Transport!$H$4="Education",Data!AN811,IF(Transport!$H$4="Mixed-use Building",Y814,Data!W811)))</f>
        <v>0</v>
      </c>
      <c r="G810">
        <f>IF(Transport!$H$4="Multi-unit Residential",Data!G811,IF(Transport!$H$4="Education",Data!AO811,IF(Transport!$H$4="Mixed-use Building",Z814,Data!X811)))</f>
        <v>0</v>
      </c>
      <c r="H810">
        <f>IF(Transport!$H$4="Multi-unit Residential",Data!H811,IF(Transport!$H$4="Education",Data!AP811,IF(Transport!$H$4="Mixed-use Building",AA814,Data!Y811)))</f>
        <v>1</v>
      </c>
      <c r="I810">
        <f>IF(Transport!$H$4="Multi-unit Residential",Data!I811,IF(Transport!$H$4="Education",Data!AQ811,IF(Transport!$H$4="Mixed-use Building",AB814,Data!Z811)))</f>
        <v>0</v>
      </c>
      <c r="J810">
        <f>IF(Transport!$H$4="Multi-unit Residential",Data!J811,IF(Transport!$H$4="Education",Data!AR811,IF(Transport!$H$4="Mixed-use Building",AC814,Data!AA811)))</f>
        <v>0</v>
      </c>
      <c r="K810">
        <f>IF(Transport!$H$4="Multi-unit Residential",Data!K811,IF(Transport!$H$4="Education",Data!AS811,IF(Transport!$H$4="Mixed-use Building",AD814,Data!AB811)))</f>
        <v>0</v>
      </c>
      <c r="L810">
        <f>IF(Transport!$H$4="Multi-unit Residential",Data!L811,IF(Transport!$H$4="Education",Data!AT811,IF(Transport!$H$4="Mixed-use Building",AE814,Data!AC811)))</f>
        <v>0</v>
      </c>
      <c r="M810">
        <f>IF(Transport!$H$4="Multi-unit Residential",Data!M811,IF(Transport!$H$4="Education",Data!AU811,IF(Transport!$H$4="Mixed-use Building",AF814,Data!AD811)))</f>
        <v>0.02</v>
      </c>
      <c r="N810">
        <f>IF(Transport!$H$4="Multi-unit Residential",Data!N811,IF(Transport!$H$4="Education",Data!AV811,IF(Transport!$H$4="Mixed-use Building",AG814,Data!AE811)))</f>
        <v>3.9541059373109402</v>
      </c>
      <c r="O810">
        <f>IF(Transport!$H$4="Multi-unit Residential",Data!O811,IF(Transport!$H$4="Education",Data!AW811,IF(Transport!$H$4="Mixed-use Building",AH814,Data!AF811)))</f>
        <v>175.25791050000001</v>
      </c>
      <c r="P810">
        <f>IF(Transport!$H$4="Multi-unit Residential",Data!P811,IF(Transport!$H$4="Education",Data!AX811,IF(Transport!$H$4="Mixed-use Building",AI814,Data!AG811)))</f>
        <v>-38.023711130000002</v>
      </c>
    </row>
    <row r="811" spans="1:16" x14ac:dyDescent="0.55000000000000004">
      <c r="A811">
        <f>IF(Transport!$H$4="Multi-unit Residential",Data!A812,IF(Transport!$H$4="Education",Data!AI812,IF(Transport!$H$4="Mixed-use Building",T815,Data!R812)))</f>
        <v>182200</v>
      </c>
      <c r="B811" t="str">
        <f>IF(Transport!$H$4="Multi-unit Residential",Data!B812,IF(Transport!$H$4="Education",Data!AJ812,IF(Transport!$H$4="Mixed-use Building",U815,Data!S812)))</f>
        <v>Te Rahu</v>
      </c>
      <c r="C811" t="str">
        <f>IF(Transport!$H$4="Multi-unit Residential",Data!C812,IF(Transport!$H$4="Education",Data!AK812,IF(Transport!$H$4="Mixed-use Building",V815,Data!T812)))</f>
        <v>New Zealand</v>
      </c>
      <c r="D811">
        <f>IF(Transport!$H$4="Multi-unit Residential",Data!D812,IF(Transport!$H$4="Education",Data!AL812,IF(Transport!$H$4="Mixed-use Building",W815,Data!U812)))</f>
        <v>0</v>
      </c>
      <c r="E811">
        <f>IF(Transport!$H$4="Multi-unit Residential",Data!E812,IF(Transport!$H$4="Education",Data!AM812,IF(Transport!$H$4="Mixed-use Building",X815,Data!V812)))</f>
        <v>0</v>
      </c>
      <c r="F811">
        <f>IF(Transport!$H$4="Multi-unit Residential",Data!F812,IF(Transport!$H$4="Education",Data!AN812,IF(Transport!$H$4="Mixed-use Building",Y815,Data!W812)))</f>
        <v>0</v>
      </c>
      <c r="G811">
        <f>IF(Transport!$H$4="Multi-unit Residential",Data!G812,IF(Transport!$H$4="Education",Data!AO812,IF(Transport!$H$4="Mixed-use Building",Z815,Data!X812)))</f>
        <v>0</v>
      </c>
      <c r="H811">
        <f>IF(Transport!$H$4="Multi-unit Residential",Data!H812,IF(Transport!$H$4="Education",Data!AP812,IF(Transport!$H$4="Mixed-use Building",AA815,Data!Y812)))</f>
        <v>1</v>
      </c>
      <c r="I811">
        <f>IF(Transport!$H$4="Multi-unit Residential",Data!I812,IF(Transport!$H$4="Education",Data!AQ812,IF(Transport!$H$4="Mixed-use Building",AB815,Data!Z812)))</f>
        <v>0</v>
      </c>
      <c r="J811">
        <f>IF(Transport!$H$4="Multi-unit Residential",Data!J812,IF(Transport!$H$4="Education",Data!AR812,IF(Transport!$H$4="Mixed-use Building",AC815,Data!AA812)))</f>
        <v>0</v>
      </c>
      <c r="K811">
        <f>IF(Transport!$H$4="Multi-unit Residential",Data!K812,IF(Transport!$H$4="Education",Data!AS812,IF(Transport!$H$4="Mixed-use Building",AD815,Data!AB812)))</f>
        <v>0</v>
      </c>
      <c r="L811">
        <f>IF(Transport!$H$4="Multi-unit Residential",Data!L812,IF(Transport!$H$4="Education",Data!AT812,IF(Transport!$H$4="Mixed-use Building",AE815,Data!AC812)))</f>
        <v>0</v>
      </c>
      <c r="M811">
        <f>IF(Transport!$H$4="Multi-unit Residential",Data!M812,IF(Transport!$H$4="Education",Data!AU812,IF(Transport!$H$4="Mixed-use Building",AF815,Data!AD812)))</f>
        <v>0.02</v>
      </c>
      <c r="N811">
        <f>IF(Transport!$H$4="Multi-unit Residential",Data!N812,IF(Transport!$H$4="Education",Data!AV812,IF(Transport!$H$4="Mixed-use Building",AG815,Data!AE812)))</f>
        <v>5.0468858319558301</v>
      </c>
      <c r="O811">
        <f>IF(Transport!$H$4="Multi-unit Residential",Data!O812,IF(Transport!$H$4="Education",Data!AW812,IF(Transport!$H$4="Mixed-use Building",AH815,Data!AF812)))</f>
        <v>175.34864160000001</v>
      </c>
      <c r="P811">
        <f>IF(Transport!$H$4="Multi-unit Residential",Data!P812,IF(Transport!$H$4="Education",Data!AX812,IF(Transport!$H$4="Mixed-use Building",AI815,Data!AG812)))</f>
        <v>-37.949627059999997</v>
      </c>
    </row>
    <row r="812" spans="1:16" x14ac:dyDescent="0.55000000000000004">
      <c r="A812">
        <f>IF(Transport!$H$4="Multi-unit Residential",Data!A813,IF(Transport!$H$4="Education",Data!AI813,IF(Transport!$H$4="Mixed-use Building",T816,Data!R813)))</f>
        <v>182300</v>
      </c>
      <c r="B812" t="str">
        <f>IF(Transport!$H$4="Multi-unit Residential",Data!B813,IF(Transport!$H$4="Education",Data!AJ813,IF(Transport!$H$4="Mixed-use Building",U816,Data!S813)))</f>
        <v>Fencourt</v>
      </c>
      <c r="C812" t="str">
        <f>IF(Transport!$H$4="Multi-unit Residential",Data!C813,IF(Transport!$H$4="Education",Data!AK813,IF(Transport!$H$4="Mixed-use Building",V816,Data!T813)))</f>
        <v>New Zealand</v>
      </c>
      <c r="D812">
        <f>IF(Transport!$H$4="Multi-unit Residential",Data!D813,IF(Transport!$H$4="Education",Data!AL813,IF(Transport!$H$4="Mixed-use Building",W816,Data!U813)))</f>
        <v>0</v>
      </c>
      <c r="E812">
        <f>IF(Transport!$H$4="Multi-unit Residential",Data!E813,IF(Transport!$H$4="Education",Data!AM813,IF(Transport!$H$4="Mixed-use Building",X816,Data!V813)))</f>
        <v>0</v>
      </c>
      <c r="F812">
        <f>IF(Transport!$H$4="Multi-unit Residential",Data!F813,IF(Transport!$H$4="Education",Data!AN813,IF(Transport!$H$4="Mixed-use Building",Y816,Data!W813)))</f>
        <v>0</v>
      </c>
      <c r="G812">
        <f>IF(Transport!$H$4="Multi-unit Residential",Data!G813,IF(Transport!$H$4="Education",Data!AO813,IF(Transport!$H$4="Mixed-use Building",Z816,Data!X813)))</f>
        <v>0</v>
      </c>
      <c r="H812">
        <f>IF(Transport!$H$4="Multi-unit Residential",Data!H813,IF(Transport!$H$4="Education",Data!AP813,IF(Transport!$H$4="Mixed-use Building",AA816,Data!Y813)))</f>
        <v>1</v>
      </c>
      <c r="I812">
        <f>IF(Transport!$H$4="Multi-unit Residential",Data!I813,IF(Transport!$H$4="Education",Data!AQ813,IF(Transport!$H$4="Mixed-use Building",AB816,Data!Z813)))</f>
        <v>0</v>
      </c>
      <c r="J812">
        <f>IF(Transport!$H$4="Multi-unit Residential",Data!J813,IF(Transport!$H$4="Education",Data!AR813,IF(Transport!$H$4="Mixed-use Building",AC816,Data!AA813)))</f>
        <v>0</v>
      </c>
      <c r="K812">
        <f>IF(Transport!$H$4="Multi-unit Residential",Data!K813,IF(Transport!$H$4="Education",Data!AS813,IF(Transport!$H$4="Mixed-use Building",AD816,Data!AB813)))</f>
        <v>0</v>
      </c>
      <c r="L812">
        <f>IF(Transport!$H$4="Multi-unit Residential",Data!L813,IF(Transport!$H$4="Education",Data!AT813,IF(Transport!$H$4="Mixed-use Building",AE816,Data!AC813)))</f>
        <v>0</v>
      </c>
      <c r="M812">
        <f>IF(Transport!$H$4="Multi-unit Residential",Data!M813,IF(Transport!$H$4="Education",Data!AU813,IF(Transport!$H$4="Mixed-use Building",AF816,Data!AD813)))</f>
        <v>0.02</v>
      </c>
      <c r="N812">
        <f>IF(Transport!$H$4="Multi-unit Residential",Data!N813,IF(Transport!$H$4="Education",Data!AV813,IF(Transport!$H$4="Mixed-use Building",AG816,Data!AE813)))</f>
        <v>3.9872958032107699</v>
      </c>
      <c r="O812">
        <f>IF(Transport!$H$4="Multi-unit Residential",Data!O813,IF(Transport!$H$4="Education",Data!AW813,IF(Transport!$H$4="Mixed-use Building",AH816,Data!AF813)))</f>
        <v>175.48261169999901</v>
      </c>
      <c r="P812">
        <f>IF(Transport!$H$4="Multi-unit Residential",Data!P813,IF(Transport!$H$4="Education",Data!AX813,IF(Transport!$H$4="Mixed-use Building",AI816,Data!AG813)))</f>
        <v>-37.848869610000001</v>
      </c>
    </row>
    <row r="813" spans="1:16" x14ac:dyDescent="0.55000000000000004">
      <c r="A813">
        <f>IF(Transport!$H$4="Multi-unit Residential",Data!A814,IF(Transport!$H$4="Education",Data!AI814,IF(Transport!$H$4="Mixed-use Building",T817,Data!R814)))</f>
        <v>182400</v>
      </c>
      <c r="B813" t="str">
        <f>IF(Transport!$H$4="Multi-unit Residential",Data!B814,IF(Transport!$H$4="Education",Data!AJ814,IF(Transport!$H$4="Mixed-use Building",U817,Data!S814)))</f>
        <v>Hautapu</v>
      </c>
      <c r="C813" t="str">
        <f>IF(Transport!$H$4="Multi-unit Residential",Data!C814,IF(Transport!$H$4="Education",Data!AK814,IF(Transport!$H$4="Mixed-use Building",V817,Data!T814)))</f>
        <v>New Zealand</v>
      </c>
      <c r="D813">
        <f>IF(Transport!$H$4="Multi-unit Residential",Data!D814,IF(Transport!$H$4="Education",Data!AL814,IF(Transport!$H$4="Mixed-use Building",W817,Data!U814)))</f>
        <v>0</v>
      </c>
      <c r="E813">
        <f>IF(Transport!$H$4="Multi-unit Residential",Data!E814,IF(Transport!$H$4="Education",Data!AM814,IF(Transport!$H$4="Mixed-use Building",X817,Data!V814)))</f>
        <v>0</v>
      </c>
      <c r="F813">
        <f>IF(Transport!$H$4="Multi-unit Residential",Data!F814,IF(Transport!$H$4="Education",Data!AN814,IF(Transport!$H$4="Mixed-use Building",Y817,Data!W814)))</f>
        <v>0</v>
      </c>
      <c r="G813">
        <f>IF(Transport!$H$4="Multi-unit Residential",Data!G814,IF(Transport!$H$4="Education",Data!AO814,IF(Transport!$H$4="Mixed-use Building",Z817,Data!X814)))</f>
        <v>0</v>
      </c>
      <c r="H813">
        <f>IF(Transport!$H$4="Multi-unit Residential",Data!H814,IF(Transport!$H$4="Education",Data!AP814,IF(Transport!$H$4="Mixed-use Building",AA817,Data!Y814)))</f>
        <v>0.95</v>
      </c>
      <c r="I813">
        <f>IF(Transport!$H$4="Multi-unit Residential",Data!I814,IF(Transport!$H$4="Education",Data!AQ814,IF(Transport!$H$4="Mixed-use Building",AB817,Data!Z814)))</f>
        <v>0</v>
      </c>
      <c r="J813">
        <f>IF(Transport!$H$4="Multi-unit Residential",Data!J814,IF(Transport!$H$4="Education",Data!AR814,IF(Transport!$H$4="Mixed-use Building",AC817,Data!AA814)))</f>
        <v>0</v>
      </c>
      <c r="K813">
        <f>IF(Transport!$H$4="Multi-unit Residential",Data!K814,IF(Transport!$H$4="Education",Data!AS814,IF(Transport!$H$4="Mixed-use Building",AD817,Data!AB814)))</f>
        <v>0</v>
      </c>
      <c r="L813">
        <f>IF(Transport!$H$4="Multi-unit Residential",Data!L814,IF(Transport!$H$4="Education",Data!AT814,IF(Transport!$H$4="Mixed-use Building",AE817,Data!AC814)))</f>
        <v>0.05</v>
      </c>
      <c r="M813">
        <f>IF(Transport!$H$4="Multi-unit Residential",Data!M814,IF(Transport!$H$4="Education",Data!AU814,IF(Transport!$H$4="Mixed-use Building",AF817,Data!AD814)))</f>
        <v>0.02</v>
      </c>
      <c r="N813">
        <f>IF(Transport!$H$4="Multi-unit Residential",Data!N814,IF(Transport!$H$4="Education",Data!AV814,IF(Transport!$H$4="Mixed-use Building",AG817,Data!AE814)))</f>
        <v>4.90649851362787</v>
      </c>
      <c r="O813">
        <f>IF(Transport!$H$4="Multi-unit Residential",Data!O814,IF(Transport!$H$4="Education",Data!AW814,IF(Transport!$H$4="Mixed-use Building",AH817,Data!AF814)))</f>
        <v>175.44370869999901</v>
      </c>
      <c r="P813">
        <f>IF(Transport!$H$4="Multi-unit Residential",Data!P814,IF(Transport!$H$4="Education",Data!AX814,IF(Transport!$H$4="Mixed-use Building",AI817,Data!AG814)))</f>
        <v>-37.878945209999998</v>
      </c>
    </row>
    <row r="814" spans="1:16" x14ac:dyDescent="0.55000000000000004">
      <c r="A814">
        <f>IF(Transport!$H$4="Multi-unit Residential",Data!A815,IF(Transport!$H$4="Education",Data!AI815,IF(Transport!$H$4="Mixed-use Building",T818,Data!R815)))</f>
        <v>182500</v>
      </c>
      <c r="B814" t="str">
        <f>IF(Transport!$H$4="Multi-unit Residential",Data!B815,IF(Transport!$H$4="Education",Data!AJ815,IF(Transport!$H$4="Mixed-use Building",U818,Data!S815)))</f>
        <v>Karapiro</v>
      </c>
      <c r="C814" t="str">
        <f>IF(Transport!$H$4="Multi-unit Residential",Data!C815,IF(Transport!$H$4="Education",Data!AK815,IF(Transport!$H$4="Mixed-use Building",V818,Data!T815)))</f>
        <v>New Zealand</v>
      </c>
      <c r="D814">
        <f>IF(Transport!$H$4="Multi-unit Residential",Data!D815,IF(Transport!$H$4="Education",Data!AL815,IF(Transport!$H$4="Mixed-use Building",W818,Data!U815)))</f>
        <v>0</v>
      </c>
      <c r="E814">
        <f>IF(Transport!$H$4="Multi-unit Residential",Data!E815,IF(Transport!$H$4="Education",Data!AM815,IF(Transport!$H$4="Mixed-use Building",X818,Data!V815)))</f>
        <v>0</v>
      </c>
      <c r="F814">
        <f>IF(Transport!$H$4="Multi-unit Residential",Data!F815,IF(Transport!$H$4="Education",Data!AN815,IF(Transport!$H$4="Mixed-use Building",Y818,Data!W815)))</f>
        <v>0</v>
      </c>
      <c r="G814">
        <f>IF(Transport!$H$4="Multi-unit Residential",Data!G815,IF(Transport!$H$4="Education",Data!AO815,IF(Transport!$H$4="Mixed-use Building",Z818,Data!X815)))</f>
        <v>0</v>
      </c>
      <c r="H814">
        <f>IF(Transport!$H$4="Multi-unit Residential",Data!H815,IF(Transport!$H$4="Education",Data!AP815,IF(Transport!$H$4="Mixed-use Building",AA818,Data!Y815)))</f>
        <v>0.92</v>
      </c>
      <c r="I814">
        <f>IF(Transport!$H$4="Multi-unit Residential",Data!I815,IF(Transport!$H$4="Education",Data!AQ815,IF(Transport!$H$4="Mixed-use Building",AB818,Data!Z815)))</f>
        <v>0</v>
      </c>
      <c r="J814">
        <f>IF(Transport!$H$4="Multi-unit Residential",Data!J815,IF(Transport!$H$4="Education",Data!AR815,IF(Transport!$H$4="Mixed-use Building",AC818,Data!AA815)))</f>
        <v>0</v>
      </c>
      <c r="K814">
        <f>IF(Transport!$H$4="Multi-unit Residential",Data!K815,IF(Transport!$H$4="Education",Data!AS815,IF(Transport!$H$4="Mixed-use Building",AD818,Data!AB815)))</f>
        <v>0</v>
      </c>
      <c r="L814">
        <f>IF(Transport!$H$4="Multi-unit Residential",Data!L815,IF(Transport!$H$4="Education",Data!AT815,IF(Transport!$H$4="Mixed-use Building",AE818,Data!AC815)))</f>
        <v>0.08</v>
      </c>
      <c r="M814">
        <f>IF(Transport!$H$4="Multi-unit Residential",Data!M815,IF(Transport!$H$4="Education",Data!AU815,IF(Transport!$H$4="Mixed-use Building",AF818,Data!AD815)))</f>
        <v>0.02</v>
      </c>
      <c r="N814">
        <f>IF(Transport!$H$4="Multi-unit Residential",Data!N815,IF(Transport!$H$4="Education",Data!AV815,IF(Transport!$H$4="Mixed-use Building",AG818,Data!AE815)))</f>
        <v>4.9911246925652302</v>
      </c>
      <c r="O814">
        <f>IF(Transport!$H$4="Multi-unit Residential",Data!O815,IF(Transport!$H$4="Education",Data!AW815,IF(Transport!$H$4="Mixed-use Building",AH818,Data!AF815)))</f>
        <v>175.56894869999999</v>
      </c>
      <c r="P814">
        <f>IF(Transport!$H$4="Multi-unit Residential",Data!P815,IF(Transport!$H$4="Education",Data!AX815,IF(Transport!$H$4="Mixed-use Building",AI818,Data!AG815)))</f>
        <v>-37.871090719999998</v>
      </c>
    </row>
    <row r="815" spans="1:16" x14ac:dyDescent="0.55000000000000004">
      <c r="A815">
        <f>IF(Transport!$H$4="Multi-unit Residential",Data!A816,IF(Transport!$H$4="Education",Data!AI816,IF(Transport!$H$4="Mixed-use Building",T819,Data!R816)))</f>
        <v>182600</v>
      </c>
      <c r="B815" t="str">
        <f>IF(Transport!$H$4="Multi-unit Residential",Data!B816,IF(Transport!$H$4="Education",Data!AJ816,IF(Transport!$H$4="Mixed-use Building",U819,Data!S816)))</f>
        <v>Cambridge North</v>
      </c>
      <c r="C815" t="str">
        <f>IF(Transport!$H$4="Multi-unit Residential",Data!C816,IF(Transport!$H$4="Education",Data!AK816,IF(Transport!$H$4="Mixed-use Building",V819,Data!T816)))</f>
        <v>New Zealand</v>
      </c>
      <c r="D815">
        <f>IF(Transport!$H$4="Multi-unit Residential",Data!D816,IF(Transport!$H$4="Education",Data!AL816,IF(Transport!$H$4="Mixed-use Building",W819,Data!U816)))</f>
        <v>0</v>
      </c>
      <c r="E815">
        <f>IF(Transport!$H$4="Multi-unit Residential",Data!E816,IF(Transport!$H$4="Education",Data!AM816,IF(Transport!$H$4="Mixed-use Building",X819,Data!V816)))</f>
        <v>0</v>
      </c>
      <c r="F815">
        <f>IF(Transport!$H$4="Multi-unit Residential",Data!F816,IF(Transport!$H$4="Education",Data!AN816,IF(Transport!$H$4="Mixed-use Building",Y819,Data!W816)))</f>
        <v>0</v>
      </c>
      <c r="G815">
        <f>IF(Transport!$H$4="Multi-unit Residential",Data!G816,IF(Transport!$H$4="Education",Data!AO816,IF(Transport!$H$4="Mixed-use Building",Z819,Data!X816)))</f>
        <v>0</v>
      </c>
      <c r="H815">
        <f>IF(Transport!$H$4="Multi-unit Residential",Data!H816,IF(Transport!$H$4="Education",Data!AP816,IF(Transport!$H$4="Mixed-use Building",AA819,Data!Y816)))</f>
        <v>0.92</v>
      </c>
      <c r="I815">
        <f>IF(Transport!$H$4="Multi-unit Residential",Data!I816,IF(Transport!$H$4="Education",Data!AQ816,IF(Transport!$H$4="Mixed-use Building",AB819,Data!Z816)))</f>
        <v>0</v>
      </c>
      <c r="J815">
        <f>IF(Transport!$H$4="Multi-unit Residential",Data!J816,IF(Transport!$H$4="Education",Data!AR816,IF(Transport!$H$4="Mixed-use Building",AC819,Data!AA816)))</f>
        <v>0</v>
      </c>
      <c r="K815">
        <f>IF(Transport!$H$4="Multi-unit Residential",Data!K816,IF(Transport!$H$4="Education",Data!AS816,IF(Transport!$H$4="Mixed-use Building",AD819,Data!AB816)))</f>
        <v>0</v>
      </c>
      <c r="L815">
        <f>IF(Transport!$H$4="Multi-unit Residential",Data!L816,IF(Transport!$H$4="Education",Data!AT816,IF(Transport!$H$4="Mixed-use Building",AE819,Data!AC816)))</f>
        <v>0.08</v>
      </c>
      <c r="M815">
        <f>IF(Transport!$H$4="Multi-unit Residential",Data!M816,IF(Transport!$H$4="Education",Data!AU816,IF(Transport!$H$4="Mixed-use Building",AF819,Data!AD816)))</f>
        <v>0.02</v>
      </c>
      <c r="N815">
        <f>IF(Transport!$H$4="Multi-unit Residential",Data!N816,IF(Transport!$H$4="Education",Data!AV816,IF(Transport!$H$4="Mixed-use Building",AG819,Data!AE816)))</f>
        <v>3.0051096591592898</v>
      </c>
      <c r="O815">
        <f>IF(Transport!$H$4="Multi-unit Residential",Data!O816,IF(Transport!$H$4="Education",Data!AW816,IF(Transport!$H$4="Mixed-use Building",AH819,Data!AF816)))</f>
        <v>175.46999740000001</v>
      </c>
      <c r="P815">
        <f>IF(Transport!$H$4="Multi-unit Residential",Data!P816,IF(Transport!$H$4="Education",Data!AX816,IF(Transport!$H$4="Mixed-use Building",AI819,Data!AG816)))</f>
        <v>-37.873954299999902</v>
      </c>
    </row>
    <row r="816" spans="1:16" x14ac:dyDescent="0.55000000000000004">
      <c r="A816">
        <f>IF(Transport!$H$4="Multi-unit Residential",Data!A817,IF(Transport!$H$4="Education",Data!AI817,IF(Transport!$H$4="Mixed-use Building",T820,Data!R817)))</f>
        <v>182700</v>
      </c>
      <c r="B816" t="str">
        <f>IF(Transport!$H$4="Multi-unit Residential",Data!B817,IF(Transport!$H$4="Education",Data!AJ817,IF(Transport!$H$4="Mixed-use Building",U820,Data!S817)))</f>
        <v>Cambridge West</v>
      </c>
      <c r="C816" t="str">
        <f>IF(Transport!$H$4="Multi-unit Residential",Data!C817,IF(Transport!$H$4="Education",Data!AK817,IF(Transport!$H$4="Mixed-use Building",V820,Data!T817)))</f>
        <v>New Zealand</v>
      </c>
      <c r="D816">
        <f>IF(Transport!$H$4="Multi-unit Residential",Data!D817,IF(Transport!$H$4="Education",Data!AL817,IF(Transport!$H$4="Mixed-use Building",W820,Data!U817)))</f>
        <v>0</v>
      </c>
      <c r="E816">
        <f>IF(Transport!$H$4="Multi-unit Residential",Data!E817,IF(Transport!$H$4="Education",Data!AM817,IF(Transport!$H$4="Mixed-use Building",X820,Data!V817)))</f>
        <v>0</v>
      </c>
      <c r="F816">
        <f>IF(Transport!$H$4="Multi-unit Residential",Data!F817,IF(Transport!$H$4="Education",Data!AN817,IF(Transport!$H$4="Mixed-use Building",Y820,Data!W817)))</f>
        <v>0</v>
      </c>
      <c r="G816">
        <f>IF(Transport!$H$4="Multi-unit Residential",Data!G817,IF(Transport!$H$4="Education",Data!AO817,IF(Transport!$H$4="Mixed-use Building",Z820,Data!X817)))</f>
        <v>0</v>
      </c>
      <c r="H816">
        <f>IF(Transport!$H$4="Multi-unit Residential",Data!H817,IF(Transport!$H$4="Education",Data!AP817,IF(Transport!$H$4="Mixed-use Building",AA820,Data!Y817)))</f>
        <v>0.95</v>
      </c>
      <c r="I816">
        <f>IF(Transport!$H$4="Multi-unit Residential",Data!I817,IF(Transport!$H$4="Education",Data!AQ817,IF(Transport!$H$4="Mixed-use Building",AB820,Data!Z817)))</f>
        <v>0</v>
      </c>
      <c r="J816">
        <f>IF(Transport!$H$4="Multi-unit Residential",Data!J817,IF(Transport!$H$4="Education",Data!AR817,IF(Transport!$H$4="Mixed-use Building",AC820,Data!AA817)))</f>
        <v>0</v>
      </c>
      <c r="K816">
        <f>IF(Transport!$H$4="Multi-unit Residential",Data!K817,IF(Transport!$H$4="Education",Data!AS817,IF(Transport!$H$4="Mixed-use Building",AD820,Data!AB817)))</f>
        <v>0</v>
      </c>
      <c r="L816">
        <f>IF(Transport!$H$4="Multi-unit Residential",Data!L817,IF(Transport!$H$4="Education",Data!AT817,IF(Transport!$H$4="Mixed-use Building",AE820,Data!AC817)))</f>
        <v>0.05</v>
      </c>
      <c r="M816">
        <f>IF(Transport!$H$4="Multi-unit Residential",Data!M817,IF(Transport!$H$4="Education",Data!AU817,IF(Transport!$H$4="Mixed-use Building",AF820,Data!AD817)))</f>
        <v>0.02</v>
      </c>
      <c r="N816">
        <f>IF(Transport!$H$4="Multi-unit Residential",Data!N817,IF(Transport!$H$4="Education",Data!AV817,IF(Transport!$H$4="Mixed-use Building",AG820,Data!AE817)))</f>
        <v>2.7043909660918701</v>
      </c>
      <c r="O816">
        <f>IF(Transport!$H$4="Multi-unit Residential",Data!O817,IF(Transport!$H$4="Education",Data!AW817,IF(Transport!$H$4="Mixed-use Building",AH820,Data!AF817)))</f>
        <v>175.45779759999999</v>
      </c>
      <c r="P816">
        <f>IF(Transport!$H$4="Multi-unit Residential",Data!P817,IF(Transport!$H$4="Education",Data!AX817,IF(Transport!$H$4="Mixed-use Building",AI820,Data!AG817)))</f>
        <v>-37.887004499999897</v>
      </c>
    </row>
    <row r="817" spans="1:16" x14ac:dyDescent="0.55000000000000004">
      <c r="A817">
        <f>IF(Transport!$H$4="Multi-unit Residential",Data!A818,IF(Transport!$H$4="Education",Data!AI818,IF(Transport!$H$4="Mixed-use Building",T821,Data!R818)))</f>
        <v>182800</v>
      </c>
      <c r="B817" t="str">
        <f>IF(Transport!$H$4="Multi-unit Residential",Data!B818,IF(Transport!$H$4="Education",Data!AJ818,IF(Transport!$H$4="Mixed-use Building",U821,Data!S818)))</f>
        <v>Cambridge East</v>
      </c>
      <c r="C817" t="str">
        <f>IF(Transport!$H$4="Multi-unit Residential",Data!C818,IF(Transport!$H$4="Education",Data!AK818,IF(Transport!$H$4="Mixed-use Building",V821,Data!T818)))</f>
        <v>New Zealand</v>
      </c>
      <c r="D817">
        <f>IF(Transport!$H$4="Multi-unit Residential",Data!D818,IF(Transport!$H$4="Education",Data!AL818,IF(Transport!$H$4="Mixed-use Building",W821,Data!U818)))</f>
        <v>0</v>
      </c>
      <c r="E817">
        <f>IF(Transport!$H$4="Multi-unit Residential",Data!E818,IF(Transport!$H$4="Education",Data!AM818,IF(Transport!$H$4="Mixed-use Building",X821,Data!V818)))</f>
        <v>0</v>
      </c>
      <c r="F817">
        <f>IF(Transport!$H$4="Multi-unit Residential",Data!F818,IF(Transport!$H$4="Education",Data!AN818,IF(Transport!$H$4="Mixed-use Building",Y821,Data!W818)))</f>
        <v>0</v>
      </c>
      <c r="G817">
        <f>IF(Transport!$H$4="Multi-unit Residential",Data!G818,IF(Transport!$H$4="Education",Data!AO818,IF(Transport!$H$4="Mixed-use Building",Z821,Data!X818)))</f>
        <v>0</v>
      </c>
      <c r="H817">
        <f>IF(Transport!$H$4="Multi-unit Residential",Data!H818,IF(Transport!$H$4="Education",Data!AP818,IF(Transport!$H$4="Mixed-use Building",AA821,Data!Y818)))</f>
        <v>0.84</v>
      </c>
      <c r="I817">
        <f>IF(Transport!$H$4="Multi-unit Residential",Data!I818,IF(Transport!$H$4="Education",Data!AQ818,IF(Transport!$H$4="Mixed-use Building",AB821,Data!Z818)))</f>
        <v>0</v>
      </c>
      <c r="J817">
        <f>IF(Transport!$H$4="Multi-unit Residential",Data!J818,IF(Transport!$H$4="Education",Data!AR818,IF(Transport!$H$4="Mixed-use Building",AC821,Data!AA818)))</f>
        <v>0</v>
      </c>
      <c r="K817">
        <f>IF(Transport!$H$4="Multi-unit Residential",Data!K818,IF(Transport!$H$4="Education",Data!AS818,IF(Transport!$H$4="Mixed-use Building",AD821,Data!AB818)))</f>
        <v>0</v>
      </c>
      <c r="L817">
        <f>IF(Transport!$H$4="Multi-unit Residential",Data!L818,IF(Transport!$H$4="Education",Data!AT818,IF(Transport!$H$4="Mixed-use Building",AE821,Data!AC818)))</f>
        <v>0.16</v>
      </c>
      <c r="M817">
        <f>IF(Transport!$H$4="Multi-unit Residential",Data!M818,IF(Transport!$H$4="Education",Data!AU818,IF(Transport!$H$4="Mixed-use Building",AF821,Data!AD818)))</f>
        <v>0.02</v>
      </c>
      <c r="N817">
        <f>IF(Transport!$H$4="Multi-unit Residential",Data!N818,IF(Transport!$H$4="Education",Data!AV818,IF(Transport!$H$4="Mixed-use Building",AG821,Data!AE818)))</f>
        <v>1.31436673444533</v>
      </c>
      <c r="O817">
        <f>IF(Transport!$H$4="Multi-unit Residential",Data!O818,IF(Transport!$H$4="Education",Data!AW818,IF(Transport!$H$4="Mixed-use Building",AH821,Data!AF818)))</f>
        <v>175.47346429999999</v>
      </c>
      <c r="P817">
        <f>IF(Transport!$H$4="Multi-unit Residential",Data!P818,IF(Transport!$H$4="Education",Data!AX818,IF(Transport!$H$4="Mixed-use Building",AI821,Data!AG818)))</f>
        <v>-37.882190999999999</v>
      </c>
    </row>
    <row r="818" spans="1:16" x14ac:dyDescent="0.55000000000000004">
      <c r="A818">
        <f>IF(Transport!$H$4="Multi-unit Residential",Data!A819,IF(Transport!$H$4="Education",Data!AI819,IF(Transport!$H$4="Mixed-use Building",T822,Data!R819)))</f>
        <v>182900</v>
      </c>
      <c r="B818" t="str">
        <f>IF(Transport!$H$4="Multi-unit Residential",Data!B819,IF(Transport!$H$4="Education",Data!AJ819,IF(Transport!$H$4="Mixed-use Building",U822,Data!S819)))</f>
        <v>Cambridge Park-River Garden</v>
      </c>
      <c r="C818" t="str">
        <f>IF(Transport!$H$4="Multi-unit Residential",Data!C819,IF(Transport!$H$4="Education",Data!AK819,IF(Transport!$H$4="Mixed-use Building",V822,Data!T819)))</f>
        <v>New Zealand</v>
      </c>
      <c r="D818">
        <f>IF(Transport!$H$4="Multi-unit Residential",Data!D819,IF(Transport!$H$4="Education",Data!AL819,IF(Transport!$H$4="Mixed-use Building",W822,Data!U819)))</f>
        <v>0</v>
      </c>
      <c r="E818">
        <f>IF(Transport!$H$4="Multi-unit Residential",Data!E819,IF(Transport!$H$4="Education",Data!AM819,IF(Transport!$H$4="Mixed-use Building",X822,Data!V819)))</f>
        <v>0</v>
      </c>
      <c r="F818">
        <f>IF(Transport!$H$4="Multi-unit Residential",Data!F819,IF(Transport!$H$4="Education",Data!AN819,IF(Transport!$H$4="Mixed-use Building",Y822,Data!W819)))</f>
        <v>0</v>
      </c>
      <c r="G818">
        <f>IF(Transport!$H$4="Multi-unit Residential",Data!G819,IF(Transport!$H$4="Education",Data!AO819,IF(Transport!$H$4="Mixed-use Building",Z822,Data!X819)))</f>
        <v>0</v>
      </c>
      <c r="H818">
        <f>IF(Transport!$H$4="Multi-unit Residential",Data!H819,IF(Transport!$H$4="Education",Data!AP819,IF(Transport!$H$4="Mixed-use Building",AA822,Data!Y819)))</f>
        <v>1</v>
      </c>
      <c r="I818">
        <f>IF(Transport!$H$4="Multi-unit Residential",Data!I819,IF(Transport!$H$4="Education",Data!AQ819,IF(Transport!$H$4="Mixed-use Building",AB822,Data!Z819)))</f>
        <v>0</v>
      </c>
      <c r="J818">
        <f>IF(Transport!$H$4="Multi-unit Residential",Data!J819,IF(Transport!$H$4="Education",Data!AR819,IF(Transport!$H$4="Mixed-use Building",AC822,Data!AA819)))</f>
        <v>0</v>
      </c>
      <c r="K818">
        <f>IF(Transport!$H$4="Multi-unit Residential",Data!K819,IF(Transport!$H$4="Education",Data!AS819,IF(Transport!$H$4="Mixed-use Building",AD822,Data!AB819)))</f>
        <v>0</v>
      </c>
      <c r="L818">
        <f>IF(Transport!$H$4="Multi-unit Residential",Data!L819,IF(Transport!$H$4="Education",Data!AT819,IF(Transport!$H$4="Mixed-use Building",AE822,Data!AC819)))</f>
        <v>0</v>
      </c>
      <c r="M818">
        <f>IF(Transport!$H$4="Multi-unit Residential",Data!M819,IF(Transport!$H$4="Education",Data!AU819,IF(Transport!$H$4="Mixed-use Building",AF822,Data!AD819)))</f>
        <v>0.02</v>
      </c>
      <c r="N818">
        <f>IF(Transport!$H$4="Multi-unit Residential",Data!N819,IF(Transport!$H$4="Education",Data!AV819,IF(Transport!$H$4="Mixed-use Building",AG822,Data!AE819)))</f>
        <v>2.93806711234912</v>
      </c>
      <c r="O818">
        <f>IF(Transport!$H$4="Multi-unit Residential",Data!O819,IF(Transport!$H$4="Education",Data!AW819,IF(Transport!$H$4="Mixed-use Building",AH822,Data!AF819)))</f>
        <v>175.44969230000001</v>
      </c>
      <c r="P818">
        <f>IF(Transport!$H$4="Multi-unit Residential",Data!P819,IF(Transport!$H$4="Education",Data!AX819,IF(Transport!$H$4="Mixed-use Building",AI822,Data!AG819)))</f>
        <v>-37.901356550000003</v>
      </c>
    </row>
    <row r="819" spans="1:16" x14ac:dyDescent="0.55000000000000004">
      <c r="A819">
        <f>IF(Transport!$H$4="Multi-unit Residential",Data!A820,IF(Transport!$H$4="Education",Data!AI820,IF(Transport!$H$4="Mixed-use Building",T823,Data!R820)))</f>
        <v>183000</v>
      </c>
      <c r="B819" t="str">
        <f>IF(Transport!$H$4="Multi-unit Residential",Data!B820,IF(Transport!$H$4="Education",Data!AJ820,IF(Transport!$H$4="Mixed-use Building",U823,Data!S820)))</f>
        <v>Oaklands-St Kilda</v>
      </c>
      <c r="C819" t="str">
        <f>IF(Transport!$H$4="Multi-unit Residential",Data!C820,IF(Transport!$H$4="Education",Data!AK820,IF(Transport!$H$4="Mixed-use Building",V823,Data!T820)))</f>
        <v>New Zealand</v>
      </c>
      <c r="D819">
        <f>IF(Transport!$H$4="Multi-unit Residential",Data!D820,IF(Transport!$H$4="Education",Data!AL820,IF(Transport!$H$4="Mixed-use Building",W823,Data!U820)))</f>
        <v>0</v>
      </c>
      <c r="E819">
        <f>IF(Transport!$H$4="Multi-unit Residential",Data!E820,IF(Transport!$H$4="Education",Data!AM820,IF(Transport!$H$4="Mixed-use Building",X823,Data!V820)))</f>
        <v>0</v>
      </c>
      <c r="F819">
        <f>IF(Transport!$H$4="Multi-unit Residential",Data!F820,IF(Transport!$H$4="Education",Data!AN820,IF(Transport!$H$4="Mixed-use Building",Y823,Data!W820)))</f>
        <v>0</v>
      </c>
      <c r="G819">
        <f>IF(Transport!$H$4="Multi-unit Residential",Data!G820,IF(Transport!$H$4="Education",Data!AO820,IF(Transport!$H$4="Mixed-use Building",Z823,Data!X820)))</f>
        <v>0</v>
      </c>
      <c r="H819">
        <f>IF(Transport!$H$4="Multi-unit Residential",Data!H820,IF(Transport!$H$4="Education",Data!AP820,IF(Transport!$H$4="Mixed-use Building",AA823,Data!Y820)))</f>
        <v>1</v>
      </c>
      <c r="I819">
        <f>IF(Transport!$H$4="Multi-unit Residential",Data!I820,IF(Transport!$H$4="Education",Data!AQ820,IF(Transport!$H$4="Mixed-use Building",AB823,Data!Z820)))</f>
        <v>0</v>
      </c>
      <c r="J819">
        <f>IF(Transport!$H$4="Multi-unit Residential",Data!J820,IF(Transport!$H$4="Education",Data!AR820,IF(Transport!$H$4="Mixed-use Building",AC823,Data!AA820)))</f>
        <v>0</v>
      </c>
      <c r="K819">
        <f>IF(Transport!$H$4="Multi-unit Residential",Data!K820,IF(Transport!$H$4="Education",Data!AS820,IF(Transport!$H$4="Mixed-use Building",AD823,Data!AB820)))</f>
        <v>0</v>
      </c>
      <c r="L819">
        <f>IF(Transport!$H$4="Multi-unit Residential",Data!L820,IF(Transport!$H$4="Education",Data!AT820,IF(Transport!$H$4="Mixed-use Building",AE823,Data!AC820)))</f>
        <v>0</v>
      </c>
      <c r="M819">
        <f>IF(Transport!$H$4="Multi-unit Residential",Data!M820,IF(Transport!$H$4="Education",Data!AU820,IF(Transport!$H$4="Mixed-use Building",AF823,Data!AD820)))</f>
        <v>0.02</v>
      </c>
      <c r="N819">
        <f>IF(Transport!$H$4="Multi-unit Residential",Data!N820,IF(Transport!$H$4="Education",Data!AV820,IF(Transport!$H$4="Mixed-use Building",AG823,Data!AE820)))</f>
        <v>2.88153698549293</v>
      </c>
      <c r="O819">
        <f>IF(Transport!$H$4="Multi-unit Residential",Data!O820,IF(Transport!$H$4="Education",Data!AW820,IF(Transport!$H$4="Mixed-use Building",AH823,Data!AF820)))</f>
        <v>175.48788590000001</v>
      </c>
      <c r="P819">
        <f>IF(Transport!$H$4="Multi-unit Residential",Data!P820,IF(Transport!$H$4="Education",Data!AX820,IF(Transport!$H$4="Mixed-use Building",AI823,Data!AG820)))</f>
        <v>-37.878301469999997</v>
      </c>
    </row>
    <row r="820" spans="1:16" x14ac:dyDescent="0.55000000000000004">
      <c r="A820">
        <f>IF(Transport!$H$4="Multi-unit Residential",Data!A821,IF(Transport!$H$4="Education",Data!AI821,IF(Transport!$H$4="Mixed-use Building",T824,Data!R821)))</f>
        <v>183100</v>
      </c>
      <c r="B820" t="str">
        <f>IF(Transport!$H$4="Multi-unit Residential",Data!B821,IF(Transport!$H$4="Education",Data!AJ821,IF(Transport!$H$4="Mixed-use Building",U824,Data!S821)))</f>
        <v>Pukerimu</v>
      </c>
      <c r="C820" t="str">
        <f>IF(Transport!$H$4="Multi-unit Residential",Data!C821,IF(Transport!$H$4="Education",Data!AK821,IF(Transport!$H$4="Mixed-use Building",V824,Data!T821)))</f>
        <v>New Zealand</v>
      </c>
      <c r="D820">
        <f>IF(Transport!$H$4="Multi-unit Residential",Data!D821,IF(Transport!$H$4="Education",Data!AL821,IF(Transport!$H$4="Mixed-use Building",W824,Data!U821)))</f>
        <v>0</v>
      </c>
      <c r="E820">
        <f>IF(Transport!$H$4="Multi-unit Residential",Data!E821,IF(Transport!$H$4="Education",Data!AM821,IF(Transport!$H$4="Mixed-use Building",X824,Data!V821)))</f>
        <v>0</v>
      </c>
      <c r="F820">
        <f>IF(Transport!$H$4="Multi-unit Residential",Data!F821,IF(Transport!$H$4="Education",Data!AN821,IF(Transport!$H$4="Mixed-use Building",Y824,Data!W821)))</f>
        <v>0</v>
      </c>
      <c r="G820">
        <f>IF(Transport!$H$4="Multi-unit Residential",Data!G821,IF(Transport!$H$4="Education",Data!AO821,IF(Transport!$H$4="Mixed-use Building",Z824,Data!X821)))</f>
        <v>0</v>
      </c>
      <c r="H820">
        <f>IF(Transport!$H$4="Multi-unit Residential",Data!H821,IF(Transport!$H$4="Education",Data!AP821,IF(Transport!$H$4="Mixed-use Building",AA824,Data!Y821)))</f>
        <v>0.78</v>
      </c>
      <c r="I820">
        <f>IF(Transport!$H$4="Multi-unit Residential",Data!I821,IF(Transport!$H$4="Education",Data!AQ821,IF(Transport!$H$4="Mixed-use Building",AB824,Data!Z821)))</f>
        <v>0</v>
      </c>
      <c r="J820">
        <f>IF(Transport!$H$4="Multi-unit Residential",Data!J821,IF(Transport!$H$4="Education",Data!AR821,IF(Transport!$H$4="Mixed-use Building",AC824,Data!AA821)))</f>
        <v>0</v>
      </c>
      <c r="K820">
        <f>IF(Transport!$H$4="Multi-unit Residential",Data!K821,IF(Transport!$H$4="Education",Data!AS821,IF(Transport!$H$4="Mixed-use Building",AD824,Data!AB821)))</f>
        <v>0</v>
      </c>
      <c r="L820">
        <f>IF(Transport!$H$4="Multi-unit Residential",Data!L821,IF(Transport!$H$4="Education",Data!AT821,IF(Transport!$H$4="Mixed-use Building",AE824,Data!AC821)))</f>
        <v>0.22</v>
      </c>
      <c r="M820">
        <f>IF(Transport!$H$4="Multi-unit Residential",Data!M821,IF(Transport!$H$4="Education",Data!AU821,IF(Transport!$H$4="Mixed-use Building",AF824,Data!AD821)))</f>
        <v>0.02</v>
      </c>
      <c r="N820">
        <f>IF(Transport!$H$4="Multi-unit Residential",Data!N821,IF(Transport!$H$4="Education",Data!AV821,IF(Transport!$H$4="Mixed-use Building",AG824,Data!AE821)))</f>
        <v>3.9619669571610001</v>
      </c>
      <c r="O820">
        <f>IF(Transport!$H$4="Multi-unit Residential",Data!O821,IF(Transport!$H$4="Education",Data!AW821,IF(Transport!$H$4="Mixed-use Building",AH824,Data!AF821)))</f>
        <v>175.45196289999899</v>
      </c>
      <c r="P820">
        <f>IF(Transport!$H$4="Multi-unit Residential",Data!P821,IF(Transport!$H$4="Education",Data!AX821,IF(Transport!$H$4="Mixed-use Building",AI824,Data!AG821)))</f>
        <v>-37.939907210000001</v>
      </c>
    </row>
    <row r="821" spans="1:16" x14ac:dyDescent="0.55000000000000004">
      <c r="A821">
        <f>IF(Transport!$H$4="Multi-unit Residential",Data!A822,IF(Transport!$H$4="Education",Data!AI822,IF(Transport!$H$4="Mixed-use Building",T825,Data!R822)))</f>
        <v>183200</v>
      </c>
      <c r="B821" t="str">
        <f>IF(Transport!$H$4="Multi-unit Residential",Data!B822,IF(Transport!$H$4="Education",Data!AJ822,IF(Transport!$H$4="Mixed-use Building",U825,Data!S822)))</f>
        <v>Cambridge Central</v>
      </c>
      <c r="C821" t="str">
        <f>IF(Transport!$H$4="Multi-unit Residential",Data!C822,IF(Transport!$H$4="Education",Data!AK822,IF(Transport!$H$4="Mixed-use Building",V825,Data!T822)))</f>
        <v>New Zealand</v>
      </c>
      <c r="D821">
        <f>IF(Transport!$H$4="Multi-unit Residential",Data!D822,IF(Transport!$H$4="Education",Data!AL822,IF(Transport!$H$4="Mixed-use Building",W825,Data!U822)))</f>
        <v>0</v>
      </c>
      <c r="E821">
        <f>IF(Transport!$H$4="Multi-unit Residential",Data!E822,IF(Transport!$H$4="Education",Data!AM822,IF(Transport!$H$4="Mixed-use Building",X825,Data!V822)))</f>
        <v>0</v>
      </c>
      <c r="F821">
        <f>IF(Transport!$H$4="Multi-unit Residential",Data!F822,IF(Transport!$H$4="Education",Data!AN822,IF(Transport!$H$4="Mixed-use Building",Y825,Data!W822)))</f>
        <v>0</v>
      </c>
      <c r="G821">
        <f>IF(Transport!$H$4="Multi-unit Residential",Data!G822,IF(Transport!$H$4="Education",Data!AO822,IF(Transport!$H$4="Mixed-use Building",Z825,Data!X822)))</f>
        <v>0</v>
      </c>
      <c r="H821">
        <f>IF(Transport!$H$4="Multi-unit Residential",Data!H822,IF(Transport!$H$4="Education",Data!AP822,IF(Transport!$H$4="Mixed-use Building",AA825,Data!Y822)))</f>
        <v>0.92</v>
      </c>
      <c r="I821">
        <f>IF(Transport!$H$4="Multi-unit Residential",Data!I822,IF(Transport!$H$4="Education",Data!AQ822,IF(Transport!$H$4="Mixed-use Building",AB825,Data!Z822)))</f>
        <v>0.03</v>
      </c>
      <c r="J821">
        <f>IF(Transport!$H$4="Multi-unit Residential",Data!J822,IF(Transport!$H$4="Education",Data!AR822,IF(Transport!$H$4="Mixed-use Building",AC825,Data!AA822)))</f>
        <v>0</v>
      </c>
      <c r="K821">
        <f>IF(Transport!$H$4="Multi-unit Residential",Data!K822,IF(Transport!$H$4="Education",Data!AS822,IF(Transport!$H$4="Mixed-use Building",AD825,Data!AB822)))</f>
        <v>0</v>
      </c>
      <c r="L821">
        <f>IF(Transport!$H$4="Multi-unit Residential",Data!L822,IF(Transport!$H$4="Education",Data!AT822,IF(Transport!$H$4="Mixed-use Building",AE825,Data!AC822)))</f>
        <v>0.05</v>
      </c>
      <c r="M821">
        <f>IF(Transport!$H$4="Multi-unit Residential",Data!M822,IF(Transport!$H$4="Education",Data!AU822,IF(Transport!$H$4="Mixed-use Building",AF825,Data!AD822)))</f>
        <v>0.02</v>
      </c>
      <c r="N821">
        <f>IF(Transport!$H$4="Multi-unit Residential",Data!N822,IF(Transport!$H$4="Education",Data!AV822,IF(Transport!$H$4="Mixed-use Building",AG825,Data!AE822)))</f>
        <v>6.2013761940417202</v>
      </c>
      <c r="O821">
        <f>IF(Transport!$H$4="Multi-unit Residential",Data!O822,IF(Transport!$H$4="Education",Data!AW822,IF(Transport!$H$4="Mixed-use Building",AH825,Data!AF822)))</f>
        <v>175.47848189999999</v>
      </c>
      <c r="P821">
        <f>IF(Transport!$H$4="Multi-unit Residential",Data!P822,IF(Transport!$H$4="Education",Data!AX822,IF(Transport!$H$4="Mixed-use Building",AI825,Data!AG822)))</f>
        <v>-37.892804580000004</v>
      </c>
    </row>
    <row r="822" spans="1:16" x14ac:dyDescent="0.55000000000000004">
      <c r="A822">
        <f>IF(Transport!$H$4="Multi-unit Residential",Data!A823,IF(Transport!$H$4="Education",Data!AI823,IF(Transport!$H$4="Mixed-use Building",T826,Data!R823)))</f>
        <v>183300</v>
      </c>
      <c r="B822" t="str">
        <f>IF(Transport!$H$4="Multi-unit Residential",Data!B823,IF(Transport!$H$4="Education",Data!AJ823,IF(Transport!$H$4="Mixed-use Building",U826,Data!S823)))</f>
        <v>Te Awamutu North</v>
      </c>
      <c r="C822" t="str">
        <f>IF(Transport!$H$4="Multi-unit Residential",Data!C823,IF(Transport!$H$4="Education",Data!AK823,IF(Transport!$H$4="Mixed-use Building",V826,Data!T823)))</f>
        <v>New Zealand</v>
      </c>
      <c r="D822">
        <f>IF(Transport!$H$4="Multi-unit Residential",Data!D823,IF(Transport!$H$4="Education",Data!AL823,IF(Transport!$H$4="Mixed-use Building",W826,Data!U823)))</f>
        <v>0</v>
      </c>
      <c r="E822">
        <f>IF(Transport!$H$4="Multi-unit Residential",Data!E823,IF(Transport!$H$4="Education",Data!AM823,IF(Transport!$H$4="Mixed-use Building",X826,Data!V823)))</f>
        <v>0</v>
      </c>
      <c r="F822">
        <f>IF(Transport!$H$4="Multi-unit Residential",Data!F823,IF(Transport!$H$4="Education",Data!AN823,IF(Transport!$H$4="Mixed-use Building",Y826,Data!W823)))</f>
        <v>0</v>
      </c>
      <c r="G822">
        <f>IF(Transport!$H$4="Multi-unit Residential",Data!G823,IF(Transport!$H$4="Education",Data!AO823,IF(Transport!$H$4="Mixed-use Building",Z826,Data!X823)))</f>
        <v>0</v>
      </c>
      <c r="H822">
        <f>IF(Transport!$H$4="Multi-unit Residential",Data!H823,IF(Transport!$H$4="Education",Data!AP823,IF(Transport!$H$4="Mixed-use Building",AA826,Data!Y823)))</f>
        <v>0.99</v>
      </c>
      <c r="I822">
        <f>IF(Transport!$H$4="Multi-unit Residential",Data!I823,IF(Transport!$H$4="Education",Data!AQ823,IF(Transport!$H$4="Mixed-use Building",AB826,Data!Z823)))</f>
        <v>0</v>
      </c>
      <c r="J822">
        <f>IF(Transport!$H$4="Multi-unit Residential",Data!J823,IF(Transport!$H$4="Education",Data!AR823,IF(Transport!$H$4="Mixed-use Building",AC826,Data!AA823)))</f>
        <v>0</v>
      </c>
      <c r="K822">
        <f>IF(Transport!$H$4="Multi-unit Residential",Data!K823,IF(Transport!$H$4="Education",Data!AS823,IF(Transport!$H$4="Mixed-use Building",AD826,Data!AB823)))</f>
        <v>0</v>
      </c>
      <c r="L822">
        <f>IF(Transport!$H$4="Multi-unit Residential",Data!L823,IF(Transport!$H$4="Education",Data!AT823,IF(Transport!$H$4="Mixed-use Building",AE826,Data!AC823)))</f>
        <v>0.01</v>
      </c>
      <c r="M822">
        <f>IF(Transport!$H$4="Multi-unit Residential",Data!M823,IF(Transport!$H$4="Education",Data!AU823,IF(Transport!$H$4="Mixed-use Building",AF826,Data!AD823)))</f>
        <v>0.02</v>
      </c>
      <c r="N822">
        <f>IF(Transport!$H$4="Multi-unit Residential",Data!N823,IF(Transport!$H$4="Education",Data!AV823,IF(Transport!$H$4="Mixed-use Building",AG826,Data!AE823)))</f>
        <v>6.2538643493193096</v>
      </c>
      <c r="O822">
        <f>IF(Transport!$H$4="Multi-unit Residential",Data!O823,IF(Transport!$H$4="Education",Data!AW823,IF(Transport!$H$4="Mixed-use Building",AH826,Data!AF823)))</f>
        <v>175.32177530000001</v>
      </c>
      <c r="P822">
        <f>IF(Transport!$H$4="Multi-unit Residential",Data!P823,IF(Transport!$H$4="Education",Data!AX823,IF(Transport!$H$4="Mixed-use Building",AI826,Data!AG823)))</f>
        <v>-38.0000888</v>
      </c>
    </row>
    <row r="823" spans="1:16" x14ac:dyDescent="0.55000000000000004">
      <c r="A823">
        <f>IF(Transport!$H$4="Multi-unit Residential",Data!A824,IF(Transport!$H$4="Education",Data!AI824,IF(Transport!$H$4="Mixed-use Building",T827,Data!R824)))</f>
        <v>183400</v>
      </c>
      <c r="B823" t="str">
        <f>IF(Transport!$H$4="Multi-unit Residential",Data!B824,IF(Transport!$H$4="Education",Data!AJ824,IF(Transport!$H$4="Mixed-use Building",U827,Data!S824)))</f>
        <v>Te Awamutu West</v>
      </c>
      <c r="C823" t="str">
        <f>IF(Transport!$H$4="Multi-unit Residential",Data!C824,IF(Transport!$H$4="Education",Data!AK824,IF(Transport!$H$4="Mixed-use Building",V827,Data!T824)))</f>
        <v>New Zealand</v>
      </c>
      <c r="D823">
        <f>IF(Transport!$H$4="Multi-unit Residential",Data!D824,IF(Transport!$H$4="Education",Data!AL824,IF(Transport!$H$4="Mixed-use Building",W827,Data!U824)))</f>
        <v>0</v>
      </c>
      <c r="E823">
        <f>IF(Transport!$H$4="Multi-unit Residential",Data!E824,IF(Transport!$H$4="Education",Data!AM824,IF(Transport!$H$4="Mixed-use Building",X827,Data!V824)))</f>
        <v>0</v>
      </c>
      <c r="F823">
        <f>IF(Transport!$H$4="Multi-unit Residential",Data!F824,IF(Transport!$H$4="Education",Data!AN824,IF(Transport!$H$4="Mixed-use Building",Y827,Data!W824)))</f>
        <v>0</v>
      </c>
      <c r="G823">
        <f>IF(Transport!$H$4="Multi-unit Residential",Data!G824,IF(Transport!$H$4="Education",Data!AO824,IF(Transport!$H$4="Mixed-use Building",Z827,Data!X824)))</f>
        <v>0</v>
      </c>
      <c r="H823">
        <f>IF(Transport!$H$4="Multi-unit Residential",Data!H824,IF(Transport!$H$4="Education",Data!AP824,IF(Transport!$H$4="Mixed-use Building",AA827,Data!Y824)))</f>
        <v>1</v>
      </c>
      <c r="I823">
        <f>IF(Transport!$H$4="Multi-unit Residential",Data!I824,IF(Transport!$H$4="Education",Data!AQ824,IF(Transport!$H$4="Mixed-use Building",AB827,Data!Z824)))</f>
        <v>0</v>
      </c>
      <c r="J823">
        <f>IF(Transport!$H$4="Multi-unit Residential",Data!J824,IF(Transport!$H$4="Education",Data!AR824,IF(Transport!$H$4="Mixed-use Building",AC827,Data!AA824)))</f>
        <v>0</v>
      </c>
      <c r="K823">
        <f>IF(Transport!$H$4="Multi-unit Residential",Data!K824,IF(Transport!$H$4="Education",Data!AS824,IF(Transport!$H$4="Mixed-use Building",AD827,Data!AB824)))</f>
        <v>0</v>
      </c>
      <c r="L823">
        <f>IF(Transport!$H$4="Multi-unit Residential",Data!L824,IF(Transport!$H$4="Education",Data!AT824,IF(Transport!$H$4="Mixed-use Building",AE827,Data!AC824)))</f>
        <v>0</v>
      </c>
      <c r="M823">
        <f>IF(Transport!$H$4="Multi-unit Residential",Data!M824,IF(Transport!$H$4="Education",Data!AU824,IF(Transport!$H$4="Mixed-use Building",AF827,Data!AD824)))</f>
        <v>0.02</v>
      </c>
      <c r="N823">
        <f>IF(Transport!$H$4="Multi-unit Residential",Data!N824,IF(Transport!$H$4="Education",Data!AV824,IF(Transport!$H$4="Mixed-use Building",AG827,Data!AE824)))</f>
        <v>2.9706413085999999</v>
      </c>
      <c r="O823">
        <f>IF(Transport!$H$4="Multi-unit Residential",Data!O824,IF(Transport!$H$4="Education",Data!AW824,IF(Transport!$H$4="Mixed-use Building",AH827,Data!AF824)))</f>
        <v>175.30468949999999</v>
      </c>
      <c r="P823">
        <f>IF(Transport!$H$4="Multi-unit Residential",Data!P824,IF(Transport!$H$4="Education",Data!AX824,IF(Transport!$H$4="Mixed-use Building",AI827,Data!AG824)))</f>
        <v>-38.008459279999997</v>
      </c>
    </row>
    <row r="824" spans="1:16" x14ac:dyDescent="0.55000000000000004">
      <c r="A824">
        <f>IF(Transport!$H$4="Multi-unit Residential",Data!A825,IF(Transport!$H$4="Education",Data!AI825,IF(Transport!$H$4="Mixed-use Building",T828,Data!R825)))</f>
        <v>183500</v>
      </c>
      <c r="B824" t="str">
        <f>IF(Transport!$H$4="Multi-unit Residential",Data!B825,IF(Transport!$H$4="Education",Data!AJ825,IF(Transport!$H$4="Mixed-use Building",U828,Data!S825)))</f>
        <v>Leamington West</v>
      </c>
      <c r="C824" t="str">
        <f>IF(Transport!$H$4="Multi-unit Residential",Data!C825,IF(Transport!$H$4="Education",Data!AK825,IF(Transport!$H$4="Mixed-use Building",V828,Data!T825)))</f>
        <v>New Zealand</v>
      </c>
      <c r="D824">
        <f>IF(Transport!$H$4="Multi-unit Residential",Data!D825,IF(Transport!$H$4="Education",Data!AL825,IF(Transport!$H$4="Mixed-use Building",W828,Data!U825)))</f>
        <v>0</v>
      </c>
      <c r="E824">
        <f>IF(Transport!$H$4="Multi-unit Residential",Data!E825,IF(Transport!$H$4="Education",Data!AM825,IF(Transport!$H$4="Mixed-use Building",X828,Data!V825)))</f>
        <v>0</v>
      </c>
      <c r="F824">
        <f>IF(Transport!$H$4="Multi-unit Residential",Data!F825,IF(Transport!$H$4="Education",Data!AN825,IF(Transport!$H$4="Mixed-use Building",Y828,Data!W825)))</f>
        <v>0</v>
      </c>
      <c r="G824">
        <f>IF(Transport!$H$4="Multi-unit Residential",Data!G825,IF(Transport!$H$4="Education",Data!AO825,IF(Transport!$H$4="Mixed-use Building",Z828,Data!X825)))</f>
        <v>0</v>
      </c>
      <c r="H824">
        <f>IF(Transport!$H$4="Multi-unit Residential",Data!H825,IF(Transport!$H$4="Education",Data!AP825,IF(Transport!$H$4="Mixed-use Building",AA828,Data!Y825)))</f>
        <v>0.97</v>
      </c>
      <c r="I824">
        <f>IF(Transport!$H$4="Multi-unit Residential",Data!I825,IF(Transport!$H$4="Education",Data!AQ825,IF(Transport!$H$4="Mixed-use Building",AB828,Data!Z825)))</f>
        <v>0</v>
      </c>
      <c r="J824">
        <f>IF(Transport!$H$4="Multi-unit Residential",Data!J825,IF(Transport!$H$4="Education",Data!AR825,IF(Transport!$H$4="Mixed-use Building",AC828,Data!AA825)))</f>
        <v>0</v>
      </c>
      <c r="K824">
        <f>IF(Transport!$H$4="Multi-unit Residential",Data!K825,IF(Transport!$H$4="Education",Data!AS825,IF(Transport!$H$4="Mixed-use Building",AD828,Data!AB825)))</f>
        <v>0</v>
      </c>
      <c r="L824">
        <f>IF(Transport!$H$4="Multi-unit Residential",Data!L825,IF(Transport!$H$4="Education",Data!AT825,IF(Transport!$H$4="Mixed-use Building",AE828,Data!AC825)))</f>
        <v>0.03</v>
      </c>
      <c r="M824">
        <f>IF(Transport!$H$4="Multi-unit Residential",Data!M825,IF(Transport!$H$4="Education",Data!AU825,IF(Transport!$H$4="Mixed-use Building",AF828,Data!AD825)))</f>
        <v>0.02</v>
      </c>
      <c r="N824">
        <f>IF(Transport!$H$4="Multi-unit Residential",Data!N825,IF(Transport!$H$4="Education",Data!AV825,IF(Transport!$H$4="Mixed-use Building",AG828,Data!AE825)))</f>
        <v>2.3952750735786799</v>
      </c>
      <c r="O824">
        <f>IF(Transport!$H$4="Multi-unit Residential",Data!O825,IF(Transport!$H$4="Education",Data!AW825,IF(Transport!$H$4="Mixed-use Building",AH828,Data!AF825)))</f>
        <v>175.47042400000001</v>
      </c>
      <c r="P824">
        <f>IF(Transport!$H$4="Multi-unit Residential",Data!P825,IF(Transport!$H$4="Education",Data!AX825,IF(Transport!$H$4="Mixed-use Building",AI828,Data!AG825)))</f>
        <v>-37.901758780000002</v>
      </c>
    </row>
    <row r="825" spans="1:16" x14ac:dyDescent="0.55000000000000004">
      <c r="A825">
        <f>IF(Transport!$H$4="Multi-unit Residential",Data!A826,IF(Transport!$H$4="Education",Data!AI826,IF(Transport!$H$4="Mixed-use Building",T829,Data!R826)))</f>
        <v>183600</v>
      </c>
      <c r="B825" t="str">
        <f>IF(Transport!$H$4="Multi-unit Residential",Data!B826,IF(Transport!$H$4="Education",Data!AJ826,IF(Transport!$H$4="Mixed-use Building",U829,Data!S826)))</f>
        <v>Goodfellow Park</v>
      </c>
      <c r="C825" t="str">
        <f>IF(Transport!$H$4="Multi-unit Residential",Data!C826,IF(Transport!$H$4="Education",Data!AK826,IF(Transport!$H$4="Mixed-use Building",V829,Data!T826)))</f>
        <v>New Zealand</v>
      </c>
      <c r="D825">
        <f>IF(Transport!$H$4="Multi-unit Residential",Data!D826,IF(Transport!$H$4="Education",Data!AL826,IF(Transport!$H$4="Mixed-use Building",W829,Data!U826)))</f>
        <v>0</v>
      </c>
      <c r="E825">
        <f>IF(Transport!$H$4="Multi-unit Residential",Data!E826,IF(Transport!$H$4="Education",Data!AM826,IF(Transport!$H$4="Mixed-use Building",X829,Data!V826)))</f>
        <v>0</v>
      </c>
      <c r="F825">
        <f>IF(Transport!$H$4="Multi-unit Residential",Data!F826,IF(Transport!$H$4="Education",Data!AN826,IF(Transport!$H$4="Mixed-use Building",Y829,Data!W826)))</f>
        <v>0</v>
      </c>
      <c r="G825">
        <f>IF(Transport!$H$4="Multi-unit Residential",Data!G826,IF(Transport!$H$4="Education",Data!AO826,IF(Transport!$H$4="Mixed-use Building",Z829,Data!X826)))</f>
        <v>0</v>
      </c>
      <c r="H825">
        <f>IF(Transport!$H$4="Multi-unit Residential",Data!H826,IF(Transport!$H$4="Education",Data!AP826,IF(Transport!$H$4="Mixed-use Building",AA829,Data!Y826)))</f>
        <v>1</v>
      </c>
      <c r="I825">
        <f>IF(Transport!$H$4="Multi-unit Residential",Data!I826,IF(Transport!$H$4="Education",Data!AQ826,IF(Transport!$H$4="Mixed-use Building",AB829,Data!Z826)))</f>
        <v>0</v>
      </c>
      <c r="J825">
        <f>IF(Transport!$H$4="Multi-unit Residential",Data!J826,IF(Transport!$H$4="Education",Data!AR826,IF(Transport!$H$4="Mixed-use Building",AC829,Data!AA826)))</f>
        <v>0</v>
      </c>
      <c r="K825">
        <f>IF(Transport!$H$4="Multi-unit Residential",Data!K826,IF(Transport!$H$4="Education",Data!AS826,IF(Transport!$H$4="Mixed-use Building",AD829,Data!AB826)))</f>
        <v>0</v>
      </c>
      <c r="L825">
        <f>IF(Transport!$H$4="Multi-unit Residential",Data!L826,IF(Transport!$H$4="Education",Data!AT826,IF(Transport!$H$4="Mixed-use Building",AE829,Data!AC826)))</f>
        <v>0</v>
      </c>
      <c r="M825">
        <f>IF(Transport!$H$4="Multi-unit Residential",Data!M826,IF(Transport!$H$4="Education",Data!AU826,IF(Transport!$H$4="Mixed-use Building",AF829,Data!AD826)))</f>
        <v>0.02</v>
      </c>
      <c r="N825">
        <f>IF(Transport!$H$4="Multi-unit Residential",Data!N826,IF(Transport!$H$4="Education",Data!AV826,IF(Transport!$H$4="Mixed-use Building",AG829,Data!AE826)))</f>
        <v>4.6042510648440897</v>
      </c>
      <c r="O825">
        <f>IF(Transport!$H$4="Multi-unit Residential",Data!O826,IF(Transport!$H$4="Education",Data!AW826,IF(Transport!$H$4="Mixed-use Building",AH829,Data!AF826)))</f>
        <v>175.31677999999999</v>
      </c>
      <c r="P825">
        <f>IF(Transport!$H$4="Multi-unit Residential",Data!P826,IF(Transport!$H$4="Education",Data!AX826,IF(Transport!$H$4="Mixed-use Building",AI829,Data!AG826)))</f>
        <v>-38.006807479999999</v>
      </c>
    </row>
    <row r="826" spans="1:16" x14ac:dyDescent="0.55000000000000004">
      <c r="A826">
        <f>IF(Transport!$H$4="Multi-unit Residential",Data!A827,IF(Transport!$H$4="Education",Data!AI827,IF(Transport!$H$4="Mixed-use Building",T830,Data!R827)))</f>
        <v>183700</v>
      </c>
      <c r="B826" t="str">
        <f>IF(Transport!$H$4="Multi-unit Residential",Data!B827,IF(Transport!$H$4="Education",Data!AJ827,IF(Transport!$H$4="Mixed-use Building",U830,Data!S827)))</f>
        <v>Leamington South</v>
      </c>
      <c r="C826" t="str">
        <f>IF(Transport!$H$4="Multi-unit Residential",Data!C827,IF(Transport!$H$4="Education",Data!AK827,IF(Transport!$H$4="Mixed-use Building",V830,Data!T827)))</f>
        <v>New Zealand</v>
      </c>
      <c r="D826">
        <f>IF(Transport!$H$4="Multi-unit Residential",Data!D827,IF(Transport!$H$4="Education",Data!AL827,IF(Transport!$H$4="Mixed-use Building",W830,Data!U827)))</f>
        <v>0</v>
      </c>
      <c r="E826">
        <f>IF(Transport!$H$4="Multi-unit Residential",Data!E827,IF(Transport!$H$4="Education",Data!AM827,IF(Transport!$H$4="Mixed-use Building",X830,Data!V827)))</f>
        <v>0</v>
      </c>
      <c r="F826">
        <f>IF(Transport!$H$4="Multi-unit Residential",Data!F827,IF(Transport!$H$4="Education",Data!AN827,IF(Transport!$H$4="Mixed-use Building",Y830,Data!W827)))</f>
        <v>0</v>
      </c>
      <c r="G826">
        <f>IF(Transport!$H$4="Multi-unit Residential",Data!G827,IF(Transport!$H$4="Education",Data!AO827,IF(Transport!$H$4="Mixed-use Building",Z830,Data!X827)))</f>
        <v>0</v>
      </c>
      <c r="H826">
        <f>IF(Transport!$H$4="Multi-unit Residential",Data!H827,IF(Transport!$H$4="Education",Data!AP827,IF(Transport!$H$4="Mixed-use Building",AA830,Data!Y827)))</f>
        <v>1</v>
      </c>
      <c r="I826">
        <f>IF(Transport!$H$4="Multi-unit Residential",Data!I827,IF(Transport!$H$4="Education",Data!AQ827,IF(Transport!$H$4="Mixed-use Building",AB830,Data!Z827)))</f>
        <v>0</v>
      </c>
      <c r="J826">
        <f>IF(Transport!$H$4="Multi-unit Residential",Data!J827,IF(Transport!$H$4="Education",Data!AR827,IF(Transport!$H$4="Mixed-use Building",AC830,Data!AA827)))</f>
        <v>0</v>
      </c>
      <c r="K826">
        <f>IF(Transport!$H$4="Multi-unit Residential",Data!K827,IF(Transport!$H$4="Education",Data!AS827,IF(Transport!$H$4="Mixed-use Building",AD830,Data!AB827)))</f>
        <v>0</v>
      </c>
      <c r="L826">
        <f>IF(Transport!$H$4="Multi-unit Residential",Data!L827,IF(Transport!$H$4="Education",Data!AT827,IF(Transport!$H$4="Mixed-use Building",AE830,Data!AC827)))</f>
        <v>0</v>
      </c>
      <c r="M826">
        <f>IF(Transport!$H$4="Multi-unit Residential",Data!M827,IF(Transport!$H$4="Education",Data!AU827,IF(Transport!$H$4="Mixed-use Building",AF830,Data!AD827)))</f>
        <v>0.02</v>
      </c>
      <c r="N826">
        <f>IF(Transport!$H$4="Multi-unit Residential",Data!N827,IF(Transport!$H$4="Education",Data!AV827,IF(Transport!$H$4="Mixed-use Building",AG830,Data!AE827)))</f>
        <v>1.45413852950057</v>
      </c>
      <c r="O826">
        <f>IF(Transport!$H$4="Multi-unit Residential",Data!O827,IF(Transport!$H$4="Education",Data!AW827,IF(Transport!$H$4="Mixed-use Building",AH830,Data!AF827)))</f>
        <v>175.4677197</v>
      </c>
      <c r="P826">
        <f>IF(Transport!$H$4="Multi-unit Residential",Data!P827,IF(Transport!$H$4="Education",Data!AX827,IF(Transport!$H$4="Mixed-use Building",AI830,Data!AG827)))</f>
        <v>-37.916302520000002</v>
      </c>
    </row>
    <row r="827" spans="1:16" x14ac:dyDescent="0.55000000000000004">
      <c r="A827">
        <f>IF(Transport!$H$4="Multi-unit Residential",Data!A828,IF(Transport!$H$4="Education",Data!AI828,IF(Transport!$H$4="Mixed-use Building",T831,Data!R828)))</f>
        <v>183800</v>
      </c>
      <c r="B827" t="str">
        <f>IF(Transport!$H$4="Multi-unit Residential",Data!B828,IF(Transport!$H$4="Education",Data!AJ828,IF(Transport!$H$4="Mixed-use Building",U831,Data!S828)))</f>
        <v>Leamington Central</v>
      </c>
      <c r="C827" t="str">
        <f>IF(Transport!$H$4="Multi-unit Residential",Data!C828,IF(Transport!$H$4="Education",Data!AK828,IF(Transport!$H$4="Mixed-use Building",V831,Data!T828)))</f>
        <v>New Zealand</v>
      </c>
      <c r="D827">
        <f>IF(Transport!$H$4="Multi-unit Residential",Data!D828,IF(Transport!$H$4="Education",Data!AL828,IF(Transport!$H$4="Mixed-use Building",W831,Data!U828)))</f>
        <v>0</v>
      </c>
      <c r="E827">
        <f>IF(Transport!$H$4="Multi-unit Residential",Data!E828,IF(Transport!$H$4="Education",Data!AM828,IF(Transport!$H$4="Mixed-use Building",X831,Data!V828)))</f>
        <v>0</v>
      </c>
      <c r="F827">
        <f>IF(Transport!$H$4="Multi-unit Residential",Data!F828,IF(Transport!$H$4="Education",Data!AN828,IF(Transport!$H$4="Mixed-use Building",Y831,Data!W828)))</f>
        <v>0</v>
      </c>
      <c r="G827">
        <f>IF(Transport!$H$4="Multi-unit Residential",Data!G828,IF(Transport!$H$4="Education",Data!AO828,IF(Transport!$H$4="Mixed-use Building",Z831,Data!X828)))</f>
        <v>0</v>
      </c>
      <c r="H827">
        <f>IF(Transport!$H$4="Multi-unit Residential",Data!H828,IF(Transport!$H$4="Education",Data!AP828,IF(Transport!$H$4="Mixed-use Building",AA831,Data!Y828)))</f>
        <v>1</v>
      </c>
      <c r="I827">
        <f>IF(Transport!$H$4="Multi-unit Residential",Data!I828,IF(Transport!$H$4="Education",Data!AQ828,IF(Transport!$H$4="Mixed-use Building",AB831,Data!Z828)))</f>
        <v>0</v>
      </c>
      <c r="J827">
        <f>IF(Transport!$H$4="Multi-unit Residential",Data!J828,IF(Transport!$H$4="Education",Data!AR828,IF(Transport!$H$4="Mixed-use Building",AC831,Data!AA828)))</f>
        <v>0</v>
      </c>
      <c r="K827">
        <f>IF(Transport!$H$4="Multi-unit Residential",Data!K828,IF(Transport!$H$4="Education",Data!AS828,IF(Transport!$H$4="Mixed-use Building",AD831,Data!AB828)))</f>
        <v>0</v>
      </c>
      <c r="L827">
        <f>IF(Transport!$H$4="Multi-unit Residential",Data!L828,IF(Transport!$H$4="Education",Data!AT828,IF(Transport!$H$4="Mixed-use Building",AE831,Data!AC828)))</f>
        <v>0</v>
      </c>
      <c r="M827">
        <f>IF(Transport!$H$4="Multi-unit Residential",Data!M828,IF(Transport!$H$4="Education",Data!AU828,IF(Transport!$H$4="Mixed-use Building",AF831,Data!AD828)))</f>
        <v>0.02</v>
      </c>
      <c r="N827" t="str">
        <f>IF(Transport!$H$4="Multi-unit Residential",Data!N828,IF(Transport!$H$4="Education",Data!AV828,IF(Transport!$H$4="Mixed-use Building",AG831,Data!AE828)))</f>
        <v>?</v>
      </c>
      <c r="O827">
        <f>IF(Transport!$H$4="Multi-unit Residential",Data!O828,IF(Transport!$H$4="Education",Data!AW828,IF(Transport!$H$4="Mixed-use Building",AH831,Data!AF828)))</f>
        <v>175.47246289999899</v>
      </c>
      <c r="P827">
        <f>IF(Transport!$H$4="Multi-unit Residential",Data!P828,IF(Transport!$H$4="Education",Data!AX828,IF(Transport!$H$4="Mixed-use Building",AI831,Data!AG828)))</f>
        <v>-37.910535590000002</v>
      </c>
    </row>
    <row r="828" spans="1:16" x14ac:dyDescent="0.55000000000000004">
      <c r="A828">
        <f>IF(Transport!$H$4="Multi-unit Residential",Data!A829,IF(Transport!$H$4="Education",Data!AI829,IF(Transport!$H$4="Mixed-use Building",T832,Data!R829)))</f>
        <v>183900</v>
      </c>
      <c r="B828" t="str">
        <f>IF(Transport!$H$4="Multi-unit Residential",Data!B829,IF(Transport!$H$4="Education",Data!AJ829,IF(Transport!$H$4="Mixed-use Building",U832,Data!S829)))</f>
        <v>Leamington East</v>
      </c>
      <c r="C828" t="str">
        <f>IF(Transport!$H$4="Multi-unit Residential",Data!C829,IF(Transport!$H$4="Education",Data!AK829,IF(Transport!$H$4="Mixed-use Building",V832,Data!T829)))</f>
        <v>New Zealand</v>
      </c>
      <c r="D828">
        <f>IF(Transport!$H$4="Multi-unit Residential",Data!D829,IF(Transport!$H$4="Education",Data!AL829,IF(Transport!$H$4="Mixed-use Building",W832,Data!U829)))</f>
        <v>0</v>
      </c>
      <c r="E828">
        <f>IF(Transport!$H$4="Multi-unit Residential",Data!E829,IF(Transport!$H$4="Education",Data!AM829,IF(Transport!$H$4="Mixed-use Building",X832,Data!V829)))</f>
        <v>0</v>
      </c>
      <c r="F828">
        <f>IF(Transport!$H$4="Multi-unit Residential",Data!F829,IF(Transport!$H$4="Education",Data!AN829,IF(Transport!$H$4="Mixed-use Building",Y832,Data!W829)))</f>
        <v>0</v>
      </c>
      <c r="G828">
        <f>IF(Transport!$H$4="Multi-unit Residential",Data!G829,IF(Transport!$H$4="Education",Data!AO829,IF(Transport!$H$4="Mixed-use Building",Z832,Data!X829)))</f>
        <v>0</v>
      </c>
      <c r="H828">
        <f>IF(Transport!$H$4="Multi-unit Residential",Data!H829,IF(Transport!$H$4="Education",Data!AP829,IF(Transport!$H$4="Mixed-use Building",AA832,Data!Y829)))</f>
        <v>1</v>
      </c>
      <c r="I828">
        <f>IF(Transport!$H$4="Multi-unit Residential",Data!I829,IF(Transport!$H$4="Education",Data!AQ829,IF(Transport!$H$4="Mixed-use Building",AB832,Data!Z829)))</f>
        <v>0</v>
      </c>
      <c r="J828">
        <f>IF(Transport!$H$4="Multi-unit Residential",Data!J829,IF(Transport!$H$4="Education",Data!AR829,IF(Transport!$H$4="Mixed-use Building",AC832,Data!AA829)))</f>
        <v>0</v>
      </c>
      <c r="K828">
        <f>IF(Transport!$H$4="Multi-unit Residential",Data!K829,IF(Transport!$H$4="Education",Data!AS829,IF(Transport!$H$4="Mixed-use Building",AD832,Data!AB829)))</f>
        <v>0</v>
      </c>
      <c r="L828">
        <f>IF(Transport!$H$4="Multi-unit Residential",Data!L829,IF(Transport!$H$4="Education",Data!AT829,IF(Transport!$H$4="Mixed-use Building",AE832,Data!AC829)))</f>
        <v>0</v>
      </c>
      <c r="M828">
        <f>IF(Transport!$H$4="Multi-unit Residential",Data!M829,IF(Transport!$H$4="Education",Data!AU829,IF(Transport!$H$4="Mixed-use Building",AF832,Data!AD829)))</f>
        <v>0.02</v>
      </c>
      <c r="N828">
        <f>IF(Transport!$H$4="Multi-unit Residential",Data!N829,IF(Transport!$H$4="Education",Data!AV829,IF(Transport!$H$4="Mixed-use Building",AG832,Data!AE829)))</f>
        <v>1.1753990816247599</v>
      </c>
      <c r="O828">
        <f>IF(Transport!$H$4="Multi-unit Residential",Data!O829,IF(Transport!$H$4="Education",Data!AW829,IF(Transport!$H$4="Mixed-use Building",AH832,Data!AF829)))</f>
        <v>175.48298819999999</v>
      </c>
      <c r="P828">
        <f>IF(Transport!$H$4="Multi-unit Residential",Data!P829,IF(Transport!$H$4="Education",Data!AX829,IF(Transport!$H$4="Mixed-use Building",AI832,Data!AG829)))</f>
        <v>-37.902915</v>
      </c>
    </row>
    <row r="829" spans="1:16" x14ac:dyDescent="0.55000000000000004">
      <c r="A829">
        <f>IF(Transport!$H$4="Multi-unit Residential",Data!A830,IF(Transport!$H$4="Education",Data!AI830,IF(Transport!$H$4="Mixed-use Building",T833,Data!R830)))</f>
        <v>184000</v>
      </c>
      <c r="B829" t="str">
        <f>IF(Transport!$H$4="Multi-unit Residential",Data!B830,IF(Transport!$H$4="Education",Data!AJ830,IF(Transport!$H$4="Mixed-use Building",U833,Data!S830)))</f>
        <v>Te Awamutu Stadium</v>
      </c>
      <c r="C829" t="str">
        <f>IF(Transport!$H$4="Multi-unit Residential",Data!C830,IF(Transport!$H$4="Education",Data!AK830,IF(Transport!$H$4="Mixed-use Building",V833,Data!T830)))</f>
        <v>New Zealand</v>
      </c>
      <c r="D829">
        <f>IF(Transport!$H$4="Multi-unit Residential",Data!D830,IF(Transport!$H$4="Education",Data!AL830,IF(Transport!$H$4="Mixed-use Building",W833,Data!U830)))</f>
        <v>0</v>
      </c>
      <c r="E829">
        <f>IF(Transport!$H$4="Multi-unit Residential",Data!E830,IF(Transport!$H$4="Education",Data!AM830,IF(Transport!$H$4="Mixed-use Building",X833,Data!V830)))</f>
        <v>0</v>
      </c>
      <c r="F829">
        <f>IF(Transport!$H$4="Multi-unit Residential",Data!F830,IF(Transport!$H$4="Education",Data!AN830,IF(Transport!$H$4="Mixed-use Building",Y833,Data!W830)))</f>
        <v>0</v>
      </c>
      <c r="G829">
        <f>IF(Transport!$H$4="Multi-unit Residential",Data!G830,IF(Transport!$H$4="Education",Data!AO830,IF(Transport!$H$4="Mixed-use Building",Z833,Data!X830)))</f>
        <v>0</v>
      </c>
      <c r="H829">
        <f>IF(Transport!$H$4="Multi-unit Residential",Data!H830,IF(Transport!$H$4="Education",Data!AP830,IF(Transport!$H$4="Mixed-use Building",AA833,Data!Y830)))</f>
        <v>0.92</v>
      </c>
      <c r="I829">
        <f>IF(Transport!$H$4="Multi-unit Residential",Data!I830,IF(Transport!$H$4="Education",Data!AQ830,IF(Transport!$H$4="Mixed-use Building",AB833,Data!Z830)))</f>
        <v>0</v>
      </c>
      <c r="J829">
        <f>IF(Transport!$H$4="Multi-unit Residential",Data!J830,IF(Transport!$H$4="Education",Data!AR830,IF(Transport!$H$4="Mixed-use Building",AC833,Data!AA830)))</f>
        <v>0</v>
      </c>
      <c r="K829">
        <f>IF(Transport!$H$4="Multi-unit Residential",Data!K830,IF(Transport!$H$4="Education",Data!AS830,IF(Transport!$H$4="Mixed-use Building",AD833,Data!AB830)))</f>
        <v>0</v>
      </c>
      <c r="L829">
        <f>IF(Transport!$H$4="Multi-unit Residential",Data!L830,IF(Transport!$H$4="Education",Data!AT830,IF(Transport!$H$4="Mixed-use Building",AE833,Data!AC830)))</f>
        <v>0.08</v>
      </c>
      <c r="M829">
        <f>IF(Transport!$H$4="Multi-unit Residential",Data!M830,IF(Transport!$H$4="Education",Data!AU830,IF(Transport!$H$4="Mixed-use Building",AF833,Data!AD830)))</f>
        <v>0.02</v>
      </c>
      <c r="N829">
        <f>IF(Transport!$H$4="Multi-unit Residential",Data!N830,IF(Transport!$H$4="Education",Data!AV830,IF(Transport!$H$4="Mixed-use Building",AG833,Data!AE830)))</f>
        <v>2.0259770369707</v>
      </c>
      <c r="O829">
        <f>IF(Transport!$H$4="Multi-unit Residential",Data!O830,IF(Transport!$H$4="Education",Data!AW830,IF(Transport!$H$4="Mixed-use Building",AH833,Data!AF830)))</f>
        <v>175.3153193</v>
      </c>
      <c r="P829">
        <f>IF(Transport!$H$4="Multi-unit Residential",Data!P830,IF(Transport!$H$4="Education",Data!AX830,IF(Transport!$H$4="Mixed-use Building",AI833,Data!AG830)))</f>
        <v>-38.016030299999997</v>
      </c>
    </row>
    <row r="830" spans="1:16" x14ac:dyDescent="0.55000000000000004">
      <c r="A830">
        <f>IF(Transport!$H$4="Multi-unit Residential",Data!A831,IF(Transport!$H$4="Education",Data!AI831,IF(Transport!$H$4="Mixed-use Building",T834,Data!R831)))</f>
        <v>184100</v>
      </c>
      <c r="B830" t="str">
        <f>IF(Transport!$H$4="Multi-unit Residential",Data!B831,IF(Transport!$H$4="Education",Data!AJ831,IF(Transport!$H$4="Mixed-use Building",U834,Data!S831)))</f>
        <v>Te Awamutu Central</v>
      </c>
      <c r="C830" t="str">
        <f>IF(Transport!$H$4="Multi-unit Residential",Data!C831,IF(Transport!$H$4="Education",Data!AK831,IF(Transport!$H$4="Mixed-use Building",V834,Data!T831)))</f>
        <v>New Zealand</v>
      </c>
      <c r="D830">
        <f>IF(Transport!$H$4="Multi-unit Residential",Data!D831,IF(Transport!$H$4="Education",Data!AL831,IF(Transport!$H$4="Mixed-use Building",W834,Data!U831)))</f>
        <v>0</v>
      </c>
      <c r="E830">
        <f>IF(Transport!$H$4="Multi-unit Residential",Data!E831,IF(Transport!$H$4="Education",Data!AM831,IF(Transport!$H$4="Mixed-use Building",X834,Data!V831)))</f>
        <v>0</v>
      </c>
      <c r="F830">
        <f>IF(Transport!$H$4="Multi-unit Residential",Data!F831,IF(Transport!$H$4="Education",Data!AN831,IF(Transport!$H$4="Mixed-use Building",Y834,Data!W831)))</f>
        <v>0</v>
      </c>
      <c r="G830">
        <f>IF(Transport!$H$4="Multi-unit Residential",Data!G831,IF(Transport!$H$4="Education",Data!AO831,IF(Transport!$H$4="Mixed-use Building",Z834,Data!X831)))</f>
        <v>0</v>
      </c>
      <c r="H830">
        <f>IF(Transport!$H$4="Multi-unit Residential",Data!H831,IF(Transport!$H$4="Education",Data!AP831,IF(Transport!$H$4="Mixed-use Building",AA834,Data!Y831)))</f>
        <v>0.91</v>
      </c>
      <c r="I830">
        <f>IF(Transport!$H$4="Multi-unit Residential",Data!I831,IF(Transport!$H$4="Education",Data!AQ831,IF(Transport!$H$4="Mixed-use Building",AB834,Data!Z831)))</f>
        <v>0.02</v>
      </c>
      <c r="J830">
        <f>IF(Transport!$H$4="Multi-unit Residential",Data!J831,IF(Transport!$H$4="Education",Data!AR831,IF(Transport!$H$4="Mixed-use Building",AC834,Data!AA831)))</f>
        <v>0</v>
      </c>
      <c r="K830">
        <f>IF(Transport!$H$4="Multi-unit Residential",Data!K831,IF(Transport!$H$4="Education",Data!AS831,IF(Transport!$H$4="Mixed-use Building",AD834,Data!AB831)))</f>
        <v>0</v>
      </c>
      <c r="L830">
        <f>IF(Transport!$H$4="Multi-unit Residential",Data!L831,IF(Transport!$H$4="Education",Data!AT831,IF(Transport!$H$4="Mixed-use Building",AE834,Data!AC831)))</f>
        <v>7.0000000000000007E-2</v>
      </c>
      <c r="M830">
        <f>IF(Transport!$H$4="Multi-unit Residential",Data!M831,IF(Transport!$H$4="Education",Data!AU831,IF(Transport!$H$4="Mixed-use Building",AF834,Data!AD831)))</f>
        <v>0.02</v>
      </c>
      <c r="N830">
        <f>IF(Transport!$H$4="Multi-unit Residential",Data!N831,IF(Transport!$H$4="Education",Data!AV831,IF(Transport!$H$4="Mixed-use Building",AG834,Data!AE831)))</f>
        <v>6.4717866128316297</v>
      </c>
      <c r="O830">
        <f>IF(Transport!$H$4="Multi-unit Residential",Data!O831,IF(Transport!$H$4="Education",Data!AW831,IF(Transport!$H$4="Mixed-use Building",AH834,Data!AF831)))</f>
        <v>175.32638799999901</v>
      </c>
      <c r="P830">
        <f>IF(Transport!$H$4="Multi-unit Residential",Data!P831,IF(Transport!$H$4="Education",Data!AX831,IF(Transport!$H$4="Mixed-use Building",AI834,Data!AG831)))</f>
        <v>-38.010210399999998</v>
      </c>
    </row>
    <row r="831" spans="1:16" x14ac:dyDescent="0.55000000000000004">
      <c r="A831">
        <f>IF(Transport!$H$4="Multi-unit Residential",Data!A832,IF(Transport!$H$4="Education",Data!AI832,IF(Transport!$H$4="Mixed-use Building",T835,Data!R832)))</f>
        <v>184200</v>
      </c>
      <c r="B831" t="str">
        <f>IF(Transport!$H$4="Multi-unit Residential",Data!B832,IF(Transport!$H$4="Education",Data!AJ832,IF(Transport!$H$4="Mixed-use Building",U835,Data!S832)))</f>
        <v>Pekerau</v>
      </c>
      <c r="C831" t="str">
        <f>IF(Transport!$H$4="Multi-unit Residential",Data!C832,IF(Transport!$H$4="Education",Data!AK832,IF(Transport!$H$4="Mixed-use Building",V835,Data!T832)))</f>
        <v>New Zealand</v>
      </c>
      <c r="D831">
        <f>IF(Transport!$H$4="Multi-unit Residential",Data!D832,IF(Transport!$H$4="Education",Data!AL832,IF(Transport!$H$4="Mixed-use Building",W835,Data!U832)))</f>
        <v>0</v>
      </c>
      <c r="E831">
        <f>IF(Transport!$H$4="Multi-unit Residential",Data!E832,IF(Transport!$H$4="Education",Data!AM832,IF(Transport!$H$4="Mixed-use Building",X835,Data!V832)))</f>
        <v>0</v>
      </c>
      <c r="F831">
        <f>IF(Transport!$H$4="Multi-unit Residential",Data!F832,IF(Transport!$H$4="Education",Data!AN832,IF(Transport!$H$4="Mixed-use Building",Y835,Data!W832)))</f>
        <v>0</v>
      </c>
      <c r="G831">
        <f>IF(Transport!$H$4="Multi-unit Residential",Data!G832,IF(Transport!$H$4="Education",Data!AO832,IF(Transport!$H$4="Mixed-use Building",Z835,Data!X832)))</f>
        <v>0</v>
      </c>
      <c r="H831">
        <f>IF(Transport!$H$4="Multi-unit Residential",Data!H832,IF(Transport!$H$4="Education",Data!AP832,IF(Transport!$H$4="Mixed-use Building",AA835,Data!Y832)))</f>
        <v>0.91</v>
      </c>
      <c r="I831">
        <f>IF(Transport!$H$4="Multi-unit Residential",Data!I832,IF(Transport!$H$4="Education",Data!AQ832,IF(Transport!$H$4="Mixed-use Building",AB835,Data!Z832)))</f>
        <v>0</v>
      </c>
      <c r="J831">
        <f>IF(Transport!$H$4="Multi-unit Residential",Data!J832,IF(Transport!$H$4="Education",Data!AR832,IF(Transport!$H$4="Mixed-use Building",AC835,Data!AA832)))</f>
        <v>0</v>
      </c>
      <c r="K831">
        <f>IF(Transport!$H$4="Multi-unit Residential",Data!K832,IF(Transport!$H$4="Education",Data!AS832,IF(Transport!$H$4="Mixed-use Building",AD835,Data!AB832)))</f>
        <v>0</v>
      </c>
      <c r="L831">
        <f>IF(Transport!$H$4="Multi-unit Residential",Data!L832,IF(Transport!$H$4="Education",Data!AT832,IF(Transport!$H$4="Mixed-use Building",AE835,Data!AC832)))</f>
        <v>0.09</v>
      </c>
      <c r="M831">
        <f>IF(Transport!$H$4="Multi-unit Residential",Data!M832,IF(Transport!$H$4="Education",Data!AU832,IF(Transport!$H$4="Mixed-use Building",AF835,Data!AD832)))</f>
        <v>0.02</v>
      </c>
      <c r="N831">
        <f>IF(Transport!$H$4="Multi-unit Residential",Data!N832,IF(Transport!$H$4="Education",Data!AV832,IF(Transport!$H$4="Mixed-use Building",AG835,Data!AE832)))</f>
        <v>3.8838971227283601</v>
      </c>
      <c r="O831">
        <f>IF(Transport!$H$4="Multi-unit Residential",Data!O832,IF(Transport!$H$4="Education",Data!AW832,IF(Transport!$H$4="Mixed-use Building",AH835,Data!AF832)))</f>
        <v>175.3444897</v>
      </c>
      <c r="P831">
        <f>IF(Transport!$H$4="Multi-unit Residential",Data!P832,IF(Transport!$H$4="Education",Data!AX832,IF(Transport!$H$4="Mixed-use Building",AI835,Data!AG832)))</f>
        <v>-38.007996419999998</v>
      </c>
    </row>
    <row r="832" spans="1:16" x14ac:dyDescent="0.55000000000000004">
      <c r="A832">
        <f>IF(Transport!$H$4="Multi-unit Residential",Data!A833,IF(Transport!$H$4="Education",Data!AI833,IF(Transport!$H$4="Mixed-use Building",T836,Data!R833)))</f>
        <v>184300</v>
      </c>
      <c r="B832" t="str">
        <f>IF(Transport!$H$4="Multi-unit Residential",Data!B833,IF(Transport!$H$4="Education",Data!AJ833,IF(Transport!$H$4="Mixed-use Building",U836,Data!S833)))</f>
        <v>Fraser Street</v>
      </c>
      <c r="C832" t="str">
        <f>IF(Transport!$H$4="Multi-unit Residential",Data!C833,IF(Transport!$H$4="Education",Data!AK833,IF(Transport!$H$4="Mixed-use Building",V836,Data!T833)))</f>
        <v>New Zealand</v>
      </c>
      <c r="D832">
        <f>IF(Transport!$H$4="Multi-unit Residential",Data!D833,IF(Transport!$H$4="Education",Data!AL833,IF(Transport!$H$4="Mixed-use Building",W836,Data!U833)))</f>
        <v>0</v>
      </c>
      <c r="E832">
        <f>IF(Transport!$H$4="Multi-unit Residential",Data!E833,IF(Transport!$H$4="Education",Data!AM833,IF(Transport!$H$4="Mixed-use Building",X836,Data!V833)))</f>
        <v>0</v>
      </c>
      <c r="F832">
        <f>IF(Transport!$H$4="Multi-unit Residential",Data!F833,IF(Transport!$H$4="Education",Data!AN833,IF(Transport!$H$4="Mixed-use Building",Y836,Data!W833)))</f>
        <v>0</v>
      </c>
      <c r="G832">
        <f>IF(Transport!$H$4="Multi-unit Residential",Data!G833,IF(Transport!$H$4="Education",Data!AO833,IF(Transport!$H$4="Mixed-use Building",Z836,Data!X833)))</f>
        <v>0</v>
      </c>
      <c r="H832">
        <f>IF(Transport!$H$4="Multi-unit Residential",Data!H833,IF(Transport!$H$4="Education",Data!AP833,IF(Transport!$H$4="Mixed-use Building",AA836,Data!Y833)))</f>
        <v>1</v>
      </c>
      <c r="I832">
        <f>IF(Transport!$H$4="Multi-unit Residential",Data!I833,IF(Transport!$H$4="Education",Data!AQ833,IF(Transport!$H$4="Mixed-use Building",AB836,Data!Z833)))</f>
        <v>0</v>
      </c>
      <c r="J832">
        <f>IF(Transport!$H$4="Multi-unit Residential",Data!J833,IF(Transport!$H$4="Education",Data!AR833,IF(Transport!$H$4="Mixed-use Building",AC836,Data!AA833)))</f>
        <v>0</v>
      </c>
      <c r="K832">
        <f>IF(Transport!$H$4="Multi-unit Residential",Data!K833,IF(Transport!$H$4="Education",Data!AS833,IF(Transport!$H$4="Mixed-use Building",AD836,Data!AB833)))</f>
        <v>0</v>
      </c>
      <c r="L832">
        <f>IF(Transport!$H$4="Multi-unit Residential",Data!L833,IF(Transport!$H$4="Education",Data!AT833,IF(Transport!$H$4="Mixed-use Building",AE836,Data!AC833)))</f>
        <v>0</v>
      </c>
      <c r="M832">
        <f>IF(Transport!$H$4="Multi-unit Residential",Data!M833,IF(Transport!$H$4="Education",Data!AU833,IF(Transport!$H$4="Mixed-use Building",AF836,Data!AD833)))</f>
        <v>0.02</v>
      </c>
      <c r="N832">
        <f>IF(Transport!$H$4="Multi-unit Residential",Data!N833,IF(Transport!$H$4="Education",Data!AV833,IF(Transport!$H$4="Mixed-use Building",AG836,Data!AE833)))</f>
        <v>0.93579874862055401</v>
      </c>
      <c r="O832">
        <f>IF(Transport!$H$4="Multi-unit Residential",Data!O833,IF(Transport!$H$4="Education",Data!AW833,IF(Transport!$H$4="Mixed-use Building",AH836,Data!AF833)))</f>
        <v>175.3242625</v>
      </c>
      <c r="P832">
        <f>IF(Transport!$H$4="Multi-unit Residential",Data!P833,IF(Transport!$H$4="Education",Data!AX833,IF(Transport!$H$4="Mixed-use Building",AI836,Data!AG833)))</f>
        <v>-38.02172341</v>
      </c>
    </row>
    <row r="833" spans="1:16" x14ac:dyDescent="0.55000000000000004">
      <c r="A833">
        <f>IF(Transport!$H$4="Multi-unit Residential",Data!A834,IF(Transport!$H$4="Education",Data!AI834,IF(Transport!$H$4="Mixed-use Building",T837,Data!R834)))</f>
        <v>184400</v>
      </c>
      <c r="B833" t="str">
        <f>IF(Transport!$H$4="Multi-unit Residential",Data!B834,IF(Transport!$H$4="Education",Data!AJ834,IF(Transport!$H$4="Mixed-use Building",U837,Data!S834)))</f>
        <v>Sherwin Park</v>
      </c>
      <c r="C833" t="str">
        <f>IF(Transport!$H$4="Multi-unit Residential",Data!C834,IF(Transport!$H$4="Education",Data!AK834,IF(Transport!$H$4="Mixed-use Building",V837,Data!T834)))</f>
        <v>New Zealand</v>
      </c>
      <c r="D833">
        <f>IF(Transport!$H$4="Multi-unit Residential",Data!D834,IF(Transport!$H$4="Education",Data!AL834,IF(Transport!$H$4="Mixed-use Building",W837,Data!U834)))</f>
        <v>0</v>
      </c>
      <c r="E833">
        <f>IF(Transport!$H$4="Multi-unit Residential",Data!E834,IF(Transport!$H$4="Education",Data!AM834,IF(Transport!$H$4="Mixed-use Building",X837,Data!V834)))</f>
        <v>0</v>
      </c>
      <c r="F833">
        <f>IF(Transport!$H$4="Multi-unit Residential",Data!F834,IF(Transport!$H$4="Education",Data!AN834,IF(Transport!$H$4="Mixed-use Building",Y837,Data!W834)))</f>
        <v>0</v>
      </c>
      <c r="G833">
        <f>IF(Transport!$H$4="Multi-unit Residential",Data!G834,IF(Transport!$H$4="Education",Data!AO834,IF(Transport!$H$4="Mixed-use Building",Z837,Data!X834)))</f>
        <v>0</v>
      </c>
      <c r="H833">
        <f>IF(Transport!$H$4="Multi-unit Residential",Data!H834,IF(Transport!$H$4="Education",Data!AP834,IF(Transport!$H$4="Mixed-use Building",AA837,Data!Y834)))</f>
        <v>1</v>
      </c>
      <c r="I833">
        <f>IF(Transport!$H$4="Multi-unit Residential",Data!I834,IF(Transport!$H$4="Education",Data!AQ834,IF(Transport!$H$4="Mixed-use Building",AB837,Data!Z834)))</f>
        <v>0</v>
      </c>
      <c r="J833">
        <f>IF(Transport!$H$4="Multi-unit Residential",Data!J834,IF(Transport!$H$4="Education",Data!AR834,IF(Transport!$H$4="Mixed-use Building",AC837,Data!AA834)))</f>
        <v>0</v>
      </c>
      <c r="K833">
        <f>IF(Transport!$H$4="Multi-unit Residential",Data!K834,IF(Transport!$H$4="Education",Data!AS834,IF(Transport!$H$4="Mixed-use Building",AD837,Data!AB834)))</f>
        <v>0</v>
      </c>
      <c r="L833">
        <f>IF(Transport!$H$4="Multi-unit Residential",Data!L834,IF(Transport!$H$4="Education",Data!AT834,IF(Transport!$H$4="Mixed-use Building",AE837,Data!AC834)))</f>
        <v>0</v>
      </c>
      <c r="M833">
        <f>IF(Transport!$H$4="Multi-unit Residential",Data!M834,IF(Transport!$H$4="Education",Data!AU834,IF(Transport!$H$4="Mixed-use Building",AF837,Data!AD834)))</f>
        <v>0.02</v>
      </c>
      <c r="N833">
        <f>IF(Transport!$H$4="Multi-unit Residential",Data!N834,IF(Transport!$H$4="Education",Data!AV834,IF(Transport!$H$4="Mixed-use Building",AG837,Data!AE834)))</f>
        <v>3.60816848807888</v>
      </c>
      <c r="O833">
        <f>IF(Transport!$H$4="Multi-unit Residential",Data!O834,IF(Transport!$H$4="Education",Data!AW834,IF(Transport!$H$4="Mixed-use Building",AH837,Data!AF834)))</f>
        <v>175.3360078</v>
      </c>
      <c r="P833">
        <f>IF(Transport!$H$4="Multi-unit Residential",Data!P834,IF(Transport!$H$4="Education",Data!AX834,IF(Transport!$H$4="Mixed-use Building",AI837,Data!AG834)))</f>
        <v>-38.017639510000002</v>
      </c>
    </row>
    <row r="834" spans="1:16" x14ac:dyDescent="0.55000000000000004">
      <c r="A834">
        <f>IF(Transport!$H$4="Multi-unit Residential",Data!A835,IF(Transport!$H$4="Education",Data!AI835,IF(Transport!$H$4="Mixed-use Building",T838,Data!R835)))</f>
        <v>184500</v>
      </c>
      <c r="B834" t="str">
        <f>IF(Transport!$H$4="Multi-unit Residential",Data!B835,IF(Transport!$H$4="Education",Data!AJ835,IF(Transport!$H$4="Mixed-use Building",U838,Data!S835)))</f>
        <v>St Leger</v>
      </c>
      <c r="C834" t="str">
        <f>IF(Transport!$H$4="Multi-unit Residential",Data!C835,IF(Transport!$H$4="Education",Data!AK835,IF(Transport!$H$4="Mixed-use Building",V838,Data!T835)))</f>
        <v>New Zealand</v>
      </c>
      <c r="D834">
        <f>IF(Transport!$H$4="Multi-unit Residential",Data!D835,IF(Transport!$H$4="Education",Data!AL835,IF(Transport!$H$4="Mixed-use Building",W838,Data!U835)))</f>
        <v>0</v>
      </c>
      <c r="E834">
        <f>IF(Transport!$H$4="Multi-unit Residential",Data!E835,IF(Transport!$H$4="Education",Data!AM835,IF(Transport!$H$4="Mixed-use Building",X838,Data!V835)))</f>
        <v>0</v>
      </c>
      <c r="F834">
        <f>IF(Transport!$H$4="Multi-unit Residential",Data!F835,IF(Transport!$H$4="Education",Data!AN835,IF(Transport!$H$4="Mixed-use Building",Y838,Data!W835)))</f>
        <v>0</v>
      </c>
      <c r="G834">
        <f>IF(Transport!$H$4="Multi-unit Residential",Data!G835,IF(Transport!$H$4="Education",Data!AO835,IF(Transport!$H$4="Mixed-use Building",Z838,Data!X835)))</f>
        <v>0</v>
      </c>
      <c r="H834">
        <f>IF(Transport!$H$4="Multi-unit Residential",Data!H835,IF(Transport!$H$4="Education",Data!AP835,IF(Transport!$H$4="Mixed-use Building",AA838,Data!Y835)))</f>
        <v>1</v>
      </c>
      <c r="I834">
        <f>IF(Transport!$H$4="Multi-unit Residential",Data!I835,IF(Transport!$H$4="Education",Data!AQ835,IF(Transport!$H$4="Mixed-use Building",AB838,Data!Z835)))</f>
        <v>0</v>
      </c>
      <c r="J834">
        <f>IF(Transport!$H$4="Multi-unit Residential",Data!J835,IF(Transport!$H$4="Education",Data!AR835,IF(Transport!$H$4="Mixed-use Building",AC838,Data!AA835)))</f>
        <v>0</v>
      </c>
      <c r="K834">
        <f>IF(Transport!$H$4="Multi-unit Residential",Data!K835,IF(Transport!$H$4="Education",Data!AS835,IF(Transport!$H$4="Mixed-use Building",AD838,Data!AB835)))</f>
        <v>0</v>
      </c>
      <c r="L834">
        <f>IF(Transport!$H$4="Multi-unit Residential",Data!L835,IF(Transport!$H$4="Education",Data!AT835,IF(Transport!$H$4="Mixed-use Building",AE838,Data!AC835)))</f>
        <v>0</v>
      </c>
      <c r="M834">
        <f>IF(Transport!$H$4="Multi-unit Residential",Data!M835,IF(Transport!$H$4="Education",Data!AU835,IF(Transport!$H$4="Mixed-use Building",AF838,Data!AD835)))</f>
        <v>0.02</v>
      </c>
      <c r="N834">
        <f>IF(Transport!$H$4="Multi-unit Residential",Data!N835,IF(Transport!$H$4="Education",Data!AV835,IF(Transport!$H$4="Mixed-use Building",AG838,Data!AE835)))</f>
        <v>2.76066599959749</v>
      </c>
      <c r="O834">
        <f>IF(Transport!$H$4="Multi-unit Residential",Data!O835,IF(Transport!$H$4="Education",Data!AW835,IF(Transport!$H$4="Mixed-use Building",AH838,Data!AF835)))</f>
        <v>175.33265789999999</v>
      </c>
      <c r="P834">
        <f>IF(Transport!$H$4="Multi-unit Residential",Data!P835,IF(Transport!$H$4="Education",Data!AX835,IF(Transport!$H$4="Mixed-use Building",AI838,Data!AG835)))</f>
        <v>-38.036753789999999</v>
      </c>
    </row>
    <row r="835" spans="1:16" x14ac:dyDescent="0.55000000000000004">
      <c r="A835">
        <f>IF(Transport!$H$4="Multi-unit Residential",Data!A836,IF(Transport!$H$4="Education",Data!AI836,IF(Transport!$H$4="Mixed-use Building",T839,Data!R836)))</f>
        <v>184600</v>
      </c>
      <c r="B835" t="str">
        <f>IF(Transport!$H$4="Multi-unit Residential",Data!B836,IF(Transport!$H$4="Education",Data!AJ836,IF(Transport!$H$4="Mixed-use Building",U839,Data!S836)))</f>
        <v>Rotoorangi</v>
      </c>
      <c r="C835" t="str">
        <f>IF(Transport!$H$4="Multi-unit Residential",Data!C836,IF(Transport!$H$4="Education",Data!AK836,IF(Transport!$H$4="Mixed-use Building",V839,Data!T836)))</f>
        <v>New Zealand</v>
      </c>
      <c r="D835">
        <f>IF(Transport!$H$4="Multi-unit Residential",Data!D836,IF(Transport!$H$4="Education",Data!AL836,IF(Transport!$H$4="Mixed-use Building",W839,Data!U836)))</f>
        <v>0</v>
      </c>
      <c r="E835">
        <f>IF(Transport!$H$4="Multi-unit Residential",Data!E836,IF(Transport!$H$4="Education",Data!AM836,IF(Transport!$H$4="Mixed-use Building",X839,Data!V836)))</f>
        <v>0</v>
      </c>
      <c r="F835">
        <f>IF(Transport!$H$4="Multi-unit Residential",Data!F836,IF(Transport!$H$4="Education",Data!AN836,IF(Transport!$H$4="Mixed-use Building",Y839,Data!W836)))</f>
        <v>0</v>
      </c>
      <c r="G835">
        <f>IF(Transport!$H$4="Multi-unit Residential",Data!G836,IF(Transport!$H$4="Education",Data!AO836,IF(Transport!$H$4="Mixed-use Building",Z839,Data!X836)))</f>
        <v>0</v>
      </c>
      <c r="H835">
        <f>IF(Transport!$H$4="Multi-unit Residential",Data!H836,IF(Transport!$H$4="Education",Data!AP836,IF(Transport!$H$4="Mixed-use Building",AA839,Data!Y836)))</f>
        <v>0.85</v>
      </c>
      <c r="I835">
        <f>IF(Transport!$H$4="Multi-unit Residential",Data!I836,IF(Transport!$H$4="Education",Data!AQ836,IF(Transport!$H$4="Mixed-use Building",AB839,Data!Z836)))</f>
        <v>0</v>
      </c>
      <c r="J835">
        <f>IF(Transport!$H$4="Multi-unit Residential",Data!J836,IF(Transport!$H$4="Education",Data!AR836,IF(Transport!$H$4="Mixed-use Building",AC839,Data!AA836)))</f>
        <v>0</v>
      </c>
      <c r="K835">
        <f>IF(Transport!$H$4="Multi-unit Residential",Data!K836,IF(Transport!$H$4="Education",Data!AS836,IF(Transport!$H$4="Mixed-use Building",AD839,Data!AB836)))</f>
        <v>0</v>
      </c>
      <c r="L835">
        <f>IF(Transport!$H$4="Multi-unit Residential",Data!L836,IF(Transport!$H$4="Education",Data!AT836,IF(Transport!$H$4="Mixed-use Building",AE839,Data!AC836)))</f>
        <v>0.15</v>
      </c>
      <c r="M835">
        <f>IF(Transport!$H$4="Multi-unit Residential",Data!M836,IF(Transport!$H$4="Education",Data!AU836,IF(Transport!$H$4="Mixed-use Building",AF839,Data!AD836)))</f>
        <v>0.02</v>
      </c>
      <c r="N835">
        <f>IF(Transport!$H$4="Multi-unit Residential",Data!N836,IF(Transport!$H$4="Education",Data!AV836,IF(Transport!$H$4="Mixed-use Building",AG839,Data!AE836)))</f>
        <v>3.8286138778955401</v>
      </c>
      <c r="O835">
        <f>IF(Transport!$H$4="Multi-unit Residential",Data!O836,IF(Transport!$H$4="Education",Data!AW836,IF(Transport!$H$4="Mixed-use Building",AH839,Data!AF836)))</f>
        <v>175.4370543</v>
      </c>
      <c r="P835">
        <f>IF(Transport!$H$4="Multi-unit Residential",Data!P836,IF(Transport!$H$4="Education",Data!AX836,IF(Transport!$H$4="Mixed-use Building",AI839,Data!AG836)))</f>
        <v>-38.02123915</v>
      </c>
    </row>
    <row r="836" spans="1:16" x14ac:dyDescent="0.55000000000000004">
      <c r="A836">
        <f>IF(Transport!$H$4="Multi-unit Residential",Data!A837,IF(Transport!$H$4="Education",Data!AI837,IF(Transport!$H$4="Mixed-use Building",T840,Data!R837)))</f>
        <v>184700</v>
      </c>
      <c r="B836" t="str">
        <f>IF(Transport!$H$4="Multi-unit Residential",Data!B837,IF(Transport!$H$4="Education",Data!AJ837,IF(Transport!$H$4="Mixed-use Building",U840,Data!S837)))</f>
        <v>Tokanui</v>
      </c>
      <c r="C836" t="str">
        <f>IF(Transport!$H$4="Multi-unit Residential",Data!C837,IF(Transport!$H$4="Education",Data!AK837,IF(Transport!$H$4="Mixed-use Building",V840,Data!T837)))</f>
        <v>New Zealand</v>
      </c>
      <c r="D836">
        <f>IF(Transport!$H$4="Multi-unit Residential",Data!D837,IF(Transport!$H$4="Education",Data!AL837,IF(Transport!$H$4="Mixed-use Building",W840,Data!U837)))</f>
        <v>0</v>
      </c>
      <c r="E836">
        <f>IF(Transport!$H$4="Multi-unit Residential",Data!E837,IF(Transport!$H$4="Education",Data!AM837,IF(Transport!$H$4="Mixed-use Building",X840,Data!V837)))</f>
        <v>0</v>
      </c>
      <c r="F836">
        <f>IF(Transport!$H$4="Multi-unit Residential",Data!F837,IF(Transport!$H$4="Education",Data!AN837,IF(Transport!$H$4="Mixed-use Building",Y840,Data!W837)))</f>
        <v>0</v>
      </c>
      <c r="G836">
        <f>IF(Transport!$H$4="Multi-unit Residential",Data!G837,IF(Transport!$H$4="Education",Data!AO837,IF(Transport!$H$4="Mixed-use Building",Z840,Data!X837)))</f>
        <v>0</v>
      </c>
      <c r="H836">
        <f>IF(Transport!$H$4="Multi-unit Residential",Data!H837,IF(Transport!$H$4="Education",Data!AP837,IF(Transport!$H$4="Mixed-use Building",AA840,Data!Y837)))</f>
        <v>1</v>
      </c>
      <c r="I836">
        <f>IF(Transport!$H$4="Multi-unit Residential",Data!I837,IF(Transport!$H$4="Education",Data!AQ837,IF(Transport!$H$4="Mixed-use Building",AB840,Data!Z837)))</f>
        <v>0</v>
      </c>
      <c r="J836">
        <f>IF(Transport!$H$4="Multi-unit Residential",Data!J837,IF(Transport!$H$4="Education",Data!AR837,IF(Transport!$H$4="Mixed-use Building",AC840,Data!AA837)))</f>
        <v>0</v>
      </c>
      <c r="K836">
        <f>IF(Transport!$H$4="Multi-unit Residential",Data!K837,IF(Transport!$H$4="Education",Data!AS837,IF(Transport!$H$4="Mixed-use Building",AD840,Data!AB837)))</f>
        <v>0</v>
      </c>
      <c r="L836">
        <f>IF(Transport!$H$4="Multi-unit Residential",Data!L837,IF(Transport!$H$4="Education",Data!AT837,IF(Transport!$H$4="Mixed-use Building",AE840,Data!AC837)))</f>
        <v>0</v>
      </c>
      <c r="M836">
        <f>IF(Transport!$H$4="Multi-unit Residential",Data!M837,IF(Transport!$H$4="Education",Data!AU837,IF(Transport!$H$4="Mixed-use Building",AF840,Data!AD837)))</f>
        <v>0.02</v>
      </c>
      <c r="N836">
        <f>IF(Transport!$H$4="Multi-unit Residential",Data!N837,IF(Transport!$H$4="Education",Data!AV837,IF(Transport!$H$4="Mixed-use Building",AG840,Data!AE837)))</f>
        <v>6.43476635008121</v>
      </c>
      <c r="O836">
        <f>IF(Transport!$H$4="Multi-unit Residential",Data!O837,IF(Transport!$H$4="Education",Data!AW837,IF(Transport!$H$4="Mixed-use Building",AH840,Data!AF837)))</f>
        <v>175.32194390000001</v>
      </c>
      <c r="P836">
        <f>IF(Transport!$H$4="Multi-unit Residential",Data!P837,IF(Transport!$H$4="Education",Data!AX837,IF(Transport!$H$4="Mixed-use Building",AI840,Data!AG837)))</f>
        <v>-38.069486419999997</v>
      </c>
    </row>
    <row r="837" spans="1:16" x14ac:dyDescent="0.55000000000000004">
      <c r="A837">
        <f>IF(Transport!$H$4="Multi-unit Residential",Data!A838,IF(Transport!$H$4="Education",Data!AI838,IF(Transport!$H$4="Mixed-use Building",T841,Data!R838)))</f>
        <v>184800</v>
      </c>
      <c r="B837" t="str">
        <f>IF(Transport!$H$4="Multi-unit Residential",Data!B838,IF(Transport!$H$4="Education",Data!AJ838,IF(Transport!$H$4="Mixed-use Building",U841,Data!S838)))</f>
        <v>Kihikihi Central</v>
      </c>
      <c r="C837" t="str">
        <f>IF(Transport!$H$4="Multi-unit Residential",Data!C838,IF(Transport!$H$4="Education",Data!AK838,IF(Transport!$H$4="Mixed-use Building",V841,Data!T838)))</f>
        <v>New Zealand</v>
      </c>
      <c r="D837">
        <f>IF(Transport!$H$4="Multi-unit Residential",Data!D838,IF(Transport!$H$4="Education",Data!AL838,IF(Transport!$H$4="Mixed-use Building",W841,Data!U838)))</f>
        <v>0</v>
      </c>
      <c r="E837">
        <f>IF(Transport!$H$4="Multi-unit Residential",Data!E838,IF(Transport!$H$4="Education",Data!AM838,IF(Transport!$H$4="Mixed-use Building",X841,Data!V838)))</f>
        <v>0</v>
      </c>
      <c r="F837">
        <f>IF(Transport!$H$4="Multi-unit Residential",Data!F838,IF(Transport!$H$4="Education",Data!AN838,IF(Transport!$H$4="Mixed-use Building",Y841,Data!W838)))</f>
        <v>0</v>
      </c>
      <c r="G837">
        <f>IF(Transport!$H$4="Multi-unit Residential",Data!G838,IF(Transport!$H$4="Education",Data!AO838,IF(Transport!$H$4="Mixed-use Building",Z841,Data!X838)))</f>
        <v>0</v>
      </c>
      <c r="H837">
        <f>IF(Transport!$H$4="Multi-unit Residential",Data!H838,IF(Transport!$H$4="Education",Data!AP838,IF(Transport!$H$4="Mixed-use Building",AA841,Data!Y838)))</f>
        <v>1</v>
      </c>
      <c r="I837">
        <f>IF(Transport!$H$4="Multi-unit Residential",Data!I838,IF(Transport!$H$4="Education",Data!AQ838,IF(Transport!$H$4="Mixed-use Building",AB841,Data!Z838)))</f>
        <v>0</v>
      </c>
      <c r="J837">
        <f>IF(Transport!$H$4="Multi-unit Residential",Data!J838,IF(Transport!$H$4="Education",Data!AR838,IF(Transport!$H$4="Mixed-use Building",AC841,Data!AA838)))</f>
        <v>0</v>
      </c>
      <c r="K837">
        <f>IF(Transport!$H$4="Multi-unit Residential",Data!K838,IF(Transport!$H$4="Education",Data!AS838,IF(Transport!$H$4="Mixed-use Building",AD841,Data!AB838)))</f>
        <v>0</v>
      </c>
      <c r="L837">
        <f>IF(Transport!$H$4="Multi-unit Residential",Data!L838,IF(Transport!$H$4="Education",Data!AT838,IF(Transport!$H$4="Mixed-use Building",AE841,Data!AC838)))</f>
        <v>0</v>
      </c>
      <c r="M837">
        <f>IF(Transport!$H$4="Multi-unit Residential",Data!M838,IF(Transport!$H$4="Education",Data!AU838,IF(Transport!$H$4="Mixed-use Building",AF841,Data!AD838)))</f>
        <v>0.02</v>
      </c>
      <c r="N837">
        <f>IF(Transport!$H$4="Multi-unit Residential",Data!N838,IF(Transport!$H$4="Education",Data!AV838,IF(Transport!$H$4="Mixed-use Building",AG841,Data!AE838)))</f>
        <v>2.3853507107241998</v>
      </c>
      <c r="O837">
        <f>IF(Transport!$H$4="Multi-unit Residential",Data!O838,IF(Transport!$H$4="Education",Data!AW838,IF(Transport!$H$4="Mixed-use Building",AH841,Data!AF838)))</f>
        <v>175.35079970000001</v>
      </c>
      <c r="P837">
        <f>IF(Transport!$H$4="Multi-unit Residential",Data!P838,IF(Transport!$H$4="Education",Data!AX838,IF(Transport!$H$4="Mixed-use Building",AI841,Data!AG838)))</f>
        <v>-38.037986459999999</v>
      </c>
    </row>
    <row r="838" spans="1:16" x14ac:dyDescent="0.55000000000000004">
      <c r="A838">
        <f>IF(Transport!$H$4="Multi-unit Residential",Data!A839,IF(Transport!$H$4="Education",Data!AI839,IF(Transport!$H$4="Mixed-use Building",T842,Data!R839)))</f>
        <v>184900</v>
      </c>
      <c r="B838" t="str">
        <f>IF(Transport!$H$4="Multi-unit Residential",Data!B839,IF(Transport!$H$4="Education",Data!AJ839,IF(Transport!$H$4="Mixed-use Building",U842,Data!S839)))</f>
        <v>Maungatautari</v>
      </c>
      <c r="C838" t="str">
        <f>IF(Transport!$H$4="Multi-unit Residential",Data!C839,IF(Transport!$H$4="Education",Data!AK839,IF(Transport!$H$4="Mixed-use Building",V842,Data!T839)))</f>
        <v>New Zealand</v>
      </c>
      <c r="D838">
        <f>IF(Transport!$H$4="Multi-unit Residential",Data!D839,IF(Transport!$H$4="Education",Data!AL839,IF(Transport!$H$4="Mixed-use Building",W842,Data!U839)))</f>
        <v>0</v>
      </c>
      <c r="E838">
        <f>IF(Transport!$H$4="Multi-unit Residential",Data!E839,IF(Transport!$H$4="Education",Data!AM839,IF(Transport!$H$4="Mixed-use Building",X842,Data!V839)))</f>
        <v>0</v>
      </c>
      <c r="F838">
        <f>IF(Transport!$H$4="Multi-unit Residential",Data!F839,IF(Transport!$H$4="Education",Data!AN839,IF(Transport!$H$4="Mixed-use Building",Y842,Data!W839)))</f>
        <v>0</v>
      </c>
      <c r="G838">
        <f>IF(Transport!$H$4="Multi-unit Residential",Data!G839,IF(Transport!$H$4="Education",Data!AO839,IF(Transport!$H$4="Mixed-use Building",Z842,Data!X839)))</f>
        <v>0</v>
      </c>
      <c r="H838">
        <f>IF(Transport!$H$4="Multi-unit Residential",Data!H839,IF(Transport!$H$4="Education",Data!AP839,IF(Transport!$H$4="Mixed-use Building",AA842,Data!Y839)))</f>
        <v>0.82</v>
      </c>
      <c r="I838">
        <f>IF(Transport!$H$4="Multi-unit Residential",Data!I839,IF(Transport!$H$4="Education",Data!AQ839,IF(Transport!$H$4="Mixed-use Building",AB842,Data!Z839)))</f>
        <v>0</v>
      </c>
      <c r="J838">
        <f>IF(Transport!$H$4="Multi-unit Residential",Data!J839,IF(Transport!$H$4="Education",Data!AR839,IF(Transport!$H$4="Mixed-use Building",AC842,Data!AA839)))</f>
        <v>0</v>
      </c>
      <c r="K838">
        <f>IF(Transport!$H$4="Multi-unit Residential",Data!K839,IF(Transport!$H$4="Education",Data!AS839,IF(Transport!$H$4="Mixed-use Building",AD842,Data!AB839)))</f>
        <v>0</v>
      </c>
      <c r="L838">
        <f>IF(Transport!$H$4="Multi-unit Residential",Data!L839,IF(Transport!$H$4="Education",Data!AT839,IF(Transport!$H$4="Mixed-use Building",AE842,Data!AC839)))</f>
        <v>0.18</v>
      </c>
      <c r="M838">
        <f>IF(Transport!$H$4="Multi-unit Residential",Data!M839,IF(Transport!$H$4="Education",Data!AU839,IF(Transport!$H$4="Mixed-use Building",AF842,Data!AD839)))</f>
        <v>0.02</v>
      </c>
      <c r="N838">
        <f>IF(Transport!$H$4="Multi-unit Residential",Data!N839,IF(Transport!$H$4="Education",Data!AV839,IF(Transport!$H$4="Mixed-use Building",AG842,Data!AE839)))</f>
        <v>7.6040613608585996</v>
      </c>
      <c r="O838">
        <f>IF(Transport!$H$4="Multi-unit Residential",Data!O839,IF(Transport!$H$4="Education",Data!AW839,IF(Transport!$H$4="Mixed-use Building",AH842,Data!AF839)))</f>
        <v>175.59740500000001</v>
      </c>
      <c r="P838">
        <f>IF(Transport!$H$4="Multi-unit Residential",Data!P839,IF(Transport!$H$4="Education",Data!AX839,IF(Transport!$H$4="Mixed-use Building",AI842,Data!AG839)))</f>
        <v>-37.990019629999999</v>
      </c>
    </row>
    <row r="839" spans="1:16" x14ac:dyDescent="0.55000000000000004">
      <c r="A839">
        <f>IF(Transport!$H$4="Multi-unit Residential",Data!A840,IF(Transport!$H$4="Education",Data!AI840,IF(Transport!$H$4="Mixed-use Building",T843,Data!R840)))</f>
        <v>185000</v>
      </c>
      <c r="B839" t="str">
        <f>IF(Transport!$H$4="Multi-unit Residential",Data!B840,IF(Transport!$H$4="Education",Data!AJ840,IF(Transport!$H$4="Mixed-use Building",U843,Data!S840)))</f>
        <v>Rotongata</v>
      </c>
      <c r="C839" t="str">
        <f>IF(Transport!$H$4="Multi-unit Residential",Data!C840,IF(Transport!$H$4="Education",Data!AK840,IF(Transport!$H$4="Mixed-use Building",V843,Data!T840)))</f>
        <v>New Zealand</v>
      </c>
      <c r="D839">
        <f>IF(Transport!$H$4="Multi-unit Residential",Data!D840,IF(Transport!$H$4="Education",Data!AL840,IF(Transport!$H$4="Mixed-use Building",W843,Data!U840)))</f>
        <v>0</v>
      </c>
      <c r="E839">
        <f>IF(Transport!$H$4="Multi-unit Residential",Data!E840,IF(Transport!$H$4="Education",Data!AM840,IF(Transport!$H$4="Mixed-use Building",X843,Data!V840)))</f>
        <v>0</v>
      </c>
      <c r="F839">
        <f>IF(Transport!$H$4="Multi-unit Residential",Data!F840,IF(Transport!$H$4="Education",Data!AN840,IF(Transport!$H$4="Mixed-use Building",Y843,Data!W840)))</f>
        <v>0</v>
      </c>
      <c r="G839">
        <f>IF(Transport!$H$4="Multi-unit Residential",Data!G840,IF(Transport!$H$4="Education",Data!AO840,IF(Transport!$H$4="Mixed-use Building",Z843,Data!X840)))</f>
        <v>0</v>
      </c>
      <c r="H839">
        <f>IF(Transport!$H$4="Multi-unit Residential",Data!H840,IF(Transport!$H$4="Education",Data!AP840,IF(Transport!$H$4="Mixed-use Building",AA843,Data!Y840)))</f>
        <v>1</v>
      </c>
      <c r="I839">
        <f>IF(Transport!$H$4="Multi-unit Residential",Data!I840,IF(Transport!$H$4="Education",Data!AQ840,IF(Transport!$H$4="Mixed-use Building",AB843,Data!Z840)))</f>
        <v>0</v>
      </c>
      <c r="J839">
        <f>IF(Transport!$H$4="Multi-unit Residential",Data!J840,IF(Transport!$H$4="Education",Data!AR840,IF(Transport!$H$4="Mixed-use Building",AC843,Data!AA840)))</f>
        <v>0</v>
      </c>
      <c r="K839">
        <f>IF(Transport!$H$4="Multi-unit Residential",Data!K840,IF(Transport!$H$4="Education",Data!AS840,IF(Transport!$H$4="Mixed-use Building",AD843,Data!AB840)))</f>
        <v>0</v>
      </c>
      <c r="L839">
        <f>IF(Transport!$H$4="Multi-unit Residential",Data!L840,IF(Transport!$H$4="Education",Data!AT840,IF(Transport!$H$4="Mixed-use Building",AE843,Data!AC840)))</f>
        <v>0</v>
      </c>
      <c r="M839">
        <f>IF(Transport!$H$4="Multi-unit Residential",Data!M840,IF(Transport!$H$4="Education",Data!AU840,IF(Transport!$H$4="Mixed-use Building",AF843,Data!AD840)))</f>
        <v>0.02</v>
      </c>
      <c r="N839" t="str">
        <f>IF(Transport!$H$4="Multi-unit Residential",Data!N840,IF(Transport!$H$4="Education",Data!AV840,IF(Transport!$H$4="Mixed-use Building",AG843,Data!AE840)))</f>
        <v>?</v>
      </c>
      <c r="O839">
        <f>IF(Transport!$H$4="Multi-unit Residential",Data!O840,IF(Transport!$H$4="Education",Data!AW840,IF(Transport!$H$4="Mixed-use Building",AH843,Data!AF840)))</f>
        <v>175.54852219999901</v>
      </c>
      <c r="P839">
        <f>IF(Transport!$H$4="Multi-unit Residential",Data!P840,IF(Transport!$H$4="Education",Data!AX840,IF(Transport!$H$4="Mixed-use Building",AI843,Data!AG840)))</f>
        <v>-38.098975889999998</v>
      </c>
    </row>
    <row r="840" spans="1:16" x14ac:dyDescent="0.55000000000000004">
      <c r="A840">
        <f>IF(Transport!$H$4="Multi-unit Residential",Data!A841,IF(Transport!$H$4="Education",Data!AI841,IF(Transport!$H$4="Mixed-use Building",T844,Data!R841)))</f>
        <v>185200</v>
      </c>
      <c r="B840" t="str">
        <f>IF(Transport!$H$4="Multi-unit Residential",Data!B841,IF(Transport!$H$4="Education",Data!AJ841,IF(Transport!$H$4="Mixed-use Building",U844,Data!S841)))</f>
        <v>Pirongia Forest</v>
      </c>
      <c r="C840" t="str">
        <f>IF(Transport!$H$4="Multi-unit Residential",Data!C841,IF(Transport!$H$4="Education",Data!AK841,IF(Transport!$H$4="Mixed-use Building",V844,Data!T841)))</f>
        <v>New Zealand</v>
      </c>
      <c r="D840">
        <f>IF(Transport!$H$4="Multi-unit Residential",Data!D841,IF(Transport!$H$4="Education",Data!AL841,IF(Transport!$H$4="Mixed-use Building",W844,Data!U841)))</f>
        <v>0</v>
      </c>
      <c r="E840">
        <f>IF(Transport!$H$4="Multi-unit Residential",Data!E841,IF(Transport!$H$4="Education",Data!AM841,IF(Transport!$H$4="Mixed-use Building",X844,Data!V841)))</f>
        <v>0</v>
      </c>
      <c r="F840">
        <f>IF(Transport!$H$4="Multi-unit Residential",Data!F841,IF(Transport!$H$4="Education",Data!AN841,IF(Transport!$H$4="Mixed-use Building",Y844,Data!W841)))</f>
        <v>0</v>
      </c>
      <c r="G840">
        <f>IF(Transport!$H$4="Multi-unit Residential",Data!G841,IF(Transport!$H$4="Education",Data!AO841,IF(Transport!$H$4="Mixed-use Building",Z844,Data!X841)))</f>
        <v>0</v>
      </c>
      <c r="H840">
        <f>IF(Transport!$H$4="Multi-unit Residential",Data!H841,IF(Transport!$H$4="Education",Data!AP841,IF(Transport!$H$4="Mixed-use Building",AA844,Data!Y841)))</f>
        <v>0.86</v>
      </c>
      <c r="I840">
        <f>IF(Transport!$H$4="Multi-unit Residential",Data!I841,IF(Transport!$H$4="Education",Data!AQ841,IF(Transport!$H$4="Mixed-use Building",AB844,Data!Z841)))</f>
        <v>0</v>
      </c>
      <c r="J840">
        <f>IF(Transport!$H$4="Multi-unit Residential",Data!J841,IF(Transport!$H$4="Education",Data!AR841,IF(Transport!$H$4="Mixed-use Building",AC844,Data!AA841)))</f>
        <v>0</v>
      </c>
      <c r="K840">
        <f>IF(Transport!$H$4="Multi-unit Residential",Data!K841,IF(Transport!$H$4="Education",Data!AS841,IF(Transport!$H$4="Mixed-use Building",AD844,Data!AB841)))</f>
        <v>0</v>
      </c>
      <c r="L840">
        <f>IF(Transport!$H$4="Multi-unit Residential",Data!L841,IF(Transport!$H$4="Education",Data!AT841,IF(Transport!$H$4="Mixed-use Building",AE844,Data!AC841)))</f>
        <v>0.14000000000000001</v>
      </c>
      <c r="M840">
        <f>IF(Transport!$H$4="Multi-unit Residential",Data!M841,IF(Transport!$H$4="Education",Data!AU841,IF(Transport!$H$4="Mixed-use Building",AF844,Data!AD841)))</f>
        <v>0.02</v>
      </c>
      <c r="N840" t="str">
        <f>IF(Transport!$H$4="Multi-unit Residential",Data!N841,IF(Transport!$H$4="Education",Data!AV841,IF(Transport!$H$4="Mixed-use Building",AG844,Data!AE841)))</f>
        <v>?</v>
      </c>
      <c r="O840">
        <f>IF(Transport!$H$4="Multi-unit Residential",Data!O841,IF(Transport!$H$4="Education",Data!AW841,IF(Transport!$H$4="Mixed-use Building",AH844,Data!AF841)))</f>
        <v>174.95912939999999</v>
      </c>
      <c r="P840">
        <f>IF(Transport!$H$4="Multi-unit Residential",Data!P841,IF(Transport!$H$4="Education",Data!AX841,IF(Transport!$H$4="Mixed-use Building",AI844,Data!AG841)))</f>
        <v>-38.077957050000002</v>
      </c>
    </row>
    <row r="841" spans="1:16" x14ac:dyDescent="0.55000000000000004">
      <c r="A841">
        <f>IF(Transport!$H$4="Multi-unit Residential",Data!A842,IF(Transport!$H$4="Education",Data!AI842,IF(Transport!$H$4="Mixed-use Building",T845,Data!R842)))</f>
        <v>185300</v>
      </c>
      <c r="B841" t="str">
        <f>IF(Transport!$H$4="Multi-unit Residential",Data!B842,IF(Transport!$H$4="Education",Data!AJ842,IF(Transport!$H$4="Mixed-use Building",U845,Data!S842)))</f>
        <v>Honikiwi</v>
      </c>
      <c r="C841" t="str">
        <f>IF(Transport!$H$4="Multi-unit Residential",Data!C842,IF(Transport!$H$4="Education",Data!AK842,IF(Transport!$H$4="Mixed-use Building",V845,Data!T842)))</f>
        <v>New Zealand</v>
      </c>
      <c r="D841">
        <f>IF(Transport!$H$4="Multi-unit Residential",Data!D842,IF(Transport!$H$4="Education",Data!AL842,IF(Transport!$H$4="Mixed-use Building",W845,Data!U842)))</f>
        <v>0</v>
      </c>
      <c r="E841">
        <f>IF(Transport!$H$4="Multi-unit Residential",Data!E842,IF(Transport!$H$4="Education",Data!AM842,IF(Transport!$H$4="Mixed-use Building",X845,Data!V842)))</f>
        <v>0</v>
      </c>
      <c r="F841">
        <f>IF(Transport!$H$4="Multi-unit Residential",Data!F842,IF(Transport!$H$4="Education",Data!AN842,IF(Transport!$H$4="Mixed-use Building",Y845,Data!W842)))</f>
        <v>0</v>
      </c>
      <c r="G841">
        <f>IF(Transport!$H$4="Multi-unit Residential",Data!G842,IF(Transport!$H$4="Education",Data!AO842,IF(Transport!$H$4="Mixed-use Building",Z845,Data!X842)))</f>
        <v>0</v>
      </c>
      <c r="H841">
        <f>IF(Transport!$H$4="Multi-unit Residential",Data!H842,IF(Transport!$H$4="Education",Data!AP842,IF(Transport!$H$4="Mixed-use Building",AA845,Data!Y842)))</f>
        <v>1</v>
      </c>
      <c r="I841">
        <f>IF(Transport!$H$4="Multi-unit Residential",Data!I842,IF(Transport!$H$4="Education",Data!AQ842,IF(Transport!$H$4="Mixed-use Building",AB845,Data!Z842)))</f>
        <v>0</v>
      </c>
      <c r="J841">
        <f>IF(Transport!$H$4="Multi-unit Residential",Data!J842,IF(Transport!$H$4="Education",Data!AR842,IF(Transport!$H$4="Mixed-use Building",AC845,Data!AA842)))</f>
        <v>0</v>
      </c>
      <c r="K841">
        <f>IF(Transport!$H$4="Multi-unit Residential",Data!K842,IF(Transport!$H$4="Education",Data!AS842,IF(Transport!$H$4="Mixed-use Building",AD845,Data!AB842)))</f>
        <v>0</v>
      </c>
      <c r="L841">
        <f>IF(Transport!$H$4="Multi-unit Residential",Data!L842,IF(Transport!$H$4="Education",Data!AT842,IF(Transport!$H$4="Mixed-use Building",AE845,Data!AC842)))</f>
        <v>0</v>
      </c>
      <c r="M841">
        <f>IF(Transport!$H$4="Multi-unit Residential",Data!M842,IF(Transport!$H$4="Education",Data!AU842,IF(Transport!$H$4="Mixed-use Building",AF845,Data!AD842)))</f>
        <v>0.02</v>
      </c>
      <c r="N841">
        <f>IF(Transport!$H$4="Multi-unit Residential",Data!N842,IF(Transport!$H$4="Education",Data!AV842,IF(Transport!$H$4="Mixed-use Building",AG845,Data!AE842)))</f>
        <v>2.3240004245136299</v>
      </c>
      <c r="O841">
        <f>IF(Transport!$H$4="Multi-unit Residential",Data!O842,IF(Transport!$H$4="Education",Data!AW842,IF(Transport!$H$4="Mixed-use Building",AH845,Data!AF842)))</f>
        <v>175.13996609999899</v>
      </c>
      <c r="P841">
        <f>IF(Transport!$H$4="Multi-unit Residential",Data!P842,IF(Transport!$H$4="Education",Data!AX842,IF(Transport!$H$4="Mixed-use Building",AI845,Data!AG842)))</f>
        <v>-38.125419319999999</v>
      </c>
    </row>
    <row r="842" spans="1:16" x14ac:dyDescent="0.55000000000000004">
      <c r="A842">
        <f>IF(Transport!$H$4="Multi-unit Residential",Data!A843,IF(Transport!$H$4="Education",Data!AI843,IF(Transport!$H$4="Mixed-use Building",T846,Data!R843)))</f>
        <v>185400</v>
      </c>
      <c r="B842" t="str">
        <f>IF(Transport!$H$4="Multi-unit Residential",Data!B843,IF(Transport!$H$4="Education",Data!AJ843,IF(Transport!$H$4="Mixed-use Building",U846,Data!S843)))</f>
        <v>Te Kawa</v>
      </c>
      <c r="C842" t="str">
        <f>IF(Transport!$H$4="Multi-unit Residential",Data!C843,IF(Transport!$H$4="Education",Data!AK843,IF(Transport!$H$4="Mixed-use Building",V846,Data!T843)))</f>
        <v>New Zealand</v>
      </c>
      <c r="D842">
        <f>IF(Transport!$H$4="Multi-unit Residential",Data!D843,IF(Transport!$H$4="Education",Data!AL843,IF(Transport!$H$4="Mixed-use Building",W846,Data!U843)))</f>
        <v>0</v>
      </c>
      <c r="E842">
        <f>IF(Transport!$H$4="Multi-unit Residential",Data!E843,IF(Transport!$H$4="Education",Data!AM843,IF(Transport!$H$4="Mixed-use Building",X846,Data!V843)))</f>
        <v>0</v>
      </c>
      <c r="F842">
        <f>IF(Transport!$H$4="Multi-unit Residential",Data!F843,IF(Transport!$H$4="Education",Data!AN843,IF(Transport!$H$4="Mixed-use Building",Y846,Data!W843)))</f>
        <v>0</v>
      </c>
      <c r="G842">
        <f>IF(Transport!$H$4="Multi-unit Residential",Data!G843,IF(Transport!$H$4="Education",Data!AO843,IF(Transport!$H$4="Mixed-use Building",Z846,Data!X843)))</f>
        <v>0</v>
      </c>
      <c r="H842">
        <f>IF(Transport!$H$4="Multi-unit Residential",Data!H843,IF(Transport!$H$4="Education",Data!AP843,IF(Transport!$H$4="Mixed-use Building",AA846,Data!Y843)))</f>
        <v>1</v>
      </c>
      <c r="I842">
        <f>IF(Transport!$H$4="Multi-unit Residential",Data!I843,IF(Transport!$H$4="Education",Data!AQ843,IF(Transport!$H$4="Mixed-use Building",AB846,Data!Z843)))</f>
        <v>0</v>
      </c>
      <c r="J842">
        <f>IF(Transport!$H$4="Multi-unit Residential",Data!J843,IF(Transport!$H$4="Education",Data!AR843,IF(Transport!$H$4="Mixed-use Building",AC846,Data!AA843)))</f>
        <v>0</v>
      </c>
      <c r="K842">
        <f>IF(Transport!$H$4="Multi-unit Residential",Data!K843,IF(Transport!$H$4="Education",Data!AS843,IF(Transport!$H$4="Mixed-use Building",AD846,Data!AB843)))</f>
        <v>0</v>
      </c>
      <c r="L842">
        <f>IF(Transport!$H$4="Multi-unit Residential",Data!L843,IF(Transport!$H$4="Education",Data!AT843,IF(Transport!$H$4="Mixed-use Building",AE846,Data!AC843)))</f>
        <v>0</v>
      </c>
      <c r="M842">
        <f>IF(Transport!$H$4="Multi-unit Residential",Data!M843,IF(Transport!$H$4="Education",Data!AU843,IF(Transport!$H$4="Mixed-use Building",AF846,Data!AD843)))</f>
        <v>0.02</v>
      </c>
      <c r="N842">
        <f>IF(Transport!$H$4="Multi-unit Residential",Data!N843,IF(Transport!$H$4="Education",Data!AV843,IF(Transport!$H$4="Mixed-use Building",AG846,Data!AE843)))</f>
        <v>3.7144156908662298</v>
      </c>
      <c r="O842">
        <f>IF(Transport!$H$4="Multi-unit Residential",Data!O843,IF(Transport!$H$4="Education",Data!AW843,IF(Transport!$H$4="Mixed-use Building",AH846,Data!AF843)))</f>
        <v>175.2594488</v>
      </c>
      <c r="P842">
        <f>IF(Transport!$H$4="Multi-unit Residential",Data!P843,IF(Transport!$H$4="Education",Data!AX843,IF(Transport!$H$4="Mixed-use Building",AI846,Data!AG843)))</f>
        <v>-38.120262009999998</v>
      </c>
    </row>
    <row r="843" spans="1:16" x14ac:dyDescent="0.55000000000000004">
      <c r="A843">
        <f>IF(Transport!$H$4="Multi-unit Residential",Data!A844,IF(Transport!$H$4="Education",Data!AI844,IF(Transport!$H$4="Mixed-use Building",T847,Data!R844)))</f>
        <v>185500</v>
      </c>
      <c r="B843" t="str">
        <f>IF(Transport!$H$4="Multi-unit Residential",Data!B844,IF(Transport!$H$4="Education",Data!AJ844,IF(Transport!$H$4="Mixed-use Building",U847,Data!S844)))</f>
        <v>Otorohanga</v>
      </c>
      <c r="C843" t="str">
        <f>IF(Transport!$H$4="Multi-unit Residential",Data!C844,IF(Transport!$H$4="Education",Data!AK844,IF(Transport!$H$4="Mixed-use Building",V847,Data!T844)))</f>
        <v>New Zealand</v>
      </c>
      <c r="D843">
        <f>IF(Transport!$H$4="Multi-unit Residential",Data!D844,IF(Transport!$H$4="Education",Data!AL844,IF(Transport!$H$4="Mixed-use Building",W847,Data!U844)))</f>
        <v>0</v>
      </c>
      <c r="E843">
        <f>IF(Transport!$H$4="Multi-unit Residential",Data!E844,IF(Transport!$H$4="Education",Data!AM844,IF(Transport!$H$4="Mixed-use Building",X847,Data!V844)))</f>
        <v>0</v>
      </c>
      <c r="F843">
        <f>IF(Transport!$H$4="Multi-unit Residential",Data!F844,IF(Transport!$H$4="Education",Data!AN844,IF(Transport!$H$4="Mixed-use Building",Y847,Data!W844)))</f>
        <v>0</v>
      </c>
      <c r="G843">
        <f>IF(Transport!$H$4="Multi-unit Residential",Data!G844,IF(Transport!$H$4="Education",Data!AO844,IF(Transport!$H$4="Mixed-use Building",Z847,Data!X844)))</f>
        <v>0</v>
      </c>
      <c r="H843">
        <f>IF(Transport!$H$4="Multi-unit Residential",Data!H844,IF(Transport!$H$4="Education",Data!AP844,IF(Transport!$H$4="Mixed-use Building",AA847,Data!Y844)))</f>
        <v>0.87</v>
      </c>
      <c r="I843">
        <f>IF(Transport!$H$4="Multi-unit Residential",Data!I844,IF(Transport!$H$4="Education",Data!AQ844,IF(Transport!$H$4="Mixed-use Building",AB847,Data!Z844)))</f>
        <v>0.03</v>
      </c>
      <c r="J843">
        <f>IF(Transport!$H$4="Multi-unit Residential",Data!J844,IF(Transport!$H$4="Education",Data!AR844,IF(Transport!$H$4="Mixed-use Building",AC847,Data!AA844)))</f>
        <v>0</v>
      </c>
      <c r="K843">
        <f>IF(Transport!$H$4="Multi-unit Residential",Data!K844,IF(Transport!$H$4="Education",Data!AS844,IF(Transport!$H$4="Mixed-use Building",AD847,Data!AB844)))</f>
        <v>0.01</v>
      </c>
      <c r="L843">
        <f>IF(Transport!$H$4="Multi-unit Residential",Data!L844,IF(Transport!$H$4="Education",Data!AT844,IF(Transport!$H$4="Mixed-use Building",AE847,Data!AC844)))</f>
        <v>0.09</v>
      </c>
      <c r="M843">
        <f>IF(Transport!$H$4="Multi-unit Residential",Data!M844,IF(Transport!$H$4="Education",Data!AU844,IF(Transport!$H$4="Mixed-use Building",AF847,Data!AD844)))</f>
        <v>0.02</v>
      </c>
      <c r="N843">
        <f>IF(Transport!$H$4="Multi-unit Residential",Data!N844,IF(Transport!$H$4="Education",Data!AV844,IF(Transport!$H$4="Mixed-use Building",AG847,Data!AE844)))</f>
        <v>7.3852897448033303</v>
      </c>
      <c r="O843">
        <f>IF(Transport!$H$4="Multi-unit Residential",Data!O844,IF(Transport!$H$4="Education",Data!AW844,IF(Transport!$H$4="Mixed-use Building",AH847,Data!AF844)))</f>
        <v>175.21677360000001</v>
      </c>
      <c r="P843">
        <f>IF(Transport!$H$4="Multi-unit Residential",Data!P844,IF(Transport!$H$4="Education",Data!AX844,IF(Transport!$H$4="Mixed-use Building",AI847,Data!AG844)))</f>
        <v>-38.183184949999998</v>
      </c>
    </row>
    <row r="844" spans="1:16" x14ac:dyDescent="0.55000000000000004">
      <c r="A844">
        <f>IF(Transport!$H$4="Multi-unit Residential",Data!A845,IF(Transport!$H$4="Education",Data!AI845,IF(Transport!$H$4="Mixed-use Building",T848,Data!R845)))</f>
        <v>185600</v>
      </c>
      <c r="B844" t="str">
        <f>IF(Transport!$H$4="Multi-unit Residential",Data!B845,IF(Transport!$H$4="Education",Data!AJ845,IF(Transport!$H$4="Mixed-use Building",U848,Data!S845)))</f>
        <v>Maihiihi</v>
      </c>
      <c r="C844" t="str">
        <f>IF(Transport!$H$4="Multi-unit Residential",Data!C845,IF(Transport!$H$4="Education",Data!AK845,IF(Transport!$H$4="Mixed-use Building",V848,Data!T845)))</f>
        <v>New Zealand</v>
      </c>
      <c r="D844">
        <f>IF(Transport!$H$4="Multi-unit Residential",Data!D845,IF(Transport!$H$4="Education",Data!AL845,IF(Transport!$H$4="Mixed-use Building",W848,Data!U845)))</f>
        <v>0</v>
      </c>
      <c r="E844">
        <f>IF(Transport!$H$4="Multi-unit Residential",Data!E845,IF(Transport!$H$4="Education",Data!AM845,IF(Transport!$H$4="Mixed-use Building",X848,Data!V845)))</f>
        <v>0</v>
      </c>
      <c r="F844">
        <f>IF(Transport!$H$4="Multi-unit Residential",Data!F845,IF(Transport!$H$4="Education",Data!AN845,IF(Transport!$H$4="Mixed-use Building",Y848,Data!W845)))</f>
        <v>0</v>
      </c>
      <c r="G844">
        <f>IF(Transport!$H$4="Multi-unit Residential",Data!G845,IF(Transport!$H$4="Education",Data!AO845,IF(Transport!$H$4="Mixed-use Building",Z848,Data!X845)))</f>
        <v>0</v>
      </c>
      <c r="H844">
        <f>IF(Transport!$H$4="Multi-unit Residential",Data!H845,IF(Transport!$H$4="Education",Data!AP845,IF(Transport!$H$4="Mixed-use Building",AA848,Data!Y845)))</f>
        <v>1</v>
      </c>
      <c r="I844">
        <f>IF(Transport!$H$4="Multi-unit Residential",Data!I845,IF(Transport!$H$4="Education",Data!AQ845,IF(Transport!$H$4="Mixed-use Building",AB848,Data!Z845)))</f>
        <v>0</v>
      </c>
      <c r="J844">
        <f>IF(Transport!$H$4="Multi-unit Residential",Data!J845,IF(Transport!$H$4="Education",Data!AR845,IF(Transport!$H$4="Mixed-use Building",AC848,Data!AA845)))</f>
        <v>0</v>
      </c>
      <c r="K844">
        <f>IF(Transport!$H$4="Multi-unit Residential",Data!K845,IF(Transport!$H$4="Education",Data!AS845,IF(Transport!$H$4="Mixed-use Building",AD848,Data!AB845)))</f>
        <v>0</v>
      </c>
      <c r="L844">
        <f>IF(Transport!$H$4="Multi-unit Residential",Data!L845,IF(Transport!$H$4="Education",Data!AT845,IF(Transport!$H$4="Mixed-use Building",AE848,Data!AC845)))</f>
        <v>0</v>
      </c>
      <c r="M844">
        <f>IF(Transport!$H$4="Multi-unit Residential",Data!M845,IF(Transport!$H$4="Education",Data!AU845,IF(Transport!$H$4="Mixed-use Building",AF848,Data!AD845)))</f>
        <v>0.02</v>
      </c>
      <c r="N844">
        <f>IF(Transport!$H$4="Multi-unit Residential",Data!N845,IF(Transport!$H$4="Education",Data!AV845,IF(Transport!$H$4="Mixed-use Building",AG848,Data!AE845)))</f>
        <v>6.08349420336594</v>
      </c>
      <c r="O844">
        <f>IF(Transport!$H$4="Multi-unit Residential",Data!O845,IF(Transport!$H$4="Education",Data!AW845,IF(Transport!$H$4="Mixed-use Building",AH848,Data!AF845)))</f>
        <v>175.3533971</v>
      </c>
      <c r="P844">
        <f>IF(Transport!$H$4="Multi-unit Residential",Data!P845,IF(Transport!$H$4="Education",Data!AX845,IF(Transport!$H$4="Mixed-use Building",AI848,Data!AG845)))</f>
        <v>-38.259857119999999</v>
      </c>
    </row>
    <row r="845" spans="1:16" x14ac:dyDescent="0.55000000000000004">
      <c r="A845">
        <f>IF(Transport!$H$4="Multi-unit Residential",Data!A846,IF(Transport!$H$4="Education",Data!AI846,IF(Transport!$H$4="Mixed-use Building",T849,Data!R846)))</f>
        <v>185700</v>
      </c>
      <c r="B845" t="str">
        <f>IF(Transport!$H$4="Multi-unit Residential",Data!B846,IF(Transport!$H$4="Education",Data!AJ846,IF(Transport!$H$4="Mixed-use Building",U849,Data!S846)))</f>
        <v>Puniu</v>
      </c>
      <c r="C845" t="str">
        <f>IF(Transport!$H$4="Multi-unit Residential",Data!C846,IF(Transport!$H$4="Education",Data!AK846,IF(Transport!$H$4="Mixed-use Building",V849,Data!T846)))</f>
        <v>New Zealand</v>
      </c>
      <c r="D845">
        <f>IF(Transport!$H$4="Multi-unit Residential",Data!D846,IF(Transport!$H$4="Education",Data!AL846,IF(Transport!$H$4="Mixed-use Building",W849,Data!U846)))</f>
        <v>0</v>
      </c>
      <c r="E845">
        <f>IF(Transport!$H$4="Multi-unit Residential",Data!E846,IF(Transport!$H$4="Education",Data!AM846,IF(Transport!$H$4="Mixed-use Building",X849,Data!V846)))</f>
        <v>0</v>
      </c>
      <c r="F845">
        <f>IF(Transport!$H$4="Multi-unit Residential",Data!F846,IF(Transport!$H$4="Education",Data!AN846,IF(Transport!$H$4="Mixed-use Building",Y849,Data!W846)))</f>
        <v>0</v>
      </c>
      <c r="G845">
        <f>IF(Transport!$H$4="Multi-unit Residential",Data!G846,IF(Transport!$H$4="Education",Data!AO846,IF(Transport!$H$4="Mixed-use Building",Z849,Data!X846)))</f>
        <v>0</v>
      </c>
      <c r="H845">
        <f>IF(Transport!$H$4="Multi-unit Residential",Data!H846,IF(Transport!$H$4="Education",Data!AP846,IF(Transport!$H$4="Mixed-use Building",AA849,Data!Y846)))</f>
        <v>0.88</v>
      </c>
      <c r="I845">
        <f>IF(Transport!$H$4="Multi-unit Residential",Data!I846,IF(Transport!$H$4="Education",Data!AQ846,IF(Transport!$H$4="Mixed-use Building",AB849,Data!Z846)))</f>
        <v>0</v>
      </c>
      <c r="J845">
        <f>IF(Transport!$H$4="Multi-unit Residential",Data!J846,IF(Transport!$H$4="Education",Data!AR846,IF(Transport!$H$4="Mixed-use Building",AC849,Data!AA846)))</f>
        <v>0</v>
      </c>
      <c r="K845">
        <f>IF(Transport!$H$4="Multi-unit Residential",Data!K846,IF(Transport!$H$4="Education",Data!AS846,IF(Transport!$H$4="Mixed-use Building",AD849,Data!AB846)))</f>
        <v>0</v>
      </c>
      <c r="L845">
        <f>IF(Transport!$H$4="Multi-unit Residential",Data!L846,IF(Transport!$H$4="Education",Data!AT846,IF(Transport!$H$4="Mixed-use Building",AE849,Data!AC846)))</f>
        <v>0.12</v>
      </c>
      <c r="M845">
        <f>IF(Transport!$H$4="Multi-unit Residential",Data!M846,IF(Transport!$H$4="Education",Data!AU846,IF(Transport!$H$4="Mixed-use Building",AF849,Data!AD846)))</f>
        <v>0.02</v>
      </c>
      <c r="N845">
        <f>IF(Transport!$H$4="Multi-unit Residential",Data!N846,IF(Transport!$H$4="Education",Data!AV846,IF(Transport!$H$4="Mixed-use Building",AG849,Data!AE846)))</f>
        <v>16.3260114721087</v>
      </c>
      <c r="O845">
        <f>IF(Transport!$H$4="Multi-unit Residential",Data!O846,IF(Transport!$H$4="Education",Data!AW846,IF(Transport!$H$4="Mixed-use Building",AH849,Data!AF846)))</f>
        <v>175.551365</v>
      </c>
      <c r="P845">
        <f>IF(Transport!$H$4="Multi-unit Residential",Data!P846,IF(Transport!$H$4="Education",Data!AX846,IF(Transport!$H$4="Mixed-use Building",AI849,Data!AG846)))</f>
        <v>-38.285184219999998</v>
      </c>
    </row>
    <row r="846" spans="1:16" x14ac:dyDescent="0.55000000000000004">
      <c r="A846">
        <f>IF(Transport!$H$4="Multi-unit Residential",Data!A847,IF(Transport!$H$4="Education",Data!AI847,IF(Transport!$H$4="Mixed-use Building",T850,Data!R847)))</f>
        <v>185800</v>
      </c>
      <c r="B846" t="str">
        <f>IF(Transport!$H$4="Multi-unit Residential",Data!B847,IF(Transport!$H$4="Education",Data!AJ847,IF(Transport!$H$4="Mixed-use Building",U850,Data!S847)))</f>
        <v>Tirau</v>
      </c>
      <c r="C846" t="str">
        <f>IF(Transport!$H$4="Multi-unit Residential",Data!C847,IF(Transport!$H$4="Education",Data!AK847,IF(Transport!$H$4="Mixed-use Building",V850,Data!T847)))</f>
        <v>New Zealand</v>
      </c>
      <c r="D846">
        <f>IF(Transport!$H$4="Multi-unit Residential",Data!D847,IF(Transport!$H$4="Education",Data!AL847,IF(Transport!$H$4="Mixed-use Building",W850,Data!U847)))</f>
        <v>0</v>
      </c>
      <c r="E846">
        <f>IF(Transport!$H$4="Multi-unit Residential",Data!E847,IF(Transport!$H$4="Education",Data!AM847,IF(Transport!$H$4="Mixed-use Building",X850,Data!V847)))</f>
        <v>0</v>
      </c>
      <c r="F846">
        <f>IF(Transport!$H$4="Multi-unit Residential",Data!F847,IF(Transport!$H$4="Education",Data!AN847,IF(Transport!$H$4="Mixed-use Building",Y850,Data!W847)))</f>
        <v>0</v>
      </c>
      <c r="G846">
        <f>IF(Transport!$H$4="Multi-unit Residential",Data!G847,IF(Transport!$H$4="Education",Data!AO847,IF(Transport!$H$4="Mixed-use Building",Z850,Data!X847)))</f>
        <v>0</v>
      </c>
      <c r="H846">
        <f>IF(Transport!$H$4="Multi-unit Residential",Data!H847,IF(Transport!$H$4="Education",Data!AP847,IF(Transport!$H$4="Mixed-use Building",AA850,Data!Y847)))</f>
        <v>0.88</v>
      </c>
      <c r="I846">
        <f>IF(Transport!$H$4="Multi-unit Residential",Data!I847,IF(Transport!$H$4="Education",Data!AQ847,IF(Transport!$H$4="Mixed-use Building",AB850,Data!Z847)))</f>
        <v>0.02</v>
      </c>
      <c r="J846">
        <f>IF(Transport!$H$4="Multi-unit Residential",Data!J847,IF(Transport!$H$4="Education",Data!AR847,IF(Transport!$H$4="Mixed-use Building",AC850,Data!AA847)))</f>
        <v>0</v>
      </c>
      <c r="K846">
        <f>IF(Transport!$H$4="Multi-unit Residential",Data!K847,IF(Transport!$H$4="Education",Data!AS847,IF(Transport!$H$4="Mixed-use Building",AD850,Data!AB847)))</f>
        <v>0</v>
      </c>
      <c r="L846">
        <f>IF(Transport!$H$4="Multi-unit Residential",Data!L847,IF(Transport!$H$4="Education",Data!AT847,IF(Transport!$H$4="Mixed-use Building",AE850,Data!AC847)))</f>
        <v>0.1</v>
      </c>
      <c r="M846">
        <f>IF(Transport!$H$4="Multi-unit Residential",Data!M847,IF(Transport!$H$4="Education",Data!AU847,IF(Transport!$H$4="Mixed-use Building",AF850,Data!AD847)))</f>
        <v>0.02</v>
      </c>
      <c r="N846">
        <f>IF(Transport!$H$4="Multi-unit Residential",Data!N847,IF(Transport!$H$4="Education",Data!AV847,IF(Transport!$H$4="Mixed-use Building",AG850,Data!AE847)))</f>
        <v>6.7415825087298602</v>
      </c>
      <c r="O846">
        <f>IF(Transport!$H$4="Multi-unit Residential",Data!O847,IF(Transport!$H$4="Education",Data!AW847,IF(Transport!$H$4="Mixed-use Building",AH850,Data!AF847)))</f>
        <v>175.80665400000001</v>
      </c>
      <c r="P846">
        <f>IF(Transport!$H$4="Multi-unit Residential",Data!P847,IF(Transport!$H$4="Education",Data!AX847,IF(Transport!$H$4="Mixed-use Building",AI850,Data!AG847)))</f>
        <v>-37.966583419999999</v>
      </c>
    </row>
    <row r="847" spans="1:16" x14ac:dyDescent="0.55000000000000004">
      <c r="A847">
        <f>IF(Transport!$H$4="Multi-unit Residential",Data!A848,IF(Transport!$H$4="Education",Data!AI848,IF(Transport!$H$4="Mixed-use Building",T851,Data!R848)))</f>
        <v>185900</v>
      </c>
      <c r="B847" t="str">
        <f>IF(Transport!$H$4="Multi-unit Residential",Data!B848,IF(Transport!$H$4="Education",Data!AJ848,IF(Transport!$H$4="Mixed-use Building",U851,Data!S848)))</f>
        <v>Putararu Rural</v>
      </c>
      <c r="C847" t="str">
        <f>IF(Transport!$H$4="Multi-unit Residential",Data!C848,IF(Transport!$H$4="Education",Data!AK848,IF(Transport!$H$4="Mixed-use Building",V851,Data!T848)))</f>
        <v>New Zealand</v>
      </c>
      <c r="D847">
        <f>IF(Transport!$H$4="Multi-unit Residential",Data!D848,IF(Transport!$H$4="Education",Data!AL848,IF(Transport!$H$4="Mixed-use Building",W851,Data!U848)))</f>
        <v>0</v>
      </c>
      <c r="E847">
        <f>IF(Transport!$H$4="Multi-unit Residential",Data!E848,IF(Transport!$H$4="Education",Data!AM848,IF(Transport!$H$4="Mixed-use Building",X851,Data!V848)))</f>
        <v>0</v>
      </c>
      <c r="F847">
        <f>IF(Transport!$H$4="Multi-unit Residential",Data!F848,IF(Transport!$H$4="Education",Data!AN848,IF(Transport!$H$4="Mixed-use Building",Y851,Data!W848)))</f>
        <v>0</v>
      </c>
      <c r="G847">
        <f>IF(Transport!$H$4="Multi-unit Residential",Data!G848,IF(Transport!$H$4="Education",Data!AO848,IF(Transport!$H$4="Mixed-use Building",Z851,Data!X848)))</f>
        <v>0</v>
      </c>
      <c r="H847">
        <f>IF(Transport!$H$4="Multi-unit Residential",Data!H848,IF(Transport!$H$4="Education",Data!AP848,IF(Transport!$H$4="Mixed-use Building",AA851,Data!Y848)))</f>
        <v>0.94</v>
      </c>
      <c r="I847">
        <f>IF(Transport!$H$4="Multi-unit Residential",Data!I848,IF(Transport!$H$4="Education",Data!AQ848,IF(Transport!$H$4="Mixed-use Building",AB851,Data!Z848)))</f>
        <v>0.02</v>
      </c>
      <c r="J847">
        <f>IF(Transport!$H$4="Multi-unit Residential",Data!J848,IF(Transport!$H$4="Education",Data!AR848,IF(Transport!$H$4="Mixed-use Building",AC851,Data!AA848)))</f>
        <v>0</v>
      </c>
      <c r="K847">
        <f>IF(Transport!$H$4="Multi-unit Residential",Data!K848,IF(Transport!$H$4="Education",Data!AS848,IF(Transport!$H$4="Mixed-use Building",AD851,Data!AB848)))</f>
        <v>0</v>
      </c>
      <c r="L847">
        <f>IF(Transport!$H$4="Multi-unit Residential",Data!L848,IF(Transport!$H$4="Education",Data!AT848,IF(Transport!$H$4="Mixed-use Building",AE851,Data!AC848)))</f>
        <v>0.04</v>
      </c>
      <c r="M847">
        <f>IF(Transport!$H$4="Multi-unit Residential",Data!M848,IF(Transport!$H$4="Education",Data!AU848,IF(Transport!$H$4="Mixed-use Building",AF851,Data!AD848)))</f>
        <v>0.02</v>
      </c>
      <c r="N847">
        <f>IF(Transport!$H$4="Multi-unit Residential",Data!N848,IF(Transport!$H$4="Education",Data!AV848,IF(Transport!$H$4="Mixed-use Building",AG851,Data!AE848)))</f>
        <v>7.6586612815315904</v>
      </c>
      <c r="O847">
        <f>IF(Transport!$H$4="Multi-unit Residential",Data!O848,IF(Transport!$H$4="Education",Data!AW848,IF(Transport!$H$4="Mixed-use Building",AH851,Data!AF848)))</f>
        <v>175.832899</v>
      </c>
      <c r="P847">
        <f>IF(Transport!$H$4="Multi-unit Residential",Data!P848,IF(Transport!$H$4="Education",Data!AX848,IF(Transport!$H$4="Mixed-use Building",AI851,Data!AG848)))</f>
        <v>-38.086675130000003</v>
      </c>
    </row>
    <row r="848" spans="1:16" x14ac:dyDescent="0.55000000000000004">
      <c r="A848">
        <f>IF(Transport!$H$4="Multi-unit Residential",Data!A849,IF(Transport!$H$4="Education",Data!AI849,IF(Transport!$H$4="Mixed-use Building",T852,Data!R849)))</f>
        <v>186000</v>
      </c>
      <c r="B848" t="str">
        <f>IF(Transport!$H$4="Multi-unit Residential",Data!B849,IF(Transport!$H$4="Education",Data!AJ849,IF(Transport!$H$4="Mixed-use Building",U852,Data!S849)))</f>
        <v>Putararu</v>
      </c>
      <c r="C848" t="str">
        <f>IF(Transport!$H$4="Multi-unit Residential",Data!C849,IF(Transport!$H$4="Education",Data!AK849,IF(Transport!$H$4="Mixed-use Building",V852,Data!T849)))</f>
        <v>New Zealand</v>
      </c>
      <c r="D848">
        <f>IF(Transport!$H$4="Multi-unit Residential",Data!D849,IF(Transport!$H$4="Education",Data!AL849,IF(Transport!$H$4="Mixed-use Building",W852,Data!U849)))</f>
        <v>0</v>
      </c>
      <c r="E848">
        <f>IF(Transport!$H$4="Multi-unit Residential",Data!E849,IF(Transport!$H$4="Education",Data!AM849,IF(Transport!$H$4="Mixed-use Building",X852,Data!V849)))</f>
        <v>0</v>
      </c>
      <c r="F848">
        <f>IF(Transport!$H$4="Multi-unit Residential",Data!F849,IF(Transport!$H$4="Education",Data!AN849,IF(Transport!$H$4="Mixed-use Building",Y852,Data!W849)))</f>
        <v>0</v>
      </c>
      <c r="G848">
        <f>IF(Transport!$H$4="Multi-unit Residential",Data!G849,IF(Transport!$H$4="Education",Data!AO849,IF(Transport!$H$4="Mixed-use Building",Z852,Data!X849)))</f>
        <v>0</v>
      </c>
      <c r="H848">
        <f>IF(Transport!$H$4="Multi-unit Residential",Data!H849,IF(Transport!$H$4="Education",Data!AP849,IF(Transport!$H$4="Mixed-use Building",AA852,Data!Y849)))</f>
        <v>0.9</v>
      </c>
      <c r="I848">
        <f>IF(Transport!$H$4="Multi-unit Residential",Data!I849,IF(Transport!$H$4="Education",Data!AQ849,IF(Transport!$H$4="Mixed-use Building",AB852,Data!Z849)))</f>
        <v>0.04</v>
      </c>
      <c r="J848">
        <f>IF(Transport!$H$4="Multi-unit Residential",Data!J849,IF(Transport!$H$4="Education",Data!AR849,IF(Transport!$H$4="Mixed-use Building",AC852,Data!AA849)))</f>
        <v>0</v>
      </c>
      <c r="K848">
        <f>IF(Transport!$H$4="Multi-unit Residential",Data!K849,IF(Transport!$H$4="Education",Data!AS849,IF(Transport!$H$4="Mixed-use Building",AD852,Data!AB849)))</f>
        <v>0</v>
      </c>
      <c r="L848">
        <f>IF(Transport!$H$4="Multi-unit Residential",Data!L849,IF(Transport!$H$4="Education",Data!AT849,IF(Transport!$H$4="Mixed-use Building",AE852,Data!AC849)))</f>
        <v>0.06</v>
      </c>
      <c r="M848">
        <f>IF(Transport!$H$4="Multi-unit Residential",Data!M849,IF(Transport!$H$4="Education",Data!AU849,IF(Transport!$H$4="Mixed-use Building",AF852,Data!AD849)))</f>
        <v>0.02</v>
      </c>
      <c r="N848">
        <f>IF(Transport!$H$4="Multi-unit Residential",Data!N849,IF(Transport!$H$4="Education",Data!AV849,IF(Transport!$H$4="Mixed-use Building",AG852,Data!AE849)))</f>
        <v>5.4069101110554501</v>
      </c>
      <c r="O848">
        <f>IF(Transport!$H$4="Multi-unit Residential",Data!O849,IF(Transport!$H$4="Education",Data!AW849,IF(Transport!$H$4="Mixed-use Building",AH852,Data!AF849)))</f>
        <v>175.78466509999899</v>
      </c>
      <c r="P848">
        <f>IF(Transport!$H$4="Multi-unit Residential",Data!P849,IF(Transport!$H$4="Education",Data!AX849,IF(Transport!$H$4="Mixed-use Building",AI852,Data!AG849)))</f>
        <v>-38.052937960000001</v>
      </c>
    </row>
    <row r="849" spans="1:16" x14ac:dyDescent="0.55000000000000004">
      <c r="A849">
        <f>IF(Transport!$H$4="Multi-unit Residential",Data!A850,IF(Transport!$H$4="Education",Data!AI850,IF(Transport!$H$4="Mixed-use Building",T853,Data!R850)))</f>
        <v>186100</v>
      </c>
      <c r="B849" t="str">
        <f>IF(Transport!$H$4="Multi-unit Residential",Data!B850,IF(Transport!$H$4="Education",Data!AJ850,IF(Transport!$H$4="Mixed-use Building",U853,Data!S850)))</f>
        <v>Kinleith</v>
      </c>
      <c r="C849" t="str">
        <f>IF(Transport!$H$4="Multi-unit Residential",Data!C850,IF(Transport!$H$4="Education",Data!AK850,IF(Transport!$H$4="Mixed-use Building",V853,Data!T850)))</f>
        <v>New Zealand</v>
      </c>
      <c r="D849">
        <f>IF(Transport!$H$4="Multi-unit Residential",Data!D850,IF(Transport!$H$4="Education",Data!AL850,IF(Transport!$H$4="Mixed-use Building",W853,Data!U850)))</f>
        <v>0</v>
      </c>
      <c r="E849">
        <f>IF(Transport!$H$4="Multi-unit Residential",Data!E850,IF(Transport!$H$4="Education",Data!AM850,IF(Transport!$H$4="Mixed-use Building",X853,Data!V850)))</f>
        <v>0</v>
      </c>
      <c r="F849">
        <f>IF(Transport!$H$4="Multi-unit Residential",Data!F850,IF(Transport!$H$4="Education",Data!AN850,IF(Transport!$H$4="Mixed-use Building",Y853,Data!W850)))</f>
        <v>0</v>
      </c>
      <c r="G849">
        <f>IF(Transport!$H$4="Multi-unit Residential",Data!G850,IF(Transport!$H$4="Education",Data!AO850,IF(Transport!$H$4="Mixed-use Building",Z853,Data!X850)))</f>
        <v>0</v>
      </c>
      <c r="H849">
        <f>IF(Transport!$H$4="Multi-unit Residential",Data!H850,IF(Transport!$H$4="Education",Data!AP850,IF(Transport!$H$4="Mixed-use Building",AA853,Data!Y850)))</f>
        <v>0.92</v>
      </c>
      <c r="I849">
        <f>IF(Transport!$H$4="Multi-unit Residential",Data!I850,IF(Transport!$H$4="Education",Data!AQ850,IF(Transport!$H$4="Mixed-use Building",AB853,Data!Z850)))</f>
        <v>0.04</v>
      </c>
      <c r="J849">
        <f>IF(Transport!$H$4="Multi-unit Residential",Data!J850,IF(Transport!$H$4="Education",Data!AR850,IF(Transport!$H$4="Mixed-use Building",AC853,Data!AA850)))</f>
        <v>0</v>
      </c>
      <c r="K849">
        <f>IF(Transport!$H$4="Multi-unit Residential",Data!K850,IF(Transport!$H$4="Education",Data!AS850,IF(Transport!$H$4="Mixed-use Building",AD853,Data!AB850)))</f>
        <v>0.02</v>
      </c>
      <c r="L849">
        <f>IF(Transport!$H$4="Multi-unit Residential",Data!L850,IF(Transport!$H$4="Education",Data!AT850,IF(Transport!$H$4="Mixed-use Building",AE853,Data!AC850)))</f>
        <v>0.02</v>
      </c>
      <c r="M849">
        <f>IF(Transport!$H$4="Multi-unit Residential",Data!M850,IF(Transport!$H$4="Education",Data!AU850,IF(Transport!$H$4="Mixed-use Building",AF853,Data!AD850)))</f>
        <v>0.02</v>
      </c>
      <c r="N849">
        <f>IF(Transport!$H$4="Multi-unit Residential",Data!N850,IF(Transport!$H$4="Education",Data!AV850,IF(Transport!$H$4="Mixed-use Building",AG853,Data!AE850)))</f>
        <v>7.6851773064286704</v>
      </c>
      <c r="O849">
        <f>IF(Transport!$H$4="Multi-unit Residential",Data!O850,IF(Transport!$H$4="Education",Data!AW850,IF(Transport!$H$4="Mixed-use Building",AH853,Data!AF850)))</f>
        <v>175.90870139999899</v>
      </c>
      <c r="P849">
        <f>IF(Transport!$H$4="Multi-unit Residential",Data!P850,IF(Transport!$H$4="Education",Data!AX850,IF(Transport!$H$4="Mixed-use Building",AI853,Data!AG850)))</f>
        <v>-38.275167779999997</v>
      </c>
    </row>
    <row r="850" spans="1:16" x14ac:dyDescent="0.55000000000000004">
      <c r="A850">
        <f>IF(Transport!$H$4="Multi-unit Residential",Data!A851,IF(Transport!$H$4="Education",Data!AI851,IF(Transport!$H$4="Mixed-use Building",T854,Data!R851)))</f>
        <v>186200</v>
      </c>
      <c r="B850" t="str">
        <f>IF(Transport!$H$4="Multi-unit Residential",Data!B851,IF(Transport!$H$4="Education",Data!AJ851,IF(Transport!$H$4="Mixed-use Building",U854,Data!S851)))</f>
        <v>Paraonui</v>
      </c>
      <c r="C850" t="str">
        <f>IF(Transport!$H$4="Multi-unit Residential",Data!C851,IF(Transport!$H$4="Education",Data!AK851,IF(Transport!$H$4="Mixed-use Building",V854,Data!T851)))</f>
        <v>New Zealand</v>
      </c>
      <c r="D850">
        <f>IF(Transport!$H$4="Multi-unit Residential",Data!D851,IF(Transport!$H$4="Education",Data!AL851,IF(Transport!$H$4="Mixed-use Building",W854,Data!U851)))</f>
        <v>0</v>
      </c>
      <c r="E850">
        <f>IF(Transport!$H$4="Multi-unit Residential",Data!E851,IF(Transport!$H$4="Education",Data!AM851,IF(Transport!$H$4="Mixed-use Building",X854,Data!V851)))</f>
        <v>0</v>
      </c>
      <c r="F850">
        <f>IF(Transport!$H$4="Multi-unit Residential",Data!F851,IF(Transport!$H$4="Education",Data!AN851,IF(Transport!$H$4="Mixed-use Building",Y854,Data!W851)))</f>
        <v>0</v>
      </c>
      <c r="G850">
        <f>IF(Transport!$H$4="Multi-unit Residential",Data!G851,IF(Transport!$H$4="Education",Data!AO851,IF(Transport!$H$4="Mixed-use Building",Z854,Data!X851)))</f>
        <v>0</v>
      </c>
      <c r="H850">
        <f>IF(Transport!$H$4="Multi-unit Residential",Data!H851,IF(Transport!$H$4="Education",Data!AP851,IF(Transport!$H$4="Mixed-use Building",AA854,Data!Y851)))</f>
        <v>0.91</v>
      </c>
      <c r="I850">
        <f>IF(Transport!$H$4="Multi-unit Residential",Data!I851,IF(Transport!$H$4="Education",Data!AQ851,IF(Transport!$H$4="Mixed-use Building",AB854,Data!Z851)))</f>
        <v>0</v>
      </c>
      <c r="J850">
        <f>IF(Transport!$H$4="Multi-unit Residential",Data!J851,IF(Transport!$H$4="Education",Data!AR851,IF(Transport!$H$4="Mixed-use Building",AC854,Data!AA851)))</f>
        <v>0</v>
      </c>
      <c r="K850">
        <f>IF(Transport!$H$4="Multi-unit Residential",Data!K851,IF(Transport!$H$4="Education",Data!AS851,IF(Transport!$H$4="Mixed-use Building",AD854,Data!AB851)))</f>
        <v>0</v>
      </c>
      <c r="L850">
        <f>IF(Transport!$H$4="Multi-unit Residential",Data!L851,IF(Transport!$H$4="Education",Data!AT851,IF(Transport!$H$4="Mixed-use Building",AE854,Data!AC851)))</f>
        <v>0.09</v>
      </c>
      <c r="M850">
        <f>IF(Transport!$H$4="Multi-unit Residential",Data!M851,IF(Transport!$H$4="Education",Data!AU851,IF(Transport!$H$4="Mixed-use Building",AF854,Data!AD851)))</f>
        <v>0.02</v>
      </c>
      <c r="N850">
        <f>IF(Transport!$H$4="Multi-unit Residential",Data!N851,IF(Transport!$H$4="Education",Data!AV851,IF(Transport!$H$4="Mixed-use Building",AG854,Data!AE851)))</f>
        <v>3.3879945873594801</v>
      </c>
      <c r="O850">
        <f>IF(Transport!$H$4="Multi-unit Residential",Data!O851,IF(Transport!$H$4="Education",Data!AW851,IF(Transport!$H$4="Mixed-use Building",AH854,Data!AF851)))</f>
        <v>175.8515199</v>
      </c>
      <c r="P850">
        <f>IF(Transport!$H$4="Multi-unit Residential",Data!P851,IF(Transport!$H$4="Education",Data!AX851,IF(Transport!$H$4="Mixed-use Building",AI854,Data!AG851)))</f>
        <v>-38.211784119999997</v>
      </c>
    </row>
    <row r="851" spans="1:16" x14ac:dyDescent="0.55000000000000004">
      <c r="A851">
        <f>IF(Transport!$H$4="Multi-unit Residential",Data!A852,IF(Transport!$H$4="Education",Data!AI852,IF(Transport!$H$4="Mixed-use Building",T855,Data!R852)))</f>
        <v>186300</v>
      </c>
      <c r="B851" t="str">
        <f>IF(Transport!$H$4="Multi-unit Residential",Data!B852,IF(Transport!$H$4="Education",Data!AJ852,IF(Transport!$H$4="Mixed-use Building",U855,Data!S852)))</f>
        <v>Parkdale</v>
      </c>
      <c r="C851" t="str">
        <f>IF(Transport!$H$4="Multi-unit Residential",Data!C852,IF(Transport!$H$4="Education",Data!AK852,IF(Transport!$H$4="Mixed-use Building",V855,Data!T852)))</f>
        <v>New Zealand</v>
      </c>
      <c r="D851" t="str">
        <f>IF(Transport!$H$4="Multi-unit Residential",Data!D852,IF(Transport!$H$4="Education",Data!AL852,IF(Transport!$H$4="Mixed-use Building",W855,Data!U852)))</f>
        <v>?</v>
      </c>
      <c r="E851" t="str">
        <f>IF(Transport!$H$4="Multi-unit Residential",Data!E852,IF(Transport!$H$4="Education",Data!AM852,IF(Transport!$H$4="Mixed-use Building",X855,Data!V852)))</f>
        <v>?</v>
      </c>
      <c r="F851" t="str">
        <f>IF(Transport!$H$4="Multi-unit Residential",Data!F852,IF(Transport!$H$4="Education",Data!AN852,IF(Transport!$H$4="Mixed-use Building",Y855,Data!W852)))</f>
        <v>?</v>
      </c>
      <c r="G851">
        <f>IF(Transport!$H$4="Multi-unit Residential",Data!G852,IF(Transport!$H$4="Education",Data!AO852,IF(Transport!$H$4="Mixed-use Building",Z855,Data!X852)))</f>
        <v>0</v>
      </c>
      <c r="H851" t="str">
        <f>IF(Transport!$H$4="Multi-unit Residential",Data!H852,IF(Transport!$H$4="Education",Data!AP852,IF(Transport!$H$4="Mixed-use Building",AA855,Data!Y852)))</f>
        <v>?</v>
      </c>
      <c r="I851" t="str">
        <f>IF(Transport!$H$4="Multi-unit Residential",Data!I852,IF(Transport!$H$4="Education",Data!AQ852,IF(Transport!$H$4="Mixed-use Building",AB855,Data!Z852)))</f>
        <v>?</v>
      </c>
      <c r="J851">
        <f>IF(Transport!$H$4="Multi-unit Residential",Data!J852,IF(Transport!$H$4="Education",Data!AR852,IF(Transport!$H$4="Mixed-use Building",AC855,Data!AA852)))</f>
        <v>0</v>
      </c>
      <c r="K851" t="str">
        <f>IF(Transport!$H$4="Multi-unit Residential",Data!K852,IF(Transport!$H$4="Education",Data!AS852,IF(Transport!$H$4="Mixed-use Building",AD855,Data!AB852)))</f>
        <v>?</v>
      </c>
      <c r="L851" t="str">
        <f>IF(Transport!$H$4="Multi-unit Residential",Data!L852,IF(Transport!$H$4="Education",Data!AT852,IF(Transport!$H$4="Mixed-use Building",AE855,Data!AC852)))</f>
        <v>?</v>
      </c>
      <c r="M851">
        <f>IF(Transport!$H$4="Multi-unit Residential",Data!M852,IF(Transport!$H$4="Education",Data!AU852,IF(Transport!$H$4="Mixed-use Building",AF855,Data!AD852)))</f>
        <v>0.02</v>
      </c>
      <c r="N851" t="str">
        <f>IF(Transport!$H$4="Multi-unit Residential",Data!N852,IF(Transport!$H$4="Education",Data!AV852,IF(Transport!$H$4="Mixed-use Building",AG855,Data!AE852)))</f>
        <v>?</v>
      </c>
      <c r="O851">
        <f>IF(Transport!$H$4="Multi-unit Residential",Data!O852,IF(Transport!$H$4="Education",Data!AW852,IF(Transport!$H$4="Mixed-use Building",AH855,Data!AF852)))</f>
        <v>175.8736035</v>
      </c>
      <c r="P851">
        <f>IF(Transport!$H$4="Multi-unit Residential",Data!P852,IF(Transport!$H$4="Education",Data!AX852,IF(Transport!$H$4="Mixed-use Building",AI855,Data!AG852)))</f>
        <v>-38.209234930000001</v>
      </c>
    </row>
    <row r="852" spans="1:16" x14ac:dyDescent="0.55000000000000004">
      <c r="A852">
        <f>IF(Transport!$H$4="Multi-unit Residential",Data!A853,IF(Transport!$H$4="Education",Data!AI853,IF(Transport!$H$4="Mixed-use Building",T856,Data!R853)))</f>
        <v>186400</v>
      </c>
      <c r="B852" t="str">
        <f>IF(Transport!$H$4="Multi-unit Residential",Data!B853,IF(Transport!$H$4="Education",Data!AJ853,IF(Transport!$H$4="Mixed-use Building",U856,Data!S853)))</f>
        <v>Matarawa</v>
      </c>
      <c r="C852" t="str">
        <f>IF(Transport!$H$4="Multi-unit Residential",Data!C853,IF(Transport!$H$4="Education",Data!AK853,IF(Transport!$H$4="Mixed-use Building",V856,Data!T853)))</f>
        <v>New Zealand</v>
      </c>
      <c r="D852">
        <f>IF(Transport!$H$4="Multi-unit Residential",Data!D853,IF(Transport!$H$4="Education",Data!AL853,IF(Transport!$H$4="Mixed-use Building",W856,Data!U853)))</f>
        <v>0</v>
      </c>
      <c r="E852">
        <f>IF(Transport!$H$4="Multi-unit Residential",Data!E853,IF(Transport!$H$4="Education",Data!AM853,IF(Transport!$H$4="Mixed-use Building",X856,Data!V853)))</f>
        <v>0</v>
      </c>
      <c r="F852">
        <f>IF(Transport!$H$4="Multi-unit Residential",Data!F853,IF(Transport!$H$4="Education",Data!AN853,IF(Transport!$H$4="Mixed-use Building",Y856,Data!W853)))</f>
        <v>0</v>
      </c>
      <c r="G852">
        <f>IF(Transport!$H$4="Multi-unit Residential",Data!G853,IF(Transport!$H$4="Education",Data!AO853,IF(Transport!$H$4="Mixed-use Building",Z856,Data!X853)))</f>
        <v>0</v>
      </c>
      <c r="H852">
        <f>IF(Transport!$H$4="Multi-unit Residential",Data!H853,IF(Transport!$H$4="Education",Data!AP853,IF(Transport!$H$4="Mixed-use Building",AA856,Data!Y853)))</f>
        <v>0.87</v>
      </c>
      <c r="I852">
        <f>IF(Transport!$H$4="Multi-unit Residential",Data!I853,IF(Transport!$H$4="Education",Data!AQ853,IF(Transport!$H$4="Mixed-use Building",AB856,Data!Z853)))</f>
        <v>0</v>
      </c>
      <c r="J852">
        <f>IF(Transport!$H$4="Multi-unit Residential",Data!J853,IF(Transport!$H$4="Education",Data!AR853,IF(Transport!$H$4="Mixed-use Building",AC856,Data!AA853)))</f>
        <v>0</v>
      </c>
      <c r="K852">
        <f>IF(Transport!$H$4="Multi-unit Residential",Data!K853,IF(Transport!$H$4="Education",Data!AS853,IF(Transport!$H$4="Mixed-use Building",AD856,Data!AB853)))</f>
        <v>0</v>
      </c>
      <c r="L852">
        <f>IF(Transport!$H$4="Multi-unit Residential",Data!L853,IF(Transport!$H$4="Education",Data!AT853,IF(Transport!$H$4="Mixed-use Building",AE856,Data!AC853)))</f>
        <v>0.13</v>
      </c>
      <c r="M852">
        <f>IF(Transport!$H$4="Multi-unit Residential",Data!M853,IF(Transport!$H$4="Education",Data!AU853,IF(Transport!$H$4="Mixed-use Building",AF856,Data!AD853)))</f>
        <v>0.02</v>
      </c>
      <c r="N852">
        <f>IF(Transport!$H$4="Multi-unit Residential",Data!N853,IF(Transport!$H$4="Education",Data!AV853,IF(Transport!$H$4="Mixed-use Building",AG856,Data!AE853)))</f>
        <v>1.1682497514233601</v>
      </c>
      <c r="O852">
        <f>IF(Transport!$H$4="Multi-unit Residential",Data!O853,IF(Transport!$H$4="Education",Data!AW853,IF(Transport!$H$4="Mixed-use Building",AH856,Data!AF853)))</f>
        <v>175.85345649999999</v>
      </c>
      <c r="P852">
        <f>IF(Transport!$H$4="Multi-unit Residential",Data!P853,IF(Transport!$H$4="Education",Data!AX853,IF(Transport!$H$4="Mixed-use Building",AI856,Data!AG853)))</f>
        <v>-38.22438631</v>
      </c>
    </row>
    <row r="853" spans="1:16" x14ac:dyDescent="0.55000000000000004">
      <c r="A853">
        <f>IF(Transport!$H$4="Multi-unit Residential",Data!A854,IF(Transport!$H$4="Education",Data!AI854,IF(Transport!$H$4="Mixed-use Building",T857,Data!R854)))</f>
        <v>186500</v>
      </c>
      <c r="B853" t="str">
        <f>IF(Transport!$H$4="Multi-unit Residential",Data!B854,IF(Transport!$H$4="Education",Data!AJ854,IF(Transport!$H$4="Mixed-use Building",U857,Data!S854)))</f>
        <v>Stanley Park</v>
      </c>
      <c r="C853" t="str">
        <f>IF(Transport!$H$4="Multi-unit Residential",Data!C854,IF(Transport!$H$4="Education",Data!AK854,IF(Transport!$H$4="Mixed-use Building",V857,Data!T854)))</f>
        <v>New Zealand</v>
      </c>
      <c r="D853">
        <f>IF(Transport!$H$4="Multi-unit Residential",Data!D854,IF(Transport!$H$4="Education",Data!AL854,IF(Transport!$H$4="Mixed-use Building",W857,Data!U854)))</f>
        <v>0</v>
      </c>
      <c r="E853">
        <f>IF(Transport!$H$4="Multi-unit Residential",Data!E854,IF(Transport!$H$4="Education",Data!AM854,IF(Transport!$H$4="Mixed-use Building",X857,Data!V854)))</f>
        <v>0</v>
      </c>
      <c r="F853">
        <f>IF(Transport!$H$4="Multi-unit Residential",Data!F854,IF(Transport!$H$4="Education",Data!AN854,IF(Transport!$H$4="Mixed-use Building",Y857,Data!W854)))</f>
        <v>0</v>
      </c>
      <c r="G853">
        <f>IF(Transport!$H$4="Multi-unit Residential",Data!G854,IF(Transport!$H$4="Education",Data!AO854,IF(Transport!$H$4="Mixed-use Building",Z857,Data!X854)))</f>
        <v>0</v>
      </c>
      <c r="H853">
        <f>IF(Transport!$H$4="Multi-unit Residential",Data!H854,IF(Transport!$H$4="Education",Data!AP854,IF(Transport!$H$4="Mixed-use Building",AA857,Data!Y854)))</f>
        <v>1</v>
      </c>
      <c r="I853">
        <f>IF(Transport!$H$4="Multi-unit Residential",Data!I854,IF(Transport!$H$4="Education",Data!AQ854,IF(Transport!$H$4="Mixed-use Building",AB857,Data!Z854)))</f>
        <v>0</v>
      </c>
      <c r="J853">
        <f>IF(Transport!$H$4="Multi-unit Residential",Data!J854,IF(Transport!$H$4="Education",Data!AR854,IF(Transport!$H$4="Mixed-use Building",AC857,Data!AA854)))</f>
        <v>0</v>
      </c>
      <c r="K853">
        <f>IF(Transport!$H$4="Multi-unit Residential",Data!K854,IF(Transport!$H$4="Education",Data!AS854,IF(Transport!$H$4="Mixed-use Building",AD857,Data!AB854)))</f>
        <v>0</v>
      </c>
      <c r="L853">
        <f>IF(Transport!$H$4="Multi-unit Residential",Data!L854,IF(Transport!$H$4="Education",Data!AT854,IF(Transport!$H$4="Mixed-use Building",AE857,Data!AC854)))</f>
        <v>0</v>
      </c>
      <c r="M853">
        <f>IF(Transport!$H$4="Multi-unit Residential",Data!M854,IF(Transport!$H$4="Education",Data!AU854,IF(Transport!$H$4="Mixed-use Building",AF857,Data!AD854)))</f>
        <v>0.02</v>
      </c>
      <c r="N853">
        <f>IF(Transport!$H$4="Multi-unit Residential",Data!N854,IF(Transport!$H$4="Education",Data!AV854,IF(Transport!$H$4="Mixed-use Building",AG857,Data!AE854)))</f>
        <v>1.1115553831942899</v>
      </c>
      <c r="O853">
        <f>IF(Transport!$H$4="Multi-unit Residential",Data!O854,IF(Transport!$H$4="Education",Data!AW854,IF(Transport!$H$4="Mixed-use Building",AH857,Data!AF854)))</f>
        <v>175.86351740000001</v>
      </c>
      <c r="P853">
        <f>IF(Transport!$H$4="Multi-unit Residential",Data!P854,IF(Transport!$H$4="Education",Data!AX854,IF(Transport!$H$4="Mixed-use Building",AI857,Data!AG854)))</f>
        <v>-38.220810909999997</v>
      </c>
    </row>
    <row r="854" spans="1:16" x14ac:dyDescent="0.55000000000000004">
      <c r="A854">
        <f>IF(Transport!$H$4="Multi-unit Residential",Data!A855,IF(Transport!$H$4="Education",Data!AI855,IF(Transport!$H$4="Mixed-use Building",T858,Data!R855)))</f>
        <v>186600</v>
      </c>
      <c r="B854" t="str">
        <f>IF(Transport!$H$4="Multi-unit Residential",Data!B855,IF(Transport!$H$4="Education",Data!AJ855,IF(Transport!$H$4="Mixed-use Building",U858,Data!S855)))</f>
        <v>Strathmore (South Waikato District)</v>
      </c>
      <c r="C854" t="str">
        <f>IF(Transport!$H$4="Multi-unit Residential",Data!C855,IF(Transport!$H$4="Education",Data!AK855,IF(Transport!$H$4="Mixed-use Building",V858,Data!T855)))</f>
        <v>New Zealand</v>
      </c>
      <c r="D854">
        <f>IF(Transport!$H$4="Multi-unit Residential",Data!D855,IF(Transport!$H$4="Education",Data!AL855,IF(Transport!$H$4="Mixed-use Building",W858,Data!U855)))</f>
        <v>0</v>
      </c>
      <c r="E854">
        <f>IF(Transport!$H$4="Multi-unit Residential",Data!E855,IF(Transport!$H$4="Education",Data!AM855,IF(Transport!$H$4="Mixed-use Building",X858,Data!V855)))</f>
        <v>0</v>
      </c>
      <c r="F854">
        <f>IF(Transport!$H$4="Multi-unit Residential",Data!F855,IF(Transport!$H$4="Education",Data!AN855,IF(Transport!$H$4="Mixed-use Building",Y858,Data!W855)))</f>
        <v>0</v>
      </c>
      <c r="G854">
        <f>IF(Transport!$H$4="Multi-unit Residential",Data!G855,IF(Transport!$H$4="Education",Data!AO855,IF(Transport!$H$4="Mixed-use Building",Z858,Data!X855)))</f>
        <v>0</v>
      </c>
      <c r="H854">
        <f>IF(Transport!$H$4="Multi-unit Residential",Data!H855,IF(Transport!$H$4="Education",Data!AP855,IF(Transport!$H$4="Mixed-use Building",AA858,Data!Y855)))</f>
        <v>0.95</v>
      </c>
      <c r="I854">
        <f>IF(Transport!$H$4="Multi-unit Residential",Data!I855,IF(Transport!$H$4="Education",Data!AQ855,IF(Transport!$H$4="Mixed-use Building",AB858,Data!Z855)))</f>
        <v>0.05</v>
      </c>
      <c r="J854">
        <f>IF(Transport!$H$4="Multi-unit Residential",Data!J855,IF(Transport!$H$4="Education",Data!AR855,IF(Transport!$H$4="Mixed-use Building",AC858,Data!AA855)))</f>
        <v>0</v>
      </c>
      <c r="K854">
        <f>IF(Transport!$H$4="Multi-unit Residential",Data!K855,IF(Transport!$H$4="Education",Data!AS855,IF(Transport!$H$4="Mixed-use Building",AD858,Data!AB855)))</f>
        <v>0</v>
      </c>
      <c r="L854">
        <f>IF(Transport!$H$4="Multi-unit Residential",Data!L855,IF(Transport!$H$4="Education",Data!AT855,IF(Transport!$H$4="Mixed-use Building",AE858,Data!AC855)))</f>
        <v>0</v>
      </c>
      <c r="M854">
        <f>IF(Transport!$H$4="Multi-unit Residential",Data!M855,IF(Transport!$H$4="Education",Data!AU855,IF(Transport!$H$4="Mixed-use Building",AF858,Data!AD855)))</f>
        <v>0.02</v>
      </c>
      <c r="N854">
        <f>IF(Transport!$H$4="Multi-unit Residential",Data!N855,IF(Transport!$H$4="Education",Data!AV855,IF(Transport!$H$4="Mixed-use Building",AG858,Data!AE855)))</f>
        <v>1.57197346297573</v>
      </c>
      <c r="O854">
        <f>IF(Transport!$H$4="Multi-unit Residential",Data!O855,IF(Transport!$H$4="Education",Data!AW855,IF(Transport!$H$4="Mixed-use Building",AH858,Data!AF855)))</f>
        <v>175.86534609999899</v>
      </c>
      <c r="P854">
        <f>IF(Transport!$H$4="Multi-unit Residential",Data!P855,IF(Transport!$H$4="Education",Data!AX855,IF(Transport!$H$4="Mixed-use Building",AI858,Data!AG855)))</f>
        <v>-38.23232788</v>
      </c>
    </row>
    <row r="855" spans="1:16" x14ac:dyDescent="0.55000000000000004">
      <c r="A855">
        <f>IF(Transport!$H$4="Multi-unit Residential",Data!A856,IF(Transport!$H$4="Education",Data!AI856,IF(Transport!$H$4="Mixed-use Building",T859,Data!R856)))</f>
        <v>186700</v>
      </c>
      <c r="B855" t="str">
        <f>IF(Transport!$H$4="Multi-unit Residential",Data!B856,IF(Transport!$H$4="Education",Data!AJ856,IF(Transport!$H$4="Mixed-use Building",U859,Data!S856)))</f>
        <v>Tokoroa Central</v>
      </c>
      <c r="C855" t="str">
        <f>IF(Transport!$H$4="Multi-unit Residential",Data!C856,IF(Transport!$H$4="Education",Data!AK856,IF(Transport!$H$4="Mixed-use Building",V859,Data!T856)))</f>
        <v>New Zealand</v>
      </c>
      <c r="D855">
        <f>IF(Transport!$H$4="Multi-unit Residential",Data!D856,IF(Transport!$H$4="Education",Data!AL856,IF(Transport!$H$4="Mixed-use Building",W859,Data!U856)))</f>
        <v>0</v>
      </c>
      <c r="E855">
        <f>IF(Transport!$H$4="Multi-unit Residential",Data!E856,IF(Transport!$H$4="Education",Data!AM856,IF(Transport!$H$4="Mixed-use Building",X859,Data!V856)))</f>
        <v>0</v>
      </c>
      <c r="F855">
        <f>IF(Transport!$H$4="Multi-unit Residential",Data!F856,IF(Transport!$H$4="Education",Data!AN856,IF(Transport!$H$4="Mixed-use Building",Y859,Data!W856)))</f>
        <v>0</v>
      </c>
      <c r="G855">
        <f>IF(Transport!$H$4="Multi-unit Residential",Data!G856,IF(Transport!$H$4="Education",Data!AO856,IF(Transport!$H$4="Mixed-use Building",Z859,Data!X856)))</f>
        <v>0</v>
      </c>
      <c r="H855">
        <f>IF(Transport!$H$4="Multi-unit Residential",Data!H856,IF(Transport!$H$4="Education",Data!AP856,IF(Transport!$H$4="Mixed-use Building",AA859,Data!Y856)))</f>
        <v>0.89</v>
      </c>
      <c r="I855">
        <f>IF(Transport!$H$4="Multi-unit Residential",Data!I856,IF(Transport!$H$4="Education",Data!AQ856,IF(Transport!$H$4="Mixed-use Building",AB859,Data!Z856)))</f>
        <v>0.06</v>
      </c>
      <c r="J855">
        <f>IF(Transport!$H$4="Multi-unit Residential",Data!J856,IF(Transport!$H$4="Education",Data!AR856,IF(Transport!$H$4="Mixed-use Building",AC859,Data!AA856)))</f>
        <v>0</v>
      </c>
      <c r="K855">
        <f>IF(Transport!$H$4="Multi-unit Residential",Data!K856,IF(Transport!$H$4="Education",Data!AS856,IF(Transport!$H$4="Mixed-use Building",AD859,Data!AB856)))</f>
        <v>0.01</v>
      </c>
      <c r="L855">
        <f>IF(Transport!$H$4="Multi-unit Residential",Data!L856,IF(Transport!$H$4="Education",Data!AT856,IF(Transport!$H$4="Mixed-use Building",AE859,Data!AC856)))</f>
        <v>0.04</v>
      </c>
      <c r="M855">
        <f>IF(Transport!$H$4="Multi-unit Residential",Data!M856,IF(Transport!$H$4="Education",Data!AU856,IF(Transport!$H$4="Mixed-use Building",AF859,Data!AD856)))</f>
        <v>0.02</v>
      </c>
      <c r="N855">
        <f>IF(Transport!$H$4="Multi-unit Residential",Data!N856,IF(Transport!$H$4="Education",Data!AV856,IF(Transport!$H$4="Mixed-use Building",AG859,Data!AE856)))</f>
        <v>4.1630946715503603</v>
      </c>
      <c r="O855">
        <f>IF(Transport!$H$4="Multi-unit Residential",Data!O856,IF(Transport!$H$4="Education",Data!AW856,IF(Transport!$H$4="Mixed-use Building",AH859,Data!AF856)))</f>
        <v>175.88254709999899</v>
      </c>
      <c r="P855">
        <f>IF(Transport!$H$4="Multi-unit Residential",Data!P856,IF(Transport!$H$4="Education",Data!AX856,IF(Transport!$H$4="Mixed-use Building",AI859,Data!AG856)))</f>
        <v>-38.230073249999997</v>
      </c>
    </row>
    <row r="856" spans="1:16" x14ac:dyDescent="0.55000000000000004">
      <c r="A856">
        <f>IF(Transport!$H$4="Multi-unit Residential",Data!A857,IF(Transport!$H$4="Education",Data!AI857,IF(Transport!$H$4="Mixed-use Building",T860,Data!R857)))</f>
        <v>186800</v>
      </c>
      <c r="B856" t="str">
        <f>IF(Transport!$H$4="Multi-unit Residential",Data!B857,IF(Transport!$H$4="Education",Data!AJ857,IF(Transport!$H$4="Mixed-use Building",U860,Data!S857)))</f>
        <v>Moananui</v>
      </c>
      <c r="C856" t="str">
        <f>IF(Transport!$H$4="Multi-unit Residential",Data!C857,IF(Transport!$H$4="Education",Data!AK857,IF(Transport!$H$4="Mixed-use Building",V860,Data!T857)))</f>
        <v>New Zealand</v>
      </c>
      <c r="D856">
        <f>IF(Transport!$H$4="Multi-unit Residential",Data!D857,IF(Transport!$H$4="Education",Data!AL857,IF(Transport!$H$4="Mixed-use Building",W860,Data!U857)))</f>
        <v>0</v>
      </c>
      <c r="E856">
        <f>IF(Transport!$H$4="Multi-unit Residential",Data!E857,IF(Transport!$H$4="Education",Data!AM857,IF(Transport!$H$4="Mixed-use Building",X860,Data!V857)))</f>
        <v>0</v>
      </c>
      <c r="F856">
        <f>IF(Transport!$H$4="Multi-unit Residential",Data!F857,IF(Transport!$H$4="Education",Data!AN857,IF(Transport!$H$4="Mixed-use Building",Y860,Data!W857)))</f>
        <v>0</v>
      </c>
      <c r="G856">
        <f>IF(Transport!$H$4="Multi-unit Residential",Data!G857,IF(Transport!$H$4="Education",Data!AO857,IF(Transport!$H$4="Mixed-use Building",Z860,Data!X857)))</f>
        <v>0</v>
      </c>
      <c r="H856">
        <f>IF(Transport!$H$4="Multi-unit Residential",Data!H857,IF(Transport!$H$4="Education",Data!AP857,IF(Transport!$H$4="Mixed-use Building",AA860,Data!Y857)))</f>
        <v>0.91</v>
      </c>
      <c r="I856">
        <f>IF(Transport!$H$4="Multi-unit Residential",Data!I857,IF(Transport!$H$4="Education",Data!AQ857,IF(Transport!$H$4="Mixed-use Building",AB860,Data!Z857)))</f>
        <v>0</v>
      </c>
      <c r="J856">
        <f>IF(Transport!$H$4="Multi-unit Residential",Data!J857,IF(Transport!$H$4="Education",Data!AR857,IF(Transport!$H$4="Mixed-use Building",AC860,Data!AA857)))</f>
        <v>0</v>
      </c>
      <c r="K856">
        <f>IF(Transport!$H$4="Multi-unit Residential",Data!K857,IF(Transport!$H$4="Education",Data!AS857,IF(Transport!$H$4="Mixed-use Building",AD860,Data!AB857)))</f>
        <v>0</v>
      </c>
      <c r="L856">
        <f>IF(Transport!$H$4="Multi-unit Residential",Data!L857,IF(Transport!$H$4="Education",Data!AT857,IF(Transport!$H$4="Mixed-use Building",AE860,Data!AC857)))</f>
        <v>0.09</v>
      </c>
      <c r="M856">
        <f>IF(Transport!$H$4="Multi-unit Residential",Data!M857,IF(Transport!$H$4="Education",Data!AU857,IF(Transport!$H$4="Mixed-use Building",AF860,Data!AD857)))</f>
        <v>0.02</v>
      </c>
      <c r="N856">
        <f>IF(Transport!$H$4="Multi-unit Residential",Data!N857,IF(Transport!$H$4="Education",Data!AV857,IF(Transport!$H$4="Mixed-use Building",AG860,Data!AE857)))</f>
        <v>2.9475300817043202</v>
      </c>
      <c r="O856">
        <f>IF(Transport!$H$4="Multi-unit Residential",Data!O857,IF(Transport!$H$4="Education",Data!AW857,IF(Transport!$H$4="Mixed-use Building",AH860,Data!AF857)))</f>
        <v>175.8629699</v>
      </c>
      <c r="P856">
        <f>IF(Transport!$H$4="Multi-unit Residential",Data!P857,IF(Transport!$H$4="Education",Data!AX857,IF(Transport!$H$4="Mixed-use Building",AI860,Data!AG857)))</f>
        <v>-38.239052790000002</v>
      </c>
    </row>
    <row r="857" spans="1:16" x14ac:dyDescent="0.55000000000000004">
      <c r="A857">
        <f>IF(Transport!$H$4="Multi-unit Residential",Data!A858,IF(Transport!$H$4="Education",Data!AI858,IF(Transport!$H$4="Mixed-use Building",T861,Data!R858)))</f>
        <v>187000</v>
      </c>
      <c r="B857" t="str">
        <f>IF(Transport!$H$4="Multi-unit Residential",Data!B858,IF(Transport!$H$4="Education",Data!AJ858,IF(Transport!$H$4="Mixed-use Building",U861,Data!S858)))</f>
        <v>Herangi</v>
      </c>
      <c r="C857" t="str">
        <f>IF(Transport!$H$4="Multi-unit Residential",Data!C858,IF(Transport!$H$4="Education",Data!AK858,IF(Transport!$H$4="Mixed-use Building",V861,Data!T858)))</f>
        <v>New Zealand</v>
      </c>
      <c r="D857">
        <f>IF(Transport!$H$4="Multi-unit Residential",Data!D858,IF(Transport!$H$4="Education",Data!AL858,IF(Transport!$H$4="Mixed-use Building",W861,Data!U858)))</f>
        <v>0</v>
      </c>
      <c r="E857">
        <f>IF(Transport!$H$4="Multi-unit Residential",Data!E858,IF(Transport!$H$4="Education",Data!AM858,IF(Transport!$H$4="Mixed-use Building",X861,Data!V858)))</f>
        <v>0</v>
      </c>
      <c r="F857">
        <f>IF(Transport!$H$4="Multi-unit Residential",Data!F858,IF(Transport!$H$4="Education",Data!AN858,IF(Transport!$H$4="Mixed-use Building",Y861,Data!W858)))</f>
        <v>0</v>
      </c>
      <c r="G857">
        <f>IF(Transport!$H$4="Multi-unit Residential",Data!G858,IF(Transport!$H$4="Education",Data!AO858,IF(Transport!$H$4="Mixed-use Building",Z861,Data!X858)))</f>
        <v>0</v>
      </c>
      <c r="H857">
        <f>IF(Transport!$H$4="Multi-unit Residential",Data!H858,IF(Transport!$H$4="Education",Data!AP858,IF(Transport!$H$4="Mixed-use Building",AA861,Data!Y858)))</f>
        <v>0.83</v>
      </c>
      <c r="I857">
        <f>IF(Transport!$H$4="Multi-unit Residential",Data!I858,IF(Transport!$H$4="Education",Data!AQ858,IF(Transport!$H$4="Mixed-use Building",AB861,Data!Z858)))</f>
        <v>0.1</v>
      </c>
      <c r="J857">
        <f>IF(Transport!$H$4="Multi-unit Residential",Data!J858,IF(Transport!$H$4="Education",Data!AR858,IF(Transport!$H$4="Mixed-use Building",AC861,Data!AA858)))</f>
        <v>0</v>
      </c>
      <c r="K857">
        <f>IF(Transport!$H$4="Multi-unit Residential",Data!K858,IF(Transport!$H$4="Education",Data!AS858,IF(Transport!$H$4="Mixed-use Building",AD861,Data!AB858)))</f>
        <v>0</v>
      </c>
      <c r="L857">
        <f>IF(Transport!$H$4="Multi-unit Residential",Data!L858,IF(Transport!$H$4="Education",Data!AT858,IF(Transport!$H$4="Mixed-use Building",AE861,Data!AC858)))</f>
        <v>7.0000000000000007E-2</v>
      </c>
      <c r="M857">
        <f>IF(Transport!$H$4="Multi-unit Residential",Data!M858,IF(Transport!$H$4="Education",Data!AU858,IF(Transport!$H$4="Mixed-use Building",AF861,Data!AD858)))</f>
        <v>0.02</v>
      </c>
      <c r="N857">
        <f>IF(Transport!$H$4="Multi-unit Residential",Data!N858,IF(Transport!$H$4="Education",Data!AV858,IF(Transport!$H$4="Mixed-use Building",AG861,Data!AE858)))</f>
        <v>1.7029821441561801</v>
      </c>
      <c r="O857">
        <f>IF(Transport!$H$4="Multi-unit Residential",Data!O858,IF(Transport!$H$4="Education",Data!AW858,IF(Transport!$H$4="Mixed-use Building",AH861,Data!AF858)))</f>
        <v>174.80364539999999</v>
      </c>
      <c r="P857">
        <f>IF(Transport!$H$4="Multi-unit Residential",Data!P858,IF(Transport!$H$4="Education",Data!AX858,IF(Transport!$H$4="Mixed-use Building",AI861,Data!AG858)))</f>
        <v>-38.451664360000002</v>
      </c>
    </row>
    <row r="858" spans="1:16" x14ac:dyDescent="0.55000000000000004">
      <c r="A858">
        <f>IF(Transport!$H$4="Multi-unit Residential",Data!A859,IF(Transport!$H$4="Education",Data!AI859,IF(Transport!$H$4="Mixed-use Building",T862,Data!R859)))</f>
        <v>187100</v>
      </c>
      <c r="B858" t="str">
        <f>IF(Transport!$H$4="Multi-unit Residential",Data!B859,IF(Transport!$H$4="Education",Data!AJ859,IF(Transport!$H$4="Mixed-use Building",U862,Data!S859)))</f>
        <v>Hangatiki</v>
      </c>
      <c r="C858" t="str">
        <f>IF(Transport!$H$4="Multi-unit Residential",Data!C859,IF(Transport!$H$4="Education",Data!AK859,IF(Transport!$H$4="Mixed-use Building",V862,Data!T859)))</f>
        <v>New Zealand</v>
      </c>
      <c r="D858">
        <f>IF(Transport!$H$4="Multi-unit Residential",Data!D859,IF(Transport!$H$4="Education",Data!AL859,IF(Transport!$H$4="Mixed-use Building",W862,Data!U859)))</f>
        <v>0</v>
      </c>
      <c r="E858">
        <f>IF(Transport!$H$4="Multi-unit Residential",Data!E859,IF(Transport!$H$4="Education",Data!AM859,IF(Transport!$H$4="Mixed-use Building",X862,Data!V859)))</f>
        <v>0</v>
      </c>
      <c r="F858">
        <f>IF(Transport!$H$4="Multi-unit Residential",Data!F859,IF(Transport!$H$4="Education",Data!AN859,IF(Transport!$H$4="Mixed-use Building",Y862,Data!W859)))</f>
        <v>0</v>
      </c>
      <c r="G858">
        <f>IF(Transport!$H$4="Multi-unit Residential",Data!G859,IF(Transport!$H$4="Education",Data!AO859,IF(Transport!$H$4="Mixed-use Building",Z862,Data!X859)))</f>
        <v>0</v>
      </c>
      <c r="H858">
        <f>IF(Transport!$H$4="Multi-unit Residential",Data!H859,IF(Transport!$H$4="Education",Data!AP859,IF(Transport!$H$4="Mixed-use Building",AA862,Data!Y859)))</f>
        <v>0.92</v>
      </c>
      <c r="I858">
        <f>IF(Transport!$H$4="Multi-unit Residential",Data!I859,IF(Transport!$H$4="Education",Data!AQ859,IF(Transport!$H$4="Mixed-use Building",AB862,Data!Z859)))</f>
        <v>0.04</v>
      </c>
      <c r="J858">
        <f>IF(Transport!$H$4="Multi-unit Residential",Data!J859,IF(Transport!$H$4="Education",Data!AR859,IF(Transport!$H$4="Mixed-use Building",AC862,Data!AA859)))</f>
        <v>0</v>
      </c>
      <c r="K858">
        <f>IF(Transport!$H$4="Multi-unit Residential",Data!K859,IF(Transport!$H$4="Education",Data!AS859,IF(Transport!$H$4="Mixed-use Building",AD862,Data!AB859)))</f>
        <v>0</v>
      </c>
      <c r="L858">
        <f>IF(Transport!$H$4="Multi-unit Residential",Data!L859,IF(Transport!$H$4="Education",Data!AT859,IF(Transport!$H$4="Mixed-use Building",AE862,Data!AC859)))</f>
        <v>0.04</v>
      </c>
      <c r="M858">
        <f>IF(Transport!$H$4="Multi-unit Residential",Data!M859,IF(Transport!$H$4="Education",Data!AU859,IF(Transport!$H$4="Mixed-use Building",AF862,Data!AD859)))</f>
        <v>0.02</v>
      </c>
      <c r="N858">
        <f>IF(Transport!$H$4="Multi-unit Residential",Data!N859,IF(Transport!$H$4="Education",Data!AV859,IF(Transport!$H$4="Mixed-use Building",AG862,Data!AE859)))</f>
        <v>9.2372043694879302</v>
      </c>
      <c r="O858">
        <f>IF(Transport!$H$4="Multi-unit Residential",Data!O859,IF(Transport!$H$4="Education",Data!AW859,IF(Transport!$H$4="Mixed-use Building",AH862,Data!AF859)))</f>
        <v>175.06938339999999</v>
      </c>
      <c r="P858">
        <f>IF(Transport!$H$4="Multi-unit Residential",Data!P859,IF(Transport!$H$4="Education",Data!AX859,IF(Transport!$H$4="Mixed-use Building",AI862,Data!AG859)))</f>
        <v>-38.283553050000002</v>
      </c>
    </row>
    <row r="859" spans="1:16" x14ac:dyDescent="0.55000000000000004">
      <c r="A859">
        <f>IF(Transport!$H$4="Multi-unit Residential",Data!A860,IF(Transport!$H$4="Education",Data!AI860,IF(Transport!$H$4="Mixed-use Building",T863,Data!R860)))</f>
        <v>187200</v>
      </c>
      <c r="B859" t="str">
        <f>IF(Transport!$H$4="Multi-unit Residential",Data!B860,IF(Transport!$H$4="Education",Data!AJ860,IF(Transport!$H$4="Mixed-use Building",U863,Data!S860)))</f>
        <v>Aria</v>
      </c>
      <c r="C859" t="str">
        <f>IF(Transport!$H$4="Multi-unit Residential",Data!C860,IF(Transport!$H$4="Education",Data!AK860,IF(Transport!$H$4="Mixed-use Building",V863,Data!T860)))</f>
        <v>New Zealand</v>
      </c>
      <c r="D859">
        <f>IF(Transport!$H$4="Multi-unit Residential",Data!D860,IF(Transport!$H$4="Education",Data!AL860,IF(Transport!$H$4="Mixed-use Building",W863,Data!U860)))</f>
        <v>0</v>
      </c>
      <c r="E859">
        <f>IF(Transport!$H$4="Multi-unit Residential",Data!E860,IF(Transport!$H$4="Education",Data!AM860,IF(Transport!$H$4="Mixed-use Building",X863,Data!V860)))</f>
        <v>0</v>
      </c>
      <c r="F859">
        <f>IF(Transport!$H$4="Multi-unit Residential",Data!F860,IF(Transport!$H$4="Education",Data!AN860,IF(Transport!$H$4="Mixed-use Building",Y863,Data!W860)))</f>
        <v>0</v>
      </c>
      <c r="G859">
        <f>IF(Transport!$H$4="Multi-unit Residential",Data!G860,IF(Transport!$H$4="Education",Data!AO860,IF(Transport!$H$4="Mixed-use Building",Z863,Data!X860)))</f>
        <v>0</v>
      </c>
      <c r="H859">
        <f>IF(Transport!$H$4="Multi-unit Residential",Data!H860,IF(Transport!$H$4="Education",Data!AP860,IF(Transport!$H$4="Mixed-use Building",AA863,Data!Y860)))</f>
        <v>0.86</v>
      </c>
      <c r="I859">
        <f>IF(Transport!$H$4="Multi-unit Residential",Data!I860,IF(Transport!$H$4="Education",Data!AQ860,IF(Transport!$H$4="Mixed-use Building",AB863,Data!Z860)))</f>
        <v>0.04</v>
      </c>
      <c r="J859">
        <f>IF(Transport!$H$4="Multi-unit Residential",Data!J860,IF(Transport!$H$4="Education",Data!AR860,IF(Transport!$H$4="Mixed-use Building",AC863,Data!AA860)))</f>
        <v>0</v>
      </c>
      <c r="K859">
        <f>IF(Transport!$H$4="Multi-unit Residential",Data!K860,IF(Transport!$H$4="Education",Data!AS860,IF(Transport!$H$4="Mixed-use Building",AD863,Data!AB860)))</f>
        <v>0</v>
      </c>
      <c r="L859">
        <f>IF(Transport!$H$4="Multi-unit Residential",Data!L860,IF(Transport!$H$4="Education",Data!AT860,IF(Transport!$H$4="Mixed-use Building",AE863,Data!AC860)))</f>
        <v>0.1</v>
      </c>
      <c r="M859">
        <f>IF(Transport!$H$4="Multi-unit Residential",Data!M860,IF(Transport!$H$4="Education",Data!AU860,IF(Transport!$H$4="Mixed-use Building",AF863,Data!AD860)))</f>
        <v>0.02</v>
      </c>
      <c r="N859">
        <f>IF(Transport!$H$4="Multi-unit Residential",Data!N860,IF(Transport!$H$4="Education",Data!AV860,IF(Transport!$H$4="Mixed-use Building",AG863,Data!AE860)))</f>
        <v>7.1012621264910996</v>
      </c>
      <c r="O859">
        <f>IF(Transport!$H$4="Multi-unit Residential",Data!O860,IF(Transport!$H$4="Education",Data!AW860,IF(Transport!$H$4="Mixed-use Building",AH863,Data!AF860)))</f>
        <v>175.02022119999901</v>
      </c>
      <c r="P859">
        <f>IF(Transport!$H$4="Multi-unit Residential",Data!P860,IF(Transport!$H$4="Education",Data!AX860,IF(Transport!$H$4="Mixed-use Building",AI863,Data!AG860)))</f>
        <v>-38.542289199999999</v>
      </c>
    </row>
    <row r="860" spans="1:16" x14ac:dyDescent="0.55000000000000004">
      <c r="A860">
        <f>IF(Transport!$H$4="Multi-unit Residential",Data!A861,IF(Transport!$H$4="Education",Data!AI861,IF(Transport!$H$4="Mixed-use Building",T864,Data!R861)))</f>
        <v>187300</v>
      </c>
      <c r="B860" t="str">
        <f>IF(Transport!$H$4="Multi-unit Residential",Data!B861,IF(Transport!$H$4="Education",Data!AJ861,IF(Transport!$H$4="Mixed-use Building",U864,Data!S861)))</f>
        <v>Te Kuiti West</v>
      </c>
      <c r="C860" t="str">
        <f>IF(Transport!$H$4="Multi-unit Residential",Data!C861,IF(Transport!$H$4="Education",Data!AK861,IF(Transport!$H$4="Mixed-use Building",V864,Data!T861)))</f>
        <v>New Zealand</v>
      </c>
      <c r="D860">
        <f>IF(Transport!$H$4="Multi-unit Residential",Data!D861,IF(Transport!$H$4="Education",Data!AL861,IF(Transport!$H$4="Mixed-use Building",W864,Data!U861)))</f>
        <v>0</v>
      </c>
      <c r="E860">
        <f>IF(Transport!$H$4="Multi-unit Residential",Data!E861,IF(Transport!$H$4="Education",Data!AM861,IF(Transport!$H$4="Mixed-use Building",X864,Data!V861)))</f>
        <v>0</v>
      </c>
      <c r="F860">
        <f>IF(Transport!$H$4="Multi-unit Residential",Data!F861,IF(Transport!$H$4="Education",Data!AN861,IF(Transport!$H$4="Mixed-use Building",Y864,Data!W861)))</f>
        <v>0</v>
      </c>
      <c r="G860">
        <f>IF(Transport!$H$4="Multi-unit Residential",Data!G861,IF(Transport!$H$4="Education",Data!AO861,IF(Transport!$H$4="Mixed-use Building",Z864,Data!X861)))</f>
        <v>0</v>
      </c>
      <c r="H860">
        <f>IF(Transport!$H$4="Multi-unit Residential",Data!H861,IF(Transport!$H$4="Education",Data!AP861,IF(Transport!$H$4="Mixed-use Building",AA864,Data!Y861)))</f>
        <v>0.9</v>
      </c>
      <c r="I860">
        <f>IF(Transport!$H$4="Multi-unit Residential",Data!I861,IF(Transport!$H$4="Education",Data!AQ861,IF(Transport!$H$4="Mixed-use Building",AB864,Data!Z861)))</f>
        <v>0.03</v>
      </c>
      <c r="J860">
        <f>IF(Transport!$H$4="Multi-unit Residential",Data!J861,IF(Transport!$H$4="Education",Data!AR861,IF(Transport!$H$4="Mixed-use Building",AC864,Data!AA861)))</f>
        <v>0</v>
      </c>
      <c r="K860">
        <f>IF(Transport!$H$4="Multi-unit Residential",Data!K861,IF(Transport!$H$4="Education",Data!AS861,IF(Transport!$H$4="Mixed-use Building",AD864,Data!AB861)))</f>
        <v>0</v>
      </c>
      <c r="L860">
        <f>IF(Transport!$H$4="Multi-unit Residential",Data!L861,IF(Transport!$H$4="Education",Data!AT861,IF(Transport!$H$4="Mixed-use Building",AE864,Data!AC861)))</f>
        <v>7.0000000000000007E-2</v>
      </c>
      <c r="M860">
        <f>IF(Transport!$H$4="Multi-unit Residential",Data!M861,IF(Transport!$H$4="Education",Data!AU861,IF(Transport!$H$4="Mixed-use Building",AF864,Data!AD861)))</f>
        <v>0.02</v>
      </c>
      <c r="N860">
        <f>IF(Transport!$H$4="Multi-unit Residential",Data!N861,IF(Transport!$H$4="Education",Data!AV861,IF(Transport!$H$4="Mixed-use Building",AG864,Data!AE861)))</f>
        <v>7.0586042452434103</v>
      </c>
      <c r="O860">
        <f>IF(Transport!$H$4="Multi-unit Residential",Data!O861,IF(Transport!$H$4="Education",Data!AW861,IF(Transport!$H$4="Mixed-use Building",AH864,Data!AF861)))</f>
        <v>175.16019030000001</v>
      </c>
      <c r="P860">
        <f>IF(Transport!$H$4="Multi-unit Residential",Data!P861,IF(Transport!$H$4="Education",Data!AX861,IF(Transport!$H$4="Mixed-use Building",AI864,Data!AG861)))</f>
        <v>-38.336398940000002</v>
      </c>
    </row>
    <row r="861" spans="1:16" x14ac:dyDescent="0.55000000000000004">
      <c r="A861">
        <f>IF(Transport!$H$4="Multi-unit Residential",Data!A862,IF(Transport!$H$4="Education",Data!AI862,IF(Transport!$H$4="Mixed-use Building",T865,Data!R862)))</f>
        <v>187400</v>
      </c>
      <c r="B861" t="str">
        <f>IF(Transport!$H$4="Multi-unit Residential",Data!B862,IF(Transport!$H$4="Education",Data!AJ862,IF(Transport!$H$4="Mixed-use Building",U865,Data!S862)))</f>
        <v>Te Kuiti East</v>
      </c>
      <c r="C861" t="str">
        <f>IF(Transport!$H$4="Multi-unit Residential",Data!C862,IF(Transport!$H$4="Education",Data!AK862,IF(Transport!$H$4="Mixed-use Building",V865,Data!T862)))</f>
        <v>New Zealand</v>
      </c>
      <c r="D861">
        <f>IF(Transport!$H$4="Multi-unit Residential",Data!D862,IF(Transport!$H$4="Education",Data!AL862,IF(Transport!$H$4="Mixed-use Building",W865,Data!U862)))</f>
        <v>0</v>
      </c>
      <c r="E861">
        <f>IF(Transport!$H$4="Multi-unit Residential",Data!E862,IF(Transport!$H$4="Education",Data!AM862,IF(Transport!$H$4="Mixed-use Building",X865,Data!V862)))</f>
        <v>0</v>
      </c>
      <c r="F861">
        <f>IF(Transport!$H$4="Multi-unit Residential",Data!F862,IF(Transport!$H$4="Education",Data!AN862,IF(Transport!$H$4="Mixed-use Building",Y865,Data!W862)))</f>
        <v>0</v>
      </c>
      <c r="G861">
        <f>IF(Transport!$H$4="Multi-unit Residential",Data!G862,IF(Transport!$H$4="Education",Data!AO862,IF(Transport!$H$4="Mixed-use Building",Z865,Data!X862)))</f>
        <v>0</v>
      </c>
      <c r="H861">
        <f>IF(Transport!$H$4="Multi-unit Residential",Data!H862,IF(Transport!$H$4="Education",Data!AP862,IF(Transport!$H$4="Mixed-use Building",AA865,Data!Y862)))</f>
        <v>0.85</v>
      </c>
      <c r="I861">
        <f>IF(Transport!$H$4="Multi-unit Residential",Data!I862,IF(Transport!$H$4="Education",Data!AQ862,IF(Transport!$H$4="Mixed-use Building",AB865,Data!Z862)))</f>
        <v>0.06</v>
      </c>
      <c r="J861">
        <f>IF(Transport!$H$4="Multi-unit Residential",Data!J862,IF(Transport!$H$4="Education",Data!AR862,IF(Transport!$H$4="Mixed-use Building",AC865,Data!AA862)))</f>
        <v>0</v>
      </c>
      <c r="K861">
        <f>IF(Transport!$H$4="Multi-unit Residential",Data!K862,IF(Transport!$H$4="Education",Data!AS862,IF(Transport!$H$4="Mixed-use Building",AD865,Data!AB862)))</f>
        <v>0.02</v>
      </c>
      <c r="L861">
        <f>IF(Transport!$H$4="Multi-unit Residential",Data!L862,IF(Transport!$H$4="Education",Data!AT862,IF(Transport!$H$4="Mixed-use Building",AE865,Data!AC862)))</f>
        <v>7.0000000000000007E-2</v>
      </c>
      <c r="M861">
        <f>IF(Transport!$H$4="Multi-unit Residential",Data!M862,IF(Transport!$H$4="Education",Data!AU862,IF(Transport!$H$4="Mixed-use Building",AF865,Data!AD862)))</f>
        <v>0.02</v>
      </c>
      <c r="N861">
        <f>IF(Transport!$H$4="Multi-unit Residential",Data!N862,IF(Transport!$H$4="Education",Data!AV862,IF(Transport!$H$4="Mixed-use Building",AG865,Data!AE862)))</f>
        <v>5.3427745220701297</v>
      </c>
      <c r="O861">
        <f>IF(Transport!$H$4="Multi-unit Residential",Data!O862,IF(Transport!$H$4="Education",Data!AW862,IF(Transport!$H$4="Mixed-use Building",AH865,Data!AF862)))</f>
        <v>175.17501419999999</v>
      </c>
      <c r="P861">
        <f>IF(Transport!$H$4="Multi-unit Residential",Data!P862,IF(Transport!$H$4="Education",Data!AX862,IF(Transport!$H$4="Mixed-use Building",AI865,Data!AG862)))</f>
        <v>-38.334229540000003</v>
      </c>
    </row>
    <row r="862" spans="1:16" x14ac:dyDescent="0.55000000000000004">
      <c r="A862">
        <f>IF(Transport!$H$4="Multi-unit Residential",Data!A863,IF(Transport!$H$4="Education",Data!AI863,IF(Transport!$H$4="Mixed-use Building",T866,Data!R863)))</f>
        <v>187500</v>
      </c>
      <c r="B862" t="str">
        <f>IF(Transport!$H$4="Multi-unit Residential",Data!B863,IF(Transport!$H$4="Education",Data!AJ863,IF(Transport!$H$4="Mixed-use Building",U866,Data!S863)))</f>
        <v>Waipa Valley</v>
      </c>
      <c r="C862" t="str">
        <f>IF(Transport!$H$4="Multi-unit Residential",Data!C863,IF(Transport!$H$4="Education",Data!AK863,IF(Transport!$H$4="Mixed-use Building",V866,Data!T863)))</f>
        <v>New Zealand</v>
      </c>
      <c r="D862">
        <f>IF(Transport!$H$4="Multi-unit Residential",Data!D863,IF(Transport!$H$4="Education",Data!AL863,IF(Transport!$H$4="Mixed-use Building",W866,Data!U863)))</f>
        <v>0</v>
      </c>
      <c r="E862">
        <f>IF(Transport!$H$4="Multi-unit Residential",Data!E863,IF(Transport!$H$4="Education",Data!AM863,IF(Transport!$H$4="Mixed-use Building",X866,Data!V863)))</f>
        <v>0</v>
      </c>
      <c r="F862">
        <f>IF(Transport!$H$4="Multi-unit Residential",Data!F863,IF(Transport!$H$4="Education",Data!AN863,IF(Transport!$H$4="Mixed-use Building",Y866,Data!W863)))</f>
        <v>0</v>
      </c>
      <c r="G862">
        <f>IF(Transport!$H$4="Multi-unit Residential",Data!G863,IF(Transport!$H$4="Education",Data!AO863,IF(Transport!$H$4="Mixed-use Building",Z866,Data!X863)))</f>
        <v>0</v>
      </c>
      <c r="H862">
        <f>IF(Transport!$H$4="Multi-unit Residential",Data!H863,IF(Transport!$H$4="Education",Data!AP863,IF(Transport!$H$4="Mixed-use Building",AA866,Data!Y863)))</f>
        <v>0.85</v>
      </c>
      <c r="I862">
        <f>IF(Transport!$H$4="Multi-unit Residential",Data!I863,IF(Transport!$H$4="Education",Data!AQ863,IF(Transport!$H$4="Mixed-use Building",AB866,Data!Z863)))</f>
        <v>0.06</v>
      </c>
      <c r="J862">
        <f>IF(Transport!$H$4="Multi-unit Residential",Data!J863,IF(Transport!$H$4="Education",Data!AR863,IF(Transport!$H$4="Mixed-use Building",AC866,Data!AA863)))</f>
        <v>0</v>
      </c>
      <c r="K862">
        <f>IF(Transport!$H$4="Multi-unit Residential",Data!K863,IF(Transport!$H$4="Education",Data!AS863,IF(Transport!$H$4="Mixed-use Building",AD866,Data!AB863)))</f>
        <v>0</v>
      </c>
      <c r="L862">
        <f>IF(Transport!$H$4="Multi-unit Residential",Data!L863,IF(Transport!$H$4="Education",Data!AT863,IF(Transport!$H$4="Mixed-use Building",AE866,Data!AC863)))</f>
        <v>0.09</v>
      </c>
      <c r="M862">
        <f>IF(Transport!$H$4="Multi-unit Residential",Data!M863,IF(Transport!$H$4="Education",Data!AU863,IF(Transport!$H$4="Mixed-use Building",AF866,Data!AD863)))</f>
        <v>0.02</v>
      </c>
      <c r="N862">
        <f>IF(Transport!$H$4="Multi-unit Residential",Data!N863,IF(Transport!$H$4="Education",Data!AV863,IF(Transport!$H$4="Mixed-use Building",AG866,Data!AE863)))</f>
        <v>8.1528372353008596</v>
      </c>
      <c r="O862">
        <f>IF(Transport!$H$4="Multi-unit Residential",Data!O863,IF(Transport!$H$4="Education",Data!AW863,IF(Transport!$H$4="Mixed-use Building",AH866,Data!AF863)))</f>
        <v>175.2765737</v>
      </c>
      <c r="P862">
        <f>IF(Transport!$H$4="Multi-unit Residential",Data!P863,IF(Transport!$H$4="Education",Data!AX863,IF(Transport!$H$4="Mixed-use Building",AI866,Data!AG863)))</f>
        <v>-38.458393270000002</v>
      </c>
    </row>
    <row r="863" spans="1:16" x14ac:dyDescent="0.55000000000000004">
      <c r="A863">
        <f>IF(Transport!$H$4="Multi-unit Residential",Data!A864,IF(Transport!$H$4="Education",Data!AI864,IF(Transport!$H$4="Mixed-use Building",T867,Data!R864)))</f>
        <v>187600</v>
      </c>
      <c r="B863" t="str">
        <f>IF(Transport!$H$4="Multi-unit Residential",Data!B864,IF(Transport!$H$4="Education",Data!AJ864,IF(Transport!$H$4="Mixed-use Building",U867,Data!S864)))</f>
        <v>Tiroa</v>
      </c>
      <c r="C863" t="str">
        <f>IF(Transport!$H$4="Multi-unit Residential",Data!C864,IF(Transport!$H$4="Education",Data!AK864,IF(Transport!$H$4="Mixed-use Building",V867,Data!T864)))</f>
        <v>New Zealand</v>
      </c>
      <c r="D863">
        <f>IF(Transport!$H$4="Multi-unit Residential",Data!D864,IF(Transport!$H$4="Education",Data!AL864,IF(Transport!$H$4="Mixed-use Building",W867,Data!U864)))</f>
        <v>0</v>
      </c>
      <c r="E863">
        <f>IF(Transport!$H$4="Multi-unit Residential",Data!E864,IF(Transport!$H$4="Education",Data!AM864,IF(Transport!$H$4="Mixed-use Building",X867,Data!V864)))</f>
        <v>0</v>
      </c>
      <c r="F863">
        <f>IF(Transport!$H$4="Multi-unit Residential",Data!F864,IF(Transport!$H$4="Education",Data!AN864,IF(Transport!$H$4="Mixed-use Building",Y867,Data!W864)))</f>
        <v>0</v>
      </c>
      <c r="G863">
        <f>IF(Transport!$H$4="Multi-unit Residential",Data!G864,IF(Transport!$H$4="Education",Data!AO864,IF(Transport!$H$4="Mixed-use Building",Z867,Data!X864)))</f>
        <v>0</v>
      </c>
      <c r="H863">
        <f>IF(Transport!$H$4="Multi-unit Residential",Data!H864,IF(Transport!$H$4="Education",Data!AP864,IF(Transport!$H$4="Mixed-use Building",AA867,Data!Y864)))</f>
        <v>0.88</v>
      </c>
      <c r="I863">
        <f>IF(Transport!$H$4="Multi-unit Residential",Data!I864,IF(Transport!$H$4="Education",Data!AQ864,IF(Transport!$H$4="Mixed-use Building",AB867,Data!Z864)))</f>
        <v>0.12</v>
      </c>
      <c r="J863">
        <f>IF(Transport!$H$4="Multi-unit Residential",Data!J864,IF(Transport!$H$4="Education",Data!AR864,IF(Transport!$H$4="Mixed-use Building",AC867,Data!AA864)))</f>
        <v>0</v>
      </c>
      <c r="K863">
        <f>IF(Transport!$H$4="Multi-unit Residential",Data!K864,IF(Transport!$H$4="Education",Data!AS864,IF(Transport!$H$4="Mixed-use Building",AD867,Data!AB864)))</f>
        <v>0</v>
      </c>
      <c r="L863">
        <f>IF(Transport!$H$4="Multi-unit Residential",Data!L864,IF(Transport!$H$4="Education",Data!AT864,IF(Transport!$H$4="Mixed-use Building",AE867,Data!AC864)))</f>
        <v>0</v>
      </c>
      <c r="M863">
        <f>IF(Transport!$H$4="Multi-unit Residential",Data!M864,IF(Transport!$H$4="Education",Data!AU864,IF(Transport!$H$4="Mixed-use Building",AF867,Data!AD864)))</f>
        <v>0.02</v>
      </c>
      <c r="N863">
        <f>IF(Transport!$H$4="Multi-unit Residential",Data!N864,IF(Transport!$H$4="Education",Data!AV864,IF(Transport!$H$4="Mixed-use Building",AG867,Data!AE864)))</f>
        <v>28.749581928156001</v>
      </c>
      <c r="O863">
        <f>IF(Transport!$H$4="Multi-unit Residential",Data!O864,IF(Transport!$H$4="Education",Data!AW864,IF(Transport!$H$4="Mixed-use Building",AH867,Data!AF864)))</f>
        <v>175.52421580000001</v>
      </c>
      <c r="P863">
        <f>IF(Transport!$H$4="Multi-unit Residential",Data!P864,IF(Transport!$H$4="Education",Data!AX864,IF(Transport!$H$4="Mixed-use Building",AI867,Data!AG864)))</f>
        <v>-38.533743680000001</v>
      </c>
    </row>
    <row r="864" spans="1:16" x14ac:dyDescent="0.55000000000000004">
      <c r="A864">
        <f>IF(Transport!$H$4="Multi-unit Residential",Data!A865,IF(Transport!$H$4="Education",Data!AI865,IF(Transport!$H$4="Mixed-use Building",T868,Data!R865)))</f>
        <v>187700</v>
      </c>
      <c r="B864" t="str">
        <f>IF(Transport!$H$4="Multi-unit Residential",Data!B865,IF(Transport!$H$4="Education",Data!AJ865,IF(Transport!$H$4="Mixed-use Building",U868,Data!S865)))</f>
        <v>Marotiri</v>
      </c>
      <c r="C864" t="str">
        <f>IF(Transport!$H$4="Multi-unit Residential",Data!C865,IF(Transport!$H$4="Education",Data!AK865,IF(Transport!$H$4="Mixed-use Building",V868,Data!T865)))</f>
        <v>New Zealand</v>
      </c>
      <c r="D864">
        <f>IF(Transport!$H$4="Multi-unit Residential",Data!D865,IF(Transport!$H$4="Education",Data!AL865,IF(Transport!$H$4="Mixed-use Building",W868,Data!U865)))</f>
        <v>0</v>
      </c>
      <c r="E864">
        <f>IF(Transport!$H$4="Multi-unit Residential",Data!E865,IF(Transport!$H$4="Education",Data!AM865,IF(Transport!$H$4="Mixed-use Building",X868,Data!V865)))</f>
        <v>0</v>
      </c>
      <c r="F864">
        <f>IF(Transport!$H$4="Multi-unit Residential",Data!F865,IF(Transport!$H$4="Education",Data!AN865,IF(Transport!$H$4="Mixed-use Building",Y868,Data!W865)))</f>
        <v>0</v>
      </c>
      <c r="G864">
        <f>IF(Transport!$H$4="Multi-unit Residential",Data!G865,IF(Transport!$H$4="Education",Data!AO865,IF(Transport!$H$4="Mixed-use Building",Z868,Data!X865)))</f>
        <v>0</v>
      </c>
      <c r="H864">
        <f>IF(Transport!$H$4="Multi-unit Residential",Data!H865,IF(Transport!$H$4="Education",Data!AP865,IF(Transport!$H$4="Mixed-use Building",AA868,Data!Y865)))</f>
        <v>0.88</v>
      </c>
      <c r="I864">
        <f>IF(Transport!$H$4="Multi-unit Residential",Data!I865,IF(Transport!$H$4="Education",Data!AQ865,IF(Transport!$H$4="Mixed-use Building",AB868,Data!Z865)))</f>
        <v>0.03</v>
      </c>
      <c r="J864">
        <f>IF(Transport!$H$4="Multi-unit Residential",Data!J865,IF(Transport!$H$4="Education",Data!AR865,IF(Transport!$H$4="Mixed-use Building",AC868,Data!AA865)))</f>
        <v>0</v>
      </c>
      <c r="K864">
        <f>IF(Transport!$H$4="Multi-unit Residential",Data!K865,IF(Transport!$H$4="Education",Data!AS865,IF(Transport!$H$4="Mixed-use Building",AD868,Data!AB865)))</f>
        <v>0</v>
      </c>
      <c r="L864">
        <f>IF(Transport!$H$4="Multi-unit Residential",Data!L865,IF(Transport!$H$4="Education",Data!AT865,IF(Transport!$H$4="Mixed-use Building",AE868,Data!AC865)))</f>
        <v>0.09</v>
      </c>
      <c r="M864">
        <f>IF(Transport!$H$4="Multi-unit Residential",Data!M865,IF(Transport!$H$4="Education",Data!AU865,IF(Transport!$H$4="Mixed-use Building",AF868,Data!AD865)))</f>
        <v>0.02</v>
      </c>
      <c r="N864">
        <f>IF(Transport!$H$4="Multi-unit Residential",Data!N865,IF(Transport!$H$4="Education",Data!AV865,IF(Transport!$H$4="Mixed-use Building",AG868,Data!AE865)))</f>
        <v>8.2153993355064294</v>
      </c>
      <c r="O864">
        <f>IF(Transport!$H$4="Multi-unit Residential",Data!O865,IF(Transport!$H$4="Education",Data!AW865,IF(Transport!$H$4="Mixed-use Building",AH868,Data!AF865)))</f>
        <v>175.78064219999999</v>
      </c>
      <c r="P864">
        <f>IF(Transport!$H$4="Multi-unit Residential",Data!P865,IF(Transport!$H$4="Education",Data!AX865,IF(Transport!$H$4="Mixed-use Building",AI868,Data!AG865)))</f>
        <v>-38.512143770000002</v>
      </c>
    </row>
    <row r="865" spans="1:16" x14ac:dyDescent="0.55000000000000004">
      <c r="A865">
        <f>IF(Transport!$H$4="Multi-unit Residential",Data!A866,IF(Transport!$H$4="Education",Data!AI866,IF(Transport!$H$4="Mixed-use Building",T869,Data!R866)))</f>
        <v>187800</v>
      </c>
      <c r="B865" t="str">
        <f>IF(Transport!$H$4="Multi-unit Residential",Data!B866,IF(Transport!$H$4="Education",Data!AJ866,IF(Transport!$H$4="Mixed-use Building",U869,Data!S866)))</f>
        <v>Ohakuri</v>
      </c>
      <c r="C865" t="str">
        <f>IF(Transport!$H$4="Multi-unit Residential",Data!C866,IF(Transport!$H$4="Education",Data!AK866,IF(Transport!$H$4="Mixed-use Building",V869,Data!T866)))</f>
        <v>New Zealand</v>
      </c>
      <c r="D865">
        <f>IF(Transport!$H$4="Multi-unit Residential",Data!D866,IF(Transport!$H$4="Education",Data!AL866,IF(Transport!$H$4="Mixed-use Building",W869,Data!U866)))</f>
        <v>0</v>
      </c>
      <c r="E865">
        <f>IF(Transport!$H$4="Multi-unit Residential",Data!E866,IF(Transport!$H$4="Education",Data!AM866,IF(Transport!$H$4="Mixed-use Building",X869,Data!V866)))</f>
        <v>0</v>
      </c>
      <c r="F865">
        <f>IF(Transport!$H$4="Multi-unit Residential",Data!F866,IF(Transport!$H$4="Education",Data!AN866,IF(Transport!$H$4="Mixed-use Building",Y869,Data!W866)))</f>
        <v>0</v>
      </c>
      <c r="G865">
        <f>IF(Transport!$H$4="Multi-unit Residential",Data!G866,IF(Transport!$H$4="Education",Data!AO866,IF(Transport!$H$4="Mixed-use Building",Z869,Data!X866)))</f>
        <v>0</v>
      </c>
      <c r="H865">
        <f>IF(Transport!$H$4="Multi-unit Residential",Data!H866,IF(Transport!$H$4="Education",Data!AP866,IF(Transport!$H$4="Mixed-use Building",AA869,Data!Y866)))</f>
        <v>0.96</v>
      </c>
      <c r="I865">
        <f>IF(Transport!$H$4="Multi-unit Residential",Data!I866,IF(Transport!$H$4="Education",Data!AQ866,IF(Transport!$H$4="Mixed-use Building",AB869,Data!Z866)))</f>
        <v>0.04</v>
      </c>
      <c r="J865">
        <f>IF(Transport!$H$4="Multi-unit Residential",Data!J866,IF(Transport!$H$4="Education",Data!AR866,IF(Transport!$H$4="Mixed-use Building",AC869,Data!AA866)))</f>
        <v>0</v>
      </c>
      <c r="K865">
        <f>IF(Transport!$H$4="Multi-unit Residential",Data!K866,IF(Transport!$H$4="Education",Data!AS866,IF(Transport!$H$4="Mixed-use Building",AD869,Data!AB866)))</f>
        <v>0</v>
      </c>
      <c r="L865">
        <f>IF(Transport!$H$4="Multi-unit Residential",Data!L866,IF(Transport!$H$4="Education",Data!AT866,IF(Transport!$H$4="Mixed-use Building",AE869,Data!AC866)))</f>
        <v>0</v>
      </c>
      <c r="M865">
        <f>IF(Transport!$H$4="Multi-unit Residential",Data!M866,IF(Transport!$H$4="Education",Data!AU866,IF(Transport!$H$4="Mixed-use Building",AF869,Data!AD866)))</f>
        <v>0.02</v>
      </c>
      <c r="N865">
        <f>IF(Transport!$H$4="Multi-unit Residential",Data!N866,IF(Transport!$H$4="Education",Data!AV866,IF(Transport!$H$4="Mixed-use Building",AG869,Data!AE866)))</f>
        <v>10.742204880075301</v>
      </c>
      <c r="O865">
        <f>IF(Transport!$H$4="Multi-unit Residential",Data!O866,IF(Transport!$H$4="Education",Data!AW866,IF(Transport!$H$4="Mixed-use Building",AH869,Data!AF866)))</f>
        <v>176.09477749999999</v>
      </c>
      <c r="P865">
        <f>IF(Transport!$H$4="Multi-unit Residential",Data!P866,IF(Transport!$H$4="Education",Data!AX866,IF(Transport!$H$4="Mixed-use Building",AI869,Data!AG866)))</f>
        <v>-38.52137003</v>
      </c>
    </row>
    <row r="866" spans="1:16" x14ac:dyDescent="0.55000000000000004">
      <c r="A866">
        <f>IF(Transport!$H$4="Multi-unit Residential",Data!A867,IF(Transport!$H$4="Education",Data!AI867,IF(Transport!$H$4="Mixed-use Building",T870,Data!R867)))</f>
        <v>187900</v>
      </c>
      <c r="B866" t="str">
        <f>IF(Transport!$H$4="Multi-unit Residential",Data!B867,IF(Transport!$H$4="Education",Data!AJ867,IF(Transport!$H$4="Mixed-use Building",U870,Data!S867)))</f>
        <v>Lake Taupo Bays</v>
      </c>
      <c r="C866" t="str">
        <f>IF(Transport!$H$4="Multi-unit Residential",Data!C867,IF(Transport!$H$4="Education",Data!AK867,IF(Transport!$H$4="Mixed-use Building",V870,Data!T867)))</f>
        <v>New Zealand</v>
      </c>
      <c r="D866">
        <f>IF(Transport!$H$4="Multi-unit Residential",Data!D867,IF(Transport!$H$4="Education",Data!AL867,IF(Transport!$H$4="Mixed-use Building",W870,Data!U867)))</f>
        <v>0</v>
      </c>
      <c r="E866">
        <f>IF(Transport!$H$4="Multi-unit Residential",Data!E867,IF(Transport!$H$4="Education",Data!AM867,IF(Transport!$H$4="Mixed-use Building",X870,Data!V867)))</f>
        <v>0</v>
      </c>
      <c r="F866">
        <f>IF(Transport!$H$4="Multi-unit Residential",Data!F867,IF(Transport!$H$4="Education",Data!AN867,IF(Transport!$H$4="Mixed-use Building",Y870,Data!W867)))</f>
        <v>0</v>
      </c>
      <c r="G866">
        <f>IF(Transport!$H$4="Multi-unit Residential",Data!G867,IF(Transport!$H$4="Education",Data!AO867,IF(Transport!$H$4="Mixed-use Building",Z870,Data!X867)))</f>
        <v>0</v>
      </c>
      <c r="H866">
        <f>IF(Transport!$H$4="Multi-unit Residential",Data!H867,IF(Transport!$H$4="Education",Data!AP867,IF(Transport!$H$4="Mixed-use Building",AA870,Data!Y867)))</f>
        <v>0.84</v>
      </c>
      <c r="I866">
        <f>IF(Transport!$H$4="Multi-unit Residential",Data!I867,IF(Transport!$H$4="Education",Data!AQ867,IF(Transport!$H$4="Mixed-use Building",AB870,Data!Z867)))</f>
        <v>0.05</v>
      </c>
      <c r="J866">
        <f>IF(Transport!$H$4="Multi-unit Residential",Data!J867,IF(Transport!$H$4="Education",Data!AR867,IF(Transport!$H$4="Mixed-use Building",AC870,Data!AA867)))</f>
        <v>0</v>
      </c>
      <c r="K866">
        <f>IF(Transport!$H$4="Multi-unit Residential",Data!K867,IF(Transport!$H$4="Education",Data!AS867,IF(Transport!$H$4="Mixed-use Building",AD870,Data!AB867)))</f>
        <v>0</v>
      </c>
      <c r="L866">
        <f>IF(Transport!$H$4="Multi-unit Residential",Data!L867,IF(Transport!$H$4="Education",Data!AT867,IF(Transport!$H$4="Mixed-use Building",AE870,Data!AC867)))</f>
        <v>0.11</v>
      </c>
      <c r="M866">
        <f>IF(Transport!$H$4="Multi-unit Residential",Data!M867,IF(Transport!$H$4="Education",Data!AU867,IF(Transport!$H$4="Mixed-use Building",AF870,Data!AD867)))</f>
        <v>0.02</v>
      </c>
      <c r="N866">
        <f>IF(Transport!$H$4="Multi-unit Residential",Data!N867,IF(Transport!$H$4="Education",Data!AV867,IF(Transport!$H$4="Mixed-use Building",AG870,Data!AE867)))</f>
        <v>13.068750475033699</v>
      </c>
      <c r="O866">
        <f>IF(Transport!$H$4="Multi-unit Residential",Data!O867,IF(Transport!$H$4="Education",Data!AW867,IF(Transport!$H$4="Mixed-use Building",AH870,Data!AF867)))</f>
        <v>175.73119169999899</v>
      </c>
      <c r="P866">
        <f>IF(Transport!$H$4="Multi-unit Residential",Data!P867,IF(Transport!$H$4="Education",Data!AX867,IF(Transport!$H$4="Mixed-use Building",AI870,Data!AG867)))</f>
        <v>-38.87113196</v>
      </c>
    </row>
    <row r="867" spans="1:16" x14ac:dyDescent="0.55000000000000004">
      <c r="A867">
        <f>IF(Transport!$H$4="Multi-unit Residential",Data!A868,IF(Transport!$H$4="Education",Data!AI868,IF(Transport!$H$4="Mixed-use Building",T871,Data!R868)))</f>
        <v>188000</v>
      </c>
      <c r="B867" t="str">
        <f>IF(Transport!$H$4="Multi-unit Residential",Data!B868,IF(Transport!$H$4="Education",Data!AJ868,IF(Transport!$H$4="Mixed-use Building",U871,Data!S868)))</f>
        <v>Mapara</v>
      </c>
      <c r="C867" t="str">
        <f>IF(Transport!$H$4="Multi-unit Residential",Data!C868,IF(Transport!$H$4="Education",Data!AK868,IF(Transport!$H$4="Mixed-use Building",V871,Data!T868)))</f>
        <v>New Zealand</v>
      </c>
      <c r="D867">
        <f>IF(Transport!$H$4="Multi-unit Residential",Data!D868,IF(Transport!$H$4="Education",Data!AL868,IF(Transport!$H$4="Mixed-use Building",W871,Data!U868)))</f>
        <v>0</v>
      </c>
      <c r="E867">
        <f>IF(Transport!$H$4="Multi-unit Residential",Data!E868,IF(Transport!$H$4="Education",Data!AM868,IF(Transport!$H$4="Mixed-use Building",X871,Data!V868)))</f>
        <v>0</v>
      </c>
      <c r="F867">
        <f>IF(Transport!$H$4="Multi-unit Residential",Data!F868,IF(Transport!$H$4="Education",Data!AN868,IF(Transport!$H$4="Mixed-use Building",Y871,Data!W868)))</f>
        <v>0</v>
      </c>
      <c r="G867">
        <f>IF(Transport!$H$4="Multi-unit Residential",Data!G868,IF(Transport!$H$4="Education",Data!AO868,IF(Transport!$H$4="Mixed-use Building",Z871,Data!X868)))</f>
        <v>0</v>
      </c>
      <c r="H867">
        <f>IF(Transport!$H$4="Multi-unit Residential",Data!H868,IF(Transport!$H$4="Education",Data!AP868,IF(Transport!$H$4="Mixed-use Building",AA871,Data!Y868)))</f>
        <v>1</v>
      </c>
      <c r="I867">
        <f>IF(Transport!$H$4="Multi-unit Residential",Data!I868,IF(Transport!$H$4="Education",Data!AQ868,IF(Transport!$H$4="Mixed-use Building",AB871,Data!Z868)))</f>
        <v>0</v>
      </c>
      <c r="J867">
        <f>IF(Transport!$H$4="Multi-unit Residential",Data!J868,IF(Transport!$H$4="Education",Data!AR868,IF(Transport!$H$4="Mixed-use Building",AC871,Data!AA868)))</f>
        <v>0</v>
      </c>
      <c r="K867">
        <f>IF(Transport!$H$4="Multi-unit Residential",Data!K868,IF(Transport!$H$4="Education",Data!AS868,IF(Transport!$H$4="Mixed-use Building",AD871,Data!AB868)))</f>
        <v>0</v>
      </c>
      <c r="L867">
        <f>IF(Transport!$H$4="Multi-unit Residential",Data!L868,IF(Transport!$H$4="Education",Data!AT868,IF(Transport!$H$4="Mixed-use Building",AE871,Data!AC868)))</f>
        <v>0</v>
      </c>
      <c r="M867">
        <f>IF(Transport!$H$4="Multi-unit Residential",Data!M868,IF(Transport!$H$4="Education",Data!AU868,IF(Transport!$H$4="Mixed-use Building",AF871,Data!AD868)))</f>
        <v>0.02</v>
      </c>
      <c r="N867">
        <f>IF(Transport!$H$4="Multi-unit Residential",Data!N868,IF(Transport!$H$4="Education",Data!AV868,IF(Transport!$H$4="Mixed-use Building",AG871,Data!AE868)))</f>
        <v>6.8485854242899</v>
      </c>
      <c r="O867">
        <f>IF(Transport!$H$4="Multi-unit Residential",Data!O868,IF(Transport!$H$4="Education",Data!AW868,IF(Transport!$H$4="Mixed-use Building",AH871,Data!AF868)))</f>
        <v>175.97695919999899</v>
      </c>
      <c r="P867">
        <f>IF(Transport!$H$4="Multi-unit Residential",Data!P868,IF(Transport!$H$4="Education",Data!AX868,IF(Transport!$H$4="Mixed-use Building",AI871,Data!AG868)))</f>
        <v>-38.654454710000003</v>
      </c>
    </row>
    <row r="868" spans="1:16" x14ac:dyDescent="0.55000000000000004">
      <c r="A868">
        <f>IF(Transport!$H$4="Multi-unit Residential",Data!A869,IF(Transport!$H$4="Education",Data!AI869,IF(Transport!$H$4="Mixed-use Building",T872,Data!R869)))</f>
        <v>188200</v>
      </c>
      <c r="B868" t="str">
        <f>IF(Transport!$H$4="Multi-unit Residential",Data!B869,IF(Transport!$H$4="Education",Data!AJ869,IF(Transport!$H$4="Mixed-use Building",U872,Data!S869)))</f>
        <v>Wairakei-Broadlands</v>
      </c>
      <c r="C868" t="str">
        <f>IF(Transport!$H$4="Multi-unit Residential",Data!C869,IF(Transport!$H$4="Education",Data!AK869,IF(Transport!$H$4="Mixed-use Building",V872,Data!T869)))</f>
        <v>New Zealand</v>
      </c>
      <c r="D868">
        <f>IF(Transport!$H$4="Multi-unit Residential",Data!D869,IF(Transport!$H$4="Education",Data!AL869,IF(Transport!$H$4="Mixed-use Building",W872,Data!U869)))</f>
        <v>0</v>
      </c>
      <c r="E868">
        <f>IF(Transport!$H$4="Multi-unit Residential",Data!E869,IF(Transport!$H$4="Education",Data!AM869,IF(Transport!$H$4="Mixed-use Building",X872,Data!V869)))</f>
        <v>0</v>
      </c>
      <c r="F868">
        <f>IF(Transport!$H$4="Multi-unit Residential",Data!F869,IF(Transport!$H$4="Education",Data!AN869,IF(Transport!$H$4="Mixed-use Building",Y872,Data!W869)))</f>
        <v>0</v>
      </c>
      <c r="G868">
        <f>IF(Transport!$H$4="Multi-unit Residential",Data!G869,IF(Transport!$H$4="Education",Data!AO869,IF(Transport!$H$4="Mixed-use Building",Z872,Data!X869)))</f>
        <v>0</v>
      </c>
      <c r="H868">
        <f>IF(Transport!$H$4="Multi-unit Residential",Data!H869,IF(Transport!$H$4="Education",Data!AP869,IF(Transport!$H$4="Mixed-use Building",AA872,Data!Y869)))</f>
        <v>0.96</v>
      </c>
      <c r="I868">
        <f>IF(Transport!$H$4="Multi-unit Residential",Data!I869,IF(Transport!$H$4="Education",Data!AQ869,IF(Transport!$H$4="Mixed-use Building",AB872,Data!Z869)))</f>
        <v>0.01</v>
      </c>
      <c r="J868">
        <f>IF(Transport!$H$4="Multi-unit Residential",Data!J869,IF(Transport!$H$4="Education",Data!AR869,IF(Transport!$H$4="Mixed-use Building",AC872,Data!AA869)))</f>
        <v>0</v>
      </c>
      <c r="K868">
        <f>IF(Transport!$H$4="Multi-unit Residential",Data!K869,IF(Transport!$H$4="Education",Data!AS869,IF(Transport!$H$4="Mixed-use Building",AD872,Data!AB869)))</f>
        <v>0</v>
      </c>
      <c r="L868">
        <f>IF(Transport!$H$4="Multi-unit Residential",Data!L869,IF(Transport!$H$4="Education",Data!AT869,IF(Transport!$H$4="Mixed-use Building",AE872,Data!AC869)))</f>
        <v>0.03</v>
      </c>
      <c r="M868">
        <f>IF(Transport!$H$4="Multi-unit Residential",Data!M869,IF(Transport!$H$4="Education",Data!AU869,IF(Transport!$H$4="Mixed-use Building",AF872,Data!AD869)))</f>
        <v>0.02</v>
      </c>
      <c r="N868">
        <f>IF(Transport!$H$4="Multi-unit Residential",Data!N869,IF(Transport!$H$4="Education",Data!AV869,IF(Transport!$H$4="Mixed-use Building",AG872,Data!AE869)))</f>
        <v>17.276064442143198</v>
      </c>
      <c r="O868">
        <f>IF(Transport!$H$4="Multi-unit Residential",Data!O869,IF(Transport!$H$4="Education",Data!AW869,IF(Transport!$H$4="Mixed-use Building",AH872,Data!AF869)))</f>
        <v>176.2790871</v>
      </c>
      <c r="P868">
        <f>IF(Transport!$H$4="Multi-unit Residential",Data!P869,IF(Transport!$H$4="Education",Data!AX869,IF(Transport!$H$4="Mixed-use Building",AI872,Data!AG869)))</f>
        <v>-38.637997820000002</v>
      </c>
    </row>
    <row r="869" spans="1:16" x14ac:dyDescent="0.55000000000000004">
      <c r="A869">
        <f>IF(Transport!$H$4="Multi-unit Residential",Data!A870,IF(Transport!$H$4="Education",Data!AI870,IF(Transport!$H$4="Mixed-use Building",T873,Data!R870)))</f>
        <v>188300</v>
      </c>
      <c r="B869" t="str">
        <f>IF(Transport!$H$4="Multi-unit Residential",Data!B870,IF(Transport!$H$4="Education",Data!AJ870,IF(Transport!$H$4="Mixed-use Building",U873,Data!S870)))</f>
        <v>Acacia Bay</v>
      </c>
      <c r="C869" t="str">
        <f>IF(Transport!$H$4="Multi-unit Residential",Data!C870,IF(Transport!$H$4="Education",Data!AK870,IF(Transport!$H$4="Mixed-use Building",V873,Data!T870)))</f>
        <v>New Zealand</v>
      </c>
      <c r="D869">
        <f>IF(Transport!$H$4="Multi-unit Residential",Data!D870,IF(Transport!$H$4="Education",Data!AL870,IF(Transport!$H$4="Mixed-use Building",W873,Data!U870)))</f>
        <v>0</v>
      </c>
      <c r="E869">
        <f>IF(Transport!$H$4="Multi-unit Residential",Data!E870,IF(Transport!$H$4="Education",Data!AM870,IF(Transport!$H$4="Mixed-use Building",X873,Data!V870)))</f>
        <v>0</v>
      </c>
      <c r="F869">
        <f>IF(Transport!$H$4="Multi-unit Residential",Data!F870,IF(Transport!$H$4="Education",Data!AN870,IF(Transport!$H$4="Mixed-use Building",Y873,Data!W870)))</f>
        <v>0</v>
      </c>
      <c r="G869">
        <f>IF(Transport!$H$4="Multi-unit Residential",Data!G870,IF(Transport!$H$4="Education",Data!AO870,IF(Transport!$H$4="Mixed-use Building",Z873,Data!X870)))</f>
        <v>0</v>
      </c>
      <c r="H869">
        <f>IF(Transport!$H$4="Multi-unit Residential",Data!H870,IF(Transport!$H$4="Education",Data!AP870,IF(Transport!$H$4="Mixed-use Building",AA873,Data!Y870)))</f>
        <v>1</v>
      </c>
      <c r="I869">
        <f>IF(Transport!$H$4="Multi-unit Residential",Data!I870,IF(Transport!$H$4="Education",Data!AQ870,IF(Transport!$H$4="Mixed-use Building",AB873,Data!Z870)))</f>
        <v>0</v>
      </c>
      <c r="J869">
        <f>IF(Transport!$H$4="Multi-unit Residential",Data!J870,IF(Transport!$H$4="Education",Data!AR870,IF(Transport!$H$4="Mixed-use Building",AC873,Data!AA870)))</f>
        <v>0</v>
      </c>
      <c r="K869">
        <f>IF(Transport!$H$4="Multi-unit Residential",Data!K870,IF(Transport!$H$4="Education",Data!AS870,IF(Transport!$H$4="Mixed-use Building",AD873,Data!AB870)))</f>
        <v>0</v>
      </c>
      <c r="L869">
        <f>IF(Transport!$H$4="Multi-unit Residential",Data!L870,IF(Transport!$H$4="Education",Data!AT870,IF(Transport!$H$4="Mixed-use Building",AE873,Data!AC870)))</f>
        <v>0</v>
      </c>
      <c r="M869">
        <f>IF(Transport!$H$4="Multi-unit Residential",Data!M870,IF(Transport!$H$4="Education",Data!AU870,IF(Transport!$H$4="Mixed-use Building",AF873,Data!AD870)))</f>
        <v>0.02</v>
      </c>
      <c r="N869">
        <f>IF(Transport!$H$4="Multi-unit Residential",Data!N870,IF(Transport!$H$4="Education",Data!AV870,IF(Transport!$H$4="Mixed-use Building",AG873,Data!AE870)))</f>
        <v>2.7144200168183601</v>
      </c>
      <c r="O869">
        <f>IF(Transport!$H$4="Multi-unit Residential",Data!O870,IF(Transport!$H$4="Education",Data!AW870,IF(Transport!$H$4="Mixed-use Building",AH873,Data!AF870)))</f>
        <v>176.01956809999999</v>
      </c>
      <c r="P869">
        <f>IF(Transport!$H$4="Multi-unit Residential",Data!P870,IF(Transport!$H$4="Education",Data!AX870,IF(Transport!$H$4="Mixed-use Building",AI873,Data!AG870)))</f>
        <v>-38.70123976</v>
      </c>
    </row>
    <row r="870" spans="1:16" x14ac:dyDescent="0.55000000000000004">
      <c r="A870">
        <f>IF(Transport!$H$4="Multi-unit Residential",Data!A871,IF(Transport!$H$4="Education",Data!AI871,IF(Transport!$H$4="Mixed-use Building",T874,Data!R871)))</f>
        <v>188400</v>
      </c>
      <c r="B870" t="str">
        <f>IF(Transport!$H$4="Multi-unit Residential",Data!B871,IF(Transport!$H$4="Education",Data!AJ871,IF(Transport!$H$4="Mixed-use Building",U874,Data!S871)))</f>
        <v>Brentwood (Taupo District)</v>
      </c>
      <c r="C870" t="str">
        <f>IF(Transport!$H$4="Multi-unit Residential",Data!C871,IF(Transport!$H$4="Education",Data!AK871,IF(Transport!$H$4="Mixed-use Building",V874,Data!T871)))</f>
        <v>New Zealand</v>
      </c>
      <c r="D870">
        <f>IF(Transport!$H$4="Multi-unit Residential",Data!D871,IF(Transport!$H$4="Education",Data!AL871,IF(Transport!$H$4="Mixed-use Building",W874,Data!U871)))</f>
        <v>0</v>
      </c>
      <c r="E870">
        <f>IF(Transport!$H$4="Multi-unit Residential",Data!E871,IF(Transport!$H$4="Education",Data!AM871,IF(Transport!$H$4="Mixed-use Building",X874,Data!V871)))</f>
        <v>0</v>
      </c>
      <c r="F870">
        <f>IF(Transport!$H$4="Multi-unit Residential",Data!F871,IF(Transport!$H$4="Education",Data!AN871,IF(Transport!$H$4="Mixed-use Building",Y874,Data!W871)))</f>
        <v>0</v>
      </c>
      <c r="G870">
        <f>IF(Transport!$H$4="Multi-unit Residential",Data!G871,IF(Transport!$H$4="Education",Data!AO871,IF(Transport!$H$4="Mixed-use Building",Z874,Data!X871)))</f>
        <v>0</v>
      </c>
      <c r="H870">
        <f>IF(Transport!$H$4="Multi-unit Residential",Data!H871,IF(Transport!$H$4="Education",Data!AP871,IF(Transport!$H$4="Mixed-use Building",AA874,Data!Y871)))</f>
        <v>1</v>
      </c>
      <c r="I870">
        <f>IF(Transport!$H$4="Multi-unit Residential",Data!I871,IF(Transport!$H$4="Education",Data!AQ871,IF(Transport!$H$4="Mixed-use Building",AB874,Data!Z871)))</f>
        <v>0</v>
      </c>
      <c r="J870">
        <f>IF(Transport!$H$4="Multi-unit Residential",Data!J871,IF(Transport!$H$4="Education",Data!AR871,IF(Transport!$H$4="Mixed-use Building",AC874,Data!AA871)))</f>
        <v>0</v>
      </c>
      <c r="K870">
        <f>IF(Transport!$H$4="Multi-unit Residential",Data!K871,IF(Transport!$H$4="Education",Data!AS871,IF(Transport!$H$4="Mixed-use Building",AD874,Data!AB871)))</f>
        <v>0</v>
      </c>
      <c r="L870">
        <f>IF(Transport!$H$4="Multi-unit Residential",Data!L871,IF(Transport!$H$4="Education",Data!AT871,IF(Transport!$H$4="Mixed-use Building",AE874,Data!AC871)))</f>
        <v>0</v>
      </c>
      <c r="M870">
        <f>IF(Transport!$H$4="Multi-unit Residential",Data!M871,IF(Transport!$H$4="Education",Data!AU871,IF(Transport!$H$4="Mixed-use Building",AF874,Data!AD871)))</f>
        <v>0.02</v>
      </c>
      <c r="N870">
        <f>IF(Transport!$H$4="Multi-unit Residential",Data!N871,IF(Transport!$H$4="Education",Data!AV871,IF(Transport!$H$4="Mixed-use Building",AG874,Data!AE871)))</f>
        <v>4.8529030794560102</v>
      </c>
      <c r="O870">
        <f>IF(Transport!$H$4="Multi-unit Residential",Data!O871,IF(Transport!$H$4="Education",Data!AW871,IF(Transport!$H$4="Mixed-use Building",AH874,Data!AF871)))</f>
        <v>176.0527261</v>
      </c>
      <c r="P870">
        <f>IF(Transport!$H$4="Multi-unit Residential",Data!P871,IF(Transport!$H$4="Education",Data!AX871,IF(Transport!$H$4="Mixed-use Building",AI874,Data!AG871)))</f>
        <v>-38.681689990000002</v>
      </c>
    </row>
    <row r="871" spans="1:16" x14ac:dyDescent="0.55000000000000004">
      <c r="A871">
        <f>IF(Transport!$H$4="Multi-unit Residential",Data!A872,IF(Transport!$H$4="Education",Data!AI872,IF(Transport!$H$4="Mixed-use Building",T875,Data!R872)))</f>
        <v>188500</v>
      </c>
      <c r="B871" t="str">
        <f>IF(Transport!$H$4="Multi-unit Residential",Data!B872,IF(Transport!$H$4="Education",Data!AJ872,IF(Transport!$H$4="Mixed-use Building",U875,Data!S872)))</f>
        <v>Nukuhau-Rangatira Park</v>
      </c>
      <c r="C871" t="str">
        <f>IF(Transport!$H$4="Multi-unit Residential",Data!C872,IF(Transport!$H$4="Education",Data!AK872,IF(Transport!$H$4="Mixed-use Building",V875,Data!T872)))</f>
        <v>New Zealand</v>
      </c>
      <c r="D871">
        <f>IF(Transport!$H$4="Multi-unit Residential",Data!D872,IF(Transport!$H$4="Education",Data!AL872,IF(Transport!$H$4="Mixed-use Building",W875,Data!U872)))</f>
        <v>0</v>
      </c>
      <c r="E871">
        <f>IF(Transport!$H$4="Multi-unit Residential",Data!E872,IF(Transport!$H$4="Education",Data!AM872,IF(Transport!$H$4="Mixed-use Building",X875,Data!V872)))</f>
        <v>0</v>
      </c>
      <c r="F871">
        <f>IF(Transport!$H$4="Multi-unit Residential",Data!F872,IF(Transport!$H$4="Education",Data!AN872,IF(Transport!$H$4="Mixed-use Building",Y875,Data!W872)))</f>
        <v>0</v>
      </c>
      <c r="G871">
        <f>IF(Transport!$H$4="Multi-unit Residential",Data!G872,IF(Transport!$H$4="Education",Data!AO872,IF(Transport!$H$4="Mixed-use Building",Z875,Data!X872)))</f>
        <v>0</v>
      </c>
      <c r="H871">
        <f>IF(Transport!$H$4="Multi-unit Residential",Data!H872,IF(Transport!$H$4="Education",Data!AP872,IF(Transport!$H$4="Mixed-use Building",AA875,Data!Y872)))</f>
        <v>1</v>
      </c>
      <c r="I871">
        <f>IF(Transport!$H$4="Multi-unit Residential",Data!I872,IF(Transport!$H$4="Education",Data!AQ872,IF(Transport!$H$4="Mixed-use Building",AB875,Data!Z872)))</f>
        <v>0</v>
      </c>
      <c r="J871">
        <f>IF(Transport!$H$4="Multi-unit Residential",Data!J872,IF(Transport!$H$4="Education",Data!AR872,IF(Transport!$H$4="Mixed-use Building",AC875,Data!AA872)))</f>
        <v>0</v>
      </c>
      <c r="K871">
        <f>IF(Transport!$H$4="Multi-unit Residential",Data!K872,IF(Transport!$H$4="Education",Data!AS872,IF(Transport!$H$4="Mixed-use Building",AD875,Data!AB872)))</f>
        <v>0</v>
      </c>
      <c r="L871">
        <f>IF(Transport!$H$4="Multi-unit Residential",Data!L872,IF(Transport!$H$4="Education",Data!AT872,IF(Transport!$H$4="Mixed-use Building",AE875,Data!AC872)))</f>
        <v>0</v>
      </c>
      <c r="M871">
        <f>IF(Transport!$H$4="Multi-unit Residential",Data!M872,IF(Transport!$H$4="Education",Data!AU872,IF(Transport!$H$4="Mixed-use Building",AF875,Data!AD872)))</f>
        <v>0.02</v>
      </c>
      <c r="N871">
        <f>IF(Transport!$H$4="Multi-unit Residential",Data!N872,IF(Transport!$H$4="Education",Data!AV872,IF(Transport!$H$4="Mixed-use Building",AG875,Data!AE872)))</f>
        <v>2.4535993485665299</v>
      </c>
      <c r="O871">
        <f>IF(Transport!$H$4="Multi-unit Residential",Data!O872,IF(Transport!$H$4="Education",Data!AW872,IF(Transport!$H$4="Mixed-use Building",AH875,Data!AF872)))</f>
        <v>176.07424699999899</v>
      </c>
      <c r="P871">
        <f>IF(Transport!$H$4="Multi-unit Residential",Data!P872,IF(Transport!$H$4="Education",Data!AX872,IF(Transport!$H$4="Mixed-use Building",AI875,Data!AG872)))</f>
        <v>-38.67360248</v>
      </c>
    </row>
    <row r="872" spans="1:16" x14ac:dyDescent="0.55000000000000004">
      <c r="A872">
        <f>IF(Transport!$H$4="Multi-unit Residential",Data!A873,IF(Transport!$H$4="Education",Data!AI873,IF(Transport!$H$4="Mixed-use Building",T876,Data!R873)))</f>
        <v>188600</v>
      </c>
      <c r="B872" t="str">
        <f>IF(Transport!$H$4="Multi-unit Residential",Data!B873,IF(Transport!$H$4="Education",Data!AJ873,IF(Transport!$H$4="Mixed-use Building",U876,Data!S873)))</f>
        <v>Taupo Central West</v>
      </c>
      <c r="C872" t="str">
        <f>IF(Transport!$H$4="Multi-unit Residential",Data!C873,IF(Transport!$H$4="Education",Data!AK873,IF(Transport!$H$4="Mixed-use Building",V876,Data!T873)))</f>
        <v>New Zealand</v>
      </c>
      <c r="D872">
        <f>IF(Transport!$H$4="Multi-unit Residential",Data!D873,IF(Transport!$H$4="Education",Data!AL873,IF(Transport!$H$4="Mixed-use Building",W876,Data!U873)))</f>
        <v>0</v>
      </c>
      <c r="E872">
        <f>IF(Transport!$H$4="Multi-unit Residential",Data!E873,IF(Transport!$H$4="Education",Data!AM873,IF(Transport!$H$4="Mixed-use Building",X876,Data!V873)))</f>
        <v>0</v>
      </c>
      <c r="F872">
        <f>IF(Transport!$H$4="Multi-unit Residential",Data!F873,IF(Transport!$H$4="Education",Data!AN873,IF(Transport!$H$4="Mixed-use Building",Y876,Data!W873)))</f>
        <v>0</v>
      </c>
      <c r="G872">
        <f>IF(Transport!$H$4="Multi-unit Residential",Data!G873,IF(Transport!$H$4="Education",Data!AO873,IF(Transport!$H$4="Mixed-use Building",Z876,Data!X873)))</f>
        <v>0</v>
      </c>
      <c r="H872">
        <f>IF(Transport!$H$4="Multi-unit Residential",Data!H873,IF(Transport!$H$4="Education",Data!AP873,IF(Transport!$H$4="Mixed-use Building",AA876,Data!Y873)))</f>
        <v>0.89</v>
      </c>
      <c r="I872">
        <f>IF(Transport!$H$4="Multi-unit Residential",Data!I873,IF(Transport!$H$4="Education",Data!AQ873,IF(Transport!$H$4="Mixed-use Building",AB876,Data!Z873)))</f>
        <v>0.04</v>
      </c>
      <c r="J872">
        <f>IF(Transport!$H$4="Multi-unit Residential",Data!J873,IF(Transport!$H$4="Education",Data!AR873,IF(Transport!$H$4="Mixed-use Building",AC876,Data!AA873)))</f>
        <v>0</v>
      </c>
      <c r="K872">
        <f>IF(Transport!$H$4="Multi-unit Residential",Data!K873,IF(Transport!$H$4="Education",Data!AS873,IF(Transport!$H$4="Mixed-use Building",AD876,Data!AB873)))</f>
        <v>0.01</v>
      </c>
      <c r="L872">
        <f>IF(Transport!$H$4="Multi-unit Residential",Data!L873,IF(Transport!$H$4="Education",Data!AT873,IF(Transport!$H$4="Mixed-use Building",AE876,Data!AC873)))</f>
        <v>0.06</v>
      </c>
      <c r="M872">
        <f>IF(Transport!$H$4="Multi-unit Residential",Data!M873,IF(Transport!$H$4="Education",Data!AU873,IF(Transport!$H$4="Mixed-use Building",AF876,Data!AD873)))</f>
        <v>0.02</v>
      </c>
      <c r="N872">
        <f>IF(Transport!$H$4="Multi-unit Residential",Data!N873,IF(Transport!$H$4="Education",Data!AV873,IF(Transport!$H$4="Mixed-use Building",AG876,Data!AE873)))</f>
        <v>5.1983869095893898</v>
      </c>
      <c r="O872">
        <f>IF(Transport!$H$4="Multi-unit Residential",Data!O873,IF(Transport!$H$4="Education",Data!AW873,IF(Transport!$H$4="Mixed-use Building",AH876,Data!AF873)))</f>
        <v>176.07304189999999</v>
      </c>
      <c r="P872">
        <f>IF(Transport!$H$4="Multi-unit Residential",Data!P873,IF(Transport!$H$4="Education",Data!AX873,IF(Transport!$H$4="Mixed-use Building",AI876,Data!AG873)))</f>
        <v>-38.684768400000003</v>
      </c>
    </row>
    <row r="873" spans="1:16" x14ac:dyDescent="0.55000000000000004">
      <c r="A873">
        <f>IF(Transport!$H$4="Multi-unit Residential",Data!A874,IF(Transport!$H$4="Education",Data!AI874,IF(Transport!$H$4="Mixed-use Building",T877,Data!R874)))</f>
        <v>188700</v>
      </c>
      <c r="B873" t="str">
        <f>IF(Transport!$H$4="Multi-unit Residential",Data!B874,IF(Transport!$H$4="Education",Data!AJ874,IF(Transport!$H$4="Mixed-use Building",U877,Data!S874)))</f>
        <v>Tauhara</v>
      </c>
      <c r="C873" t="str">
        <f>IF(Transport!$H$4="Multi-unit Residential",Data!C874,IF(Transport!$H$4="Education",Data!AK874,IF(Transport!$H$4="Mixed-use Building",V877,Data!T874)))</f>
        <v>New Zealand</v>
      </c>
      <c r="D873">
        <f>IF(Transport!$H$4="Multi-unit Residential",Data!D874,IF(Transport!$H$4="Education",Data!AL874,IF(Transport!$H$4="Mixed-use Building",W877,Data!U874)))</f>
        <v>0</v>
      </c>
      <c r="E873">
        <f>IF(Transport!$H$4="Multi-unit Residential",Data!E874,IF(Transport!$H$4="Education",Data!AM874,IF(Transport!$H$4="Mixed-use Building",X877,Data!V874)))</f>
        <v>0</v>
      </c>
      <c r="F873">
        <f>IF(Transport!$H$4="Multi-unit Residential",Data!F874,IF(Transport!$H$4="Education",Data!AN874,IF(Transport!$H$4="Mixed-use Building",Y877,Data!W874)))</f>
        <v>0</v>
      </c>
      <c r="G873">
        <f>IF(Transport!$H$4="Multi-unit Residential",Data!G874,IF(Transport!$H$4="Education",Data!AO874,IF(Transport!$H$4="Mixed-use Building",Z877,Data!X874)))</f>
        <v>0</v>
      </c>
      <c r="H873">
        <f>IF(Transport!$H$4="Multi-unit Residential",Data!H874,IF(Transport!$H$4="Education",Data!AP874,IF(Transport!$H$4="Mixed-use Building",AA877,Data!Y874)))</f>
        <v>0.97</v>
      </c>
      <c r="I873">
        <f>IF(Transport!$H$4="Multi-unit Residential",Data!I874,IF(Transport!$H$4="Education",Data!AQ874,IF(Transport!$H$4="Mixed-use Building",AB877,Data!Z874)))</f>
        <v>0.02</v>
      </c>
      <c r="J873">
        <f>IF(Transport!$H$4="Multi-unit Residential",Data!J874,IF(Transport!$H$4="Education",Data!AR874,IF(Transport!$H$4="Mixed-use Building",AC877,Data!AA874)))</f>
        <v>0</v>
      </c>
      <c r="K873">
        <f>IF(Transport!$H$4="Multi-unit Residential",Data!K874,IF(Transport!$H$4="Education",Data!AS874,IF(Transport!$H$4="Mixed-use Building",AD877,Data!AB874)))</f>
        <v>0</v>
      </c>
      <c r="L873">
        <f>IF(Transport!$H$4="Multi-unit Residential",Data!L874,IF(Transport!$H$4="Education",Data!AT874,IF(Transport!$H$4="Mixed-use Building",AE877,Data!AC874)))</f>
        <v>0.01</v>
      </c>
      <c r="M873">
        <f>IF(Transport!$H$4="Multi-unit Residential",Data!M874,IF(Transport!$H$4="Education",Data!AU874,IF(Transport!$H$4="Mixed-use Building",AF877,Data!AD874)))</f>
        <v>0.02</v>
      </c>
      <c r="N873">
        <f>IF(Transport!$H$4="Multi-unit Residential",Data!N874,IF(Transport!$H$4="Education",Data!AV874,IF(Transport!$H$4="Mixed-use Building",AG877,Data!AE874)))</f>
        <v>6.3759201662308804</v>
      </c>
      <c r="O873">
        <f>IF(Transport!$H$4="Multi-unit Residential",Data!O874,IF(Transport!$H$4="Education",Data!AW874,IF(Transport!$H$4="Mixed-use Building",AH877,Data!AF874)))</f>
        <v>176.1135731</v>
      </c>
      <c r="P873">
        <f>IF(Transport!$H$4="Multi-unit Residential",Data!P874,IF(Transport!$H$4="Education",Data!AX874,IF(Transport!$H$4="Mixed-use Building",AI877,Data!AG874)))</f>
        <v>-38.6735573999999</v>
      </c>
    </row>
    <row r="874" spans="1:16" x14ac:dyDescent="0.55000000000000004">
      <c r="A874">
        <f>IF(Transport!$H$4="Multi-unit Residential",Data!A875,IF(Transport!$H$4="Education",Data!AI875,IF(Transport!$H$4="Mixed-use Building",T878,Data!R875)))</f>
        <v>188800</v>
      </c>
      <c r="B874" t="str">
        <f>IF(Transport!$H$4="Multi-unit Residential",Data!B875,IF(Transport!$H$4="Education",Data!AJ875,IF(Transport!$H$4="Mixed-use Building",U878,Data!S875)))</f>
        <v>Taupo Central East</v>
      </c>
      <c r="C874" t="str">
        <f>IF(Transport!$H$4="Multi-unit Residential",Data!C875,IF(Transport!$H$4="Education",Data!AK875,IF(Transport!$H$4="Mixed-use Building",V878,Data!T875)))</f>
        <v>New Zealand</v>
      </c>
      <c r="D874">
        <f>IF(Transport!$H$4="Multi-unit Residential",Data!D875,IF(Transport!$H$4="Education",Data!AL875,IF(Transport!$H$4="Mixed-use Building",W878,Data!U875)))</f>
        <v>0</v>
      </c>
      <c r="E874">
        <f>IF(Transport!$H$4="Multi-unit Residential",Data!E875,IF(Transport!$H$4="Education",Data!AM875,IF(Transport!$H$4="Mixed-use Building",X878,Data!V875)))</f>
        <v>0</v>
      </c>
      <c r="F874">
        <f>IF(Transport!$H$4="Multi-unit Residential",Data!F875,IF(Transport!$H$4="Education",Data!AN875,IF(Transport!$H$4="Mixed-use Building",Y878,Data!W875)))</f>
        <v>0</v>
      </c>
      <c r="G874">
        <f>IF(Transport!$H$4="Multi-unit Residential",Data!G875,IF(Transport!$H$4="Education",Data!AO875,IF(Transport!$H$4="Mixed-use Building",Z878,Data!X875)))</f>
        <v>0</v>
      </c>
      <c r="H874">
        <f>IF(Transport!$H$4="Multi-unit Residential",Data!H875,IF(Transport!$H$4="Education",Data!AP875,IF(Transport!$H$4="Mixed-use Building",AA878,Data!Y875)))</f>
        <v>0.97</v>
      </c>
      <c r="I874">
        <f>IF(Transport!$H$4="Multi-unit Residential",Data!I875,IF(Transport!$H$4="Education",Data!AQ875,IF(Transport!$H$4="Mixed-use Building",AB878,Data!Z875)))</f>
        <v>0</v>
      </c>
      <c r="J874">
        <f>IF(Transport!$H$4="Multi-unit Residential",Data!J875,IF(Transport!$H$4="Education",Data!AR875,IF(Transport!$H$4="Mixed-use Building",AC878,Data!AA875)))</f>
        <v>0</v>
      </c>
      <c r="K874">
        <f>IF(Transport!$H$4="Multi-unit Residential",Data!K875,IF(Transport!$H$4="Education",Data!AS875,IF(Transport!$H$4="Mixed-use Building",AD878,Data!AB875)))</f>
        <v>0</v>
      </c>
      <c r="L874">
        <f>IF(Transport!$H$4="Multi-unit Residential",Data!L875,IF(Transport!$H$4="Education",Data!AT875,IF(Transport!$H$4="Mixed-use Building",AE878,Data!AC875)))</f>
        <v>0.03</v>
      </c>
      <c r="M874">
        <f>IF(Transport!$H$4="Multi-unit Residential",Data!M875,IF(Transport!$H$4="Education",Data!AU875,IF(Transport!$H$4="Mixed-use Building",AF878,Data!AD875)))</f>
        <v>0.02</v>
      </c>
      <c r="N874">
        <f>IF(Transport!$H$4="Multi-unit Residential",Data!N875,IF(Transport!$H$4="Education",Data!AV875,IF(Transport!$H$4="Mixed-use Building",AG878,Data!AE875)))</f>
        <v>3.6283064059795098</v>
      </c>
      <c r="O874">
        <f>IF(Transport!$H$4="Multi-unit Residential",Data!O875,IF(Transport!$H$4="Education",Data!AW875,IF(Transport!$H$4="Mixed-use Building",AH878,Data!AF875)))</f>
        <v>176.0813206</v>
      </c>
      <c r="P874">
        <f>IF(Transport!$H$4="Multi-unit Residential",Data!P875,IF(Transport!$H$4="Education",Data!AX875,IF(Transport!$H$4="Mixed-use Building",AI878,Data!AG875)))</f>
        <v>-38.684538490000001</v>
      </c>
    </row>
    <row r="875" spans="1:16" x14ac:dyDescent="0.55000000000000004">
      <c r="A875">
        <f>IF(Transport!$H$4="Multi-unit Residential",Data!A876,IF(Transport!$H$4="Education",Data!AI876,IF(Transport!$H$4="Mixed-use Building",T879,Data!R876)))</f>
        <v>188900</v>
      </c>
      <c r="B875" t="str">
        <f>IF(Transport!$H$4="Multi-unit Residential",Data!B876,IF(Transport!$H$4="Education",Data!AJ876,IF(Transport!$H$4="Mixed-use Building",U879,Data!S876)))</f>
        <v>Mountview</v>
      </c>
      <c r="C875" t="str">
        <f>IF(Transport!$H$4="Multi-unit Residential",Data!C876,IF(Transport!$H$4="Education",Data!AK876,IF(Transport!$H$4="Mixed-use Building",V879,Data!T876)))</f>
        <v>New Zealand</v>
      </c>
      <c r="D875">
        <f>IF(Transport!$H$4="Multi-unit Residential",Data!D876,IF(Transport!$H$4="Education",Data!AL876,IF(Transport!$H$4="Mixed-use Building",W879,Data!U876)))</f>
        <v>0</v>
      </c>
      <c r="E875">
        <f>IF(Transport!$H$4="Multi-unit Residential",Data!E876,IF(Transport!$H$4="Education",Data!AM876,IF(Transport!$H$4="Mixed-use Building",X879,Data!V876)))</f>
        <v>0</v>
      </c>
      <c r="F875">
        <f>IF(Transport!$H$4="Multi-unit Residential",Data!F876,IF(Transport!$H$4="Education",Data!AN876,IF(Transport!$H$4="Mixed-use Building",Y879,Data!W876)))</f>
        <v>0</v>
      </c>
      <c r="G875">
        <f>IF(Transport!$H$4="Multi-unit Residential",Data!G876,IF(Transport!$H$4="Education",Data!AO876,IF(Transport!$H$4="Mixed-use Building",Z879,Data!X876)))</f>
        <v>0</v>
      </c>
      <c r="H875">
        <f>IF(Transport!$H$4="Multi-unit Residential",Data!H876,IF(Transport!$H$4="Education",Data!AP876,IF(Transport!$H$4="Mixed-use Building",AA879,Data!Y876)))</f>
        <v>0.98</v>
      </c>
      <c r="I875">
        <f>IF(Transport!$H$4="Multi-unit Residential",Data!I876,IF(Transport!$H$4="Education",Data!AQ876,IF(Transport!$H$4="Mixed-use Building",AB879,Data!Z876)))</f>
        <v>0</v>
      </c>
      <c r="J875">
        <f>IF(Transport!$H$4="Multi-unit Residential",Data!J876,IF(Transport!$H$4="Education",Data!AR876,IF(Transport!$H$4="Mixed-use Building",AC879,Data!AA876)))</f>
        <v>0</v>
      </c>
      <c r="K875">
        <f>IF(Transport!$H$4="Multi-unit Residential",Data!K876,IF(Transport!$H$4="Education",Data!AS876,IF(Transport!$H$4="Mixed-use Building",AD879,Data!AB876)))</f>
        <v>0</v>
      </c>
      <c r="L875">
        <f>IF(Transport!$H$4="Multi-unit Residential",Data!L876,IF(Transport!$H$4="Education",Data!AT876,IF(Transport!$H$4="Mixed-use Building",AE879,Data!AC876)))</f>
        <v>0.02</v>
      </c>
      <c r="M875">
        <f>IF(Transport!$H$4="Multi-unit Residential",Data!M876,IF(Transport!$H$4="Education",Data!AU876,IF(Transport!$H$4="Mixed-use Building",AF879,Data!AD876)))</f>
        <v>0.02</v>
      </c>
      <c r="N875">
        <f>IF(Transport!$H$4="Multi-unit Residential",Data!N876,IF(Transport!$H$4="Education",Data!AV876,IF(Transport!$H$4="Mixed-use Building",AG879,Data!AE876)))</f>
        <v>3.9211588599884402</v>
      </c>
      <c r="O875">
        <f>IF(Transport!$H$4="Multi-unit Residential",Data!O876,IF(Transport!$H$4="Education",Data!AW876,IF(Transport!$H$4="Mixed-use Building",AH879,Data!AF876)))</f>
        <v>176.0924507</v>
      </c>
      <c r="P875">
        <f>IF(Transport!$H$4="Multi-unit Residential",Data!P876,IF(Transport!$H$4="Education",Data!AX876,IF(Transport!$H$4="Mixed-use Building",AI879,Data!AG876)))</f>
        <v>-38.686739520000003</v>
      </c>
    </row>
    <row r="876" spans="1:16" x14ac:dyDescent="0.55000000000000004">
      <c r="A876">
        <f>IF(Transport!$H$4="Multi-unit Residential",Data!A877,IF(Transport!$H$4="Education",Data!AI877,IF(Transport!$H$4="Mixed-use Building",T880,Data!R877)))</f>
        <v>189000</v>
      </c>
      <c r="B876" t="str">
        <f>IF(Transport!$H$4="Multi-unit Residential",Data!B877,IF(Transport!$H$4="Education",Data!AJ877,IF(Transport!$H$4="Mixed-use Building",U880,Data!S877)))</f>
        <v>Bird Area</v>
      </c>
      <c r="C876" t="str">
        <f>IF(Transport!$H$4="Multi-unit Residential",Data!C877,IF(Transport!$H$4="Education",Data!AK877,IF(Transport!$H$4="Mixed-use Building",V880,Data!T877)))</f>
        <v>New Zealand</v>
      </c>
      <c r="D876">
        <f>IF(Transport!$H$4="Multi-unit Residential",Data!D877,IF(Transport!$H$4="Education",Data!AL877,IF(Transport!$H$4="Mixed-use Building",W880,Data!U877)))</f>
        <v>0</v>
      </c>
      <c r="E876">
        <f>IF(Transport!$H$4="Multi-unit Residential",Data!E877,IF(Transport!$H$4="Education",Data!AM877,IF(Transport!$H$4="Mixed-use Building",X880,Data!V877)))</f>
        <v>0</v>
      </c>
      <c r="F876">
        <f>IF(Transport!$H$4="Multi-unit Residential",Data!F877,IF(Transport!$H$4="Education",Data!AN877,IF(Transport!$H$4="Mixed-use Building",Y880,Data!W877)))</f>
        <v>0</v>
      </c>
      <c r="G876">
        <f>IF(Transport!$H$4="Multi-unit Residential",Data!G877,IF(Transport!$H$4="Education",Data!AO877,IF(Transport!$H$4="Mixed-use Building",Z880,Data!X877)))</f>
        <v>0</v>
      </c>
      <c r="H876">
        <f>IF(Transport!$H$4="Multi-unit Residential",Data!H877,IF(Transport!$H$4="Education",Data!AP877,IF(Transport!$H$4="Mixed-use Building",AA880,Data!Y877)))</f>
        <v>0.95</v>
      </c>
      <c r="I876">
        <f>IF(Transport!$H$4="Multi-unit Residential",Data!I877,IF(Transport!$H$4="Education",Data!AQ877,IF(Transport!$H$4="Mixed-use Building",AB880,Data!Z877)))</f>
        <v>0</v>
      </c>
      <c r="J876">
        <f>IF(Transport!$H$4="Multi-unit Residential",Data!J877,IF(Transport!$H$4="Education",Data!AR877,IF(Transport!$H$4="Mixed-use Building",AC880,Data!AA877)))</f>
        <v>0</v>
      </c>
      <c r="K876">
        <f>IF(Transport!$H$4="Multi-unit Residential",Data!K877,IF(Transport!$H$4="Education",Data!AS877,IF(Transport!$H$4="Mixed-use Building",AD880,Data!AB877)))</f>
        <v>0</v>
      </c>
      <c r="L876">
        <f>IF(Transport!$H$4="Multi-unit Residential",Data!L877,IF(Transport!$H$4="Education",Data!AT877,IF(Transport!$H$4="Mixed-use Building",AE880,Data!AC877)))</f>
        <v>0.05</v>
      </c>
      <c r="M876">
        <f>IF(Transport!$H$4="Multi-unit Residential",Data!M877,IF(Transport!$H$4="Education",Data!AU877,IF(Transport!$H$4="Mixed-use Building",AF880,Data!AD877)))</f>
        <v>0.02</v>
      </c>
      <c r="N876">
        <f>IF(Transport!$H$4="Multi-unit Residential",Data!N877,IF(Transport!$H$4="Education",Data!AV877,IF(Transport!$H$4="Mixed-use Building",AG880,Data!AE877)))</f>
        <v>2.1667538242314501</v>
      </c>
      <c r="O876">
        <f>IF(Transport!$H$4="Multi-unit Residential",Data!O877,IF(Transport!$H$4="Education",Data!AW877,IF(Transport!$H$4="Mixed-use Building",AH880,Data!AF877)))</f>
        <v>176.0859815</v>
      </c>
      <c r="P876">
        <f>IF(Transport!$H$4="Multi-unit Residential",Data!P877,IF(Transport!$H$4="Education",Data!AX877,IF(Transport!$H$4="Mixed-use Building",AI880,Data!AG877)))</f>
        <v>-38.69357961</v>
      </c>
    </row>
    <row r="877" spans="1:16" x14ac:dyDescent="0.55000000000000004">
      <c r="A877">
        <f>IF(Transport!$H$4="Multi-unit Residential",Data!A878,IF(Transport!$H$4="Education",Data!AI878,IF(Transport!$H$4="Mixed-use Building",T881,Data!R878)))</f>
        <v>189100</v>
      </c>
      <c r="B877" t="str">
        <f>IF(Transport!$H$4="Multi-unit Residential",Data!B878,IF(Transport!$H$4="Education",Data!AJ878,IF(Transport!$H$4="Mixed-use Building",U881,Data!S878)))</f>
        <v>Hilltop (Taupo District)</v>
      </c>
      <c r="C877" t="str">
        <f>IF(Transport!$H$4="Multi-unit Residential",Data!C878,IF(Transport!$H$4="Education",Data!AK878,IF(Transport!$H$4="Mixed-use Building",V881,Data!T878)))</f>
        <v>New Zealand</v>
      </c>
      <c r="D877">
        <f>IF(Transport!$H$4="Multi-unit Residential",Data!D878,IF(Transport!$H$4="Education",Data!AL878,IF(Transport!$H$4="Mixed-use Building",W881,Data!U878)))</f>
        <v>0</v>
      </c>
      <c r="E877">
        <f>IF(Transport!$H$4="Multi-unit Residential",Data!E878,IF(Transport!$H$4="Education",Data!AM878,IF(Transport!$H$4="Mixed-use Building",X881,Data!V878)))</f>
        <v>0</v>
      </c>
      <c r="F877">
        <f>IF(Transport!$H$4="Multi-unit Residential",Data!F878,IF(Transport!$H$4="Education",Data!AN878,IF(Transport!$H$4="Mixed-use Building",Y881,Data!W878)))</f>
        <v>0</v>
      </c>
      <c r="G877">
        <f>IF(Transport!$H$4="Multi-unit Residential",Data!G878,IF(Transport!$H$4="Education",Data!AO878,IF(Transport!$H$4="Mixed-use Building",Z881,Data!X878)))</f>
        <v>0</v>
      </c>
      <c r="H877">
        <f>IF(Transport!$H$4="Multi-unit Residential",Data!H878,IF(Transport!$H$4="Education",Data!AP878,IF(Transport!$H$4="Mixed-use Building",AA881,Data!Y878)))</f>
        <v>0.95</v>
      </c>
      <c r="I877">
        <f>IF(Transport!$H$4="Multi-unit Residential",Data!I878,IF(Transport!$H$4="Education",Data!AQ878,IF(Transport!$H$4="Mixed-use Building",AB881,Data!Z878)))</f>
        <v>0.01</v>
      </c>
      <c r="J877">
        <f>IF(Transport!$H$4="Multi-unit Residential",Data!J878,IF(Transport!$H$4="Education",Data!AR878,IF(Transport!$H$4="Mixed-use Building",AC881,Data!AA878)))</f>
        <v>0</v>
      </c>
      <c r="K877">
        <f>IF(Transport!$H$4="Multi-unit Residential",Data!K878,IF(Transport!$H$4="Education",Data!AS878,IF(Transport!$H$4="Mixed-use Building",AD881,Data!AB878)))</f>
        <v>0</v>
      </c>
      <c r="L877">
        <f>IF(Transport!$H$4="Multi-unit Residential",Data!L878,IF(Transport!$H$4="Education",Data!AT878,IF(Transport!$H$4="Mixed-use Building",AE881,Data!AC878)))</f>
        <v>0.04</v>
      </c>
      <c r="M877">
        <f>IF(Transport!$H$4="Multi-unit Residential",Data!M878,IF(Transport!$H$4="Education",Data!AU878,IF(Transport!$H$4="Mixed-use Building",AF881,Data!AD878)))</f>
        <v>0.02</v>
      </c>
      <c r="N877">
        <f>IF(Transport!$H$4="Multi-unit Residential",Data!N878,IF(Transport!$H$4="Education",Data!AV878,IF(Transport!$H$4="Mixed-use Building",AG881,Data!AE878)))</f>
        <v>5.3148325529807403</v>
      </c>
      <c r="O877">
        <f>IF(Transport!$H$4="Multi-unit Residential",Data!O878,IF(Transport!$H$4="Education",Data!AW878,IF(Transport!$H$4="Mixed-use Building",AH881,Data!AF878)))</f>
        <v>176.09915049999901</v>
      </c>
      <c r="P877">
        <f>IF(Transport!$H$4="Multi-unit Residential",Data!P878,IF(Transport!$H$4="Education",Data!AX878,IF(Transport!$H$4="Mixed-use Building",AI881,Data!AG878)))</f>
        <v>-38.699762130000003</v>
      </c>
    </row>
    <row r="878" spans="1:16" x14ac:dyDescent="0.55000000000000004">
      <c r="A878">
        <f>IF(Transport!$H$4="Multi-unit Residential",Data!A879,IF(Transport!$H$4="Education",Data!AI879,IF(Transport!$H$4="Mixed-use Building",T882,Data!R879)))</f>
        <v>189200</v>
      </c>
      <c r="B878" t="str">
        <f>IF(Transport!$H$4="Multi-unit Residential",Data!B879,IF(Transport!$H$4="Education",Data!AJ879,IF(Transport!$H$4="Mixed-use Building",U882,Data!S879)))</f>
        <v>Waipahihi</v>
      </c>
      <c r="C878" t="str">
        <f>IF(Transport!$H$4="Multi-unit Residential",Data!C879,IF(Transport!$H$4="Education",Data!AK879,IF(Transport!$H$4="Mixed-use Building",V882,Data!T879)))</f>
        <v>New Zealand</v>
      </c>
      <c r="D878">
        <f>IF(Transport!$H$4="Multi-unit Residential",Data!D879,IF(Transport!$H$4="Education",Data!AL879,IF(Transport!$H$4="Mixed-use Building",W882,Data!U879)))</f>
        <v>0</v>
      </c>
      <c r="E878">
        <f>IF(Transport!$H$4="Multi-unit Residential",Data!E879,IF(Transport!$H$4="Education",Data!AM879,IF(Transport!$H$4="Mixed-use Building",X882,Data!V879)))</f>
        <v>0</v>
      </c>
      <c r="F878">
        <f>IF(Transport!$H$4="Multi-unit Residential",Data!F879,IF(Transport!$H$4="Education",Data!AN879,IF(Transport!$H$4="Mixed-use Building",Y882,Data!W879)))</f>
        <v>0</v>
      </c>
      <c r="G878">
        <f>IF(Transport!$H$4="Multi-unit Residential",Data!G879,IF(Transport!$H$4="Education",Data!AO879,IF(Transport!$H$4="Mixed-use Building",Z882,Data!X879)))</f>
        <v>0</v>
      </c>
      <c r="H878">
        <f>IF(Transport!$H$4="Multi-unit Residential",Data!H879,IF(Transport!$H$4="Education",Data!AP879,IF(Transport!$H$4="Mixed-use Building",AA882,Data!Y879)))</f>
        <v>1</v>
      </c>
      <c r="I878">
        <f>IF(Transport!$H$4="Multi-unit Residential",Data!I879,IF(Transport!$H$4="Education",Data!AQ879,IF(Transport!$H$4="Mixed-use Building",AB882,Data!Z879)))</f>
        <v>0</v>
      </c>
      <c r="J878">
        <f>IF(Transport!$H$4="Multi-unit Residential",Data!J879,IF(Transport!$H$4="Education",Data!AR879,IF(Transport!$H$4="Mixed-use Building",AC882,Data!AA879)))</f>
        <v>0</v>
      </c>
      <c r="K878">
        <f>IF(Transport!$H$4="Multi-unit Residential",Data!K879,IF(Transport!$H$4="Education",Data!AS879,IF(Transport!$H$4="Mixed-use Building",AD882,Data!AB879)))</f>
        <v>0</v>
      </c>
      <c r="L878">
        <f>IF(Transport!$H$4="Multi-unit Residential",Data!L879,IF(Transport!$H$4="Education",Data!AT879,IF(Transport!$H$4="Mixed-use Building",AE882,Data!AC879)))</f>
        <v>0</v>
      </c>
      <c r="M878">
        <f>IF(Transport!$H$4="Multi-unit Residential",Data!M879,IF(Transport!$H$4="Education",Data!AU879,IF(Transport!$H$4="Mixed-use Building",AF882,Data!AD879)))</f>
        <v>0.02</v>
      </c>
      <c r="N878">
        <f>IF(Transport!$H$4="Multi-unit Residential",Data!N879,IF(Transport!$H$4="Education",Data!AV879,IF(Transport!$H$4="Mixed-use Building",AG882,Data!AE879)))</f>
        <v>2.59587561294284</v>
      </c>
      <c r="O878">
        <f>IF(Transport!$H$4="Multi-unit Residential",Data!O879,IF(Transport!$H$4="Education",Data!AW879,IF(Transport!$H$4="Mixed-use Building",AH882,Data!AF879)))</f>
        <v>176.09930080000001</v>
      </c>
      <c r="P878">
        <f>IF(Transport!$H$4="Multi-unit Residential",Data!P879,IF(Transport!$H$4="Education",Data!AX879,IF(Transport!$H$4="Mixed-use Building",AI882,Data!AG879)))</f>
        <v>-38.710396330000002</v>
      </c>
    </row>
    <row r="879" spans="1:16" x14ac:dyDescent="0.55000000000000004">
      <c r="A879">
        <f>IF(Transport!$H$4="Multi-unit Residential",Data!A880,IF(Transport!$H$4="Education",Data!AI880,IF(Transport!$H$4="Mixed-use Building",T883,Data!R880)))</f>
        <v>189300</v>
      </c>
      <c r="B879" t="str">
        <f>IF(Transport!$H$4="Multi-unit Residential",Data!B880,IF(Transport!$H$4="Education",Data!AJ880,IF(Transport!$H$4="Mixed-use Building",U883,Data!S880)))</f>
        <v>Richmond Heights</v>
      </c>
      <c r="C879" t="str">
        <f>IF(Transport!$H$4="Multi-unit Residential",Data!C880,IF(Transport!$H$4="Education",Data!AK880,IF(Transport!$H$4="Mixed-use Building",V883,Data!T880)))</f>
        <v>New Zealand</v>
      </c>
      <c r="D879">
        <f>IF(Transport!$H$4="Multi-unit Residential",Data!D880,IF(Transport!$H$4="Education",Data!AL880,IF(Transport!$H$4="Mixed-use Building",W883,Data!U880)))</f>
        <v>0</v>
      </c>
      <c r="E879">
        <f>IF(Transport!$H$4="Multi-unit Residential",Data!E880,IF(Transport!$H$4="Education",Data!AM880,IF(Transport!$H$4="Mixed-use Building",X883,Data!V880)))</f>
        <v>0</v>
      </c>
      <c r="F879">
        <f>IF(Transport!$H$4="Multi-unit Residential",Data!F880,IF(Transport!$H$4="Education",Data!AN880,IF(Transport!$H$4="Mixed-use Building",Y883,Data!W880)))</f>
        <v>0</v>
      </c>
      <c r="G879">
        <f>IF(Transport!$H$4="Multi-unit Residential",Data!G880,IF(Transport!$H$4="Education",Data!AO880,IF(Transport!$H$4="Mixed-use Building",Z883,Data!X880)))</f>
        <v>0</v>
      </c>
      <c r="H879">
        <f>IF(Transport!$H$4="Multi-unit Residential",Data!H880,IF(Transport!$H$4="Education",Data!AP880,IF(Transport!$H$4="Mixed-use Building",AA883,Data!Y880)))</f>
        <v>0.94</v>
      </c>
      <c r="I879">
        <f>IF(Transport!$H$4="Multi-unit Residential",Data!I880,IF(Transport!$H$4="Education",Data!AQ880,IF(Transport!$H$4="Mixed-use Building",AB883,Data!Z880)))</f>
        <v>0</v>
      </c>
      <c r="J879">
        <f>IF(Transport!$H$4="Multi-unit Residential",Data!J880,IF(Transport!$H$4="Education",Data!AR880,IF(Transport!$H$4="Mixed-use Building",AC883,Data!AA880)))</f>
        <v>0</v>
      </c>
      <c r="K879">
        <f>IF(Transport!$H$4="Multi-unit Residential",Data!K880,IF(Transport!$H$4="Education",Data!AS880,IF(Transport!$H$4="Mixed-use Building",AD883,Data!AB880)))</f>
        <v>0</v>
      </c>
      <c r="L879">
        <f>IF(Transport!$H$4="Multi-unit Residential",Data!L880,IF(Transport!$H$4="Education",Data!AT880,IF(Transport!$H$4="Mixed-use Building",AE883,Data!AC880)))</f>
        <v>0.06</v>
      </c>
      <c r="M879">
        <f>IF(Transport!$H$4="Multi-unit Residential",Data!M880,IF(Transport!$H$4="Education",Data!AU880,IF(Transport!$H$4="Mixed-use Building",AF883,Data!AD880)))</f>
        <v>0.02</v>
      </c>
      <c r="N879">
        <f>IF(Transport!$H$4="Multi-unit Residential",Data!N880,IF(Transport!$H$4="Education",Data!AV880,IF(Transport!$H$4="Mixed-use Building",AG883,Data!AE880)))</f>
        <v>2.0727939665656701</v>
      </c>
      <c r="O879">
        <f>IF(Transport!$H$4="Multi-unit Residential",Data!O880,IF(Transport!$H$4="Education",Data!AW880,IF(Transport!$H$4="Mixed-use Building",AH883,Data!AF880)))</f>
        <v>176.0871793</v>
      </c>
      <c r="P879">
        <f>IF(Transport!$H$4="Multi-unit Residential",Data!P880,IF(Transport!$H$4="Education",Data!AX880,IF(Transport!$H$4="Mixed-use Building",AI883,Data!AG880)))</f>
        <v>-38.71810533</v>
      </c>
    </row>
    <row r="880" spans="1:16" x14ac:dyDescent="0.55000000000000004">
      <c r="A880">
        <f>IF(Transport!$H$4="Multi-unit Residential",Data!A881,IF(Transport!$H$4="Education",Data!AI881,IF(Transport!$H$4="Mixed-use Building",T884,Data!R881)))</f>
        <v>189400</v>
      </c>
      <c r="B880" t="str">
        <f>IF(Transport!$H$4="Multi-unit Residential",Data!B881,IF(Transport!$H$4="Education",Data!AJ881,IF(Transport!$H$4="Mixed-use Building",U884,Data!S881)))</f>
        <v>Wharewaka</v>
      </c>
      <c r="C880" t="str">
        <f>IF(Transport!$H$4="Multi-unit Residential",Data!C881,IF(Transport!$H$4="Education",Data!AK881,IF(Transport!$H$4="Mixed-use Building",V884,Data!T881)))</f>
        <v>New Zealand</v>
      </c>
      <c r="D880">
        <f>IF(Transport!$H$4="Multi-unit Residential",Data!D881,IF(Transport!$H$4="Education",Data!AL881,IF(Transport!$H$4="Mixed-use Building",W884,Data!U881)))</f>
        <v>0</v>
      </c>
      <c r="E880">
        <f>IF(Transport!$H$4="Multi-unit Residential",Data!E881,IF(Transport!$H$4="Education",Data!AM881,IF(Transport!$H$4="Mixed-use Building",X884,Data!V881)))</f>
        <v>0</v>
      </c>
      <c r="F880">
        <f>IF(Transport!$H$4="Multi-unit Residential",Data!F881,IF(Transport!$H$4="Education",Data!AN881,IF(Transport!$H$4="Mixed-use Building",Y884,Data!W881)))</f>
        <v>0</v>
      </c>
      <c r="G880">
        <f>IF(Transport!$H$4="Multi-unit Residential",Data!G881,IF(Transport!$H$4="Education",Data!AO881,IF(Transport!$H$4="Mixed-use Building",Z884,Data!X881)))</f>
        <v>0</v>
      </c>
      <c r="H880">
        <f>IF(Transport!$H$4="Multi-unit Residential",Data!H881,IF(Transport!$H$4="Education",Data!AP881,IF(Transport!$H$4="Mixed-use Building",AA884,Data!Y881)))</f>
        <v>1</v>
      </c>
      <c r="I880">
        <f>IF(Transport!$H$4="Multi-unit Residential",Data!I881,IF(Transport!$H$4="Education",Data!AQ881,IF(Transport!$H$4="Mixed-use Building",AB884,Data!Z881)))</f>
        <v>0</v>
      </c>
      <c r="J880">
        <f>IF(Transport!$H$4="Multi-unit Residential",Data!J881,IF(Transport!$H$4="Education",Data!AR881,IF(Transport!$H$4="Mixed-use Building",AC884,Data!AA881)))</f>
        <v>0</v>
      </c>
      <c r="K880">
        <f>IF(Transport!$H$4="Multi-unit Residential",Data!K881,IF(Transport!$H$4="Education",Data!AS881,IF(Transport!$H$4="Mixed-use Building",AD884,Data!AB881)))</f>
        <v>0</v>
      </c>
      <c r="L880">
        <f>IF(Transport!$H$4="Multi-unit Residential",Data!L881,IF(Transport!$H$4="Education",Data!AT881,IF(Transport!$H$4="Mixed-use Building",AE884,Data!AC881)))</f>
        <v>0</v>
      </c>
      <c r="M880">
        <f>IF(Transport!$H$4="Multi-unit Residential",Data!M881,IF(Transport!$H$4="Education",Data!AU881,IF(Transport!$H$4="Mixed-use Building",AF884,Data!AD881)))</f>
        <v>0.02</v>
      </c>
      <c r="N880">
        <f>IF(Transport!$H$4="Multi-unit Residential",Data!N881,IF(Transport!$H$4="Education",Data!AV881,IF(Transport!$H$4="Mixed-use Building",AG884,Data!AE881)))</f>
        <v>3.4191524791460299</v>
      </c>
      <c r="O880">
        <f>IF(Transport!$H$4="Multi-unit Residential",Data!O881,IF(Transport!$H$4="Education",Data!AW881,IF(Transport!$H$4="Mixed-use Building",AH884,Data!AF881)))</f>
        <v>176.07918330000001</v>
      </c>
      <c r="P880">
        <f>IF(Transport!$H$4="Multi-unit Residential",Data!P881,IF(Transport!$H$4="Education",Data!AX881,IF(Transport!$H$4="Mixed-use Building",AI884,Data!AG881)))</f>
        <v>-38.734180639999998</v>
      </c>
    </row>
    <row r="881" spans="1:16" x14ac:dyDescent="0.55000000000000004">
      <c r="A881">
        <f>IF(Transport!$H$4="Multi-unit Residential",Data!A882,IF(Transport!$H$4="Education",Data!AI882,IF(Transport!$H$4="Mixed-use Building",T885,Data!R882)))</f>
        <v>189500</v>
      </c>
      <c r="B881" t="str">
        <f>IF(Transport!$H$4="Multi-unit Residential",Data!B882,IF(Transport!$H$4="Education",Data!AJ882,IF(Transport!$H$4="Mixed-use Building",U885,Data!S882)))</f>
        <v>Kaimanawa</v>
      </c>
      <c r="C881" t="str">
        <f>IF(Transport!$H$4="Multi-unit Residential",Data!C882,IF(Transport!$H$4="Education",Data!AK882,IF(Transport!$H$4="Mixed-use Building",V885,Data!T882)))</f>
        <v>New Zealand</v>
      </c>
      <c r="D881">
        <f>IF(Transport!$H$4="Multi-unit Residential",Data!D882,IF(Transport!$H$4="Education",Data!AL882,IF(Transport!$H$4="Mixed-use Building",W885,Data!U882)))</f>
        <v>0</v>
      </c>
      <c r="E881">
        <f>IF(Transport!$H$4="Multi-unit Residential",Data!E882,IF(Transport!$H$4="Education",Data!AM882,IF(Transport!$H$4="Mixed-use Building",X885,Data!V882)))</f>
        <v>0</v>
      </c>
      <c r="F881">
        <f>IF(Transport!$H$4="Multi-unit Residential",Data!F882,IF(Transport!$H$4="Education",Data!AN882,IF(Transport!$H$4="Mixed-use Building",Y885,Data!W882)))</f>
        <v>0</v>
      </c>
      <c r="G881">
        <f>IF(Transport!$H$4="Multi-unit Residential",Data!G882,IF(Transport!$H$4="Education",Data!AO882,IF(Transport!$H$4="Mixed-use Building",Z885,Data!X882)))</f>
        <v>0</v>
      </c>
      <c r="H881">
        <f>IF(Transport!$H$4="Multi-unit Residential",Data!H882,IF(Transport!$H$4="Education",Data!AP882,IF(Transport!$H$4="Mixed-use Building",AA885,Data!Y882)))</f>
        <v>1</v>
      </c>
      <c r="I881">
        <f>IF(Transport!$H$4="Multi-unit Residential",Data!I882,IF(Transport!$H$4="Education",Data!AQ882,IF(Transport!$H$4="Mixed-use Building",AB885,Data!Z882)))</f>
        <v>0</v>
      </c>
      <c r="J881">
        <f>IF(Transport!$H$4="Multi-unit Residential",Data!J882,IF(Transport!$H$4="Education",Data!AR882,IF(Transport!$H$4="Mixed-use Building",AC885,Data!AA882)))</f>
        <v>0</v>
      </c>
      <c r="K881">
        <f>IF(Transport!$H$4="Multi-unit Residential",Data!K882,IF(Transport!$H$4="Education",Data!AS882,IF(Transport!$H$4="Mixed-use Building",AD885,Data!AB882)))</f>
        <v>0</v>
      </c>
      <c r="L881">
        <f>IF(Transport!$H$4="Multi-unit Residential",Data!L882,IF(Transport!$H$4="Education",Data!AT882,IF(Transport!$H$4="Mixed-use Building",AE885,Data!AC882)))</f>
        <v>0</v>
      </c>
      <c r="M881">
        <f>IF(Transport!$H$4="Multi-unit Residential",Data!M882,IF(Transport!$H$4="Education",Data!AU882,IF(Transport!$H$4="Mixed-use Building",AF885,Data!AD882)))</f>
        <v>0.02</v>
      </c>
      <c r="N881">
        <f>IF(Transport!$H$4="Multi-unit Residential",Data!N882,IF(Transport!$H$4="Education",Data!AV882,IF(Transport!$H$4="Mixed-use Building",AG885,Data!AE882)))</f>
        <v>14.2156456474493</v>
      </c>
      <c r="O881">
        <f>IF(Transport!$H$4="Multi-unit Residential",Data!O882,IF(Transport!$H$4="Education",Data!AW882,IF(Transport!$H$4="Mixed-use Building",AH885,Data!AF882)))</f>
        <v>175.94792190000001</v>
      </c>
      <c r="P881">
        <f>IF(Transport!$H$4="Multi-unit Residential",Data!P882,IF(Transport!$H$4="Education",Data!AX882,IF(Transport!$H$4="Mixed-use Building",AI885,Data!AG882)))</f>
        <v>-39.057573179999999</v>
      </c>
    </row>
    <row r="882" spans="1:16" x14ac:dyDescent="0.55000000000000004">
      <c r="A882">
        <f>IF(Transport!$H$4="Multi-unit Residential",Data!A883,IF(Transport!$H$4="Education",Data!AI883,IF(Transport!$H$4="Mixed-use Building",T886,Data!R883)))</f>
        <v>189600</v>
      </c>
      <c r="B882" t="str">
        <f>IF(Transport!$H$4="Multi-unit Residential",Data!B883,IF(Transport!$H$4="Education",Data!AJ883,IF(Transport!$H$4="Mixed-use Building",U886,Data!S883)))</f>
        <v>Waitahanui</v>
      </c>
      <c r="C882" t="str">
        <f>IF(Transport!$H$4="Multi-unit Residential",Data!C883,IF(Transport!$H$4="Education",Data!AK883,IF(Transport!$H$4="Mixed-use Building",V886,Data!T883)))</f>
        <v>New Zealand</v>
      </c>
      <c r="D882">
        <f>IF(Transport!$H$4="Multi-unit Residential",Data!D883,IF(Transport!$H$4="Education",Data!AL883,IF(Transport!$H$4="Mixed-use Building",W886,Data!U883)))</f>
        <v>0</v>
      </c>
      <c r="E882">
        <f>IF(Transport!$H$4="Multi-unit Residential",Data!E883,IF(Transport!$H$4="Education",Data!AM883,IF(Transport!$H$4="Mixed-use Building",X886,Data!V883)))</f>
        <v>0</v>
      </c>
      <c r="F882">
        <f>IF(Transport!$H$4="Multi-unit Residential",Data!F883,IF(Transport!$H$4="Education",Data!AN883,IF(Transport!$H$4="Mixed-use Building",Y886,Data!W883)))</f>
        <v>0</v>
      </c>
      <c r="G882">
        <f>IF(Transport!$H$4="Multi-unit Residential",Data!G883,IF(Transport!$H$4="Education",Data!AO883,IF(Transport!$H$4="Mixed-use Building",Z886,Data!X883)))</f>
        <v>0</v>
      </c>
      <c r="H882">
        <f>IF(Transport!$H$4="Multi-unit Residential",Data!H883,IF(Transport!$H$4="Education",Data!AP883,IF(Transport!$H$4="Mixed-use Building",AA886,Data!Y883)))</f>
        <v>1</v>
      </c>
      <c r="I882">
        <f>IF(Transport!$H$4="Multi-unit Residential",Data!I883,IF(Transport!$H$4="Education",Data!AQ883,IF(Transport!$H$4="Mixed-use Building",AB886,Data!Z883)))</f>
        <v>0</v>
      </c>
      <c r="J882">
        <f>IF(Transport!$H$4="Multi-unit Residential",Data!J883,IF(Transport!$H$4="Education",Data!AR883,IF(Transport!$H$4="Mixed-use Building",AC886,Data!AA883)))</f>
        <v>0</v>
      </c>
      <c r="K882">
        <f>IF(Transport!$H$4="Multi-unit Residential",Data!K883,IF(Transport!$H$4="Education",Data!AS883,IF(Transport!$H$4="Mixed-use Building",AD886,Data!AB883)))</f>
        <v>0</v>
      </c>
      <c r="L882">
        <f>IF(Transport!$H$4="Multi-unit Residential",Data!L883,IF(Transport!$H$4="Education",Data!AT883,IF(Transport!$H$4="Mixed-use Building",AE886,Data!AC883)))</f>
        <v>0</v>
      </c>
      <c r="M882">
        <f>IF(Transport!$H$4="Multi-unit Residential",Data!M883,IF(Transport!$H$4="Education",Data!AU883,IF(Transport!$H$4="Mixed-use Building",AF886,Data!AD883)))</f>
        <v>0.02</v>
      </c>
      <c r="N882">
        <f>IF(Transport!$H$4="Multi-unit Residential",Data!N883,IF(Transport!$H$4="Education",Data!AV883,IF(Transport!$H$4="Mixed-use Building",AG886,Data!AE883)))</f>
        <v>2.3732744008808</v>
      </c>
      <c r="O882">
        <f>IF(Transport!$H$4="Multi-unit Residential",Data!O883,IF(Transport!$H$4="Education",Data!AW883,IF(Transport!$H$4="Mixed-use Building",AH886,Data!AF883)))</f>
        <v>176.15425149999999</v>
      </c>
      <c r="P882">
        <f>IF(Transport!$H$4="Multi-unit Residential",Data!P883,IF(Transport!$H$4="Education",Data!AX883,IF(Transport!$H$4="Mixed-use Building",AI886,Data!AG883)))</f>
        <v>-38.740706860000003</v>
      </c>
    </row>
    <row r="883" spans="1:16" x14ac:dyDescent="0.55000000000000004">
      <c r="A883">
        <f>IF(Transport!$H$4="Multi-unit Residential",Data!A884,IF(Transport!$H$4="Education",Data!AI884,IF(Transport!$H$4="Mixed-use Building",T887,Data!R884)))</f>
        <v>189700</v>
      </c>
      <c r="B883" t="str">
        <f>IF(Transport!$H$4="Multi-unit Residential",Data!B884,IF(Transport!$H$4="Education",Data!AJ884,IF(Transport!$H$4="Mixed-use Building",U887,Data!S884)))</f>
        <v>Turangi</v>
      </c>
      <c r="C883" t="str">
        <f>IF(Transport!$H$4="Multi-unit Residential",Data!C884,IF(Transport!$H$4="Education",Data!AK884,IF(Transport!$H$4="Mixed-use Building",V887,Data!T884)))</f>
        <v>New Zealand</v>
      </c>
      <c r="D883">
        <f>IF(Transport!$H$4="Multi-unit Residential",Data!D884,IF(Transport!$H$4="Education",Data!AL884,IF(Transport!$H$4="Mixed-use Building",W887,Data!U884)))</f>
        <v>0</v>
      </c>
      <c r="E883">
        <f>IF(Transport!$H$4="Multi-unit Residential",Data!E884,IF(Transport!$H$4="Education",Data!AM884,IF(Transport!$H$4="Mixed-use Building",X887,Data!V884)))</f>
        <v>0</v>
      </c>
      <c r="F883">
        <f>IF(Transport!$H$4="Multi-unit Residential",Data!F884,IF(Transport!$H$4="Education",Data!AN884,IF(Transport!$H$4="Mixed-use Building",Y887,Data!W884)))</f>
        <v>0</v>
      </c>
      <c r="G883">
        <f>IF(Transport!$H$4="Multi-unit Residential",Data!G884,IF(Transport!$H$4="Education",Data!AO884,IF(Transport!$H$4="Mixed-use Building",Z887,Data!X884)))</f>
        <v>0</v>
      </c>
      <c r="H883">
        <f>IF(Transport!$H$4="Multi-unit Residential",Data!H884,IF(Transport!$H$4="Education",Data!AP884,IF(Transport!$H$4="Mixed-use Building",AA887,Data!Y884)))</f>
        <v>0.8</v>
      </c>
      <c r="I883">
        <f>IF(Transport!$H$4="Multi-unit Residential",Data!I884,IF(Transport!$H$4="Education",Data!AQ884,IF(Transport!$H$4="Mixed-use Building",AB887,Data!Z884)))</f>
        <v>0.05</v>
      </c>
      <c r="J883">
        <f>IF(Transport!$H$4="Multi-unit Residential",Data!J884,IF(Transport!$H$4="Education",Data!AR884,IF(Transport!$H$4="Mixed-use Building",AC887,Data!AA884)))</f>
        <v>0</v>
      </c>
      <c r="K883">
        <f>IF(Transport!$H$4="Multi-unit Residential",Data!K884,IF(Transport!$H$4="Education",Data!AS884,IF(Transport!$H$4="Mixed-use Building",AD887,Data!AB884)))</f>
        <v>0.03</v>
      </c>
      <c r="L883">
        <f>IF(Transport!$H$4="Multi-unit Residential",Data!L884,IF(Transport!$H$4="Education",Data!AT884,IF(Transport!$H$4="Mixed-use Building",AE887,Data!AC884)))</f>
        <v>0.12</v>
      </c>
      <c r="M883">
        <f>IF(Transport!$H$4="Multi-unit Residential",Data!M884,IF(Transport!$H$4="Education",Data!AU884,IF(Transport!$H$4="Mixed-use Building",AF887,Data!AD884)))</f>
        <v>0.02</v>
      </c>
      <c r="N883">
        <f>IF(Transport!$H$4="Multi-unit Residential",Data!N884,IF(Transport!$H$4="Education",Data!AV884,IF(Transport!$H$4="Mixed-use Building",AG887,Data!AE884)))</f>
        <v>4.0133312428831296</v>
      </c>
      <c r="O883">
        <f>IF(Transport!$H$4="Multi-unit Residential",Data!O884,IF(Transport!$H$4="Education",Data!AW884,IF(Transport!$H$4="Mixed-use Building",AH887,Data!AF884)))</f>
        <v>175.80606909999901</v>
      </c>
      <c r="P883">
        <f>IF(Transport!$H$4="Multi-unit Residential",Data!P884,IF(Transport!$H$4="Education",Data!AX884,IF(Transport!$H$4="Mixed-use Building",AI887,Data!AG884)))</f>
        <v>-38.99284557</v>
      </c>
    </row>
    <row r="884" spans="1:16" x14ac:dyDescent="0.55000000000000004">
      <c r="A884">
        <f>IF(Transport!$H$4="Multi-unit Residential",Data!A885,IF(Transport!$H$4="Education",Data!AI885,IF(Transport!$H$4="Mixed-use Building",T888,Data!R885)))</f>
        <v>189800</v>
      </c>
      <c r="B884" t="str">
        <f>IF(Transport!$H$4="Multi-unit Residential",Data!B885,IF(Transport!$H$4="Education",Data!AJ885,IF(Transport!$H$4="Mixed-use Building",U888,Data!S885)))</f>
        <v>Rangataiki</v>
      </c>
      <c r="C884" t="str">
        <f>IF(Transport!$H$4="Multi-unit Residential",Data!C885,IF(Transport!$H$4="Education",Data!AK885,IF(Transport!$H$4="Mixed-use Building",V888,Data!T885)))</f>
        <v>New Zealand</v>
      </c>
      <c r="D884">
        <f>IF(Transport!$H$4="Multi-unit Residential",Data!D885,IF(Transport!$H$4="Education",Data!AL885,IF(Transport!$H$4="Mixed-use Building",W888,Data!U885)))</f>
        <v>0</v>
      </c>
      <c r="E884">
        <f>IF(Transport!$H$4="Multi-unit Residential",Data!E885,IF(Transport!$H$4="Education",Data!AM885,IF(Transport!$H$4="Mixed-use Building",X888,Data!V885)))</f>
        <v>0</v>
      </c>
      <c r="F884">
        <f>IF(Transport!$H$4="Multi-unit Residential",Data!F885,IF(Transport!$H$4="Education",Data!AN885,IF(Transport!$H$4="Mixed-use Building",Y888,Data!W885)))</f>
        <v>0</v>
      </c>
      <c r="G884">
        <f>IF(Transport!$H$4="Multi-unit Residential",Data!G885,IF(Transport!$H$4="Education",Data!AO885,IF(Transport!$H$4="Mixed-use Building",Z888,Data!X885)))</f>
        <v>0</v>
      </c>
      <c r="H884">
        <f>IF(Transport!$H$4="Multi-unit Residential",Data!H885,IF(Transport!$H$4="Education",Data!AP885,IF(Transport!$H$4="Mixed-use Building",AA888,Data!Y885)))</f>
        <v>1</v>
      </c>
      <c r="I884">
        <f>IF(Transport!$H$4="Multi-unit Residential",Data!I885,IF(Transport!$H$4="Education",Data!AQ885,IF(Transport!$H$4="Mixed-use Building",AB888,Data!Z885)))</f>
        <v>0</v>
      </c>
      <c r="J884">
        <f>IF(Transport!$H$4="Multi-unit Residential",Data!J885,IF(Transport!$H$4="Education",Data!AR885,IF(Transport!$H$4="Mixed-use Building",AC888,Data!AA885)))</f>
        <v>0</v>
      </c>
      <c r="K884">
        <f>IF(Transport!$H$4="Multi-unit Residential",Data!K885,IF(Transport!$H$4="Education",Data!AS885,IF(Transport!$H$4="Mixed-use Building",AD888,Data!AB885)))</f>
        <v>0</v>
      </c>
      <c r="L884">
        <f>IF(Transport!$H$4="Multi-unit Residential",Data!L885,IF(Transport!$H$4="Education",Data!AT885,IF(Transport!$H$4="Mixed-use Building",AE888,Data!AC885)))</f>
        <v>0</v>
      </c>
      <c r="M884">
        <f>IF(Transport!$H$4="Multi-unit Residential",Data!M885,IF(Transport!$H$4="Education",Data!AU885,IF(Transport!$H$4="Mixed-use Building",AF888,Data!AD885)))</f>
        <v>0.02</v>
      </c>
      <c r="N884" t="str">
        <f>IF(Transport!$H$4="Multi-unit Residential",Data!N885,IF(Transport!$H$4="Education",Data!AV885,IF(Transport!$H$4="Mixed-use Building",AG888,Data!AE885)))</f>
        <v>?</v>
      </c>
      <c r="O884">
        <f>IF(Transport!$H$4="Multi-unit Residential",Data!O885,IF(Transport!$H$4="Education",Data!AW885,IF(Transport!$H$4="Mixed-use Building",AH888,Data!AF885)))</f>
        <v>176.45464229999999</v>
      </c>
      <c r="P884">
        <f>IF(Transport!$H$4="Multi-unit Residential",Data!P885,IF(Transport!$H$4="Education",Data!AX885,IF(Transport!$H$4="Mixed-use Building",AI888,Data!AG885)))</f>
        <v>-38.75892468</v>
      </c>
    </row>
    <row r="885" spans="1:16" x14ac:dyDescent="0.55000000000000004">
      <c r="A885">
        <f>IF(Transport!$H$4="Multi-unit Residential",Data!A886,IF(Transport!$H$4="Education",Data!AI886,IF(Transport!$H$4="Mixed-use Building",T889,Data!R886)))</f>
        <v>189900</v>
      </c>
      <c r="B885" t="str">
        <f>IF(Transport!$H$4="Multi-unit Residential",Data!B886,IF(Transport!$H$4="Education",Data!AJ886,IF(Transport!$H$4="Mixed-use Building",U889,Data!S886)))</f>
        <v>Taharua</v>
      </c>
      <c r="C885" t="str">
        <f>IF(Transport!$H$4="Multi-unit Residential",Data!C886,IF(Transport!$H$4="Education",Data!AK886,IF(Transport!$H$4="Mixed-use Building",V889,Data!T886)))</f>
        <v>New Zealand</v>
      </c>
      <c r="D885" t="str">
        <f>IF(Transport!$H$4="Multi-unit Residential",Data!D886,IF(Transport!$H$4="Education",Data!AL886,IF(Transport!$H$4="Mixed-use Building",W889,Data!U886)))</f>
        <v>?</v>
      </c>
      <c r="E885" t="str">
        <f>IF(Transport!$H$4="Multi-unit Residential",Data!E886,IF(Transport!$H$4="Education",Data!AM886,IF(Transport!$H$4="Mixed-use Building",X889,Data!V886)))</f>
        <v>?</v>
      </c>
      <c r="F885" t="str">
        <f>IF(Transport!$H$4="Multi-unit Residential",Data!F886,IF(Transport!$H$4="Education",Data!AN886,IF(Transport!$H$4="Mixed-use Building",Y889,Data!W886)))</f>
        <v>?</v>
      </c>
      <c r="G885">
        <f>IF(Transport!$H$4="Multi-unit Residential",Data!G886,IF(Transport!$H$4="Education",Data!AO886,IF(Transport!$H$4="Mixed-use Building",Z889,Data!X886)))</f>
        <v>0</v>
      </c>
      <c r="H885" t="str">
        <f>IF(Transport!$H$4="Multi-unit Residential",Data!H886,IF(Transport!$H$4="Education",Data!AP886,IF(Transport!$H$4="Mixed-use Building",AA889,Data!Y886)))</f>
        <v>?</v>
      </c>
      <c r="I885" t="str">
        <f>IF(Transport!$H$4="Multi-unit Residential",Data!I886,IF(Transport!$H$4="Education",Data!AQ886,IF(Transport!$H$4="Mixed-use Building",AB889,Data!Z886)))</f>
        <v>?</v>
      </c>
      <c r="J885">
        <f>IF(Transport!$H$4="Multi-unit Residential",Data!J886,IF(Transport!$H$4="Education",Data!AR886,IF(Transport!$H$4="Mixed-use Building",AC889,Data!AA886)))</f>
        <v>0</v>
      </c>
      <c r="K885" t="str">
        <f>IF(Transport!$H$4="Multi-unit Residential",Data!K886,IF(Transport!$H$4="Education",Data!AS886,IF(Transport!$H$4="Mixed-use Building",AD889,Data!AB886)))</f>
        <v>?</v>
      </c>
      <c r="L885" t="str">
        <f>IF(Transport!$H$4="Multi-unit Residential",Data!L886,IF(Transport!$H$4="Education",Data!AT886,IF(Transport!$H$4="Mixed-use Building",AE889,Data!AC886)))</f>
        <v>?</v>
      </c>
      <c r="M885">
        <f>IF(Transport!$H$4="Multi-unit Residential",Data!M886,IF(Transport!$H$4="Education",Data!AU886,IF(Transport!$H$4="Mixed-use Building",AF889,Data!AD886)))</f>
        <v>0.02</v>
      </c>
      <c r="N885" t="str">
        <f>IF(Transport!$H$4="Multi-unit Residential",Data!N886,IF(Transport!$H$4="Education",Data!AV886,IF(Transport!$H$4="Mixed-use Building",AG889,Data!AE886)))</f>
        <v>?</v>
      </c>
      <c r="O885">
        <f>IF(Transport!$H$4="Multi-unit Residential",Data!O886,IF(Transport!$H$4="Education",Data!AW886,IF(Transport!$H$4="Mixed-use Building",AH889,Data!AF886)))</f>
        <v>176.3870044</v>
      </c>
      <c r="P885">
        <f>IF(Transport!$H$4="Multi-unit Residential",Data!P886,IF(Transport!$H$4="Education",Data!AX886,IF(Transport!$H$4="Mixed-use Building",AI889,Data!AG886)))</f>
        <v>-38.995888010000002</v>
      </c>
    </row>
    <row r="886" spans="1:16" x14ac:dyDescent="0.55000000000000004">
      <c r="A886">
        <f>IF(Transport!$H$4="Multi-unit Residential",Data!A887,IF(Transport!$H$4="Education",Data!AI887,IF(Transport!$H$4="Mixed-use Building",T890,Data!R887)))</f>
        <v>190100</v>
      </c>
      <c r="B886" t="str">
        <f>IF(Transport!$H$4="Multi-unit Residential",Data!B887,IF(Transport!$H$4="Education",Data!AJ887,IF(Transport!$H$4="Mixed-use Building",U890,Data!S887)))</f>
        <v>Waiau</v>
      </c>
      <c r="C886" t="str">
        <f>IF(Transport!$H$4="Multi-unit Residential",Data!C887,IF(Transport!$H$4="Education",Data!AK887,IF(Transport!$H$4="Mixed-use Building",V890,Data!T887)))</f>
        <v>New Zealand</v>
      </c>
      <c r="D886">
        <f>IF(Transport!$H$4="Multi-unit Residential",Data!D887,IF(Transport!$H$4="Education",Data!AL887,IF(Transport!$H$4="Mixed-use Building",W890,Data!U887)))</f>
        <v>0</v>
      </c>
      <c r="E886">
        <f>IF(Transport!$H$4="Multi-unit Residential",Data!E887,IF(Transport!$H$4="Education",Data!AM887,IF(Transport!$H$4="Mixed-use Building",X890,Data!V887)))</f>
        <v>0</v>
      </c>
      <c r="F886">
        <f>IF(Transport!$H$4="Multi-unit Residential",Data!F887,IF(Transport!$H$4="Education",Data!AN887,IF(Transport!$H$4="Mixed-use Building",Y890,Data!W887)))</f>
        <v>0</v>
      </c>
      <c r="G886">
        <f>IF(Transport!$H$4="Multi-unit Residential",Data!G887,IF(Transport!$H$4="Education",Data!AO887,IF(Transport!$H$4="Mixed-use Building",Z890,Data!X887)))</f>
        <v>0</v>
      </c>
      <c r="H886">
        <f>IF(Transport!$H$4="Multi-unit Residential",Data!H887,IF(Transport!$H$4="Education",Data!AP887,IF(Transport!$H$4="Mixed-use Building",AA890,Data!Y887)))</f>
        <v>1</v>
      </c>
      <c r="I886">
        <f>IF(Transport!$H$4="Multi-unit Residential",Data!I887,IF(Transport!$H$4="Education",Data!AQ887,IF(Transport!$H$4="Mixed-use Building",AB890,Data!Z887)))</f>
        <v>0</v>
      </c>
      <c r="J886">
        <f>IF(Transport!$H$4="Multi-unit Residential",Data!J887,IF(Transport!$H$4="Education",Data!AR887,IF(Transport!$H$4="Mixed-use Building",AC890,Data!AA887)))</f>
        <v>0</v>
      </c>
      <c r="K886">
        <f>IF(Transport!$H$4="Multi-unit Residential",Data!K887,IF(Transport!$H$4="Education",Data!AS887,IF(Transport!$H$4="Mixed-use Building",AD890,Data!AB887)))</f>
        <v>0</v>
      </c>
      <c r="L886">
        <f>IF(Transport!$H$4="Multi-unit Residential",Data!L887,IF(Transport!$H$4="Education",Data!AT887,IF(Transport!$H$4="Mixed-use Building",AE890,Data!AC887)))</f>
        <v>0</v>
      </c>
      <c r="M886">
        <f>IF(Transport!$H$4="Multi-unit Residential",Data!M887,IF(Transport!$H$4="Education",Data!AU887,IF(Transport!$H$4="Mixed-use Building",AF890,Data!AD887)))</f>
        <v>0.02</v>
      </c>
      <c r="N886">
        <f>IF(Transport!$H$4="Multi-unit Residential",Data!N887,IF(Transport!$H$4="Education",Data!AV887,IF(Transport!$H$4="Mixed-use Building",AG890,Data!AE887)))</f>
        <v>5.0116585389521298</v>
      </c>
      <c r="O886">
        <f>IF(Transport!$H$4="Multi-unit Residential",Data!O887,IF(Transport!$H$4="Education",Data!AW887,IF(Transport!$H$4="Mixed-use Building",AH890,Data!AF887)))</f>
        <v>175.91743489999999</v>
      </c>
      <c r="P886">
        <f>IF(Transport!$H$4="Multi-unit Residential",Data!P887,IF(Transport!$H$4="Education",Data!AX887,IF(Transport!$H$4="Mixed-use Building",AI890,Data!AG887)))</f>
        <v>-37.433781719999999</v>
      </c>
    </row>
    <row r="887" spans="1:16" x14ac:dyDescent="0.55000000000000004">
      <c r="A887">
        <f>IF(Transport!$H$4="Multi-unit Residential",Data!A888,IF(Transport!$H$4="Education",Data!AI888,IF(Transport!$H$4="Mixed-use Building",T891,Data!R888)))</f>
        <v>190200</v>
      </c>
      <c r="B887" t="str">
        <f>IF(Transport!$H$4="Multi-unit Residential",Data!B888,IF(Transport!$H$4="Education",Data!AJ888,IF(Transport!$H$4="Mixed-use Building",U891,Data!S888)))</f>
        <v>Waihi Beach-Bowentown</v>
      </c>
      <c r="C887" t="str">
        <f>IF(Transport!$H$4="Multi-unit Residential",Data!C888,IF(Transport!$H$4="Education",Data!AK888,IF(Transport!$H$4="Mixed-use Building",V891,Data!T888)))</f>
        <v>New Zealand</v>
      </c>
      <c r="D887">
        <f>IF(Transport!$H$4="Multi-unit Residential",Data!D888,IF(Transport!$H$4="Education",Data!AL888,IF(Transport!$H$4="Mixed-use Building",W891,Data!U888)))</f>
        <v>0</v>
      </c>
      <c r="E887">
        <f>IF(Transport!$H$4="Multi-unit Residential",Data!E888,IF(Transport!$H$4="Education",Data!AM888,IF(Transport!$H$4="Mixed-use Building",X891,Data!V888)))</f>
        <v>0</v>
      </c>
      <c r="F887">
        <f>IF(Transport!$H$4="Multi-unit Residential",Data!F888,IF(Transport!$H$4="Education",Data!AN888,IF(Transport!$H$4="Mixed-use Building",Y891,Data!W888)))</f>
        <v>0</v>
      </c>
      <c r="G887">
        <f>IF(Transport!$H$4="Multi-unit Residential",Data!G888,IF(Transport!$H$4="Education",Data!AO888,IF(Transport!$H$4="Mixed-use Building",Z891,Data!X888)))</f>
        <v>0</v>
      </c>
      <c r="H887">
        <f>IF(Transport!$H$4="Multi-unit Residential",Data!H888,IF(Transport!$H$4="Education",Data!AP888,IF(Transport!$H$4="Mixed-use Building",AA891,Data!Y888)))</f>
        <v>0.85</v>
      </c>
      <c r="I887">
        <f>IF(Transport!$H$4="Multi-unit Residential",Data!I888,IF(Transport!$H$4="Education",Data!AQ888,IF(Transport!$H$4="Mixed-use Building",AB891,Data!Z888)))</f>
        <v>0.03</v>
      </c>
      <c r="J887">
        <f>IF(Transport!$H$4="Multi-unit Residential",Data!J888,IF(Transport!$H$4="Education",Data!AR888,IF(Transport!$H$4="Mixed-use Building",AC891,Data!AA888)))</f>
        <v>0</v>
      </c>
      <c r="K887">
        <f>IF(Transport!$H$4="Multi-unit Residential",Data!K888,IF(Transport!$H$4="Education",Data!AS888,IF(Transport!$H$4="Mixed-use Building",AD891,Data!AB888)))</f>
        <v>0.02</v>
      </c>
      <c r="L887">
        <f>IF(Transport!$H$4="Multi-unit Residential",Data!L888,IF(Transport!$H$4="Education",Data!AT888,IF(Transport!$H$4="Mixed-use Building",AE891,Data!AC888)))</f>
        <v>0.1</v>
      </c>
      <c r="M887">
        <f>IF(Transport!$H$4="Multi-unit Residential",Data!M888,IF(Transport!$H$4="Education",Data!AU888,IF(Transport!$H$4="Mixed-use Building",AF891,Data!AD888)))</f>
        <v>0.02</v>
      </c>
      <c r="N887">
        <f>IF(Transport!$H$4="Multi-unit Residential",Data!N888,IF(Transport!$H$4="Education",Data!AV888,IF(Transport!$H$4="Mixed-use Building",AG891,Data!AE888)))</f>
        <v>3.6880179576356298</v>
      </c>
      <c r="O887">
        <f>IF(Transport!$H$4="Multi-unit Residential",Data!O888,IF(Transport!$H$4="Education",Data!AW888,IF(Transport!$H$4="Mixed-use Building",AH891,Data!AF888)))</f>
        <v>175.9556145</v>
      </c>
      <c r="P887">
        <f>IF(Transport!$H$4="Multi-unit Residential",Data!P888,IF(Transport!$H$4="Education",Data!AX888,IF(Transport!$H$4="Mixed-use Building",AI891,Data!AG888)))</f>
        <v>-37.428070390000002</v>
      </c>
    </row>
    <row r="888" spans="1:16" x14ac:dyDescent="0.55000000000000004">
      <c r="A888">
        <f>IF(Transport!$H$4="Multi-unit Residential",Data!A889,IF(Transport!$H$4="Education",Data!AI889,IF(Transport!$H$4="Mixed-use Building",T892,Data!R889)))</f>
        <v>190300</v>
      </c>
      <c r="B888" t="str">
        <f>IF(Transport!$H$4="Multi-unit Residential",Data!B889,IF(Transport!$H$4="Education",Data!AJ889,IF(Transport!$H$4="Mixed-use Building",U892,Data!S889)))</f>
        <v>Tahawai</v>
      </c>
      <c r="C888" t="str">
        <f>IF(Transport!$H$4="Multi-unit Residential",Data!C889,IF(Transport!$H$4="Education",Data!AK889,IF(Transport!$H$4="Mixed-use Building",V892,Data!T889)))</f>
        <v>New Zealand</v>
      </c>
      <c r="D888">
        <f>IF(Transport!$H$4="Multi-unit Residential",Data!D889,IF(Transport!$H$4="Education",Data!AL889,IF(Transport!$H$4="Mixed-use Building",W892,Data!U889)))</f>
        <v>0</v>
      </c>
      <c r="E888">
        <f>IF(Transport!$H$4="Multi-unit Residential",Data!E889,IF(Transport!$H$4="Education",Data!AM889,IF(Transport!$H$4="Mixed-use Building",X892,Data!V889)))</f>
        <v>0</v>
      </c>
      <c r="F888">
        <f>IF(Transport!$H$4="Multi-unit Residential",Data!F889,IF(Transport!$H$4="Education",Data!AN889,IF(Transport!$H$4="Mixed-use Building",Y892,Data!W889)))</f>
        <v>0</v>
      </c>
      <c r="G888">
        <f>IF(Transport!$H$4="Multi-unit Residential",Data!G889,IF(Transport!$H$4="Education",Data!AO889,IF(Transport!$H$4="Mixed-use Building",Z892,Data!X889)))</f>
        <v>0</v>
      </c>
      <c r="H888">
        <f>IF(Transport!$H$4="Multi-unit Residential",Data!H889,IF(Transport!$H$4="Education",Data!AP889,IF(Transport!$H$4="Mixed-use Building",AA892,Data!Y889)))</f>
        <v>0.92</v>
      </c>
      <c r="I888">
        <f>IF(Transport!$H$4="Multi-unit Residential",Data!I889,IF(Transport!$H$4="Education",Data!AQ889,IF(Transport!$H$4="Mixed-use Building",AB892,Data!Z889)))</f>
        <v>0</v>
      </c>
      <c r="J888">
        <f>IF(Transport!$H$4="Multi-unit Residential",Data!J889,IF(Transport!$H$4="Education",Data!AR889,IF(Transport!$H$4="Mixed-use Building",AC892,Data!AA889)))</f>
        <v>0</v>
      </c>
      <c r="K888">
        <f>IF(Transport!$H$4="Multi-unit Residential",Data!K889,IF(Transport!$H$4="Education",Data!AS889,IF(Transport!$H$4="Mixed-use Building",AD892,Data!AB889)))</f>
        <v>0</v>
      </c>
      <c r="L888">
        <f>IF(Transport!$H$4="Multi-unit Residential",Data!L889,IF(Transport!$H$4="Education",Data!AT889,IF(Transport!$H$4="Mixed-use Building",AE892,Data!AC889)))</f>
        <v>0.08</v>
      </c>
      <c r="M888">
        <f>IF(Transport!$H$4="Multi-unit Residential",Data!M889,IF(Transport!$H$4="Education",Data!AU889,IF(Transport!$H$4="Mixed-use Building",AF892,Data!AD889)))</f>
        <v>0.02</v>
      </c>
      <c r="N888">
        <f>IF(Transport!$H$4="Multi-unit Residential",Data!N889,IF(Transport!$H$4="Education",Data!AV889,IF(Transport!$H$4="Mixed-use Building",AG892,Data!AE889)))</f>
        <v>4.6489276478210897</v>
      </c>
      <c r="O888">
        <f>IF(Transport!$H$4="Multi-unit Residential",Data!O889,IF(Transport!$H$4="Education",Data!AW889,IF(Transport!$H$4="Mixed-use Building",AH892,Data!AF889)))</f>
        <v>175.89026899999999</v>
      </c>
      <c r="P888">
        <f>IF(Transport!$H$4="Multi-unit Residential",Data!P889,IF(Transport!$H$4="Education",Data!AX889,IF(Transport!$H$4="Mixed-use Building",AI892,Data!AG889)))</f>
        <v>-37.506617299999903</v>
      </c>
    </row>
    <row r="889" spans="1:16" x14ac:dyDescent="0.55000000000000004">
      <c r="A889">
        <f>IF(Transport!$H$4="Multi-unit Residential",Data!A890,IF(Transport!$H$4="Education",Data!AI890,IF(Transport!$H$4="Mixed-use Building",T893,Data!R890)))</f>
        <v>190400</v>
      </c>
      <c r="B889" t="str">
        <f>IF(Transport!$H$4="Multi-unit Residential",Data!B890,IF(Transport!$H$4="Education",Data!AJ890,IF(Transport!$H$4="Mixed-use Building",U893,Data!S890)))</f>
        <v>Athenree</v>
      </c>
      <c r="C889" t="str">
        <f>IF(Transport!$H$4="Multi-unit Residential",Data!C890,IF(Transport!$H$4="Education",Data!AK890,IF(Transport!$H$4="Mixed-use Building",V893,Data!T890)))</f>
        <v>New Zealand</v>
      </c>
      <c r="D889">
        <f>IF(Transport!$H$4="Multi-unit Residential",Data!D890,IF(Transport!$H$4="Education",Data!AL890,IF(Transport!$H$4="Mixed-use Building",W893,Data!U890)))</f>
        <v>0</v>
      </c>
      <c r="E889">
        <f>IF(Transport!$H$4="Multi-unit Residential",Data!E890,IF(Transport!$H$4="Education",Data!AM890,IF(Transport!$H$4="Mixed-use Building",X893,Data!V890)))</f>
        <v>0</v>
      </c>
      <c r="F889">
        <f>IF(Transport!$H$4="Multi-unit Residential",Data!F890,IF(Transport!$H$4="Education",Data!AN890,IF(Transport!$H$4="Mixed-use Building",Y893,Data!W890)))</f>
        <v>0</v>
      </c>
      <c r="G889">
        <f>IF(Transport!$H$4="Multi-unit Residential",Data!G890,IF(Transport!$H$4="Education",Data!AO890,IF(Transport!$H$4="Mixed-use Building",Z893,Data!X890)))</f>
        <v>0</v>
      </c>
      <c r="H889">
        <f>IF(Transport!$H$4="Multi-unit Residential",Data!H890,IF(Transport!$H$4="Education",Data!AP890,IF(Transport!$H$4="Mixed-use Building",AA893,Data!Y890)))</f>
        <v>1</v>
      </c>
      <c r="I889">
        <f>IF(Transport!$H$4="Multi-unit Residential",Data!I890,IF(Transport!$H$4="Education",Data!AQ890,IF(Transport!$H$4="Mixed-use Building",AB893,Data!Z890)))</f>
        <v>0</v>
      </c>
      <c r="J889">
        <f>IF(Transport!$H$4="Multi-unit Residential",Data!J890,IF(Transport!$H$4="Education",Data!AR890,IF(Transport!$H$4="Mixed-use Building",AC893,Data!AA890)))</f>
        <v>0</v>
      </c>
      <c r="K889">
        <f>IF(Transport!$H$4="Multi-unit Residential",Data!K890,IF(Transport!$H$4="Education",Data!AS890,IF(Transport!$H$4="Mixed-use Building",AD893,Data!AB890)))</f>
        <v>0</v>
      </c>
      <c r="L889">
        <f>IF(Transport!$H$4="Multi-unit Residential",Data!L890,IF(Transport!$H$4="Education",Data!AT890,IF(Transport!$H$4="Mixed-use Building",AE893,Data!AC890)))</f>
        <v>0</v>
      </c>
      <c r="M889">
        <f>IF(Transport!$H$4="Multi-unit Residential",Data!M890,IF(Transport!$H$4="Education",Data!AU890,IF(Transport!$H$4="Mixed-use Building",AF893,Data!AD890)))</f>
        <v>0.02</v>
      </c>
      <c r="N889">
        <f>IF(Transport!$H$4="Multi-unit Residential",Data!N890,IF(Transport!$H$4="Education",Data!AV890,IF(Transport!$H$4="Mixed-use Building",AG893,Data!AE890)))</f>
        <v>5.3213156008731497</v>
      </c>
      <c r="O889">
        <f>IF(Transport!$H$4="Multi-unit Residential",Data!O890,IF(Transport!$H$4="Education",Data!AW890,IF(Transport!$H$4="Mixed-use Building",AH893,Data!AF890)))</f>
        <v>175.9591733</v>
      </c>
      <c r="P889">
        <f>IF(Transport!$H$4="Multi-unit Residential",Data!P890,IF(Transport!$H$4="Education",Data!AX890,IF(Transport!$H$4="Mixed-use Building",AI893,Data!AG890)))</f>
        <v>-37.44455774</v>
      </c>
    </row>
    <row r="890" spans="1:16" x14ac:dyDescent="0.55000000000000004">
      <c r="A890">
        <f>IF(Transport!$H$4="Multi-unit Residential",Data!A891,IF(Transport!$H$4="Education",Data!AI891,IF(Transport!$H$4="Mixed-use Building",T894,Data!R891)))</f>
        <v>190500</v>
      </c>
      <c r="B890" t="str">
        <f>IF(Transport!$H$4="Multi-unit Residential",Data!B891,IF(Transport!$H$4="Education",Data!AJ891,IF(Transport!$H$4="Mixed-use Building",U894,Data!S891)))</f>
        <v>Aongatete</v>
      </c>
      <c r="C890" t="str">
        <f>IF(Transport!$H$4="Multi-unit Residential",Data!C891,IF(Transport!$H$4="Education",Data!AK891,IF(Transport!$H$4="Mixed-use Building",V894,Data!T891)))</f>
        <v>New Zealand</v>
      </c>
      <c r="D890">
        <f>IF(Transport!$H$4="Multi-unit Residential",Data!D891,IF(Transport!$H$4="Education",Data!AL891,IF(Transport!$H$4="Mixed-use Building",W894,Data!U891)))</f>
        <v>0</v>
      </c>
      <c r="E890">
        <f>IF(Transport!$H$4="Multi-unit Residential",Data!E891,IF(Transport!$H$4="Education",Data!AM891,IF(Transport!$H$4="Mixed-use Building",X894,Data!V891)))</f>
        <v>0</v>
      </c>
      <c r="F890">
        <f>IF(Transport!$H$4="Multi-unit Residential",Data!F891,IF(Transport!$H$4="Education",Data!AN891,IF(Transport!$H$4="Mixed-use Building",Y894,Data!W891)))</f>
        <v>0</v>
      </c>
      <c r="G890">
        <f>IF(Transport!$H$4="Multi-unit Residential",Data!G891,IF(Transport!$H$4="Education",Data!AO891,IF(Transport!$H$4="Mixed-use Building",Z894,Data!X891)))</f>
        <v>0</v>
      </c>
      <c r="H890">
        <f>IF(Transport!$H$4="Multi-unit Residential",Data!H891,IF(Transport!$H$4="Education",Data!AP891,IF(Transport!$H$4="Mixed-use Building",AA894,Data!Y891)))</f>
        <v>0.91</v>
      </c>
      <c r="I890">
        <f>IF(Transport!$H$4="Multi-unit Residential",Data!I891,IF(Transport!$H$4="Education",Data!AQ891,IF(Transport!$H$4="Mixed-use Building",AB894,Data!Z891)))</f>
        <v>0.05</v>
      </c>
      <c r="J890">
        <f>IF(Transport!$H$4="Multi-unit Residential",Data!J891,IF(Transport!$H$4="Education",Data!AR891,IF(Transport!$H$4="Mixed-use Building",AC894,Data!AA891)))</f>
        <v>0</v>
      </c>
      <c r="K890">
        <f>IF(Transport!$H$4="Multi-unit Residential",Data!K891,IF(Transport!$H$4="Education",Data!AS891,IF(Transport!$H$4="Mixed-use Building",AD894,Data!AB891)))</f>
        <v>0</v>
      </c>
      <c r="L890">
        <f>IF(Transport!$H$4="Multi-unit Residential",Data!L891,IF(Transport!$H$4="Education",Data!AT891,IF(Transport!$H$4="Mixed-use Building",AE894,Data!AC891)))</f>
        <v>0.04</v>
      </c>
      <c r="M890">
        <f>IF(Transport!$H$4="Multi-unit Residential",Data!M891,IF(Transport!$H$4="Education",Data!AU891,IF(Transport!$H$4="Mixed-use Building",AF894,Data!AD891)))</f>
        <v>0.02</v>
      </c>
      <c r="N890">
        <f>IF(Transport!$H$4="Multi-unit Residential",Data!N891,IF(Transport!$H$4="Education",Data!AV891,IF(Transport!$H$4="Mixed-use Building",AG894,Data!AE891)))</f>
        <v>6.6701898269092403</v>
      </c>
      <c r="O890">
        <f>IF(Transport!$H$4="Multi-unit Residential",Data!O891,IF(Transport!$H$4="Education",Data!AW891,IF(Transport!$H$4="Mixed-use Building",AH894,Data!AF891)))</f>
        <v>175.89394199999899</v>
      </c>
      <c r="P890">
        <f>IF(Transport!$H$4="Multi-unit Residential",Data!P891,IF(Transport!$H$4="Education",Data!AX891,IF(Transport!$H$4="Mixed-use Building",AI894,Data!AG891)))</f>
        <v>-37.616881069999998</v>
      </c>
    </row>
    <row r="891" spans="1:16" x14ac:dyDescent="0.55000000000000004">
      <c r="A891">
        <f>IF(Transport!$H$4="Multi-unit Residential",Data!A892,IF(Transport!$H$4="Education",Data!AI892,IF(Transport!$H$4="Mixed-use Building",T895,Data!R892)))</f>
        <v>190600</v>
      </c>
      <c r="B891" t="str">
        <f>IF(Transport!$H$4="Multi-unit Residential",Data!B892,IF(Transport!$H$4="Education",Data!AJ892,IF(Transport!$H$4="Mixed-use Building",U895,Data!S892)))</f>
        <v>Katikati</v>
      </c>
      <c r="C891" t="str">
        <f>IF(Transport!$H$4="Multi-unit Residential",Data!C892,IF(Transport!$H$4="Education",Data!AK892,IF(Transport!$H$4="Mixed-use Building",V895,Data!T892)))</f>
        <v>New Zealand</v>
      </c>
      <c r="D891">
        <f>IF(Transport!$H$4="Multi-unit Residential",Data!D892,IF(Transport!$H$4="Education",Data!AL892,IF(Transport!$H$4="Mixed-use Building",W895,Data!U892)))</f>
        <v>0</v>
      </c>
      <c r="E891">
        <f>IF(Transport!$H$4="Multi-unit Residential",Data!E892,IF(Transport!$H$4="Education",Data!AM892,IF(Transport!$H$4="Mixed-use Building",X895,Data!V892)))</f>
        <v>0</v>
      </c>
      <c r="F891">
        <f>IF(Transport!$H$4="Multi-unit Residential",Data!F892,IF(Transport!$H$4="Education",Data!AN892,IF(Transport!$H$4="Mixed-use Building",Y895,Data!W892)))</f>
        <v>0</v>
      </c>
      <c r="G891">
        <f>IF(Transport!$H$4="Multi-unit Residential",Data!G892,IF(Transport!$H$4="Education",Data!AO892,IF(Transport!$H$4="Mixed-use Building",Z895,Data!X892)))</f>
        <v>0</v>
      </c>
      <c r="H891">
        <f>IF(Transport!$H$4="Multi-unit Residential",Data!H892,IF(Transport!$H$4="Education",Data!AP892,IF(Transport!$H$4="Mixed-use Building",AA895,Data!Y892)))</f>
        <v>0.87</v>
      </c>
      <c r="I891">
        <f>IF(Transport!$H$4="Multi-unit Residential",Data!I892,IF(Transport!$H$4="Education",Data!AQ892,IF(Transport!$H$4="Mixed-use Building",AB895,Data!Z892)))</f>
        <v>0.05</v>
      </c>
      <c r="J891">
        <f>IF(Transport!$H$4="Multi-unit Residential",Data!J892,IF(Transport!$H$4="Education",Data!AR892,IF(Transport!$H$4="Mixed-use Building",AC895,Data!AA892)))</f>
        <v>0</v>
      </c>
      <c r="K891">
        <f>IF(Transport!$H$4="Multi-unit Residential",Data!K892,IF(Transport!$H$4="Education",Data!AS892,IF(Transport!$H$4="Mixed-use Building",AD895,Data!AB892)))</f>
        <v>0.01</v>
      </c>
      <c r="L891">
        <f>IF(Transport!$H$4="Multi-unit Residential",Data!L892,IF(Transport!$H$4="Education",Data!AT892,IF(Transport!$H$4="Mixed-use Building",AE895,Data!AC892)))</f>
        <v>7.0000000000000007E-2</v>
      </c>
      <c r="M891">
        <f>IF(Transport!$H$4="Multi-unit Residential",Data!M892,IF(Transport!$H$4="Education",Data!AU892,IF(Transport!$H$4="Mixed-use Building",AF895,Data!AD892)))</f>
        <v>0.02</v>
      </c>
      <c r="N891">
        <f>IF(Transport!$H$4="Multi-unit Residential",Data!N892,IF(Transport!$H$4="Education",Data!AV892,IF(Transport!$H$4="Mixed-use Building",AG895,Data!AE892)))</f>
        <v>6.8882581368053701</v>
      </c>
      <c r="O891">
        <f>IF(Transport!$H$4="Multi-unit Residential",Data!O892,IF(Transport!$H$4="Education",Data!AW892,IF(Transport!$H$4="Mixed-use Building",AH895,Data!AF892)))</f>
        <v>175.92548289999999</v>
      </c>
      <c r="P891">
        <f>IF(Transport!$H$4="Multi-unit Residential",Data!P892,IF(Transport!$H$4="Education",Data!AX892,IF(Transport!$H$4="Mixed-use Building",AI895,Data!AG892)))</f>
        <v>-37.552134369999997</v>
      </c>
    </row>
    <row r="892" spans="1:16" x14ac:dyDescent="0.55000000000000004">
      <c r="A892">
        <f>IF(Transport!$H$4="Multi-unit Residential",Data!A893,IF(Transport!$H$4="Education",Data!AI893,IF(Transport!$H$4="Mixed-use Building",T896,Data!R893)))</f>
        <v>190800</v>
      </c>
      <c r="B892" t="str">
        <f>IF(Transport!$H$4="Multi-unit Residential",Data!B893,IF(Transport!$H$4="Education",Data!AJ893,IF(Transport!$H$4="Mixed-use Building",U896,Data!S893)))</f>
        <v>Matakana Island</v>
      </c>
      <c r="C892" t="str">
        <f>IF(Transport!$H$4="Multi-unit Residential",Data!C893,IF(Transport!$H$4="Education",Data!AK893,IF(Transport!$H$4="Mixed-use Building",V896,Data!T893)))</f>
        <v>New Zealand</v>
      </c>
      <c r="D892">
        <f>IF(Transport!$H$4="Multi-unit Residential",Data!D893,IF(Transport!$H$4="Education",Data!AL893,IF(Transport!$H$4="Mixed-use Building",W896,Data!U893)))</f>
        <v>0</v>
      </c>
      <c r="E892">
        <f>IF(Transport!$H$4="Multi-unit Residential",Data!E893,IF(Transport!$H$4="Education",Data!AM893,IF(Transport!$H$4="Mixed-use Building",X896,Data!V893)))</f>
        <v>0</v>
      </c>
      <c r="F892">
        <f>IF(Transport!$H$4="Multi-unit Residential",Data!F893,IF(Transport!$H$4="Education",Data!AN893,IF(Transport!$H$4="Mixed-use Building",Y896,Data!W893)))</f>
        <v>0</v>
      </c>
      <c r="G892">
        <f>IF(Transport!$H$4="Multi-unit Residential",Data!G893,IF(Transport!$H$4="Education",Data!AO893,IF(Transport!$H$4="Mixed-use Building",Z896,Data!X893)))</f>
        <v>0</v>
      </c>
      <c r="H892">
        <f>IF(Transport!$H$4="Multi-unit Residential",Data!H893,IF(Transport!$H$4="Education",Data!AP893,IF(Transport!$H$4="Mixed-use Building",AA896,Data!Y893)))</f>
        <v>0.75</v>
      </c>
      <c r="I892">
        <f>IF(Transport!$H$4="Multi-unit Residential",Data!I893,IF(Transport!$H$4="Education",Data!AQ893,IF(Transport!$H$4="Mixed-use Building",AB896,Data!Z893)))</f>
        <v>0</v>
      </c>
      <c r="J892">
        <f>IF(Transport!$H$4="Multi-unit Residential",Data!J893,IF(Transport!$H$4="Education",Data!AR893,IF(Transport!$H$4="Mixed-use Building",AC896,Data!AA893)))</f>
        <v>0</v>
      </c>
      <c r="K892">
        <f>IF(Transport!$H$4="Multi-unit Residential",Data!K893,IF(Transport!$H$4="Education",Data!AS893,IF(Transport!$H$4="Mixed-use Building",AD896,Data!AB893)))</f>
        <v>0</v>
      </c>
      <c r="L892">
        <f>IF(Transport!$H$4="Multi-unit Residential",Data!L893,IF(Transport!$H$4="Education",Data!AT893,IF(Transport!$H$4="Mixed-use Building",AE896,Data!AC893)))</f>
        <v>0.25</v>
      </c>
      <c r="M892">
        <f>IF(Transport!$H$4="Multi-unit Residential",Data!M893,IF(Transport!$H$4="Education",Data!AU893,IF(Transport!$H$4="Mixed-use Building",AF896,Data!AD893)))</f>
        <v>0.02</v>
      </c>
      <c r="N892" t="str">
        <f>IF(Transport!$H$4="Multi-unit Residential",Data!N893,IF(Transport!$H$4="Education",Data!AV893,IF(Transport!$H$4="Mixed-use Building",AG896,Data!AE893)))</f>
        <v>?</v>
      </c>
      <c r="O892">
        <f>IF(Transport!$H$4="Multi-unit Residential",Data!O893,IF(Transport!$H$4="Education",Data!AW893,IF(Transport!$H$4="Mixed-use Building",AH896,Data!AF893)))</f>
        <v>176.06006189999999</v>
      </c>
      <c r="P892">
        <f>IF(Transport!$H$4="Multi-unit Residential",Data!P893,IF(Transport!$H$4="Education",Data!AX893,IF(Transport!$H$4="Mixed-use Building",AI896,Data!AG893)))</f>
        <v>-37.566644920000002</v>
      </c>
    </row>
    <row r="893" spans="1:16" x14ac:dyDescent="0.55000000000000004">
      <c r="A893">
        <f>IF(Transport!$H$4="Multi-unit Residential",Data!A894,IF(Transport!$H$4="Education",Data!AI894,IF(Transport!$H$4="Mixed-use Building",T897,Data!R894)))</f>
        <v>190900</v>
      </c>
      <c r="B893" t="str">
        <f>IF(Transport!$H$4="Multi-unit Residential",Data!B894,IF(Transport!$H$4="Education",Data!AJ894,IF(Transport!$H$4="Mixed-use Building",U897,Data!S894)))</f>
        <v>Pahoia</v>
      </c>
      <c r="C893" t="str">
        <f>IF(Transport!$H$4="Multi-unit Residential",Data!C894,IF(Transport!$H$4="Education",Data!AK894,IF(Transport!$H$4="Mixed-use Building",V897,Data!T894)))</f>
        <v>New Zealand</v>
      </c>
      <c r="D893">
        <f>IF(Transport!$H$4="Multi-unit Residential",Data!D894,IF(Transport!$H$4="Education",Data!AL894,IF(Transport!$H$4="Mixed-use Building",W897,Data!U894)))</f>
        <v>0</v>
      </c>
      <c r="E893">
        <f>IF(Transport!$H$4="Multi-unit Residential",Data!E894,IF(Transport!$H$4="Education",Data!AM894,IF(Transport!$H$4="Mixed-use Building",X897,Data!V894)))</f>
        <v>0</v>
      </c>
      <c r="F893">
        <f>IF(Transport!$H$4="Multi-unit Residential",Data!F894,IF(Transport!$H$4="Education",Data!AN894,IF(Transport!$H$4="Mixed-use Building",Y897,Data!W894)))</f>
        <v>0</v>
      </c>
      <c r="G893">
        <f>IF(Transport!$H$4="Multi-unit Residential",Data!G894,IF(Transport!$H$4="Education",Data!AO894,IF(Transport!$H$4="Mixed-use Building",Z897,Data!X894)))</f>
        <v>0</v>
      </c>
      <c r="H893">
        <f>IF(Transport!$H$4="Multi-unit Residential",Data!H894,IF(Transport!$H$4="Education",Data!AP894,IF(Transport!$H$4="Mixed-use Building",AA897,Data!Y894)))</f>
        <v>1</v>
      </c>
      <c r="I893">
        <f>IF(Transport!$H$4="Multi-unit Residential",Data!I894,IF(Transport!$H$4="Education",Data!AQ894,IF(Transport!$H$4="Mixed-use Building",AB897,Data!Z894)))</f>
        <v>0</v>
      </c>
      <c r="J893">
        <f>IF(Transport!$H$4="Multi-unit Residential",Data!J894,IF(Transport!$H$4="Education",Data!AR894,IF(Transport!$H$4="Mixed-use Building",AC897,Data!AA894)))</f>
        <v>0</v>
      </c>
      <c r="K893">
        <f>IF(Transport!$H$4="Multi-unit Residential",Data!K894,IF(Transport!$H$4="Education",Data!AS894,IF(Transport!$H$4="Mixed-use Building",AD897,Data!AB894)))</f>
        <v>0</v>
      </c>
      <c r="L893">
        <f>IF(Transport!$H$4="Multi-unit Residential",Data!L894,IF(Transport!$H$4="Education",Data!AT894,IF(Transport!$H$4="Mixed-use Building",AE897,Data!AC894)))</f>
        <v>0</v>
      </c>
      <c r="M893">
        <f>IF(Transport!$H$4="Multi-unit Residential",Data!M894,IF(Transport!$H$4="Education",Data!AU894,IF(Transport!$H$4="Mixed-use Building",AF897,Data!AD894)))</f>
        <v>0.02</v>
      </c>
      <c r="N893">
        <f>IF(Transport!$H$4="Multi-unit Residential",Data!N894,IF(Transport!$H$4="Education",Data!AV894,IF(Transport!$H$4="Mixed-use Building",AG897,Data!AE894)))</f>
        <v>4.5153578012318496</v>
      </c>
      <c r="O893">
        <f>IF(Transport!$H$4="Multi-unit Residential",Data!O894,IF(Transport!$H$4="Education",Data!AW894,IF(Transport!$H$4="Mixed-use Building",AH897,Data!AF894)))</f>
        <v>175.9682881</v>
      </c>
      <c r="P893">
        <f>IF(Transport!$H$4="Multi-unit Residential",Data!P894,IF(Transport!$H$4="Education",Data!AX894,IF(Transport!$H$4="Mixed-use Building",AI897,Data!AG894)))</f>
        <v>-37.70253881</v>
      </c>
    </row>
    <row r="894" spans="1:16" x14ac:dyDescent="0.55000000000000004">
      <c r="A894">
        <f>IF(Transport!$H$4="Multi-unit Residential",Data!A895,IF(Transport!$H$4="Education",Data!AI895,IF(Transport!$H$4="Mixed-use Building",T898,Data!R895)))</f>
        <v>191000</v>
      </c>
      <c r="B894" t="str">
        <f>IF(Transport!$H$4="Multi-unit Residential",Data!B895,IF(Transport!$H$4="Education",Data!AJ895,IF(Transport!$H$4="Mixed-use Building",U898,Data!S895)))</f>
        <v>Omokoroa</v>
      </c>
      <c r="C894" t="str">
        <f>IF(Transport!$H$4="Multi-unit Residential",Data!C895,IF(Transport!$H$4="Education",Data!AK895,IF(Transport!$H$4="Mixed-use Building",V898,Data!T895)))</f>
        <v>New Zealand</v>
      </c>
      <c r="D894">
        <f>IF(Transport!$H$4="Multi-unit Residential",Data!D895,IF(Transport!$H$4="Education",Data!AL895,IF(Transport!$H$4="Mixed-use Building",W898,Data!U895)))</f>
        <v>0</v>
      </c>
      <c r="E894">
        <f>IF(Transport!$H$4="Multi-unit Residential",Data!E895,IF(Transport!$H$4="Education",Data!AM895,IF(Transport!$H$4="Mixed-use Building",X898,Data!V895)))</f>
        <v>0</v>
      </c>
      <c r="F894">
        <f>IF(Transport!$H$4="Multi-unit Residential",Data!F895,IF(Transport!$H$4="Education",Data!AN895,IF(Transport!$H$4="Mixed-use Building",Y898,Data!W895)))</f>
        <v>0</v>
      </c>
      <c r="G894">
        <f>IF(Transport!$H$4="Multi-unit Residential",Data!G895,IF(Transport!$H$4="Education",Data!AO895,IF(Transport!$H$4="Mixed-use Building",Z898,Data!X895)))</f>
        <v>0</v>
      </c>
      <c r="H894">
        <f>IF(Transport!$H$4="Multi-unit Residential",Data!H895,IF(Transport!$H$4="Education",Data!AP895,IF(Transport!$H$4="Mixed-use Building",AA898,Data!Y895)))</f>
        <v>0.83</v>
      </c>
      <c r="I894">
        <f>IF(Transport!$H$4="Multi-unit Residential",Data!I895,IF(Transport!$H$4="Education",Data!AQ895,IF(Transport!$H$4="Mixed-use Building",AB898,Data!Z895)))</f>
        <v>0</v>
      </c>
      <c r="J894">
        <f>IF(Transport!$H$4="Multi-unit Residential",Data!J895,IF(Transport!$H$4="Education",Data!AR895,IF(Transport!$H$4="Mixed-use Building",AC898,Data!AA895)))</f>
        <v>0</v>
      </c>
      <c r="K894">
        <f>IF(Transport!$H$4="Multi-unit Residential",Data!K895,IF(Transport!$H$4="Education",Data!AS895,IF(Transport!$H$4="Mixed-use Building",AD898,Data!AB895)))</f>
        <v>0</v>
      </c>
      <c r="L894">
        <f>IF(Transport!$H$4="Multi-unit Residential",Data!L895,IF(Transport!$H$4="Education",Data!AT895,IF(Transport!$H$4="Mixed-use Building",AE898,Data!AC895)))</f>
        <v>0.17</v>
      </c>
      <c r="M894">
        <f>IF(Transport!$H$4="Multi-unit Residential",Data!M895,IF(Transport!$H$4="Education",Data!AU895,IF(Transport!$H$4="Mixed-use Building",AF898,Data!AD895)))</f>
        <v>0.02</v>
      </c>
      <c r="N894">
        <f>IF(Transport!$H$4="Multi-unit Residential",Data!N895,IF(Transport!$H$4="Education",Data!AV895,IF(Transport!$H$4="Mixed-use Building",AG898,Data!AE895)))</f>
        <v>2.46178930247074</v>
      </c>
      <c r="O894">
        <f>IF(Transport!$H$4="Multi-unit Residential",Data!O895,IF(Transport!$H$4="Education",Data!AW895,IF(Transport!$H$4="Mixed-use Building",AH898,Data!AF895)))</f>
        <v>176.0343062</v>
      </c>
      <c r="P894">
        <f>IF(Transport!$H$4="Multi-unit Residential",Data!P895,IF(Transport!$H$4="Education",Data!AX895,IF(Transport!$H$4="Mixed-use Building",AI898,Data!AG895)))</f>
        <v>-37.643050789999997</v>
      </c>
    </row>
    <row r="895" spans="1:16" x14ac:dyDescent="0.55000000000000004">
      <c r="A895">
        <f>IF(Transport!$H$4="Multi-unit Residential",Data!A896,IF(Transport!$H$4="Education",Data!AI896,IF(Transport!$H$4="Mixed-use Building",T899,Data!R896)))</f>
        <v>191100</v>
      </c>
      <c r="B895" t="str">
        <f>IF(Transport!$H$4="Multi-unit Residential",Data!B896,IF(Transport!$H$4="Education",Data!AJ896,IF(Transport!$H$4="Mixed-use Building",U899,Data!S896)))</f>
        <v>Omokoroa Rural</v>
      </c>
      <c r="C895" t="str">
        <f>IF(Transport!$H$4="Multi-unit Residential",Data!C896,IF(Transport!$H$4="Education",Data!AK896,IF(Transport!$H$4="Mixed-use Building",V899,Data!T896)))</f>
        <v>New Zealand</v>
      </c>
      <c r="D895">
        <f>IF(Transport!$H$4="Multi-unit Residential",Data!D896,IF(Transport!$H$4="Education",Data!AL896,IF(Transport!$H$4="Mixed-use Building",W899,Data!U896)))</f>
        <v>0</v>
      </c>
      <c r="E895">
        <f>IF(Transport!$H$4="Multi-unit Residential",Data!E896,IF(Transport!$H$4="Education",Data!AM896,IF(Transport!$H$4="Mixed-use Building",X899,Data!V896)))</f>
        <v>0</v>
      </c>
      <c r="F895">
        <f>IF(Transport!$H$4="Multi-unit Residential",Data!F896,IF(Transport!$H$4="Education",Data!AN896,IF(Transport!$H$4="Mixed-use Building",Y899,Data!W896)))</f>
        <v>0</v>
      </c>
      <c r="G895">
        <f>IF(Transport!$H$4="Multi-unit Residential",Data!G896,IF(Transport!$H$4="Education",Data!AO896,IF(Transport!$H$4="Mixed-use Building",Z899,Data!X896)))</f>
        <v>0</v>
      </c>
      <c r="H895">
        <f>IF(Transport!$H$4="Multi-unit Residential",Data!H896,IF(Transport!$H$4="Education",Data!AP896,IF(Transport!$H$4="Mixed-use Building",AA899,Data!Y896)))</f>
        <v>1</v>
      </c>
      <c r="I895">
        <f>IF(Transport!$H$4="Multi-unit Residential",Data!I896,IF(Transport!$H$4="Education",Data!AQ896,IF(Transport!$H$4="Mixed-use Building",AB899,Data!Z896)))</f>
        <v>0</v>
      </c>
      <c r="J895">
        <f>IF(Transport!$H$4="Multi-unit Residential",Data!J896,IF(Transport!$H$4="Education",Data!AR896,IF(Transport!$H$4="Mixed-use Building",AC899,Data!AA896)))</f>
        <v>0</v>
      </c>
      <c r="K895">
        <f>IF(Transport!$H$4="Multi-unit Residential",Data!K896,IF(Transport!$H$4="Education",Data!AS896,IF(Transport!$H$4="Mixed-use Building",AD899,Data!AB896)))</f>
        <v>0</v>
      </c>
      <c r="L895">
        <f>IF(Transport!$H$4="Multi-unit Residential",Data!L896,IF(Transport!$H$4="Education",Data!AT896,IF(Transport!$H$4="Mixed-use Building",AE899,Data!AC896)))</f>
        <v>0</v>
      </c>
      <c r="M895">
        <f>IF(Transport!$H$4="Multi-unit Residential",Data!M896,IF(Transport!$H$4="Education",Data!AU896,IF(Transport!$H$4="Mixed-use Building",AF899,Data!AD896)))</f>
        <v>0.02</v>
      </c>
      <c r="N895">
        <f>IF(Transport!$H$4="Multi-unit Residential",Data!N896,IF(Transport!$H$4="Education",Data!AV896,IF(Transport!$H$4="Mixed-use Building",AG899,Data!AE896)))</f>
        <v>5.12635646460632</v>
      </c>
      <c r="O895">
        <f>IF(Transport!$H$4="Multi-unit Residential",Data!O896,IF(Transport!$H$4="Education",Data!AW896,IF(Transport!$H$4="Mixed-use Building",AH899,Data!AF896)))</f>
        <v>176.02738780000001</v>
      </c>
      <c r="P895">
        <f>IF(Transport!$H$4="Multi-unit Residential",Data!P896,IF(Transport!$H$4="Education",Data!AX896,IF(Transport!$H$4="Mixed-use Building",AI899,Data!AG896)))</f>
        <v>-37.664217489999999</v>
      </c>
    </row>
    <row r="896" spans="1:16" x14ac:dyDescent="0.55000000000000004">
      <c r="A896">
        <f>IF(Transport!$H$4="Multi-unit Residential",Data!A897,IF(Transport!$H$4="Education",Data!AI897,IF(Transport!$H$4="Mixed-use Building",T900,Data!R897)))</f>
        <v>191200</v>
      </c>
      <c r="B896" t="str">
        <f>IF(Transport!$H$4="Multi-unit Residential",Data!B897,IF(Transport!$H$4="Education",Data!AJ897,IF(Transport!$H$4="Mixed-use Building",U900,Data!S897)))</f>
        <v>Te Puna</v>
      </c>
      <c r="C896" t="str">
        <f>IF(Transport!$H$4="Multi-unit Residential",Data!C897,IF(Transport!$H$4="Education",Data!AK897,IF(Transport!$H$4="Mixed-use Building",V900,Data!T897)))</f>
        <v>New Zealand</v>
      </c>
      <c r="D896">
        <f>IF(Transport!$H$4="Multi-unit Residential",Data!D897,IF(Transport!$H$4="Education",Data!AL897,IF(Transport!$H$4="Mixed-use Building",W900,Data!U897)))</f>
        <v>0</v>
      </c>
      <c r="E896">
        <f>IF(Transport!$H$4="Multi-unit Residential",Data!E897,IF(Transport!$H$4="Education",Data!AM897,IF(Transport!$H$4="Mixed-use Building",X900,Data!V897)))</f>
        <v>0</v>
      </c>
      <c r="F896">
        <f>IF(Transport!$H$4="Multi-unit Residential",Data!F897,IF(Transport!$H$4="Education",Data!AN897,IF(Transport!$H$4="Mixed-use Building",Y900,Data!W897)))</f>
        <v>0</v>
      </c>
      <c r="G896">
        <f>IF(Transport!$H$4="Multi-unit Residential",Data!G897,IF(Transport!$H$4="Education",Data!AO897,IF(Transport!$H$4="Mixed-use Building",Z900,Data!X897)))</f>
        <v>0</v>
      </c>
      <c r="H896">
        <f>IF(Transport!$H$4="Multi-unit Residential",Data!H897,IF(Transport!$H$4="Education",Data!AP897,IF(Transport!$H$4="Mixed-use Building",AA900,Data!Y897)))</f>
        <v>0.96</v>
      </c>
      <c r="I896">
        <f>IF(Transport!$H$4="Multi-unit Residential",Data!I897,IF(Transport!$H$4="Education",Data!AQ897,IF(Transport!$H$4="Mixed-use Building",AB900,Data!Z897)))</f>
        <v>0</v>
      </c>
      <c r="J896">
        <f>IF(Transport!$H$4="Multi-unit Residential",Data!J897,IF(Transport!$H$4="Education",Data!AR897,IF(Transport!$H$4="Mixed-use Building",AC900,Data!AA897)))</f>
        <v>0</v>
      </c>
      <c r="K896">
        <f>IF(Transport!$H$4="Multi-unit Residential",Data!K897,IF(Transport!$H$4="Education",Data!AS897,IF(Transport!$H$4="Mixed-use Building",AD900,Data!AB897)))</f>
        <v>0</v>
      </c>
      <c r="L896">
        <f>IF(Transport!$H$4="Multi-unit Residential",Data!L897,IF(Transport!$H$4="Education",Data!AT897,IF(Transport!$H$4="Mixed-use Building",AE900,Data!AC897)))</f>
        <v>0.04</v>
      </c>
      <c r="M896">
        <f>IF(Transport!$H$4="Multi-unit Residential",Data!M897,IF(Transport!$H$4="Education",Data!AU897,IF(Transport!$H$4="Mixed-use Building",AF900,Data!AD897)))</f>
        <v>0.02</v>
      </c>
      <c r="N896">
        <f>IF(Transport!$H$4="Multi-unit Residential",Data!N897,IF(Transport!$H$4="Education",Data!AV897,IF(Transport!$H$4="Mixed-use Building",AG900,Data!AE897)))</f>
        <v>6.5791728292957501</v>
      </c>
      <c r="O896">
        <f>IF(Transport!$H$4="Multi-unit Residential",Data!O897,IF(Transport!$H$4="Education",Data!AW897,IF(Transport!$H$4="Mixed-use Building",AH900,Data!AF897)))</f>
        <v>176.07119850000001</v>
      </c>
      <c r="P896">
        <f>IF(Transport!$H$4="Multi-unit Residential",Data!P897,IF(Transport!$H$4="Education",Data!AX897,IF(Transport!$H$4="Mixed-use Building",AI900,Data!AG897)))</f>
        <v>-37.677963759999997</v>
      </c>
    </row>
    <row r="897" spans="1:16" x14ac:dyDescent="0.55000000000000004">
      <c r="A897">
        <f>IF(Transport!$H$4="Multi-unit Residential",Data!A898,IF(Transport!$H$4="Education",Data!AI898,IF(Transport!$H$4="Mixed-use Building",T901,Data!R898)))</f>
        <v>191300</v>
      </c>
      <c r="B897" t="str">
        <f>IF(Transport!$H$4="Multi-unit Residential",Data!B898,IF(Transport!$H$4="Education",Data!AJ898,IF(Transport!$H$4="Mixed-use Building",U901,Data!S898)))</f>
        <v>Minden</v>
      </c>
      <c r="C897" t="str">
        <f>IF(Transport!$H$4="Multi-unit Residential",Data!C898,IF(Transport!$H$4="Education",Data!AK898,IF(Transport!$H$4="Mixed-use Building",V901,Data!T898)))</f>
        <v>New Zealand</v>
      </c>
      <c r="D897">
        <f>IF(Transport!$H$4="Multi-unit Residential",Data!D898,IF(Transport!$H$4="Education",Data!AL898,IF(Transport!$H$4="Mixed-use Building",W901,Data!U898)))</f>
        <v>0</v>
      </c>
      <c r="E897">
        <f>IF(Transport!$H$4="Multi-unit Residential",Data!E898,IF(Transport!$H$4="Education",Data!AM898,IF(Transport!$H$4="Mixed-use Building",X901,Data!V898)))</f>
        <v>0</v>
      </c>
      <c r="F897">
        <f>IF(Transport!$H$4="Multi-unit Residential",Data!F898,IF(Transport!$H$4="Education",Data!AN898,IF(Transport!$H$4="Mixed-use Building",Y901,Data!W898)))</f>
        <v>0</v>
      </c>
      <c r="G897">
        <f>IF(Transport!$H$4="Multi-unit Residential",Data!G898,IF(Transport!$H$4="Education",Data!AO898,IF(Transport!$H$4="Mixed-use Building",Z901,Data!X898)))</f>
        <v>0</v>
      </c>
      <c r="H897">
        <f>IF(Transport!$H$4="Multi-unit Residential",Data!H898,IF(Transport!$H$4="Education",Data!AP898,IF(Transport!$H$4="Mixed-use Building",AA901,Data!Y898)))</f>
        <v>1</v>
      </c>
      <c r="I897">
        <f>IF(Transport!$H$4="Multi-unit Residential",Data!I898,IF(Transport!$H$4="Education",Data!AQ898,IF(Transport!$H$4="Mixed-use Building",AB901,Data!Z898)))</f>
        <v>0</v>
      </c>
      <c r="J897">
        <f>IF(Transport!$H$4="Multi-unit Residential",Data!J898,IF(Transport!$H$4="Education",Data!AR898,IF(Transport!$H$4="Mixed-use Building",AC901,Data!AA898)))</f>
        <v>0</v>
      </c>
      <c r="K897">
        <f>IF(Transport!$H$4="Multi-unit Residential",Data!K898,IF(Transport!$H$4="Education",Data!AS898,IF(Transport!$H$4="Mixed-use Building",AD901,Data!AB898)))</f>
        <v>0</v>
      </c>
      <c r="L897">
        <f>IF(Transport!$H$4="Multi-unit Residential",Data!L898,IF(Transport!$H$4="Education",Data!AT898,IF(Transport!$H$4="Mixed-use Building",AE901,Data!AC898)))</f>
        <v>0</v>
      </c>
      <c r="M897">
        <f>IF(Transport!$H$4="Multi-unit Residential",Data!M898,IF(Transport!$H$4="Education",Data!AU898,IF(Transport!$H$4="Mixed-use Building",AF901,Data!AD898)))</f>
        <v>0.02</v>
      </c>
      <c r="N897">
        <f>IF(Transport!$H$4="Multi-unit Residential",Data!N898,IF(Transport!$H$4="Education",Data!AV898,IF(Transport!$H$4="Mixed-use Building",AG901,Data!AE898)))</f>
        <v>4.7201422955707697</v>
      </c>
      <c r="O897">
        <f>IF(Transport!$H$4="Multi-unit Residential",Data!O898,IF(Transport!$H$4="Education",Data!AW898,IF(Transport!$H$4="Mixed-use Building",AH901,Data!AF898)))</f>
        <v>176.02752290000001</v>
      </c>
      <c r="P897">
        <f>IF(Transport!$H$4="Multi-unit Residential",Data!P898,IF(Transport!$H$4="Education",Data!AX898,IF(Transport!$H$4="Mixed-use Building",AI901,Data!AG898)))</f>
        <v>-37.747839620000001</v>
      </c>
    </row>
    <row r="898" spans="1:16" x14ac:dyDescent="0.55000000000000004">
      <c r="A898">
        <f>IF(Transport!$H$4="Multi-unit Residential",Data!A899,IF(Transport!$H$4="Education",Data!AI899,IF(Transport!$H$4="Mixed-use Building",T902,Data!R899)))</f>
        <v>191400</v>
      </c>
      <c r="B898" t="str">
        <f>IF(Transport!$H$4="Multi-unit Residential",Data!B899,IF(Transport!$H$4="Education",Data!AJ899,IF(Transport!$H$4="Mixed-use Building",U902,Data!S899)))</f>
        <v>Kaimai</v>
      </c>
      <c r="C898" t="str">
        <f>IF(Transport!$H$4="Multi-unit Residential",Data!C899,IF(Transport!$H$4="Education",Data!AK899,IF(Transport!$H$4="Mixed-use Building",V902,Data!T899)))</f>
        <v>New Zealand</v>
      </c>
      <c r="D898">
        <f>IF(Transport!$H$4="Multi-unit Residential",Data!D899,IF(Transport!$H$4="Education",Data!AL899,IF(Transport!$H$4="Mixed-use Building",W902,Data!U899)))</f>
        <v>0</v>
      </c>
      <c r="E898">
        <f>IF(Transport!$H$4="Multi-unit Residential",Data!E899,IF(Transport!$H$4="Education",Data!AM899,IF(Transport!$H$4="Mixed-use Building",X902,Data!V899)))</f>
        <v>0</v>
      </c>
      <c r="F898">
        <f>IF(Transport!$H$4="Multi-unit Residential",Data!F899,IF(Transport!$H$4="Education",Data!AN899,IF(Transport!$H$4="Mixed-use Building",Y902,Data!W899)))</f>
        <v>0</v>
      </c>
      <c r="G898">
        <f>IF(Transport!$H$4="Multi-unit Residential",Data!G899,IF(Transport!$H$4="Education",Data!AO899,IF(Transport!$H$4="Mixed-use Building",Z902,Data!X899)))</f>
        <v>0</v>
      </c>
      <c r="H898">
        <f>IF(Transport!$H$4="Multi-unit Residential",Data!H899,IF(Transport!$H$4="Education",Data!AP899,IF(Transport!$H$4="Mixed-use Building",AA902,Data!Y899)))</f>
        <v>1</v>
      </c>
      <c r="I898">
        <f>IF(Transport!$H$4="Multi-unit Residential",Data!I899,IF(Transport!$H$4="Education",Data!AQ899,IF(Transport!$H$4="Mixed-use Building",AB902,Data!Z899)))</f>
        <v>0</v>
      </c>
      <c r="J898">
        <f>IF(Transport!$H$4="Multi-unit Residential",Data!J899,IF(Transport!$H$4="Education",Data!AR899,IF(Transport!$H$4="Mixed-use Building",AC902,Data!AA899)))</f>
        <v>0</v>
      </c>
      <c r="K898">
        <f>IF(Transport!$H$4="Multi-unit Residential",Data!K899,IF(Transport!$H$4="Education",Data!AS899,IF(Transport!$H$4="Mixed-use Building",AD902,Data!AB899)))</f>
        <v>0</v>
      </c>
      <c r="L898">
        <f>IF(Transport!$H$4="Multi-unit Residential",Data!L899,IF(Transport!$H$4="Education",Data!AT899,IF(Transport!$H$4="Mixed-use Building",AE902,Data!AC899)))</f>
        <v>0</v>
      </c>
      <c r="M898">
        <f>IF(Transport!$H$4="Multi-unit Residential",Data!M899,IF(Transport!$H$4="Education",Data!AU899,IF(Transport!$H$4="Mixed-use Building",AF902,Data!AD899)))</f>
        <v>0.02</v>
      </c>
      <c r="N898" t="str">
        <f>IF(Transport!$H$4="Multi-unit Residential",Data!N899,IF(Transport!$H$4="Education",Data!AV899,IF(Transport!$H$4="Mixed-use Building",AG902,Data!AE899)))</f>
        <v>?</v>
      </c>
      <c r="O898">
        <f>IF(Transport!$H$4="Multi-unit Residential",Data!O899,IF(Transport!$H$4="Education",Data!AW899,IF(Transport!$H$4="Mixed-use Building",AH902,Data!AF899)))</f>
        <v>176.02098430000001</v>
      </c>
      <c r="P898">
        <f>IF(Transport!$H$4="Multi-unit Residential",Data!P899,IF(Transport!$H$4="Education",Data!AX899,IF(Transport!$H$4="Mixed-use Building",AI902,Data!AG899)))</f>
        <v>-37.885908579999999</v>
      </c>
    </row>
    <row r="899" spans="1:16" x14ac:dyDescent="0.55000000000000004">
      <c r="A899">
        <f>IF(Transport!$H$4="Multi-unit Residential",Data!A900,IF(Transport!$H$4="Education",Data!AI900,IF(Transport!$H$4="Mixed-use Building",T903,Data!R900)))</f>
        <v>191500</v>
      </c>
      <c r="B899" t="str">
        <f>IF(Transport!$H$4="Multi-unit Residential",Data!B900,IF(Transport!$H$4="Education",Data!AJ900,IF(Transport!$H$4="Mixed-use Building",U903,Data!S900)))</f>
        <v>Kopurererua</v>
      </c>
      <c r="C899" t="str">
        <f>IF(Transport!$H$4="Multi-unit Residential",Data!C900,IF(Transport!$H$4="Education",Data!AK900,IF(Transport!$H$4="Mixed-use Building",V903,Data!T900)))</f>
        <v>New Zealand</v>
      </c>
      <c r="D899">
        <f>IF(Transport!$H$4="Multi-unit Residential",Data!D900,IF(Transport!$H$4="Education",Data!AL900,IF(Transport!$H$4="Mixed-use Building",W903,Data!U900)))</f>
        <v>0</v>
      </c>
      <c r="E899">
        <f>IF(Transport!$H$4="Multi-unit Residential",Data!E900,IF(Transport!$H$4="Education",Data!AM900,IF(Transport!$H$4="Mixed-use Building",X903,Data!V900)))</f>
        <v>0</v>
      </c>
      <c r="F899">
        <f>IF(Transport!$H$4="Multi-unit Residential",Data!F900,IF(Transport!$H$4="Education",Data!AN900,IF(Transport!$H$4="Mixed-use Building",Y903,Data!W900)))</f>
        <v>0</v>
      </c>
      <c r="G899">
        <f>IF(Transport!$H$4="Multi-unit Residential",Data!G900,IF(Transport!$H$4="Education",Data!AO900,IF(Transport!$H$4="Mixed-use Building",Z903,Data!X900)))</f>
        <v>0</v>
      </c>
      <c r="H899">
        <f>IF(Transport!$H$4="Multi-unit Residential",Data!H900,IF(Transport!$H$4="Education",Data!AP900,IF(Transport!$H$4="Mixed-use Building",AA903,Data!Y900)))</f>
        <v>0.87</v>
      </c>
      <c r="I899">
        <f>IF(Transport!$H$4="Multi-unit Residential",Data!I900,IF(Transport!$H$4="Education",Data!AQ900,IF(Transport!$H$4="Mixed-use Building",AB903,Data!Z900)))</f>
        <v>0</v>
      </c>
      <c r="J899">
        <f>IF(Transport!$H$4="Multi-unit Residential",Data!J900,IF(Transport!$H$4="Education",Data!AR900,IF(Transport!$H$4="Mixed-use Building",AC903,Data!AA900)))</f>
        <v>0</v>
      </c>
      <c r="K899">
        <f>IF(Transport!$H$4="Multi-unit Residential",Data!K900,IF(Transport!$H$4="Education",Data!AS900,IF(Transport!$H$4="Mixed-use Building",AD903,Data!AB900)))</f>
        <v>0</v>
      </c>
      <c r="L899">
        <f>IF(Transport!$H$4="Multi-unit Residential",Data!L900,IF(Transport!$H$4="Education",Data!AT900,IF(Transport!$H$4="Mixed-use Building",AE903,Data!AC900)))</f>
        <v>0.13</v>
      </c>
      <c r="M899">
        <f>IF(Transport!$H$4="Multi-unit Residential",Data!M900,IF(Transport!$H$4="Education",Data!AU900,IF(Transport!$H$4="Mixed-use Building",AF903,Data!AD900)))</f>
        <v>0.02</v>
      </c>
      <c r="N899">
        <f>IF(Transport!$H$4="Multi-unit Residential",Data!N900,IF(Transport!$H$4="Education",Data!AV900,IF(Transport!$H$4="Mixed-use Building",AG903,Data!AE900)))</f>
        <v>4.3569561786031104</v>
      </c>
      <c r="O899">
        <f>IF(Transport!$H$4="Multi-unit Residential",Data!O900,IF(Transport!$H$4="Education",Data!AW900,IF(Transport!$H$4="Mixed-use Building",AH903,Data!AF900)))</f>
        <v>176.10390839999999</v>
      </c>
      <c r="P899">
        <f>IF(Transport!$H$4="Multi-unit Residential",Data!P900,IF(Transport!$H$4="Education",Data!AX900,IF(Transport!$H$4="Mixed-use Building",AI903,Data!AG900)))</f>
        <v>-37.775509159999999</v>
      </c>
    </row>
    <row r="900" spans="1:16" x14ac:dyDescent="0.55000000000000004">
      <c r="A900">
        <f>IF(Transport!$H$4="Multi-unit Residential",Data!A901,IF(Transport!$H$4="Education",Data!AI901,IF(Transport!$H$4="Mixed-use Building",T904,Data!R901)))</f>
        <v>191600</v>
      </c>
      <c r="B900" t="str">
        <f>IF(Transport!$H$4="Multi-unit Residential",Data!B901,IF(Transport!$H$4="Education",Data!AJ901,IF(Transport!$H$4="Mixed-use Building",U904,Data!S901)))</f>
        <v>Kaitemako (Western Bay of Plenty District)</v>
      </c>
      <c r="C900" t="str">
        <f>IF(Transport!$H$4="Multi-unit Residential",Data!C901,IF(Transport!$H$4="Education",Data!AK901,IF(Transport!$H$4="Mixed-use Building",V904,Data!T901)))</f>
        <v>New Zealand</v>
      </c>
      <c r="D900">
        <f>IF(Transport!$H$4="Multi-unit Residential",Data!D901,IF(Transport!$H$4="Education",Data!AL901,IF(Transport!$H$4="Mixed-use Building",W904,Data!U901)))</f>
        <v>0</v>
      </c>
      <c r="E900">
        <f>IF(Transport!$H$4="Multi-unit Residential",Data!E901,IF(Transport!$H$4="Education",Data!AM901,IF(Transport!$H$4="Mixed-use Building",X904,Data!V901)))</f>
        <v>0</v>
      </c>
      <c r="F900">
        <f>IF(Transport!$H$4="Multi-unit Residential",Data!F901,IF(Transport!$H$4="Education",Data!AN901,IF(Transport!$H$4="Mixed-use Building",Y904,Data!W901)))</f>
        <v>0</v>
      </c>
      <c r="G900">
        <f>IF(Transport!$H$4="Multi-unit Residential",Data!G901,IF(Transport!$H$4="Education",Data!AO901,IF(Transport!$H$4="Mixed-use Building",Z904,Data!X901)))</f>
        <v>0</v>
      </c>
      <c r="H900">
        <f>IF(Transport!$H$4="Multi-unit Residential",Data!H901,IF(Transport!$H$4="Education",Data!AP901,IF(Transport!$H$4="Mixed-use Building",AA904,Data!Y901)))</f>
        <v>0.78</v>
      </c>
      <c r="I900">
        <f>IF(Transport!$H$4="Multi-unit Residential",Data!I901,IF(Transport!$H$4="Education",Data!AQ901,IF(Transport!$H$4="Mixed-use Building",AB904,Data!Z901)))</f>
        <v>0</v>
      </c>
      <c r="J900">
        <f>IF(Transport!$H$4="Multi-unit Residential",Data!J901,IF(Transport!$H$4="Education",Data!AR901,IF(Transport!$H$4="Mixed-use Building",AC904,Data!AA901)))</f>
        <v>0</v>
      </c>
      <c r="K900">
        <f>IF(Transport!$H$4="Multi-unit Residential",Data!K901,IF(Transport!$H$4="Education",Data!AS901,IF(Transport!$H$4="Mixed-use Building",AD904,Data!AB901)))</f>
        <v>0</v>
      </c>
      <c r="L900">
        <f>IF(Transport!$H$4="Multi-unit Residential",Data!L901,IF(Transport!$H$4="Education",Data!AT901,IF(Transport!$H$4="Mixed-use Building",AE904,Data!AC901)))</f>
        <v>0.22</v>
      </c>
      <c r="M900">
        <f>IF(Transport!$H$4="Multi-unit Residential",Data!M901,IF(Transport!$H$4="Education",Data!AU901,IF(Transport!$H$4="Mixed-use Building",AF904,Data!AD901)))</f>
        <v>0.02</v>
      </c>
      <c r="N900" t="str">
        <f>IF(Transport!$H$4="Multi-unit Residential",Data!N901,IF(Transport!$H$4="Education",Data!AV901,IF(Transport!$H$4="Mixed-use Building",AG904,Data!AE901)))</f>
        <v>?</v>
      </c>
      <c r="O900">
        <f>IF(Transport!$H$4="Multi-unit Residential",Data!O901,IF(Transport!$H$4="Education",Data!AW901,IF(Transport!$H$4="Mixed-use Building",AH904,Data!AF901)))</f>
        <v>176.19938780000001</v>
      </c>
      <c r="P900">
        <f>IF(Transport!$H$4="Multi-unit Residential",Data!P901,IF(Transport!$H$4="Education",Data!AX901,IF(Transport!$H$4="Mixed-use Building",AI904,Data!AG901)))</f>
        <v>-37.782478130000001</v>
      </c>
    </row>
    <row r="901" spans="1:16" x14ac:dyDescent="0.55000000000000004">
      <c r="A901">
        <f>IF(Transport!$H$4="Multi-unit Residential",Data!A902,IF(Transport!$H$4="Education",Data!AI902,IF(Transport!$H$4="Mixed-use Building",T905,Data!R902)))</f>
        <v>191700</v>
      </c>
      <c r="B901" t="str">
        <f>IF(Transport!$H$4="Multi-unit Residential",Data!B902,IF(Transport!$H$4="Education",Data!AJ902,IF(Transport!$H$4="Mixed-use Building",U905,Data!S902)))</f>
        <v>Waiorohi</v>
      </c>
      <c r="C901" t="str">
        <f>IF(Transport!$H$4="Multi-unit Residential",Data!C902,IF(Transport!$H$4="Education",Data!AK902,IF(Transport!$H$4="Mixed-use Building",V905,Data!T902)))</f>
        <v>New Zealand</v>
      </c>
      <c r="D901">
        <f>IF(Transport!$H$4="Multi-unit Residential",Data!D902,IF(Transport!$H$4="Education",Data!AL902,IF(Transport!$H$4="Mixed-use Building",W905,Data!U902)))</f>
        <v>0</v>
      </c>
      <c r="E901">
        <f>IF(Transport!$H$4="Multi-unit Residential",Data!E902,IF(Transport!$H$4="Education",Data!AM902,IF(Transport!$H$4="Mixed-use Building",X905,Data!V902)))</f>
        <v>0</v>
      </c>
      <c r="F901">
        <f>IF(Transport!$H$4="Multi-unit Residential",Data!F902,IF(Transport!$H$4="Education",Data!AN902,IF(Transport!$H$4="Mixed-use Building",Y905,Data!W902)))</f>
        <v>0</v>
      </c>
      <c r="G901">
        <f>IF(Transport!$H$4="Multi-unit Residential",Data!G902,IF(Transport!$H$4="Education",Data!AO902,IF(Transport!$H$4="Mixed-use Building",Z905,Data!X902)))</f>
        <v>0</v>
      </c>
      <c r="H901">
        <f>IF(Transport!$H$4="Multi-unit Residential",Data!H902,IF(Transport!$H$4="Education",Data!AP902,IF(Transport!$H$4="Mixed-use Building",AA905,Data!Y902)))</f>
        <v>0.92</v>
      </c>
      <c r="I901">
        <f>IF(Transport!$H$4="Multi-unit Residential",Data!I902,IF(Transport!$H$4="Education",Data!AQ902,IF(Transport!$H$4="Mixed-use Building",AB905,Data!Z902)))</f>
        <v>0</v>
      </c>
      <c r="J901">
        <f>IF(Transport!$H$4="Multi-unit Residential",Data!J902,IF(Transport!$H$4="Education",Data!AR902,IF(Transport!$H$4="Mixed-use Building",AC905,Data!AA902)))</f>
        <v>0</v>
      </c>
      <c r="K901">
        <f>IF(Transport!$H$4="Multi-unit Residential",Data!K902,IF(Transport!$H$4="Education",Data!AS902,IF(Transport!$H$4="Mixed-use Building",AD905,Data!AB902)))</f>
        <v>0</v>
      </c>
      <c r="L901">
        <f>IF(Transport!$H$4="Multi-unit Residential",Data!L902,IF(Transport!$H$4="Education",Data!AT902,IF(Transport!$H$4="Mixed-use Building",AE905,Data!AC902)))</f>
        <v>0.08</v>
      </c>
      <c r="M901">
        <f>IF(Transport!$H$4="Multi-unit Residential",Data!M902,IF(Transport!$H$4="Education",Data!AU902,IF(Transport!$H$4="Mixed-use Building",AF905,Data!AD902)))</f>
        <v>0.02</v>
      </c>
      <c r="N901">
        <f>IF(Transport!$H$4="Multi-unit Residential",Data!N902,IF(Transport!$H$4="Education",Data!AV902,IF(Transport!$H$4="Mixed-use Building",AG905,Data!AE902)))</f>
        <v>6.2088945946733602</v>
      </c>
      <c r="O901">
        <f>IF(Transport!$H$4="Multi-unit Residential",Data!O902,IF(Transport!$H$4="Education",Data!AW902,IF(Transport!$H$4="Mixed-use Building",AH905,Data!AF902)))</f>
        <v>176.14775569999901</v>
      </c>
      <c r="P901">
        <f>IF(Transport!$H$4="Multi-unit Residential",Data!P902,IF(Transport!$H$4="Education",Data!AX902,IF(Transport!$H$4="Mixed-use Building",AI905,Data!AG902)))</f>
        <v>-37.87712037</v>
      </c>
    </row>
    <row r="902" spans="1:16" x14ac:dyDescent="0.55000000000000004">
      <c r="A902">
        <f>IF(Transport!$H$4="Multi-unit Residential",Data!A903,IF(Transport!$H$4="Education",Data!AI903,IF(Transport!$H$4="Mixed-use Building",T906,Data!R903)))</f>
        <v>191800</v>
      </c>
      <c r="B902" t="str">
        <f>IF(Transport!$H$4="Multi-unit Residential",Data!B903,IF(Transport!$H$4="Education",Data!AJ903,IF(Transport!$H$4="Mixed-use Building",U906,Data!S903)))</f>
        <v>Otawa</v>
      </c>
      <c r="C902" t="str">
        <f>IF(Transport!$H$4="Multi-unit Residential",Data!C903,IF(Transport!$H$4="Education",Data!AK903,IF(Transport!$H$4="Mixed-use Building",V906,Data!T903)))</f>
        <v>New Zealand</v>
      </c>
      <c r="D902">
        <f>IF(Transport!$H$4="Multi-unit Residential",Data!D903,IF(Transport!$H$4="Education",Data!AL903,IF(Transport!$H$4="Mixed-use Building",W906,Data!U903)))</f>
        <v>0</v>
      </c>
      <c r="E902">
        <f>IF(Transport!$H$4="Multi-unit Residential",Data!E903,IF(Transport!$H$4="Education",Data!AM903,IF(Transport!$H$4="Mixed-use Building",X906,Data!V903)))</f>
        <v>0</v>
      </c>
      <c r="F902">
        <f>IF(Transport!$H$4="Multi-unit Residential",Data!F903,IF(Transport!$H$4="Education",Data!AN903,IF(Transport!$H$4="Mixed-use Building",Y906,Data!W903)))</f>
        <v>0</v>
      </c>
      <c r="G902">
        <f>IF(Transport!$H$4="Multi-unit Residential",Data!G903,IF(Transport!$H$4="Education",Data!AO903,IF(Transport!$H$4="Mixed-use Building",Z906,Data!X903)))</f>
        <v>0</v>
      </c>
      <c r="H902">
        <f>IF(Transport!$H$4="Multi-unit Residential",Data!H903,IF(Transport!$H$4="Education",Data!AP903,IF(Transport!$H$4="Mixed-use Building",AA906,Data!Y903)))</f>
        <v>0.91</v>
      </c>
      <c r="I902">
        <f>IF(Transport!$H$4="Multi-unit Residential",Data!I903,IF(Transport!$H$4="Education",Data!AQ903,IF(Transport!$H$4="Mixed-use Building",AB906,Data!Z903)))</f>
        <v>0.04</v>
      </c>
      <c r="J902">
        <f>IF(Transport!$H$4="Multi-unit Residential",Data!J903,IF(Transport!$H$4="Education",Data!AR903,IF(Transport!$H$4="Mixed-use Building",AC906,Data!AA903)))</f>
        <v>0</v>
      </c>
      <c r="K902">
        <f>IF(Transport!$H$4="Multi-unit Residential",Data!K903,IF(Transport!$H$4="Education",Data!AS903,IF(Transport!$H$4="Mixed-use Building",AD906,Data!AB903)))</f>
        <v>0</v>
      </c>
      <c r="L902">
        <f>IF(Transport!$H$4="Multi-unit Residential",Data!L903,IF(Transport!$H$4="Education",Data!AT903,IF(Transport!$H$4="Mixed-use Building",AE906,Data!AC903)))</f>
        <v>0.05</v>
      </c>
      <c r="M902">
        <f>IF(Transport!$H$4="Multi-unit Residential",Data!M903,IF(Transport!$H$4="Education",Data!AU903,IF(Transport!$H$4="Mixed-use Building",AF906,Data!AD903)))</f>
        <v>0.02</v>
      </c>
      <c r="N902">
        <f>IF(Transport!$H$4="Multi-unit Residential",Data!N903,IF(Transport!$H$4="Education",Data!AV903,IF(Transport!$H$4="Mixed-use Building",AG906,Data!AE903)))</f>
        <v>6.3804414358312602</v>
      </c>
      <c r="O902">
        <f>IF(Transport!$H$4="Multi-unit Residential",Data!O903,IF(Transport!$H$4="Education",Data!AW903,IF(Transport!$H$4="Mixed-use Building",AH906,Data!AF903)))</f>
        <v>176.27291149999999</v>
      </c>
      <c r="P902">
        <f>IF(Transport!$H$4="Multi-unit Residential",Data!P903,IF(Transport!$H$4="Education",Data!AX903,IF(Transport!$H$4="Mixed-use Building",AI906,Data!AG903)))</f>
        <v>-37.806338650000001</v>
      </c>
    </row>
    <row r="903" spans="1:16" x14ac:dyDescent="0.55000000000000004">
      <c r="A903">
        <f>IF(Transport!$H$4="Multi-unit Residential",Data!A904,IF(Transport!$H$4="Education",Data!AI904,IF(Transport!$H$4="Mixed-use Building",T907,Data!R904)))</f>
        <v>191900</v>
      </c>
      <c r="B903" t="str">
        <f>IF(Transport!$H$4="Multi-unit Residential",Data!B904,IF(Transport!$H$4="Education",Data!AJ904,IF(Transport!$H$4="Mixed-use Building",U907,Data!S904)))</f>
        <v>Te Puke West</v>
      </c>
      <c r="C903" t="str">
        <f>IF(Transport!$H$4="Multi-unit Residential",Data!C904,IF(Transport!$H$4="Education",Data!AK904,IF(Transport!$H$4="Mixed-use Building",V907,Data!T904)))</f>
        <v>New Zealand</v>
      </c>
      <c r="D903">
        <f>IF(Transport!$H$4="Multi-unit Residential",Data!D904,IF(Transport!$H$4="Education",Data!AL904,IF(Transport!$H$4="Mixed-use Building",W907,Data!U904)))</f>
        <v>0</v>
      </c>
      <c r="E903">
        <f>IF(Transport!$H$4="Multi-unit Residential",Data!E904,IF(Transport!$H$4="Education",Data!AM904,IF(Transport!$H$4="Mixed-use Building",X907,Data!V904)))</f>
        <v>0</v>
      </c>
      <c r="F903">
        <f>IF(Transport!$H$4="Multi-unit Residential",Data!F904,IF(Transport!$H$4="Education",Data!AN904,IF(Transport!$H$4="Mixed-use Building",Y907,Data!W904)))</f>
        <v>0</v>
      </c>
      <c r="G903">
        <f>IF(Transport!$H$4="Multi-unit Residential",Data!G904,IF(Transport!$H$4="Education",Data!AO904,IF(Transport!$H$4="Mixed-use Building",Z907,Data!X904)))</f>
        <v>0</v>
      </c>
      <c r="H903">
        <f>IF(Transport!$H$4="Multi-unit Residential",Data!H904,IF(Transport!$H$4="Education",Data!AP904,IF(Transport!$H$4="Mixed-use Building",AA907,Data!Y904)))</f>
        <v>0.9</v>
      </c>
      <c r="I903">
        <f>IF(Transport!$H$4="Multi-unit Residential",Data!I904,IF(Transport!$H$4="Education",Data!AQ904,IF(Transport!$H$4="Mixed-use Building",AB907,Data!Z904)))</f>
        <v>0.06</v>
      </c>
      <c r="J903">
        <f>IF(Transport!$H$4="Multi-unit Residential",Data!J904,IF(Transport!$H$4="Education",Data!AR904,IF(Transport!$H$4="Mixed-use Building",AC907,Data!AA904)))</f>
        <v>0</v>
      </c>
      <c r="K903">
        <f>IF(Transport!$H$4="Multi-unit Residential",Data!K904,IF(Transport!$H$4="Education",Data!AS904,IF(Transport!$H$4="Mixed-use Building",AD907,Data!AB904)))</f>
        <v>0</v>
      </c>
      <c r="L903">
        <f>IF(Transport!$H$4="Multi-unit Residential",Data!L904,IF(Transport!$H$4="Education",Data!AT904,IF(Transport!$H$4="Mixed-use Building",AE907,Data!AC904)))</f>
        <v>0.04</v>
      </c>
      <c r="M903">
        <f>IF(Transport!$H$4="Multi-unit Residential",Data!M904,IF(Transport!$H$4="Education",Data!AU904,IF(Transport!$H$4="Mixed-use Building",AF907,Data!AD904)))</f>
        <v>0.02</v>
      </c>
      <c r="N903">
        <f>IF(Transport!$H$4="Multi-unit Residential",Data!N904,IF(Transport!$H$4="Education",Data!AV904,IF(Transport!$H$4="Mixed-use Building",AG907,Data!AE904)))</f>
        <v>5.3084338020335</v>
      </c>
      <c r="O903">
        <f>IF(Transport!$H$4="Multi-unit Residential",Data!O904,IF(Transport!$H$4="Education",Data!AW904,IF(Transport!$H$4="Mixed-use Building",AH907,Data!AF904)))</f>
        <v>176.3050863</v>
      </c>
      <c r="P903">
        <f>IF(Transport!$H$4="Multi-unit Residential",Data!P904,IF(Transport!$H$4="Education",Data!AX904,IF(Transport!$H$4="Mixed-use Building",AI907,Data!AG904)))</f>
        <v>-37.786569589999999</v>
      </c>
    </row>
    <row r="904" spans="1:16" x14ac:dyDescent="0.55000000000000004">
      <c r="A904">
        <f>IF(Transport!$H$4="Multi-unit Residential",Data!A905,IF(Transport!$H$4="Education",Data!AI905,IF(Transport!$H$4="Mixed-use Building",T908,Data!R905)))</f>
        <v>192000</v>
      </c>
      <c r="B904" t="str">
        <f>IF(Transport!$H$4="Multi-unit Residential",Data!B905,IF(Transport!$H$4="Education",Data!AJ905,IF(Transport!$H$4="Mixed-use Building",U908,Data!S905)))</f>
        <v>Rangiuru</v>
      </c>
      <c r="C904" t="str">
        <f>IF(Transport!$H$4="Multi-unit Residential",Data!C905,IF(Transport!$H$4="Education",Data!AK905,IF(Transport!$H$4="Mixed-use Building",V908,Data!T905)))</f>
        <v>New Zealand</v>
      </c>
      <c r="D904">
        <f>IF(Transport!$H$4="Multi-unit Residential",Data!D905,IF(Transport!$H$4="Education",Data!AL905,IF(Transport!$H$4="Mixed-use Building",W908,Data!U905)))</f>
        <v>0</v>
      </c>
      <c r="E904">
        <f>IF(Transport!$H$4="Multi-unit Residential",Data!E905,IF(Transport!$H$4="Education",Data!AM905,IF(Transport!$H$4="Mixed-use Building",X908,Data!V905)))</f>
        <v>0</v>
      </c>
      <c r="F904">
        <f>IF(Transport!$H$4="Multi-unit Residential",Data!F905,IF(Transport!$H$4="Education",Data!AN905,IF(Transport!$H$4="Mixed-use Building",Y908,Data!W905)))</f>
        <v>0</v>
      </c>
      <c r="G904">
        <f>IF(Transport!$H$4="Multi-unit Residential",Data!G905,IF(Transport!$H$4="Education",Data!AO905,IF(Transport!$H$4="Mixed-use Building",Z908,Data!X905)))</f>
        <v>0</v>
      </c>
      <c r="H904">
        <f>IF(Transport!$H$4="Multi-unit Residential",Data!H905,IF(Transport!$H$4="Education",Data!AP905,IF(Transport!$H$4="Mixed-use Building",AA908,Data!Y905)))</f>
        <v>0.92</v>
      </c>
      <c r="I904">
        <f>IF(Transport!$H$4="Multi-unit Residential",Data!I905,IF(Transport!$H$4="Education",Data!AQ905,IF(Transport!$H$4="Mixed-use Building",AB908,Data!Z905)))</f>
        <v>7.0000000000000007E-2</v>
      </c>
      <c r="J904">
        <f>IF(Transport!$H$4="Multi-unit Residential",Data!J905,IF(Transport!$H$4="Education",Data!AR905,IF(Transport!$H$4="Mixed-use Building",AC908,Data!AA905)))</f>
        <v>0</v>
      </c>
      <c r="K904">
        <f>IF(Transport!$H$4="Multi-unit Residential",Data!K905,IF(Transport!$H$4="Education",Data!AS905,IF(Transport!$H$4="Mixed-use Building",AD908,Data!AB905)))</f>
        <v>0</v>
      </c>
      <c r="L904">
        <f>IF(Transport!$H$4="Multi-unit Residential",Data!L905,IF(Transport!$H$4="Education",Data!AT905,IF(Transport!$H$4="Mixed-use Building",AE908,Data!AC905)))</f>
        <v>0.01</v>
      </c>
      <c r="M904">
        <f>IF(Transport!$H$4="Multi-unit Residential",Data!M905,IF(Transport!$H$4="Education",Data!AU905,IF(Transport!$H$4="Mixed-use Building",AF908,Data!AD905)))</f>
        <v>0.02</v>
      </c>
      <c r="N904">
        <f>IF(Transport!$H$4="Multi-unit Residential",Data!N905,IF(Transport!$H$4="Education",Data!AV905,IF(Transport!$H$4="Mixed-use Building",AG908,Data!AE905)))</f>
        <v>9.1743060046442508</v>
      </c>
      <c r="O904">
        <f>IF(Transport!$H$4="Multi-unit Residential",Data!O905,IF(Transport!$H$4="Education",Data!AW905,IF(Transport!$H$4="Mixed-use Building",AH908,Data!AF905)))</f>
        <v>176.33462849999901</v>
      </c>
      <c r="P904">
        <f>IF(Transport!$H$4="Multi-unit Residential",Data!P905,IF(Transport!$H$4="Education",Data!AX905,IF(Transport!$H$4="Mixed-use Building",AI908,Data!AG905)))</f>
        <v>-37.855431729999999</v>
      </c>
    </row>
    <row r="905" spans="1:16" x14ac:dyDescent="0.55000000000000004">
      <c r="A905">
        <f>IF(Transport!$H$4="Multi-unit Residential",Data!A906,IF(Transport!$H$4="Education",Data!AI906,IF(Transport!$H$4="Mixed-use Building",T909,Data!R906)))</f>
        <v>192100</v>
      </c>
      <c r="B905" t="str">
        <f>IF(Transport!$H$4="Multi-unit Residential",Data!B906,IF(Transport!$H$4="Education",Data!AJ906,IF(Transport!$H$4="Mixed-use Building",U909,Data!S906)))</f>
        <v>Te Puke East</v>
      </c>
      <c r="C905" t="str">
        <f>IF(Transport!$H$4="Multi-unit Residential",Data!C906,IF(Transport!$H$4="Education",Data!AK906,IF(Transport!$H$4="Mixed-use Building",V909,Data!T906)))</f>
        <v>New Zealand</v>
      </c>
      <c r="D905">
        <f>IF(Transport!$H$4="Multi-unit Residential",Data!D906,IF(Transport!$H$4="Education",Data!AL906,IF(Transport!$H$4="Mixed-use Building",W909,Data!U906)))</f>
        <v>0</v>
      </c>
      <c r="E905">
        <f>IF(Transport!$H$4="Multi-unit Residential",Data!E906,IF(Transport!$H$4="Education",Data!AM906,IF(Transport!$H$4="Mixed-use Building",X909,Data!V906)))</f>
        <v>0</v>
      </c>
      <c r="F905">
        <f>IF(Transport!$H$4="Multi-unit Residential",Data!F906,IF(Transport!$H$4="Education",Data!AN906,IF(Transport!$H$4="Mixed-use Building",Y909,Data!W906)))</f>
        <v>0</v>
      </c>
      <c r="G905">
        <f>IF(Transport!$H$4="Multi-unit Residential",Data!G906,IF(Transport!$H$4="Education",Data!AO906,IF(Transport!$H$4="Mixed-use Building",Z909,Data!X906)))</f>
        <v>0</v>
      </c>
      <c r="H905">
        <f>IF(Transport!$H$4="Multi-unit Residential",Data!H906,IF(Transport!$H$4="Education",Data!AP906,IF(Transport!$H$4="Mixed-use Building",AA909,Data!Y906)))</f>
        <v>0.86</v>
      </c>
      <c r="I905">
        <f>IF(Transport!$H$4="Multi-unit Residential",Data!I906,IF(Transport!$H$4="Education",Data!AQ906,IF(Transport!$H$4="Mixed-use Building",AB909,Data!Z906)))</f>
        <v>0.06</v>
      </c>
      <c r="J905">
        <f>IF(Transport!$H$4="Multi-unit Residential",Data!J906,IF(Transport!$H$4="Education",Data!AR906,IF(Transport!$H$4="Mixed-use Building",AC909,Data!AA906)))</f>
        <v>0</v>
      </c>
      <c r="K905">
        <f>IF(Transport!$H$4="Multi-unit Residential",Data!K906,IF(Transport!$H$4="Education",Data!AS906,IF(Transport!$H$4="Mixed-use Building",AD909,Data!AB906)))</f>
        <v>0</v>
      </c>
      <c r="L905">
        <f>IF(Transport!$H$4="Multi-unit Residential",Data!L906,IF(Transport!$H$4="Education",Data!AT906,IF(Transport!$H$4="Mixed-use Building",AE909,Data!AC906)))</f>
        <v>0.08</v>
      </c>
      <c r="M905">
        <f>IF(Transport!$H$4="Multi-unit Residential",Data!M906,IF(Transport!$H$4="Education",Data!AU906,IF(Transport!$H$4="Mixed-use Building",AF909,Data!AD906)))</f>
        <v>0.02</v>
      </c>
      <c r="N905">
        <f>IF(Transport!$H$4="Multi-unit Residential",Data!N906,IF(Transport!$H$4="Education",Data!AV906,IF(Transport!$H$4="Mixed-use Building",AG909,Data!AE906)))</f>
        <v>5.5309398457786196</v>
      </c>
      <c r="O905">
        <f>IF(Transport!$H$4="Multi-unit Residential",Data!O906,IF(Transport!$H$4="Education",Data!AW906,IF(Transport!$H$4="Mixed-use Building",AH909,Data!AF906)))</f>
        <v>176.3255503</v>
      </c>
      <c r="P905">
        <f>IF(Transport!$H$4="Multi-unit Residential",Data!P906,IF(Transport!$H$4="Education",Data!AX906,IF(Transport!$H$4="Mixed-use Building",AI909,Data!AG906)))</f>
        <v>-37.789861799999997</v>
      </c>
    </row>
    <row r="906" spans="1:16" x14ac:dyDescent="0.55000000000000004">
      <c r="A906">
        <f>IF(Transport!$H$4="Multi-unit Residential",Data!A907,IF(Transport!$H$4="Education",Data!AI907,IF(Transport!$H$4="Mixed-use Building",T910,Data!R907)))</f>
        <v>192300</v>
      </c>
      <c r="B906" t="str">
        <f>IF(Transport!$H$4="Multi-unit Residential",Data!B907,IF(Transport!$H$4="Education",Data!AJ907,IF(Transport!$H$4="Mixed-use Building",U910,Data!S907)))</f>
        <v>Maketu</v>
      </c>
      <c r="C906" t="str">
        <f>IF(Transport!$H$4="Multi-unit Residential",Data!C907,IF(Transport!$H$4="Education",Data!AK907,IF(Transport!$H$4="Mixed-use Building",V910,Data!T907)))</f>
        <v>New Zealand</v>
      </c>
      <c r="D906">
        <f>IF(Transport!$H$4="Multi-unit Residential",Data!D907,IF(Transport!$H$4="Education",Data!AL907,IF(Transport!$H$4="Mixed-use Building",W910,Data!U907)))</f>
        <v>0</v>
      </c>
      <c r="E906">
        <f>IF(Transport!$H$4="Multi-unit Residential",Data!E907,IF(Transport!$H$4="Education",Data!AM907,IF(Transport!$H$4="Mixed-use Building",X910,Data!V907)))</f>
        <v>0</v>
      </c>
      <c r="F906">
        <f>IF(Transport!$H$4="Multi-unit Residential",Data!F907,IF(Transport!$H$4="Education",Data!AN907,IF(Transport!$H$4="Mixed-use Building",Y910,Data!W907)))</f>
        <v>0</v>
      </c>
      <c r="G906">
        <f>IF(Transport!$H$4="Multi-unit Residential",Data!G907,IF(Transport!$H$4="Education",Data!AO907,IF(Transport!$H$4="Mixed-use Building",Z910,Data!X907)))</f>
        <v>0</v>
      </c>
      <c r="H906">
        <f>IF(Transport!$H$4="Multi-unit Residential",Data!H907,IF(Transport!$H$4="Education",Data!AP907,IF(Transport!$H$4="Mixed-use Building",AA910,Data!Y907)))</f>
        <v>0.71</v>
      </c>
      <c r="I906">
        <f>IF(Transport!$H$4="Multi-unit Residential",Data!I907,IF(Transport!$H$4="Education",Data!AQ907,IF(Transport!$H$4="Mixed-use Building",AB910,Data!Z907)))</f>
        <v>0</v>
      </c>
      <c r="J906">
        <f>IF(Transport!$H$4="Multi-unit Residential",Data!J907,IF(Transport!$H$4="Education",Data!AR907,IF(Transport!$H$4="Mixed-use Building",AC910,Data!AA907)))</f>
        <v>0</v>
      </c>
      <c r="K906">
        <f>IF(Transport!$H$4="Multi-unit Residential",Data!K907,IF(Transport!$H$4="Education",Data!AS907,IF(Transport!$H$4="Mixed-use Building",AD910,Data!AB907)))</f>
        <v>0</v>
      </c>
      <c r="L906">
        <f>IF(Transport!$H$4="Multi-unit Residential",Data!L907,IF(Transport!$H$4="Education",Data!AT907,IF(Transport!$H$4="Mixed-use Building",AE910,Data!AC907)))</f>
        <v>0.28999999999999998</v>
      </c>
      <c r="M906">
        <f>IF(Transport!$H$4="Multi-unit Residential",Data!M907,IF(Transport!$H$4="Education",Data!AU907,IF(Transport!$H$4="Mixed-use Building",AF910,Data!AD907)))</f>
        <v>0.02</v>
      </c>
      <c r="N906">
        <f>IF(Transport!$H$4="Multi-unit Residential",Data!N907,IF(Transport!$H$4="Education",Data!AV907,IF(Transport!$H$4="Mixed-use Building",AG910,Data!AE907)))</f>
        <v>2.6695418163255602</v>
      </c>
      <c r="O906">
        <f>IF(Transport!$H$4="Multi-unit Residential",Data!O907,IF(Transport!$H$4="Education",Data!AW907,IF(Transport!$H$4="Mixed-use Building",AH910,Data!AF907)))</f>
        <v>176.4634437</v>
      </c>
      <c r="P906">
        <f>IF(Transport!$H$4="Multi-unit Residential",Data!P907,IF(Transport!$H$4="Education",Data!AX907,IF(Transport!$H$4="Mixed-use Building",AI910,Data!AG907)))</f>
        <v>-37.759528580000001</v>
      </c>
    </row>
    <row r="907" spans="1:16" x14ac:dyDescent="0.55000000000000004">
      <c r="A907">
        <f>IF(Transport!$H$4="Multi-unit Residential",Data!A908,IF(Transport!$H$4="Education",Data!AI908,IF(Transport!$H$4="Mixed-use Building",T911,Data!R908)))</f>
        <v>192400</v>
      </c>
      <c r="B907" t="str">
        <f>IF(Transport!$H$4="Multi-unit Residential",Data!B908,IF(Transport!$H$4="Education",Data!AJ908,IF(Transport!$H$4="Mixed-use Building",U911,Data!S908)))</f>
        <v>Pukehina Beach</v>
      </c>
      <c r="C907" t="str">
        <f>IF(Transport!$H$4="Multi-unit Residential",Data!C908,IF(Transport!$H$4="Education",Data!AK908,IF(Transport!$H$4="Mixed-use Building",V911,Data!T908)))</f>
        <v>New Zealand</v>
      </c>
      <c r="D907">
        <f>IF(Transport!$H$4="Multi-unit Residential",Data!D908,IF(Transport!$H$4="Education",Data!AL908,IF(Transport!$H$4="Mixed-use Building",W911,Data!U908)))</f>
        <v>0</v>
      </c>
      <c r="E907">
        <f>IF(Transport!$H$4="Multi-unit Residential",Data!E908,IF(Transport!$H$4="Education",Data!AM908,IF(Transport!$H$4="Mixed-use Building",X911,Data!V908)))</f>
        <v>0</v>
      </c>
      <c r="F907">
        <f>IF(Transport!$H$4="Multi-unit Residential",Data!F908,IF(Transport!$H$4="Education",Data!AN908,IF(Transport!$H$4="Mixed-use Building",Y911,Data!W908)))</f>
        <v>0</v>
      </c>
      <c r="G907">
        <f>IF(Transport!$H$4="Multi-unit Residential",Data!G908,IF(Transport!$H$4="Education",Data!AO908,IF(Transport!$H$4="Mixed-use Building",Z911,Data!X908)))</f>
        <v>0</v>
      </c>
      <c r="H907">
        <f>IF(Transport!$H$4="Multi-unit Residential",Data!H908,IF(Transport!$H$4="Education",Data!AP908,IF(Transport!$H$4="Mixed-use Building",AA911,Data!Y908)))</f>
        <v>1</v>
      </c>
      <c r="I907">
        <f>IF(Transport!$H$4="Multi-unit Residential",Data!I908,IF(Transport!$H$4="Education",Data!AQ908,IF(Transport!$H$4="Mixed-use Building",AB911,Data!Z908)))</f>
        <v>0</v>
      </c>
      <c r="J907">
        <f>IF(Transport!$H$4="Multi-unit Residential",Data!J908,IF(Transport!$H$4="Education",Data!AR908,IF(Transport!$H$4="Mixed-use Building",AC911,Data!AA908)))</f>
        <v>0</v>
      </c>
      <c r="K907">
        <f>IF(Transport!$H$4="Multi-unit Residential",Data!K908,IF(Transport!$H$4="Education",Data!AS908,IF(Transport!$H$4="Mixed-use Building",AD911,Data!AB908)))</f>
        <v>0</v>
      </c>
      <c r="L907">
        <f>IF(Transport!$H$4="Multi-unit Residential",Data!L908,IF(Transport!$H$4="Education",Data!AT908,IF(Transport!$H$4="Mixed-use Building",AE911,Data!AC908)))</f>
        <v>0</v>
      </c>
      <c r="M907">
        <f>IF(Transport!$H$4="Multi-unit Residential",Data!M908,IF(Transport!$H$4="Education",Data!AU908,IF(Transport!$H$4="Mixed-use Building",AF911,Data!AD908)))</f>
        <v>0.02</v>
      </c>
      <c r="N907" t="str">
        <f>IF(Transport!$H$4="Multi-unit Residential",Data!N908,IF(Transport!$H$4="Education",Data!AV908,IF(Transport!$H$4="Mixed-use Building",AG911,Data!AE908)))</f>
        <v>?</v>
      </c>
      <c r="O907">
        <f>IF(Transport!$H$4="Multi-unit Residential",Data!O908,IF(Transport!$H$4="Education",Data!AW908,IF(Transport!$H$4="Mixed-use Building",AH911,Data!AF908)))</f>
        <v>176.50568490000001</v>
      </c>
      <c r="P907">
        <f>IF(Transport!$H$4="Multi-unit Residential",Data!P908,IF(Transport!$H$4="Education",Data!AX908,IF(Transport!$H$4="Mixed-use Building",AI911,Data!AG908)))</f>
        <v>-37.777245749999999</v>
      </c>
    </row>
    <row r="908" spans="1:16" x14ac:dyDescent="0.55000000000000004">
      <c r="A908">
        <f>IF(Transport!$H$4="Multi-unit Residential",Data!A909,IF(Transport!$H$4="Education",Data!AI909,IF(Transport!$H$4="Mixed-use Building",T912,Data!R909)))</f>
        <v>192500</v>
      </c>
      <c r="B908" t="str">
        <f>IF(Transport!$H$4="Multi-unit Residential",Data!B909,IF(Transport!$H$4="Education",Data!AJ909,IF(Transport!$H$4="Mixed-use Building",U912,Data!S909)))</f>
        <v>Pongakawa</v>
      </c>
      <c r="C908" t="str">
        <f>IF(Transport!$H$4="Multi-unit Residential",Data!C909,IF(Transport!$H$4="Education",Data!AK909,IF(Transport!$H$4="Mixed-use Building",V912,Data!T909)))</f>
        <v>New Zealand</v>
      </c>
      <c r="D908">
        <f>IF(Transport!$H$4="Multi-unit Residential",Data!D909,IF(Transport!$H$4="Education",Data!AL909,IF(Transport!$H$4="Mixed-use Building",W912,Data!U909)))</f>
        <v>0</v>
      </c>
      <c r="E908">
        <f>IF(Transport!$H$4="Multi-unit Residential",Data!E909,IF(Transport!$H$4="Education",Data!AM909,IF(Transport!$H$4="Mixed-use Building",X912,Data!V909)))</f>
        <v>0</v>
      </c>
      <c r="F908">
        <f>IF(Transport!$H$4="Multi-unit Residential",Data!F909,IF(Transport!$H$4="Education",Data!AN909,IF(Transport!$H$4="Mixed-use Building",Y912,Data!W909)))</f>
        <v>0</v>
      </c>
      <c r="G908">
        <f>IF(Transport!$H$4="Multi-unit Residential",Data!G909,IF(Transport!$H$4="Education",Data!AO909,IF(Transport!$H$4="Mixed-use Building",Z912,Data!X909)))</f>
        <v>0</v>
      </c>
      <c r="H908">
        <f>IF(Transport!$H$4="Multi-unit Residential",Data!H909,IF(Transport!$H$4="Education",Data!AP909,IF(Transport!$H$4="Mixed-use Building",AA912,Data!Y909)))</f>
        <v>0.95</v>
      </c>
      <c r="I908">
        <f>IF(Transport!$H$4="Multi-unit Residential",Data!I909,IF(Transport!$H$4="Education",Data!AQ909,IF(Transport!$H$4="Mixed-use Building",AB912,Data!Z909)))</f>
        <v>0</v>
      </c>
      <c r="J908">
        <f>IF(Transport!$H$4="Multi-unit Residential",Data!J909,IF(Transport!$H$4="Education",Data!AR909,IF(Transport!$H$4="Mixed-use Building",AC912,Data!AA909)))</f>
        <v>0</v>
      </c>
      <c r="K908">
        <f>IF(Transport!$H$4="Multi-unit Residential",Data!K909,IF(Transport!$H$4="Education",Data!AS909,IF(Transport!$H$4="Mixed-use Building",AD912,Data!AB909)))</f>
        <v>0</v>
      </c>
      <c r="L908">
        <f>IF(Transport!$H$4="Multi-unit Residential",Data!L909,IF(Transport!$H$4="Education",Data!AT909,IF(Transport!$H$4="Mixed-use Building",AE912,Data!AC909)))</f>
        <v>0.05</v>
      </c>
      <c r="M908">
        <f>IF(Transport!$H$4="Multi-unit Residential",Data!M909,IF(Transport!$H$4="Education",Data!AU909,IF(Transport!$H$4="Mixed-use Building",AF912,Data!AD909)))</f>
        <v>0.02</v>
      </c>
      <c r="N908">
        <f>IF(Transport!$H$4="Multi-unit Residential",Data!N909,IF(Transport!$H$4="Education",Data!AV909,IF(Transport!$H$4="Mixed-use Building",AG912,Data!AE909)))</f>
        <v>9.2100131855672505</v>
      </c>
      <c r="O908">
        <f>IF(Transport!$H$4="Multi-unit Residential",Data!O909,IF(Transport!$H$4="Education",Data!AW909,IF(Transport!$H$4="Mixed-use Building",AH912,Data!AF909)))</f>
        <v>176.4961447</v>
      </c>
      <c r="P908">
        <f>IF(Transport!$H$4="Multi-unit Residential",Data!P909,IF(Transport!$H$4="Education",Data!AX909,IF(Transport!$H$4="Mixed-use Building",AI912,Data!AG909)))</f>
        <v>-37.893054560000003</v>
      </c>
    </row>
    <row r="909" spans="1:16" x14ac:dyDescent="0.55000000000000004">
      <c r="A909">
        <f>IF(Transport!$H$4="Multi-unit Residential",Data!A910,IF(Transport!$H$4="Education",Data!AI910,IF(Transport!$H$4="Mixed-use Building",T913,Data!R910)))</f>
        <v>192600</v>
      </c>
      <c r="B909" t="str">
        <f>IF(Transport!$H$4="Multi-unit Residential",Data!B910,IF(Transport!$H$4="Education",Data!AJ910,IF(Transport!$H$4="Mixed-use Building",U913,Data!S910)))</f>
        <v>Matua North</v>
      </c>
      <c r="C909" t="str">
        <f>IF(Transport!$H$4="Multi-unit Residential",Data!C910,IF(Transport!$H$4="Education",Data!AK910,IF(Transport!$H$4="Mixed-use Building",V913,Data!T910)))</f>
        <v>New Zealand</v>
      </c>
      <c r="D909">
        <f>IF(Transport!$H$4="Multi-unit Residential",Data!D910,IF(Transport!$H$4="Education",Data!AL910,IF(Transport!$H$4="Mixed-use Building",W913,Data!U910)))</f>
        <v>0</v>
      </c>
      <c r="E909">
        <f>IF(Transport!$H$4="Multi-unit Residential",Data!E910,IF(Transport!$H$4="Education",Data!AM910,IF(Transport!$H$4="Mixed-use Building",X913,Data!V910)))</f>
        <v>0</v>
      </c>
      <c r="F909">
        <f>IF(Transport!$H$4="Multi-unit Residential",Data!F910,IF(Transport!$H$4="Education",Data!AN910,IF(Transport!$H$4="Mixed-use Building",Y913,Data!W910)))</f>
        <v>0</v>
      </c>
      <c r="G909">
        <f>IF(Transport!$H$4="Multi-unit Residential",Data!G910,IF(Transport!$H$4="Education",Data!AO910,IF(Transport!$H$4="Mixed-use Building",Z913,Data!X910)))</f>
        <v>0</v>
      </c>
      <c r="H909">
        <f>IF(Transport!$H$4="Multi-unit Residential",Data!H910,IF(Transport!$H$4="Education",Data!AP910,IF(Transport!$H$4="Mixed-use Building",AA913,Data!Y910)))</f>
        <v>0.87</v>
      </c>
      <c r="I909">
        <f>IF(Transport!$H$4="Multi-unit Residential",Data!I910,IF(Transport!$H$4="Education",Data!AQ910,IF(Transport!$H$4="Mixed-use Building",AB913,Data!Z910)))</f>
        <v>0</v>
      </c>
      <c r="J909">
        <f>IF(Transport!$H$4="Multi-unit Residential",Data!J910,IF(Transport!$H$4="Education",Data!AR910,IF(Transport!$H$4="Mixed-use Building",AC913,Data!AA910)))</f>
        <v>0</v>
      </c>
      <c r="K909">
        <f>IF(Transport!$H$4="Multi-unit Residential",Data!K910,IF(Transport!$H$4="Education",Data!AS910,IF(Transport!$H$4="Mixed-use Building",AD913,Data!AB910)))</f>
        <v>0</v>
      </c>
      <c r="L909">
        <f>IF(Transport!$H$4="Multi-unit Residential",Data!L910,IF(Transport!$H$4="Education",Data!AT910,IF(Transport!$H$4="Mixed-use Building",AE913,Data!AC910)))</f>
        <v>0.13</v>
      </c>
      <c r="M909">
        <f>IF(Transport!$H$4="Multi-unit Residential",Data!M910,IF(Transport!$H$4="Education",Data!AU910,IF(Transport!$H$4="Mixed-use Building",AF913,Data!AD910)))</f>
        <v>0.02</v>
      </c>
      <c r="N909">
        <f>IF(Transport!$H$4="Multi-unit Residential",Data!N910,IF(Transport!$H$4="Education",Data!AV910,IF(Transport!$H$4="Mixed-use Building",AG913,Data!AE910)))</f>
        <v>0.47136095682384699</v>
      </c>
      <c r="O909">
        <f>IF(Transport!$H$4="Multi-unit Residential",Data!O910,IF(Transport!$H$4="Education",Data!AW910,IF(Transport!$H$4="Mixed-use Building",AH913,Data!AF910)))</f>
        <v>176.12333380000001</v>
      </c>
      <c r="P909">
        <f>IF(Transport!$H$4="Multi-unit Residential",Data!P910,IF(Transport!$H$4="Education",Data!AX910,IF(Transport!$H$4="Mixed-use Building",AI913,Data!AG910)))</f>
        <v>-37.665867069999997</v>
      </c>
    </row>
    <row r="910" spans="1:16" x14ac:dyDescent="0.55000000000000004">
      <c r="A910">
        <f>IF(Transport!$H$4="Multi-unit Residential",Data!A911,IF(Transport!$H$4="Education",Data!AI911,IF(Transport!$H$4="Mixed-use Building",T914,Data!R911)))</f>
        <v>192800</v>
      </c>
      <c r="B910" t="str">
        <f>IF(Transport!$H$4="Multi-unit Residential",Data!B911,IF(Transport!$H$4="Education",Data!AJ911,IF(Transport!$H$4="Mixed-use Building",U914,Data!S911)))</f>
        <v>Mount Maunganui North</v>
      </c>
      <c r="C910" t="str">
        <f>IF(Transport!$H$4="Multi-unit Residential",Data!C911,IF(Transport!$H$4="Education",Data!AK911,IF(Transport!$H$4="Mixed-use Building",V914,Data!T911)))</f>
        <v>New Zealand</v>
      </c>
      <c r="D910">
        <f>IF(Transport!$H$4="Multi-unit Residential",Data!D911,IF(Transport!$H$4="Education",Data!AL911,IF(Transport!$H$4="Mixed-use Building",W914,Data!U911)))</f>
        <v>0</v>
      </c>
      <c r="E910">
        <f>IF(Transport!$H$4="Multi-unit Residential",Data!E911,IF(Transport!$H$4="Education",Data!AM911,IF(Transport!$H$4="Mixed-use Building",X914,Data!V911)))</f>
        <v>0</v>
      </c>
      <c r="F910">
        <f>IF(Transport!$H$4="Multi-unit Residential",Data!F911,IF(Transport!$H$4="Education",Data!AN911,IF(Transport!$H$4="Mixed-use Building",Y914,Data!W911)))</f>
        <v>0</v>
      </c>
      <c r="G910">
        <f>IF(Transport!$H$4="Multi-unit Residential",Data!G911,IF(Transport!$H$4="Education",Data!AO911,IF(Transport!$H$4="Mixed-use Building",Z914,Data!X911)))</f>
        <v>0</v>
      </c>
      <c r="H910">
        <f>IF(Transport!$H$4="Multi-unit Residential",Data!H911,IF(Transport!$H$4="Education",Data!AP911,IF(Transport!$H$4="Mixed-use Building",AA914,Data!Y911)))</f>
        <v>0.88</v>
      </c>
      <c r="I910">
        <f>IF(Transport!$H$4="Multi-unit Residential",Data!I911,IF(Transport!$H$4="Education",Data!AQ911,IF(Transport!$H$4="Mixed-use Building",AB914,Data!Z911)))</f>
        <v>0.01</v>
      </c>
      <c r="J910">
        <f>IF(Transport!$H$4="Multi-unit Residential",Data!J911,IF(Transport!$H$4="Education",Data!AR911,IF(Transport!$H$4="Mixed-use Building",AC914,Data!AA911)))</f>
        <v>0</v>
      </c>
      <c r="K910">
        <f>IF(Transport!$H$4="Multi-unit Residential",Data!K911,IF(Transport!$H$4="Education",Data!AS911,IF(Transport!$H$4="Mixed-use Building",AD914,Data!AB911)))</f>
        <v>0.03</v>
      </c>
      <c r="L910">
        <f>IF(Transport!$H$4="Multi-unit Residential",Data!L911,IF(Transport!$H$4="Education",Data!AT911,IF(Transport!$H$4="Mixed-use Building",AE914,Data!AC911)))</f>
        <v>0.08</v>
      </c>
      <c r="M910">
        <f>IF(Transport!$H$4="Multi-unit Residential",Data!M911,IF(Transport!$H$4="Education",Data!AU911,IF(Transport!$H$4="Mixed-use Building",AF914,Data!AD911)))</f>
        <v>0.02</v>
      </c>
      <c r="N910">
        <f>IF(Transport!$H$4="Multi-unit Residential",Data!N911,IF(Transport!$H$4="Education",Data!AV911,IF(Transport!$H$4="Mixed-use Building",AG914,Data!AE911)))</f>
        <v>8.2875722428934608</v>
      </c>
      <c r="O910">
        <f>IF(Transport!$H$4="Multi-unit Residential",Data!O911,IF(Transport!$H$4="Education",Data!AW911,IF(Transport!$H$4="Mixed-use Building",AH914,Data!AF911)))</f>
        <v>176.17996210000001</v>
      </c>
      <c r="P910">
        <f>IF(Transport!$H$4="Multi-unit Residential",Data!P911,IF(Transport!$H$4="Education",Data!AX911,IF(Transport!$H$4="Mixed-use Building",AI914,Data!AG911)))</f>
        <v>-37.635675650000003</v>
      </c>
    </row>
    <row r="911" spans="1:16" x14ac:dyDescent="0.55000000000000004">
      <c r="A911">
        <f>IF(Transport!$H$4="Multi-unit Residential",Data!A912,IF(Transport!$H$4="Education",Data!AI912,IF(Transport!$H$4="Mixed-use Building",T915,Data!R912)))</f>
        <v>192900</v>
      </c>
      <c r="B911" t="str">
        <f>IF(Transport!$H$4="Multi-unit Residential",Data!B912,IF(Transport!$H$4="Education",Data!AJ912,IF(Transport!$H$4="Mixed-use Building",U915,Data!S912)))</f>
        <v>Matua South</v>
      </c>
      <c r="C911" t="str">
        <f>IF(Transport!$H$4="Multi-unit Residential",Data!C912,IF(Transport!$H$4="Education",Data!AK912,IF(Transport!$H$4="Mixed-use Building",V915,Data!T912)))</f>
        <v>New Zealand</v>
      </c>
      <c r="D911">
        <f>IF(Transport!$H$4="Multi-unit Residential",Data!D912,IF(Transport!$H$4="Education",Data!AL912,IF(Transport!$H$4="Mixed-use Building",W915,Data!U912)))</f>
        <v>0</v>
      </c>
      <c r="E911">
        <f>IF(Transport!$H$4="Multi-unit Residential",Data!E912,IF(Transport!$H$4="Education",Data!AM912,IF(Transport!$H$4="Mixed-use Building",X915,Data!V912)))</f>
        <v>0</v>
      </c>
      <c r="F911">
        <f>IF(Transport!$H$4="Multi-unit Residential",Data!F912,IF(Transport!$H$4="Education",Data!AN912,IF(Transport!$H$4="Mixed-use Building",Y915,Data!W912)))</f>
        <v>0</v>
      </c>
      <c r="G911">
        <f>IF(Transport!$H$4="Multi-unit Residential",Data!G912,IF(Transport!$H$4="Education",Data!AO912,IF(Transport!$H$4="Mixed-use Building",Z915,Data!X912)))</f>
        <v>0</v>
      </c>
      <c r="H911">
        <f>IF(Transport!$H$4="Multi-unit Residential",Data!H912,IF(Transport!$H$4="Education",Data!AP912,IF(Transport!$H$4="Mixed-use Building",AA915,Data!Y912)))</f>
        <v>0.89</v>
      </c>
      <c r="I911">
        <f>IF(Transport!$H$4="Multi-unit Residential",Data!I912,IF(Transport!$H$4="Education",Data!AQ912,IF(Transport!$H$4="Mixed-use Building",AB915,Data!Z912)))</f>
        <v>0</v>
      </c>
      <c r="J911">
        <f>IF(Transport!$H$4="Multi-unit Residential",Data!J912,IF(Transport!$H$4="Education",Data!AR912,IF(Transport!$H$4="Mixed-use Building",AC915,Data!AA912)))</f>
        <v>0</v>
      </c>
      <c r="K911">
        <f>IF(Transport!$H$4="Multi-unit Residential",Data!K912,IF(Transport!$H$4="Education",Data!AS912,IF(Transport!$H$4="Mixed-use Building",AD915,Data!AB912)))</f>
        <v>0</v>
      </c>
      <c r="L911">
        <f>IF(Transport!$H$4="Multi-unit Residential",Data!L912,IF(Transport!$H$4="Education",Data!AT912,IF(Transport!$H$4="Mixed-use Building",AE915,Data!AC912)))</f>
        <v>0.11</v>
      </c>
      <c r="M911">
        <f>IF(Transport!$H$4="Multi-unit Residential",Data!M912,IF(Transport!$H$4="Education",Data!AU912,IF(Transport!$H$4="Mixed-use Building",AF915,Data!AD912)))</f>
        <v>0.02</v>
      </c>
      <c r="N911">
        <f>IF(Transport!$H$4="Multi-unit Residential",Data!N912,IF(Transport!$H$4="Education",Data!AV912,IF(Transport!$H$4="Mixed-use Building",AG915,Data!AE912)))</f>
        <v>2.37919282372301</v>
      </c>
      <c r="O911">
        <f>IF(Transport!$H$4="Multi-unit Residential",Data!O912,IF(Transport!$H$4="Education",Data!AW912,IF(Transport!$H$4="Mixed-use Building",AH915,Data!AF912)))</f>
        <v>176.1324534</v>
      </c>
      <c r="P911">
        <f>IF(Transport!$H$4="Multi-unit Residential",Data!P912,IF(Transport!$H$4="Education",Data!AX912,IF(Transport!$H$4="Mixed-use Building",AI915,Data!AG912)))</f>
        <v>-37.667552049999998</v>
      </c>
    </row>
    <row r="912" spans="1:16" x14ac:dyDescent="0.55000000000000004">
      <c r="A912">
        <f>IF(Transport!$H$4="Multi-unit Residential",Data!A913,IF(Transport!$H$4="Education",Data!AI913,IF(Transport!$H$4="Mixed-use Building",T916,Data!R913)))</f>
        <v>193000</v>
      </c>
      <c r="B912" t="str">
        <f>IF(Transport!$H$4="Multi-unit Residential",Data!B913,IF(Transport!$H$4="Education",Data!AJ913,IF(Transport!$H$4="Mixed-use Building",U916,Data!S913)))</f>
        <v>Bethlehem North</v>
      </c>
      <c r="C912" t="str">
        <f>IF(Transport!$H$4="Multi-unit Residential",Data!C913,IF(Transport!$H$4="Education",Data!AK913,IF(Transport!$H$4="Mixed-use Building",V916,Data!T913)))</f>
        <v>New Zealand</v>
      </c>
      <c r="D912">
        <f>IF(Transport!$H$4="Multi-unit Residential",Data!D913,IF(Transport!$H$4="Education",Data!AL913,IF(Transport!$H$4="Mixed-use Building",W916,Data!U913)))</f>
        <v>0</v>
      </c>
      <c r="E912">
        <f>IF(Transport!$H$4="Multi-unit Residential",Data!E913,IF(Transport!$H$4="Education",Data!AM913,IF(Transport!$H$4="Mixed-use Building",X916,Data!V913)))</f>
        <v>0</v>
      </c>
      <c r="F912">
        <f>IF(Transport!$H$4="Multi-unit Residential",Data!F913,IF(Transport!$H$4="Education",Data!AN913,IF(Transport!$H$4="Mixed-use Building",Y916,Data!W913)))</f>
        <v>0</v>
      </c>
      <c r="G912">
        <f>IF(Transport!$H$4="Multi-unit Residential",Data!G913,IF(Transport!$H$4="Education",Data!AO913,IF(Transport!$H$4="Mixed-use Building",Z916,Data!X913)))</f>
        <v>0</v>
      </c>
      <c r="H912">
        <f>IF(Transport!$H$4="Multi-unit Residential",Data!H913,IF(Transport!$H$4="Education",Data!AP913,IF(Transport!$H$4="Mixed-use Building",AA916,Data!Y913)))</f>
        <v>0.97</v>
      </c>
      <c r="I912">
        <f>IF(Transport!$H$4="Multi-unit Residential",Data!I913,IF(Transport!$H$4="Education",Data!AQ913,IF(Transport!$H$4="Mixed-use Building",AB916,Data!Z913)))</f>
        <v>0</v>
      </c>
      <c r="J912">
        <f>IF(Transport!$H$4="Multi-unit Residential",Data!J913,IF(Transport!$H$4="Education",Data!AR913,IF(Transport!$H$4="Mixed-use Building",AC916,Data!AA913)))</f>
        <v>0</v>
      </c>
      <c r="K912">
        <f>IF(Transport!$H$4="Multi-unit Residential",Data!K913,IF(Transport!$H$4="Education",Data!AS913,IF(Transport!$H$4="Mixed-use Building",AD916,Data!AB913)))</f>
        <v>0.01</v>
      </c>
      <c r="L912">
        <f>IF(Transport!$H$4="Multi-unit Residential",Data!L913,IF(Transport!$H$4="Education",Data!AT913,IF(Transport!$H$4="Mixed-use Building",AE916,Data!AC913)))</f>
        <v>0.02</v>
      </c>
      <c r="M912">
        <f>IF(Transport!$H$4="Multi-unit Residential",Data!M913,IF(Transport!$H$4="Education",Data!AU913,IF(Transport!$H$4="Mixed-use Building",AF916,Data!AD913)))</f>
        <v>0.02</v>
      </c>
      <c r="N912">
        <f>IF(Transport!$H$4="Multi-unit Residential",Data!N913,IF(Transport!$H$4="Education",Data!AV913,IF(Transport!$H$4="Mixed-use Building",AG916,Data!AE913)))</f>
        <v>5.9435530233506597</v>
      </c>
      <c r="O912">
        <f>IF(Transport!$H$4="Multi-unit Residential",Data!O913,IF(Transport!$H$4="Education",Data!AW913,IF(Transport!$H$4="Mixed-use Building",AH916,Data!AF913)))</f>
        <v>176.10753069999899</v>
      </c>
      <c r="P912">
        <f>IF(Transport!$H$4="Multi-unit Residential",Data!P913,IF(Transport!$H$4="Education",Data!AX913,IF(Transport!$H$4="Mixed-use Building",AI916,Data!AG913)))</f>
        <v>-37.69058759</v>
      </c>
    </row>
    <row r="913" spans="1:16" x14ac:dyDescent="0.55000000000000004">
      <c r="A913">
        <f>IF(Transport!$H$4="Multi-unit Residential",Data!A914,IF(Transport!$H$4="Education",Data!AI914,IF(Transport!$H$4="Mixed-use Building",T917,Data!R914)))</f>
        <v>193100</v>
      </c>
      <c r="B913" t="str">
        <f>IF(Transport!$H$4="Multi-unit Residential",Data!B914,IF(Transport!$H$4="Education",Data!AJ914,IF(Transport!$H$4="Mixed-use Building",U917,Data!S914)))</f>
        <v>Bellevue</v>
      </c>
      <c r="C913" t="str">
        <f>IF(Transport!$H$4="Multi-unit Residential",Data!C914,IF(Transport!$H$4="Education",Data!AK914,IF(Transport!$H$4="Mixed-use Building",V917,Data!T914)))</f>
        <v>New Zealand</v>
      </c>
      <c r="D913">
        <f>IF(Transport!$H$4="Multi-unit Residential",Data!D914,IF(Transport!$H$4="Education",Data!AL914,IF(Transport!$H$4="Mixed-use Building",W917,Data!U914)))</f>
        <v>0</v>
      </c>
      <c r="E913">
        <f>IF(Transport!$H$4="Multi-unit Residential",Data!E914,IF(Transport!$H$4="Education",Data!AM914,IF(Transport!$H$4="Mixed-use Building",X917,Data!V914)))</f>
        <v>0</v>
      </c>
      <c r="F913">
        <f>IF(Transport!$H$4="Multi-unit Residential",Data!F914,IF(Transport!$H$4="Education",Data!AN914,IF(Transport!$H$4="Mixed-use Building",Y917,Data!W914)))</f>
        <v>0</v>
      </c>
      <c r="G913">
        <f>IF(Transport!$H$4="Multi-unit Residential",Data!G914,IF(Transport!$H$4="Education",Data!AO914,IF(Transport!$H$4="Mixed-use Building",Z917,Data!X914)))</f>
        <v>0</v>
      </c>
      <c r="H913">
        <f>IF(Transport!$H$4="Multi-unit Residential",Data!H914,IF(Transport!$H$4="Education",Data!AP914,IF(Transport!$H$4="Mixed-use Building",AA917,Data!Y914)))</f>
        <v>0.95</v>
      </c>
      <c r="I913">
        <f>IF(Transport!$H$4="Multi-unit Residential",Data!I914,IF(Transport!$H$4="Education",Data!AQ914,IF(Transport!$H$4="Mixed-use Building",AB917,Data!Z914)))</f>
        <v>0</v>
      </c>
      <c r="J913">
        <f>IF(Transport!$H$4="Multi-unit Residential",Data!J914,IF(Transport!$H$4="Education",Data!AR914,IF(Transport!$H$4="Mixed-use Building",AC917,Data!AA914)))</f>
        <v>0</v>
      </c>
      <c r="K913">
        <f>IF(Transport!$H$4="Multi-unit Residential",Data!K914,IF(Transport!$H$4="Education",Data!AS914,IF(Transport!$H$4="Mixed-use Building",AD917,Data!AB914)))</f>
        <v>0</v>
      </c>
      <c r="L913">
        <f>IF(Transport!$H$4="Multi-unit Residential",Data!L914,IF(Transport!$H$4="Education",Data!AT914,IF(Transport!$H$4="Mixed-use Building",AE917,Data!AC914)))</f>
        <v>0.05</v>
      </c>
      <c r="M913">
        <f>IF(Transport!$H$4="Multi-unit Residential",Data!M914,IF(Transport!$H$4="Education",Data!AU914,IF(Transport!$H$4="Mixed-use Building",AF917,Data!AD914)))</f>
        <v>0.02</v>
      </c>
      <c r="N913">
        <f>IF(Transport!$H$4="Multi-unit Residential",Data!N914,IF(Transport!$H$4="Education",Data!AV914,IF(Transport!$H$4="Mixed-use Building",AG917,Data!AE914)))</f>
        <v>3.3448760822459098</v>
      </c>
      <c r="O913">
        <f>IF(Transport!$H$4="Multi-unit Residential",Data!O914,IF(Transport!$H$4="Education",Data!AW914,IF(Transport!$H$4="Mixed-use Building",AH917,Data!AF914)))</f>
        <v>176.1292392</v>
      </c>
      <c r="P913">
        <f>IF(Transport!$H$4="Multi-unit Residential",Data!P914,IF(Transport!$H$4="Education",Data!AX914,IF(Transport!$H$4="Mixed-use Building",AI917,Data!AG914)))</f>
        <v>-37.679383369999996</v>
      </c>
    </row>
    <row r="914" spans="1:16" x14ac:dyDescent="0.55000000000000004">
      <c r="A914">
        <f>IF(Transport!$H$4="Multi-unit Residential",Data!A915,IF(Transport!$H$4="Education",Data!AI915,IF(Transport!$H$4="Mixed-use Building",T918,Data!R915)))</f>
        <v>193200</v>
      </c>
      <c r="B914" t="str">
        <f>IF(Transport!$H$4="Multi-unit Residential",Data!B915,IF(Transport!$H$4="Education",Data!AJ915,IF(Transport!$H$4="Mixed-use Building",U918,Data!S915)))</f>
        <v>Otumoetai North</v>
      </c>
      <c r="C914" t="str">
        <f>IF(Transport!$H$4="Multi-unit Residential",Data!C915,IF(Transport!$H$4="Education",Data!AK915,IF(Transport!$H$4="Mixed-use Building",V918,Data!T915)))</f>
        <v>New Zealand</v>
      </c>
      <c r="D914">
        <f>IF(Transport!$H$4="Multi-unit Residential",Data!D915,IF(Transport!$H$4="Education",Data!AL915,IF(Transport!$H$4="Mixed-use Building",W918,Data!U915)))</f>
        <v>0</v>
      </c>
      <c r="E914">
        <f>IF(Transport!$H$4="Multi-unit Residential",Data!E915,IF(Transport!$H$4="Education",Data!AM915,IF(Transport!$H$4="Mixed-use Building",X918,Data!V915)))</f>
        <v>0</v>
      </c>
      <c r="F914">
        <f>IF(Transport!$H$4="Multi-unit Residential",Data!F915,IF(Transport!$H$4="Education",Data!AN915,IF(Transport!$H$4="Mixed-use Building",Y918,Data!W915)))</f>
        <v>0</v>
      </c>
      <c r="G914">
        <f>IF(Transport!$H$4="Multi-unit Residential",Data!G915,IF(Transport!$H$4="Education",Data!AO915,IF(Transport!$H$4="Mixed-use Building",Z918,Data!X915)))</f>
        <v>0</v>
      </c>
      <c r="H914">
        <f>IF(Transport!$H$4="Multi-unit Residential",Data!H915,IF(Transport!$H$4="Education",Data!AP915,IF(Transport!$H$4="Mixed-use Building",AA918,Data!Y915)))</f>
        <v>0.9</v>
      </c>
      <c r="I914">
        <f>IF(Transport!$H$4="Multi-unit Residential",Data!I915,IF(Transport!$H$4="Education",Data!AQ915,IF(Transport!$H$4="Mixed-use Building",AB918,Data!Z915)))</f>
        <v>0</v>
      </c>
      <c r="J914">
        <f>IF(Transport!$H$4="Multi-unit Residential",Data!J915,IF(Transport!$H$4="Education",Data!AR915,IF(Transport!$H$4="Mixed-use Building",AC918,Data!AA915)))</f>
        <v>0</v>
      </c>
      <c r="K914">
        <f>IF(Transport!$H$4="Multi-unit Residential",Data!K915,IF(Transport!$H$4="Education",Data!AS915,IF(Transport!$H$4="Mixed-use Building",AD918,Data!AB915)))</f>
        <v>0</v>
      </c>
      <c r="L914">
        <f>IF(Transport!$H$4="Multi-unit Residential",Data!L915,IF(Transport!$H$4="Education",Data!AT915,IF(Transport!$H$4="Mixed-use Building",AE918,Data!AC915)))</f>
        <v>0.1</v>
      </c>
      <c r="M914">
        <f>IF(Transport!$H$4="Multi-unit Residential",Data!M915,IF(Transport!$H$4="Education",Data!AU915,IF(Transport!$H$4="Mixed-use Building",AF918,Data!AD915)))</f>
        <v>0.02</v>
      </c>
      <c r="N914">
        <f>IF(Transport!$H$4="Multi-unit Residential",Data!N915,IF(Transport!$H$4="Education",Data!AV915,IF(Transport!$H$4="Mixed-use Building",AG918,Data!AE915)))</f>
        <v>2.5174469893619298</v>
      </c>
      <c r="O914">
        <f>IF(Transport!$H$4="Multi-unit Residential",Data!O915,IF(Transport!$H$4="Education",Data!AW915,IF(Transport!$H$4="Mixed-use Building",AH918,Data!AF915)))</f>
        <v>176.14903989999999</v>
      </c>
      <c r="P914">
        <f>IF(Transport!$H$4="Multi-unit Residential",Data!P915,IF(Transport!$H$4="Education",Data!AX915,IF(Transport!$H$4="Mixed-use Building",AI918,Data!AG915)))</f>
        <v>-37.66946351</v>
      </c>
    </row>
    <row r="915" spans="1:16" x14ac:dyDescent="0.55000000000000004">
      <c r="A915">
        <f>IF(Transport!$H$4="Multi-unit Residential",Data!A916,IF(Transport!$H$4="Education",Data!AI916,IF(Transport!$H$4="Mixed-use Building",T919,Data!R916)))</f>
        <v>193300</v>
      </c>
      <c r="B915" t="str">
        <f>IF(Transport!$H$4="Multi-unit Residential",Data!B916,IF(Transport!$H$4="Education",Data!AJ916,IF(Transport!$H$4="Mixed-use Building",U919,Data!S916)))</f>
        <v>Otumoetai South</v>
      </c>
      <c r="C915" t="str">
        <f>IF(Transport!$H$4="Multi-unit Residential",Data!C916,IF(Transport!$H$4="Education",Data!AK916,IF(Transport!$H$4="Mixed-use Building",V919,Data!T916)))</f>
        <v>New Zealand</v>
      </c>
      <c r="D915">
        <f>IF(Transport!$H$4="Multi-unit Residential",Data!D916,IF(Transport!$H$4="Education",Data!AL916,IF(Transport!$H$4="Mixed-use Building",W919,Data!U916)))</f>
        <v>0</v>
      </c>
      <c r="E915">
        <f>IF(Transport!$H$4="Multi-unit Residential",Data!E916,IF(Transport!$H$4="Education",Data!AM916,IF(Transport!$H$4="Mixed-use Building",X919,Data!V916)))</f>
        <v>0</v>
      </c>
      <c r="F915">
        <f>IF(Transport!$H$4="Multi-unit Residential",Data!F916,IF(Transport!$H$4="Education",Data!AN916,IF(Transport!$H$4="Mixed-use Building",Y919,Data!W916)))</f>
        <v>0</v>
      </c>
      <c r="G915">
        <f>IF(Transport!$H$4="Multi-unit Residential",Data!G916,IF(Transport!$H$4="Education",Data!AO916,IF(Transport!$H$4="Mixed-use Building",Z919,Data!X916)))</f>
        <v>0</v>
      </c>
      <c r="H915">
        <f>IF(Transport!$H$4="Multi-unit Residential",Data!H916,IF(Transport!$H$4="Education",Data!AP916,IF(Transport!$H$4="Mixed-use Building",AA919,Data!Y916)))</f>
        <v>0.94</v>
      </c>
      <c r="I915">
        <f>IF(Transport!$H$4="Multi-unit Residential",Data!I916,IF(Transport!$H$4="Education",Data!AQ916,IF(Transport!$H$4="Mixed-use Building",AB919,Data!Z916)))</f>
        <v>0</v>
      </c>
      <c r="J915">
        <f>IF(Transport!$H$4="Multi-unit Residential",Data!J916,IF(Transport!$H$4="Education",Data!AR916,IF(Transport!$H$4="Mixed-use Building",AC919,Data!AA916)))</f>
        <v>0</v>
      </c>
      <c r="K915">
        <f>IF(Transport!$H$4="Multi-unit Residential",Data!K916,IF(Transport!$H$4="Education",Data!AS916,IF(Transport!$H$4="Mixed-use Building",AD919,Data!AB916)))</f>
        <v>0</v>
      </c>
      <c r="L915">
        <f>IF(Transport!$H$4="Multi-unit Residential",Data!L916,IF(Transport!$H$4="Education",Data!AT916,IF(Transport!$H$4="Mixed-use Building",AE919,Data!AC916)))</f>
        <v>0.06</v>
      </c>
      <c r="M915">
        <f>IF(Transport!$H$4="Multi-unit Residential",Data!M916,IF(Transport!$H$4="Education",Data!AU916,IF(Transport!$H$4="Mixed-use Building",AF919,Data!AD916)))</f>
        <v>0.02</v>
      </c>
      <c r="N915">
        <f>IF(Transport!$H$4="Multi-unit Residential",Data!N916,IF(Transport!$H$4="Education",Data!AV916,IF(Transport!$H$4="Mixed-use Building",AG919,Data!AE916)))</f>
        <v>1.2579061927563</v>
      </c>
      <c r="O915">
        <f>IF(Transport!$H$4="Multi-unit Residential",Data!O916,IF(Transport!$H$4="Education",Data!AW916,IF(Transport!$H$4="Mixed-use Building",AH919,Data!AF916)))</f>
        <v>176.14437129999999</v>
      </c>
      <c r="P915">
        <f>IF(Transport!$H$4="Multi-unit Residential",Data!P916,IF(Transport!$H$4="Education",Data!AX916,IF(Transport!$H$4="Mixed-use Building",AI919,Data!AG916)))</f>
        <v>-37.676918460000003</v>
      </c>
    </row>
    <row r="916" spans="1:16" x14ac:dyDescent="0.55000000000000004">
      <c r="A916">
        <f>IF(Transport!$H$4="Multi-unit Residential",Data!A917,IF(Transport!$H$4="Education",Data!AI917,IF(Transport!$H$4="Mixed-use Building",T920,Data!R917)))</f>
        <v>193400</v>
      </c>
      <c r="B916" t="str">
        <f>IF(Transport!$H$4="Multi-unit Residential",Data!B917,IF(Transport!$H$4="Education",Data!AJ917,IF(Transport!$H$4="Mixed-use Building",U920,Data!S917)))</f>
        <v>Brookfield West</v>
      </c>
      <c r="C916" t="str">
        <f>IF(Transport!$H$4="Multi-unit Residential",Data!C917,IF(Transport!$H$4="Education",Data!AK917,IF(Transport!$H$4="Mixed-use Building",V920,Data!T917)))</f>
        <v>New Zealand</v>
      </c>
      <c r="D916">
        <f>IF(Transport!$H$4="Multi-unit Residential",Data!D917,IF(Transport!$H$4="Education",Data!AL917,IF(Transport!$H$4="Mixed-use Building",W920,Data!U917)))</f>
        <v>0</v>
      </c>
      <c r="E916">
        <f>IF(Transport!$H$4="Multi-unit Residential",Data!E917,IF(Transport!$H$4="Education",Data!AM917,IF(Transport!$H$4="Mixed-use Building",X920,Data!V917)))</f>
        <v>0</v>
      </c>
      <c r="F916">
        <f>IF(Transport!$H$4="Multi-unit Residential",Data!F917,IF(Transport!$H$4="Education",Data!AN917,IF(Transport!$H$4="Mixed-use Building",Y920,Data!W917)))</f>
        <v>0</v>
      </c>
      <c r="G916">
        <f>IF(Transport!$H$4="Multi-unit Residential",Data!G917,IF(Transport!$H$4="Education",Data!AO917,IF(Transport!$H$4="Mixed-use Building",Z920,Data!X917)))</f>
        <v>0</v>
      </c>
      <c r="H916">
        <f>IF(Transport!$H$4="Multi-unit Residential",Data!H917,IF(Transport!$H$4="Education",Data!AP917,IF(Transport!$H$4="Mixed-use Building",AA920,Data!Y917)))</f>
        <v>0.91</v>
      </c>
      <c r="I916">
        <f>IF(Transport!$H$4="Multi-unit Residential",Data!I917,IF(Transport!$H$4="Education",Data!AQ917,IF(Transport!$H$4="Mixed-use Building",AB920,Data!Z917)))</f>
        <v>0</v>
      </c>
      <c r="J916">
        <f>IF(Transport!$H$4="Multi-unit Residential",Data!J917,IF(Transport!$H$4="Education",Data!AR917,IF(Transport!$H$4="Mixed-use Building",AC920,Data!AA917)))</f>
        <v>0</v>
      </c>
      <c r="K916">
        <f>IF(Transport!$H$4="Multi-unit Residential",Data!K917,IF(Transport!$H$4="Education",Data!AS917,IF(Transport!$H$4="Mixed-use Building",AD920,Data!AB917)))</f>
        <v>0</v>
      </c>
      <c r="L916">
        <f>IF(Transport!$H$4="Multi-unit Residential",Data!L917,IF(Transport!$H$4="Education",Data!AT917,IF(Transport!$H$4="Mixed-use Building",AE920,Data!AC917)))</f>
        <v>0.09</v>
      </c>
      <c r="M916">
        <f>IF(Transport!$H$4="Multi-unit Residential",Data!M917,IF(Transport!$H$4="Education",Data!AU917,IF(Transport!$H$4="Mixed-use Building",AF920,Data!AD917)))</f>
        <v>0.02</v>
      </c>
      <c r="N916">
        <f>IF(Transport!$H$4="Multi-unit Residential",Data!N917,IF(Transport!$H$4="Education",Data!AV917,IF(Transport!$H$4="Mixed-use Building",AG920,Data!AE917)))</f>
        <v>2.7251866013169499</v>
      </c>
      <c r="O916">
        <f>IF(Transport!$H$4="Multi-unit Residential",Data!O917,IF(Transport!$H$4="Education",Data!AW917,IF(Transport!$H$4="Mixed-use Building",AH920,Data!AF917)))</f>
        <v>176.1305169</v>
      </c>
      <c r="P916">
        <f>IF(Transport!$H$4="Multi-unit Residential",Data!P917,IF(Transport!$H$4="Education",Data!AX917,IF(Transport!$H$4="Mixed-use Building",AI920,Data!AG917)))</f>
        <v>-37.690770759999999</v>
      </c>
    </row>
    <row r="917" spans="1:16" x14ac:dyDescent="0.55000000000000004">
      <c r="A917">
        <f>IF(Transport!$H$4="Multi-unit Residential",Data!A918,IF(Transport!$H$4="Education",Data!AI918,IF(Transport!$H$4="Mixed-use Building",T921,Data!R918)))</f>
        <v>193500</v>
      </c>
      <c r="B917" t="str">
        <f>IF(Transport!$H$4="Multi-unit Residential",Data!B918,IF(Transport!$H$4="Education",Data!AJ918,IF(Transport!$H$4="Mixed-use Building",U921,Data!S918)))</f>
        <v>Bethlehem Central</v>
      </c>
      <c r="C917" t="str">
        <f>IF(Transport!$H$4="Multi-unit Residential",Data!C918,IF(Transport!$H$4="Education",Data!AK918,IF(Transport!$H$4="Mixed-use Building",V921,Data!T918)))</f>
        <v>New Zealand</v>
      </c>
      <c r="D917">
        <f>IF(Transport!$H$4="Multi-unit Residential",Data!D918,IF(Transport!$H$4="Education",Data!AL918,IF(Transport!$H$4="Mixed-use Building",W921,Data!U918)))</f>
        <v>0</v>
      </c>
      <c r="E917">
        <f>IF(Transport!$H$4="Multi-unit Residential",Data!E918,IF(Transport!$H$4="Education",Data!AM918,IF(Transport!$H$4="Mixed-use Building",X921,Data!V918)))</f>
        <v>0</v>
      </c>
      <c r="F917">
        <f>IF(Transport!$H$4="Multi-unit Residential",Data!F918,IF(Transport!$H$4="Education",Data!AN918,IF(Transport!$H$4="Mixed-use Building",Y921,Data!W918)))</f>
        <v>0</v>
      </c>
      <c r="G917">
        <f>IF(Transport!$H$4="Multi-unit Residential",Data!G918,IF(Transport!$H$4="Education",Data!AO918,IF(Transport!$H$4="Mixed-use Building",Z921,Data!X918)))</f>
        <v>0</v>
      </c>
      <c r="H917">
        <f>IF(Transport!$H$4="Multi-unit Residential",Data!H918,IF(Transport!$H$4="Education",Data!AP918,IF(Transport!$H$4="Mixed-use Building",AA921,Data!Y918)))</f>
        <v>0.94</v>
      </c>
      <c r="I917">
        <f>IF(Transport!$H$4="Multi-unit Residential",Data!I918,IF(Transport!$H$4="Education",Data!AQ918,IF(Transport!$H$4="Mixed-use Building",AB921,Data!Z918)))</f>
        <v>0</v>
      </c>
      <c r="J917">
        <f>IF(Transport!$H$4="Multi-unit Residential",Data!J918,IF(Transport!$H$4="Education",Data!AR918,IF(Transport!$H$4="Mixed-use Building",AC921,Data!AA918)))</f>
        <v>0</v>
      </c>
      <c r="K917">
        <f>IF(Transport!$H$4="Multi-unit Residential",Data!K918,IF(Transport!$H$4="Education",Data!AS918,IF(Transport!$H$4="Mixed-use Building",AD921,Data!AB918)))</f>
        <v>0</v>
      </c>
      <c r="L917">
        <f>IF(Transport!$H$4="Multi-unit Residential",Data!L918,IF(Transport!$H$4="Education",Data!AT918,IF(Transport!$H$4="Mixed-use Building",AE921,Data!AC918)))</f>
        <v>0.06</v>
      </c>
      <c r="M917">
        <f>IF(Transport!$H$4="Multi-unit Residential",Data!M918,IF(Transport!$H$4="Education",Data!AU918,IF(Transport!$H$4="Mixed-use Building",AF921,Data!AD918)))</f>
        <v>0.02</v>
      </c>
      <c r="N917">
        <f>IF(Transport!$H$4="Multi-unit Residential",Data!N918,IF(Transport!$H$4="Education",Data!AV918,IF(Transport!$H$4="Mixed-use Building",AG921,Data!AE918)))</f>
        <v>4.37919176355609</v>
      </c>
      <c r="O917">
        <f>IF(Transport!$H$4="Multi-unit Residential",Data!O918,IF(Transport!$H$4="Education",Data!AW918,IF(Transport!$H$4="Mixed-use Building",AH921,Data!AF918)))</f>
        <v>176.11498119999999</v>
      </c>
      <c r="P917">
        <f>IF(Transport!$H$4="Multi-unit Residential",Data!P918,IF(Transport!$H$4="Education",Data!AX918,IF(Transport!$H$4="Mixed-use Building",AI921,Data!AG918)))</f>
        <v>-37.706587899999903</v>
      </c>
    </row>
    <row r="918" spans="1:16" x14ac:dyDescent="0.55000000000000004">
      <c r="A918">
        <f>IF(Transport!$H$4="Multi-unit Residential",Data!A919,IF(Transport!$H$4="Education",Data!AI919,IF(Transport!$H$4="Mixed-use Building",T922,Data!R919)))</f>
        <v>193600</v>
      </c>
      <c r="B918" t="str">
        <f>IF(Transport!$H$4="Multi-unit Residential",Data!B919,IF(Transport!$H$4="Education",Data!AJ919,IF(Transport!$H$4="Mixed-use Building",U922,Data!S919)))</f>
        <v>Brookfield East</v>
      </c>
      <c r="C918" t="str">
        <f>IF(Transport!$H$4="Multi-unit Residential",Data!C919,IF(Transport!$H$4="Education",Data!AK919,IF(Transport!$H$4="Mixed-use Building",V922,Data!T919)))</f>
        <v>New Zealand</v>
      </c>
      <c r="D918">
        <f>IF(Transport!$H$4="Multi-unit Residential",Data!D919,IF(Transport!$H$4="Education",Data!AL919,IF(Transport!$H$4="Mixed-use Building",W922,Data!U919)))</f>
        <v>0</v>
      </c>
      <c r="E918">
        <f>IF(Transport!$H$4="Multi-unit Residential",Data!E919,IF(Transport!$H$4="Education",Data!AM919,IF(Transport!$H$4="Mixed-use Building",X922,Data!V919)))</f>
        <v>0</v>
      </c>
      <c r="F918">
        <f>IF(Transport!$H$4="Multi-unit Residential",Data!F919,IF(Transport!$H$4="Education",Data!AN919,IF(Transport!$H$4="Mixed-use Building",Y922,Data!W919)))</f>
        <v>0</v>
      </c>
      <c r="G918">
        <f>IF(Transport!$H$4="Multi-unit Residential",Data!G919,IF(Transport!$H$4="Education",Data!AO919,IF(Transport!$H$4="Mixed-use Building",Z922,Data!X919)))</f>
        <v>0</v>
      </c>
      <c r="H918">
        <f>IF(Transport!$H$4="Multi-unit Residential",Data!H919,IF(Transport!$H$4="Education",Data!AP919,IF(Transport!$H$4="Mixed-use Building",AA922,Data!Y919)))</f>
        <v>0.83</v>
      </c>
      <c r="I918">
        <f>IF(Transport!$H$4="Multi-unit Residential",Data!I919,IF(Transport!$H$4="Education",Data!AQ919,IF(Transport!$H$4="Mixed-use Building",AB922,Data!Z919)))</f>
        <v>0</v>
      </c>
      <c r="J918">
        <f>IF(Transport!$H$4="Multi-unit Residential",Data!J919,IF(Transport!$H$4="Education",Data!AR919,IF(Transport!$H$4="Mixed-use Building",AC922,Data!AA919)))</f>
        <v>0</v>
      </c>
      <c r="K918">
        <f>IF(Transport!$H$4="Multi-unit Residential",Data!K919,IF(Transport!$H$4="Education",Data!AS919,IF(Transport!$H$4="Mixed-use Building",AD922,Data!AB919)))</f>
        <v>0</v>
      </c>
      <c r="L918">
        <f>IF(Transport!$H$4="Multi-unit Residential",Data!L919,IF(Transport!$H$4="Education",Data!AT919,IF(Transport!$H$4="Mixed-use Building",AE922,Data!AC919)))</f>
        <v>0.17</v>
      </c>
      <c r="M918">
        <f>IF(Transport!$H$4="Multi-unit Residential",Data!M919,IF(Transport!$H$4="Education",Data!AU919,IF(Transport!$H$4="Mixed-use Building",AF922,Data!AD919)))</f>
        <v>0.02</v>
      </c>
      <c r="N918">
        <f>IF(Transport!$H$4="Multi-unit Residential",Data!N919,IF(Transport!$H$4="Education",Data!AV919,IF(Transport!$H$4="Mixed-use Building",AG922,Data!AE919)))</f>
        <v>0.428771047679676</v>
      </c>
      <c r="O918">
        <f>IF(Transport!$H$4="Multi-unit Residential",Data!O919,IF(Transport!$H$4="Education",Data!AW919,IF(Transport!$H$4="Mixed-use Building",AH922,Data!AF919)))</f>
        <v>176.14143490000001</v>
      </c>
      <c r="P918">
        <f>IF(Transport!$H$4="Multi-unit Residential",Data!P919,IF(Transport!$H$4="Education",Data!AX919,IF(Transport!$H$4="Mixed-use Building",AI922,Data!AG919)))</f>
        <v>-37.687304560000001</v>
      </c>
    </row>
    <row r="919" spans="1:16" x14ac:dyDescent="0.55000000000000004">
      <c r="A919">
        <f>IF(Transport!$H$4="Multi-unit Residential",Data!A920,IF(Transport!$H$4="Education",Data!AI920,IF(Transport!$H$4="Mixed-use Building",T923,Data!R920)))</f>
        <v>193700</v>
      </c>
      <c r="B919" t="str">
        <f>IF(Transport!$H$4="Multi-unit Residential",Data!B920,IF(Transport!$H$4="Education",Data!AJ920,IF(Transport!$H$4="Mixed-use Building",U923,Data!S920)))</f>
        <v>Mount Maunganui South</v>
      </c>
      <c r="C919" t="str">
        <f>IF(Transport!$H$4="Multi-unit Residential",Data!C920,IF(Transport!$H$4="Education",Data!AK920,IF(Transport!$H$4="Mixed-use Building",V923,Data!T920)))</f>
        <v>New Zealand</v>
      </c>
      <c r="D919">
        <f>IF(Transport!$H$4="Multi-unit Residential",Data!D920,IF(Transport!$H$4="Education",Data!AL920,IF(Transport!$H$4="Mixed-use Building",W923,Data!U920)))</f>
        <v>0</v>
      </c>
      <c r="E919">
        <f>IF(Transport!$H$4="Multi-unit Residential",Data!E920,IF(Transport!$H$4="Education",Data!AM920,IF(Transport!$H$4="Mixed-use Building",X923,Data!V920)))</f>
        <v>0</v>
      </c>
      <c r="F919">
        <f>IF(Transport!$H$4="Multi-unit Residential",Data!F920,IF(Transport!$H$4="Education",Data!AN920,IF(Transport!$H$4="Mixed-use Building",Y923,Data!W920)))</f>
        <v>0</v>
      </c>
      <c r="G919">
        <f>IF(Transport!$H$4="Multi-unit Residential",Data!G920,IF(Transport!$H$4="Education",Data!AO920,IF(Transport!$H$4="Mixed-use Building",Z923,Data!X920)))</f>
        <v>0</v>
      </c>
      <c r="H919">
        <f>IF(Transport!$H$4="Multi-unit Residential",Data!H920,IF(Transport!$H$4="Education",Data!AP920,IF(Transport!$H$4="Mixed-use Building",AA923,Data!Y920)))</f>
        <v>0.94</v>
      </c>
      <c r="I919">
        <f>IF(Transport!$H$4="Multi-unit Residential",Data!I920,IF(Transport!$H$4="Education",Data!AQ920,IF(Transport!$H$4="Mixed-use Building",AB923,Data!Z920)))</f>
        <v>0</v>
      </c>
      <c r="J919">
        <f>IF(Transport!$H$4="Multi-unit Residential",Data!J920,IF(Transport!$H$4="Education",Data!AR920,IF(Transport!$H$4="Mixed-use Building",AC923,Data!AA920)))</f>
        <v>0</v>
      </c>
      <c r="K919">
        <f>IF(Transport!$H$4="Multi-unit Residential",Data!K920,IF(Transport!$H$4="Education",Data!AS920,IF(Transport!$H$4="Mixed-use Building",AD923,Data!AB920)))</f>
        <v>0</v>
      </c>
      <c r="L919">
        <f>IF(Transport!$H$4="Multi-unit Residential",Data!L920,IF(Transport!$H$4="Education",Data!AT920,IF(Transport!$H$4="Mixed-use Building",AE923,Data!AC920)))</f>
        <v>0.06</v>
      </c>
      <c r="M919">
        <f>IF(Transport!$H$4="Multi-unit Residential",Data!M920,IF(Transport!$H$4="Education",Data!AU920,IF(Transport!$H$4="Mixed-use Building",AF923,Data!AD920)))</f>
        <v>0.02</v>
      </c>
      <c r="N919">
        <f>IF(Transport!$H$4="Multi-unit Residential",Data!N920,IF(Transport!$H$4="Education",Data!AV920,IF(Transport!$H$4="Mixed-use Building",AG923,Data!AE920)))</f>
        <v>3.9118242366722802</v>
      </c>
      <c r="O919">
        <f>IF(Transport!$H$4="Multi-unit Residential",Data!O920,IF(Transport!$H$4="Education",Data!AW920,IF(Transport!$H$4="Mixed-use Building",AH923,Data!AF920)))</f>
        <v>176.19758039999999</v>
      </c>
      <c r="P919">
        <f>IF(Transport!$H$4="Multi-unit Residential",Data!P920,IF(Transport!$H$4="Education",Data!AX920,IF(Transport!$H$4="Mixed-use Building",AI923,Data!AG920)))</f>
        <v>-37.649011610000002</v>
      </c>
    </row>
    <row r="920" spans="1:16" x14ac:dyDescent="0.55000000000000004">
      <c r="A920">
        <f>IF(Transport!$H$4="Multi-unit Residential",Data!A921,IF(Transport!$H$4="Education",Data!AI921,IF(Transport!$H$4="Mixed-use Building",T924,Data!R921)))</f>
        <v>193800</v>
      </c>
      <c r="B920" t="str">
        <f>IF(Transport!$H$4="Multi-unit Residential",Data!B921,IF(Transport!$H$4="Education",Data!AJ921,IF(Transport!$H$4="Mixed-use Building",U924,Data!S921)))</f>
        <v>Tauranga Central</v>
      </c>
      <c r="C920" t="str">
        <f>IF(Transport!$H$4="Multi-unit Residential",Data!C921,IF(Transport!$H$4="Education",Data!AK921,IF(Transport!$H$4="Mixed-use Building",V924,Data!T921)))</f>
        <v>New Zealand</v>
      </c>
      <c r="D920">
        <f>IF(Transport!$H$4="Multi-unit Residential",Data!D921,IF(Transport!$H$4="Education",Data!AL921,IF(Transport!$H$4="Mixed-use Building",W924,Data!U921)))</f>
        <v>0</v>
      </c>
      <c r="E920">
        <f>IF(Transport!$H$4="Multi-unit Residential",Data!E921,IF(Transport!$H$4="Education",Data!AM921,IF(Transport!$H$4="Mixed-use Building",X924,Data!V921)))</f>
        <v>0.03</v>
      </c>
      <c r="F920">
        <f>IF(Transport!$H$4="Multi-unit Residential",Data!F921,IF(Transport!$H$4="Education",Data!AN921,IF(Transport!$H$4="Mixed-use Building",Y924,Data!W921)))</f>
        <v>0</v>
      </c>
      <c r="G920">
        <f>IF(Transport!$H$4="Multi-unit Residential",Data!G921,IF(Transport!$H$4="Education",Data!AO921,IF(Transport!$H$4="Mixed-use Building",Z924,Data!X921)))</f>
        <v>0</v>
      </c>
      <c r="H920">
        <f>IF(Transport!$H$4="Multi-unit Residential",Data!H921,IF(Transport!$H$4="Education",Data!AP921,IF(Transport!$H$4="Mixed-use Building",AA924,Data!Y921)))</f>
        <v>0.88</v>
      </c>
      <c r="I920">
        <f>IF(Transport!$H$4="Multi-unit Residential",Data!I921,IF(Transport!$H$4="Education",Data!AQ921,IF(Transport!$H$4="Mixed-use Building",AB924,Data!Z921)))</f>
        <v>0.03</v>
      </c>
      <c r="J920">
        <f>IF(Transport!$H$4="Multi-unit Residential",Data!J921,IF(Transport!$H$4="Education",Data!AR921,IF(Transport!$H$4="Mixed-use Building",AC924,Data!AA921)))</f>
        <v>0</v>
      </c>
      <c r="K920">
        <f>IF(Transport!$H$4="Multi-unit Residential",Data!K921,IF(Transport!$H$4="Education",Data!AS921,IF(Transport!$H$4="Mixed-use Building",AD924,Data!AB921)))</f>
        <v>0.04</v>
      </c>
      <c r="L920">
        <f>IF(Transport!$H$4="Multi-unit Residential",Data!L921,IF(Transport!$H$4="Education",Data!AT921,IF(Transport!$H$4="Mixed-use Building",AE924,Data!AC921)))</f>
        <v>0.02</v>
      </c>
      <c r="M920">
        <f>IF(Transport!$H$4="Multi-unit Residential",Data!M921,IF(Transport!$H$4="Education",Data!AU921,IF(Transport!$H$4="Mixed-use Building",AF924,Data!AD921)))</f>
        <v>0.02</v>
      </c>
      <c r="N920">
        <f>IF(Transport!$H$4="Multi-unit Residential",Data!N921,IF(Transport!$H$4="Education",Data!AV921,IF(Transport!$H$4="Mixed-use Building",AG924,Data!AE921)))</f>
        <v>6.9650227654013701</v>
      </c>
      <c r="O920">
        <f>IF(Transport!$H$4="Multi-unit Residential",Data!O921,IF(Transport!$H$4="Education",Data!AW921,IF(Transport!$H$4="Mixed-use Building",AH924,Data!AF921)))</f>
        <v>176.1670426</v>
      </c>
      <c r="P920">
        <f>IF(Transport!$H$4="Multi-unit Residential",Data!P921,IF(Transport!$H$4="Education",Data!AX921,IF(Transport!$H$4="Mixed-use Building",AI924,Data!AG921)))</f>
        <v>-37.679474110000001</v>
      </c>
    </row>
    <row r="921" spans="1:16" x14ac:dyDescent="0.55000000000000004">
      <c r="A921">
        <f>IF(Transport!$H$4="Multi-unit Residential",Data!A922,IF(Transport!$H$4="Education",Data!AI922,IF(Transport!$H$4="Mixed-use Building",T925,Data!R922)))</f>
        <v>193900</v>
      </c>
      <c r="B921" t="str">
        <f>IF(Transport!$H$4="Multi-unit Residential",Data!B922,IF(Transport!$H$4="Education",Data!AJ922,IF(Transport!$H$4="Mixed-use Building",U925,Data!S922)))</f>
        <v>Mount Maunganui Central</v>
      </c>
      <c r="C921" t="str">
        <f>IF(Transport!$H$4="Multi-unit Residential",Data!C922,IF(Transport!$H$4="Education",Data!AK922,IF(Transport!$H$4="Mixed-use Building",V925,Data!T922)))</f>
        <v>New Zealand</v>
      </c>
      <c r="D921">
        <f>IF(Transport!$H$4="Multi-unit Residential",Data!D922,IF(Transport!$H$4="Education",Data!AL922,IF(Transport!$H$4="Mixed-use Building",W925,Data!U922)))</f>
        <v>0</v>
      </c>
      <c r="E921">
        <f>IF(Transport!$H$4="Multi-unit Residential",Data!E922,IF(Transport!$H$4="Education",Data!AM922,IF(Transport!$H$4="Mixed-use Building",X925,Data!V922)))</f>
        <v>0</v>
      </c>
      <c r="F921">
        <f>IF(Transport!$H$4="Multi-unit Residential",Data!F922,IF(Transport!$H$4="Education",Data!AN922,IF(Transport!$H$4="Mixed-use Building",Y925,Data!W922)))</f>
        <v>0</v>
      </c>
      <c r="G921">
        <f>IF(Transport!$H$4="Multi-unit Residential",Data!G922,IF(Transport!$H$4="Education",Data!AO922,IF(Transport!$H$4="Mixed-use Building",Z925,Data!X922)))</f>
        <v>0</v>
      </c>
      <c r="H921">
        <f>IF(Transport!$H$4="Multi-unit Residential",Data!H922,IF(Transport!$H$4="Education",Data!AP922,IF(Transport!$H$4="Mixed-use Building",AA925,Data!Y922)))</f>
        <v>0.96</v>
      </c>
      <c r="I921">
        <f>IF(Transport!$H$4="Multi-unit Residential",Data!I922,IF(Transport!$H$4="Education",Data!AQ922,IF(Transport!$H$4="Mixed-use Building",AB925,Data!Z922)))</f>
        <v>0.01</v>
      </c>
      <c r="J921">
        <f>IF(Transport!$H$4="Multi-unit Residential",Data!J922,IF(Transport!$H$4="Education",Data!AR922,IF(Transport!$H$4="Mixed-use Building",AC925,Data!AA922)))</f>
        <v>0</v>
      </c>
      <c r="K921">
        <f>IF(Transport!$H$4="Multi-unit Residential",Data!K922,IF(Transport!$H$4="Education",Data!AS922,IF(Transport!$H$4="Mixed-use Building",AD925,Data!AB922)))</f>
        <v>0.02</v>
      </c>
      <c r="L921">
        <f>IF(Transport!$H$4="Multi-unit Residential",Data!L922,IF(Transport!$H$4="Education",Data!AT922,IF(Transport!$H$4="Mixed-use Building",AE925,Data!AC922)))</f>
        <v>0.01</v>
      </c>
      <c r="M921">
        <f>IF(Transport!$H$4="Multi-unit Residential",Data!M922,IF(Transport!$H$4="Education",Data!AU922,IF(Transport!$H$4="Mixed-use Building",AF925,Data!AD922)))</f>
        <v>0.02</v>
      </c>
      <c r="N921">
        <f>IF(Transport!$H$4="Multi-unit Residential",Data!N922,IF(Transport!$H$4="Education",Data!AV922,IF(Transport!$H$4="Mixed-use Building",AG925,Data!AE922)))</f>
        <v>8.5820115794894996</v>
      </c>
      <c r="O921">
        <f>IF(Transport!$H$4="Multi-unit Residential",Data!O922,IF(Transport!$H$4="Education",Data!AW922,IF(Transport!$H$4="Mixed-use Building",AH925,Data!AF922)))</f>
        <v>176.194481</v>
      </c>
      <c r="P921">
        <f>IF(Transport!$H$4="Multi-unit Residential",Data!P922,IF(Transport!$H$4="Education",Data!AX922,IF(Transport!$H$4="Mixed-use Building",AI925,Data!AG922)))</f>
        <v>-37.664238910000002</v>
      </c>
    </row>
    <row r="922" spans="1:16" x14ac:dyDescent="0.55000000000000004">
      <c r="A922">
        <f>IF(Transport!$H$4="Multi-unit Residential",Data!A923,IF(Transport!$H$4="Education",Data!AI923,IF(Transport!$H$4="Mixed-use Building",T926,Data!R923)))</f>
        <v>194000</v>
      </c>
      <c r="B922" t="str">
        <f>IF(Transport!$H$4="Multi-unit Residential",Data!B923,IF(Transport!$H$4="Education",Data!AJ923,IF(Transport!$H$4="Mixed-use Building",U926,Data!S923)))</f>
        <v>Judea</v>
      </c>
      <c r="C922" t="str">
        <f>IF(Transport!$H$4="Multi-unit Residential",Data!C923,IF(Transport!$H$4="Education",Data!AK923,IF(Transport!$H$4="Mixed-use Building",V926,Data!T923)))</f>
        <v>New Zealand</v>
      </c>
      <c r="D922">
        <f>IF(Transport!$H$4="Multi-unit Residential",Data!D923,IF(Transport!$H$4="Education",Data!AL923,IF(Transport!$H$4="Mixed-use Building",W926,Data!U923)))</f>
        <v>0</v>
      </c>
      <c r="E922">
        <f>IF(Transport!$H$4="Multi-unit Residential",Data!E923,IF(Transport!$H$4="Education",Data!AM923,IF(Transport!$H$4="Mixed-use Building",X926,Data!V923)))</f>
        <v>0</v>
      </c>
      <c r="F922">
        <f>IF(Transport!$H$4="Multi-unit Residential",Data!F923,IF(Transport!$H$4="Education",Data!AN923,IF(Transport!$H$4="Mixed-use Building",Y926,Data!W923)))</f>
        <v>0</v>
      </c>
      <c r="G922">
        <f>IF(Transport!$H$4="Multi-unit Residential",Data!G923,IF(Transport!$H$4="Education",Data!AO923,IF(Transport!$H$4="Mixed-use Building",Z926,Data!X923)))</f>
        <v>0</v>
      </c>
      <c r="H922">
        <f>IF(Transport!$H$4="Multi-unit Residential",Data!H923,IF(Transport!$H$4="Education",Data!AP923,IF(Transport!$H$4="Mixed-use Building",AA926,Data!Y923)))</f>
        <v>1</v>
      </c>
      <c r="I922">
        <f>IF(Transport!$H$4="Multi-unit Residential",Data!I923,IF(Transport!$H$4="Education",Data!AQ923,IF(Transport!$H$4="Mixed-use Building",AB926,Data!Z923)))</f>
        <v>0</v>
      </c>
      <c r="J922">
        <f>IF(Transport!$H$4="Multi-unit Residential",Data!J923,IF(Transport!$H$4="Education",Data!AR923,IF(Transport!$H$4="Mixed-use Building",AC926,Data!AA923)))</f>
        <v>0</v>
      </c>
      <c r="K922">
        <f>IF(Transport!$H$4="Multi-unit Residential",Data!K923,IF(Transport!$H$4="Education",Data!AS923,IF(Transport!$H$4="Mixed-use Building",AD926,Data!AB923)))</f>
        <v>0</v>
      </c>
      <c r="L922">
        <f>IF(Transport!$H$4="Multi-unit Residential",Data!L923,IF(Transport!$H$4="Education",Data!AT923,IF(Transport!$H$4="Mixed-use Building",AE926,Data!AC923)))</f>
        <v>0</v>
      </c>
      <c r="M922">
        <f>IF(Transport!$H$4="Multi-unit Residential",Data!M923,IF(Transport!$H$4="Education",Data!AU923,IF(Transport!$H$4="Mixed-use Building",AF926,Data!AD923)))</f>
        <v>0.02</v>
      </c>
      <c r="N922">
        <f>IF(Transport!$H$4="Multi-unit Residential",Data!N923,IF(Transport!$H$4="Education",Data!AV923,IF(Transport!$H$4="Mixed-use Building",AG926,Data!AE923)))</f>
        <v>1.8354947725331501</v>
      </c>
      <c r="O922">
        <f>IF(Transport!$H$4="Multi-unit Residential",Data!O923,IF(Transport!$H$4="Education",Data!AW923,IF(Transport!$H$4="Mixed-use Building",AH926,Data!AF923)))</f>
        <v>176.1437176</v>
      </c>
      <c r="P922">
        <f>IF(Transport!$H$4="Multi-unit Residential",Data!P923,IF(Transport!$H$4="Education",Data!AX923,IF(Transport!$H$4="Mixed-use Building",AI926,Data!AG923)))</f>
        <v>-37.694854249999999</v>
      </c>
    </row>
    <row r="923" spans="1:16" x14ac:dyDescent="0.55000000000000004">
      <c r="A923">
        <f>IF(Transport!$H$4="Multi-unit Residential",Data!A924,IF(Transport!$H$4="Education",Data!AI924,IF(Transport!$H$4="Mixed-use Building",T927,Data!R924)))</f>
        <v>194100</v>
      </c>
      <c r="B923" t="str">
        <f>IF(Transport!$H$4="Multi-unit Residential",Data!B924,IF(Transport!$H$4="Education",Data!AJ924,IF(Transport!$H$4="Mixed-use Building",U927,Data!S924)))</f>
        <v>Te Reti</v>
      </c>
      <c r="C923" t="str">
        <f>IF(Transport!$H$4="Multi-unit Residential",Data!C924,IF(Transport!$H$4="Education",Data!AK924,IF(Transport!$H$4="Mixed-use Building",V927,Data!T924)))</f>
        <v>New Zealand</v>
      </c>
      <c r="D923">
        <f>IF(Transport!$H$4="Multi-unit Residential",Data!D924,IF(Transport!$H$4="Education",Data!AL924,IF(Transport!$H$4="Mixed-use Building",W927,Data!U924)))</f>
        <v>0</v>
      </c>
      <c r="E923">
        <f>IF(Transport!$H$4="Multi-unit Residential",Data!E924,IF(Transport!$H$4="Education",Data!AM924,IF(Transport!$H$4="Mixed-use Building",X927,Data!V924)))</f>
        <v>0</v>
      </c>
      <c r="F923">
        <f>IF(Transport!$H$4="Multi-unit Residential",Data!F924,IF(Transport!$H$4="Education",Data!AN924,IF(Transport!$H$4="Mixed-use Building",Y927,Data!W924)))</f>
        <v>0</v>
      </c>
      <c r="G923">
        <f>IF(Transport!$H$4="Multi-unit Residential",Data!G924,IF(Transport!$H$4="Education",Data!AO924,IF(Transport!$H$4="Mixed-use Building",Z927,Data!X924)))</f>
        <v>0</v>
      </c>
      <c r="H923">
        <f>IF(Transport!$H$4="Multi-unit Residential",Data!H924,IF(Transport!$H$4="Education",Data!AP924,IF(Transport!$H$4="Mixed-use Building",AA927,Data!Y924)))</f>
        <v>0.85</v>
      </c>
      <c r="I923">
        <f>IF(Transport!$H$4="Multi-unit Residential",Data!I924,IF(Transport!$H$4="Education",Data!AQ924,IF(Transport!$H$4="Mixed-use Building",AB927,Data!Z924)))</f>
        <v>0</v>
      </c>
      <c r="J923">
        <f>IF(Transport!$H$4="Multi-unit Residential",Data!J924,IF(Transport!$H$4="Education",Data!AR924,IF(Transport!$H$4="Mixed-use Building",AC927,Data!AA924)))</f>
        <v>0</v>
      </c>
      <c r="K923">
        <f>IF(Transport!$H$4="Multi-unit Residential",Data!K924,IF(Transport!$H$4="Education",Data!AS924,IF(Transport!$H$4="Mixed-use Building",AD927,Data!AB924)))</f>
        <v>0</v>
      </c>
      <c r="L923">
        <f>IF(Transport!$H$4="Multi-unit Residential",Data!L924,IF(Transport!$H$4="Education",Data!AT924,IF(Transport!$H$4="Mixed-use Building",AE927,Data!AC924)))</f>
        <v>0.15</v>
      </c>
      <c r="M923">
        <f>IF(Transport!$H$4="Multi-unit Residential",Data!M924,IF(Transport!$H$4="Education",Data!AU924,IF(Transport!$H$4="Mixed-use Building",AF927,Data!AD924)))</f>
        <v>0.02</v>
      </c>
      <c r="N923">
        <f>IF(Transport!$H$4="Multi-unit Residential",Data!N924,IF(Transport!$H$4="Education",Data!AV924,IF(Transport!$H$4="Mixed-use Building",AG927,Data!AE924)))</f>
        <v>1.2361247300479301</v>
      </c>
      <c r="O923">
        <f>IF(Transport!$H$4="Multi-unit Residential",Data!O924,IF(Transport!$H$4="Education",Data!AW924,IF(Transport!$H$4="Mixed-use Building",AH927,Data!AF924)))</f>
        <v>176.13076269999999</v>
      </c>
      <c r="P923">
        <f>IF(Transport!$H$4="Multi-unit Residential",Data!P924,IF(Transport!$H$4="Education",Data!AX924,IF(Transport!$H$4="Mixed-use Building",AI927,Data!AG924)))</f>
        <v>-37.703661959999998</v>
      </c>
    </row>
    <row r="924" spans="1:16" x14ac:dyDescent="0.55000000000000004">
      <c r="A924">
        <f>IF(Transport!$H$4="Multi-unit Residential",Data!A925,IF(Transport!$H$4="Education",Data!AI925,IF(Transport!$H$4="Mixed-use Building",T928,Data!R925)))</f>
        <v>194200</v>
      </c>
      <c r="B924" t="str">
        <f>IF(Transport!$H$4="Multi-unit Residential",Data!B925,IF(Transport!$H$4="Education",Data!AJ925,IF(Transport!$H$4="Mixed-use Building",U928,Data!S925)))</f>
        <v>Bethlehem South</v>
      </c>
      <c r="C924" t="str">
        <f>IF(Transport!$H$4="Multi-unit Residential",Data!C925,IF(Transport!$H$4="Education",Data!AK925,IF(Transport!$H$4="Mixed-use Building",V928,Data!T925)))</f>
        <v>New Zealand</v>
      </c>
      <c r="D924" t="str">
        <f>IF(Transport!$H$4="Multi-unit Residential",Data!D925,IF(Transport!$H$4="Education",Data!AL925,IF(Transport!$H$4="Mixed-use Building",W928,Data!U925)))</f>
        <v>?</v>
      </c>
      <c r="E924" t="str">
        <f>IF(Transport!$H$4="Multi-unit Residential",Data!E925,IF(Transport!$H$4="Education",Data!AM925,IF(Transport!$H$4="Mixed-use Building",X928,Data!V925)))</f>
        <v>?</v>
      </c>
      <c r="F924" t="str">
        <f>IF(Transport!$H$4="Multi-unit Residential",Data!F925,IF(Transport!$H$4="Education",Data!AN925,IF(Transport!$H$4="Mixed-use Building",Y928,Data!W925)))</f>
        <v>?</v>
      </c>
      <c r="G924">
        <f>IF(Transport!$H$4="Multi-unit Residential",Data!G925,IF(Transport!$H$4="Education",Data!AO925,IF(Transport!$H$4="Mixed-use Building",Z928,Data!X925)))</f>
        <v>0</v>
      </c>
      <c r="H924" t="str">
        <f>IF(Transport!$H$4="Multi-unit Residential",Data!H925,IF(Transport!$H$4="Education",Data!AP925,IF(Transport!$H$4="Mixed-use Building",AA928,Data!Y925)))</f>
        <v>?</v>
      </c>
      <c r="I924" t="str">
        <f>IF(Transport!$H$4="Multi-unit Residential",Data!I925,IF(Transport!$H$4="Education",Data!AQ925,IF(Transport!$H$4="Mixed-use Building",AB928,Data!Z925)))</f>
        <v>?</v>
      </c>
      <c r="J924">
        <f>IF(Transport!$H$4="Multi-unit Residential",Data!J925,IF(Transport!$H$4="Education",Data!AR925,IF(Transport!$H$4="Mixed-use Building",AC928,Data!AA925)))</f>
        <v>0</v>
      </c>
      <c r="K924" t="str">
        <f>IF(Transport!$H$4="Multi-unit Residential",Data!K925,IF(Transport!$H$4="Education",Data!AS925,IF(Transport!$H$4="Mixed-use Building",AD928,Data!AB925)))</f>
        <v>?</v>
      </c>
      <c r="L924" t="str">
        <f>IF(Transport!$H$4="Multi-unit Residential",Data!L925,IF(Transport!$H$4="Education",Data!AT925,IF(Transport!$H$4="Mixed-use Building",AE928,Data!AC925)))</f>
        <v>?</v>
      </c>
      <c r="M924">
        <f>IF(Transport!$H$4="Multi-unit Residential",Data!M925,IF(Transport!$H$4="Education",Data!AU925,IF(Transport!$H$4="Mixed-use Building",AF928,Data!AD925)))</f>
        <v>0.02</v>
      </c>
      <c r="N924" t="str">
        <f>IF(Transport!$H$4="Multi-unit Residential",Data!N925,IF(Transport!$H$4="Education",Data!AV925,IF(Transport!$H$4="Mixed-use Building",AG928,Data!AE925)))</f>
        <v>?</v>
      </c>
      <c r="O924">
        <f>IF(Transport!$H$4="Multi-unit Residential",Data!O925,IF(Transport!$H$4="Education",Data!AW925,IF(Transport!$H$4="Mixed-use Building",AH928,Data!AF925)))</f>
        <v>176.10676549999999</v>
      </c>
      <c r="P924">
        <f>IF(Transport!$H$4="Multi-unit Residential",Data!P925,IF(Transport!$H$4="Education",Data!AX925,IF(Transport!$H$4="Mixed-use Building",AI928,Data!AG925)))</f>
        <v>-37.725329909999999</v>
      </c>
    </row>
    <row r="925" spans="1:16" x14ac:dyDescent="0.55000000000000004">
      <c r="A925">
        <f>IF(Transport!$H$4="Multi-unit Residential",Data!A926,IF(Transport!$H$4="Education",Data!AI926,IF(Transport!$H$4="Mixed-use Building",T929,Data!R926)))</f>
        <v>194300</v>
      </c>
      <c r="B925" t="str">
        <f>IF(Transport!$H$4="Multi-unit Residential",Data!B926,IF(Transport!$H$4="Education",Data!AJ926,IF(Transport!$H$4="Mixed-use Building",U929,Data!S926)))</f>
        <v>Omanu Beach</v>
      </c>
      <c r="C925" t="str">
        <f>IF(Transport!$H$4="Multi-unit Residential",Data!C926,IF(Transport!$H$4="Education",Data!AK926,IF(Transport!$H$4="Mixed-use Building",V929,Data!T926)))</f>
        <v>New Zealand</v>
      </c>
      <c r="D925">
        <f>IF(Transport!$H$4="Multi-unit Residential",Data!D926,IF(Transport!$H$4="Education",Data!AL926,IF(Transport!$H$4="Mixed-use Building",W929,Data!U926)))</f>
        <v>0</v>
      </c>
      <c r="E925">
        <f>IF(Transport!$H$4="Multi-unit Residential",Data!E926,IF(Transport!$H$4="Education",Data!AM926,IF(Transport!$H$4="Mixed-use Building",X929,Data!V926)))</f>
        <v>0</v>
      </c>
      <c r="F925">
        <f>IF(Transport!$H$4="Multi-unit Residential",Data!F926,IF(Transport!$H$4="Education",Data!AN926,IF(Transport!$H$4="Mixed-use Building",Y929,Data!W926)))</f>
        <v>0</v>
      </c>
      <c r="G925">
        <f>IF(Transport!$H$4="Multi-unit Residential",Data!G926,IF(Transport!$H$4="Education",Data!AO926,IF(Transport!$H$4="Mixed-use Building",Z929,Data!X926)))</f>
        <v>0</v>
      </c>
      <c r="H925">
        <f>IF(Transport!$H$4="Multi-unit Residential",Data!H926,IF(Transport!$H$4="Education",Data!AP926,IF(Transport!$H$4="Mixed-use Building",AA929,Data!Y926)))</f>
        <v>0.95</v>
      </c>
      <c r="I925">
        <f>IF(Transport!$H$4="Multi-unit Residential",Data!I926,IF(Transport!$H$4="Education",Data!AQ926,IF(Transport!$H$4="Mixed-use Building",AB929,Data!Z926)))</f>
        <v>0</v>
      </c>
      <c r="J925">
        <f>IF(Transport!$H$4="Multi-unit Residential",Data!J926,IF(Transport!$H$4="Education",Data!AR926,IF(Transport!$H$4="Mixed-use Building",AC929,Data!AA926)))</f>
        <v>0</v>
      </c>
      <c r="K925">
        <f>IF(Transport!$H$4="Multi-unit Residential",Data!K926,IF(Transport!$H$4="Education",Data!AS926,IF(Transport!$H$4="Mixed-use Building",AD929,Data!AB926)))</f>
        <v>0</v>
      </c>
      <c r="L925">
        <f>IF(Transport!$H$4="Multi-unit Residential",Data!L926,IF(Transport!$H$4="Education",Data!AT926,IF(Transport!$H$4="Mixed-use Building",AE929,Data!AC926)))</f>
        <v>0.05</v>
      </c>
      <c r="M925">
        <f>IF(Transport!$H$4="Multi-unit Residential",Data!M926,IF(Transport!$H$4="Education",Data!AU926,IF(Transport!$H$4="Mixed-use Building",AF929,Data!AD926)))</f>
        <v>0.02</v>
      </c>
      <c r="N925">
        <f>IF(Transport!$H$4="Multi-unit Residential",Data!N926,IF(Transport!$H$4="Education",Data!AV926,IF(Transport!$H$4="Mixed-use Building",AG929,Data!AE926)))</f>
        <v>6.0558644638719699</v>
      </c>
      <c r="O925">
        <f>IF(Transport!$H$4="Multi-unit Residential",Data!O926,IF(Transport!$H$4="Education",Data!AW926,IF(Transport!$H$4="Mixed-use Building",AH929,Data!AF926)))</f>
        <v>176.2077501</v>
      </c>
      <c r="P925">
        <f>IF(Transport!$H$4="Multi-unit Residential",Data!P926,IF(Transport!$H$4="Education",Data!AX926,IF(Transport!$H$4="Mixed-use Building",AI929,Data!AG926)))</f>
        <v>-37.658708519999998</v>
      </c>
    </row>
    <row r="926" spans="1:16" x14ac:dyDescent="0.55000000000000004">
      <c r="A926">
        <f>IF(Transport!$H$4="Multi-unit Residential",Data!A927,IF(Transport!$H$4="Education",Data!AI927,IF(Transport!$H$4="Mixed-use Building",T930,Data!R927)))</f>
        <v>194400</v>
      </c>
      <c r="B926" t="str">
        <f>IF(Transport!$H$4="Multi-unit Residential",Data!B927,IF(Transport!$H$4="Education",Data!AJ927,IF(Transport!$H$4="Mixed-use Building",U930,Data!S927)))</f>
        <v>Tauranga Hospital</v>
      </c>
      <c r="C926" t="str">
        <f>IF(Transport!$H$4="Multi-unit Residential",Data!C927,IF(Transport!$H$4="Education",Data!AK927,IF(Transport!$H$4="Mixed-use Building",V930,Data!T927)))</f>
        <v>New Zealand</v>
      </c>
      <c r="D926">
        <f>IF(Transport!$H$4="Multi-unit Residential",Data!D927,IF(Transport!$H$4="Education",Data!AL927,IF(Transport!$H$4="Mixed-use Building",W930,Data!U927)))</f>
        <v>0</v>
      </c>
      <c r="E926">
        <f>IF(Transport!$H$4="Multi-unit Residential",Data!E927,IF(Transport!$H$4="Education",Data!AM927,IF(Transport!$H$4="Mixed-use Building",X930,Data!V927)))</f>
        <v>0</v>
      </c>
      <c r="F926">
        <f>IF(Transport!$H$4="Multi-unit Residential",Data!F927,IF(Transport!$H$4="Education",Data!AN927,IF(Transport!$H$4="Mixed-use Building",Y930,Data!W927)))</f>
        <v>0</v>
      </c>
      <c r="G926">
        <f>IF(Transport!$H$4="Multi-unit Residential",Data!G927,IF(Transport!$H$4="Education",Data!AO927,IF(Transport!$H$4="Mixed-use Building",Z930,Data!X927)))</f>
        <v>0</v>
      </c>
      <c r="H926">
        <f>IF(Transport!$H$4="Multi-unit Residential",Data!H927,IF(Transport!$H$4="Education",Data!AP927,IF(Transport!$H$4="Mixed-use Building",AA930,Data!Y927)))</f>
        <v>0.95</v>
      </c>
      <c r="I926">
        <f>IF(Transport!$H$4="Multi-unit Residential",Data!I927,IF(Transport!$H$4="Education",Data!AQ927,IF(Transport!$H$4="Mixed-use Building",AB930,Data!Z927)))</f>
        <v>0.01</v>
      </c>
      <c r="J926">
        <f>IF(Transport!$H$4="Multi-unit Residential",Data!J927,IF(Transport!$H$4="Education",Data!AR927,IF(Transport!$H$4="Mixed-use Building",AC930,Data!AA927)))</f>
        <v>0</v>
      </c>
      <c r="K926">
        <f>IF(Transport!$H$4="Multi-unit Residential",Data!K927,IF(Transport!$H$4="Education",Data!AS927,IF(Transport!$H$4="Mixed-use Building",AD930,Data!AB927)))</f>
        <v>0.01</v>
      </c>
      <c r="L926">
        <f>IF(Transport!$H$4="Multi-unit Residential",Data!L927,IF(Transport!$H$4="Education",Data!AT927,IF(Transport!$H$4="Mixed-use Building",AE930,Data!AC927)))</f>
        <v>0.03</v>
      </c>
      <c r="M926">
        <f>IF(Transport!$H$4="Multi-unit Residential",Data!M927,IF(Transport!$H$4="Education",Data!AU927,IF(Transport!$H$4="Mixed-use Building",AF930,Data!AD927)))</f>
        <v>0.02</v>
      </c>
      <c r="N926">
        <f>IF(Transport!$H$4="Multi-unit Residential",Data!N927,IF(Transport!$H$4="Education",Data!AV927,IF(Transport!$H$4="Mixed-use Building",AG930,Data!AE927)))</f>
        <v>6.2311855294450602</v>
      </c>
      <c r="O926">
        <f>IF(Transport!$H$4="Multi-unit Residential",Data!O927,IF(Transport!$H$4="Education",Data!AW927,IF(Transport!$H$4="Mixed-use Building",AH930,Data!AF927)))</f>
        <v>176.1470071</v>
      </c>
      <c r="P926">
        <f>IF(Transport!$H$4="Multi-unit Residential",Data!P927,IF(Transport!$H$4="Education",Data!AX927,IF(Transport!$H$4="Mixed-use Building",AI930,Data!AG927)))</f>
        <v>-37.703208529999998</v>
      </c>
    </row>
    <row r="927" spans="1:16" x14ac:dyDescent="0.55000000000000004">
      <c r="A927">
        <f>IF(Transport!$H$4="Multi-unit Residential",Data!A928,IF(Transport!$H$4="Education",Data!AI928,IF(Transport!$H$4="Mixed-use Building",T931,Data!R928)))</f>
        <v>194500</v>
      </c>
      <c r="B927" t="str">
        <f>IF(Transport!$H$4="Multi-unit Residential",Data!B928,IF(Transport!$H$4="Education",Data!AJ928,IF(Transport!$H$4="Mixed-use Building",U931,Data!S928)))</f>
        <v>Tauriko</v>
      </c>
      <c r="C927" t="str">
        <f>IF(Transport!$H$4="Multi-unit Residential",Data!C928,IF(Transport!$H$4="Education",Data!AK928,IF(Transport!$H$4="Mixed-use Building",V931,Data!T928)))</f>
        <v>New Zealand</v>
      </c>
      <c r="D927">
        <f>IF(Transport!$H$4="Multi-unit Residential",Data!D928,IF(Transport!$H$4="Education",Data!AL928,IF(Transport!$H$4="Mixed-use Building",W931,Data!U928)))</f>
        <v>0</v>
      </c>
      <c r="E927">
        <f>IF(Transport!$H$4="Multi-unit Residential",Data!E928,IF(Transport!$H$4="Education",Data!AM928,IF(Transport!$H$4="Mixed-use Building",X931,Data!V928)))</f>
        <v>0</v>
      </c>
      <c r="F927">
        <f>IF(Transport!$H$4="Multi-unit Residential",Data!F928,IF(Transport!$H$4="Education",Data!AN928,IF(Transport!$H$4="Mixed-use Building",Y931,Data!W928)))</f>
        <v>0</v>
      </c>
      <c r="G927">
        <f>IF(Transport!$H$4="Multi-unit Residential",Data!G928,IF(Transport!$H$4="Education",Data!AO928,IF(Transport!$H$4="Mixed-use Building",Z931,Data!X928)))</f>
        <v>0</v>
      </c>
      <c r="H927">
        <f>IF(Transport!$H$4="Multi-unit Residential",Data!H928,IF(Transport!$H$4="Education",Data!AP928,IF(Transport!$H$4="Mixed-use Building",AA931,Data!Y928)))</f>
        <v>1</v>
      </c>
      <c r="I927">
        <f>IF(Transport!$H$4="Multi-unit Residential",Data!I928,IF(Transport!$H$4="Education",Data!AQ928,IF(Transport!$H$4="Mixed-use Building",AB931,Data!Z928)))</f>
        <v>0</v>
      </c>
      <c r="J927">
        <f>IF(Transport!$H$4="Multi-unit Residential",Data!J928,IF(Transport!$H$4="Education",Data!AR928,IF(Transport!$H$4="Mixed-use Building",AC931,Data!AA928)))</f>
        <v>0</v>
      </c>
      <c r="K927">
        <f>IF(Transport!$H$4="Multi-unit Residential",Data!K928,IF(Transport!$H$4="Education",Data!AS928,IF(Transport!$H$4="Mixed-use Building",AD931,Data!AB928)))</f>
        <v>0</v>
      </c>
      <c r="L927">
        <f>IF(Transport!$H$4="Multi-unit Residential",Data!L928,IF(Transport!$H$4="Education",Data!AT928,IF(Transport!$H$4="Mixed-use Building",AE931,Data!AC928)))</f>
        <v>0</v>
      </c>
      <c r="M927">
        <f>IF(Transport!$H$4="Multi-unit Residential",Data!M928,IF(Transport!$H$4="Education",Data!AU928,IF(Transport!$H$4="Mixed-use Building",AF931,Data!AD928)))</f>
        <v>0.02</v>
      </c>
      <c r="N927">
        <f>IF(Transport!$H$4="Multi-unit Residential",Data!N928,IF(Transport!$H$4="Education",Data!AV928,IF(Transport!$H$4="Mixed-use Building",AG931,Data!AE928)))</f>
        <v>8.8779008055319597</v>
      </c>
      <c r="O927">
        <f>IF(Transport!$H$4="Multi-unit Residential",Data!O928,IF(Transport!$H$4="Education",Data!AW928,IF(Transport!$H$4="Mixed-use Building",AH931,Data!AF928)))</f>
        <v>176.0926566</v>
      </c>
      <c r="P927">
        <f>IF(Transport!$H$4="Multi-unit Residential",Data!P928,IF(Transport!$H$4="Education",Data!AX928,IF(Transport!$H$4="Mixed-use Building",AI931,Data!AG928)))</f>
        <v>-37.749733899999903</v>
      </c>
    </row>
    <row r="928" spans="1:16" x14ac:dyDescent="0.55000000000000004">
      <c r="A928">
        <f>IF(Transport!$H$4="Multi-unit Residential",Data!A929,IF(Transport!$H$4="Education",Data!AI929,IF(Transport!$H$4="Mixed-use Building",T932,Data!R929)))</f>
        <v>194600</v>
      </c>
      <c r="B928" t="str">
        <f>IF(Transport!$H$4="Multi-unit Residential",Data!B929,IF(Transport!$H$4="Education",Data!AJ929,IF(Transport!$H$4="Mixed-use Building",U932,Data!S929)))</f>
        <v>Gate Pa</v>
      </c>
      <c r="C928" t="str">
        <f>IF(Transport!$H$4="Multi-unit Residential",Data!C929,IF(Transport!$H$4="Education",Data!AK929,IF(Transport!$H$4="Mixed-use Building",V932,Data!T929)))</f>
        <v>New Zealand</v>
      </c>
      <c r="D928">
        <f>IF(Transport!$H$4="Multi-unit Residential",Data!D929,IF(Transport!$H$4="Education",Data!AL929,IF(Transport!$H$4="Mixed-use Building",W932,Data!U929)))</f>
        <v>0</v>
      </c>
      <c r="E928">
        <f>IF(Transport!$H$4="Multi-unit Residential",Data!E929,IF(Transport!$H$4="Education",Data!AM929,IF(Transport!$H$4="Mixed-use Building",X932,Data!V929)))</f>
        <v>0</v>
      </c>
      <c r="F928">
        <f>IF(Transport!$H$4="Multi-unit Residential",Data!F929,IF(Transport!$H$4="Education",Data!AN929,IF(Transport!$H$4="Mixed-use Building",Y932,Data!W929)))</f>
        <v>0</v>
      </c>
      <c r="G928">
        <f>IF(Transport!$H$4="Multi-unit Residential",Data!G929,IF(Transport!$H$4="Education",Data!AO929,IF(Transport!$H$4="Mixed-use Building",Z932,Data!X929)))</f>
        <v>0</v>
      </c>
      <c r="H928">
        <f>IF(Transport!$H$4="Multi-unit Residential",Data!H929,IF(Transport!$H$4="Education",Data!AP929,IF(Transport!$H$4="Mixed-use Building",AA932,Data!Y929)))</f>
        <v>0.93</v>
      </c>
      <c r="I928">
        <f>IF(Transport!$H$4="Multi-unit Residential",Data!I929,IF(Transport!$H$4="Education",Data!AQ929,IF(Transport!$H$4="Mixed-use Building",AB932,Data!Z929)))</f>
        <v>0.03</v>
      </c>
      <c r="J928">
        <f>IF(Transport!$H$4="Multi-unit Residential",Data!J929,IF(Transport!$H$4="Education",Data!AR929,IF(Transport!$H$4="Mixed-use Building",AC932,Data!AA929)))</f>
        <v>0</v>
      </c>
      <c r="K928">
        <f>IF(Transport!$H$4="Multi-unit Residential",Data!K929,IF(Transport!$H$4="Education",Data!AS929,IF(Transport!$H$4="Mixed-use Building",AD932,Data!AB929)))</f>
        <v>0</v>
      </c>
      <c r="L928">
        <f>IF(Transport!$H$4="Multi-unit Residential",Data!L929,IF(Transport!$H$4="Education",Data!AT929,IF(Transport!$H$4="Mixed-use Building",AE932,Data!AC929)))</f>
        <v>0.04</v>
      </c>
      <c r="M928">
        <f>IF(Transport!$H$4="Multi-unit Residential",Data!M929,IF(Transport!$H$4="Education",Data!AU929,IF(Transport!$H$4="Mixed-use Building",AF932,Data!AD929)))</f>
        <v>0.02</v>
      </c>
      <c r="N928">
        <f>IF(Transport!$H$4="Multi-unit Residential",Data!N929,IF(Transport!$H$4="Education",Data!AV929,IF(Transport!$H$4="Mixed-use Building",AG932,Data!AE929)))</f>
        <v>4.5684872072292197</v>
      </c>
      <c r="O928">
        <f>IF(Transport!$H$4="Multi-unit Residential",Data!O929,IF(Transport!$H$4="Education",Data!AW929,IF(Transport!$H$4="Mixed-use Building",AH932,Data!AF929)))</f>
        <v>176.13556750000001</v>
      </c>
      <c r="P928">
        <f>IF(Transport!$H$4="Multi-unit Residential",Data!P929,IF(Transport!$H$4="Education",Data!AX929,IF(Transport!$H$4="Mixed-use Building",AI932,Data!AG929)))</f>
        <v>-37.715887530000003</v>
      </c>
    </row>
    <row r="929" spans="1:16" x14ac:dyDescent="0.55000000000000004">
      <c r="A929">
        <f>IF(Transport!$H$4="Multi-unit Residential",Data!A930,IF(Transport!$H$4="Education",Data!AI930,IF(Transport!$H$4="Mixed-use Building",T933,Data!R930)))</f>
        <v>194700</v>
      </c>
      <c r="B929" t="str">
        <f>IF(Transport!$H$4="Multi-unit Residential",Data!B930,IF(Transport!$H$4="Education",Data!AJ930,IF(Transport!$H$4="Mixed-use Building",U933,Data!S930)))</f>
        <v>Greerton South</v>
      </c>
      <c r="C929" t="str">
        <f>IF(Transport!$H$4="Multi-unit Residential",Data!C930,IF(Transport!$H$4="Education",Data!AK930,IF(Transport!$H$4="Mixed-use Building",V933,Data!T930)))</f>
        <v>New Zealand</v>
      </c>
      <c r="D929">
        <f>IF(Transport!$H$4="Multi-unit Residential",Data!D930,IF(Transport!$H$4="Education",Data!AL930,IF(Transport!$H$4="Mixed-use Building",W933,Data!U930)))</f>
        <v>0</v>
      </c>
      <c r="E929">
        <f>IF(Transport!$H$4="Multi-unit Residential",Data!E930,IF(Transport!$H$4="Education",Data!AM930,IF(Transport!$H$4="Mixed-use Building",X933,Data!V930)))</f>
        <v>0</v>
      </c>
      <c r="F929">
        <f>IF(Transport!$H$4="Multi-unit Residential",Data!F930,IF(Transport!$H$4="Education",Data!AN930,IF(Transport!$H$4="Mixed-use Building",Y933,Data!W930)))</f>
        <v>0</v>
      </c>
      <c r="G929">
        <f>IF(Transport!$H$4="Multi-unit Residential",Data!G930,IF(Transport!$H$4="Education",Data!AO930,IF(Transport!$H$4="Mixed-use Building",Z933,Data!X930)))</f>
        <v>0</v>
      </c>
      <c r="H929">
        <f>IF(Transport!$H$4="Multi-unit Residential",Data!H930,IF(Transport!$H$4="Education",Data!AP930,IF(Transport!$H$4="Mixed-use Building",AA933,Data!Y930)))</f>
        <v>0.98</v>
      </c>
      <c r="I929">
        <f>IF(Transport!$H$4="Multi-unit Residential",Data!I930,IF(Transport!$H$4="Education",Data!AQ930,IF(Transport!$H$4="Mixed-use Building",AB933,Data!Z930)))</f>
        <v>0.01</v>
      </c>
      <c r="J929">
        <f>IF(Transport!$H$4="Multi-unit Residential",Data!J930,IF(Transport!$H$4="Education",Data!AR930,IF(Transport!$H$4="Mixed-use Building",AC933,Data!AA930)))</f>
        <v>0</v>
      </c>
      <c r="K929">
        <f>IF(Transport!$H$4="Multi-unit Residential",Data!K930,IF(Transport!$H$4="Education",Data!AS930,IF(Transport!$H$4="Mixed-use Building",AD933,Data!AB930)))</f>
        <v>0</v>
      </c>
      <c r="L929">
        <f>IF(Transport!$H$4="Multi-unit Residential",Data!L930,IF(Transport!$H$4="Education",Data!AT930,IF(Transport!$H$4="Mixed-use Building",AE933,Data!AC930)))</f>
        <v>0.01</v>
      </c>
      <c r="M929">
        <f>IF(Transport!$H$4="Multi-unit Residential",Data!M930,IF(Transport!$H$4="Education",Data!AU930,IF(Transport!$H$4="Mixed-use Building",AF933,Data!AD930)))</f>
        <v>0.02</v>
      </c>
      <c r="N929">
        <f>IF(Transport!$H$4="Multi-unit Residential",Data!N930,IF(Transport!$H$4="Education",Data!AV930,IF(Transport!$H$4="Mixed-use Building",AG933,Data!AE930)))</f>
        <v>6.79964190373558</v>
      </c>
      <c r="O929">
        <f>IF(Transport!$H$4="Multi-unit Residential",Data!O930,IF(Transport!$H$4="Education",Data!AW930,IF(Transport!$H$4="Mixed-use Building",AH933,Data!AF930)))</f>
        <v>176.12524139999999</v>
      </c>
      <c r="P929">
        <f>IF(Transport!$H$4="Multi-unit Residential",Data!P930,IF(Transport!$H$4="Education",Data!AX930,IF(Transport!$H$4="Mixed-use Building",AI933,Data!AG930)))</f>
        <v>-37.730228410000002</v>
      </c>
    </row>
    <row r="930" spans="1:16" x14ac:dyDescent="0.55000000000000004">
      <c r="A930">
        <f>IF(Transport!$H$4="Multi-unit Residential",Data!A931,IF(Transport!$H$4="Education",Data!AI931,IF(Transport!$H$4="Mixed-use Building",T934,Data!R931)))</f>
        <v>194800</v>
      </c>
      <c r="B930" t="str">
        <f>IF(Transport!$H$4="Multi-unit Residential",Data!B931,IF(Transport!$H$4="Education",Data!AJ931,IF(Transport!$H$4="Mixed-use Building",U934,Data!S931)))</f>
        <v>Tauranga South</v>
      </c>
      <c r="C930" t="str">
        <f>IF(Transport!$H$4="Multi-unit Residential",Data!C931,IF(Transport!$H$4="Education",Data!AK931,IF(Transport!$H$4="Mixed-use Building",V934,Data!T931)))</f>
        <v>New Zealand</v>
      </c>
      <c r="D930">
        <f>IF(Transport!$H$4="Multi-unit Residential",Data!D931,IF(Transport!$H$4="Education",Data!AL931,IF(Transport!$H$4="Mixed-use Building",W934,Data!U931)))</f>
        <v>0</v>
      </c>
      <c r="E930">
        <f>IF(Transport!$H$4="Multi-unit Residential",Data!E931,IF(Transport!$H$4="Education",Data!AM931,IF(Transport!$H$4="Mixed-use Building",X934,Data!V931)))</f>
        <v>0</v>
      </c>
      <c r="F930">
        <f>IF(Transport!$H$4="Multi-unit Residential",Data!F931,IF(Transport!$H$4="Education",Data!AN931,IF(Transport!$H$4="Mixed-use Building",Y934,Data!W931)))</f>
        <v>0</v>
      </c>
      <c r="G930">
        <f>IF(Transport!$H$4="Multi-unit Residential",Data!G931,IF(Transport!$H$4="Education",Data!AO931,IF(Transport!$H$4="Mixed-use Building",Z934,Data!X931)))</f>
        <v>0</v>
      </c>
      <c r="H930">
        <f>IF(Transport!$H$4="Multi-unit Residential",Data!H931,IF(Transport!$H$4="Education",Data!AP931,IF(Transport!$H$4="Mixed-use Building",AA934,Data!Y931)))</f>
        <v>0.96</v>
      </c>
      <c r="I930">
        <f>IF(Transport!$H$4="Multi-unit Residential",Data!I931,IF(Transport!$H$4="Education",Data!AQ931,IF(Transport!$H$4="Mixed-use Building",AB934,Data!Z931)))</f>
        <v>0</v>
      </c>
      <c r="J930">
        <f>IF(Transport!$H$4="Multi-unit Residential",Data!J931,IF(Transport!$H$4="Education",Data!AR931,IF(Transport!$H$4="Mixed-use Building",AC934,Data!AA931)))</f>
        <v>0</v>
      </c>
      <c r="K930">
        <f>IF(Transport!$H$4="Multi-unit Residential",Data!K931,IF(Transport!$H$4="Education",Data!AS931,IF(Transport!$H$4="Mixed-use Building",AD934,Data!AB931)))</f>
        <v>0</v>
      </c>
      <c r="L930">
        <f>IF(Transport!$H$4="Multi-unit Residential",Data!L931,IF(Transport!$H$4="Education",Data!AT931,IF(Transport!$H$4="Mixed-use Building",AE934,Data!AC931)))</f>
        <v>0.04</v>
      </c>
      <c r="M930">
        <f>IF(Transport!$H$4="Multi-unit Residential",Data!M931,IF(Transport!$H$4="Education",Data!AU931,IF(Transport!$H$4="Mixed-use Building",AF934,Data!AD931)))</f>
        <v>0.02</v>
      </c>
      <c r="N930">
        <f>IF(Transport!$H$4="Multi-unit Residential",Data!N931,IF(Transport!$H$4="Education",Data!AV931,IF(Transport!$H$4="Mixed-use Building",AG934,Data!AE931)))</f>
        <v>5.6002068631059796</v>
      </c>
      <c r="O930">
        <f>IF(Transport!$H$4="Multi-unit Residential",Data!O931,IF(Transport!$H$4="Education",Data!AW931,IF(Transport!$H$4="Mixed-use Building",AH934,Data!AF931)))</f>
        <v>176.1568868</v>
      </c>
      <c r="P930">
        <f>IF(Transport!$H$4="Multi-unit Residential",Data!P931,IF(Transport!$H$4="Education",Data!AX931,IF(Transport!$H$4="Mixed-use Building",AI934,Data!AG931)))</f>
        <v>-37.70844073</v>
      </c>
    </row>
    <row r="931" spans="1:16" x14ac:dyDescent="0.55000000000000004">
      <c r="A931">
        <f>IF(Transport!$H$4="Multi-unit Residential",Data!A932,IF(Transport!$H$4="Education",Data!AI932,IF(Transport!$H$4="Mixed-use Building",T935,Data!R932)))</f>
        <v>194900</v>
      </c>
      <c r="B931" t="str">
        <f>IF(Transport!$H$4="Multi-unit Residential",Data!B932,IF(Transport!$H$4="Education",Data!AJ932,IF(Transport!$H$4="Mixed-use Building",U935,Data!S932)))</f>
        <v>Arataki North</v>
      </c>
      <c r="C931" t="str">
        <f>IF(Transport!$H$4="Multi-unit Residential",Data!C932,IF(Transport!$H$4="Education",Data!AK932,IF(Transport!$H$4="Mixed-use Building",V935,Data!T932)))</f>
        <v>New Zealand</v>
      </c>
      <c r="D931">
        <f>IF(Transport!$H$4="Multi-unit Residential",Data!D932,IF(Transport!$H$4="Education",Data!AL932,IF(Transport!$H$4="Mixed-use Building",W935,Data!U932)))</f>
        <v>0</v>
      </c>
      <c r="E931">
        <f>IF(Transport!$H$4="Multi-unit Residential",Data!E932,IF(Transport!$H$4="Education",Data!AM932,IF(Transport!$H$4="Mixed-use Building",X935,Data!V932)))</f>
        <v>0</v>
      </c>
      <c r="F931">
        <f>IF(Transport!$H$4="Multi-unit Residential",Data!F932,IF(Transport!$H$4="Education",Data!AN932,IF(Transport!$H$4="Mixed-use Building",Y935,Data!W932)))</f>
        <v>0</v>
      </c>
      <c r="G931">
        <f>IF(Transport!$H$4="Multi-unit Residential",Data!G932,IF(Transport!$H$4="Education",Data!AO932,IF(Transport!$H$4="Mixed-use Building",Z935,Data!X932)))</f>
        <v>0</v>
      </c>
      <c r="H931">
        <f>IF(Transport!$H$4="Multi-unit Residential",Data!H932,IF(Transport!$H$4="Education",Data!AP932,IF(Transport!$H$4="Mixed-use Building",AA935,Data!Y932)))</f>
        <v>1</v>
      </c>
      <c r="I931">
        <f>IF(Transport!$H$4="Multi-unit Residential",Data!I932,IF(Transport!$H$4="Education",Data!AQ932,IF(Transport!$H$4="Mixed-use Building",AB935,Data!Z932)))</f>
        <v>0</v>
      </c>
      <c r="J931">
        <f>IF(Transport!$H$4="Multi-unit Residential",Data!J932,IF(Transport!$H$4="Education",Data!AR932,IF(Transport!$H$4="Mixed-use Building",AC935,Data!AA932)))</f>
        <v>0</v>
      </c>
      <c r="K931">
        <f>IF(Transport!$H$4="Multi-unit Residential",Data!K932,IF(Transport!$H$4="Education",Data!AS932,IF(Transport!$H$4="Mixed-use Building",AD935,Data!AB932)))</f>
        <v>0</v>
      </c>
      <c r="L931">
        <f>IF(Transport!$H$4="Multi-unit Residential",Data!L932,IF(Transport!$H$4="Education",Data!AT932,IF(Transport!$H$4="Mixed-use Building",AE935,Data!AC932)))</f>
        <v>0</v>
      </c>
      <c r="M931">
        <f>IF(Transport!$H$4="Multi-unit Residential",Data!M932,IF(Transport!$H$4="Education",Data!AU932,IF(Transport!$H$4="Mixed-use Building",AF935,Data!AD932)))</f>
        <v>0.02</v>
      </c>
      <c r="N931">
        <f>IF(Transport!$H$4="Multi-unit Residential",Data!N932,IF(Transport!$H$4="Education",Data!AV932,IF(Transport!$H$4="Mixed-use Building",AG935,Data!AE932)))</f>
        <v>3.65031778661701</v>
      </c>
      <c r="O931">
        <f>IF(Transport!$H$4="Multi-unit Residential",Data!O932,IF(Transport!$H$4="Education",Data!AW932,IF(Transport!$H$4="Mixed-use Building",AH935,Data!AF932)))</f>
        <v>176.21679850000001</v>
      </c>
      <c r="P931">
        <f>IF(Transport!$H$4="Multi-unit Residential",Data!P932,IF(Transport!$H$4="Education",Data!AX932,IF(Transport!$H$4="Mixed-use Building",AI935,Data!AG932)))</f>
        <v>-37.671044860000002</v>
      </c>
    </row>
    <row r="932" spans="1:16" x14ac:dyDescent="0.55000000000000004">
      <c r="A932">
        <f>IF(Transport!$H$4="Multi-unit Residential",Data!A933,IF(Transport!$H$4="Education",Data!AI933,IF(Transport!$H$4="Mixed-use Building",T936,Data!R933)))</f>
        <v>195000</v>
      </c>
      <c r="B932" t="str">
        <f>IF(Transport!$H$4="Multi-unit Residential",Data!B933,IF(Transport!$H$4="Education",Data!AJ933,IF(Transport!$H$4="Mixed-use Building",U936,Data!S933)))</f>
        <v>Matapihi</v>
      </c>
      <c r="C932" t="str">
        <f>IF(Transport!$H$4="Multi-unit Residential",Data!C933,IF(Transport!$H$4="Education",Data!AK933,IF(Transport!$H$4="Mixed-use Building",V936,Data!T933)))</f>
        <v>New Zealand</v>
      </c>
      <c r="D932">
        <f>IF(Transport!$H$4="Multi-unit Residential",Data!D933,IF(Transport!$H$4="Education",Data!AL933,IF(Transport!$H$4="Mixed-use Building",W936,Data!U933)))</f>
        <v>0</v>
      </c>
      <c r="E932">
        <f>IF(Transport!$H$4="Multi-unit Residential",Data!E933,IF(Transport!$H$4="Education",Data!AM933,IF(Transport!$H$4="Mixed-use Building",X936,Data!V933)))</f>
        <v>0</v>
      </c>
      <c r="F932">
        <f>IF(Transport!$H$4="Multi-unit Residential",Data!F933,IF(Transport!$H$4="Education",Data!AN933,IF(Transport!$H$4="Mixed-use Building",Y936,Data!W933)))</f>
        <v>0</v>
      </c>
      <c r="G932">
        <f>IF(Transport!$H$4="Multi-unit Residential",Data!G933,IF(Transport!$H$4="Education",Data!AO933,IF(Transport!$H$4="Mixed-use Building",Z936,Data!X933)))</f>
        <v>0</v>
      </c>
      <c r="H932">
        <f>IF(Transport!$H$4="Multi-unit Residential",Data!H933,IF(Transport!$H$4="Education",Data!AP933,IF(Transport!$H$4="Mixed-use Building",AA936,Data!Y933)))</f>
        <v>0.67</v>
      </c>
      <c r="I932">
        <f>IF(Transport!$H$4="Multi-unit Residential",Data!I933,IF(Transport!$H$4="Education",Data!AQ933,IF(Transport!$H$4="Mixed-use Building",AB936,Data!Z933)))</f>
        <v>0</v>
      </c>
      <c r="J932">
        <f>IF(Transport!$H$4="Multi-unit Residential",Data!J933,IF(Transport!$H$4="Education",Data!AR933,IF(Transport!$H$4="Mixed-use Building",AC936,Data!AA933)))</f>
        <v>0</v>
      </c>
      <c r="K932">
        <f>IF(Transport!$H$4="Multi-unit Residential",Data!K933,IF(Transport!$H$4="Education",Data!AS933,IF(Transport!$H$4="Mixed-use Building",AD936,Data!AB933)))</f>
        <v>0</v>
      </c>
      <c r="L932">
        <f>IF(Transport!$H$4="Multi-unit Residential",Data!L933,IF(Transport!$H$4="Education",Data!AT933,IF(Transport!$H$4="Mixed-use Building",AE936,Data!AC933)))</f>
        <v>0.33</v>
      </c>
      <c r="M932">
        <f>IF(Transport!$H$4="Multi-unit Residential",Data!M933,IF(Transport!$H$4="Education",Data!AU933,IF(Transport!$H$4="Mixed-use Building",AF936,Data!AD933)))</f>
        <v>0.02</v>
      </c>
      <c r="N932" t="str">
        <f>IF(Transport!$H$4="Multi-unit Residential",Data!N933,IF(Transport!$H$4="Education",Data!AV933,IF(Transport!$H$4="Mixed-use Building",AG936,Data!AE933)))</f>
        <v>?</v>
      </c>
      <c r="O932">
        <f>IF(Transport!$H$4="Multi-unit Residential",Data!O933,IF(Transport!$H$4="Education",Data!AW933,IF(Transport!$H$4="Mixed-use Building",AH936,Data!AF933)))</f>
        <v>176.19785769999999</v>
      </c>
      <c r="P932">
        <f>IF(Transport!$H$4="Multi-unit Residential",Data!P933,IF(Transport!$H$4="Education",Data!AX933,IF(Transport!$H$4="Mixed-use Building",AI936,Data!AG933)))</f>
        <v>-37.69300612</v>
      </c>
    </row>
    <row r="933" spans="1:16" x14ac:dyDescent="0.55000000000000004">
      <c r="A933">
        <f>IF(Transport!$H$4="Multi-unit Residential",Data!A934,IF(Transport!$H$4="Education",Data!AI934,IF(Transport!$H$4="Mixed-use Building",T937,Data!R934)))</f>
        <v>195100</v>
      </c>
      <c r="B933" t="str">
        <f>IF(Transport!$H$4="Multi-unit Residential",Data!B934,IF(Transport!$H$4="Education",Data!AJ934,IF(Transport!$H$4="Mixed-use Building",U937,Data!S934)))</f>
        <v>Pyes Pa West</v>
      </c>
      <c r="C933" t="str">
        <f>IF(Transport!$H$4="Multi-unit Residential",Data!C934,IF(Transport!$H$4="Education",Data!AK934,IF(Transport!$H$4="Mixed-use Building",V937,Data!T934)))</f>
        <v>New Zealand</v>
      </c>
      <c r="D933">
        <f>IF(Transport!$H$4="Multi-unit Residential",Data!D934,IF(Transport!$H$4="Education",Data!AL934,IF(Transport!$H$4="Mixed-use Building",W937,Data!U934)))</f>
        <v>0</v>
      </c>
      <c r="E933">
        <f>IF(Transport!$H$4="Multi-unit Residential",Data!E934,IF(Transport!$H$4="Education",Data!AM934,IF(Transport!$H$4="Mixed-use Building",X937,Data!V934)))</f>
        <v>0</v>
      </c>
      <c r="F933">
        <f>IF(Transport!$H$4="Multi-unit Residential",Data!F934,IF(Transport!$H$4="Education",Data!AN934,IF(Transport!$H$4="Mixed-use Building",Y937,Data!W934)))</f>
        <v>0</v>
      </c>
      <c r="G933">
        <f>IF(Transport!$H$4="Multi-unit Residential",Data!G934,IF(Transport!$H$4="Education",Data!AO934,IF(Transport!$H$4="Mixed-use Building",Z937,Data!X934)))</f>
        <v>0</v>
      </c>
      <c r="H933">
        <f>IF(Transport!$H$4="Multi-unit Residential",Data!H934,IF(Transport!$H$4="Education",Data!AP934,IF(Transport!$H$4="Mixed-use Building",AA937,Data!Y934)))</f>
        <v>0.88</v>
      </c>
      <c r="I933">
        <f>IF(Transport!$H$4="Multi-unit Residential",Data!I934,IF(Transport!$H$4="Education",Data!AQ934,IF(Transport!$H$4="Mixed-use Building",AB937,Data!Z934)))</f>
        <v>0</v>
      </c>
      <c r="J933">
        <f>IF(Transport!$H$4="Multi-unit Residential",Data!J934,IF(Transport!$H$4="Education",Data!AR934,IF(Transport!$H$4="Mixed-use Building",AC937,Data!AA934)))</f>
        <v>0</v>
      </c>
      <c r="K933">
        <f>IF(Transport!$H$4="Multi-unit Residential",Data!K934,IF(Transport!$H$4="Education",Data!AS934,IF(Transport!$H$4="Mixed-use Building",AD937,Data!AB934)))</f>
        <v>0</v>
      </c>
      <c r="L933">
        <f>IF(Transport!$H$4="Multi-unit Residential",Data!L934,IF(Transport!$H$4="Education",Data!AT934,IF(Transport!$H$4="Mixed-use Building",AE937,Data!AC934)))</f>
        <v>0.12</v>
      </c>
      <c r="M933">
        <f>IF(Transport!$H$4="Multi-unit Residential",Data!M934,IF(Transport!$H$4="Education",Data!AU934,IF(Transport!$H$4="Mixed-use Building",AF937,Data!AD934)))</f>
        <v>0.02</v>
      </c>
      <c r="N933">
        <f>IF(Transport!$H$4="Multi-unit Residential",Data!N934,IF(Transport!$H$4="Education",Data!AV934,IF(Transport!$H$4="Mixed-use Building",AG937,Data!AE934)))</f>
        <v>3.2362929986225999</v>
      </c>
      <c r="O933">
        <f>IF(Transport!$H$4="Multi-unit Residential",Data!O934,IF(Transport!$H$4="Education",Data!AW934,IF(Transport!$H$4="Mixed-use Building",AH937,Data!AF934)))</f>
        <v>176.10872989999999</v>
      </c>
      <c r="P933">
        <f>IF(Transport!$H$4="Multi-unit Residential",Data!P934,IF(Transport!$H$4="Education",Data!AX934,IF(Transport!$H$4="Mixed-use Building",AI937,Data!AG934)))</f>
        <v>-37.754271989999999</v>
      </c>
    </row>
    <row r="934" spans="1:16" x14ac:dyDescent="0.55000000000000004">
      <c r="A934">
        <f>IF(Transport!$H$4="Multi-unit Residential",Data!A935,IF(Transport!$H$4="Education",Data!AI935,IF(Transport!$H$4="Mixed-use Building",T938,Data!R935)))</f>
        <v>195200</v>
      </c>
      <c r="B934" t="str">
        <f>IF(Transport!$H$4="Multi-unit Residential",Data!B935,IF(Transport!$H$4="Education",Data!AJ935,IF(Transport!$H$4="Mixed-use Building",U938,Data!S935)))</f>
        <v>Greerton North</v>
      </c>
      <c r="C934" t="str">
        <f>IF(Transport!$H$4="Multi-unit Residential",Data!C935,IF(Transport!$H$4="Education",Data!AK935,IF(Transport!$H$4="Mixed-use Building",V938,Data!T935)))</f>
        <v>New Zealand</v>
      </c>
      <c r="D934">
        <f>IF(Transport!$H$4="Multi-unit Residential",Data!D935,IF(Transport!$H$4="Education",Data!AL935,IF(Transport!$H$4="Mixed-use Building",W938,Data!U935)))</f>
        <v>0</v>
      </c>
      <c r="E934">
        <f>IF(Transport!$H$4="Multi-unit Residential",Data!E935,IF(Transport!$H$4="Education",Data!AM935,IF(Transport!$H$4="Mixed-use Building",X938,Data!V935)))</f>
        <v>0</v>
      </c>
      <c r="F934">
        <f>IF(Transport!$H$4="Multi-unit Residential",Data!F935,IF(Transport!$H$4="Education",Data!AN935,IF(Transport!$H$4="Mixed-use Building",Y938,Data!W935)))</f>
        <v>0</v>
      </c>
      <c r="G934">
        <f>IF(Transport!$H$4="Multi-unit Residential",Data!G935,IF(Transport!$H$4="Education",Data!AO935,IF(Transport!$H$4="Mixed-use Building",Z938,Data!X935)))</f>
        <v>0</v>
      </c>
      <c r="H934">
        <f>IF(Transport!$H$4="Multi-unit Residential",Data!H935,IF(Transport!$H$4="Education",Data!AP935,IF(Transport!$H$4="Mixed-use Building",AA938,Data!Y935)))</f>
        <v>1</v>
      </c>
      <c r="I934">
        <f>IF(Transport!$H$4="Multi-unit Residential",Data!I935,IF(Transport!$H$4="Education",Data!AQ935,IF(Transport!$H$4="Mixed-use Building",AB938,Data!Z935)))</f>
        <v>0</v>
      </c>
      <c r="J934">
        <f>IF(Transport!$H$4="Multi-unit Residential",Data!J935,IF(Transport!$H$4="Education",Data!AR935,IF(Transport!$H$4="Mixed-use Building",AC938,Data!AA935)))</f>
        <v>0</v>
      </c>
      <c r="K934">
        <f>IF(Transport!$H$4="Multi-unit Residential",Data!K935,IF(Transport!$H$4="Education",Data!AS935,IF(Transport!$H$4="Mixed-use Building",AD938,Data!AB935)))</f>
        <v>0</v>
      </c>
      <c r="L934">
        <f>IF(Transport!$H$4="Multi-unit Residential",Data!L935,IF(Transport!$H$4="Education",Data!AT935,IF(Transport!$H$4="Mixed-use Building",AE938,Data!AC935)))</f>
        <v>0</v>
      </c>
      <c r="M934">
        <f>IF(Transport!$H$4="Multi-unit Residential",Data!M935,IF(Transport!$H$4="Education",Data!AU935,IF(Transport!$H$4="Mixed-use Building",AF938,Data!AD935)))</f>
        <v>0.02</v>
      </c>
      <c r="N934">
        <f>IF(Transport!$H$4="Multi-unit Residential",Data!N935,IF(Transport!$H$4="Education",Data!AV935,IF(Transport!$H$4="Mixed-use Building",AG938,Data!AE935)))</f>
        <v>4.8445313245559101</v>
      </c>
      <c r="O934">
        <f>IF(Transport!$H$4="Multi-unit Residential",Data!O935,IF(Transport!$H$4="Education",Data!AW935,IF(Transport!$H$4="Mixed-use Building",AH938,Data!AF935)))</f>
        <v>176.13764570000001</v>
      </c>
      <c r="P934">
        <f>IF(Transport!$H$4="Multi-unit Residential",Data!P935,IF(Transport!$H$4="Education",Data!AX935,IF(Transport!$H$4="Mixed-use Building",AI938,Data!AG935)))</f>
        <v>-37.729895069999998</v>
      </c>
    </row>
    <row r="935" spans="1:16" x14ac:dyDescent="0.55000000000000004">
      <c r="A935">
        <f>IF(Transport!$H$4="Multi-unit Residential",Data!A936,IF(Transport!$H$4="Education",Data!AI936,IF(Transport!$H$4="Mixed-use Building",T939,Data!R936)))</f>
        <v>195300</v>
      </c>
      <c r="B935" t="str">
        <f>IF(Transport!$H$4="Multi-unit Residential",Data!B936,IF(Transport!$H$4="Education",Data!AJ936,IF(Transport!$H$4="Mixed-use Building",U939,Data!S936)))</f>
        <v>Yatton Park</v>
      </c>
      <c r="C935" t="str">
        <f>IF(Transport!$H$4="Multi-unit Residential",Data!C936,IF(Transport!$H$4="Education",Data!AK936,IF(Transport!$H$4="Mixed-use Building",V939,Data!T936)))</f>
        <v>New Zealand</v>
      </c>
      <c r="D935">
        <f>IF(Transport!$H$4="Multi-unit Residential",Data!D936,IF(Transport!$H$4="Education",Data!AL936,IF(Transport!$H$4="Mixed-use Building",W939,Data!U936)))</f>
        <v>0</v>
      </c>
      <c r="E935">
        <f>IF(Transport!$H$4="Multi-unit Residential",Data!E936,IF(Transport!$H$4="Education",Data!AM936,IF(Transport!$H$4="Mixed-use Building",X939,Data!V936)))</f>
        <v>0</v>
      </c>
      <c r="F935">
        <f>IF(Transport!$H$4="Multi-unit Residential",Data!F936,IF(Transport!$H$4="Education",Data!AN936,IF(Transport!$H$4="Mixed-use Building",Y939,Data!W936)))</f>
        <v>0</v>
      </c>
      <c r="G935">
        <f>IF(Transport!$H$4="Multi-unit Residential",Data!G936,IF(Transport!$H$4="Education",Data!AO936,IF(Transport!$H$4="Mixed-use Building",Z939,Data!X936)))</f>
        <v>0</v>
      </c>
      <c r="H935">
        <f>IF(Transport!$H$4="Multi-unit Residential",Data!H936,IF(Transport!$H$4="Education",Data!AP936,IF(Transport!$H$4="Mixed-use Building",AA939,Data!Y936)))</f>
        <v>1</v>
      </c>
      <c r="I935">
        <f>IF(Transport!$H$4="Multi-unit Residential",Data!I936,IF(Transport!$H$4="Education",Data!AQ936,IF(Transport!$H$4="Mixed-use Building",AB939,Data!Z936)))</f>
        <v>0</v>
      </c>
      <c r="J935">
        <f>IF(Transport!$H$4="Multi-unit Residential",Data!J936,IF(Transport!$H$4="Education",Data!AR936,IF(Transport!$H$4="Mixed-use Building",AC939,Data!AA936)))</f>
        <v>0</v>
      </c>
      <c r="K935">
        <f>IF(Transport!$H$4="Multi-unit Residential",Data!K936,IF(Transport!$H$4="Education",Data!AS936,IF(Transport!$H$4="Mixed-use Building",AD939,Data!AB936)))</f>
        <v>0</v>
      </c>
      <c r="L935">
        <f>IF(Transport!$H$4="Multi-unit Residential",Data!L936,IF(Transport!$H$4="Education",Data!AT936,IF(Transport!$H$4="Mixed-use Building",AE939,Data!AC936)))</f>
        <v>0</v>
      </c>
      <c r="M935">
        <f>IF(Transport!$H$4="Multi-unit Residential",Data!M936,IF(Transport!$H$4="Education",Data!AU936,IF(Transport!$H$4="Mixed-use Building",AF939,Data!AD936)))</f>
        <v>0.02</v>
      </c>
      <c r="N935" t="str">
        <f>IF(Transport!$H$4="Multi-unit Residential",Data!N936,IF(Transport!$H$4="Education",Data!AV936,IF(Transport!$H$4="Mixed-use Building",AG939,Data!AE936)))</f>
        <v>?</v>
      </c>
      <c r="O935">
        <f>IF(Transport!$H$4="Multi-unit Residential",Data!O936,IF(Transport!$H$4="Education",Data!AW936,IF(Transport!$H$4="Mixed-use Building",AH939,Data!AF936)))</f>
        <v>176.14635129999999</v>
      </c>
      <c r="P935">
        <f>IF(Transport!$H$4="Multi-unit Residential",Data!P936,IF(Transport!$H$4="Education",Data!AX936,IF(Transport!$H$4="Mixed-use Building",AI939,Data!AG936)))</f>
        <v>-37.721823909999998</v>
      </c>
    </row>
    <row r="936" spans="1:16" x14ac:dyDescent="0.55000000000000004">
      <c r="A936">
        <f>IF(Transport!$H$4="Multi-unit Residential",Data!A937,IF(Transport!$H$4="Education",Data!AI937,IF(Transport!$H$4="Mixed-use Building",T940,Data!R937)))</f>
        <v>195400</v>
      </c>
      <c r="B936" t="str">
        <f>IF(Transport!$H$4="Multi-unit Residential",Data!B937,IF(Transport!$H$4="Education",Data!AJ937,IF(Transport!$H$4="Mixed-use Building",U940,Data!S937)))</f>
        <v>Pyes Pa North</v>
      </c>
      <c r="C936" t="str">
        <f>IF(Transport!$H$4="Multi-unit Residential",Data!C937,IF(Transport!$H$4="Education",Data!AK937,IF(Transport!$H$4="Mixed-use Building",V940,Data!T937)))</f>
        <v>New Zealand</v>
      </c>
      <c r="D936">
        <f>IF(Transport!$H$4="Multi-unit Residential",Data!D937,IF(Transport!$H$4="Education",Data!AL937,IF(Transport!$H$4="Mixed-use Building",W940,Data!U937)))</f>
        <v>0</v>
      </c>
      <c r="E936">
        <f>IF(Transport!$H$4="Multi-unit Residential",Data!E937,IF(Transport!$H$4="Education",Data!AM937,IF(Transport!$H$4="Mixed-use Building",X940,Data!V937)))</f>
        <v>0</v>
      </c>
      <c r="F936">
        <f>IF(Transport!$H$4="Multi-unit Residential",Data!F937,IF(Transport!$H$4="Education",Data!AN937,IF(Transport!$H$4="Mixed-use Building",Y940,Data!W937)))</f>
        <v>0</v>
      </c>
      <c r="G936">
        <f>IF(Transport!$H$4="Multi-unit Residential",Data!G937,IF(Transport!$H$4="Education",Data!AO937,IF(Transport!$H$4="Mixed-use Building",Z940,Data!X937)))</f>
        <v>0</v>
      </c>
      <c r="H936">
        <f>IF(Transport!$H$4="Multi-unit Residential",Data!H937,IF(Transport!$H$4="Education",Data!AP937,IF(Transport!$H$4="Mixed-use Building",AA940,Data!Y937)))</f>
        <v>0.95</v>
      </c>
      <c r="I936">
        <f>IF(Transport!$H$4="Multi-unit Residential",Data!I937,IF(Transport!$H$4="Education",Data!AQ937,IF(Transport!$H$4="Mixed-use Building",AB940,Data!Z937)))</f>
        <v>0.02</v>
      </c>
      <c r="J936">
        <f>IF(Transport!$H$4="Multi-unit Residential",Data!J937,IF(Transport!$H$4="Education",Data!AR937,IF(Transport!$H$4="Mixed-use Building",AC940,Data!AA937)))</f>
        <v>0</v>
      </c>
      <c r="K936">
        <f>IF(Transport!$H$4="Multi-unit Residential",Data!K937,IF(Transport!$H$4="Education",Data!AS937,IF(Transport!$H$4="Mixed-use Building",AD940,Data!AB937)))</f>
        <v>0</v>
      </c>
      <c r="L936">
        <f>IF(Transport!$H$4="Multi-unit Residential",Data!L937,IF(Transport!$H$4="Education",Data!AT937,IF(Transport!$H$4="Mixed-use Building",AE940,Data!AC937)))</f>
        <v>0.03</v>
      </c>
      <c r="M936">
        <f>IF(Transport!$H$4="Multi-unit Residential",Data!M937,IF(Transport!$H$4="Education",Data!AU937,IF(Transport!$H$4="Mixed-use Building",AF940,Data!AD937)))</f>
        <v>0.02</v>
      </c>
      <c r="N936">
        <f>IF(Transport!$H$4="Multi-unit Residential",Data!N937,IF(Transport!$H$4="Education",Data!AV937,IF(Transport!$H$4="Mixed-use Building",AG940,Data!AE937)))</f>
        <v>5.4456617055757999</v>
      </c>
      <c r="O936">
        <f>IF(Transport!$H$4="Multi-unit Residential",Data!O937,IF(Transport!$H$4="Education",Data!AW937,IF(Transport!$H$4="Mixed-use Building",AH940,Data!AF937)))</f>
        <v>176.128028</v>
      </c>
      <c r="P936">
        <f>IF(Transport!$H$4="Multi-unit Residential",Data!P937,IF(Transport!$H$4="Education",Data!AX937,IF(Transport!$H$4="Mixed-use Building",AI940,Data!AG937)))</f>
        <v>-37.741190930000002</v>
      </c>
    </row>
    <row r="937" spans="1:16" x14ac:dyDescent="0.55000000000000004">
      <c r="A937">
        <f>IF(Transport!$H$4="Multi-unit Residential",Data!A938,IF(Transport!$H$4="Education",Data!AI938,IF(Transport!$H$4="Mixed-use Building",T941,Data!R938)))</f>
        <v>195500</v>
      </c>
      <c r="B937" t="str">
        <f>IF(Transport!$H$4="Multi-unit Residential",Data!B938,IF(Transport!$H$4="Education",Data!AJ938,IF(Transport!$H$4="Mixed-use Building",U941,Data!S938)))</f>
        <v>Arataki South</v>
      </c>
      <c r="C937" t="str">
        <f>IF(Transport!$H$4="Multi-unit Residential",Data!C938,IF(Transport!$H$4="Education",Data!AK938,IF(Transport!$H$4="Mixed-use Building",V941,Data!T938)))</f>
        <v>New Zealand</v>
      </c>
      <c r="D937">
        <f>IF(Transport!$H$4="Multi-unit Residential",Data!D938,IF(Transport!$H$4="Education",Data!AL938,IF(Transport!$H$4="Mixed-use Building",W941,Data!U938)))</f>
        <v>0</v>
      </c>
      <c r="E937">
        <f>IF(Transport!$H$4="Multi-unit Residential",Data!E938,IF(Transport!$H$4="Education",Data!AM938,IF(Transport!$H$4="Mixed-use Building",X941,Data!V938)))</f>
        <v>0</v>
      </c>
      <c r="F937">
        <f>IF(Transport!$H$4="Multi-unit Residential",Data!F938,IF(Transport!$H$4="Education",Data!AN938,IF(Transport!$H$4="Mixed-use Building",Y941,Data!W938)))</f>
        <v>0</v>
      </c>
      <c r="G937">
        <f>IF(Transport!$H$4="Multi-unit Residential",Data!G938,IF(Transport!$H$4="Education",Data!AO938,IF(Transport!$H$4="Mixed-use Building",Z941,Data!X938)))</f>
        <v>0</v>
      </c>
      <c r="H937">
        <f>IF(Transport!$H$4="Multi-unit Residential",Data!H938,IF(Transport!$H$4="Education",Data!AP938,IF(Transport!$H$4="Mixed-use Building",AA941,Data!Y938)))</f>
        <v>0.89</v>
      </c>
      <c r="I937">
        <f>IF(Transport!$H$4="Multi-unit Residential",Data!I938,IF(Transport!$H$4="Education",Data!AQ938,IF(Transport!$H$4="Mixed-use Building",AB941,Data!Z938)))</f>
        <v>0.02</v>
      </c>
      <c r="J937">
        <f>IF(Transport!$H$4="Multi-unit Residential",Data!J938,IF(Transport!$H$4="Education",Data!AR938,IF(Transport!$H$4="Mixed-use Building",AC941,Data!AA938)))</f>
        <v>0</v>
      </c>
      <c r="K937">
        <f>IF(Transport!$H$4="Multi-unit Residential",Data!K938,IF(Transport!$H$4="Education",Data!AS938,IF(Transport!$H$4="Mixed-use Building",AD941,Data!AB938)))</f>
        <v>0.01</v>
      </c>
      <c r="L937">
        <f>IF(Transport!$H$4="Multi-unit Residential",Data!L938,IF(Transport!$H$4="Education",Data!AT938,IF(Transport!$H$4="Mixed-use Building",AE941,Data!AC938)))</f>
        <v>0.08</v>
      </c>
      <c r="M937">
        <f>IF(Transport!$H$4="Multi-unit Residential",Data!M938,IF(Transport!$H$4="Education",Data!AU938,IF(Transport!$H$4="Mixed-use Building",AF941,Data!AD938)))</f>
        <v>0.02</v>
      </c>
      <c r="N937">
        <f>IF(Transport!$H$4="Multi-unit Residential",Data!N938,IF(Transport!$H$4="Education",Data!AV938,IF(Transport!$H$4="Mixed-use Building",AG941,Data!AE938)))</f>
        <v>5.5753199229974602</v>
      </c>
      <c r="O937">
        <f>IF(Transport!$H$4="Multi-unit Residential",Data!O938,IF(Transport!$H$4="Education",Data!AW938,IF(Transport!$H$4="Mixed-use Building",AH941,Data!AF938)))</f>
        <v>176.2257874</v>
      </c>
      <c r="P937">
        <f>IF(Transport!$H$4="Multi-unit Residential",Data!P938,IF(Transport!$H$4="Education",Data!AX938,IF(Transport!$H$4="Mixed-use Building",AI941,Data!AG938)))</f>
        <v>-37.67254346</v>
      </c>
    </row>
    <row r="938" spans="1:16" x14ac:dyDescent="0.55000000000000004">
      <c r="A938">
        <f>IF(Transport!$H$4="Multi-unit Residential",Data!A939,IF(Transport!$H$4="Education",Data!AI939,IF(Transport!$H$4="Mixed-use Building",T942,Data!R939)))</f>
        <v>195600</v>
      </c>
      <c r="B938" t="str">
        <f>IF(Transport!$H$4="Multi-unit Residential",Data!B939,IF(Transport!$H$4="Education",Data!AJ939,IF(Transport!$H$4="Mixed-use Building",U942,Data!S939)))</f>
        <v>Pyes Pa South</v>
      </c>
      <c r="C938" t="str">
        <f>IF(Transport!$H$4="Multi-unit Residential",Data!C939,IF(Transport!$H$4="Education",Data!AK939,IF(Transport!$H$4="Mixed-use Building",V942,Data!T939)))</f>
        <v>New Zealand</v>
      </c>
      <c r="D938">
        <f>IF(Transport!$H$4="Multi-unit Residential",Data!D939,IF(Transport!$H$4="Education",Data!AL939,IF(Transport!$H$4="Mixed-use Building",W942,Data!U939)))</f>
        <v>0</v>
      </c>
      <c r="E938">
        <f>IF(Transport!$H$4="Multi-unit Residential",Data!E939,IF(Transport!$H$4="Education",Data!AM939,IF(Transport!$H$4="Mixed-use Building",X942,Data!V939)))</f>
        <v>0</v>
      </c>
      <c r="F938">
        <f>IF(Transport!$H$4="Multi-unit Residential",Data!F939,IF(Transport!$H$4="Education",Data!AN939,IF(Transport!$H$4="Mixed-use Building",Y942,Data!W939)))</f>
        <v>0</v>
      </c>
      <c r="G938">
        <f>IF(Transport!$H$4="Multi-unit Residential",Data!G939,IF(Transport!$H$4="Education",Data!AO939,IF(Transport!$H$4="Mixed-use Building",Z942,Data!X939)))</f>
        <v>0</v>
      </c>
      <c r="H938">
        <f>IF(Transport!$H$4="Multi-unit Residential",Data!H939,IF(Transport!$H$4="Education",Data!AP939,IF(Transport!$H$4="Mixed-use Building",AA942,Data!Y939)))</f>
        <v>1</v>
      </c>
      <c r="I938">
        <f>IF(Transport!$H$4="Multi-unit Residential",Data!I939,IF(Transport!$H$4="Education",Data!AQ939,IF(Transport!$H$4="Mixed-use Building",AB942,Data!Z939)))</f>
        <v>0</v>
      </c>
      <c r="J938">
        <f>IF(Transport!$H$4="Multi-unit Residential",Data!J939,IF(Transport!$H$4="Education",Data!AR939,IF(Transport!$H$4="Mixed-use Building",AC942,Data!AA939)))</f>
        <v>0</v>
      </c>
      <c r="K938">
        <f>IF(Transport!$H$4="Multi-unit Residential",Data!K939,IF(Transport!$H$4="Education",Data!AS939,IF(Transport!$H$4="Mixed-use Building",AD942,Data!AB939)))</f>
        <v>0</v>
      </c>
      <c r="L938">
        <f>IF(Transport!$H$4="Multi-unit Residential",Data!L939,IF(Transport!$H$4="Education",Data!AT939,IF(Transport!$H$4="Mixed-use Building",AE942,Data!AC939)))</f>
        <v>0</v>
      </c>
      <c r="M938">
        <f>IF(Transport!$H$4="Multi-unit Residential",Data!M939,IF(Transport!$H$4="Education",Data!AU939,IF(Transport!$H$4="Mixed-use Building",AF942,Data!AD939)))</f>
        <v>0.02</v>
      </c>
      <c r="N938">
        <f>IF(Transport!$H$4="Multi-unit Residential",Data!N939,IF(Transport!$H$4="Education",Data!AV939,IF(Transport!$H$4="Mixed-use Building",AG942,Data!AE939)))</f>
        <v>2.3971605372144502</v>
      </c>
      <c r="O938">
        <f>IF(Transport!$H$4="Multi-unit Residential",Data!O939,IF(Transport!$H$4="Education",Data!AW939,IF(Transport!$H$4="Mixed-use Building",AH942,Data!AF939)))</f>
        <v>176.1224435</v>
      </c>
      <c r="P938">
        <f>IF(Transport!$H$4="Multi-unit Residential",Data!P939,IF(Transport!$H$4="Education",Data!AX939,IF(Transport!$H$4="Mixed-use Building",AI942,Data!AG939)))</f>
        <v>-37.749284729999999</v>
      </c>
    </row>
    <row r="939" spans="1:16" x14ac:dyDescent="0.55000000000000004">
      <c r="A939">
        <f>IF(Transport!$H$4="Multi-unit Residential",Data!A940,IF(Transport!$H$4="Education",Data!AI940,IF(Transport!$H$4="Mixed-use Building",T943,Data!R940)))</f>
        <v>195700</v>
      </c>
      <c r="B939" t="str">
        <f>IF(Transport!$H$4="Multi-unit Residential",Data!B940,IF(Transport!$H$4="Education",Data!AJ940,IF(Transport!$H$4="Mixed-use Building",U943,Data!S940)))</f>
        <v>Poike</v>
      </c>
      <c r="C939" t="str">
        <f>IF(Transport!$H$4="Multi-unit Residential",Data!C940,IF(Transport!$H$4="Education",Data!AK940,IF(Transport!$H$4="Mixed-use Building",V943,Data!T940)))</f>
        <v>New Zealand</v>
      </c>
      <c r="D939">
        <f>IF(Transport!$H$4="Multi-unit Residential",Data!D940,IF(Transport!$H$4="Education",Data!AL940,IF(Transport!$H$4="Mixed-use Building",W943,Data!U940)))</f>
        <v>0</v>
      </c>
      <c r="E939">
        <f>IF(Transport!$H$4="Multi-unit Residential",Data!E940,IF(Transport!$H$4="Education",Data!AM940,IF(Transport!$H$4="Mixed-use Building",X943,Data!V940)))</f>
        <v>0</v>
      </c>
      <c r="F939">
        <f>IF(Transport!$H$4="Multi-unit Residential",Data!F940,IF(Transport!$H$4="Education",Data!AN940,IF(Transport!$H$4="Mixed-use Building",Y943,Data!W940)))</f>
        <v>0</v>
      </c>
      <c r="G939">
        <f>IF(Transport!$H$4="Multi-unit Residential",Data!G940,IF(Transport!$H$4="Education",Data!AO940,IF(Transport!$H$4="Mixed-use Building",Z943,Data!X940)))</f>
        <v>0</v>
      </c>
      <c r="H939">
        <f>IF(Transport!$H$4="Multi-unit Residential",Data!H940,IF(Transport!$H$4="Education",Data!AP940,IF(Transport!$H$4="Mixed-use Building",AA943,Data!Y940)))</f>
        <v>1</v>
      </c>
      <c r="I939">
        <f>IF(Transport!$H$4="Multi-unit Residential",Data!I940,IF(Transport!$H$4="Education",Data!AQ940,IF(Transport!$H$4="Mixed-use Building",AB943,Data!Z940)))</f>
        <v>0</v>
      </c>
      <c r="J939">
        <f>IF(Transport!$H$4="Multi-unit Residential",Data!J940,IF(Transport!$H$4="Education",Data!AR940,IF(Transport!$H$4="Mixed-use Building",AC943,Data!AA940)))</f>
        <v>0</v>
      </c>
      <c r="K939">
        <f>IF(Transport!$H$4="Multi-unit Residential",Data!K940,IF(Transport!$H$4="Education",Data!AS940,IF(Transport!$H$4="Mixed-use Building",AD943,Data!AB940)))</f>
        <v>0</v>
      </c>
      <c r="L939">
        <f>IF(Transport!$H$4="Multi-unit Residential",Data!L940,IF(Transport!$H$4="Education",Data!AT940,IF(Transport!$H$4="Mixed-use Building",AE943,Data!AC940)))</f>
        <v>0</v>
      </c>
      <c r="M939">
        <f>IF(Transport!$H$4="Multi-unit Residential",Data!M940,IF(Transport!$H$4="Education",Data!AU940,IF(Transport!$H$4="Mixed-use Building",AF943,Data!AD940)))</f>
        <v>0.02</v>
      </c>
      <c r="N939">
        <f>IF(Transport!$H$4="Multi-unit Residential",Data!N940,IF(Transport!$H$4="Education",Data!AV940,IF(Transport!$H$4="Mixed-use Building",AG943,Data!AE940)))</f>
        <v>6.1817327640653597</v>
      </c>
      <c r="O939">
        <f>IF(Transport!$H$4="Multi-unit Residential",Data!O940,IF(Transport!$H$4="Education",Data!AW940,IF(Transport!$H$4="Mixed-use Building",AH943,Data!AF940)))</f>
        <v>176.15064860000001</v>
      </c>
      <c r="P939">
        <f>IF(Transport!$H$4="Multi-unit Residential",Data!P940,IF(Transport!$H$4="Education",Data!AX940,IF(Transport!$H$4="Mixed-use Building",AI943,Data!AG940)))</f>
        <v>-37.732167840000002</v>
      </c>
    </row>
    <row r="940" spans="1:16" x14ac:dyDescent="0.55000000000000004">
      <c r="A940">
        <f>IF(Transport!$H$4="Multi-unit Residential",Data!A941,IF(Transport!$H$4="Education",Data!AI941,IF(Transport!$H$4="Mixed-use Building",T944,Data!R941)))</f>
        <v>195800</v>
      </c>
      <c r="B940" t="str">
        <f>IF(Transport!$H$4="Multi-unit Residential",Data!B941,IF(Transport!$H$4="Education",Data!AJ941,IF(Transport!$H$4="Mixed-use Building",U944,Data!S941)))</f>
        <v>Te Maunga North</v>
      </c>
      <c r="C940" t="str">
        <f>IF(Transport!$H$4="Multi-unit Residential",Data!C941,IF(Transport!$H$4="Education",Data!AK941,IF(Transport!$H$4="Mixed-use Building",V944,Data!T941)))</f>
        <v>New Zealand</v>
      </c>
      <c r="D940">
        <f>IF(Transport!$H$4="Multi-unit Residential",Data!D941,IF(Transport!$H$4="Education",Data!AL941,IF(Transport!$H$4="Mixed-use Building",W944,Data!U941)))</f>
        <v>0</v>
      </c>
      <c r="E940">
        <f>IF(Transport!$H$4="Multi-unit Residential",Data!E941,IF(Transport!$H$4="Education",Data!AM941,IF(Transport!$H$4="Mixed-use Building",X944,Data!V941)))</f>
        <v>0</v>
      </c>
      <c r="F940">
        <f>IF(Transport!$H$4="Multi-unit Residential",Data!F941,IF(Transport!$H$4="Education",Data!AN941,IF(Transport!$H$4="Mixed-use Building",Y944,Data!W941)))</f>
        <v>0</v>
      </c>
      <c r="G940">
        <f>IF(Transport!$H$4="Multi-unit Residential",Data!G941,IF(Transport!$H$4="Education",Data!AO941,IF(Transport!$H$4="Mixed-use Building",Z944,Data!X941)))</f>
        <v>0</v>
      </c>
      <c r="H940">
        <f>IF(Transport!$H$4="Multi-unit Residential",Data!H941,IF(Transport!$H$4="Education",Data!AP941,IF(Transport!$H$4="Mixed-use Building",AA944,Data!Y941)))</f>
        <v>0.96</v>
      </c>
      <c r="I940">
        <f>IF(Transport!$H$4="Multi-unit Residential",Data!I941,IF(Transport!$H$4="Education",Data!AQ941,IF(Transport!$H$4="Mixed-use Building",AB944,Data!Z941)))</f>
        <v>0</v>
      </c>
      <c r="J940">
        <f>IF(Transport!$H$4="Multi-unit Residential",Data!J941,IF(Transport!$H$4="Education",Data!AR941,IF(Transport!$H$4="Mixed-use Building",AC944,Data!AA941)))</f>
        <v>0</v>
      </c>
      <c r="K940">
        <f>IF(Transport!$H$4="Multi-unit Residential",Data!K941,IF(Transport!$H$4="Education",Data!AS941,IF(Transport!$H$4="Mixed-use Building",AD944,Data!AB941)))</f>
        <v>0.02</v>
      </c>
      <c r="L940">
        <f>IF(Transport!$H$4="Multi-unit Residential",Data!L941,IF(Transport!$H$4="Education",Data!AT941,IF(Transport!$H$4="Mixed-use Building",AE944,Data!AC941)))</f>
        <v>0.02</v>
      </c>
      <c r="M940">
        <f>IF(Transport!$H$4="Multi-unit Residential",Data!M941,IF(Transport!$H$4="Education",Data!AU941,IF(Transport!$H$4="Mixed-use Building",AF944,Data!AD941)))</f>
        <v>0.02</v>
      </c>
      <c r="N940">
        <f>IF(Transport!$H$4="Multi-unit Residential",Data!N941,IF(Transport!$H$4="Education",Data!AV941,IF(Transport!$H$4="Mixed-use Building",AG944,Data!AE941)))</f>
        <v>5.24381190205475</v>
      </c>
      <c r="O940">
        <f>IF(Transport!$H$4="Multi-unit Residential",Data!O941,IF(Transport!$H$4="Education",Data!AW941,IF(Transport!$H$4="Mixed-use Building",AH944,Data!AF941)))</f>
        <v>176.23292900000001</v>
      </c>
      <c r="P940">
        <f>IF(Transport!$H$4="Multi-unit Residential",Data!P941,IF(Transport!$H$4="Education",Data!AX941,IF(Transport!$H$4="Mixed-use Building",AI944,Data!AG941)))</f>
        <v>-37.677069269999997</v>
      </c>
    </row>
    <row r="941" spans="1:16" x14ac:dyDescent="0.55000000000000004">
      <c r="A941">
        <f>IF(Transport!$H$4="Multi-unit Residential",Data!A942,IF(Transport!$H$4="Education",Data!AI942,IF(Transport!$H$4="Mixed-use Building",T945,Data!R942)))</f>
        <v>195900</v>
      </c>
      <c r="B941" t="str">
        <f>IF(Transport!$H$4="Multi-unit Residential",Data!B942,IF(Transport!$H$4="Education",Data!AJ942,IF(Transport!$H$4="Mixed-use Building",U945,Data!S942)))</f>
        <v>Maungatapu</v>
      </c>
      <c r="C941" t="str">
        <f>IF(Transport!$H$4="Multi-unit Residential",Data!C942,IF(Transport!$H$4="Education",Data!AK942,IF(Transport!$H$4="Mixed-use Building",V945,Data!T942)))</f>
        <v>New Zealand</v>
      </c>
      <c r="D941">
        <f>IF(Transport!$H$4="Multi-unit Residential",Data!D942,IF(Transport!$H$4="Education",Data!AL942,IF(Transport!$H$4="Mixed-use Building",W945,Data!U942)))</f>
        <v>0</v>
      </c>
      <c r="E941">
        <f>IF(Transport!$H$4="Multi-unit Residential",Data!E942,IF(Transport!$H$4="Education",Data!AM942,IF(Transport!$H$4="Mixed-use Building",X945,Data!V942)))</f>
        <v>0</v>
      </c>
      <c r="F941">
        <f>IF(Transport!$H$4="Multi-unit Residential",Data!F942,IF(Transport!$H$4="Education",Data!AN942,IF(Transport!$H$4="Mixed-use Building",Y945,Data!W942)))</f>
        <v>0</v>
      </c>
      <c r="G941">
        <f>IF(Transport!$H$4="Multi-unit Residential",Data!G942,IF(Transport!$H$4="Education",Data!AO942,IF(Transport!$H$4="Mixed-use Building",Z945,Data!X942)))</f>
        <v>0</v>
      </c>
      <c r="H941">
        <f>IF(Transport!$H$4="Multi-unit Residential",Data!H942,IF(Transport!$H$4="Education",Data!AP942,IF(Transport!$H$4="Mixed-use Building",AA945,Data!Y942)))</f>
        <v>0.86</v>
      </c>
      <c r="I941">
        <f>IF(Transport!$H$4="Multi-unit Residential",Data!I942,IF(Transport!$H$4="Education",Data!AQ942,IF(Transport!$H$4="Mixed-use Building",AB945,Data!Z942)))</f>
        <v>0</v>
      </c>
      <c r="J941">
        <f>IF(Transport!$H$4="Multi-unit Residential",Data!J942,IF(Transport!$H$4="Education",Data!AR942,IF(Transport!$H$4="Mixed-use Building",AC945,Data!AA942)))</f>
        <v>0</v>
      </c>
      <c r="K941">
        <f>IF(Transport!$H$4="Multi-unit Residential",Data!K942,IF(Transport!$H$4="Education",Data!AS942,IF(Transport!$H$4="Mixed-use Building",AD945,Data!AB942)))</f>
        <v>0</v>
      </c>
      <c r="L941">
        <f>IF(Transport!$H$4="Multi-unit Residential",Data!L942,IF(Transport!$H$4="Education",Data!AT942,IF(Transport!$H$4="Mixed-use Building",AE945,Data!AC942)))</f>
        <v>0.14000000000000001</v>
      </c>
      <c r="M941">
        <f>IF(Transport!$H$4="Multi-unit Residential",Data!M942,IF(Transport!$H$4="Education",Data!AU942,IF(Transport!$H$4="Mixed-use Building",AF945,Data!AD942)))</f>
        <v>0.02</v>
      </c>
      <c r="N941">
        <f>IF(Transport!$H$4="Multi-unit Residential",Data!N942,IF(Transport!$H$4="Education",Data!AV942,IF(Transport!$H$4="Mixed-use Building",AG945,Data!AE942)))</f>
        <v>1.5731272722159699</v>
      </c>
      <c r="O941">
        <f>IF(Transport!$H$4="Multi-unit Residential",Data!O942,IF(Transport!$H$4="Education",Data!AW942,IF(Transport!$H$4="Mixed-use Building",AH945,Data!AF942)))</f>
        <v>176.1789488</v>
      </c>
      <c r="P941">
        <f>IF(Transport!$H$4="Multi-unit Residential",Data!P942,IF(Transport!$H$4="Education",Data!AX942,IF(Transport!$H$4="Mixed-use Building",AI945,Data!AG942)))</f>
        <v>-37.718326399999903</v>
      </c>
    </row>
    <row r="942" spans="1:16" x14ac:dyDescent="0.55000000000000004">
      <c r="A942">
        <f>IF(Transport!$H$4="Multi-unit Residential",Data!A943,IF(Transport!$H$4="Education",Data!AI943,IF(Transport!$H$4="Mixed-use Building",T946,Data!R943)))</f>
        <v>196000</v>
      </c>
      <c r="B942" t="str">
        <f>IF(Transport!$H$4="Multi-unit Residential",Data!B943,IF(Transport!$H$4="Education",Data!AJ943,IF(Transport!$H$4="Mixed-use Building",U946,Data!S943)))</f>
        <v>Hairini</v>
      </c>
      <c r="C942" t="str">
        <f>IF(Transport!$H$4="Multi-unit Residential",Data!C943,IF(Transport!$H$4="Education",Data!AK943,IF(Transport!$H$4="Mixed-use Building",V946,Data!T943)))</f>
        <v>New Zealand</v>
      </c>
      <c r="D942">
        <f>IF(Transport!$H$4="Multi-unit Residential",Data!D943,IF(Transport!$H$4="Education",Data!AL943,IF(Transport!$H$4="Mixed-use Building",W946,Data!U943)))</f>
        <v>0</v>
      </c>
      <c r="E942">
        <f>IF(Transport!$H$4="Multi-unit Residential",Data!E943,IF(Transport!$H$4="Education",Data!AM943,IF(Transport!$H$4="Mixed-use Building",X946,Data!V943)))</f>
        <v>0</v>
      </c>
      <c r="F942">
        <f>IF(Transport!$H$4="Multi-unit Residential",Data!F943,IF(Transport!$H$4="Education",Data!AN943,IF(Transport!$H$4="Mixed-use Building",Y946,Data!W943)))</f>
        <v>0</v>
      </c>
      <c r="G942">
        <f>IF(Transport!$H$4="Multi-unit Residential",Data!G943,IF(Transport!$H$4="Education",Data!AO943,IF(Transport!$H$4="Mixed-use Building",Z946,Data!X943)))</f>
        <v>0</v>
      </c>
      <c r="H942">
        <f>IF(Transport!$H$4="Multi-unit Residential",Data!H943,IF(Transport!$H$4="Education",Data!AP943,IF(Transport!$H$4="Mixed-use Building",AA946,Data!Y943)))</f>
        <v>1</v>
      </c>
      <c r="I942">
        <f>IF(Transport!$H$4="Multi-unit Residential",Data!I943,IF(Transport!$H$4="Education",Data!AQ943,IF(Transport!$H$4="Mixed-use Building",AB946,Data!Z943)))</f>
        <v>0</v>
      </c>
      <c r="J942">
        <f>IF(Transport!$H$4="Multi-unit Residential",Data!J943,IF(Transport!$H$4="Education",Data!AR943,IF(Transport!$H$4="Mixed-use Building",AC946,Data!AA943)))</f>
        <v>0</v>
      </c>
      <c r="K942">
        <f>IF(Transport!$H$4="Multi-unit Residential",Data!K943,IF(Transport!$H$4="Education",Data!AS943,IF(Transport!$H$4="Mixed-use Building",AD946,Data!AB943)))</f>
        <v>0</v>
      </c>
      <c r="L942">
        <f>IF(Transport!$H$4="Multi-unit Residential",Data!L943,IF(Transport!$H$4="Education",Data!AT943,IF(Transport!$H$4="Mixed-use Building",AE946,Data!AC943)))</f>
        <v>0</v>
      </c>
      <c r="M942">
        <f>IF(Transport!$H$4="Multi-unit Residential",Data!M943,IF(Transport!$H$4="Education",Data!AU943,IF(Transport!$H$4="Mixed-use Building",AF946,Data!AD943)))</f>
        <v>0.02</v>
      </c>
      <c r="N942">
        <f>IF(Transport!$H$4="Multi-unit Residential",Data!N943,IF(Transport!$H$4="Education",Data!AV943,IF(Transport!$H$4="Mixed-use Building",AG946,Data!AE943)))</f>
        <v>1.94992758371152</v>
      </c>
      <c r="O942">
        <f>IF(Transport!$H$4="Multi-unit Residential",Data!O943,IF(Transport!$H$4="Education",Data!AW943,IF(Transport!$H$4="Mixed-use Building",AH946,Data!AF943)))</f>
        <v>176.16271029999999</v>
      </c>
      <c r="P942">
        <f>IF(Transport!$H$4="Multi-unit Residential",Data!P943,IF(Transport!$H$4="Education",Data!AX943,IF(Transport!$H$4="Mixed-use Building",AI946,Data!AG943)))</f>
        <v>-37.732113399999903</v>
      </c>
    </row>
    <row r="943" spans="1:16" x14ac:dyDescent="0.55000000000000004">
      <c r="A943">
        <f>IF(Transport!$H$4="Multi-unit Residential",Data!A944,IF(Transport!$H$4="Education",Data!AI944,IF(Transport!$H$4="Mixed-use Building",T947,Data!R944)))</f>
        <v>196100</v>
      </c>
      <c r="B943" t="str">
        <f>IF(Transport!$H$4="Multi-unit Residential",Data!B944,IF(Transport!$H$4="Education",Data!AJ944,IF(Transport!$H$4="Mixed-use Building",U947,Data!S944)))</f>
        <v>Pyes Pa East</v>
      </c>
      <c r="C943" t="str">
        <f>IF(Transport!$H$4="Multi-unit Residential",Data!C944,IF(Transport!$H$4="Education",Data!AK944,IF(Transport!$H$4="Mixed-use Building",V947,Data!T944)))</f>
        <v>New Zealand</v>
      </c>
      <c r="D943" t="str">
        <f>IF(Transport!$H$4="Multi-unit Residential",Data!D944,IF(Transport!$H$4="Education",Data!AL944,IF(Transport!$H$4="Mixed-use Building",W947,Data!U944)))</f>
        <v>?</v>
      </c>
      <c r="E943" t="str">
        <f>IF(Transport!$H$4="Multi-unit Residential",Data!E944,IF(Transport!$H$4="Education",Data!AM944,IF(Transport!$H$4="Mixed-use Building",X947,Data!V944)))</f>
        <v>?</v>
      </c>
      <c r="F943" t="str">
        <f>IF(Transport!$H$4="Multi-unit Residential",Data!F944,IF(Transport!$H$4="Education",Data!AN944,IF(Transport!$H$4="Mixed-use Building",Y947,Data!W944)))</f>
        <v>?</v>
      </c>
      <c r="G943">
        <f>IF(Transport!$H$4="Multi-unit Residential",Data!G944,IF(Transport!$H$4="Education",Data!AO944,IF(Transport!$H$4="Mixed-use Building",Z947,Data!X944)))</f>
        <v>0</v>
      </c>
      <c r="H943" t="str">
        <f>IF(Transport!$H$4="Multi-unit Residential",Data!H944,IF(Transport!$H$4="Education",Data!AP944,IF(Transport!$H$4="Mixed-use Building",AA947,Data!Y944)))</f>
        <v>?</v>
      </c>
      <c r="I943" t="str">
        <f>IF(Transport!$H$4="Multi-unit Residential",Data!I944,IF(Transport!$H$4="Education",Data!AQ944,IF(Transport!$H$4="Mixed-use Building",AB947,Data!Z944)))</f>
        <v>?</v>
      </c>
      <c r="J943">
        <f>IF(Transport!$H$4="Multi-unit Residential",Data!J944,IF(Transport!$H$4="Education",Data!AR944,IF(Transport!$H$4="Mixed-use Building",AC947,Data!AA944)))</f>
        <v>0</v>
      </c>
      <c r="K943" t="str">
        <f>IF(Transport!$H$4="Multi-unit Residential",Data!K944,IF(Transport!$H$4="Education",Data!AS944,IF(Transport!$H$4="Mixed-use Building",AD947,Data!AB944)))</f>
        <v>?</v>
      </c>
      <c r="L943" t="str">
        <f>IF(Transport!$H$4="Multi-unit Residential",Data!L944,IF(Transport!$H$4="Education",Data!AT944,IF(Transport!$H$4="Mixed-use Building",AE947,Data!AC944)))</f>
        <v>?</v>
      </c>
      <c r="M943">
        <f>IF(Transport!$H$4="Multi-unit Residential",Data!M944,IF(Transport!$H$4="Education",Data!AU944,IF(Transport!$H$4="Mixed-use Building",AF947,Data!AD944)))</f>
        <v>0.02</v>
      </c>
      <c r="N943" t="str">
        <f>IF(Transport!$H$4="Multi-unit Residential",Data!N944,IF(Transport!$H$4="Education",Data!AV944,IF(Transport!$H$4="Mixed-use Building",AG947,Data!AE944)))</f>
        <v>?</v>
      </c>
      <c r="O943">
        <f>IF(Transport!$H$4="Multi-unit Residential",Data!O944,IF(Transport!$H$4="Education",Data!AW944,IF(Transport!$H$4="Mixed-use Building",AH947,Data!AF944)))</f>
        <v>176.14236030000001</v>
      </c>
      <c r="P943">
        <f>IF(Transport!$H$4="Multi-unit Residential",Data!P944,IF(Transport!$H$4="Education",Data!AX944,IF(Transport!$H$4="Mixed-use Building",AI947,Data!AG944)))</f>
        <v>-37.747996639999997</v>
      </c>
    </row>
    <row r="944" spans="1:16" x14ac:dyDescent="0.55000000000000004">
      <c r="A944">
        <f>IF(Transport!$H$4="Multi-unit Residential",Data!A945,IF(Transport!$H$4="Education",Data!AI945,IF(Transport!$H$4="Mixed-use Building",T948,Data!R945)))</f>
        <v>196200</v>
      </c>
      <c r="B944" t="str">
        <f>IF(Transport!$H$4="Multi-unit Residential",Data!B945,IF(Transport!$H$4="Education",Data!AJ945,IF(Transport!$H$4="Mixed-use Building",U948,Data!S945)))</f>
        <v>Te Maunga South</v>
      </c>
      <c r="C944" t="str">
        <f>IF(Transport!$H$4="Multi-unit Residential",Data!C945,IF(Transport!$H$4="Education",Data!AK945,IF(Transport!$H$4="Mixed-use Building",V948,Data!T945)))</f>
        <v>New Zealand</v>
      </c>
      <c r="D944">
        <f>IF(Transport!$H$4="Multi-unit Residential",Data!D945,IF(Transport!$H$4="Education",Data!AL945,IF(Transport!$H$4="Mixed-use Building",W948,Data!U945)))</f>
        <v>0</v>
      </c>
      <c r="E944">
        <f>IF(Transport!$H$4="Multi-unit Residential",Data!E945,IF(Transport!$H$4="Education",Data!AM945,IF(Transport!$H$4="Mixed-use Building",X948,Data!V945)))</f>
        <v>0</v>
      </c>
      <c r="F944">
        <f>IF(Transport!$H$4="Multi-unit Residential",Data!F945,IF(Transport!$H$4="Education",Data!AN945,IF(Transport!$H$4="Mixed-use Building",Y948,Data!W945)))</f>
        <v>0</v>
      </c>
      <c r="G944">
        <f>IF(Transport!$H$4="Multi-unit Residential",Data!G945,IF(Transport!$H$4="Education",Data!AO945,IF(Transport!$H$4="Mixed-use Building",Z948,Data!X945)))</f>
        <v>0</v>
      </c>
      <c r="H944">
        <f>IF(Transport!$H$4="Multi-unit Residential",Data!H945,IF(Transport!$H$4="Education",Data!AP945,IF(Transport!$H$4="Mixed-use Building",AA948,Data!Y945)))</f>
        <v>1</v>
      </c>
      <c r="I944">
        <f>IF(Transport!$H$4="Multi-unit Residential",Data!I945,IF(Transport!$H$4="Education",Data!AQ945,IF(Transport!$H$4="Mixed-use Building",AB948,Data!Z945)))</f>
        <v>0</v>
      </c>
      <c r="J944">
        <f>IF(Transport!$H$4="Multi-unit Residential",Data!J945,IF(Transport!$H$4="Education",Data!AR945,IF(Transport!$H$4="Mixed-use Building",AC948,Data!AA945)))</f>
        <v>0</v>
      </c>
      <c r="K944">
        <f>IF(Transport!$H$4="Multi-unit Residential",Data!K945,IF(Transport!$H$4="Education",Data!AS945,IF(Transport!$H$4="Mixed-use Building",AD948,Data!AB945)))</f>
        <v>0</v>
      </c>
      <c r="L944">
        <f>IF(Transport!$H$4="Multi-unit Residential",Data!L945,IF(Transport!$H$4="Education",Data!AT945,IF(Transport!$H$4="Mixed-use Building",AE948,Data!AC945)))</f>
        <v>0</v>
      </c>
      <c r="M944">
        <f>IF(Transport!$H$4="Multi-unit Residential",Data!M945,IF(Transport!$H$4="Education",Data!AU945,IF(Transport!$H$4="Mixed-use Building",AF948,Data!AD945)))</f>
        <v>0.02</v>
      </c>
      <c r="N944">
        <f>IF(Transport!$H$4="Multi-unit Residential",Data!N945,IF(Transport!$H$4="Education",Data!AV945,IF(Transport!$H$4="Mixed-use Building",AG948,Data!AE945)))</f>
        <v>3.8756666912146902</v>
      </c>
      <c r="O944">
        <f>IF(Transport!$H$4="Multi-unit Residential",Data!O945,IF(Transport!$H$4="Education",Data!AW945,IF(Transport!$H$4="Mixed-use Building",AH948,Data!AF945)))</f>
        <v>176.24299640000001</v>
      </c>
      <c r="P944">
        <f>IF(Transport!$H$4="Multi-unit Residential",Data!P945,IF(Transport!$H$4="Education",Data!AX945,IF(Transport!$H$4="Mixed-use Building",AI948,Data!AG945)))</f>
        <v>-37.684311260000001</v>
      </c>
    </row>
    <row r="945" spans="1:16" x14ac:dyDescent="0.55000000000000004">
      <c r="A945">
        <f>IF(Transport!$H$4="Multi-unit Residential",Data!A946,IF(Transport!$H$4="Education",Data!AI946,IF(Transport!$H$4="Mixed-use Building",T949,Data!R946)))</f>
        <v>196300</v>
      </c>
      <c r="B945" t="str">
        <f>IF(Transport!$H$4="Multi-unit Residential",Data!B946,IF(Transport!$H$4="Education",Data!AJ946,IF(Transport!$H$4="Mixed-use Building",U949,Data!S946)))</f>
        <v>Kaitemako (Tauranga City)</v>
      </c>
      <c r="C945" t="str">
        <f>IF(Transport!$H$4="Multi-unit Residential",Data!C946,IF(Transport!$H$4="Education",Data!AK946,IF(Transport!$H$4="Mixed-use Building",V949,Data!T946)))</f>
        <v>New Zealand</v>
      </c>
      <c r="D945">
        <f>IF(Transport!$H$4="Multi-unit Residential",Data!D946,IF(Transport!$H$4="Education",Data!AL946,IF(Transport!$H$4="Mixed-use Building",W949,Data!U946)))</f>
        <v>0</v>
      </c>
      <c r="E945">
        <f>IF(Transport!$H$4="Multi-unit Residential",Data!E946,IF(Transport!$H$4="Education",Data!AM946,IF(Transport!$H$4="Mixed-use Building",X949,Data!V946)))</f>
        <v>0</v>
      </c>
      <c r="F945">
        <f>IF(Transport!$H$4="Multi-unit Residential",Data!F946,IF(Transport!$H$4="Education",Data!AN946,IF(Transport!$H$4="Mixed-use Building",Y949,Data!W946)))</f>
        <v>0</v>
      </c>
      <c r="G945">
        <f>IF(Transport!$H$4="Multi-unit Residential",Data!G946,IF(Transport!$H$4="Education",Data!AO946,IF(Transport!$H$4="Mixed-use Building",Z949,Data!X946)))</f>
        <v>0</v>
      </c>
      <c r="H945">
        <f>IF(Transport!$H$4="Multi-unit Residential",Data!H946,IF(Transport!$H$4="Education",Data!AP946,IF(Transport!$H$4="Mixed-use Building",AA949,Data!Y946)))</f>
        <v>0.67</v>
      </c>
      <c r="I945">
        <f>IF(Transport!$H$4="Multi-unit Residential",Data!I946,IF(Transport!$H$4="Education",Data!AQ946,IF(Transport!$H$4="Mixed-use Building",AB949,Data!Z946)))</f>
        <v>0</v>
      </c>
      <c r="J945">
        <f>IF(Transport!$H$4="Multi-unit Residential",Data!J946,IF(Transport!$H$4="Education",Data!AR946,IF(Transport!$H$4="Mixed-use Building",AC949,Data!AA946)))</f>
        <v>0</v>
      </c>
      <c r="K945">
        <f>IF(Transport!$H$4="Multi-unit Residential",Data!K946,IF(Transport!$H$4="Education",Data!AS946,IF(Transport!$H$4="Mixed-use Building",AD949,Data!AB946)))</f>
        <v>0</v>
      </c>
      <c r="L945">
        <f>IF(Transport!$H$4="Multi-unit Residential",Data!L946,IF(Transport!$H$4="Education",Data!AT946,IF(Transport!$H$4="Mixed-use Building",AE949,Data!AC946)))</f>
        <v>0.33</v>
      </c>
      <c r="M945">
        <f>IF(Transport!$H$4="Multi-unit Residential",Data!M946,IF(Transport!$H$4="Education",Data!AU946,IF(Transport!$H$4="Mixed-use Building",AF949,Data!AD946)))</f>
        <v>0.02</v>
      </c>
      <c r="N945">
        <f>IF(Transport!$H$4="Multi-unit Residential",Data!N946,IF(Transport!$H$4="Education",Data!AV946,IF(Transport!$H$4="Mixed-use Building",AG949,Data!AE946)))</f>
        <v>0.39932292569906702</v>
      </c>
      <c r="O945">
        <f>IF(Transport!$H$4="Multi-unit Residential",Data!O946,IF(Transport!$H$4="Education",Data!AW946,IF(Transport!$H$4="Mixed-use Building",AH949,Data!AF946)))</f>
        <v>176.176690199999</v>
      </c>
      <c r="P945">
        <f>IF(Transport!$H$4="Multi-unit Residential",Data!P946,IF(Transport!$H$4="Education",Data!AX946,IF(Transport!$H$4="Mixed-use Building",AI949,Data!AG946)))</f>
        <v>-37.739594230000002</v>
      </c>
    </row>
    <row r="946" spans="1:16" x14ac:dyDescent="0.55000000000000004">
      <c r="A946">
        <f>IF(Transport!$H$4="Multi-unit Residential",Data!A947,IF(Transport!$H$4="Education",Data!AI947,IF(Transport!$H$4="Mixed-use Building",T950,Data!R947)))</f>
        <v>196400</v>
      </c>
      <c r="B946" t="str">
        <f>IF(Transport!$H$4="Multi-unit Residential",Data!B947,IF(Transport!$H$4="Education",Data!AJ947,IF(Transport!$H$4="Mixed-use Building",U950,Data!S947)))</f>
        <v>Ohauiti</v>
      </c>
      <c r="C946" t="str">
        <f>IF(Transport!$H$4="Multi-unit Residential",Data!C947,IF(Transport!$H$4="Education",Data!AK947,IF(Transport!$H$4="Mixed-use Building",V950,Data!T947)))</f>
        <v>New Zealand</v>
      </c>
      <c r="D946">
        <f>IF(Transport!$H$4="Multi-unit Residential",Data!D947,IF(Transport!$H$4="Education",Data!AL947,IF(Transport!$H$4="Mixed-use Building",W950,Data!U947)))</f>
        <v>0</v>
      </c>
      <c r="E946">
        <f>IF(Transport!$H$4="Multi-unit Residential",Data!E947,IF(Transport!$H$4="Education",Data!AM947,IF(Transport!$H$4="Mixed-use Building",X950,Data!V947)))</f>
        <v>0</v>
      </c>
      <c r="F946">
        <f>IF(Transport!$H$4="Multi-unit Residential",Data!F947,IF(Transport!$H$4="Education",Data!AN947,IF(Transport!$H$4="Mixed-use Building",Y950,Data!W947)))</f>
        <v>0</v>
      </c>
      <c r="G946">
        <f>IF(Transport!$H$4="Multi-unit Residential",Data!G947,IF(Transport!$H$4="Education",Data!AO947,IF(Transport!$H$4="Mixed-use Building",Z950,Data!X947)))</f>
        <v>0</v>
      </c>
      <c r="H946">
        <f>IF(Transport!$H$4="Multi-unit Residential",Data!H947,IF(Transport!$H$4="Education",Data!AP947,IF(Transport!$H$4="Mixed-use Building",AA950,Data!Y947)))</f>
        <v>1</v>
      </c>
      <c r="I946">
        <f>IF(Transport!$H$4="Multi-unit Residential",Data!I947,IF(Transport!$H$4="Education",Data!AQ947,IF(Transport!$H$4="Mixed-use Building",AB950,Data!Z947)))</f>
        <v>0</v>
      </c>
      <c r="J946">
        <f>IF(Transport!$H$4="Multi-unit Residential",Data!J947,IF(Transport!$H$4="Education",Data!AR947,IF(Transport!$H$4="Mixed-use Building",AC950,Data!AA947)))</f>
        <v>0</v>
      </c>
      <c r="K946">
        <f>IF(Transport!$H$4="Multi-unit Residential",Data!K947,IF(Transport!$H$4="Education",Data!AS947,IF(Transport!$H$4="Mixed-use Building",AD950,Data!AB947)))</f>
        <v>0</v>
      </c>
      <c r="L946">
        <f>IF(Transport!$H$4="Multi-unit Residential",Data!L947,IF(Transport!$H$4="Education",Data!AT947,IF(Transport!$H$4="Mixed-use Building",AE950,Data!AC947)))</f>
        <v>0</v>
      </c>
      <c r="M946">
        <f>IF(Transport!$H$4="Multi-unit Residential",Data!M947,IF(Transport!$H$4="Education",Data!AU947,IF(Transport!$H$4="Mixed-use Building",AF950,Data!AD947)))</f>
        <v>0.02</v>
      </c>
      <c r="N946" t="str">
        <f>IF(Transport!$H$4="Multi-unit Residential",Data!N947,IF(Transport!$H$4="Education",Data!AV947,IF(Transport!$H$4="Mixed-use Building",AG950,Data!AE947)))</f>
        <v>?</v>
      </c>
      <c r="O946">
        <f>IF(Transport!$H$4="Multi-unit Residential",Data!O947,IF(Transport!$H$4="Education",Data!AW947,IF(Transport!$H$4="Mixed-use Building",AH950,Data!AF947)))</f>
        <v>176.16160300000001</v>
      </c>
      <c r="P946">
        <f>IF(Transport!$H$4="Multi-unit Residential",Data!P947,IF(Transport!$H$4="Education",Data!AX947,IF(Transport!$H$4="Mixed-use Building",AI950,Data!AG947)))</f>
        <v>-37.74926894</v>
      </c>
    </row>
    <row r="947" spans="1:16" x14ac:dyDescent="0.55000000000000004">
      <c r="A947">
        <f>IF(Transport!$H$4="Multi-unit Residential",Data!A948,IF(Transport!$H$4="Education",Data!AI948,IF(Transport!$H$4="Mixed-use Building",T951,Data!R948)))</f>
        <v>196500</v>
      </c>
      <c r="B947" t="str">
        <f>IF(Transport!$H$4="Multi-unit Residential",Data!B948,IF(Transport!$H$4="Education",Data!AJ948,IF(Transport!$H$4="Mixed-use Building",U951,Data!S948)))</f>
        <v>Baypark-Kairua</v>
      </c>
      <c r="C947" t="str">
        <f>IF(Transport!$H$4="Multi-unit Residential",Data!C948,IF(Transport!$H$4="Education",Data!AK948,IF(Transport!$H$4="Mixed-use Building",V951,Data!T948)))</f>
        <v>New Zealand</v>
      </c>
      <c r="D947">
        <f>IF(Transport!$H$4="Multi-unit Residential",Data!D948,IF(Transport!$H$4="Education",Data!AL948,IF(Transport!$H$4="Mixed-use Building",W951,Data!U948)))</f>
        <v>0</v>
      </c>
      <c r="E947">
        <f>IF(Transport!$H$4="Multi-unit Residential",Data!E948,IF(Transport!$H$4="Education",Data!AM948,IF(Transport!$H$4="Mixed-use Building",X951,Data!V948)))</f>
        <v>0</v>
      </c>
      <c r="F947">
        <f>IF(Transport!$H$4="Multi-unit Residential",Data!F948,IF(Transport!$H$4="Education",Data!AN948,IF(Transport!$H$4="Mixed-use Building",Y951,Data!W948)))</f>
        <v>0</v>
      </c>
      <c r="G947">
        <f>IF(Transport!$H$4="Multi-unit Residential",Data!G948,IF(Transport!$H$4="Education",Data!AO948,IF(Transport!$H$4="Mixed-use Building",Z951,Data!X948)))</f>
        <v>0</v>
      </c>
      <c r="H947">
        <f>IF(Transport!$H$4="Multi-unit Residential",Data!H948,IF(Transport!$H$4="Education",Data!AP948,IF(Transport!$H$4="Mixed-use Building",AA951,Data!Y948)))</f>
        <v>1</v>
      </c>
      <c r="I947">
        <f>IF(Transport!$H$4="Multi-unit Residential",Data!I948,IF(Transport!$H$4="Education",Data!AQ948,IF(Transport!$H$4="Mixed-use Building",AB951,Data!Z948)))</f>
        <v>0</v>
      </c>
      <c r="J947">
        <f>IF(Transport!$H$4="Multi-unit Residential",Data!J948,IF(Transport!$H$4="Education",Data!AR948,IF(Transport!$H$4="Mixed-use Building",AC951,Data!AA948)))</f>
        <v>0</v>
      </c>
      <c r="K947">
        <f>IF(Transport!$H$4="Multi-unit Residential",Data!K948,IF(Transport!$H$4="Education",Data!AS948,IF(Transport!$H$4="Mixed-use Building",AD951,Data!AB948)))</f>
        <v>0</v>
      </c>
      <c r="L947">
        <f>IF(Transport!$H$4="Multi-unit Residential",Data!L948,IF(Transport!$H$4="Education",Data!AT948,IF(Transport!$H$4="Mixed-use Building",AE951,Data!AC948)))</f>
        <v>0</v>
      </c>
      <c r="M947">
        <f>IF(Transport!$H$4="Multi-unit Residential",Data!M948,IF(Transport!$H$4="Education",Data!AU948,IF(Transport!$H$4="Mixed-use Building",AF951,Data!AD948)))</f>
        <v>0.02</v>
      </c>
      <c r="N947">
        <f>IF(Transport!$H$4="Multi-unit Residential",Data!N948,IF(Transport!$H$4="Education",Data!AV948,IF(Transport!$H$4="Mixed-use Building",AG951,Data!AE948)))</f>
        <v>7.2410034150050002</v>
      </c>
      <c r="O947">
        <f>IF(Transport!$H$4="Multi-unit Residential",Data!O948,IF(Transport!$H$4="Education",Data!AW948,IF(Transport!$H$4="Mixed-use Building",AH951,Data!AF948)))</f>
        <v>176.25099399999999</v>
      </c>
      <c r="P947">
        <f>IF(Transport!$H$4="Multi-unit Residential",Data!P948,IF(Transport!$H$4="Education",Data!AX948,IF(Transport!$H$4="Mixed-use Building",AI951,Data!AG948)))</f>
        <v>-37.705077090000003</v>
      </c>
    </row>
    <row r="948" spans="1:16" x14ac:dyDescent="0.55000000000000004">
      <c r="A948">
        <f>IF(Transport!$H$4="Multi-unit Residential",Data!A949,IF(Transport!$H$4="Education",Data!AI949,IF(Transport!$H$4="Mixed-use Building",T952,Data!R949)))</f>
        <v>196600</v>
      </c>
      <c r="B948" t="str">
        <f>IF(Transport!$H$4="Multi-unit Residential",Data!B949,IF(Transport!$H$4="Education",Data!AJ949,IF(Transport!$H$4="Mixed-use Building",U952,Data!S949)))</f>
        <v>Welcome Bay West</v>
      </c>
      <c r="C948" t="str">
        <f>IF(Transport!$H$4="Multi-unit Residential",Data!C949,IF(Transport!$H$4="Education",Data!AK949,IF(Transport!$H$4="Mixed-use Building",V952,Data!T949)))</f>
        <v>New Zealand</v>
      </c>
      <c r="D948">
        <f>IF(Transport!$H$4="Multi-unit Residential",Data!D949,IF(Transport!$H$4="Education",Data!AL949,IF(Transport!$H$4="Mixed-use Building",W952,Data!U949)))</f>
        <v>0</v>
      </c>
      <c r="E948">
        <f>IF(Transport!$H$4="Multi-unit Residential",Data!E949,IF(Transport!$H$4="Education",Data!AM949,IF(Transport!$H$4="Mixed-use Building",X952,Data!V949)))</f>
        <v>0</v>
      </c>
      <c r="F948">
        <f>IF(Transport!$H$4="Multi-unit Residential",Data!F949,IF(Transport!$H$4="Education",Data!AN949,IF(Transport!$H$4="Mixed-use Building",Y952,Data!W949)))</f>
        <v>0</v>
      </c>
      <c r="G948">
        <f>IF(Transport!$H$4="Multi-unit Residential",Data!G949,IF(Transport!$H$4="Education",Data!AO949,IF(Transport!$H$4="Mixed-use Building",Z952,Data!X949)))</f>
        <v>0</v>
      </c>
      <c r="H948">
        <f>IF(Transport!$H$4="Multi-unit Residential",Data!H949,IF(Transport!$H$4="Education",Data!AP949,IF(Transport!$H$4="Mixed-use Building",AA952,Data!Y949)))</f>
        <v>1</v>
      </c>
      <c r="I948">
        <f>IF(Transport!$H$4="Multi-unit Residential",Data!I949,IF(Transport!$H$4="Education",Data!AQ949,IF(Transport!$H$4="Mixed-use Building",AB952,Data!Z949)))</f>
        <v>0</v>
      </c>
      <c r="J948">
        <f>IF(Transport!$H$4="Multi-unit Residential",Data!J949,IF(Transport!$H$4="Education",Data!AR949,IF(Transport!$H$4="Mixed-use Building",AC952,Data!AA949)))</f>
        <v>0</v>
      </c>
      <c r="K948">
        <f>IF(Transport!$H$4="Multi-unit Residential",Data!K949,IF(Transport!$H$4="Education",Data!AS949,IF(Transport!$H$4="Mixed-use Building",AD952,Data!AB949)))</f>
        <v>0</v>
      </c>
      <c r="L948">
        <f>IF(Transport!$H$4="Multi-unit Residential",Data!L949,IF(Transport!$H$4="Education",Data!AT949,IF(Transport!$H$4="Mixed-use Building",AE952,Data!AC949)))</f>
        <v>0</v>
      </c>
      <c r="M948">
        <f>IF(Transport!$H$4="Multi-unit Residential",Data!M949,IF(Transport!$H$4="Education",Data!AU949,IF(Transport!$H$4="Mixed-use Building",AF952,Data!AD949)))</f>
        <v>0.02</v>
      </c>
      <c r="N948">
        <f>IF(Transport!$H$4="Multi-unit Residential",Data!N949,IF(Transport!$H$4="Education",Data!AV949,IF(Transport!$H$4="Mixed-use Building",AG952,Data!AE949)))</f>
        <v>2.2039499885952001</v>
      </c>
      <c r="O948">
        <f>IF(Transport!$H$4="Multi-unit Residential",Data!O949,IF(Transport!$H$4="Education",Data!AW949,IF(Transport!$H$4="Mixed-use Building",AH952,Data!AF949)))</f>
        <v>176.1850215</v>
      </c>
      <c r="P948">
        <f>IF(Transport!$H$4="Multi-unit Residential",Data!P949,IF(Transport!$H$4="Education",Data!AX949,IF(Transport!$H$4="Mixed-use Building",AI952,Data!AG949)))</f>
        <v>-37.73107452</v>
      </c>
    </row>
    <row r="949" spans="1:16" x14ac:dyDescent="0.55000000000000004">
      <c r="A949">
        <f>IF(Transport!$H$4="Multi-unit Residential",Data!A950,IF(Transport!$H$4="Education",Data!AI950,IF(Transport!$H$4="Mixed-use Building",T953,Data!R950)))</f>
        <v>196700</v>
      </c>
      <c r="B949" t="str">
        <f>IF(Transport!$H$4="Multi-unit Residential",Data!B950,IF(Transport!$H$4="Education",Data!AJ950,IF(Transport!$H$4="Mixed-use Building",U953,Data!S950)))</f>
        <v>Welcome Bay East</v>
      </c>
      <c r="C949" t="str">
        <f>IF(Transport!$H$4="Multi-unit Residential",Data!C950,IF(Transport!$H$4="Education",Data!AK950,IF(Transport!$H$4="Mixed-use Building",V953,Data!T950)))</f>
        <v>New Zealand</v>
      </c>
      <c r="D949">
        <f>IF(Transport!$H$4="Multi-unit Residential",Data!D950,IF(Transport!$H$4="Education",Data!AL950,IF(Transport!$H$4="Mixed-use Building",W953,Data!U950)))</f>
        <v>0</v>
      </c>
      <c r="E949">
        <f>IF(Transport!$H$4="Multi-unit Residential",Data!E950,IF(Transport!$H$4="Education",Data!AM950,IF(Transport!$H$4="Mixed-use Building",X953,Data!V950)))</f>
        <v>0</v>
      </c>
      <c r="F949">
        <f>IF(Transport!$H$4="Multi-unit Residential",Data!F950,IF(Transport!$H$4="Education",Data!AN950,IF(Transport!$H$4="Mixed-use Building",Y953,Data!W950)))</f>
        <v>0</v>
      </c>
      <c r="G949">
        <f>IF(Transport!$H$4="Multi-unit Residential",Data!G950,IF(Transport!$H$4="Education",Data!AO950,IF(Transport!$H$4="Mixed-use Building",Z953,Data!X950)))</f>
        <v>0</v>
      </c>
      <c r="H949">
        <f>IF(Transport!$H$4="Multi-unit Residential",Data!H950,IF(Transport!$H$4="Education",Data!AP950,IF(Transport!$H$4="Mixed-use Building",AA953,Data!Y950)))</f>
        <v>0.94</v>
      </c>
      <c r="I949">
        <f>IF(Transport!$H$4="Multi-unit Residential",Data!I950,IF(Transport!$H$4="Education",Data!AQ950,IF(Transport!$H$4="Mixed-use Building",AB953,Data!Z950)))</f>
        <v>0</v>
      </c>
      <c r="J949">
        <f>IF(Transport!$H$4="Multi-unit Residential",Data!J950,IF(Transport!$H$4="Education",Data!AR950,IF(Transport!$H$4="Mixed-use Building",AC953,Data!AA950)))</f>
        <v>0</v>
      </c>
      <c r="K949">
        <f>IF(Transport!$H$4="Multi-unit Residential",Data!K950,IF(Transport!$H$4="Education",Data!AS950,IF(Transport!$H$4="Mixed-use Building",AD953,Data!AB950)))</f>
        <v>0</v>
      </c>
      <c r="L949">
        <f>IF(Transport!$H$4="Multi-unit Residential",Data!L950,IF(Transport!$H$4="Education",Data!AT950,IF(Transport!$H$4="Mixed-use Building",AE953,Data!AC950)))</f>
        <v>0.06</v>
      </c>
      <c r="M949">
        <f>IF(Transport!$H$4="Multi-unit Residential",Data!M950,IF(Transport!$H$4="Education",Data!AU950,IF(Transport!$H$4="Mixed-use Building",AF953,Data!AD950)))</f>
        <v>0.02</v>
      </c>
      <c r="N949">
        <f>IF(Transport!$H$4="Multi-unit Residential",Data!N950,IF(Transport!$H$4="Education",Data!AV950,IF(Transport!$H$4="Mixed-use Building",AG953,Data!AE950)))</f>
        <v>2.8988414121544199</v>
      </c>
      <c r="O949">
        <f>IF(Transport!$H$4="Multi-unit Residential",Data!O950,IF(Transport!$H$4="Education",Data!AW950,IF(Transport!$H$4="Mixed-use Building",AH953,Data!AF950)))</f>
        <v>176.2092839</v>
      </c>
      <c r="P949">
        <f>IF(Transport!$H$4="Multi-unit Residential",Data!P950,IF(Transport!$H$4="Education",Data!AX950,IF(Transport!$H$4="Mixed-use Building",AI953,Data!AG950)))</f>
        <v>-37.720300610000002</v>
      </c>
    </row>
    <row r="950" spans="1:16" x14ac:dyDescent="0.55000000000000004">
      <c r="A950">
        <f>IF(Transport!$H$4="Multi-unit Residential",Data!A951,IF(Transport!$H$4="Education",Data!AI951,IF(Transport!$H$4="Mixed-use Building",T954,Data!R951)))</f>
        <v>196800</v>
      </c>
      <c r="B950" t="str">
        <f>IF(Transport!$H$4="Multi-unit Residential",Data!B951,IF(Transport!$H$4="Education",Data!AJ951,IF(Transport!$H$4="Mixed-use Building",U954,Data!S951)))</f>
        <v>Pacific View</v>
      </c>
      <c r="C950" t="str">
        <f>IF(Transport!$H$4="Multi-unit Residential",Data!C951,IF(Transport!$H$4="Education",Data!AK951,IF(Transport!$H$4="Mixed-use Building",V954,Data!T951)))</f>
        <v>New Zealand</v>
      </c>
      <c r="D950">
        <f>IF(Transport!$H$4="Multi-unit Residential",Data!D951,IF(Transport!$H$4="Education",Data!AL951,IF(Transport!$H$4="Mixed-use Building",W954,Data!U951)))</f>
        <v>0</v>
      </c>
      <c r="E950">
        <f>IF(Transport!$H$4="Multi-unit Residential",Data!E951,IF(Transport!$H$4="Education",Data!AM951,IF(Transport!$H$4="Mixed-use Building",X954,Data!V951)))</f>
        <v>0</v>
      </c>
      <c r="F950">
        <f>IF(Transport!$H$4="Multi-unit Residential",Data!F951,IF(Transport!$H$4="Education",Data!AN951,IF(Transport!$H$4="Mixed-use Building",Y954,Data!W951)))</f>
        <v>0</v>
      </c>
      <c r="G950">
        <f>IF(Transport!$H$4="Multi-unit Residential",Data!G951,IF(Transport!$H$4="Education",Data!AO951,IF(Transport!$H$4="Mixed-use Building",Z954,Data!X951)))</f>
        <v>0</v>
      </c>
      <c r="H950">
        <f>IF(Transport!$H$4="Multi-unit Residential",Data!H951,IF(Transport!$H$4="Education",Data!AP951,IF(Transport!$H$4="Mixed-use Building",AA954,Data!Y951)))</f>
        <v>1</v>
      </c>
      <c r="I950">
        <f>IF(Transport!$H$4="Multi-unit Residential",Data!I951,IF(Transport!$H$4="Education",Data!AQ951,IF(Transport!$H$4="Mixed-use Building",AB954,Data!Z951)))</f>
        <v>0</v>
      </c>
      <c r="J950">
        <f>IF(Transport!$H$4="Multi-unit Residential",Data!J951,IF(Transport!$H$4="Education",Data!AR951,IF(Transport!$H$4="Mixed-use Building",AC954,Data!AA951)))</f>
        <v>0</v>
      </c>
      <c r="K950">
        <f>IF(Transport!$H$4="Multi-unit Residential",Data!K951,IF(Transport!$H$4="Education",Data!AS951,IF(Transport!$H$4="Mixed-use Building",AD954,Data!AB951)))</f>
        <v>0</v>
      </c>
      <c r="L950">
        <f>IF(Transport!$H$4="Multi-unit Residential",Data!L951,IF(Transport!$H$4="Education",Data!AT951,IF(Transport!$H$4="Mixed-use Building",AE954,Data!AC951)))</f>
        <v>0</v>
      </c>
      <c r="M950">
        <f>IF(Transport!$H$4="Multi-unit Residential",Data!M951,IF(Transport!$H$4="Education",Data!AU951,IF(Transport!$H$4="Mixed-use Building",AF954,Data!AD951)))</f>
        <v>0.02</v>
      </c>
      <c r="N950" t="str">
        <f>IF(Transport!$H$4="Multi-unit Residential",Data!N951,IF(Transport!$H$4="Education",Data!AV951,IF(Transport!$H$4="Mixed-use Building",AG954,Data!AE951)))</f>
        <v>?</v>
      </c>
      <c r="O950">
        <f>IF(Transport!$H$4="Multi-unit Residential",Data!O951,IF(Transport!$H$4="Education",Data!AW951,IF(Transport!$H$4="Mixed-use Building",AH954,Data!AF951)))</f>
        <v>176.25492249999999</v>
      </c>
      <c r="P950">
        <f>IF(Transport!$H$4="Multi-unit Residential",Data!P951,IF(Transport!$H$4="Education",Data!AX951,IF(Transport!$H$4="Mixed-use Building",AI954,Data!AG951)))</f>
        <v>-37.690412690000002</v>
      </c>
    </row>
    <row r="951" spans="1:16" x14ac:dyDescent="0.55000000000000004">
      <c r="A951">
        <f>IF(Transport!$H$4="Multi-unit Residential",Data!A952,IF(Transport!$H$4="Education",Data!AI952,IF(Transport!$H$4="Mixed-use Building",T955,Data!R952)))</f>
        <v>196900</v>
      </c>
      <c r="B951" t="str">
        <f>IF(Transport!$H$4="Multi-unit Residential",Data!B952,IF(Transport!$H$4="Education",Data!AJ952,IF(Transport!$H$4="Mixed-use Building",U955,Data!S952)))</f>
        <v>Welcome Bay South</v>
      </c>
      <c r="C951" t="str">
        <f>IF(Transport!$H$4="Multi-unit Residential",Data!C952,IF(Transport!$H$4="Education",Data!AK952,IF(Transport!$H$4="Mixed-use Building",V955,Data!T952)))</f>
        <v>New Zealand</v>
      </c>
      <c r="D951">
        <f>IF(Transport!$H$4="Multi-unit Residential",Data!D952,IF(Transport!$H$4="Education",Data!AL952,IF(Transport!$H$4="Mixed-use Building",W955,Data!U952)))</f>
        <v>0</v>
      </c>
      <c r="E951">
        <f>IF(Transport!$H$4="Multi-unit Residential",Data!E952,IF(Transport!$H$4="Education",Data!AM952,IF(Transport!$H$4="Mixed-use Building",X955,Data!V952)))</f>
        <v>0</v>
      </c>
      <c r="F951">
        <f>IF(Transport!$H$4="Multi-unit Residential",Data!F952,IF(Transport!$H$4="Education",Data!AN952,IF(Transport!$H$4="Mixed-use Building",Y955,Data!W952)))</f>
        <v>0</v>
      </c>
      <c r="G951">
        <f>IF(Transport!$H$4="Multi-unit Residential",Data!G952,IF(Transport!$H$4="Education",Data!AO952,IF(Transport!$H$4="Mixed-use Building",Z955,Data!X952)))</f>
        <v>0</v>
      </c>
      <c r="H951">
        <f>IF(Transport!$H$4="Multi-unit Residential",Data!H952,IF(Transport!$H$4="Education",Data!AP952,IF(Transport!$H$4="Mixed-use Building",AA955,Data!Y952)))</f>
        <v>1</v>
      </c>
      <c r="I951">
        <f>IF(Transport!$H$4="Multi-unit Residential",Data!I952,IF(Transport!$H$4="Education",Data!AQ952,IF(Transport!$H$4="Mixed-use Building",AB955,Data!Z952)))</f>
        <v>0</v>
      </c>
      <c r="J951">
        <f>IF(Transport!$H$4="Multi-unit Residential",Data!J952,IF(Transport!$H$4="Education",Data!AR952,IF(Transport!$H$4="Mixed-use Building",AC955,Data!AA952)))</f>
        <v>0</v>
      </c>
      <c r="K951">
        <f>IF(Transport!$H$4="Multi-unit Residential",Data!K952,IF(Transport!$H$4="Education",Data!AS952,IF(Transport!$H$4="Mixed-use Building",AD955,Data!AB952)))</f>
        <v>0</v>
      </c>
      <c r="L951">
        <f>IF(Transport!$H$4="Multi-unit Residential",Data!L952,IF(Transport!$H$4="Education",Data!AT952,IF(Transport!$H$4="Mixed-use Building",AE955,Data!AC952)))</f>
        <v>0</v>
      </c>
      <c r="M951">
        <f>IF(Transport!$H$4="Multi-unit Residential",Data!M952,IF(Transport!$H$4="Education",Data!AU952,IF(Transport!$H$4="Mixed-use Building",AF955,Data!AD952)))</f>
        <v>0.02</v>
      </c>
      <c r="N951" t="str">
        <f>IF(Transport!$H$4="Multi-unit Residential",Data!N952,IF(Transport!$H$4="Education",Data!AV952,IF(Transport!$H$4="Mixed-use Building",AG955,Data!AE952)))</f>
        <v>?</v>
      </c>
      <c r="O951">
        <f>IF(Transport!$H$4="Multi-unit Residential",Data!O952,IF(Transport!$H$4="Education",Data!AW952,IF(Transport!$H$4="Mixed-use Building",AH955,Data!AF952)))</f>
        <v>176.19743550000001</v>
      </c>
      <c r="P951">
        <f>IF(Transport!$H$4="Multi-unit Residential",Data!P952,IF(Transport!$H$4="Education",Data!AX952,IF(Transport!$H$4="Mixed-use Building",AI955,Data!AG952)))</f>
        <v>-37.736374249999997</v>
      </c>
    </row>
    <row r="952" spans="1:16" x14ac:dyDescent="0.55000000000000004">
      <c r="A952">
        <f>IF(Transport!$H$4="Multi-unit Residential",Data!A953,IF(Transport!$H$4="Education",Data!AI953,IF(Transport!$H$4="Mixed-use Building",T956,Data!R953)))</f>
        <v>197000</v>
      </c>
      <c r="B952" t="str">
        <f>IF(Transport!$H$4="Multi-unit Residential",Data!B953,IF(Transport!$H$4="Education",Data!AJ953,IF(Transport!$H$4="Mixed-use Building",U956,Data!S953)))</f>
        <v>Palm Beach North</v>
      </c>
      <c r="C952" t="str">
        <f>IF(Transport!$H$4="Multi-unit Residential",Data!C953,IF(Transport!$H$4="Education",Data!AK953,IF(Transport!$H$4="Mixed-use Building",V956,Data!T953)))</f>
        <v>New Zealand</v>
      </c>
      <c r="D952">
        <f>IF(Transport!$H$4="Multi-unit Residential",Data!D953,IF(Transport!$H$4="Education",Data!AL953,IF(Transport!$H$4="Mixed-use Building",W956,Data!U953)))</f>
        <v>0</v>
      </c>
      <c r="E952">
        <f>IF(Transport!$H$4="Multi-unit Residential",Data!E953,IF(Transport!$H$4="Education",Data!AM953,IF(Transport!$H$4="Mixed-use Building",X956,Data!V953)))</f>
        <v>0</v>
      </c>
      <c r="F952">
        <f>IF(Transport!$H$4="Multi-unit Residential",Data!F953,IF(Transport!$H$4="Education",Data!AN953,IF(Transport!$H$4="Mixed-use Building",Y956,Data!W953)))</f>
        <v>0</v>
      </c>
      <c r="G952">
        <f>IF(Transport!$H$4="Multi-unit Residential",Data!G953,IF(Transport!$H$4="Education",Data!AO953,IF(Transport!$H$4="Mixed-use Building",Z956,Data!X953)))</f>
        <v>0</v>
      </c>
      <c r="H952">
        <f>IF(Transport!$H$4="Multi-unit Residential",Data!H953,IF(Transport!$H$4="Education",Data!AP953,IF(Transport!$H$4="Mixed-use Building",AA956,Data!Y953)))</f>
        <v>1</v>
      </c>
      <c r="I952">
        <f>IF(Transport!$H$4="Multi-unit Residential",Data!I953,IF(Transport!$H$4="Education",Data!AQ953,IF(Transport!$H$4="Mixed-use Building",AB956,Data!Z953)))</f>
        <v>0</v>
      </c>
      <c r="J952">
        <f>IF(Transport!$H$4="Multi-unit Residential",Data!J953,IF(Transport!$H$4="Education",Data!AR953,IF(Transport!$H$4="Mixed-use Building",AC956,Data!AA953)))</f>
        <v>0</v>
      </c>
      <c r="K952">
        <f>IF(Transport!$H$4="Multi-unit Residential",Data!K953,IF(Transport!$H$4="Education",Data!AS953,IF(Transport!$H$4="Mixed-use Building",AD956,Data!AB953)))</f>
        <v>0</v>
      </c>
      <c r="L952">
        <f>IF(Transport!$H$4="Multi-unit Residential",Data!L953,IF(Transport!$H$4="Education",Data!AT953,IF(Transport!$H$4="Mixed-use Building",AE956,Data!AC953)))</f>
        <v>0</v>
      </c>
      <c r="M952">
        <f>IF(Transport!$H$4="Multi-unit Residential",Data!M953,IF(Transport!$H$4="Education",Data!AU953,IF(Transport!$H$4="Mixed-use Building",AF956,Data!AD953)))</f>
        <v>0.02</v>
      </c>
      <c r="N952">
        <f>IF(Transport!$H$4="Multi-unit Residential",Data!N953,IF(Transport!$H$4="Education",Data!AV953,IF(Transport!$H$4="Mixed-use Building",AG956,Data!AE953)))</f>
        <v>3.2399339323285199</v>
      </c>
      <c r="O952">
        <f>IF(Transport!$H$4="Multi-unit Residential",Data!O953,IF(Transport!$H$4="Education",Data!AW953,IF(Transport!$H$4="Mixed-use Building",AH956,Data!AF953)))</f>
        <v>176.2627841</v>
      </c>
      <c r="P952">
        <f>IF(Transport!$H$4="Multi-unit Residential",Data!P953,IF(Transport!$H$4="Education",Data!AX953,IF(Transport!$H$4="Mixed-use Building",AI956,Data!AG953)))</f>
        <v>-37.692843740000001</v>
      </c>
    </row>
    <row r="953" spans="1:16" x14ac:dyDescent="0.55000000000000004">
      <c r="A953">
        <f>IF(Transport!$H$4="Multi-unit Residential",Data!A954,IF(Transport!$H$4="Education",Data!AI954,IF(Transport!$H$4="Mixed-use Building",T957,Data!R954)))</f>
        <v>197100</v>
      </c>
      <c r="B953" t="str">
        <f>IF(Transport!$H$4="Multi-unit Residential",Data!B954,IF(Transport!$H$4="Education",Data!AJ954,IF(Transport!$H$4="Mixed-use Building",U957,Data!S954)))</f>
        <v>Palm Beach South-Gravatt</v>
      </c>
      <c r="C953" t="str">
        <f>IF(Transport!$H$4="Multi-unit Residential",Data!C954,IF(Transport!$H$4="Education",Data!AK954,IF(Transport!$H$4="Mixed-use Building",V957,Data!T954)))</f>
        <v>New Zealand</v>
      </c>
      <c r="D953">
        <f>IF(Transport!$H$4="Multi-unit Residential",Data!D954,IF(Transport!$H$4="Education",Data!AL954,IF(Transport!$H$4="Mixed-use Building",W957,Data!U954)))</f>
        <v>0</v>
      </c>
      <c r="E953">
        <f>IF(Transport!$H$4="Multi-unit Residential",Data!E954,IF(Transport!$H$4="Education",Data!AM954,IF(Transport!$H$4="Mixed-use Building",X957,Data!V954)))</f>
        <v>0.01</v>
      </c>
      <c r="F953">
        <f>IF(Transport!$H$4="Multi-unit Residential",Data!F954,IF(Transport!$H$4="Education",Data!AN954,IF(Transport!$H$4="Mixed-use Building",Y957,Data!W954)))</f>
        <v>0</v>
      </c>
      <c r="G953">
        <f>IF(Transport!$H$4="Multi-unit Residential",Data!G954,IF(Transport!$H$4="Education",Data!AO954,IF(Transport!$H$4="Mixed-use Building",Z957,Data!X954)))</f>
        <v>0</v>
      </c>
      <c r="H953">
        <f>IF(Transport!$H$4="Multi-unit Residential",Data!H954,IF(Transport!$H$4="Education",Data!AP954,IF(Transport!$H$4="Mixed-use Building",AA957,Data!Y954)))</f>
        <v>0.93</v>
      </c>
      <c r="I953">
        <f>IF(Transport!$H$4="Multi-unit Residential",Data!I954,IF(Transport!$H$4="Education",Data!AQ954,IF(Transport!$H$4="Mixed-use Building",AB957,Data!Z954)))</f>
        <v>0.01</v>
      </c>
      <c r="J953">
        <f>IF(Transport!$H$4="Multi-unit Residential",Data!J954,IF(Transport!$H$4="Education",Data!AR954,IF(Transport!$H$4="Mixed-use Building",AC957,Data!AA954)))</f>
        <v>0</v>
      </c>
      <c r="K953">
        <f>IF(Transport!$H$4="Multi-unit Residential",Data!K954,IF(Transport!$H$4="Education",Data!AS954,IF(Transport!$H$4="Mixed-use Building",AD957,Data!AB954)))</f>
        <v>0.01</v>
      </c>
      <c r="L953">
        <f>IF(Transport!$H$4="Multi-unit Residential",Data!L954,IF(Transport!$H$4="Education",Data!AT954,IF(Transport!$H$4="Mixed-use Building",AE957,Data!AC954)))</f>
        <v>0.04</v>
      </c>
      <c r="M953">
        <f>IF(Transport!$H$4="Multi-unit Residential",Data!M954,IF(Transport!$H$4="Education",Data!AU954,IF(Transport!$H$4="Mixed-use Building",AF957,Data!AD954)))</f>
        <v>0.02</v>
      </c>
      <c r="N953">
        <f>IF(Transport!$H$4="Multi-unit Residential",Data!N954,IF(Transport!$H$4="Education",Data!AV954,IF(Transport!$H$4="Mixed-use Building",AG957,Data!AE954)))</f>
        <v>5.4364587777252797</v>
      </c>
      <c r="O953">
        <f>IF(Transport!$H$4="Multi-unit Residential",Data!O954,IF(Transport!$H$4="Education",Data!AW954,IF(Transport!$H$4="Mixed-use Building",AH957,Data!AF954)))</f>
        <v>176.27636179999999</v>
      </c>
      <c r="P953">
        <f>IF(Transport!$H$4="Multi-unit Residential",Data!P954,IF(Transport!$H$4="Education",Data!AX954,IF(Transport!$H$4="Mixed-use Building",AI957,Data!AG954)))</f>
        <v>-37.698344310000003</v>
      </c>
    </row>
    <row r="954" spans="1:16" x14ac:dyDescent="0.55000000000000004">
      <c r="A954">
        <f>IF(Transport!$H$4="Multi-unit Residential",Data!A955,IF(Transport!$H$4="Education",Data!AI955,IF(Transport!$H$4="Mixed-use Building",T958,Data!R955)))</f>
        <v>197200</v>
      </c>
      <c r="B954" t="str">
        <f>IF(Transport!$H$4="Multi-unit Residential",Data!B955,IF(Transport!$H$4="Education",Data!AJ955,IF(Transport!$H$4="Mixed-use Building",U958,Data!S955)))</f>
        <v>Papamoa Beach North</v>
      </c>
      <c r="C954" t="str">
        <f>IF(Transport!$H$4="Multi-unit Residential",Data!C955,IF(Transport!$H$4="Education",Data!AK955,IF(Transport!$H$4="Mixed-use Building",V958,Data!T955)))</f>
        <v>New Zealand</v>
      </c>
      <c r="D954">
        <f>IF(Transport!$H$4="Multi-unit Residential",Data!D955,IF(Transport!$H$4="Education",Data!AL955,IF(Transport!$H$4="Mixed-use Building",W958,Data!U955)))</f>
        <v>0</v>
      </c>
      <c r="E954">
        <f>IF(Transport!$H$4="Multi-unit Residential",Data!E955,IF(Transport!$H$4="Education",Data!AM955,IF(Transport!$H$4="Mixed-use Building",X958,Data!V955)))</f>
        <v>0</v>
      </c>
      <c r="F954">
        <f>IF(Transport!$H$4="Multi-unit Residential",Data!F955,IF(Transport!$H$4="Education",Data!AN955,IF(Transport!$H$4="Mixed-use Building",Y958,Data!W955)))</f>
        <v>0</v>
      </c>
      <c r="G954">
        <f>IF(Transport!$H$4="Multi-unit Residential",Data!G955,IF(Transport!$H$4="Education",Data!AO955,IF(Transport!$H$4="Mixed-use Building",Z958,Data!X955)))</f>
        <v>0</v>
      </c>
      <c r="H954">
        <f>IF(Transport!$H$4="Multi-unit Residential",Data!H955,IF(Transport!$H$4="Education",Data!AP955,IF(Transport!$H$4="Mixed-use Building",AA958,Data!Y955)))</f>
        <v>0.86</v>
      </c>
      <c r="I954">
        <f>IF(Transport!$H$4="Multi-unit Residential",Data!I955,IF(Transport!$H$4="Education",Data!AQ955,IF(Transport!$H$4="Mixed-use Building",AB958,Data!Z955)))</f>
        <v>0</v>
      </c>
      <c r="J954">
        <f>IF(Transport!$H$4="Multi-unit Residential",Data!J955,IF(Transport!$H$4="Education",Data!AR955,IF(Transport!$H$4="Mixed-use Building",AC958,Data!AA955)))</f>
        <v>0</v>
      </c>
      <c r="K954">
        <f>IF(Transport!$H$4="Multi-unit Residential",Data!K955,IF(Transport!$H$4="Education",Data!AS955,IF(Transport!$H$4="Mixed-use Building",AD958,Data!AB955)))</f>
        <v>0</v>
      </c>
      <c r="L954">
        <f>IF(Transport!$H$4="Multi-unit Residential",Data!L955,IF(Transport!$H$4="Education",Data!AT955,IF(Transport!$H$4="Mixed-use Building",AE958,Data!AC955)))</f>
        <v>0.14000000000000001</v>
      </c>
      <c r="M954">
        <f>IF(Transport!$H$4="Multi-unit Residential",Data!M955,IF(Transport!$H$4="Education",Data!AU955,IF(Transport!$H$4="Mixed-use Building",AF958,Data!AD955)))</f>
        <v>0.02</v>
      </c>
      <c r="N954">
        <f>IF(Transport!$H$4="Multi-unit Residential",Data!N955,IF(Transport!$H$4="Education",Data!AV955,IF(Transport!$H$4="Mixed-use Building",AG958,Data!AE955)))</f>
        <v>1.1134696213267701</v>
      </c>
      <c r="O954">
        <f>IF(Transport!$H$4="Multi-unit Residential",Data!O955,IF(Transport!$H$4="Education",Data!AW955,IF(Transport!$H$4="Mixed-use Building",AH958,Data!AF955)))</f>
        <v>176.2953517</v>
      </c>
      <c r="P954">
        <f>IF(Transport!$H$4="Multi-unit Residential",Data!P955,IF(Transport!$H$4="Education",Data!AX955,IF(Transport!$H$4="Mixed-use Building",AI958,Data!AG955)))</f>
        <v>-37.702805699999999</v>
      </c>
    </row>
    <row r="955" spans="1:16" x14ac:dyDescent="0.55000000000000004">
      <c r="A955">
        <f>IF(Transport!$H$4="Multi-unit Residential",Data!A956,IF(Transport!$H$4="Education",Data!AI956,IF(Transport!$H$4="Mixed-use Building",T959,Data!R956)))</f>
        <v>197300</v>
      </c>
      <c r="B955" t="str">
        <f>IF(Transport!$H$4="Multi-unit Residential",Data!B956,IF(Transport!$H$4="Education",Data!AJ956,IF(Transport!$H$4="Mixed-use Building",U959,Data!S956)))</f>
        <v>Doncaster</v>
      </c>
      <c r="C955" t="str">
        <f>IF(Transport!$H$4="Multi-unit Residential",Data!C956,IF(Transport!$H$4="Education",Data!AK956,IF(Transport!$H$4="Mixed-use Building",V959,Data!T956)))</f>
        <v>New Zealand</v>
      </c>
      <c r="D955">
        <f>IF(Transport!$H$4="Multi-unit Residential",Data!D956,IF(Transport!$H$4="Education",Data!AL956,IF(Transport!$H$4="Mixed-use Building",W959,Data!U956)))</f>
        <v>0</v>
      </c>
      <c r="E955">
        <f>IF(Transport!$H$4="Multi-unit Residential",Data!E956,IF(Transport!$H$4="Education",Data!AM956,IF(Transport!$H$4="Mixed-use Building",X959,Data!V956)))</f>
        <v>0</v>
      </c>
      <c r="F955">
        <f>IF(Transport!$H$4="Multi-unit Residential",Data!F956,IF(Transport!$H$4="Education",Data!AN956,IF(Transport!$H$4="Mixed-use Building",Y959,Data!W956)))</f>
        <v>0</v>
      </c>
      <c r="G955">
        <f>IF(Transport!$H$4="Multi-unit Residential",Data!G956,IF(Transport!$H$4="Education",Data!AO956,IF(Transport!$H$4="Mixed-use Building",Z959,Data!X956)))</f>
        <v>0</v>
      </c>
      <c r="H955">
        <f>IF(Transport!$H$4="Multi-unit Residential",Data!H956,IF(Transport!$H$4="Education",Data!AP956,IF(Transport!$H$4="Mixed-use Building",AA959,Data!Y956)))</f>
        <v>0.97</v>
      </c>
      <c r="I955">
        <f>IF(Transport!$H$4="Multi-unit Residential",Data!I956,IF(Transport!$H$4="Education",Data!AQ956,IF(Transport!$H$4="Mixed-use Building",AB959,Data!Z956)))</f>
        <v>0.03</v>
      </c>
      <c r="J955">
        <f>IF(Transport!$H$4="Multi-unit Residential",Data!J956,IF(Transport!$H$4="Education",Data!AR956,IF(Transport!$H$4="Mixed-use Building",AC959,Data!AA956)))</f>
        <v>0</v>
      </c>
      <c r="K955">
        <f>IF(Transport!$H$4="Multi-unit Residential",Data!K956,IF(Transport!$H$4="Education",Data!AS956,IF(Transport!$H$4="Mixed-use Building",AD959,Data!AB956)))</f>
        <v>0</v>
      </c>
      <c r="L955">
        <f>IF(Transport!$H$4="Multi-unit Residential",Data!L956,IF(Transport!$H$4="Education",Data!AT956,IF(Transport!$H$4="Mixed-use Building",AE959,Data!AC956)))</f>
        <v>0</v>
      </c>
      <c r="M955">
        <f>IF(Transport!$H$4="Multi-unit Residential",Data!M956,IF(Transport!$H$4="Education",Data!AU956,IF(Transport!$H$4="Mixed-use Building",AF959,Data!AD956)))</f>
        <v>0.02</v>
      </c>
      <c r="N955">
        <f>IF(Transport!$H$4="Multi-unit Residential",Data!N956,IF(Transport!$H$4="Education",Data!AV956,IF(Transport!$H$4="Mixed-use Building",AG959,Data!AE956)))</f>
        <v>4.56891125821251</v>
      </c>
      <c r="O955">
        <f>IF(Transport!$H$4="Multi-unit Residential",Data!O956,IF(Transport!$H$4="Education",Data!AW956,IF(Transport!$H$4="Mixed-use Building",AH959,Data!AF956)))</f>
        <v>176.29447880000001</v>
      </c>
      <c r="P955">
        <f>IF(Transport!$H$4="Multi-unit Residential",Data!P956,IF(Transport!$H$4="Education",Data!AX956,IF(Transport!$H$4="Mixed-use Building",AI959,Data!AG956)))</f>
        <v>-37.71141386</v>
      </c>
    </row>
    <row r="956" spans="1:16" x14ac:dyDescent="0.55000000000000004">
      <c r="A956">
        <f>IF(Transport!$H$4="Multi-unit Residential",Data!A957,IF(Transport!$H$4="Education",Data!AI957,IF(Transport!$H$4="Mixed-use Building",T960,Data!R957)))</f>
        <v>197400</v>
      </c>
      <c r="B956" t="str">
        <f>IF(Transport!$H$4="Multi-unit Residential",Data!B957,IF(Transport!$H$4="Education",Data!AJ957,IF(Transport!$H$4="Mixed-use Building",U960,Data!S957)))</f>
        <v>Papamoa Beach South</v>
      </c>
      <c r="C956" t="str">
        <f>IF(Transport!$H$4="Multi-unit Residential",Data!C957,IF(Transport!$H$4="Education",Data!AK957,IF(Transport!$H$4="Mixed-use Building",V960,Data!T957)))</f>
        <v>New Zealand</v>
      </c>
      <c r="D956">
        <f>IF(Transport!$H$4="Multi-unit Residential",Data!D957,IF(Transport!$H$4="Education",Data!AL957,IF(Transport!$H$4="Mixed-use Building",W960,Data!U957)))</f>
        <v>0</v>
      </c>
      <c r="E956">
        <f>IF(Transport!$H$4="Multi-unit Residential",Data!E957,IF(Transport!$H$4="Education",Data!AM957,IF(Transport!$H$4="Mixed-use Building",X960,Data!V957)))</f>
        <v>0</v>
      </c>
      <c r="F956">
        <f>IF(Transport!$H$4="Multi-unit Residential",Data!F957,IF(Transport!$H$4="Education",Data!AN957,IF(Transport!$H$4="Mixed-use Building",Y960,Data!W957)))</f>
        <v>0</v>
      </c>
      <c r="G956">
        <f>IF(Transport!$H$4="Multi-unit Residential",Data!G957,IF(Transport!$H$4="Education",Data!AO957,IF(Transport!$H$4="Mixed-use Building",Z960,Data!X957)))</f>
        <v>0</v>
      </c>
      <c r="H956">
        <f>IF(Transport!$H$4="Multi-unit Residential",Data!H957,IF(Transport!$H$4="Education",Data!AP957,IF(Transport!$H$4="Mixed-use Building",AA960,Data!Y957)))</f>
        <v>0.88</v>
      </c>
      <c r="I956">
        <f>IF(Transport!$H$4="Multi-unit Residential",Data!I957,IF(Transport!$H$4="Education",Data!AQ957,IF(Transport!$H$4="Mixed-use Building",AB960,Data!Z957)))</f>
        <v>0</v>
      </c>
      <c r="J956">
        <f>IF(Transport!$H$4="Multi-unit Residential",Data!J957,IF(Transport!$H$4="Education",Data!AR957,IF(Transport!$H$4="Mixed-use Building",AC960,Data!AA957)))</f>
        <v>0</v>
      </c>
      <c r="K956">
        <f>IF(Transport!$H$4="Multi-unit Residential",Data!K957,IF(Transport!$H$4="Education",Data!AS957,IF(Transport!$H$4="Mixed-use Building",AD960,Data!AB957)))</f>
        <v>0</v>
      </c>
      <c r="L956">
        <f>IF(Transport!$H$4="Multi-unit Residential",Data!L957,IF(Transport!$H$4="Education",Data!AT957,IF(Transport!$H$4="Mixed-use Building",AE960,Data!AC957)))</f>
        <v>0.12</v>
      </c>
      <c r="M956">
        <f>IF(Transport!$H$4="Multi-unit Residential",Data!M957,IF(Transport!$H$4="Education",Data!AU957,IF(Transport!$H$4="Mixed-use Building",AF960,Data!AD957)))</f>
        <v>0.02</v>
      </c>
      <c r="N956">
        <f>IF(Transport!$H$4="Multi-unit Residential",Data!N957,IF(Transport!$H$4="Education",Data!AV957,IF(Transport!$H$4="Mixed-use Building",AG960,Data!AE957)))</f>
        <v>2.7410983569727501</v>
      </c>
      <c r="O956">
        <f>IF(Transport!$H$4="Multi-unit Residential",Data!O957,IF(Transport!$H$4="Education",Data!AW957,IF(Transport!$H$4="Mixed-use Building",AH960,Data!AF957)))</f>
        <v>176.31855359999901</v>
      </c>
      <c r="P956">
        <f>IF(Transport!$H$4="Multi-unit Residential",Data!P957,IF(Transport!$H$4="Education",Data!AX957,IF(Transport!$H$4="Mixed-use Building",AI960,Data!AG957)))</f>
        <v>-37.710103719999999</v>
      </c>
    </row>
    <row r="957" spans="1:16" x14ac:dyDescent="0.55000000000000004">
      <c r="A957">
        <f>IF(Transport!$H$4="Multi-unit Residential",Data!A958,IF(Transport!$H$4="Education",Data!AI958,IF(Transport!$H$4="Mixed-use Building",T961,Data!R958)))</f>
        <v>197500</v>
      </c>
      <c r="B957" t="str">
        <f>IF(Transport!$H$4="Multi-unit Residential",Data!B958,IF(Transport!$H$4="Education",Data!AJ958,IF(Transport!$H$4="Mixed-use Building",U961,Data!S958)))</f>
        <v>Motiti</v>
      </c>
      <c r="C957" t="str">
        <f>IF(Transport!$H$4="Multi-unit Residential",Data!C958,IF(Transport!$H$4="Education",Data!AK958,IF(Transport!$H$4="Mixed-use Building",V961,Data!T958)))</f>
        <v>New Zealand</v>
      </c>
      <c r="D957">
        <f>IF(Transport!$H$4="Multi-unit Residential",Data!D958,IF(Transport!$H$4="Education",Data!AL958,IF(Transport!$H$4="Mixed-use Building",W961,Data!U958)))</f>
        <v>0</v>
      </c>
      <c r="E957">
        <f>IF(Transport!$H$4="Multi-unit Residential",Data!E958,IF(Transport!$H$4="Education",Data!AM958,IF(Transport!$H$4="Mixed-use Building",X961,Data!V958)))</f>
        <v>0</v>
      </c>
      <c r="F957">
        <f>IF(Transport!$H$4="Multi-unit Residential",Data!F958,IF(Transport!$H$4="Education",Data!AN958,IF(Transport!$H$4="Mixed-use Building",Y961,Data!W958)))</f>
        <v>0</v>
      </c>
      <c r="G957">
        <f>IF(Transport!$H$4="Multi-unit Residential",Data!G958,IF(Transport!$H$4="Education",Data!AO958,IF(Transport!$H$4="Mixed-use Building",Z961,Data!X958)))</f>
        <v>0</v>
      </c>
      <c r="H957">
        <f>IF(Transport!$H$4="Multi-unit Residential",Data!H958,IF(Transport!$H$4="Education",Data!AP958,IF(Transport!$H$4="Mixed-use Building",AA961,Data!Y958)))</f>
        <v>0.83</v>
      </c>
      <c r="I957">
        <f>IF(Transport!$H$4="Multi-unit Residential",Data!I958,IF(Transport!$H$4="Education",Data!AQ958,IF(Transport!$H$4="Mixed-use Building",AB961,Data!Z958)))</f>
        <v>0</v>
      </c>
      <c r="J957">
        <f>IF(Transport!$H$4="Multi-unit Residential",Data!J958,IF(Transport!$H$4="Education",Data!AR958,IF(Transport!$H$4="Mixed-use Building",AC961,Data!AA958)))</f>
        <v>0</v>
      </c>
      <c r="K957">
        <f>IF(Transport!$H$4="Multi-unit Residential",Data!K958,IF(Transport!$H$4="Education",Data!AS958,IF(Transport!$H$4="Mixed-use Building",AD961,Data!AB958)))</f>
        <v>0</v>
      </c>
      <c r="L957">
        <f>IF(Transport!$H$4="Multi-unit Residential",Data!L958,IF(Transport!$H$4="Education",Data!AT958,IF(Transport!$H$4="Mixed-use Building",AE961,Data!AC958)))</f>
        <v>0.17</v>
      </c>
      <c r="M957">
        <f>IF(Transport!$H$4="Multi-unit Residential",Data!M958,IF(Transport!$H$4="Education",Data!AU958,IF(Transport!$H$4="Mixed-use Building",AF961,Data!AD958)))</f>
        <v>0.02</v>
      </c>
      <c r="N957">
        <f>IF(Transport!$H$4="Multi-unit Residential",Data!N958,IF(Transport!$H$4="Education",Data!AV958,IF(Transport!$H$4="Mixed-use Building",AG961,Data!AE958)))</f>
        <v>2.4403176265541999</v>
      </c>
      <c r="O957">
        <f>IF(Transport!$H$4="Multi-unit Residential",Data!O958,IF(Transport!$H$4="Education",Data!AW958,IF(Transport!$H$4="Mixed-use Building",AH961,Data!AF958)))</f>
        <v>176.34389999999999</v>
      </c>
      <c r="P957">
        <f>IF(Transport!$H$4="Multi-unit Residential",Data!P958,IF(Transport!$H$4="Education",Data!AX958,IF(Transport!$H$4="Mixed-use Building",AI961,Data!AG958)))</f>
        <v>-37.719006610000001</v>
      </c>
    </row>
    <row r="958" spans="1:16" x14ac:dyDescent="0.55000000000000004">
      <c r="A958">
        <f>IF(Transport!$H$4="Multi-unit Residential",Data!A959,IF(Transport!$H$4="Education",Data!AI959,IF(Transport!$H$4="Mixed-use Building",T962,Data!R959)))</f>
        <v>197600</v>
      </c>
      <c r="B958" t="str">
        <f>IF(Transport!$H$4="Multi-unit Residential",Data!B959,IF(Transport!$H$4="Education",Data!AJ959,IF(Transport!$H$4="Mixed-use Building",U962,Data!S959)))</f>
        <v xml:space="preserve">Wairakei </v>
      </c>
      <c r="C958" t="str">
        <f>IF(Transport!$H$4="Multi-unit Residential",Data!C959,IF(Transport!$H$4="Education",Data!AK959,IF(Transport!$H$4="Mixed-use Building",V962,Data!T959)))</f>
        <v>New Zealand</v>
      </c>
      <c r="D958">
        <f>IF(Transport!$H$4="Multi-unit Residential",Data!D959,IF(Transport!$H$4="Education",Data!AL959,IF(Transport!$H$4="Mixed-use Building",W962,Data!U959)))</f>
        <v>0</v>
      </c>
      <c r="E958">
        <f>IF(Transport!$H$4="Multi-unit Residential",Data!E959,IF(Transport!$H$4="Education",Data!AM959,IF(Transport!$H$4="Mixed-use Building",X962,Data!V959)))</f>
        <v>0</v>
      </c>
      <c r="F958">
        <f>IF(Transport!$H$4="Multi-unit Residential",Data!F959,IF(Transport!$H$4="Education",Data!AN959,IF(Transport!$H$4="Mixed-use Building",Y962,Data!W959)))</f>
        <v>0</v>
      </c>
      <c r="G958">
        <f>IF(Transport!$H$4="Multi-unit Residential",Data!G959,IF(Transport!$H$4="Education",Data!AO959,IF(Transport!$H$4="Mixed-use Building",Z962,Data!X959)))</f>
        <v>0</v>
      </c>
      <c r="H958">
        <f>IF(Transport!$H$4="Multi-unit Residential",Data!H959,IF(Transport!$H$4="Education",Data!AP959,IF(Transport!$H$4="Mixed-use Building",AA962,Data!Y959)))</f>
        <v>1</v>
      </c>
      <c r="I958">
        <f>IF(Transport!$H$4="Multi-unit Residential",Data!I959,IF(Transport!$H$4="Education",Data!AQ959,IF(Transport!$H$4="Mixed-use Building",AB962,Data!Z959)))</f>
        <v>0</v>
      </c>
      <c r="J958">
        <f>IF(Transport!$H$4="Multi-unit Residential",Data!J959,IF(Transport!$H$4="Education",Data!AR959,IF(Transport!$H$4="Mixed-use Building",AC962,Data!AA959)))</f>
        <v>0</v>
      </c>
      <c r="K958">
        <f>IF(Transport!$H$4="Multi-unit Residential",Data!K959,IF(Transport!$H$4="Education",Data!AS959,IF(Transport!$H$4="Mixed-use Building",AD962,Data!AB959)))</f>
        <v>0</v>
      </c>
      <c r="L958">
        <f>IF(Transport!$H$4="Multi-unit Residential",Data!L959,IF(Transport!$H$4="Education",Data!AT959,IF(Transport!$H$4="Mixed-use Building",AE962,Data!AC959)))</f>
        <v>0</v>
      </c>
      <c r="M958">
        <f>IF(Transport!$H$4="Multi-unit Residential",Data!M959,IF(Transport!$H$4="Education",Data!AU959,IF(Transport!$H$4="Mixed-use Building",AF962,Data!AD959)))</f>
        <v>0.02</v>
      </c>
      <c r="N958">
        <f>IF(Transport!$H$4="Multi-unit Residential",Data!N959,IF(Transport!$H$4="Education",Data!AV959,IF(Transport!$H$4="Mixed-use Building",AG962,Data!AE959)))</f>
        <v>7.0738993507847701</v>
      </c>
      <c r="O958">
        <f>IF(Transport!$H$4="Multi-unit Residential",Data!O959,IF(Transport!$H$4="Education",Data!AW959,IF(Transport!$H$4="Mixed-use Building",AH962,Data!AF959)))</f>
        <v>176.359044199999</v>
      </c>
      <c r="P958">
        <f>IF(Transport!$H$4="Multi-unit Residential",Data!P959,IF(Transport!$H$4="Education",Data!AX959,IF(Transport!$H$4="Mixed-use Building",AI962,Data!AG959)))</f>
        <v>-37.732983189999999</v>
      </c>
    </row>
    <row r="959" spans="1:16" x14ac:dyDescent="0.55000000000000004">
      <c r="A959">
        <f>IF(Transport!$H$4="Multi-unit Residential",Data!A960,IF(Transport!$H$4="Education",Data!AI960,IF(Transport!$H$4="Mixed-use Building",T963,Data!R960)))</f>
        <v>197700</v>
      </c>
      <c r="B959" t="str">
        <f>IF(Transport!$H$4="Multi-unit Residential",Data!B960,IF(Transport!$H$4="Education",Data!AJ960,IF(Transport!$H$4="Mixed-use Building",U963,Data!S960)))</f>
        <v>Tui Ridge</v>
      </c>
      <c r="C959" t="str">
        <f>IF(Transport!$H$4="Multi-unit Residential",Data!C960,IF(Transport!$H$4="Education",Data!AK960,IF(Transport!$H$4="Mixed-use Building",V963,Data!T960)))</f>
        <v>New Zealand</v>
      </c>
      <c r="D959">
        <f>IF(Transport!$H$4="Multi-unit Residential",Data!D960,IF(Transport!$H$4="Education",Data!AL960,IF(Transport!$H$4="Mixed-use Building",W963,Data!U960)))</f>
        <v>0</v>
      </c>
      <c r="E959">
        <f>IF(Transport!$H$4="Multi-unit Residential",Data!E960,IF(Transport!$H$4="Education",Data!AM960,IF(Transport!$H$4="Mixed-use Building",X963,Data!V960)))</f>
        <v>0</v>
      </c>
      <c r="F959">
        <f>IF(Transport!$H$4="Multi-unit Residential",Data!F960,IF(Transport!$H$4="Education",Data!AN960,IF(Transport!$H$4="Mixed-use Building",Y963,Data!W960)))</f>
        <v>0</v>
      </c>
      <c r="G959">
        <f>IF(Transport!$H$4="Multi-unit Residential",Data!G960,IF(Transport!$H$4="Education",Data!AO960,IF(Transport!$H$4="Mixed-use Building",Z963,Data!X960)))</f>
        <v>0</v>
      </c>
      <c r="H959">
        <f>IF(Transport!$H$4="Multi-unit Residential",Data!H960,IF(Transport!$H$4="Education",Data!AP960,IF(Transport!$H$4="Mixed-use Building",AA963,Data!Y960)))</f>
        <v>1</v>
      </c>
      <c r="I959">
        <f>IF(Transport!$H$4="Multi-unit Residential",Data!I960,IF(Transport!$H$4="Education",Data!AQ960,IF(Transport!$H$4="Mixed-use Building",AB963,Data!Z960)))</f>
        <v>0</v>
      </c>
      <c r="J959">
        <f>IF(Transport!$H$4="Multi-unit Residential",Data!J960,IF(Transport!$H$4="Education",Data!AR960,IF(Transport!$H$4="Mixed-use Building",AC963,Data!AA960)))</f>
        <v>0</v>
      </c>
      <c r="K959">
        <f>IF(Transport!$H$4="Multi-unit Residential",Data!K960,IF(Transport!$H$4="Education",Data!AS960,IF(Transport!$H$4="Mixed-use Building",AD963,Data!AB960)))</f>
        <v>0</v>
      </c>
      <c r="L959">
        <f>IF(Transport!$H$4="Multi-unit Residential",Data!L960,IF(Transport!$H$4="Education",Data!AT960,IF(Transport!$H$4="Mixed-use Building",AE963,Data!AC960)))</f>
        <v>0</v>
      </c>
      <c r="M959">
        <f>IF(Transport!$H$4="Multi-unit Residential",Data!M960,IF(Transport!$H$4="Education",Data!AU960,IF(Transport!$H$4="Mixed-use Building",AF963,Data!AD960)))</f>
        <v>0.02</v>
      </c>
      <c r="N959">
        <f>IF(Transport!$H$4="Multi-unit Residential",Data!N960,IF(Transport!$H$4="Education",Data!AV960,IF(Transport!$H$4="Mixed-use Building",AG963,Data!AE960)))</f>
        <v>6.14895614591157</v>
      </c>
      <c r="O959">
        <f>IF(Transport!$H$4="Multi-unit Residential",Data!O960,IF(Transport!$H$4="Education",Data!AW960,IF(Transport!$H$4="Mixed-use Building",AH963,Data!AF960)))</f>
        <v>176.1879533</v>
      </c>
      <c r="P959">
        <f>IF(Transport!$H$4="Multi-unit Residential",Data!P960,IF(Transport!$H$4="Education",Data!AX960,IF(Transport!$H$4="Mixed-use Building",AI963,Data!AG960)))</f>
        <v>-38.004666610000001</v>
      </c>
    </row>
    <row r="960" spans="1:16" x14ac:dyDescent="0.55000000000000004">
      <c r="A960">
        <f>IF(Transport!$H$4="Multi-unit Residential",Data!A961,IF(Transport!$H$4="Education",Data!AI961,IF(Transport!$H$4="Mixed-use Building",T964,Data!R961)))</f>
        <v>197800</v>
      </c>
      <c r="B960" t="str">
        <f>IF(Transport!$H$4="Multi-unit Residential",Data!B961,IF(Transport!$H$4="Education",Data!AJ961,IF(Transport!$H$4="Mixed-use Building",U964,Data!S961)))</f>
        <v>Arahiwi</v>
      </c>
      <c r="C960" t="str">
        <f>IF(Transport!$H$4="Multi-unit Residential",Data!C961,IF(Transport!$H$4="Education",Data!AK961,IF(Transport!$H$4="Mixed-use Building",V964,Data!T961)))</f>
        <v>New Zealand</v>
      </c>
      <c r="D960" t="str">
        <f>IF(Transport!$H$4="Multi-unit Residential",Data!D961,IF(Transport!$H$4="Education",Data!AL961,IF(Transport!$H$4="Mixed-use Building",W964,Data!U961)))</f>
        <v>?</v>
      </c>
      <c r="E960" t="str">
        <f>IF(Transport!$H$4="Multi-unit Residential",Data!E961,IF(Transport!$H$4="Education",Data!AM961,IF(Transport!$H$4="Mixed-use Building",X964,Data!V961)))</f>
        <v>?</v>
      </c>
      <c r="F960" t="str">
        <f>IF(Transport!$H$4="Multi-unit Residential",Data!F961,IF(Transport!$H$4="Education",Data!AN961,IF(Transport!$H$4="Mixed-use Building",Y964,Data!W961)))</f>
        <v>?</v>
      </c>
      <c r="G960">
        <f>IF(Transport!$H$4="Multi-unit Residential",Data!G961,IF(Transport!$H$4="Education",Data!AO961,IF(Transport!$H$4="Mixed-use Building",Z964,Data!X961)))</f>
        <v>0</v>
      </c>
      <c r="H960" t="str">
        <f>IF(Transport!$H$4="Multi-unit Residential",Data!H961,IF(Transport!$H$4="Education",Data!AP961,IF(Transport!$H$4="Mixed-use Building",AA964,Data!Y961)))</f>
        <v>?</v>
      </c>
      <c r="I960" t="str">
        <f>IF(Transport!$H$4="Multi-unit Residential",Data!I961,IF(Transport!$H$4="Education",Data!AQ961,IF(Transport!$H$4="Mixed-use Building",AB964,Data!Z961)))</f>
        <v>?</v>
      </c>
      <c r="J960">
        <f>IF(Transport!$H$4="Multi-unit Residential",Data!J961,IF(Transport!$H$4="Education",Data!AR961,IF(Transport!$H$4="Mixed-use Building",AC964,Data!AA961)))</f>
        <v>0</v>
      </c>
      <c r="K960" t="str">
        <f>IF(Transport!$H$4="Multi-unit Residential",Data!K961,IF(Transport!$H$4="Education",Data!AS961,IF(Transport!$H$4="Mixed-use Building",AD964,Data!AB961)))</f>
        <v>?</v>
      </c>
      <c r="L960" t="str">
        <f>IF(Transport!$H$4="Multi-unit Residential",Data!L961,IF(Transport!$H$4="Education",Data!AT961,IF(Transport!$H$4="Mixed-use Building",AE964,Data!AC961)))</f>
        <v>?</v>
      </c>
      <c r="M960">
        <f>IF(Transport!$H$4="Multi-unit Residential",Data!M961,IF(Transport!$H$4="Education",Data!AU961,IF(Transport!$H$4="Mixed-use Building",AF964,Data!AD961)))</f>
        <v>0.02</v>
      </c>
      <c r="N960" t="str">
        <f>IF(Transport!$H$4="Multi-unit Residential",Data!N961,IF(Transport!$H$4="Education",Data!AV961,IF(Transport!$H$4="Mixed-use Building",AG964,Data!AE961)))</f>
        <v>?</v>
      </c>
      <c r="O960">
        <f>IF(Transport!$H$4="Multi-unit Residential",Data!O961,IF(Transport!$H$4="Education",Data!AW961,IF(Transport!$H$4="Mixed-use Building",AH964,Data!AF961)))</f>
        <v>176.0476779</v>
      </c>
      <c r="P960">
        <f>IF(Transport!$H$4="Multi-unit Residential",Data!P961,IF(Transport!$H$4="Education",Data!AX961,IF(Transport!$H$4="Mixed-use Building",AI964,Data!AG961)))</f>
        <v>-38.112993709999998</v>
      </c>
    </row>
    <row r="961" spans="1:16" x14ac:dyDescent="0.55000000000000004">
      <c r="A961">
        <f>IF(Transport!$H$4="Multi-unit Residential",Data!A962,IF(Transport!$H$4="Education",Data!AI962,IF(Transport!$H$4="Mixed-use Building",T965,Data!R962)))</f>
        <v>197900</v>
      </c>
      <c r="B961" t="str">
        <f>IF(Transport!$H$4="Multi-unit Residential",Data!B962,IF(Transport!$H$4="Education",Data!AJ962,IF(Transport!$H$4="Mixed-use Building",U965,Data!S962)))</f>
        <v>Ngongotaha Valley</v>
      </c>
      <c r="C961" t="str">
        <f>IF(Transport!$H$4="Multi-unit Residential",Data!C962,IF(Transport!$H$4="Education",Data!AK962,IF(Transport!$H$4="Mixed-use Building",V965,Data!T962)))</f>
        <v>New Zealand</v>
      </c>
      <c r="D961">
        <f>IF(Transport!$H$4="Multi-unit Residential",Data!D962,IF(Transport!$H$4="Education",Data!AL962,IF(Transport!$H$4="Mixed-use Building",W965,Data!U962)))</f>
        <v>0</v>
      </c>
      <c r="E961">
        <f>IF(Transport!$H$4="Multi-unit Residential",Data!E962,IF(Transport!$H$4="Education",Data!AM962,IF(Transport!$H$4="Mixed-use Building",X965,Data!V962)))</f>
        <v>0</v>
      </c>
      <c r="F961">
        <f>IF(Transport!$H$4="Multi-unit Residential",Data!F962,IF(Transport!$H$4="Education",Data!AN962,IF(Transport!$H$4="Mixed-use Building",Y965,Data!W962)))</f>
        <v>0</v>
      </c>
      <c r="G961">
        <f>IF(Transport!$H$4="Multi-unit Residential",Data!G962,IF(Transport!$H$4="Education",Data!AO962,IF(Transport!$H$4="Mixed-use Building",Z965,Data!X962)))</f>
        <v>0</v>
      </c>
      <c r="H961">
        <f>IF(Transport!$H$4="Multi-unit Residential",Data!H962,IF(Transport!$H$4="Education",Data!AP962,IF(Transport!$H$4="Mixed-use Building",AA965,Data!Y962)))</f>
        <v>0.89</v>
      </c>
      <c r="I961">
        <f>IF(Transport!$H$4="Multi-unit Residential",Data!I962,IF(Transport!$H$4="Education",Data!AQ962,IF(Transport!$H$4="Mixed-use Building",AB965,Data!Z962)))</f>
        <v>0</v>
      </c>
      <c r="J961">
        <f>IF(Transport!$H$4="Multi-unit Residential",Data!J962,IF(Transport!$H$4="Education",Data!AR962,IF(Transport!$H$4="Mixed-use Building",AC965,Data!AA962)))</f>
        <v>0</v>
      </c>
      <c r="K961">
        <f>IF(Transport!$H$4="Multi-unit Residential",Data!K962,IF(Transport!$H$4="Education",Data!AS962,IF(Transport!$H$4="Mixed-use Building",AD965,Data!AB962)))</f>
        <v>0</v>
      </c>
      <c r="L961">
        <f>IF(Transport!$H$4="Multi-unit Residential",Data!L962,IF(Transport!$H$4="Education",Data!AT962,IF(Transport!$H$4="Mixed-use Building",AE965,Data!AC962)))</f>
        <v>0.11</v>
      </c>
      <c r="M961">
        <f>IF(Transport!$H$4="Multi-unit Residential",Data!M962,IF(Transport!$H$4="Education",Data!AU962,IF(Transport!$H$4="Mixed-use Building",AF965,Data!AD962)))</f>
        <v>0.02</v>
      </c>
      <c r="N961">
        <f>IF(Transport!$H$4="Multi-unit Residential",Data!N962,IF(Transport!$H$4="Education",Data!AV962,IF(Transport!$H$4="Mixed-use Building",AG965,Data!AE962)))</f>
        <v>4.4238851815729801</v>
      </c>
      <c r="O961">
        <f>IF(Transport!$H$4="Multi-unit Residential",Data!O962,IF(Transport!$H$4="Education",Data!AW962,IF(Transport!$H$4="Mixed-use Building",AH965,Data!AF962)))</f>
        <v>176.15742499999999</v>
      </c>
      <c r="P961">
        <f>IF(Transport!$H$4="Multi-unit Residential",Data!P962,IF(Transport!$H$4="Education",Data!AX962,IF(Transport!$H$4="Mixed-use Building",AI965,Data!AG962)))</f>
        <v>-38.14347351</v>
      </c>
    </row>
    <row r="962" spans="1:16" x14ac:dyDescent="0.55000000000000004">
      <c r="A962">
        <f>IF(Transport!$H$4="Multi-unit Residential",Data!A963,IF(Transport!$H$4="Education",Data!AI963,IF(Transport!$H$4="Mixed-use Building",T966,Data!R963)))</f>
        <v>198000</v>
      </c>
      <c r="B962" t="str">
        <f>IF(Transport!$H$4="Multi-unit Residential",Data!B963,IF(Transport!$H$4="Education",Data!AJ963,IF(Transport!$H$4="Mixed-use Building",U966,Data!S963)))</f>
        <v>Hamurana</v>
      </c>
      <c r="C962" t="str">
        <f>IF(Transport!$H$4="Multi-unit Residential",Data!C963,IF(Transport!$H$4="Education",Data!AK963,IF(Transport!$H$4="Mixed-use Building",V966,Data!T963)))</f>
        <v>New Zealand</v>
      </c>
      <c r="D962">
        <f>IF(Transport!$H$4="Multi-unit Residential",Data!D963,IF(Transport!$H$4="Education",Data!AL963,IF(Transport!$H$4="Mixed-use Building",W966,Data!U963)))</f>
        <v>0</v>
      </c>
      <c r="E962">
        <f>IF(Transport!$H$4="Multi-unit Residential",Data!E963,IF(Transport!$H$4="Education",Data!AM963,IF(Transport!$H$4="Mixed-use Building",X966,Data!V963)))</f>
        <v>0</v>
      </c>
      <c r="F962">
        <f>IF(Transport!$H$4="Multi-unit Residential",Data!F963,IF(Transport!$H$4="Education",Data!AN963,IF(Transport!$H$4="Mixed-use Building",Y966,Data!W963)))</f>
        <v>0</v>
      </c>
      <c r="G962">
        <f>IF(Transport!$H$4="Multi-unit Residential",Data!G963,IF(Transport!$H$4="Education",Data!AO963,IF(Transport!$H$4="Mixed-use Building",Z966,Data!X963)))</f>
        <v>0</v>
      </c>
      <c r="H962">
        <f>IF(Transport!$H$4="Multi-unit Residential",Data!H963,IF(Transport!$H$4="Education",Data!AP963,IF(Transport!$H$4="Mixed-use Building",AA966,Data!Y963)))</f>
        <v>1</v>
      </c>
      <c r="I962">
        <f>IF(Transport!$H$4="Multi-unit Residential",Data!I963,IF(Transport!$H$4="Education",Data!AQ963,IF(Transport!$H$4="Mixed-use Building",AB966,Data!Z963)))</f>
        <v>0</v>
      </c>
      <c r="J962">
        <f>IF(Transport!$H$4="Multi-unit Residential",Data!J963,IF(Transport!$H$4="Education",Data!AR963,IF(Transport!$H$4="Mixed-use Building",AC966,Data!AA963)))</f>
        <v>0</v>
      </c>
      <c r="K962">
        <f>IF(Transport!$H$4="Multi-unit Residential",Data!K963,IF(Transport!$H$4="Education",Data!AS963,IF(Transport!$H$4="Mixed-use Building",AD966,Data!AB963)))</f>
        <v>0</v>
      </c>
      <c r="L962">
        <f>IF(Transport!$H$4="Multi-unit Residential",Data!L963,IF(Transport!$H$4="Education",Data!AT963,IF(Transport!$H$4="Mixed-use Building",AE966,Data!AC963)))</f>
        <v>0</v>
      </c>
      <c r="M962">
        <f>IF(Transport!$H$4="Multi-unit Residential",Data!M963,IF(Transport!$H$4="Education",Data!AU963,IF(Transport!$H$4="Mixed-use Building",AF966,Data!AD963)))</f>
        <v>0.02</v>
      </c>
      <c r="N962" t="str">
        <f>IF(Transport!$H$4="Multi-unit Residential",Data!N963,IF(Transport!$H$4="Education",Data!AV963,IF(Transport!$H$4="Mixed-use Building",AG966,Data!AE963)))</f>
        <v>?</v>
      </c>
      <c r="O962">
        <f>IF(Transport!$H$4="Multi-unit Residential",Data!O963,IF(Transport!$H$4="Education",Data!AW963,IF(Transport!$H$4="Mixed-use Building",AH966,Data!AF963)))</f>
        <v>176.2509833</v>
      </c>
      <c r="P962">
        <f>IF(Transport!$H$4="Multi-unit Residential",Data!P963,IF(Transport!$H$4="Education",Data!AX963,IF(Transport!$H$4="Mixed-use Building",AI966,Data!AG963)))</f>
        <v>-38.030313390000003</v>
      </c>
    </row>
    <row r="963" spans="1:16" x14ac:dyDescent="0.55000000000000004">
      <c r="A963">
        <f>IF(Transport!$H$4="Multi-unit Residential",Data!A964,IF(Transport!$H$4="Education",Data!AI964,IF(Transport!$H$4="Mixed-use Building",T967,Data!R964)))</f>
        <v>198100</v>
      </c>
      <c r="B963" t="str">
        <f>IF(Transport!$H$4="Multi-unit Residential",Data!B964,IF(Transport!$H$4="Education",Data!AJ964,IF(Transport!$H$4="Mixed-use Building",U967,Data!S964)))</f>
        <v>Ngongotaha East</v>
      </c>
      <c r="C963" t="str">
        <f>IF(Transport!$H$4="Multi-unit Residential",Data!C964,IF(Transport!$H$4="Education",Data!AK964,IF(Transport!$H$4="Mixed-use Building",V967,Data!T964)))</f>
        <v>New Zealand</v>
      </c>
      <c r="D963">
        <f>IF(Transport!$H$4="Multi-unit Residential",Data!D964,IF(Transport!$H$4="Education",Data!AL964,IF(Transport!$H$4="Mixed-use Building",W967,Data!U964)))</f>
        <v>0</v>
      </c>
      <c r="E963">
        <f>IF(Transport!$H$4="Multi-unit Residential",Data!E964,IF(Transport!$H$4="Education",Data!AM964,IF(Transport!$H$4="Mixed-use Building",X967,Data!V964)))</f>
        <v>0</v>
      </c>
      <c r="F963">
        <f>IF(Transport!$H$4="Multi-unit Residential",Data!F964,IF(Transport!$H$4="Education",Data!AN964,IF(Transport!$H$4="Mixed-use Building",Y967,Data!W964)))</f>
        <v>0</v>
      </c>
      <c r="G963">
        <f>IF(Transport!$H$4="Multi-unit Residential",Data!G964,IF(Transport!$H$4="Education",Data!AO964,IF(Transport!$H$4="Mixed-use Building",Z967,Data!X964)))</f>
        <v>0</v>
      </c>
      <c r="H963">
        <f>IF(Transport!$H$4="Multi-unit Residential",Data!H964,IF(Transport!$H$4="Education",Data!AP964,IF(Transport!$H$4="Mixed-use Building",AA967,Data!Y964)))</f>
        <v>0.88</v>
      </c>
      <c r="I963">
        <f>IF(Transport!$H$4="Multi-unit Residential",Data!I964,IF(Transport!$H$4="Education",Data!AQ964,IF(Transport!$H$4="Mixed-use Building",AB967,Data!Z964)))</f>
        <v>0</v>
      </c>
      <c r="J963">
        <f>IF(Transport!$H$4="Multi-unit Residential",Data!J964,IF(Transport!$H$4="Education",Data!AR964,IF(Transport!$H$4="Mixed-use Building",AC967,Data!AA964)))</f>
        <v>0</v>
      </c>
      <c r="K963">
        <f>IF(Transport!$H$4="Multi-unit Residential",Data!K964,IF(Transport!$H$4="Education",Data!AS964,IF(Transport!$H$4="Mixed-use Building",AD967,Data!AB964)))</f>
        <v>0</v>
      </c>
      <c r="L963">
        <f>IF(Transport!$H$4="Multi-unit Residential",Data!L964,IF(Transport!$H$4="Education",Data!AT964,IF(Transport!$H$4="Mixed-use Building",AE967,Data!AC964)))</f>
        <v>0.12</v>
      </c>
      <c r="M963">
        <f>IF(Transport!$H$4="Multi-unit Residential",Data!M964,IF(Transport!$H$4="Education",Data!AU964,IF(Transport!$H$4="Mixed-use Building",AF967,Data!AD964)))</f>
        <v>0.02</v>
      </c>
      <c r="N963">
        <f>IF(Transport!$H$4="Multi-unit Residential",Data!N964,IF(Transport!$H$4="Education",Data!AV964,IF(Transport!$H$4="Mixed-use Building",AG967,Data!AE964)))</f>
        <v>2.7869625601532499</v>
      </c>
      <c r="O963">
        <f>IF(Transport!$H$4="Multi-unit Residential",Data!O964,IF(Transport!$H$4="Education",Data!AW964,IF(Transport!$H$4="Mixed-use Building",AH967,Data!AF964)))</f>
        <v>176.21388400000001</v>
      </c>
      <c r="P963">
        <f>IF(Transport!$H$4="Multi-unit Residential",Data!P964,IF(Transport!$H$4="Education",Data!AX964,IF(Transport!$H$4="Mixed-use Building",AI967,Data!AG964)))</f>
        <v>-38.062835509999999</v>
      </c>
    </row>
    <row r="964" spans="1:16" x14ac:dyDescent="0.55000000000000004">
      <c r="A964">
        <f>IF(Transport!$H$4="Multi-unit Residential",Data!A965,IF(Transport!$H$4="Education",Data!AI965,IF(Transport!$H$4="Mixed-use Building",T968,Data!R965)))</f>
        <v>198200</v>
      </c>
      <c r="B964" t="str">
        <f>IF(Transport!$H$4="Multi-unit Residential",Data!B965,IF(Transport!$H$4="Education",Data!AJ965,IF(Transport!$H$4="Mixed-use Building",U968,Data!S965)))</f>
        <v>Ngongotaha West</v>
      </c>
      <c r="C964" t="str">
        <f>IF(Transport!$H$4="Multi-unit Residential",Data!C965,IF(Transport!$H$4="Education",Data!AK965,IF(Transport!$H$4="Mixed-use Building",V968,Data!T965)))</f>
        <v>New Zealand</v>
      </c>
      <c r="D964">
        <f>IF(Transport!$H$4="Multi-unit Residential",Data!D965,IF(Transport!$H$4="Education",Data!AL965,IF(Transport!$H$4="Mixed-use Building",W968,Data!U965)))</f>
        <v>0</v>
      </c>
      <c r="E964">
        <f>IF(Transport!$H$4="Multi-unit Residential",Data!E965,IF(Transport!$H$4="Education",Data!AM965,IF(Transport!$H$4="Mixed-use Building",X968,Data!V965)))</f>
        <v>0</v>
      </c>
      <c r="F964">
        <f>IF(Transport!$H$4="Multi-unit Residential",Data!F965,IF(Transport!$H$4="Education",Data!AN965,IF(Transport!$H$4="Mixed-use Building",Y968,Data!W965)))</f>
        <v>0</v>
      </c>
      <c r="G964">
        <f>IF(Transport!$H$4="Multi-unit Residential",Data!G965,IF(Transport!$H$4="Education",Data!AO965,IF(Transport!$H$4="Mixed-use Building",Z968,Data!X965)))</f>
        <v>0</v>
      </c>
      <c r="H964">
        <f>IF(Transport!$H$4="Multi-unit Residential",Data!H965,IF(Transport!$H$4="Education",Data!AP965,IF(Transport!$H$4="Mixed-use Building",AA968,Data!Y965)))</f>
        <v>1</v>
      </c>
      <c r="I964">
        <f>IF(Transport!$H$4="Multi-unit Residential",Data!I965,IF(Transport!$H$4="Education",Data!AQ965,IF(Transport!$H$4="Mixed-use Building",AB968,Data!Z965)))</f>
        <v>0</v>
      </c>
      <c r="J964">
        <f>IF(Transport!$H$4="Multi-unit Residential",Data!J965,IF(Transport!$H$4="Education",Data!AR965,IF(Transport!$H$4="Mixed-use Building",AC968,Data!AA965)))</f>
        <v>0</v>
      </c>
      <c r="K964">
        <f>IF(Transport!$H$4="Multi-unit Residential",Data!K965,IF(Transport!$H$4="Education",Data!AS965,IF(Transport!$H$4="Mixed-use Building",AD968,Data!AB965)))</f>
        <v>0</v>
      </c>
      <c r="L964">
        <f>IF(Transport!$H$4="Multi-unit Residential",Data!L965,IF(Transport!$H$4="Education",Data!AT965,IF(Transport!$H$4="Mixed-use Building",AE968,Data!AC965)))</f>
        <v>0</v>
      </c>
      <c r="M964">
        <f>IF(Transport!$H$4="Multi-unit Residential",Data!M965,IF(Transport!$H$4="Education",Data!AU965,IF(Transport!$H$4="Mixed-use Building",AF968,Data!AD965)))</f>
        <v>0.02</v>
      </c>
      <c r="N964">
        <f>IF(Transport!$H$4="Multi-unit Residential",Data!N965,IF(Transport!$H$4="Education",Data!AV965,IF(Transport!$H$4="Mixed-use Building",AG968,Data!AE965)))</f>
        <v>2.89473749222029</v>
      </c>
      <c r="O964">
        <f>IF(Transport!$H$4="Multi-unit Residential",Data!O965,IF(Transport!$H$4="Education",Data!AW965,IF(Transport!$H$4="Mixed-use Building",AH968,Data!AF965)))</f>
        <v>176.20454380000001</v>
      </c>
      <c r="P964">
        <f>IF(Transport!$H$4="Multi-unit Residential",Data!P965,IF(Transport!$H$4="Education",Data!AX965,IF(Transport!$H$4="Mixed-use Building",AI968,Data!AG965)))</f>
        <v>-38.079077009999999</v>
      </c>
    </row>
    <row r="965" spans="1:16" x14ac:dyDescent="0.55000000000000004">
      <c r="A965">
        <f>IF(Transport!$H$4="Multi-unit Residential",Data!A966,IF(Transport!$H$4="Education",Data!AI966,IF(Transport!$H$4="Mixed-use Building",T969,Data!R966)))</f>
        <v>198400</v>
      </c>
      <c r="B965" t="str">
        <f>IF(Transport!$H$4="Multi-unit Residential",Data!B966,IF(Transport!$H$4="Education",Data!AJ966,IF(Transport!$H$4="Mixed-use Building",U969,Data!S966)))</f>
        <v>Ngongotaha South</v>
      </c>
      <c r="C965" t="str">
        <f>IF(Transport!$H$4="Multi-unit Residential",Data!C966,IF(Transport!$H$4="Education",Data!AK966,IF(Transport!$H$4="Mixed-use Building",V969,Data!T966)))</f>
        <v>New Zealand</v>
      </c>
      <c r="D965">
        <f>IF(Transport!$H$4="Multi-unit Residential",Data!D966,IF(Transport!$H$4="Education",Data!AL966,IF(Transport!$H$4="Mixed-use Building",W969,Data!U966)))</f>
        <v>0</v>
      </c>
      <c r="E965">
        <f>IF(Transport!$H$4="Multi-unit Residential",Data!E966,IF(Transport!$H$4="Education",Data!AM966,IF(Transport!$H$4="Mixed-use Building",X969,Data!V966)))</f>
        <v>0</v>
      </c>
      <c r="F965">
        <f>IF(Transport!$H$4="Multi-unit Residential",Data!F966,IF(Transport!$H$4="Education",Data!AN966,IF(Transport!$H$4="Mixed-use Building",Y969,Data!W966)))</f>
        <v>0</v>
      </c>
      <c r="G965">
        <f>IF(Transport!$H$4="Multi-unit Residential",Data!G966,IF(Transport!$H$4="Education",Data!AO966,IF(Transport!$H$4="Mixed-use Building",Z969,Data!X966)))</f>
        <v>0</v>
      </c>
      <c r="H965">
        <f>IF(Transport!$H$4="Multi-unit Residential",Data!H966,IF(Transport!$H$4="Education",Data!AP966,IF(Transport!$H$4="Mixed-use Building",AA969,Data!Y966)))</f>
        <v>0.93</v>
      </c>
      <c r="I965">
        <f>IF(Transport!$H$4="Multi-unit Residential",Data!I966,IF(Transport!$H$4="Education",Data!AQ966,IF(Transport!$H$4="Mixed-use Building",AB969,Data!Z966)))</f>
        <v>0.05</v>
      </c>
      <c r="J965">
        <f>IF(Transport!$H$4="Multi-unit Residential",Data!J966,IF(Transport!$H$4="Education",Data!AR966,IF(Transport!$H$4="Mixed-use Building",AC969,Data!AA966)))</f>
        <v>0</v>
      </c>
      <c r="K965">
        <f>IF(Transport!$H$4="Multi-unit Residential",Data!K966,IF(Transport!$H$4="Education",Data!AS966,IF(Transport!$H$4="Mixed-use Building",AD969,Data!AB966)))</f>
        <v>0</v>
      </c>
      <c r="L965">
        <f>IF(Transport!$H$4="Multi-unit Residential",Data!L966,IF(Transport!$H$4="Education",Data!AT966,IF(Transport!$H$4="Mixed-use Building",AE969,Data!AC966)))</f>
        <v>0.02</v>
      </c>
      <c r="M965">
        <f>IF(Transport!$H$4="Multi-unit Residential",Data!M966,IF(Transport!$H$4="Education",Data!AU966,IF(Transport!$H$4="Mixed-use Building",AF969,Data!AD966)))</f>
        <v>0.02</v>
      </c>
      <c r="N965">
        <f>IF(Transport!$H$4="Multi-unit Residential",Data!N966,IF(Transport!$H$4="Education",Data!AV966,IF(Transport!$H$4="Mixed-use Building",AG969,Data!AE966)))</f>
        <v>5.14953767167429</v>
      </c>
      <c r="O965">
        <f>IF(Transport!$H$4="Multi-unit Residential",Data!O966,IF(Transport!$H$4="Education",Data!AW966,IF(Transport!$H$4="Mixed-use Building",AH969,Data!AF966)))</f>
        <v>176.21341759999899</v>
      </c>
      <c r="P965">
        <f>IF(Transport!$H$4="Multi-unit Residential",Data!P966,IF(Transport!$H$4="Education",Data!AX966,IF(Transport!$H$4="Mixed-use Building",AI969,Data!AG966)))</f>
        <v>-38.09960701</v>
      </c>
    </row>
    <row r="966" spans="1:16" x14ac:dyDescent="0.55000000000000004">
      <c r="A966">
        <f>IF(Transport!$H$4="Multi-unit Residential",Data!A967,IF(Transport!$H$4="Education",Data!AI967,IF(Transport!$H$4="Mixed-use Building",T970,Data!R967)))</f>
        <v>198500</v>
      </c>
      <c r="B966" t="str">
        <f>IF(Transport!$H$4="Multi-unit Residential",Data!B967,IF(Transport!$H$4="Education",Data!AJ967,IF(Transport!$H$4="Mixed-use Building",U970,Data!S967)))</f>
        <v>Selwyn Heights</v>
      </c>
      <c r="C966" t="str">
        <f>IF(Transport!$H$4="Multi-unit Residential",Data!C967,IF(Transport!$H$4="Education",Data!AK967,IF(Transport!$H$4="Mixed-use Building",V970,Data!T967)))</f>
        <v>New Zealand</v>
      </c>
      <c r="D966">
        <f>IF(Transport!$H$4="Multi-unit Residential",Data!D967,IF(Transport!$H$4="Education",Data!AL967,IF(Transport!$H$4="Mixed-use Building",W970,Data!U967)))</f>
        <v>0</v>
      </c>
      <c r="E966">
        <f>IF(Transport!$H$4="Multi-unit Residential",Data!E967,IF(Transport!$H$4="Education",Data!AM967,IF(Transport!$H$4="Mixed-use Building",X970,Data!V967)))</f>
        <v>0</v>
      </c>
      <c r="F966">
        <f>IF(Transport!$H$4="Multi-unit Residential",Data!F967,IF(Transport!$H$4="Education",Data!AN967,IF(Transport!$H$4="Mixed-use Building",Y970,Data!W967)))</f>
        <v>0</v>
      </c>
      <c r="G966">
        <f>IF(Transport!$H$4="Multi-unit Residential",Data!G967,IF(Transport!$H$4="Education",Data!AO967,IF(Transport!$H$4="Mixed-use Building",Z970,Data!X967)))</f>
        <v>0</v>
      </c>
      <c r="H966">
        <f>IF(Transport!$H$4="Multi-unit Residential",Data!H967,IF(Transport!$H$4="Education",Data!AP967,IF(Transport!$H$4="Mixed-use Building",AA970,Data!Y967)))</f>
        <v>1</v>
      </c>
      <c r="I966">
        <f>IF(Transport!$H$4="Multi-unit Residential",Data!I967,IF(Transport!$H$4="Education",Data!AQ967,IF(Transport!$H$4="Mixed-use Building",AB970,Data!Z967)))</f>
        <v>0</v>
      </c>
      <c r="J966">
        <f>IF(Transport!$H$4="Multi-unit Residential",Data!J967,IF(Transport!$H$4="Education",Data!AR967,IF(Transport!$H$4="Mixed-use Building",AC970,Data!AA967)))</f>
        <v>0</v>
      </c>
      <c r="K966">
        <f>IF(Transport!$H$4="Multi-unit Residential",Data!K967,IF(Transport!$H$4="Education",Data!AS967,IF(Transport!$H$4="Mixed-use Building",AD970,Data!AB967)))</f>
        <v>0</v>
      </c>
      <c r="L966">
        <f>IF(Transport!$H$4="Multi-unit Residential",Data!L967,IF(Transport!$H$4="Education",Data!AT967,IF(Transport!$H$4="Mixed-use Building",AE970,Data!AC967)))</f>
        <v>0</v>
      </c>
      <c r="M966">
        <f>IF(Transport!$H$4="Multi-unit Residential",Data!M967,IF(Transport!$H$4="Education",Data!AU967,IF(Transport!$H$4="Mixed-use Building",AF970,Data!AD967)))</f>
        <v>0.02</v>
      </c>
      <c r="N966">
        <f>IF(Transport!$H$4="Multi-unit Residential",Data!N967,IF(Transport!$H$4="Education",Data!AV967,IF(Transport!$H$4="Mixed-use Building",AG970,Data!AE967)))</f>
        <v>1.2394303869443799</v>
      </c>
      <c r="O966">
        <f>IF(Transport!$H$4="Multi-unit Residential",Data!O967,IF(Transport!$H$4="Education",Data!AW967,IF(Transport!$H$4="Mixed-use Building",AH970,Data!AF967)))</f>
        <v>176.21668890000001</v>
      </c>
      <c r="P966">
        <f>IF(Transport!$H$4="Multi-unit Residential",Data!P967,IF(Transport!$H$4="Education",Data!AX967,IF(Transport!$H$4="Mixed-use Building",AI970,Data!AG967)))</f>
        <v>-38.118660390000002</v>
      </c>
    </row>
    <row r="967" spans="1:16" x14ac:dyDescent="0.55000000000000004">
      <c r="A967">
        <f>IF(Transport!$H$4="Multi-unit Residential",Data!A968,IF(Transport!$H$4="Education",Data!AI968,IF(Transport!$H$4="Mixed-use Building",T971,Data!R968)))</f>
        <v>198600</v>
      </c>
      <c r="B967" t="str">
        <f>IF(Transport!$H$4="Multi-unit Residential",Data!B968,IF(Transport!$H$4="Education",Data!AJ968,IF(Transport!$H$4="Mixed-use Building",U971,Data!S968)))</f>
        <v>Pleasant Heights</v>
      </c>
      <c r="C967" t="str">
        <f>IF(Transport!$H$4="Multi-unit Residential",Data!C968,IF(Transport!$H$4="Education",Data!AK968,IF(Transport!$H$4="Mixed-use Building",V971,Data!T968)))</f>
        <v>New Zealand</v>
      </c>
      <c r="D967">
        <f>IF(Transport!$H$4="Multi-unit Residential",Data!D968,IF(Transport!$H$4="Education",Data!AL968,IF(Transport!$H$4="Mixed-use Building",W971,Data!U968)))</f>
        <v>0</v>
      </c>
      <c r="E967">
        <f>IF(Transport!$H$4="Multi-unit Residential",Data!E968,IF(Transport!$H$4="Education",Data!AM968,IF(Transport!$H$4="Mixed-use Building",X971,Data!V968)))</f>
        <v>0</v>
      </c>
      <c r="F967">
        <f>IF(Transport!$H$4="Multi-unit Residential",Data!F968,IF(Transport!$H$4="Education",Data!AN968,IF(Transport!$H$4="Mixed-use Building",Y971,Data!W968)))</f>
        <v>0</v>
      </c>
      <c r="G967">
        <f>IF(Transport!$H$4="Multi-unit Residential",Data!G968,IF(Transport!$H$4="Education",Data!AO968,IF(Transport!$H$4="Mixed-use Building",Z971,Data!X968)))</f>
        <v>0</v>
      </c>
      <c r="H967">
        <f>IF(Transport!$H$4="Multi-unit Residential",Data!H968,IF(Transport!$H$4="Education",Data!AP968,IF(Transport!$H$4="Mixed-use Building",AA971,Data!Y968)))</f>
        <v>1</v>
      </c>
      <c r="I967">
        <f>IF(Transport!$H$4="Multi-unit Residential",Data!I968,IF(Transport!$H$4="Education",Data!AQ968,IF(Transport!$H$4="Mixed-use Building",AB971,Data!Z968)))</f>
        <v>0</v>
      </c>
      <c r="J967">
        <f>IF(Transport!$H$4="Multi-unit Residential",Data!J968,IF(Transport!$H$4="Education",Data!AR968,IF(Transport!$H$4="Mixed-use Building",AC971,Data!AA968)))</f>
        <v>0</v>
      </c>
      <c r="K967">
        <f>IF(Transport!$H$4="Multi-unit Residential",Data!K968,IF(Transport!$H$4="Education",Data!AS968,IF(Transport!$H$4="Mixed-use Building",AD971,Data!AB968)))</f>
        <v>0</v>
      </c>
      <c r="L967">
        <f>IF(Transport!$H$4="Multi-unit Residential",Data!L968,IF(Transport!$H$4="Education",Data!AT968,IF(Transport!$H$4="Mixed-use Building",AE971,Data!AC968)))</f>
        <v>0</v>
      </c>
      <c r="M967">
        <f>IF(Transport!$H$4="Multi-unit Residential",Data!M968,IF(Transport!$H$4="Education",Data!AU968,IF(Transport!$H$4="Mixed-use Building",AF971,Data!AD968)))</f>
        <v>0.02</v>
      </c>
      <c r="N967">
        <f>IF(Transport!$H$4="Multi-unit Residential",Data!N968,IF(Transport!$H$4="Education",Data!AV968,IF(Transport!$H$4="Mixed-use Building",AG971,Data!AE968)))</f>
        <v>2.6786622246417</v>
      </c>
      <c r="O967">
        <f>IF(Transport!$H$4="Multi-unit Residential",Data!O968,IF(Transport!$H$4="Education",Data!AW968,IF(Transport!$H$4="Mixed-use Building",AH971,Data!AF968)))</f>
        <v>176.20626179999999</v>
      </c>
      <c r="P967">
        <f>IF(Transport!$H$4="Multi-unit Residential",Data!P968,IF(Transport!$H$4="Education",Data!AX968,IF(Transport!$H$4="Mixed-use Building",AI971,Data!AG968)))</f>
        <v>-38.128329530000002</v>
      </c>
    </row>
    <row r="968" spans="1:16" x14ac:dyDescent="0.55000000000000004">
      <c r="A968">
        <f>IF(Transport!$H$4="Multi-unit Residential",Data!A969,IF(Transport!$H$4="Education",Data!AI969,IF(Transport!$H$4="Mixed-use Building",T972,Data!R969)))</f>
        <v>198700</v>
      </c>
      <c r="B968" t="str">
        <f>IF(Transport!$H$4="Multi-unit Residential",Data!B969,IF(Transport!$H$4="Education",Data!AJ969,IF(Transport!$H$4="Mixed-use Building",U972,Data!S969)))</f>
        <v>Rotoiti-Rotoehu</v>
      </c>
      <c r="C968" t="str">
        <f>IF(Transport!$H$4="Multi-unit Residential",Data!C969,IF(Transport!$H$4="Education",Data!AK969,IF(Transport!$H$4="Mixed-use Building",V972,Data!T969)))</f>
        <v>New Zealand</v>
      </c>
      <c r="D968">
        <f>IF(Transport!$H$4="Multi-unit Residential",Data!D969,IF(Transport!$H$4="Education",Data!AL969,IF(Transport!$H$4="Mixed-use Building",W972,Data!U969)))</f>
        <v>0</v>
      </c>
      <c r="E968">
        <f>IF(Transport!$H$4="Multi-unit Residential",Data!E969,IF(Transport!$H$4="Education",Data!AM969,IF(Transport!$H$4="Mixed-use Building",X972,Data!V969)))</f>
        <v>0</v>
      </c>
      <c r="F968">
        <f>IF(Transport!$H$4="Multi-unit Residential",Data!F969,IF(Transport!$H$4="Education",Data!AN969,IF(Transport!$H$4="Mixed-use Building",Y972,Data!W969)))</f>
        <v>0</v>
      </c>
      <c r="G968">
        <f>IF(Transport!$H$4="Multi-unit Residential",Data!G969,IF(Transport!$H$4="Education",Data!AO969,IF(Transport!$H$4="Mixed-use Building",Z972,Data!X969)))</f>
        <v>0</v>
      </c>
      <c r="H968">
        <f>IF(Transport!$H$4="Multi-unit Residential",Data!H969,IF(Transport!$H$4="Education",Data!AP969,IF(Transport!$H$4="Mixed-use Building",AA972,Data!Y969)))</f>
        <v>0.83</v>
      </c>
      <c r="I968">
        <f>IF(Transport!$H$4="Multi-unit Residential",Data!I969,IF(Transport!$H$4="Education",Data!AQ969,IF(Transport!$H$4="Mixed-use Building",AB972,Data!Z969)))</f>
        <v>7.0000000000000007E-2</v>
      </c>
      <c r="J968">
        <f>IF(Transport!$H$4="Multi-unit Residential",Data!J969,IF(Transport!$H$4="Education",Data!AR969,IF(Transport!$H$4="Mixed-use Building",AC972,Data!AA969)))</f>
        <v>0</v>
      </c>
      <c r="K968">
        <f>IF(Transport!$H$4="Multi-unit Residential",Data!K969,IF(Transport!$H$4="Education",Data!AS969,IF(Transport!$H$4="Mixed-use Building",AD972,Data!AB969)))</f>
        <v>0</v>
      </c>
      <c r="L968">
        <f>IF(Transport!$H$4="Multi-unit Residential",Data!L969,IF(Transport!$H$4="Education",Data!AT969,IF(Transport!$H$4="Mixed-use Building",AE972,Data!AC969)))</f>
        <v>0.1</v>
      </c>
      <c r="M968">
        <f>IF(Transport!$H$4="Multi-unit Residential",Data!M969,IF(Transport!$H$4="Education",Data!AU969,IF(Transport!$H$4="Mixed-use Building",AF972,Data!AD969)))</f>
        <v>0.02</v>
      </c>
      <c r="N968">
        <f>IF(Transport!$H$4="Multi-unit Residential",Data!N969,IF(Transport!$H$4="Education",Data!AV969,IF(Transport!$H$4="Mixed-use Building",AG972,Data!AE969)))</f>
        <v>2.5562089970847302</v>
      </c>
      <c r="O968">
        <f>IF(Transport!$H$4="Multi-unit Residential",Data!O969,IF(Transport!$H$4="Education",Data!AW969,IF(Transport!$H$4="Mixed-use Building",AH972,Data!AF969)))</f>
        <v>176.45805759999999</v>
      </c>
      <c r="P968">
        <f>IF(Transport!$H$4="Multi-unit Residential",Data!P969,IF(Transport!$H$4="Education",Data!AX969,IF(Transport!$H$4="Mixed-use Building",AI972,Data!AG969)))</f>
        <v>-38.057061560000001</v>
      </c>
    </row>
    <row r="969" spans="1:16" x14ac:dyDescent="0.55000000000000004">
      <c r="A969">
        <f>IF(Transport!$H$4="Multi-unit Residential",Data!A970,IF(Transport!$H$4="Education",Data!AI970,IF(Transport!$H$4="Mixed-use Building",T973,Data!R970)))</f>
        <v>198800</v>
      </c>
      <c r="B969" t="str">
        <f>IF(Transport!$H$4="Multi-unit Residential",Data!B970,IF(Transport!$H$4="Education",Data!AJ970,IF(Transport!$H$4="Mixed-use Building",U973,Data!S970)))</f>
        <v>Kawaha</v>
      </c>
      <c r="C969" t="str">
        <f>IF(Transport!$H$4="Multi-unit Residential",Data!C970,IF(Transport!$H$4="Education",Data!AK970,IF(Transport!$H$4="Mixed-use Building",V973,Data!T970)))</f>
        <v>New Zealand</v>
      </c>
      <c r="D969">
        <f>IF(Transport!$H$4="Multi-unit Residential",Data!D970,IF(Transport!$H$4="Education",Data!AL970,IF(Transport!$H$4="Mixed-use Building",W973,Data!U970)))</f>
        <v>0</v>
      </c>
      <c r="E969">
        <f>IF(Transport!$H$4="Multi-unit Residential",Data!E970,IF(Transport!$H$4="Education",Data!AM970,IF(Transport!$H$4="Mixed-use Building",X973,Data!V970)))</f>
        <v>0</v>
      </c>
      <c r="F969">
        <f>IF(Transport!$H$4="Multi-unit Residential",Data!F970,IF(Transport!$H$4="Education",Data!AN970,IF(Transport!$H$4="Mixed-use Building",Y973,Data!W970)))</f>
        <v>0</v>
      </c>
      <c r="G969">
        <f>IF(Transport!$H$4="Multi-unit Residential",Data!G970,IF(Transport!$H$4="Education",Data!AO970,IF(Transport!$H$4="Mixed-use Building",Z973,Data!X970)))</f>
        <v>0</v>
      </c>
      <c r="H969">
        <f>IF(Transport!$H$4="Multi-unit Residential",Data!H970,IF(Transport!$H$4="Education",Data!AP970,IF(Transport!$H$4="Mixed-use Building",AA973,Data!Y970)))</f>
        <v>0.75</v>
      </c>
      <c r="I969">
        <f>IF(Transport!$H$4="Multi-unit Residential",Data!I970,IF(Transport!$H$4="Education",Data!AQ970,IF(Transport!$H$4="Mixed-use Building",AB973,Data!Z970)))</f>
        <v>0</v>
      </c>
      <c r="J969">
        <f>IF(Transport!$H$4="Multi-unit Residential",Data!J970,IF(Transport!$H$4="Education",Data!AR970,IF(Transport!$H$4="Mixed-use Building",AC973,Data!AA970)))</f>
        <v>0</v>
      </c>
      <c r="K969">
        <f>IF(Transport!$H$4="Multi-unit Residential",Data!K970,IF(Transport!$H$4="Education",Data!AS970,IF(Transport!$H$4="Mixed-use Building",AD973,Data!AB970)))</f>
        <v>0</v>
      </c>
      <c r="L969">
        <f>IF(Transport!$H$4="Multi-unit Residential",Data!L970,IF(Transport!$H$4="Education",Data!AT970,IF(Transport!$H$4="Mixed-use Building",AE973,Data!AC970)))</f>
        <v>0.25</v>
      </c>
      <c r="M969">
        <f>IF(Transport!$H$4="Multi-unit Residential",Data!M970,IF(Transport!$H$4="Education",Data!AU970,IF(Transport!$H$4="Mixed-use Building",AF973,Data!AD970)))</f>
        <v>0.02</v>
      </c>
      <c r="N969">
        <f>IF(Transport!$H$4="Multi-unit Residential",Data!N970,IF(Transport!$H$4="Education",Data!AV970,IF(Transport!$H$4="Mixed-use Building",AG973,Data!AE970)))</f>
        <v>0.54226583297056197</v>
      </c>
      <c r="O969">
        <f>IF(Transport!$H$4="Multi-unit Residential",Data!O970,IF(Transport!$H$4="Education",Data!AW970,IF(Transport!$H$4="Mixed-use Building",AH973,Data!AF970)))</f>
        <v>176.2369396</v>
      </c>
      <c r="P969">
        <f>IF(Transport!$H$4="Multi-unit Residential",Data!P970,IF(Transport!$H$4="Education",Data!AX970,IF(Transport!$H$4="Mixed-use Building",AI973,Data!AG970)))</f>
        <v>-38.10882745</v>
      </c>
    </row>
    <row r="970" spans="1:16" x14ac:dyDescent="0.55000000000000004">
      <c r="A970">
        <f>IF(Transport!$H$4="Multi-unit Residential",Data!A971,IF(Transport!$H$4="Education",Data!AI971,IF(Transport!$H$4="Mixed-use Building",T974,Data!R971)))</f>
        <v>198900</v>
      </c>
      <c r="B970" t="str">
        <f>IF(Transport!$H$4="Multi-unit Residential",Data!B971,IF(Transport!$H$4="Education",Data!AJ971,IF(Transport!$H$4="Mixed-use Building",U974,Data!S971)))</f>
        <v>Fairy Springs</v>
      </c>
      <c r="C970" t="str">
        <f>IF(Transport!$H$4="Multi-unit Residential",Data!C971,IF(Transport!$H$4="Education",Data!AK971,IF(Transport!$H$4="Mixed-use Building",V974,Data!T971)))</f>
        <v>New Zealand</v>
      </c>
      <c r="D970">
        <f>IF(Transport!$H$4="Multi-unit Residential",Data!D971,IF(Transport!$H$4="Education",Data!AL971,IF(Transport!$H$4="Mixed-use Building",W974,Data!U971)))</f>
        <v>0</v>
      </c>
      <c r="E970">
        <f>IF(Transport!$H$4="Multi-unit Residential",Data!E971,IF(Transport!$H$4="Education",Data!AM971,IF(Transport!$H$4="Mixed-use Building",X974,Data!V971)))</f>
        <v>0</v>
      </c>
      <c r="F970">
        <f>IF(Transport!$H$4="Multi-unit Residential",Data!F971,IF(Transport!$H$4="Education",Data!AN971,IF(Transport!$H$4="Mixed-use Building",Y974,Data!W971)))</f>
        <v>0</v>
      </c>
      <c r="G970">
        <f>IF(Transport!$H$4="Multi-unit Residential",Data!G971,IF(Transport!$H$4="Education",Data!AO971,IF(Transport!$H$4="Mixed-use Building",Z974,Data!X971)))</f>
        <v>0</v>
      </c>
      <c r="H970">
        <f>IF(Transport!$H$4="Multi-unit Residential",Data!H971,IF(Transport!$H$4="Education",Data!AP971,IF(Transport!$H$4="Mixed-use Building",AA974,Data!Y971)))</f>
        <v>1</v>
      </c>
      <c r="I970">
        <f>IF(Transport!$H$4="Multi-unit Residential",Data!I971,IF(Transport!$H$4="Education",Data!AQ971,IF(Transport!$H$4="Mixed-use Building",AB974,Data!Z971)))</f>
        <v>0</v>
      </c>
      <c r="J970">
        <f>IF(Transport!$H$4="Multi-unit Residential",Data!J971,IF(Transport!$H$4="Education",Data!AR971,IF(Transport!$H$4="Mixed-use Building",AC974,Data!AA971)))</f>
        <v>0</v>
      </c>
      <c r="K970">
        <f>IF(Transport!$H$4="Multi-unit Residential",Data!K971,IF(Transport!$H$4="Education",Data!AS971,IF(Transport!$H$4="Mixed-use Building",AD974,Data!AB971)))</f>
        <v>0</v>
      </c>
      <c r="L970">
        <f>IF(Transport!$H$4="Multi-unit Residential",Data!L971,IF(Transport!$H$4="Education",Data!AT971,IF(Transport!$H$4="Mixed-use Building",AE974,Data!AC971)))</f>
        <v>0</v>
      </c>
      <c r="M970">
        <f>IF(Transport!$H$4="Multi-unit Residential",Data!M971,IF(Transport!$H$4="Education",Data!AU971,IF(Transport!$H$4="Mixed-use Building",AF974,Data!AD971)))</f>
        <v>0.02</v>
      </c>
      <c r="N970">
        <f>IF(Transport!$H$4="Multi-unit Residential",Data!N971,IF(Transport!$H$4="Education",Data!AV971,IF(Transport!$H$4="Mixed-use Building",AG974,Data!AE971)))</f>
        <v>1.64280092774975</v>
      </c>
      <c r="O970">
        <f>IF(Transport!$H$4="Multi-unit Residential",Data!O971,IF(Transport!$H$4="Education",Data!AW971,IF(Transport!$H$4="Mixed-use Building",AH974,Data!AF971)))</f>
        <v>176.22903819999999</v>
      </c>
      <c r="P970">
        <f>IF(Transport!$H$4="Multi-unit Residential",Data!P971,IF(Transport!$H$4="Education",Data!AX971,IF(Transport!$H$4="Mixed-use Building",AI974,Data!AG971)))</f>
        <v>-38.114852480000003</v>
      </c>
    </row>
    <row r="971" spans="1:16" x14ac:dyDescent="0.55000000000000004">
      <c r="A971">
        <f>IF(Transport!$H$4="Multi-unit Residential",Data!A972,IF(Transport!$H$4="Education",Data!AI972,IF(Transport!$H$4="Mixed-use Building",T975,Data!R972)))</f>
        <v>199000</v>
      </c>
      <c r="B971" t="str">
        <f>IF(Transport!$H$4="Multi-unit Residential",Data!B972,IF(Transport!$H$4="Education",Data!AJ972,IF(Transport!$H$4="Mixed-use Building",U975,Data!S972)))</f>
        <v>Western Heights (Rotorua District)</v>
      </c>
      <c r="C971" t="str">
        <f>IF(Transport!$H$4="Multi-unit Residential",Data!C972,IF(Transport!$H$4="Education",Data!AK972,IF(Transport!$H$4="Mixed-use Building",V975,Data!T972)))</f>
        <v>New Zealand</v>
      </c>
      <c r="D971">
        <f>IF(Transport!$H$4="Multi-unit Residential",Data!D972,IF(Transport!$H$4="Education",Data!AL972,IF(Transport!$H$4="Mixed-use Building",W975,Data!U972)))</f>
        <v>0</v>
      </c>
      <c r="E971">
        <f>IF(Transport!$H$4="Multi-unit Residential",Data!E972,IF(Transport!$H$4="Education",Data!AM972,IF(Transport!$H$4="Mixed-use Building",X975,Data!V972)))</f>
        <v>0</v>
      </c>
      <c r="F971">
        <f>IF(Transport!$H$4="Multi-unit Residential",Data!F972,IF(Transport!$H$4="Education",Data!AN972,IF(Transport!$H$4="Mixed-use Building",Y975,Data!W972)))</f>
        <v>0</v>
      </c>
      <c r="G971">
        <f>IF(Transport!$H$4="Multi-unit Residential",Data!G972,IF(Transport!$H$4="Education",Data!AO972,IF(Transport!$H$4="Mixed-use Building",Z975,Data!X972)))</f>
        <v>0</v>
      </c>
      <c r="H971">
        <f>IF(Transport!$H$4="Multi-unit Residential",Data!H972,IF(Transport!$H$4="Education",Data!AP972,IF(Transport!$H$4="Mixed-use Building",AA975,Data!Y972)))</f>
        <v>1</v>
      </c>
      <c r="I971">
        <f>IF(Transport!$H$4="Multi-unit Residential",Data!I972,IF(Transport!$H$4="Education",Data!AQ972,IF(Transport!$H$4="Mixed-use Building",AB975,Data!Z972)))</f>
        <v>0</v>
      </c>
      <c r="J971">
        <f>IF(Transport!$H$4="Multi-unit Residential",Data!J972,IF(Transport!$H$4="Education",Data!AR972,IF(Transport!$H$4="Mixed-use Building",AC975,Data!AA972)))</f>
        <v>0</v>
      </c>
      <c r="K971">
        <f>IF(Transport!$H$4="Multi-unit Residential",Data!K972,IF(Transport!$H$4="Education",Data!AS972,IF(Transport!$H$4="Mixed-use Building",AD975,Data!AB972)))</f>
        <v>0</v>
      </c>
      <c r="L971">
        <f>IF(Transport!$H$4="Multi-unit Residential",Data!L972,IF(Transport!$H$4="Education",Data!AT972,IF(Transport!$H$4="Mixed-use Building",AE975,Data!AC972)))</f>
        <v>0</v>
      </c>
      <c r="M971">
        <f>IF(Transport!$H$4="Multi-unit Residential",Data!M972,IF(Transport!$H$4="Education",Data!AU972,IF(Transport!$H$4="Mixed-use Building",AF975,Data!AD972)))</f>
        <v>0.02</v>
      </c>
      <c r="N971">
        <f>IF(Transport!$H$4="Multi-unit Residential",Data!N972,IF(Transport!$H$4="Education",Data!AV972,IF(Transport!$H$4="Mixed-use Building",AG975,Data!AE972)))</f>
        <v>3.0295891642539798</v>
      </c>
      <c r="O971">
        <f>IF(Transport!$H$4="Multi-unit Residential",Data!O972,IF(Transport!$H$4="Education",Data!AW972,IF(Transport!$H$4="Mixed-use Building",AH975,Data!AF972)))</f>
        <v>176.22097679999999</v>
      </c>
      <c r="P971">
        <f>IF(Transport!$H$4="Multi-unit Residential",Data!P972,IF(Transport!$H$4="Education",Data!AX972,IF(Transport!$H$4="Mixed-use Building",AI975,Data!AG972)))</f>
        <v>-38.123745659999997</v>
      </c>
    </row>
    <row r="972" spans="1:16" x14ac:dyDescent="0.55000000000000004">
      <c r="A972">
        <f>IF(Transport!$H$4="Multi-unit Residential",Data!A973,IF(Transport!$H$4="Education",Data!AI973,IF(Transport!$H$4="Mixed-use Building",T976,Data!R973)))</f>
        <v>199100</v>
      </c>
      <c r="B972" t="str">
        <f>IF(Transport!$H$4="Multi-unit Residential",Data!B973,IF(Transport!$H$4="Education",Data!AJ973,IF(Transport!$H$4="Mixed-use Building",U976,Data!S973)))</f>
        <v>Pukehangi North</v>
      </c>
      <c r="C972" t="str">
        <f>IF(Transport!$H$4="Multi-unit Residential",Data!C973,IF(Transport!$H$4="Education",Data!AK973,IF(Transport!$H$4="Mixed-use Building",V976,Data!T973)))</f>
        <v>New Zealand</v>
      </c>
      <c r="D972" t="str">
        <f>IF(Transport!$H$4="Multi-unit Residential",Data!D973,IF(Transport!$H$4="Education",Data!AL973,IF(Transport!$H$4="Mixed-use Building",W976,Data!U973)))</f>
        <v>?</v>
      </c>
      <c r="E972" t="str">
        <f>IF(Transport!$H$4="Multi-unit Residential",Data!E973,IF(Transport!$H$4="Education",Data!AM973,IF(Transport!$H$4="Mixed-use Building",X976,Data!V973)))</f>
        <v>?</v>
      </c>
      <c r="F972" t="str">
        <f>IF(Transport!$H$4="Multi-unit Residential",Data!F973,IF(Transport!$H$4="Education",Data!AN973,IF(Transport!$H$4="Mixed-use Building",Y976,Data!W973)))</f>
        <v>?</v>
      </c>
      <c r="G972">
        <f>IF(Transport!$H$4="Multi-unit Residential",Data!G973,IF(Transport!$H$4="Education",Data!AO973,IF(Transport!$H$4="Mixed-use Building",Z976,Data!X973)))</f>
        <v>0</v>
      </c>
      <c r="H972" t="str">
        <f>IF(Transport!$H$4="Multi-unit Residential",Data!H973,IF(Transport!$H$4="Education",Data!AP973,IF(Transport!$H$4="Mixed-use Building",AA976,Data!Y973)))</f>
        <v>?</v>
      </c>
      <c r="I972" t="str">
        <f>IF(Transport!$H$4="Multi-unit Residential",Data!I973,IF(Transport!$H$4="Education",Data!AQ973,IF(Transport!$H$4="Mixed-use Building",AB976,Data!Z973)))</f>
        <v>?</v>
      </c>
      <c r="J972">
        <f>IF(Transport!$H$4="Multi-unit Residential",Data!J973,IF(Transport!$H$4="Education",Data!AR973,IF(Transport!$H$4="Mixed-use Building",AC976,Data!AA973)))</f>
        <v>0</v>
      </c>
      <c r="K972" t="str">
        <f>IF(Transport!$H$4="Multi-unit Residential",Data!K973,IF(Transport!$H$4="Education",Data!AS973,IF(Transport!$H$4="Mixed-use Building",AD976,Data!AB973)))</f>
        <v>?</v>
      </c>
      <c r="L972" t="str">
        <f>IF(Transport!$H$4="Multi-unit Residential",Data!L973,IF(Transport!$H$4="Education",Data!AT973,IF(Transport!$H$4="Mixed-use Building",AE976,Data!AC973)))</f>
        <v>?</v>
      </c>
      <c r="M972">
        <f>IF(Transport!$H$4="Multi-unit Residential",Data!M973,IF(Transport!$H$4="Education",Data!AU973,IF(Transport!$H$4="Mixed-use Building",AF976,Data!AD973)))</f>
        <v>0.02</v>
      </c>
      <c r="N972" t="str">
        <f>IF(Transport!$H$4="Multi-unit Residential",Data!N973,IF(Transport!$H$4="Education",Data!AV973,IF(Transport!$H$4="Mixed-use Building",AG976,Data!AE973)))</f>
        <v>?</v>
      </c>
      <c r="O972">
        <f>IF(Transport!$H$4="Multi-unit Residential",Data!O973,IF(Transport!$H$4="Education",Data!AW973,IF(Transport!$H$4="Mixed-use Building",AH976,Data!AF973)))</f>
        <v>176.20548590000001</v>
      </c>
      <c r="P972">
        <f>IF(Transport!$H$4="Multi-unit Residential",Data!P973,IF(Transport!$H$4="Education",Data!AX973,IF(Transport!$H$4="Mixed-use Building",AI976,Data!AG973)))</f>
        <v>-38.134864669999999</v>
      </c>
    </row>
    <row r="973" spans="1:16" x14ac:dyDescent="0.55000000000000004">
      <c r="A973">
        <f>IF(Transport!$H$4="Multi-unit Residential",Data!A974,IF(Transport!$H$4="Education",Data!AI974,IF(Transport!$H$4="Mixed-use Building",T977,Data!R974)))</f>
        <v>199200</v>
      </c>
      <c r="B973" t="str">
        <f>IF(Transport!$H$4="Multi-unit Residential",Data!B974,IF(Transport!$H$4="Education",Data!AJ974,IF(Transport!$H$4="Mixed-use Building",U977,Data!S974)))</f>
        <v>Pukehangi South</v>
      </c>
      <c r="C973" t="str">
        <f>IF(Transport!$H$4="Multi-unit Residential",Data!C974,IF(Transport!$H$4="Education",Data!AK974,IF(Transport!$H$4="Mixed-use Building",V977,Data!T974)))</f>
        <v>New Zealand</v>
      </c>
      <c r="D973">
        <f>IF(Transport!$H$4="Multi-unit Residential",Data!D974,IF(Transport!$H$4="Education",Data!AL974,IF(Transport!$H$4="Mixed-use Building",W977,Data!U974)))</f>
        <v>0</v>
      </c>
      <c r="E973">
        <f>IF(Transport!$H$4="Multi-unit Residential",Data!E974,IF(Transport!$H$4="Education",Data!AM974,IF(Transport!$H$4="Mixed-use Building",X977,Data!V974)))</f>
        <v>0</v>
      </c>
      <c r="F973">
        <f>IF(Transport!$H$4="Multi-unit Residential",Data!F974,IF(Transport!$H$4="Education",Data!AN974,IF(Transport!$H$4="Mixed-use Building",Y977,Data!W974)))</f>
        <v>0</v>
      </c>
      <c r="G973">
        <f>IF(Transport!$H$4="Multi-unit Residential",Data!G974,IF(Transport!$H$4="Education",Data!AO974,IF(Transport!$H$4="Mixed-use Building",Z977,Data!X974)))</f>
        <v>0</v>
      </c>
      <c r="H973">
        <f>IF(Transport!$H$4="Multi-unit Residential",Data!H974,IF(Transport!$H$4="Education",Data!AP974,IF(Transport!$H$4="Mixed-use Building",AA977,Data!Y974)))</f>
        <v>1</v>
      </c>
      <c r="I973">
        <f>IF(Transport!$H$4="Multi-unit Residential",Data!I974,IF(Transport!$H$4="Education",Data!AQ974,IF(Transport!$H$4="Mixed-use Building",AB977,Data!Z974)))</f>
        <v>0</v>
      </c>
      <c r="J973">
        <f>IF(Transport!$H$4="Multi-unit Residential",Data!J974,IF(Transport!$H$4="Education",Data!AR974,IF(Transport!$H$4="Mixed-use Building",AC977,Data!AA974)))</f>
        <v>0</v>
      </c>
      <c r="K973">
        <f>IF(Transport!$H$4="Multi-unit Residential",Data!K974,IF(Transport!$H$4="Education",Data!AS974,IF(Transport!$H$4="Mixed-use Building",AD977,Data!AB974)))</f>
        <v>0</v>
      </c>
      <c r="L973">
        <f>IF(Transport!$H$4="Multi-unit Residential",Data!L974,IF(Transport!$H$4="Education",Data!AT974,IF(Transport!$H$4="Mixed-use Building",AE977,Data!AC974)))</f>
        <v>0</v>
      </c>
      <c r="M973">
        <f>IF(Transport!$H$4="Multi-unit Residential",Data!M974,IF(Transport!$H$4="Education",Data!AU974,IF(Transport!$H$4="Mixed-use Building",AF977,Data!AD974)))</f>
        <v>0.02</v>
      </c>
      <c r="N973">
        <f>IF(Transport!$H$4="Multi-unit Residential",Data!N974,IF(Transport!$H$4="Education",Data!AV974,IF(Transport!$H$4="Mixed-use Building",AG977,Data!AE974)))</f>
        <v>0.72443636112396403</v>
      </c>
      <c r="O973">
        <f>IF(Transport!$H$4="Multi-unit Residential",Data!O974,IF(Transport!$H$4="Education",Data!AW974,IF(Transport!$H$4="Mixed-use Building",AH977,Data!AF974)))</f>
        <v>176.20722000000001</v>
      </c>
      <c r="P973">
        <f>IF(Transport!$H$4="Multi-unit Residential",Data!P974,IF(Transport!$H$4="Education",Data!AX974,IF(Transport!$H$4="Mixed-use Building",AI977,Data!AG974)))</f>
        <v>-38.141187010000003</v>
      </c>
    </row>
    <row r="974" spans="1:16" x14ac:dyDescent="0.55000000000000004">
      <c r="A974">
        <f>IF(Transport!$H$4="Multi-unit Residential",Data!A975,IF(Transport!$H$4="Education",Data!AI975,IF(Transport!$H$4="Mixed-use Building",T978,Data!R975)))</f>
        <v>199300</v>
      </c>
      <c r="B974" t="str">
        <f>IF(Transport!$H$4="Multi-unit Residential",Data!B975,IF(Transport!$H$4="Education",Data!AJ975,IF(Transport!$H$4="Mixed-use Building",U978,Data!S975)))</f>
        <v>Mangakakahi Central</v>
      </c>
      <c r="C974" t="str">
        <f>IF(Transport!$H$4="Multi-unit Residential",Data!C975,IF(Transport!$H$4="Education",Data!AK975,IF(Transport!$H$4="Mixed-use Building",V978,Data!T975)))</f>
        <v>New Zealand</v>
      </c>
      <c r="D974">
        <f>IF(Transport!$H$4="Multi-unit Residential",Data!D975,IF(Transport!$H$4="Education",Data!AL975,IF(Transport!$H$4="Mixed-use Building",W978,Data!U975)))</f>
        <v>0</v>
      </c>
      <c r="E974">
        <f>IF(Transport!$H$4="Multi-unit Residential",Data!E975,IF(Transport!$H$4="Education",Data!AM975,IF(Transport!$H$4="Mixed-use Building",X978,Data!V975)))</f>
        <v>0</v>
      </c>
      <c r="F974">
        <f>IF(Transport!$H$4="Multi-unit Residential",Data!F975,IF(Transport!$H$4="Education",Data!AN975,IF(Transport!$H$4="Mixed-use Building",Y978,Data!W975)))</f>
        <v>0</v>
      </c>
      <c r="G974">
        <f>IF(Transport!$H$4="Multi-unit Residential",Data!G975,IF(Transport!$H$4="Education",Data!AO975,IF(Transport!$H$4="Mixed-use Building",Z978,Data!X975)))</f>
        <v>0</v>
      </c>
      <c r="H974">
        <f>IF(Transport!$H$4="Multi-unit Residential",Data!H975,IF(Transport!$H$4="Education",Data!AP975,IF(Transport!$H$4="Mixed-use Building",AA978,Data!Y975)))</f>
        <v>0.97</v>
      </c>
      <c r="I974">
        <f>IF(Transport!$H$4="Multi-unit Residential",Data!I975,IF(Transport!$H$4="Education",Data!AQ975,IF(Transport!$H$4="Mixed-use Building",AB978,Data!Z975)))</f>
        <v>0.01</v>
      </c>
      <c r="J974">
        <f>IF(Transport!$H$4="Multi-unit Residential",Data!J975,IF(Transport!$H$4="Education",Data!AR975,IF(Transport!$H$4="Mixed-use Building",AC978,Data!AA975)))</f>
        <v>0</v>
      </c>
      <c r="K974">
        <f>IF(Transport!$H$4="Multi-unit Residential",Data!K975,IF(Transport!$H$4="Education",Data!AS975,IF(Transport!$H$4="Mixed-use Building",AD978,Data!AB975)))</f>
        <v>0.01</v>
      </c>
      <c r="L974">
        <f>IF(Transport!$H$4="Multi-unit Residential",Data!L975,IF(Transport!$H$4="Education",Data!AT975,IF(Transport!$H$4="Mixed-use Building",AE978,Data!AC975)))</f>
        <v>0.01</v>
      </c>
      <c r="M974">
        <f>IF(Transport!$H$4="Multi-unit Residential",Data!M975,IF(Transport!$H$4="Education",Data!AU975,IF(Transport!$H$4="Mixed-use Building",AF978,Data!AD975)))</f>
        <v>0.02</v>
      </c>
      <c r="N974">
        <f>IF(Transport!$H$4="Multi-unit Residential",Data!N975,IF(Transport!$H$4="Education",Data!AV975,IF(Transport!$H$4="Mixed-use Building",AG978,Data!AE975)))</f>
        <v>5.0960907126200699</v>
      </c>
      <c r="O974">
        <f>IF(Transport!$H$4="Multi-unit Residential",Data!O975,IF(Transport!$H$4="Education",Data!AW975,IF(Transport!$H$4="Mixed-use Building",AH978,Data!AF975)))</f>
        <v>176.23058750000001</v>
      </c>
      <c r="P974">
        <f>IF(Transport!$H$4="Multi-unit Residential",Data!P975,IF(Transport!$H$4="Education",Data!AX975,IF(Transport!$H$4="Mixed-use Building",AI978,Data!AG975)))</f>
        <v>-38.12824758</v>
      </c>
    </row>
    <row r="975" spans="1:16" x14ac:dyDescent="0.55000000000000004">
      <c r="A975">
        <f>IF(Transport!$H$4="Multi-unit Residential",Data!A976,IF(Transport!$H$4="Education",Data!AI976,IF(Transport!$H$4="Mixed-use Building",T979,Data!R976)))</f>
        <v>199400</v>
      </c>
      <c r="B975" t="str">
        <f>IF(Transport!$H$4="Multi-unit Residential",Data!B976,IF(Transport!$H$4="Education",Data!AJ976,IF(Transport!$H$4="Mixed-use Building",U979,Data!S976)))</f>
        <v>Koutu</v>
      </c>
      <c r="C975" t="str">
        <f>IF(Transport!$H$4="Multi-unit Residential",Data!C976,IF(Transport!$H$4="Education",Data!AK976,IF(Transport!$H$4="Mixed-use Building",V979,Data!T976)))</f>
        <v>New Zealand</v>
      </c>
      <c r="D975">
        <f>IF(Transport!$H$4="Multi-unit Residential",Data!D976,IF(Transport!$H$4="Education",Data!AL976,IF(Transport!$H$4="Mixed-use Building",W979,Data!U976)))</f>
        <v>0</v>
      </c>
      <c r="E975">
        <f>IF(Transport!$H$4="Multi-unit Residential",Data!E976,IF(Transport!$H$4="Education",Data!AM976,IF(Transport!$H$4="Mixed-use Building",X979,Data!V976)))</f>
        <v>0</v>
      </c>
      <c r="F975">
        <f>IF(Transport!$H$4="Multi-unit Residential",Data!F976,IF(Transport!$H$4="Education",Data!AN976,IF(Transport!$H$4="Mixed-use Building",Y979,Data!W976)))</f>
        <v>0</v>
      </c>
      <c r="G975">
        <f>IF(Transport!$H$4="Multi-unit Residential",Data!G976,IF(Transport!$H$4="Education",Data!AO976,IF(Transport!$H$4="Mixed-use Building",Z979,Data!X976)))</f>
        <v>0</v>
      </c>
      <c r="H975">
        <f>IF(Transport!$H$4="Multi-unit Residential",Data!H976,IF(Transport!$H$4="Education",Data!AP976,IF(Transport!$H$4="Mixed-use Building",AA979,Data!Y976)))</f>
        <v>1</v>
      </c>
      <c r="I975">
        <f>IF(Transport!$H$4="Multi-unit Residential",Data!I976,IF(Transport!$H$4="Education",Data!AQ976,IF(Transport!$H$4="Mixed-use Building",AB979,Data!Z976)))</f>
        <v>0</v>
      </c>
      <c r="J975">
        <f>IF(Transport!$H$4="Multi-unit Residential",Data!J976,IF(Transport!$H$4="Education",Data!AR976,IF(Transport!$H$4="Mixed-use Building",AC979,Data!AA976)))</f>
        <v>0</v>
      </c>
      <c r="K975">
        <f>IF(Transport!$H$4="Multi-unit Residential",Data!K976,IF(Transport!$H$4="Education",Data!AS976,IF(Transport!$H$4="Mixed-use Building",AD979,Data!AB976)))</f>
        <v>0</v>
      </c>
      <c r="L975">
        <f>IF(Transport!$H$4="Multi-unit Residential",Data!L976,IF(Transport!$H$4="Education",Data!AT976,IF(Transport!$H$4="Mixed-use Building",AE979,Data!AC976)))</f>
        <v>0</v>
      </c>
      <c r="M975">
        <f>IF(Transport!$H$4="Multi-unit Residential",Data!M976,IF(Transport!$H$4="Education",Data!AU976,IF(Transport!$H$4="Mixed-use Building",AF979,Data!AD976)))</f>
        <v>0.02</v>
      </c>
      <c r="N975">
        <f>IF(Transport!$H$4="Multi-unit Residential",Data!N976,IF(Transport!$H$4="Education",Data!AV976,IF(Transport!$H$4="Mixed-use Building",AG979,Data!AE976)))</f>
        <v>0.60831642653128004</v>
      </c>
      <c r="O975">
        <f>IF(Transport!$H$4="Multi-unit Residential",Data!O976,IF(Transport!$H$4="Education",Data!AW976,IF(Transport!$H$4="Mixed-use Building",AH979,Data!AF976)))</f>
        <v>176.238232699999</v>
      </c>
      <c r="P975">
        <f>IF(Transport!$H$4="Multi-unit Residential",Data!P976,IF(Transport!$H$4="Education",Data!AX976,IF(Transport!$H$4="Mixed-use Building",AI979,Data!AG976)))</f>
        <v>-38.121547839999998</v>
      </c>
    </row>
    <row r="976" spans="1:16" x14ac:dyDescent="0.55000000000000004">
      <c r="A976">
        <f>IF(Transport!$H$4="Multi-unit Residential",Data!A977,IF(Transport!$H$4="Education",Data!AI977,IF(Transport!$H$4="Mixed-use Building",T980,Data!R977)))</f>
        <v>199500</v>
      </c>
      <c r="B976" t="str">
        <f>IF(Transport!$H$4="Multi-unit Residential",Data!B977,IF(Transport!$H$4="Education",Data!AJ977,IF(Transport!$H$4="Mixed-use Building",U980,Data!S977)))</f>
        <v>Mangakakahi West</v>
      </c>
      <c r="C976" t="str">
        <f>IF(Transport!$H$4="Multi-unit Residential",Data!C977,IF(Transport!$H$4="Education",Data!AK977,IF(Transport!$H$4="Mixed-use Building",V980,Data!T977)))</f>
        <v>New Zealand</v>
      </c>
      <c r="D976">
        <f>IF(Transport!$H$4="Multi-unit Residential",Data!D977,IF(Transport!$H$4="Education",Data!AL977,IF(Transport!$H$4="Mixed-use Building",W980,Data!U977)))</f>
        <v>0</v>
      </c>
      <c r="E976">
        <f>IF(Transport!$H$4="Multi-unit Residential",Data!E977,IF(Transport!$H$4="Education",Data!AM977,IF(Transport!$H$4="Mixed-use Building",X980,Data!V977)))</f>
        <v>0</v>
      </c>
      <c r="F976">
        <f>IF(Transport!$H$4="Multi-unit Residential",Data!F977,IF(Transport!$H$4="Education",Data!AN977,IF(Transport!$H$4="Mixed-use Building",Y980,Data!W977)))</f>
        <v>0</v>
      </c>
      <c r="G976">
        <f>IF(Transport!$H$4="Multi-unit Residential",Data!G977,IF(Transport!$H$4="Education",Data!AO977,IF(Transport!$H$4="Mixed-use Building",Z980,Data!X977)))</f>
        <v>0</v>
      </c>
      <c r="H976">
        <f>IF(Transport!$H$4="Multi-unit Residential",Data!H977,IF(Transport!$H$4="Education",Data!AP977,IF(Transport!$H$4="Mixed-use Building",AA980,Data!Y977)))</f>
        <v>1</v>
      </c>
      <c r="I976">
        <f>IF(Transport!$H$4="Multi-unit Residential",Data!I977,IF(Transport!$H$4="Education",Data!AQ977,IF(Transport!$H$4="Mixed-use Building",AB980,Data!Z977)))</f>
        <v>0</v>
      </c>
      <c r="J976">
        <f>IF(Transport!$H$4="Multi-unit Residential",Data!J977,IF(Transport!$H$4="Education",Data!AR977,IF(Transport!$H$4="Mixed-use Building",AC980,Data!AA977)))</f>
        <v>0</v>
      </c>
      <c r="K976">
        <f>IF(Transport!$H$4="Multi-unit Residential",Data!K977,IF(Transport!$H$4="Education",Data!AS977,IF(Transport!$H$4="Mixed-use Building",AD980,Data!AB977)))</f>
        <v>0</v>
      </c>
      <c r="L976">
        <f>IF(Transport!$H$4="Multi-unit Residential",Data!L977,IF(Transport!$H$4="Education",Data!AT977,IF(Transport!$H$4="Mixed-use Building",AE980,Data!AC977)))</f>
        <v>0</v>
      </c>
      <c r="M976">
        <f>IF(Transport!$H$4="Multi-unit Residential",Data!M977,IF(Transport!$H$4="Education",Data!AU977,IF(Transport!$H$4="Mixed-use Building",AF980,Data!AD977)))</f>
        <v>0.02</v>
      </c>
      <c r="N976" t="str">
        <f>IF(Transport!$H$4="Multi-unit Residential",Data!N977,IF(Transport!$H$4="Education",Data!AV977,IF(Transport!$H$4="Mixed-use Building",AG980,Data!AE977)))</f>
        <v>?</v>
      </c>
      <c r="O976">
        <f>IF(Transport!$H$4="Multi-unit Residential",Data!O977,IF(Transport!$H$4="Education",Data!AW977,IF(Transport!$H$4="Mixed-use Building",AH980,Data!AF977)))</f>
        <v>176.220057</v>
      </c>
      <c r="P976">
        <f>IF(Transport!$H$4="Multi-unit Residential",Data!P977,IF(Transport!$H$4="Education",Data!AX977,IF(Transport!$H$4="Mixed-use Building",AI980,Data!AG977)))</f>
        <v>-38.134625569999997</v>
      </c>
    </row>
    <row r="977" spans="1:16" x14ac:dyDescent="0.55000000000000004">
      <c r="A977">
        <f>IF(Transport!$H$4="Multi-unit Residential",Data!A978,IF(Transport!$H$4="Education",Data!AI978,IF(Transport!$H$4="Mixed-use Building",T981,Data!R978)))</f>
        <v>199600</v>
      </c>
      <c r="B977" t="str">
        <f>IF(Transport!$H$4="Multi-unit Residential",Data!B978,IF(Transport!$H$4="Education",Data!AJ978,IF(Transport!$H$4="Mixed-use Building",U981,Data!S978)))</f>
        <v>Sunnybrook</v>
      </c>
      <c r="C977" t="str">
        <f>IF(Transport!$H$4="Multi-unit Residential",Data!C978,IF(Transport!$H$4="Education",Data!AK978,IF(Transport!$H$4="Mixed-use Building",V981,Data!T978)))</f>
        <v>New Zealand</v>
      </c>
      <c r="D977">
        <f>IF(Transport!$H$4="Multi-unit Residential",Data!D978,IF(Transport!$H$4="Education",Data!AL978,IF(Transport!$H$4="Mixed-use Building",W981,Data!U978)))</f>
        <v>0</v>
      </c>
      <c r="E977">
        <f>IF(Transport!$H$4="Multi-unit Residential",Data!E978,IF(Transport!$H$4="Education",Data!AM978,IF(Transport!$H$4="Mixed-use Building",X981,Data!V978)))</f>
        <v>0</v>
      </c>
      <c r="F977">
        <f>IF(Transport!$H$4="Multi-unit Residential",Data!F978,IF(Transport!$H$4="Education",Data!AN978,IF(Transport!$H$4="Mixed-use Building",Y981,Data!W978)))</f>
        <v>0</v>
      </c>
      <c r="G977">
        <f>IF(Transport!$H$4="Multi-unit Residential",Data!G978,IF(Transport!$H$4="Education",Data!AO978,IF(Transport!$H$4="Mixed-use Building",Z981,Data!X978)))</f>
        <v>0</v>
      </c>
      <c r="H977">
        <f>IF(Transport!$H$4="Multi-unit Residential",Data!H978,IF(Transport!$H$4="Education",Data!AP978,IF(Transport!$H$4="Mixed-use Building",AA981,Data!Y978)))</f>
        <v>1</v>
      </c>
      <c r="I977">
        <f>IF(Transport!$H$4="Multi-unit Residential",Data!I978,IF(Transport!$H$4="Education",Data!AQ978,IF(Transport!$H$4="Mixed-use Building",AB981,Data!Z978)))</f>
        <v>0</v>
      </c>
      <c r="J977">
        <f>IF(Transport!$H$4="Multi-unit Residential",Data!J978,IF(Transport!$H$4="Education",Data!AR978,IF(Transport!$H$4="Mixed-use Building",AC981,Data!AA978)))</f>
        <v>0</v>
      </c>
      <c r="K977">
        <f>IF(Transport!$H$4="Multi-unit Residential",Data!K978,IF(Transport!$H$4="Education",Data!AS978,IF(Transport!$H$4="Mixed-use Building",AD981,Data!AB978)))</f>
        <v>0</v>
      </c>
      <c r="L977">
        <f>IF(Transport!$H$4="Multi-unit Residential",Data!L978,IF(Transport!$H$4="Education",Data!AT978,IF(Transport!$H$4="Mixed-use Building",AE981,Data!AC978)))</f>
        <v>0</v>
      </c>
      <c r="M977">
        <f>IF(Transport!$H$4="Multi-unit Residential",Data!M978,IF(Transport!$H$4="Education",Data!AU978,IF(Transport!$H$4="Mixed-use Building",AF981,Data!AD978)))</f>
        <v>0.02</v>
      </c>
      <c r="N977">
        <f>IF(Transport!$H$4="Multi-unit Residential",Data!N978,IF(Transport!$H$4="Education",Data!AV978,IF(Transport!$H$4="Mixed-use Building",AG981,Data!AE978)))</f>
        <v>1.2731383555106599</v>
      </c>
      <c r="O977">
        <f>IF(Transport!$H$4="Multi-unit Residential",Data!O978,IF(Transport!$H$4="Education",Data!AW978,IF(Transport!$H$4="Mixed-use Building",AH981,Data!AF978)))</f>
        <v>176.20917800000001</v>
      </c>
      <c r="P977">
        <f>IF(Transport!$H$4="Multi-unit Residential",Data!P978,IF(Transport!$H$4="Education",Data!AX978,IF(Transport!$H$4="Mixed-use Building",AI981,Data!AG978)))</f>
        <v>-38.149736230000002</v>
      </c>
    </row>
    <row r="978" spans="1:16" x14ac:dyDescent="0.55000000000000004">
      <c r="A978">
        <f>IF(Transport!$H$4="Multi-unit Residential",Data!A979,IF(Transport!$H$4="Education",Data!AI979,IF(Transport!$H$4="Mixed-use Building",T982,Data!R979)))</f>
        <v>199700</v>
      </c>
      <c r="B978" t="str">
        <f>IF(Transport!$H$4="Multi-unit Residential",Data!B979,IF(Transport!$H$4="Education",Data!AJ979,IF(Transport!$H$4="Mixed-use Building",U982,Data!S979)))</f>
        <v>Fordlands</v>
      </c>
      <c r="C978" t="str">
        <f>IF(Transport!$H$4="Multi-unit Residential",Data!C979,IF(Transport!$H$4="Education",Data!AK979,IF(Transport!$H$4="Mixed-use Building",V982,Data!T979)))</f>
        <v>New Zealand</v>
      </c>
      <c r="D978">
        <f>IF(Transport!$H$4="Multi-unit Residential",Data!D979,IF(Transport!$H$4="Education",Data!AL979,IF(Transport!$H$4="Mixed-use Building",W982,Data!U979)))</f>
        <v>0</v>
      </c>
      <c r="E978">
        <f>IF(Transport!$H$4="Multi-unit Residential",Data!E979,IF(Transport!$H$4="Education",Data!AM979,IF(Transport!$H$4="Mixed-use Building",X982,Data!V979)))</f>
        <v>0</v>
      </c>
      <c r="F978">
        <f>IF(Transport!$H$4="Multi-unit Residential",Data!F979,IF(Transport!$H$4="Education",Data!AN979,IF(Transport!$H$4="Mixed-use Building",Y982,Data!W979)))</f>
        <v>0</v>
      </c>
      <c r="G978">
        <f>IF(Transport!$H$4="Multi-unit Residential",Data!G979,IF(Transport!$H$4="Education",Data!AO979,IF(Transport!$H$4="Mixed-use Building",Z982,Data!X979)))</f>
        <v>0</v>
      </c>
      <c r="H978">
        <f>IF(Transport!$H$4="Multi-unit Residential",Data!H979,IF(Transport!$H$4="Education",Data!AP979,IF(Transport!$H$4="Mixed-use Building",AA982,Data!Y979)))</f>
        <v>0.5</v>
      </c>
      <c r="I978">
        <f>IF(Transport!$H$4="Multi-unit Residential",Data!I979,IF(Transport!$H$4="Education",Data!AQ979,IF(Transport!$H$4="Mixed-use Building",AB982,Data!Z979)))</f>
        <v>0</v>
      </c>
      <c r="J978">
        <f>IF(Transport!$H$4="Multi-unit Residential",Data!J979,IF(Transport!$H$4="Education",Data!AR979,IF(Transport!$H$4="Mixed-use Building",AC982,Data!AA979)))</f>
        <v>0</v>
      </c>
      <c r="K978">
        <f>IF(Transport!$H$4="Multi-unit Residential",Data!K979,IF(Transport!$H$4="Education",Data!AS979,IF(Transport!$H$4="Mixed-use Building",AD982,Data!AB979)))</f>
        <v>0</v>
      </c>
      <c r="L978">
        <f>IF(Transport!$H$4="Multi-unit Residential",Data!L979,IF(Transport!$H$4="Education",Data!AT979,IF(Transport!$H$4="Mixed-use Building",AE982,Data!AC979)))</f>
        <v>0.5</v>
      </c>
      <c r="M978">
        <f>IF(Transport!$H$4="Multi-unit Residential",Data!M979,IF(Transport!$H$4="Education",Data!AU979,IF(Transport!$H$4="Mixed-use Building",AF982,Data!AD979)))</f>
        <v>0.02</v>
      </c>
      <c r="N978" t="str">
        <f>IF(Transport!$H$4="Multi-unit Residential",Data!N979,IF(Transport!$H$4="Education",Data!AV979,IF(Transport!$H$4="Mixed-use Building",AG982,Data!AE979)))</f>
        <v>?</v>
      </c>
      <c r="O978">
        <f>IF(Transport!$H$4="Multi-unit Residential",Data!O979,IF(Transport!$H$4="Education",Data!AW979,IF(Transport!$H$4="Mixed-use Building",AH982,Data!AF979)))</f>
        <v>176.22610299999999</v>
      </c>
      <c r="P978">
        <f>IF(Transport!$H$4="Multi-unit Residential",Data!P979,IF(Transport!$H$4="Education",Data!AX979,IF(Transport!$H$4="Mixed-use Building",AI982,Data!AG979)))</f>
        <v>-38.141144679999996</v>
      </c>
    </row>
    <row r="979" spans="1:16" x14ac:dyDescent="0.55000000000000004">
      <c r="A979">
        <f>IF(Transport!$H$4="Multi-unit Residential",Data!A980,IF(Transport!$H$4="Education",Data!AI980,IF(Transport!$H$4="Mixed-use Building",T983,Data!R980)))</f>
        <v>199800</v>
      </c>
      <c r="B979" t="str">
        <f>IF(Transport!$H$4="Multi-unit Residential",Data!B980,IF(Transport!$H$4="Education",Data!AJ980,IF(Transport!$H$4="Mixed-use Building",U983,Data!S980)))</f>
        <v>Kuirau</v>
      </c>
      <c r="C979" t="str">
        <f>IF(Transport!$H$4="Multi-unit Residential",Data!C980,IF(Transport!$H$4="Education",Data!AK980,IF(Transport!$H$4="Mixed-use Building",V983,Data!T980)))</f>
        <v>New Zealand</v>
      </c>
      <c r="D979">
        <f>IF(Transport!$H$4="Multi-unit Residential",Data!D980,IF(Transport!$H$4="Education",Data!AL980,IF(Transport!$H$4="Mixed-use Building",W983,Data!U980)))</f>
        <v>0</v>
      </c>
      <c r="E979">
        <f>IF(Transport!$H$4="Multi-unit Residential",Data!E980,IF(Transport!$H$4="Education",Data!AM980,IF(Transport!$H$4="Mixed-use Building",X983,Data!V980)))</f>
        <v>0</v>
      </c>
      <c r="F979">
        <f>IF(Transport!$H$4="Multi-unit Residential",Data!F980,IF(Transport!$H$4="Education",Data!AN980,IF(Transport!$H$4="Mixed-use Building",Y983,Data!W980)))</f>
        <v>0</v>
      </c>
      <c r="G979">
        <f>IF(Transport!$H$4="Multi-unit Residential",Data!G980,IF(Transport!$H$4="Education",Data!AO980,IF(Transport!$H$4="Mixed-use Building",Z983,Data!X980)))</f>
        <v>0</v>
      </c>
      <c r="H979">
        <f>IF(Transport!$H$4="Multi-unit Residential",Data!H980,IF(Transport!$H$4="Education",Data!AP980,IF(Transport!$H$4="Mixed-use Building",AA983,Data!Y980)))</f>
        <v>0.98</v>
      </c>
      <c r="I979">
        <f>IF(Transport!$H$4="Multi-unit Residential",Data!I980,IF(Transport!$H$4="Education",Data!AQ980,IF(Transport!$H$4="Mixed-use Building",AB983,Data!Z980)))</f>
        <v>0</v>
      </c>
      <c r="J979">
        <f>IF(Transport!$H$4="Multi-unit Residential",Data!J980,IF(Transport!$H$4="Education",Data!AR980,IF(Transport!$H$4="Mixed-use Building",AC983,Data!AA980)))</f>
        <v>0</v>
      </c>
      <c r="K979">
        <f>IF(Transport!$H$4="Multi-unit Residential",Data!K980,IF(Transport!$H$4="Education",Data!AS980,IF(Transport!$H$4="Mixed-use Building",AD983,Data!AB980)))</f>
        <v>0</v>
      </c>
      <c r="L979">
        <f>IF(Transport!$H$4="Multi-unit Residential",Data!L980,IF(Transport!$H$4="Education",Data!AT980,IF(Transport!$H$4="Mixed-use Building",AE983,Data!AC980)))</f>
        <v>0.02</v>
      </c>
      <c r="M979">
        <f>IF(Transport!$H$4="Multi-unit Residential",Data!M980,IF(Transport!$H$4="Education",Data!AU980,IF(Transport!$H$4="Mixed-use Building",AF983,Data!AD980)))</f>
        <v>0.02</v>
      </c>
      <c r="N979">
        <f>IF(Transport!$H$4="Multi-unit Residential",Data!N980,IF(Transport!$H$4="Education",Data!AV980,IF(Transport!$H$4="Mixed-use Building",AG983,Data!AE980)))</f>
        <v>5.6875308860279796</v>
      </c>
      <c r="O979">
        <f>IF(Transport!$H$4="Multi-unit Residential",Data!O980,IF(Transport!$H$4="Education",Data!AW980,IF(Transport!$H$4="Mixed-use Building",AH983,Data!AF980)))</f>
        <v>176.2424283</v>
      </c>
      <c r="P979">
        <f>IF(Transport!$H$4="Multi-unit Residential",Data!P980,IF(Transport!$H$4="Education",Data!AX980,IF(Transport!$H$4="Mixed-use Building",AI983,Data!AG980)))</f>
        <v>-38.134740839999999</v>
      </c>
    </row>
    <row r="980" spans="1:16" x14ac:dyDescent="0.55000000000000004">
      <c r="A980">
        <f>IF(Transport!$H$4="Multi-unit Residential",Data!A981,IF(Transport!$H$4="Education",Data!AI981,IF(Transport!$H$4="Mixed-use Building",T984,Data!R981)))</f>
        <v>199900</v>
      </c>
      <c r="B980" t="str">
        <f>IF(Transport!$H$4="Multi-unit Residential",Data!B981,IF(Transport!$H$4="Education",Data!AJ981,IF(Transport!$H$4="Mixed-use Building",U984,Data!S981)))</f>
        <v>Utuhina</v>
      </c>
      <c r="C980" t="str">
        <f>IF(Transport!$H$4="Multi-unit Residential",Data!C981,IF(Transport!$H$4="Education",Data!AK981,IF(Transport!$H$4="Mixed-use Building",V984,Data!T981)))</f>
        <v>New Zealand</v>
      </c>
      <c r="D980">
        <f>IF(Transport!$H$4="Multi-unit Residential",Data!D981,IF(Transport!$H$4="Education",Data!AL981,IF(Transport!$H$4="Mixed-use Building",W984,Data!U981)))</f>
        <v>0</v>
      </c>
      <c r="E980">
        <f>IF(Transport!$H$4="Multi-unit Residential",Data!E981,IF(Transport!$H$4="Education",Data!AM981,IF(Transport!$H$4="Mixed-use Building",X984,Data!V981)))</f>
        <v>0</v>
      </c>
      <c r="F980">
        <f>IF(Transport!$H$4="Multi-unit Residential",Data!F981,IF(Transport!$H$4="Education",Data!AN981,IF(Transport!$H$4="Mixed-use Building",Y984,Data!W981)))</f>
        <v>0</v>
      </c>
      <c r="G980">
        <f>IF(Transport!$H$4="Multi-unit Residential",Data!G981,IF(Transport!$H$4="Education",Data!AO981,IF(Transport!$H$4="Mixed-use Building",Z984,Data!X981)))</f>
        <v>0</v>
      </c>
      <c r="H980">
        <f>IF(Transport!$H$4="Multi-unit Residential",Data!H981,IF(Transport!$H$4="Education",Data!AP981,IF(Transport!$H$4="Mixed-use Building",AA984,Data!Y981)))</f>
        <v>1</v>
      </c>
      <c r="I980">
        <f>IF(Transport!$H$4="Multi-unit Residential",Data!I981,IF(Transport!$H$4="Education",Data!AQ981,IF(Transport!$H$4="Mixed-use Building",AB984,Data!Z981)))</f>
        <v>0</v>
      </c>
      <c r="J980">
        <f>IF(Transport!$H$4="Multi-unit Residential",Data!J981,IF(Transport!$H$4="Education",Data!AR981,IF(Transport!$H$4="Mixed-use Building",AC984,Data!AA981)))</f>
        <v>0</v>
      </c>
      <c r="K980">
        <f>IF(Transport!$H$4="Multi-unit Residential",Data!K981,IF(Transport!$H$4="Education",Data!AS981,IF(Transport!$H$4="Mixed-use Building",AD984,Data!AB981)))</f>
        <v>0</v>
      </c>
      <c r="L980">
        <f>IF(Transport!$H$4="Multi-unit Residential",Data!L981,IF(Transport!$H$4="Education",Data!AT981,IF(Transport!$H$4="Mixed-use Building",AE984,Data!AC981)))</f>
        <v>0</v>
      </c>
      <c r="M980">
        <f>IF(Transport!$H$4="Multi-unit Residential",Data!M981,IF(Transport!$H$4="Education",Data!AU981,IF(Transport!$H$4="Mixed-use Building",AF984,Data!AD981)))</f>
        <v>0.02</v>
      </c>
      <c r="N980">
        <f>IF(Transport!$H$4="Multi-unit Residential",Data!N981,IF(Transport!$H$4="Education",Data!AV981,IF(Transport!$H$4="Mixed-use Building",AG984,Data!AE981)))</f>
        <v>5.6661429672140899</v>
      </c>
      <c r="O980">
        <f>IF(Transport!$H$4="Multi-unit Residential",Data!O981,IF(Transport!$H$4="Education",Data!AW981,IF(Transport!$H$4="Mixed-use Building",AH984,Data!AF981)))</f>
        <v>176.23214440000001</v>
      </c>
      <c r="P980">
        <f>IF(Transport!$H$4="Multi-unit Residential",Data!P981,IF(Transport!$H$4="Education",Data!AX981,IF(Transport!$H$4="Mixed-use Building",AI984,Data!AG981)))</f>
        <v>-38.142499530000002</v>
      </c>
    </row>
    <row r="981" spans="1:16" x14ac:dyDescent="0.55000000000000004">
      <c r="A981">
        <f>IF(Transport!$H$4="Multi-unit Residential",Data!A982,IF(Transport!$H$4="Education",Data!AI982,IF(Transport!$H$4="Mixed-use Building",T985,Data!R982)))</f>
        <v>200000</v>
      </c>
      <c r="B981" t="str">
        <f>IF(Transport!$H$4="Multi-unit Residential",Data!B982,IF(Transport!$H$4="Education",Data!AJ982,IF(Transport!$H$4="Mixed-use Building",U985,Data!S982)))</f>
        <v>Pomare</v>
      </c>
      <c r="C981" t="str">
        <f>IF(Transport!$H$4="Multi-unit Residential",Data!C982,IF(Transport!$H$4="Education",Data!AK982,IF(Transport!$H$4="Mixed-use Building",V985,Data!T982)))</f>
        <v>New Zealand</v>
      </c>
      <c r="D981">
        <f>IF(Transport!$H$4="Multi-unit Residential",Data!D982,IF(Transport!$H$4="Education",Data!AL982,IF(Transport!$H$4="Mixed-use Building",W985,Data!U982)))</f>
        <v>0</v>
      </c>
      <c r="E981">
        <f>IF(Transport!$H$4="Multi-unit Residential",Data!E982,IF(Transport!$H$4="Education",Data!AM982,IF(Transport!$H$4="Mixed-use Building",X985,Data!V982)))</f>
        <v>0</v>
      </c>
      <c r="F981">
        <f>IF(Transport!$H$4="Multi-unit Residential",Data!F982,IF(Transport!$H$4="Education",Data!AN982,IF(Transport!$H$4="Mixed-use Building",Y985,Data!W982)))</f>
        <v>0</v>
      </c>
      <c r="G981">
        <f>IF(Transport!$H$4="Multi-unit Residential",Data!G982,IF(Transport!$H$4="Education",Data!AO982,IF(Transport!$H$4="Mixed-use Building",Z985,Data!X982)))</f>
        <v>0</v>
      </c>
      <c r="H981">
        <f>IF(Transport!$H$4="Multi-unit Residential",Data!H982,IF(Transport!$H$4="Education",Data!AP982,IF(Transport!$H$4="Mixed-use Building",AA985,Data!Y982)))</f>
        <v>1</v>
      </c>
      <c r="I981">
        <f>IF(Transport!$H$4="Multi-unit Residential",Data!I982,IF(Transport!$H$4="Education",Data!AQ982,IF(Transport!$H$4="Mixed-use Building",AB985,Data!Z982)))</f>
        <v>0</v>
      </c>
      <c r="J981">
        <f>IF(Transport!$H$4="Multi-unit Residential",Data!J982,IF(Transport!$H$4="Education",Data!AR982,IF(Transport!$H$4="Mixed-use Building",AC985,Data!AA982)))</f>
        <v>0</v>
      </c>
      <c r="K981">
        <f>IF(Transport!$H$4="Multi-unit Residential",Data!K982,IF(Transport!$H$4="Education",Data!AS982,IF(Transport!$H$4="Mixed-use Building",AD985,Data!AB982)))</f>
        <v>0</v>
      </c>
      <c r="L981">
        <f>IF(Transport!$H$4="Multi-unit Residential",Data!L982,IF(Transport!$H$4="Education",Data!AT982,IF(Transport!$H$4="Mixed-use Building",AE985,Data!AC982)))</f>
        <v>0</v>
      </c>
      <c r="M981">
        <f>IF(Transport!$H$4="Multi-unit Residential",Data!M982,IF(Transport!$H$4="Education",Data!AU982,IF(Transport!$H$4="Mixed-use Building",AF985,Data!AD982)))</f>
        <v>0.02</v>
      </c>
      <c r="N981">
        <f>IF(Transport!$H$4="Multi-unit Residential",Data!N982,IF(Transport!$H$4="Education",Data!AV982,IF(Transport!$H$4="Mixed-use Building",AG985,Data!AE982)))</f>
        <v>0.34529764254296003</v>
      </c>
      <c r="O981">
        <f>IF(Transport!$H$4="Multi-unit Residential",Data!O982,IF(Transport!$H$4="Education",Data!AW982,IF(Transport!$H$4="Mixed-use Building",AH985,Data!AF982)))</f>
        <v>176.22165459999999</v>
      </c>
      <c r="P981">
        <f>IF(Transport!$H$4="Multi-unit Residential",Data!P982,IF(Transport!$H$4="Education",Data!AX982,IF(Transport!$H$4="Mixed-use Building",AI985,Data!AG982)))</f>
        <v>-38.15440452</v>
      </c>
    </row>
    <row r="982" spans="1:16" x14ac:dyDescent="0.55000000000000004">
      <c r="A982">
        <f>IF(Transport!$H$4="Multi-unit Residential",Data!A983,IF(Transport!$H$4="Education",Data!AI983,IF(Transport!$H$4="Mixed-use Building",T986,Data!R983)))</f>
        <v>200100</v>
      </c>
      <c r="B982" t="str">
        <f>IF(Transport!$H$4="Multi-unit Residential",Data!B983,IF(Transport!$H$4="Education",Data!AJ983,IF(Transport!$H$4="Mixed-use Building",U986,Data!S983)))</f>
        <v>Rotorua Central</v>
      </c>
      <c r="C982" t="str">
        <f>IF(Transport!$H$4="Multi-unit Residential",Data!C983,IF(Transport!$H$4="Education",Data!AK983,IF(Transport!$H$4="Mixed-use Building",V986,Data!T983)))</f>
        <v>New Zealand</v>
      </c>
      <c r="D982">
        <f>IF(Transport!$H$4="Multi-unit Residential",Data!D983,IF(Transport!$H$4="Education",Data!AL983,IF(Transport!$H$4="Mixed-use Building",W986,Data!U983)))</f>
        <v>0</v>
      </c>
      <c r="E982">
        <f>IF(Transport!$H$4="Multi-unit Residential",Data!E983,IF(Transport!$H$4="Education",Data!AM983,IF(Transport!$H$4="Mixed-use Building",X986,Data!V983)))</f>
        <v>0.02</v>
      </c>
      <c r="F982">
        <f>IF(Transport!$H$4="Multi-unit Residential",Data!F983,IF(Transport!$H$4="Education",Data!AN983,IF(Transport!$H$4="Mixed-use Building",Y986,Data!W983)))</f>
        <v>0</v>
      </c>
      <c r="G982">
        <f>IF(Transport!$H$4="Multi-unit Residential",Data!G983,IF(Transport!$H$4="Education",Data!AO983,IF(Transport!$H$4="Mixed-use Building",Z986,Data!X983)))</f>
        <v>0</v>
      </c>
      <c r="H982">
        <f>IF(Transport!$H$4="Multi-unit Residential",Data!H983,IF(Transport!$H$4="Education",Data!AP983,IF(Transport!$H$4="Mixed-use Building",AA986,Data!Y983)))</f>
        <v>0.88</v>
      </c>
      <c r="I982">
        <f>IF(Transport!$H$4="Multi-unit Residential",Data!I983,IF(Transport!$H$4="Education",Data!AQ983,IF(Transport!$H$4="Mixed-use Building",AB986,Data!Z983)))</f>
        <v>0.05</v>
      </c>
      <c r="J982">
        <f>IF(Transport!$H$4="Multi-unit Residential",Data!J983,IF(Transport!$H$4="Education",Data!AR983,IF(Transport!$H$4="Mixed-use Building",AC986,Data!AA983)))</f>
        <v>0</v>
      </c>
      <c r="K982">
        <f>IF(Transport!$H$4="Multi-unit Residential",Data!K983,IF(Transport!$H$4="Education",Data!AS983,IF(Transport!$H$4="Mixed-use Building",AD986,Data!AB983)))</f>
        <v>0.01</v>
      </c>
      <c r="L982">
        <f>IF(Transport!$H$4="Multi-unit Residential",Data!L983,IF(Transport!$H$4="Education",Data!AT983,IF(Transport!$H$4="Mixed-use Building",AE986,Data!AC983)))</f>
        <v>0.04</v>
      </c>
      <c r="M982">
        <f>IF(Transport!$H$4="Multi-unit Residential",Data!M983,IF(Transport!$H$4="Education",Data!AU983,IF(Transport!$H$4="Mixed-use Building",AF986,Data!AD983)))</f>
        <v>0.02</v>
      </c>
      <c r="N982">
        <f>IF(Transport!$H$4="Multi-unit Residential",Data!N983,IF(Transport!$H$4="Education",Data!AV983,IF(Transport!$H$4="Mixed-use Building",AG986,Data!AE983)))</f>
        <v>5.0070011458866803</v>
      </c>
      <c r="O982">
        <f>IF(Transport!$H$4="Multi-unit Residential",Data!O983,IF(Transport!$H$4="Education",Data!AW983,IF(Transport!$H$4="Mixed-use Building",AH986,Data!AF983)))</f>
        <v>176.25424009999901</v>
      </c>
      <c r="P982">
        <f>IF(Transport!$H$4="Multi-unit Residential",Data!P983,IF(Transport!$H$4="Education",Data!AX983,IF(Transport!$H$4="Mixed-use Building",AI986,Data!AG983)))</f>
        <v>-38.135685209999998</v>
      </c>
    </row>
    <row r="983" spans="1:16" x14ac:dyDescent="0.55000000000000004">
      <c r="A983">
        <f>IF(Transport!$H$4="Multi-unit Residential",Data!A984,IF(Transport!$H$4="Education",Data!AI984,IF(Transport!$H$4="Mixed-use Building",T987,Data!R984)))</f>
        <v>200200</v>
      </c>
      <c r="B983" t="str">
        <f>IF(Transport!$H$4="Multi-unit Residential",Data!B984,IF(Transport!$H$4="Education",Data!AJ984,IF(Transport!$H$4="Mixed-use Building",U987,Data!S984)))</f>
        <v>Hillcrest (Rotorua District)</v>
      </c>
      <c r="C983" t="str">
        <f>IF(Transport!$H$4="Multi-unit Residential",Data!C984,IF(Transport!$H$4="Education",Data!AK984,IF(Transport!$H$4="Mixed-use Building",V987,Data!T984)))</f>
        <v>New Zealand</v>
      </c>
      <c r="D983">
        <f>IF(Transport!$H$4="Multi-unit Residential",Data!D984,IF(Transport!$H$4="Education",Data!AL984,IF(Transport!$H$4="Mixed-use Building",W987,Data!U984)))</f>
        <v>0</v>
      </c>
      <c r="E983">
        <f>IF(Transport!$H$4="Multi-unit Residential",Data!E984,IF(Transport!$H$4="Education",Data!AM984,IF(Transport!$H$4="Mixed-use Building",X987,Data!V984)))</f>
        <v>0</v>
      </c>
      <c r="F983">
        <f>IF(Transport!$H$4="Multi-unit Residential",Data!F984,IF(Transport!$H$4="Education",Data!AN984,IF(Transport!$H$4="Mixed-use Building",Y987,Data!W984)))</f>
        <v>0</v>
      </c>
      <c r="G983">
        <f>IF(Transport!$H$4="Multi-unit Residential",Data!G984,IF(Transport!$H$4="Education",Data!AO984,IF(Transport!$H$4="Mixed-use Building",Z987,Data!X984)))</f>
        <v>0</v>
      </c>
      <c r="H983">
        <f>IF(Transport!$H$4="Multi-unit Residential",Data!H984,IF(Transport!$H$4="Education",Data!AP984,IF(Transport!$H$4="Mixed-use Building",AA987,Data!Y984)))</f>
        <v>0.93</v>
      </c>
      <c r="I983">
        <f>IF(Transport!$H$4="Multi-unit Residential",Data!I984,IF(Transport!$H$4="Education",Data!AQ984,IF(Transport!$H$4="Mixed-use Building",AB987,Data!Z984)))</f>
        <v>0</v>
      </c>
      <c r="J983">
        <f>IF(Transport!$H$4="Multi-unit Residential",Data!J984,IF(Transport!$H$4="Education",Data!AR984,IF(Transport!$H$4="Mixed-use Building",AC987,Data!AA984)))</f>
        <v>0</v>
      </c>
      <c r="K983">
        <f>IF(Transport!$H$4="Multi-unit Residential",Data!K984,IF(Transport!$H$4="Education",Data!AS984,IF(Transport!$H$4="Mixed-use Building",AD987,Data!AB984)))</f>
        <v>0</v>
      </c>
      <c r="L983">
        <f>IF(Transport!$H$4="Multi-unit Residential",Data!L984,IF(Transport!$H$4="Education",Data!AT984,IF(Transport!$H$4="Mixed-use Building",AE987,Data!AC984)))</f>
        <v>7.0000000000000007E-2</v>
      </c>
      <c r="M983">
        <f>IF(Transport!$H$4="Multi-unit Residential",Data!M984,IF(Transport!$H$4="Education",Data!AU984,IF(Transport!$H$4="Mixed-use Building",AF987,Data!AD984)))</f>
        <v>0.02</v>
      </c>
      <c r="N983">
        <f>IF(Transport!$H$4="Multi-unit Residential",Data!N984,IF(Transport!$H$4="Education",Data!AV984,IF(Transport!$H$4="Mixed-use Building",AG987,Data!AE984)))</f>
        <v>4.2544187704994103</v>
      </c>
      <c r="O983">
        <f>IF(Transport!$H$4="Multi-unit Residential",Data!O984,IF(Transport!$H$4="Education",Data!AW984,IF(Transport!$H$4="Mixed-use Building",AH987,Data!AF984)))</f>
        <v>176.2346579</v>
      </c>
      <c r="P983">
        <f>IF(Transport!$H$4="Multi-unit Residential",Data!P984,IF(Transport!$H$4="Education",Data!AX984,IF(Transport!$H$4="Mixed-use Building",AI987,Data!AG984)))</f>
        <v>-38.149900649999999</v>
      </c>
    </row>
    <row r="984" spans="1:16" x14ac:dyDescent="0.55000000000000004">
      <c r="A984">
        <f>IF(Transport!$H$4="Multi-unit Residential",Data!A985,IF(Transport!$H$4="Education",Data!AI985,IF(Transport!$H$4="Mixed-use Building",T988,Data!R985)))</f>
        <v>200300</v>
      </c>
      <c r="B984" t="str">
        <f>IF(Transport!$H$4="Multi-unit Residential",Data!B985,IF(Transport!$H$4="Education",Data!AJ985,IF(Transport!$H$4="Mixed-use Building",U988,Data!S985)))</f>
        <v>Victoria</v>
      </c>
      <c r="C984" t="str">
        <f>IF(Transport!$H$4="Multi-unit Residential",Data!C985,IF(Transport!$H$4="Education",Data!AK985,IF(Transport!$H$4="Mixed-use Building",V988,Data!T985)))</f>
        <v>New Zealand</v>
      </c>
      <c r="D984">
        <f>IF(Transport!$H$4="Multi-unit Residential",Data!D985,IF(Transport!$H$4="Education",Data!AL985,IF(Transport!$H$4="Mixed-use Building",W988,Data!U985)))</f>
        <v>0</v>
      </c>
      <c r="E984">
        <f>IF(Transport!$H$4="Multi-unit Residential",Data!E985,IF(Transport!$H$4="Education",Data!AM985,IF(Transport!$H$4="Mixed-use Building",X988,Data!V985)))</f>
        <v>0</v>
      </c>
      <c r="F984">
        <f>IF(Transport!$H$4="Multi-unit Residential",Data!F985,IF(Transport!$H$4="Education",Data!AN985,IF(Transport!$H$4="Mixed-use Building",Y988,Data!W985)))</f>
        <v>0</v>
      </c>
      <c r="G984">
        <f>IF(Transport!$H$4="Multi-unit Residential",Data!G985,IF(Transport!$H$4="Education",Data!AO985,IF(Transport!$H$4="Mixed-use Building",Z988,Data!X985)))</f>
        <v>0</v>
      </c>
      <c r="H984">
        <f>IF(Transport!$H$4="Multi-unit Residential",Data!H985,IF(Transport!$H$4="Education",Data!AP985,IF(Transport!$H$4="Mixed-use Building",AA988,Data!Y985)))</f>
        <v>0.92</v>
      </c>
      <c r="I984">
        <f>IF(Transport!$H$4="Multi-unit Residential",Data!I985,IF(Transport!$H$4="Education",Data!AQ985,IF(Transport!$H$4="Mixed-use Building",AB988,Data!Z985)))</f>
        <v>0</v>
      </c>
      <c r="J984">
        <f>IF(Transport!$H$4="Multi-unit Residential",Data!J985,IF(Transport!$H$4="Education",Data!AR985,IF(Transport!$H$4="Mixed-use Building",AC988,Data!AA985)))</f>
        <v>0</v>
      </c>
      <c r="K984">
        <f>IF(Transport!$H$4="Multi-unit Residential",Data!K985,IF(Transport!$H$4="Education",Data!AS985,IF(Transport!$H$4="Mixed-use Building",AD988,Data!AB985)))</f>
        <v>0</v>
      </c>
      <c r="L984">
        <f>IF(Transport!$H$4="Multi-unit Residential",Data!L985,IF(Transport!$H$4="Education",Data!AT985,IF(Transport!$H$4="Mixed-use Building",AE988,Data!AC985)))</f>
        <v>0.08</v>
      </c>
      <c r="M984">
        <f>IF(Transport!$H$4="Multi-unit Residential",Data!M985,IF(Transport!$H$4="Education",Data!AU985,IF(Transport!$H$4="Mixed-use Building",AF988,Data!AD985)))</f>
        <v>0.02</v>
      </c>
      <c r="N984">
        <f>IF(Transport!$H$4="Multi-unit Residential",Data!N985,IF(Transport!$H$4="Education",Data!AV985,IF(Transport!$H$4="Mixed-use Building",AG988,Data!AE985)))</f>
        <v>2.7073878672605098</v>
      </c>
      <c r="O984">
        <f>IF(Transport!$H$4="Multi-unit Residential",Data!O985,IF(Transport!$H$4="Education",Data!AW985,IF(Transport!$H$4="Mixed-use Building",AH988,Data!AF985)))</f>
        <v>176.24450819999899</v>
      </c>
      <c r="P984">
        <f>IF(Transport!$H$4="Multi-unit Residential",Data!P985,IF(Transport!$H$4="Education",Data!AX985,IF(Transport!$H$4="Mixed-use Building",AI988,Data!AG985)))</f>
        <v>-38.142893899999997</v>
      </c>
    </row>
    <row r="985" spans="1:16" x14ac:dyDescent="0.55000000000000004">
      <c r="A985">
        <f>IF(Transport!$H$4="Multi-unit Residential",Data!A986,IF(Transport!$H$4="Education",Data!AI986,IF(Transport!$H$4="Mixed-use Building",T989,Data!R986)))</f>
        <v>200400</v>
      </c>
      <c r="B985" t="str">
        <f>IF(Transport!$H$4="Multi-unit Residential",Data!B986,IF(Transport!$H$4="Education",Data!AJ986,IF(Transport!$H$4="Mixed-use Building",U989,Data!S986)))</f>
        <v>Waiohewa</v>
      </c>
      <c r="C985" t="str">
        <f>IF(Transport!$H$4="Multi-unit Residential",Data!C986,IF(Transport!$H$4="Education",Data!AK986,IF(Transport!$H$4="Mixed-use Building",V989,Data!T986)))</f>
        <v>New Zealand</v>
      </c>
      <c r="D985">
        <f>IF(Transport!$H$4="Multi-unit Residential",Data!D986,IF(Transport!$H$4="Education",Data!AL986,IF(Transport!$H$4="Mixed-use Building",W989,Data!U986)))</f>
        <v>0</v>
      </c>
      <c r="E985">
        <f>IF(Transport!$H$4="Multi-unit Residential",Data!E986,IF(Transport!$H$4="Education",Data!AM986,IF(Transport!$H$4="Mixed-use Building",X989,Data!V986)))</f>
        <v>0</v>
      </c>
      <c r="F985">
        <f>IF(Transport!$H$4="Multi-unit Residential",Data!F986,IF(Transport!$H$4="Education",Data!AN986,IF(Transport!$H$4="Mixed-use Building",Y989,Data!W986)))</f>
        <v>0</v>
      </c>
      <c r="G985">
        <f>IF(Transport!$H$4="Multi-unit Residential",Data!G986,IF(Transport!$H$4="Education",Data!AO986,IF(Transport!$H$4="Mixed-use Building",Z989,Data!X986)))</f>
        <v>0</v>
      </c>
      <c r="H985">
        <f>IF(Transport!$H$4="Multi-unit Residential",Data!H986,IF(Transport!$H$4="Education",Data!AP986,IF(Transport!$H$4="Mixed-use Building",AA989,Data!Y986)))</f>
        <v>1</v>
      </c>
      <c r="I985">
        <f>IF(Transport!$H$4="Multi-unit Residential",Data!I986,IF(Transport!$H$4="Education",Data!AQ986,IF(Transport!$H$4="Mixed-use Building",AB989,Data!Z986)))</f>
        <v>0</v>
      </c>
      <c r="J985">
        <f>IF(Transport!$H$4="Multi-unit Residential",Data!J986,IF(Transport!$H$4="Education",Data!AR986,IF(Transport!$H$4="Mixed-use Building",AC989,Data!AA986)))</f>
        <v>0</v>
      </c>
      <c r="K985">
        <f>IF(Transport!$H$4="Multi-unit Residential",Data!K986,IF(Transport!$H$4="Education",Data!AS986,IF(Transport!$H$4="Mixed-use Building",AD989,Data!AB986)))</f>
        <v>0</v>
      </c>
      <c r="L985">
        <f>IF(Transport!$H$4="Multi-unit Residential",Data!L986,IF(Transport!$H$4="Education",Data!AT986,IF(Transport!$H$4="Mixed-use Building",AE989,Data!AC986)))</f>
        <v>0</v>
      </c>
      <c r="M985">
        <f>IF(Transport!$H$4="Multi-unit Residential",Data!M986,IF(Transport!$H$4="Education",Data!AU986,IF(Transport!$H$4="Mixed-use Building",AF989,Data!AD986)))</f>
        <v>0.02</v>
      </c>
      <c r="N985">
        <f>IF(Transport!$H$4="Multi-unit Residential",Data!N986,IF(Transport!$H$4="Education",Data!AV986,IF(Transport!$H$4="Mixed-use Building",AG989,Data!AE986)))</f>
        <v>4.7137250009069698</v>
      </c>
      <c r="O985">
        <f>IF(Transport!$H$4="Multi-unit Residential",Data!O986,IF(Transport!$H$4="Education",Data!AW986,IF(Transport!$H$4="Mixed-use Building",AH989,Data!AF986)))</f>
        <v>176.35425039999899</v>
      </c>
      <c r="P985">
        <f>IF(Transport!$H$4="Multi-unit Residential",Data!P986,IF(Transport!$H$4="Education",Data!AX986,IF(Transport!$H$4="Mixed-use Building",AI989,Data!AG986)))</f>
        <v>-38.111577390000001</v>
      </c>
    </row>
    <row r="986" spans="1:16" x14ac:dyDescent="0.55000000000000004">
      <c r="A986">
        <f>IF(Transport!$H$4="Multi-unit Residential",Data!A987,IF(Transport!$H$4="Education",Data!AI987,IF(Transport!$H$4="Mixed-use Building",T990,Data!R987)))</f>
        <v>200500</v>
      </c>
      <c r="B986" t="str">
        <f>IF(Transport!$H$4="Multi-unit Residential",Data!B987,IF(Transport!$H$4="Education",Data!AJ987,IF(Transport!$H$4="Mixed-use Building",U990,Data!S987)))</f>
        <v>Glenholme North</v>
      </c>
      <c r="C986" t="str">
        <f>IF(Transport!$H$4="Multi-unit Residential",Data!C987,IF(Transport!$H$4="Education",Data!AK987,IF(Transport!$H$4="Mixed-use Building",V990,Data!T987)))</f>
        <v>New Zealand</v>
      </c>
      <c r="D986">
        <f>IF(Transport!$H$4="Multi-unit Residential",Data!D987,IF(Transport!$H$4="Education",Data!AL987,IF(Transport!$H$4="Mixed-use Building",W990,Data!U987)))</f>
        <v>0</v>
      </c>
      <c r="E986">
        <f>IF(Transport!$H$4="Multi-unit Residential",Data!E987,IF(Transport!$H$4="Education",Data!AM987,IF(Transport!$H$4="Mixed-use Building",X990,Data!V987)))</f>
        <v>0</v>
      </c>
      <c r="F986">
        <f>IF(Transport!$H$4="Multi-unit Residential",Data!F987,IF(Transport!$H$4="Education",Data!AN987,IF(Transport!$H$4="Mixed-use Building",Y990,Data!W987)))</f>
        <v>0</v>
      </c>
      <c r="G986">
        <f>IF(Transport!$H$4="Multi-unit Residential",Data!G987,IF(Transport!$H$4="Education",Data!AO987,IF(Transport!$H$4="Mixed-use Building",Z990,Data!X987)))</f>
        <v>0</v>
      </c>
      <c r="H986">
        <f>IF(Transport!$H$4="Multi-unit Residential",Data!H987,IF(Transport!$H$4="Education",Data!AP987,IF(Transport!$H$4="Mixed-use Building",AA990,Data!Y987)))</f>
        <v>0.85</v>
      </c>
      <c r="I986">
        <f>IF(Transport!$H$4="Multi-unit Residential",Data!I987,IF(Transport!$H$4="Education",Data!AQ987,IF(Transport!$H$4="Mixed-use Building",AB990,Data!Z987)))</f>
        <v>0</v>
      </c>
      <c r="J986">
        <f>IF(Transport!$H$4="Multi-unit Residential",Data!J987,IF(Transport!$H$4="Education",Data!AR987,IF(Transport!$H$4="Mixed-use Building",AC990,Data!AA987)))</f>
        <v>0</v>
      </c>
      <c r="K986">
        <f>IF(Transport!$H$4="Multi-unit Residential",Data!K987,IF(Transport!$H$4="Education",Data!AS987,IF(Transport!$H$4="Mixed-use Building",AD990,Data!AB987)))</f>
        <v>0</v>
      </c>
      <c r="L986">
        <f>IF(Transport!$H$4="Multi-unit Residential",Data!L987,IF(Transport!$H$4="Education",Data!AT987,IF(Transport!$H$4="Mixed-use Building",AE990,Data!AC987)))</f>
        <v>0.15</v>
      </c>
      <c r="M986">
        <f>IF(Transport!$H$4="Multi-unit Residential",Data!M987,IF(Transport!$H$4="Education",Data!AU987,IF(Transport!$H$4="Mixed-use Building",AF990,Data!AD987)))</f>
        <v>0.02</v>
      </c>
      <c r="N986">
        <f>IF(Transport!$H$4="Multi-unit Residential",Data!N987,IF(Transport!$H$4="Education",Data!AV987,IF(Transport!$H$4="Mixed-use Building",AG990,Data!AE987)))</f>
        <v>2.56160702444327</v>
      </c>
      <c r="O986">
        <f>IF(Transport!$H$4="Multi-unit Residential",Data!O987,IF(Transport!$H$4="Education",Data!AW987,IF(Transport!$H$4="Mixed-use Building",AH990,Data!AF987)))</f>
        <v>176.24606799999901</v>
      </c>
      <c r="P986">
        <f>IF(Transport!$H$4="Multi-unit Residential",Data!P987,IF(Transport!$H$4="Education",Data!AX987,IF(Transport!$H$4="Mixed-use Building",AI990,Data!AG987)))</f>
        <v>-38.147413290000003</v>
      </c>
    </row>
    <row r="987" spans="1:16" x14ac:dyDescent="0.55000000000000004">
      <c r="A987">
        <f>IF(Transport!$H$4="Multi-unit Residential",Data!A988,IF(Transport!$H$4="Education",Data!AI988,IF(Transport!$H$4="Mixed-use Building",T991,Data!R988)))</f>
        <v>200600</v>
      </c>
      <c r="B987" t="str">
        <f>IF(Transport!$H$4="Multi-unit Residential",Data!B988,IF(Transport!$H$4="Education",Data!AJ988,IF(Transport!$H$4="Mixed-use Building",U991,Data!S988)))</f>
        <v>Springfield South</v>
      </c>
      <c r="C987" t="str">
        <f>IF(Transport!$H$4="Multi-unit Residential",Data!C988,IF(Transport!$H$4="Education",Data!AK988,IF(Transport!$H$4="Mixed-use Building",V991,Data!T988)))</f>
        <v>New Zealand</v>
      </c>
      <c r="D987">
        <f>IF(Transport!$H$4="Multi-unit Residential",Data!D988,IF(Transport!$H$4="Education",Data!AL988,IF(Transport!$H$4="Mixed-use Building",W991,Data!U988)))</f>
        <v>0</v>
      </c>
      <c r="E987">
        <f>IF(Transport!$H$4="Multi-unit Residential",Data!E988,IF(Transport!$H$4="Education",Data!AM988,IF(Transport!$H$4="Mixed-use Building",X991,Data!V988)))</f>
        <v>0</v>
      </c>
      <c r="F987">
        <f>IF(Transport!$H$4="Multi-unit Residential",Data!F988,IF(Transport!$H$4="Education",Data!AN988,IF(Transport!$H$4="Mixed-use Building",Y991,Data!W988)))</f>
        <v>0</v>
      </c>
      <c r="G987">
        <f>IF(Transport!$H$4="Multi-unit Residential",Data!G988,IF(Transport!$H$4="Education",Data!AO988,IF(Transport!$H$4="Mixed-use Building",Z991,Data!X988)))</f>
        <v>0</v>
      </c>
      <c r="H987">
        <f>IF(Transport!$H$4="Multi-unit Residential",Data!H988,IF(Transport!$H$4="Education",Data!AP988,IF(Transport!$H$4="Mixed-use Building",AA991,Data!Y988)))</f>
        <v>1</v>
      </c>
      <c r="I987">
        <f>IF(Transport!$H$4="Multi-unit Residential",Data!I988,IF(Transport!$H$4="Education",Data!AQ988,IF(Transport!$H$4="Mixed-use Building",AB991,Data!Z988)))</f>
        <v>0</v>
      </c>
      <c r="J987">
        <f>IF(Transport!$H$4="Multi-unit Residential",Data!J988,IF(Transport!$H$4="Education",Data!AR988,IF(Transport!$H$4="Mixed-use Building",AC991,Data!AA988)))</f>
        <v>0</v>
      </c>
      <c r="K987">
        <f>IF(Transport!$H$4="Multi-unit Residential",Data!K988,IF(Transport!$H$4="Education",Data!AS988,IF(Transport!$H$4="Mixed-use Building",AD991,Data!AB988)))</f>
        <v>0</v>
      </c>
      <c r="L987">
        <f>IF(Transport!$H$4="Multi-unit Residential",Data!L988,IF(Transport!$H$4="Education",Data!AT988,IF(Transport!$H$4="Mixed-use Building",AE991,Data!AC988)))</f>
        <v>0</v>
      </c>
      <c r="M987">
        <f>IF(Transport!$H$4="Multi-unit Residential",Data!M988,IF(Transport!$H$4="Education",Data!AU988,IF(Transport!$H$4="Mixed-use Building",AF991,Data!AD988)))</f>
        <v>0.02</v>
      </c>
      <c r="N987" t="str">
        <f>IF(Transport!$H$4="Multi-unit Residential",Data!N988,IF(Transport!$H$4="Education",Data!AV988,IF(Transport!$H$4="Mixed-use Building",AG991,Data!AE988)))</f>
        <v>?</v>
      </c>
      <c r="O987">
        <f>IF(Transport!$H$4="Multi-unit Residential",Data!O988,IF(Transport!$H$4="Education",Data!AW988,IF(Transport!$H$4="Mixed-use Building",AH991,Data!AF988)))</f>
        <v>176.22771940000001</v>
      </c>
      <c r="P987">
        <f>IF(Transport!$H$4="Multi-unit Residential",Data!P988,IF(Transport!$H$4="Education",Data!AX988,IF(Transport!$H$4="Mixed-use Building",AI991,Data!AG988)))</f>
        <v>-38.163318959999998</v>
      </c>
    </row>
    <row r="988" spans="1:16" x14ac:dyDescent="0.55000000000000004">
      <c r="A988">
        <f>IF(Transport!$H$4="Multi-unit Residential",Data!A989,IF(Transport!$H$4="Education",Data!AI989,IF(Transport!$H$4="Mixed-use Building",T992,Data!R989)))</f>
        <v>200700</v>
      </c>
      <c r="B988" t="str">
        <f>IF(Transport!$H$4="Multi-unit Residential",Data!B989,IF(Transport!$H$4="Education",Data!AJ989,IF(Transport!$H$4="Mixed-use Building",U992,Data!S989)))</f>
        <v>Springfield North</v>
      </c>
      <c r="C988" t="str">
        <f>IF(Transport!$H$4="Multi-unit Residential",Data!C989,IF(Transport!$H$4="Education",Data!AK989,IF(Transport!$H$4="Mixed-use Building",V992,Data!T989)))</f>
        <v>New Zealand</v>
      </c>
      <c r="D988">
        <f>IF(Transport!$H$4="Multi-unit Residential",Data!D989,IF(Transport!$H$4="Education",Data!AL989,IF(Transport!$H$4="Mixed-use Building",W992,Data!U989)))</f>
        <v>0</v>
      </c>
      <c r="E988">
        <f>IF(Transport!$H$4="Multi-unit Residential",Data!E989,IF(Transport!$H$4="Education",Data!AM989,IF(Transport!$H$4="Mixed-use Building",X992,Data!V989)))</f>
        <v>0</v>
      </c>
      <c r="F988">
        <f>IF(Transport!$H$4="Multi-unit Residential",Data!F989,IF(Transport!$H$4="Education",Data!AN989,IF(Transport!$H$4="Mixed-use Building",Y992,Data!W989)))</f>
        <v>0</v>
      </c>
      <c r="G988">
        <f>IF(Transport!$H$4="Multi-unit Residential",Data!G989,IF(Transport!$H$4="Education",Data!AO989,IF(Transport!$H$4="Mixed-use Building",Z992,Data!X989)))</f>
        <v>0</v>
      </c>
      <c r="H988">
        <f>IF(Transport!$H$4="Multi-unit Residential",Data!H989,IF(Transport!$H$4="Education",Data!AP989,IF(Transport!$H$4="Mixed-use Building",AA992,Data!Y989)))</f>
        <v>1</v>
      </c>
      <c r="I988">
        <f>IF(Transport!$H$4="Multi-unit Residential",Data!I989,IF(Transport!$H$4="Education",Data!AQ989,IF(Transport!$H$4="Mixed-use Building",AB992,Data!Z989)))</f>
        <v>0</v>
      </c>
      <c r="J988">
        <f>IF(Transport!$H$4="Multi-unit Residential",Data!J989,IF(Transport!$H$4="Education",Data!AR989,IF(Transport!$H$4="Mixed-use Building",AC992,Data!AA989)))</f>
        <v>0</v>
      </c>
      <c r="K988">
        <f>IF(Transport!$H$4="Multi-unit Residential",Data!K989,IF(Transport!$H$4="Education",Data!AS989,IF(Transport!$H$4="Mixed-use Building",AD992,Data!AB989)))</f>
        <v>0</v>
      </c>
      <c r="L988">
        <f>IF(Transport!$H$4="Multi-unit Residential",Data!L989,IF(Transport!$H$4="Education",Data!AT989,IF(Transport!$H$4="Mixed-use Building",AE992,Data!AC989)))</f>
        <v>0</v>
      </c>
      <c r="M988">
        <f>IF(Transport!$H$4="Multi-unit Residential",Data!M989,IF(Transport!$H$4="Education",Data!AU989,IF(Transport!$H$4="Mixed-use Building",AF992,Data!AD989)))</f>
        <v>0.02</v>
      </c>
      <c r="N988">
        <f>IF(Transport!$H$4="Multi-unit Residential",Data!N989,IF(Transport!$H$4="Education",Data!AV989,IF(Transport!$H$4="Mixed-use Building",AG992,Data!AE989)))</f>
        <v>2.7498241445781999</v>
      </c>
      <c r="O988">
        <f>IF(Transport!$H$4="Multi-unit Residential",Data!O989,IF(Transport!$H$4="Education",Data!AW989,IF(Transport!$H$4="Mixed-use Building",AH992,Data!AF989)))</f>
        <v>176.23593550000001</v>
      </c>
      <c r="P988">
        <f>IF(Transport!$H$4="Multi-unit Residential",Data!P989,IF(Transport!$H$4="Education",Data!AX989,IF(Transport!$H$4="Mixed-use Building",AI992,Data!AG989)))</f>
        <v>-38.158879970000001</v>
      </c>
    </row>
    <row r="989" spans="1:16" x14ac:dyDescent="0.55000000000000004">
      <c r="A989">
        <f>IF(Transport!$H$4="Multi-unit Residential",Data!A990,IF(Transport!$H$4="Education",Data!AI990,IF(Transport!$H$4="Mixed-use Building",T993,Data!R990)))</f>
        <v>200800</v>
      </c>
      <c r="B989" t="str">
        <f>IF(Transport!$H$4="Multi-unit Residential",Data!B990,IF(Transport!$H$4="Education",Data!AJ990,IF(Transport!$H$4="Mixed-use Building",U993,Data!S990)))</f>
        <v>Glenholme South</v>
      </c>
      <c r="C989" t="str">
        <f>IF(Transport!$H$4="Multi-unit Residential",Data!C990,IF(Transport!$H$4="Education",Data!AK990,IF(Transport!$H$4="Mixed-use Building",V993,Data!T990)))</f>
        <v>New Zealand</v>
      </c>
      <c r="D989">
        <f>IF(Transport!$H$4="Multi-unit Residential",Data!D990,IF(Transport!$H$4="Education",Data!AL990,IF(Transport!$H$4="Mixed-use Building",W993,Data!U990)))</f>
        <v>0</v>
      </c>
      <c r="E989">
        <f>IF(Transport!$H$4="Multi-unit Residential",Data!E990,IF(Transport!$H$4="Education",Data!AM990,IF(Transport!$H$4="Mixed-use Building",X993,Data!V990)))</f>
        <v>0</v>
      </c>
      <c r="F989">
        <f>IF(Transport!$H$4="Multi-unit Residential",Data!F990,IF(Transport!$H$4="Education",Data!AN990,IF(Transport!$H$4="Mixed-use Building",Y993,Data!W990)))</f>
        <v>0</v>
      </c>
      <c r="G989">
        <f>IF(Transport!$H$4="Multi-unit Residential",Data!G990,IF(Transport!$H$4="Education",Data!AO990,IF(Transport!$H$4="Mixed-use Building",Z993,Data!X990)))</f>
        <v>0</v>
      </c>
      <c r="H989">
        <f>IF(Transport!$H$4="Multi-unit Residential",Data!H990,IF(Transport!$H$4="Education",Data!AP990,IF(Transport!$H$4="Mixed-use Building",AA993,Data!Y990)))</f>
        <v>1</v>
      </c>
      <c r="I989">
        <f>IF(Transport!$H$4="Multi-unit Residential",Data!I990,IF(Transport!$H$4="Education",Data!AQ990,IF(Transport!$H$4="Mixed-use Building",AB993,Data!Z990)))</f>
        <v>0</v>
      </c>
      <c r="J989">
        <f>IF(Transport!$H$4="Multi-unit Residential",Data!J990,IF(Transport!$H$4="Education",Data!AR990,IF(Transport!$H$4="Mixed-use Building",AC993,Data!AA990)))</f>
        <v>0</v>
      </c>
      <c r="K989">
        <f>IF(Transport!$H$4="Multi-unit Residential",Data!K990,IF(Transport!$H$4="Education",Data!AS990,IF(Transport!$H$4="Mixed-use Building",AD993,Data!AB990)))</f>
        <v>0</v>
      </c>
      <c r="L989">
        <f>IF(Transport!$H$4="Multi-unit Residential",Data!L990,IF(Transport!$H$4="Education",Data!AT990,IF(Transport!$H$4="Mixed-use Building",AE993,Data!AC990)))</f>
        <v>0</v>
      </c>
      <c r="M989">
        <f>IF(Transport!$H$4="Multi-unit Residential",Data!M990,IF(Transport!$H$4="Education",Data!AU990,IF(Transport!$H$4="Mixed-use Building",AF993,Data!AD990)))</f>
        <v>0.02</v>
      </c>
      <c r="N989">
        <f>IF(Transport!$H$4="Multi-unit Residential",Data!N990,IF(Transport!$H$4="Education",Data!AV990,IF(Transport!$H$4="Mixed-use Building",AG993,Data!AE990)))</f>
        <v>2.1055407144282801</v>
      </c>
      <c r="O989">
        <f>IF(Transport!$H$4="Multi-unit Residential",Data!O990,IF(Transport!$H$4="Education",Data!AW990,IF(Transport!$H$4="Mixed-use Building",AH993,Data!AF990)))</f>
        <v>176.24756629999999</v>
      </c>
      <c r="P989">
        <f>IF(Transport!$H$4="Multi-unit Residential",Data!P990,IF(Transport!$H$4="Education",Data!AX990,IF(Transport!$H$4="Mixed-use Building",AI993,Data!AG990)))</f>
        <v>-38.153611169999998</v>
      </c>
    </row>
    <row r="990" spans="1:16" x14ac:dyDescent="0.55000000000000004">
      <c r="A990">
        <f>IF(Transport!$H$4="Multi-unit Residential",Data!A991,IF(Transport!$H$4="Education",Data!AI991,IF(Transport!$H$4="Mixed-use Building",T994,Data!R991)))</f>
        <v>200900</v>
      </c>
      <c r="B990" t="str">
        <f>IF(Transport!$H$4="Multi-unit Residential",Data!B991,IF(Transport!$H$4="Education",Data!AJ991,IF(Transport!$H$4="Mixed-use Building",U994,Data!S991)))</f>
        <v>Owhata West</v>
      </c>
      <c r="C990" t="str">
        <f>IF(Transport!$H$4="Multi-unit Residential",Data!C991,IF(Transport!$H$4="Education",Data!AK991,IF(Transport!$H$4="Mixed-use Building",V994,Data!T991)))</f>
        <v>New Zealand</v>
      </c>
      <c r="D990">
        <f>IF(Transport!$H$4="Multi-unit Residential",Data!D991,IF(Transport!$H$4="Education",Data!AL991,IF(Transport!$H$4="Mixed-use Building",W994,Data!U991)))</f>
        <v>0</v>
      </c>
      <c r="E990">
        <f>IF(Transport!$H$4="Multi-unit Residential",Data!E991,IF(Transport!$H$4="Education",Data!AM991,IF(Transport!$H$4="Mixed-use Building",X994,Data!V991)))</f>
        <v>0</v>
      </c>
      <c r="F990">
        <f>IF(Transport!$H$4="Multi-unit Residential",Data!F991,IF(Transport!$H$4="Education",Data!AN991,IF(Transport!$H$4="Mixed-use Building",Y994,Data!W991)))</f>
        <v>0</v>
      </c>
      <c r="G990">
        <f>IF(Transport!$H$4="Multi-unit Residential",Data!G991,IF(Transport!$H$4="Education",Data!AO991,IF(Transport!$H$4="Mixed-use Building",Z994,Data!X991)))</f>
        <v>0</v>
      </c>
      <c r="H990">
        <f>IF(Transport!$H$4="Multi-unit Residential",Data!H991,IF(Transport!$H$4="Education",Data!AP991,IF(Transport!$H$4="Mixed-use Building",AA994,Data!Y991)))</f>
        <v>0.97</v>
      </c>
      <c r="I990">
        <f>IF(Transport!$H$4="Multi-unit Residential",Data!I991,IF(Transport!$H$4="Education",Data!AQ991,IF(Transport!$H$4="Mixed-use Building",AB994,Data!Z991)))</f>
        <v>0</v>
      </c>
      <c r="J990">
        <f>IF(Transport!$H$4="Multi-unit Residential",Data!J991,IF(Transport!$H$4="Education",Data!AR991,IF(Transport!$H$4="Mixed-use Building",AC994,Data!AA991)))</f>
        <v>0</v>
      </c>
      <c r="K990">
        <f>IF(Transport!$H$4="Multi-unit Residential",Data!K991,IF(Transport!$H$4="Education",Data!AS991,IF(Transport!$H$4="Mixed-use Building",AD994,Data!AB991)))</f>
        <v>0</v>
      </c>
      <c r="L990">
        <f>IF(Transport!$H$4="Multi-unit Residential",Data!L991,IF(Transport!$H$4="Education",Data!AT991,IF(Transport!$H$4="Mixed-use Building",AE994,Data!AC991)))</f>
        <v>0.03</v>
      </c>
      <c r="M990">
        <f>IF(Transport!$H$4="Multi-unit Residential",Data!M991,IF(Transport!$H$4="Education",Data!AU991,IF(Transport!$H$4="Mixed-use Building",AF994,Data!AD991)))</f>
        <v>0.02</v>
      </c>
      <c r="N990">
        <f>IF(Transport!$H$4="Multi-unit Residential",Data!N991,IF(Transport!$H$4="Education",Data!AV991,IF(Transport!$H$4="Mixed-use Building",AG994,Data!AE991)))</f>
        <v>3.9569279804901401</v>
      </c>
      <c r="O990">
        <f>IF(Transport!$H$4="Multi-unit Residential",Data!O991,IF(Transport!$H$4="Education",Data!AW991,IF(Transport!$H$4="Mixed-use Building",AH994,Data!AF991)))</f>
        <v>176.29121459999999</v>
      </c>
      <c r="P990">
        <f>IF(Transport!$H$4="Multi-unit Residential",Data!P991,IF(Transport!$H$4="Education",Data!AX991,IF(Transport!$H$4="Mixed-use Building",AI994,Data!AG991)))</f>
        <v>-38.129780799999999</v>
      </c>
    </row>
    <row r="991" spans="1:16" x14ac:dyDescent="0.55000000000000004">
      <c r="A991">
        <f>IF(Transport!$H$4="Multi-unit Residential",Data!A992,IF(Transport!$H$4="Education",Data!AI992,IF(Transport!$H$4="Mixed-use Building",T995,Data!R992)))</f>
        <v>201000</v>
      </c>
      <c r="B991" t="str">
        <f>IF(Transport!$H$4="Multi-unit Residential",Data!B992,IF(Transport!$H$4="Education",Data!AJ992,IF(Transport!$H$4="Mixed-use Building",U995,Data!S992)))</f>
        <v>Holdens Bay-Rotokawa</v>
      </c>
      <c r="C991" t="str">
        <f>IF(Transport!$H$4="Multi-unit Residential",Data!C992,IF(Transport!$H$4="Education",Data!AK992,IF(Transport!$H$4="Mixed-use Building",V995,Data!T992)))</f>
        <v>New Zealand</v>
      </c>
      <c r="D991">
        <f>IF(Transport!$H$4="Multi-unit Residential",Data!D992,IF(Transport!$H$4="Education",Data!AL992,IF(Transport!$H$4="Mixed-use Building",W995,Data!U992)))</f>
        <v>0</v>
      </c>
      <c r="E991">
        <f>IF(Transport!$H$4="Multi-unit Residential",Data!E992,IF(Transport!$H$4="Education",Data!AM992,IF(Transport!$H$4="Mixed-use Building",X995,Data!V992)))</f>
        <v>0</v>
      </c>
      <c r="F991">
        <f>IF(Transport!$H$4="Multi-unit Residential",Data!F992,IF(Transport!$H$4="Education",Data!AN992,IF(Transport!$H$4="Mixed-use Building",Y995,Data!W992)))</f>
        <v>0</v>
      </c>
      <c r="G991">
        <f>IF(Transport!$H$4="Multi-unit Residential",Data!G992,IF(Transport!$H$4="Education",Data!AO992,IF(Transport!$H$4="Mixed-use Building",Z995,Data!X992)))</f>
        <v>0</v>
      </c>
      <c r="H991">
        <f>IF(Transport!$H$4="Multi-unit Residential",Data!H992,IF(Transport!$H$4="Education",Data!AP992,IF(Transport!$H$4="Mixed-use Building",AA995,Data!Y992)))</f>
        <v>1</v>
      </c>
      <c r="I991">
        <f>IF(Transport!$H$4="Multi-unit Residential",Data!I992,IF(Transport!$H$4="Education",Data!AQ992,IF(Transport!$H$4="Mixed-use Building",AB995,Data!Z992)))</f>
        <v>0</v>
      </c>
      <c r="J991">
        <f>IF(Transport!$H$4="Multi-unit Residential",Data!J992,IF(Transport!$H$4="Education",Data!AR992,IF(Transport!$H$4="Mixed-use Building",AC995,Data!AA992)))</f>
        <v>0</v>
      </c>
      <c r="K991">
        <f>IF(Transport!$H$4="Multi-unit Residential",Data!K992,IF(Transport!$H$4="Education",Data!AS992,IF(Transport!$H$4="Mixed-use Building",AD995,Data!AB992)))</f>
        <v>0</v>
      </c>
      <c r="L991">
        <f>IF(Transport!$H$4="Multi-unit Residential",Data!L992,IF(Transport!$H$4="Education",Data!AT992,IF(Transport!$H$4="Mixed-use Building",AE995,Data!AC992)))</f>
        <v>0</v>
      </c>
      <c r="M991">
        <f>IF(Transport!$H$4="Multi-unit Residential",Data!M992,IF(Transport!$H$4="Education",Data!AU992,IF(Transport!$H$4="Mixed-use Building",AF995,Data!AD992)))</f>
        <v>0.02</v>
      </c>
      <c r="N991">
        <f>IF(Transport!$H$4="Multi-unit Residential",Data!N992,IF(Transport!$H$4="Education",Data!AV992,IF(Transport!$H$4="Mixed-use Building",AG995,Data!AE992)))</f>
        <v>6.99253547580029</v>
      </c>
      <c r="O991">
        <f>IF(Transport!$H$4="Multi-unit Residential",Data!O992,IF(Transport!$H$4="Education",Data!AW992,IF(Transport!$H$4="Mixed-use Building",AH995,Data!AF992)))</f>
        <v>176.32505169999999</v>
      </c>
      <c r="P991">
        <f>IF(Transport!$H$4="Multi-unit Residential",Data!P992,IF(Transport!$H$4="Education",Data!AX992,IF(Transport!$H$4="Mixed-use Building",AI995,Data!AG992)))</f>
        <v>-38.114839009999997</v>
      </c>
    </row>
    <row r="992" spans="1:16" x14ac:dyDescent="0.55000000000000004">
      <c r="A992">
        <f>IF(Transport!$H$4="Multi-unit Residential",Data!A993,IF(Transport!$H$4="Education",Data!AI993,IF(Transport!$H$4="Mixed-use Building",T996,Data!R993)))</f>
        <v>201100</v>
      </c>
      <c r="B992" t="str">
        <f>IF(Transport!$H$4="Multi-unit Residential",Data!B993,IF(Transport!$H$4="Education",Data!AJ993,IF(Transport!$H$4="Mixed-use Building",U996,Data!S993)))</f>
        <v>Ngapuna</v>
      </c>
      <c r="C992" t="str">
        <f>IF(Transport!$H$4="Multi-unit Residential",Data!C993,IF(Transport!$H$4="Education",Data!AK993,IF(Transport!$H$4="Mixed-use Building",V996,Data!T993)))</f>
        <v>New Zealand</v>
      </c>
      <c r="D992">
        <f>IF(Transport!$H$4="Multi-unit Residential",Data!D993,IF(Transport!$H$4="Education",Data!AL993,IF(Transport!$H$4="Mixed-use Building",W996,Data!U993)))</f>
        <v>0</v>
      </c>
      <c r="E992">
        <f>IF(Transport!$H$4="Multi-unit Residential",Data!E993,IF(Transport!$H$4="Education",Data!AM993,IF(Transport!$H$4="Mixed-use Building",X996,Data!V993)))</f>
        <v>0</v>
      </c>
      <c r="F992">
        <f>IF(Transport!$H$4="Multi-unit Residential",Data!F993,IF(Transport!$H$4="Education",Data!AN993,IF(Transport!$H$4="Mixed-use Building",Y996,Data!W993)))</f>
        <v>0</v>
      </c>
      <c r="G992">
        <f>IF(Transport!$H$4="Multi-unit Residential",Data!G993,IF(Transport!$H$4="Education",Data!AO993,IF(Transport!$H$4="Mixed-use Building",Z996,Data!X993)))</f>
        <v>0</v>
      </c>
      <c r="H992">
        <f>IF(Transport!$H$4="Multi-unit Residential",Data!H993,IF(Transport!$H$4="Education",Data!AP993,IF(Transport!$H$4="Mixed-use Building",AA996,Data!Y993)))</f>
        <v>0.95</v>
      </c>
      <c r="I992">
        <f>IF(Transport!$H$4="Multi-unit Residential",Data!I993,IF(Transport!$H$4="Education",Data!AQ993,IF(Transport!$H$4="Mixed-use Building",AB996,Data!Z993)))</f>
        <v>0.03</v>
      </c>
      <c r="J992">
        <f>IF(Transport!$H$4="Multi-unit Residential",Data!J993,IF(Transport!$H$4="Education",Data!AR993,IF(Transport!$H$4="Mixed-use Building",AC996,Data!AA993)))</f>
        <v>0</v>
      </c>
      <c r="K992">
        <f>IF(Transport!$H$4="Multi-unit Residential",Data!K993,IF(Transport!$H$4="Education",Data!AS993,IF(Transport!$H$4="Mixed-use Building",AD996,Data!AB993)))</f>
        <v>0.02</v>
      </c>
      <c r="L992">
        <f>IF(Transport!$H$4="Multi-unit Residential",Data!L993,IF(Transport!$H$4="Education",Data!AT993,IF(Transport!$H$4="Mixed-use Building",AE996,Data!AC993)))</f>
        <v>0</v>
      </c>
      <c r="M992">
        <f>IF(Transport!$H$4="Multi-unit Residential",Data!M993,IF(Transport!$H$4="Education",Data!AU993,IF(Transport!$H$4="Mixed-use Building",AF996,Data!AD993)))</f>
        <v>0.02</v>
      </c>
      <c r="N992">
        <f>IF(Transport!$H$4="Multi-unit Residential",Data!N993,IF(Transport!$H$4="Education",Data!AV993,IF(Transport!$H$4="Mixed-use Building",AG996,Data!AE993)))</f>
        <v>5.7862433983682404</v>
      </c>
      <c r="O992">
        <f>IF(Transport!$H$4="Multi-unit Residential",Data!O993,IF(Transport!$H$4="Education",Data!AW993,IF(Transport!$H$4="Mixed-use Building",AH996,Data!AF993)))</f>
        <v>176.27047439999899</v>
      </c>
      <c r="P992">
        <f>IF(Transport!$H$4="Multi-unit Residential",Data!P993,IF(Transport!$H$4="Education",Data!AX993,IF(Transport!$H$4="Mixed-use Building",AI996,Data!AG993)))</f>
        <v>-38.14682269</v>
      </c>
    </row>
    <row r="993" spans="1:16" x14ac:dyDescent="0.55000000000000004">
      <c r="A993">
        <f>IF(Transport!$H$4="Multi-unit Residential",Data!A994,IF(Transport!$H$4="Education",Data!AI994,IF(Transport!$H$4="Mixed-use Building",T997,Data!R994)))</f>
        <v>201200</v>
      </c>
      <c r="B993" t="str">
        <f>IF(Transport!$H$4="Multi-unit Residential",Data!B994,IF(Transport!$H$4="Education",Data!AJ994,IF(Transport!$H$4="Mixed-use Building",U997,Data!S994)))</f>
        <v>Fenton Park</v>
      </c>
      <c r="C993" t="str">
        <f>IF(Transport!$H$4="Multi-unit Residential",Data!C994,IF(Transport!$H$4="Education",Data!AK994,IF(Transport!$H$4="Mixed-use Building",V997,Data!T994)))</f>
        <v>New Zealand</v>
      </c>
      <c r="D993">
        <f>IF(Transport!$H$4="Multi-unit Residential",Data!D994,IF(Transport!$H$4="Education",Data!AL994,IF(Transport!$H$4="Mixed-use Building",W997,Data!U994)))</f>
        <v>0</v>
      </c>
      <c r="E993">
        <f>IF(Transport!$H$4="Multi-unit Residential",Data!E994,IF(Transport!$H$4="Education",Data!AM994,IF(Transport!$H$4="Mixed-use Building",X997,Data!V994)))</f>
        <v>0</v>
      </c>
      <c r="F993">
        <f>IF(Transport!$H$4="Multi-unit Residential",Data!F994,IF(Transport!$H$4="Education",Data!AN994,IF(Transport!$H$4="Mixed-use Building",Y997,Data!W994)))</f>
        <v>0</v>
      </c>
      <c r="G993">
        <f>IF(Transport!$H$4="Multi-unit Residential",Data!G994,IF(Transport!$H$4="Education",Data!AO994,IF(Transport!$H$4="Mixed-use Building",Z997,Data!X994)))</f>
        <v>0</v>
      </c>
      <c r="H993">
        <f>IF(Transport!$H$4="Multi-unit Residential",Data!H994,IF(Transport!$H$4="Education",Data!AP994,IF(Transport!$H$4="Mixed-use Building",AA997,Data!Y994)))</f>
        <v>0.92</v>
      </c>
      <c r="I993">
        <f>IF(Transport!$H$4="Multi-unit Residential",Data!I994,IF(Transport!$H$4="Education",Data!AQ994,IF(Transport!$H$4="Mixed-use Building",AB997,Data!Z994)))</f>
        <v>0</v>
      </c>
      <c r="J993">
        <f>IF(Transport!$H$4="Multi-unit Residential",Data!J994,IF(Transport!$H$4="Education",Data!AR994,IF(Transport!$H$4="Mixed-use Building",AC997,Data!AA994)))</f>
        <v>0</v>
      </c>
      <c r="K993">
        <f>IF(Transport!$H$4="Multi-unit Residential",Data!K994,IF(Transport!$H$4="Education",Data!AS994,IF(Transport!$H$4="Mixed-use Building",AD997,Data!AB994)))</f>
        <v>0</v>
      </c>
      <c r="L993">
        <f>IF(Transport!$H$4="Multi-unit Residential",Data!L994,IF(Transport!$H$4="Education",Data!AT994,IF(Transport!$H$4="Mixed-use Building",AE997,Data!AC994)))</f>
        <v>0.08</v>
      </c>
      <c r="M993">
        <f>IF(Transport!$H$4="Multi-unit Residential",Data!M994,IF(Transport!$H$4="Education",Data!AU994,IF(Transport!$H$4="Mixed-use Building",AF997,Data!AD994)))</f>
        <v>0.02</v>
      </c>
      <c r="N993">
        <f>IF(Transport!$H$4="Multi-unit Residential",Data!N994,IF(Transport!$H$4="Education",Data!AV994,IF(Transport!$H$4="Mixed-use Building",AG997,Data!AE994)))</f>
        <v>3.6024476792478302</v>
      </c>
      <c r="O993">
        <f>IF(Transport!$H$4="Multi-unit Residential",Data!O994,IF(Transport!$H$4="Education",Data!AW994,IF(Transport!$H$4="Mixed-use Building",AH997,Data!AF994)))</f>
        <v>176.2575405</v>
      </c>
      <c r="P993">
        <f>IF(Transport!$H$4="Multi-unit Residential",Data!P994,IF(Transport!$H$4="Education",Data!AX994,IF(Transport!$H$4="Mixed-use Building",AI997,Data!AG994)))</f>
        <v>-38.152196230000001</v>
      </c>
    </row>
    <row r="994" spans="1:16" x14ac:dyDescent="0.55000000000000004">
      <c r="A994">
        <f>IF(Transport!$H$4="Multi-unit Residential",Data!A995,IF(Transport!$H$4="Education",Data!AI995,IF(Transport!$H$4="Mixed-use Building",T998,Data!R995)))</f>
        <v>201300</v>
      </c>
      <c r="B994" t="str">
        <f>IF(Transport!$H$4="Multi-unit Residential",Data!B995,IF(Transport!$H$4="Education",Data!AJ995,IF(Transport!$H$4="Mixed-use Building",U998,Data!S995)))</f>
        <v>Tihiotonga-Whakarewarewa</v>
      </c>
      <c r="C994" t="str">
        <f>IF(Transport!$H$4="Multi-unit Residential",Data!C995,IF(Transport!$H$4="Education",Data!AK995,IF(Transport!$H$4="Mixed-use Building",V998,Data!T995)))</f>
        <v>New Zealand</v>
      </c>
      <c r="D994">
        <f>IF(Transport!$H$4="Multi-unit Residential",Data!D995,IF(Transport!$H$4="Education",Data!AL995,IF(Transport!$H$4="Mixed-use Building",W998,Data!U995)))</f>
        <v>0</v>
      </c>
      <c r="E994">
        <f>IF(Transport!$H$4="Multi-unit Residential",Data!E995,IF(Transport!$H$4="Education",Data!AM995,IF(Transport!$H$4="Mixed-use Building",X998,Data!V995)))</f>
        <v>0</v>
      </c>
      <c r="F994">
        <f>IF(Transport!$H$4="Multi-unit Residential",Data!F995,IF(Transport!$H$4="Education",Data!AN995,IF(Transport!$H$4="Mixed-use Building",Y998,Data!W995)))</f>
        <v>0</v>
      </c>
      <c r="G994">
        <f>IF(Transport!$H$4="Multi-unit Residential",Data!G995,IF(Transport!$H$4="Education",Data!AO995,IF(Transport!$H$4="Mixed-use Building",Z998,Data!X995)))</f>
        <v>0</v>
      </c>
      <c r="H994">
        <f>IF(Transport!$H$4="Multi-unit Residential",Data!H995,IF(Transport!$H$4="Education",Data!AP995,IF(Transport!$H$4="Mixed-use Building",AA998,Data!Y995)))</f>
        <v>0.94</v>
      </c>
      <c r="I994">
        <f>IF(Transport!$H$4="Multi-unit Residential",Data!I995,IF(Transport!$H$4="Education",Data!AQ995,IF(Transport!$H$4="Mixed-use Building",AB998,Data!Z995)))</f>
        <v>0</v>
      </c>
      <c r="J994">
        <f>IF(Transport!$H$4="Multi-unit Residential",Data!J995,IF(Transport!$H$4="Education",Data!AR995,IF(Transport!$H$4="Mixed-use Building",AC998,Data!AA995)))</f>
        <v>0</v>
      </c>
      <c r="K994">
        <f>IF(Transport!$H$4="Multi-unit Residential",Data!K995,IF(Transport!$H$4="Education",Data!AS995,IF(Transport!$H$4="Mixed-use Building",AD998,Data!AB995)))</f>
        <v>0.02</v>
      </c>
      <c r="L994">
        <f>IF(Transport!$H$4="Multi-unit Residential",Data!L995,IF(Transport!$H$4="Education",Data!AT995,IF(Transport!$H$4="Mixed-use Building",AE998,Data!AC995)))</f>
        <v>0.04</v>
      </c>
      <c r="M994">
        <f>IF(Transport!$H$4="Multi-unit Residential",Data!M995,IF(Transport!$H$4="Education",Data!AU995,IF(Transport!$H$4="Mixed-use Building",AF998,Data!AD995)))</f>
        <v>0.02</v>
      </c>
      <c r="N994">
        <f>IF(Transport!$H$4="Multi-unit Residential",Data!N995,IF(Transport!$H$4="Education",Data!AV995,IF(Transport!$H$4="Mixed-use Building",AG998,Data!AE995)))</f>
        <v>5.7571794620996997</v>
      </c>
      <c r="O994">
        <f>IF(Transport!$H$4="Multi-unit Residential",Data!O995,IF(Transport!$H$4="Education",Data!AW995,IF(Transport!$H$4="Mixed-use Building",AH998,Data!AF995)))</f>
        <v>176.2502676</v>
      </c>
      <c r="P994">
        <f>IF(Transport!$H$4="Multi-unit Residential",Data!P995,IF(Transport!$H$4="Education",Data!AX995,IF(Transport!$H$4="Mixed-use Building",AI998,Data!AG995)))</f>
        <v>-38.16514111</v>
      </c>
    </row>
    <row r="995" spans="1:16" x14ac:dyDescent="0.55000000000000004">
      <c r="A995">
        <f>IF(Transport!$H$4="Multi-unit Residential",Data!A996,IF(Transport!$H$4="Education",Data!AI996,IF(Transport!$H$4="Mixed-use Building",T999,Data!R996)))</f>
        <v>201400</v>
      </c>
      <c r="B995" t="str">
        <f>IF(Transport!$H$4="Multi-unit Residential",Data!B996,IF(Transport!$H$4="Education",Data!AJ996,IF(Transport!$H$4="Mixed-use Building",U999,Data!S996)))</f>
        <v>Owhata East</v>
      </c>
      <c r="C995" t="str">
        <f>IF(Transport!$H$4="Multi-unit Residential",Data!C996,IF(Transport!$H$4="Education",Data!AK996,IF(Transport!$H$4="Mixed-use Building",V999,Data!T996)))</f>
        <v>New Zealand</v>
      </c>
      <c r="D995">
        <f>IF(Transport!$H$4="Multi-unit Residential",Data!D996,IF(Transport!$H$4="Education",Data!AL996,IF(Transport!$H$4="Mixed-use Building",W999,Data!U996)))</f>
        <v>0</v>
      </c>
      <c r="E995">
        <f>IF(Transport!$H$4="Multi-unit Residential",Data!E996,IF(Transport!$H$4="Education",Data!AM996,IF(Transport!$H$4="Mixed-use Building",X999,Data!V996)))</f>
        <v>0</v>
      </c>
      <c r="F995">
        <f>IF(Transport!$H$4="Multi-unit Residential",Data!F996,IF(Transport!$H$4="Education",Data!AN996,IF(Transport!$H$4="Mixed-use Building",Y999,Data!W996)))</f>
        <v>0</v>
      </c>
      <c r="G995">
        <f>IF(Transport!$H$4="Multi-unit Residential",Data!G996,IF(Transport!$H$4="Education",Data!AO996,IF(Transport!$H$4="Mixed-use Building",Z999,Data!X996)))</f>
        <v>0</v>
      </c>
      <c r="H995">
        <f>IF(Transport!$H$4="Multi-unit Residential",Data!H996,IF(Transport!$H$4="Education",Data!AP996,IF(Transport!$H$4="Mixed-use Building",AA999,Data!Y996)))</f>
        <v>0.95</v>
      </c>
      <c r="I995">
        <f>IF(Transport!$H$4="Multi-unit Residential",Data!I996,IF(Transport!$H$4="Education",Data!AQ996,IF(Transport!$H$4="Mixed-use Building",AB999,Data!Z996)))</f>
        <v>0</v>
      </c>
      <c r="J995">
        <f>IF(Transport!$H$4="Multi-unit Residential",Data!J996,IF(Transport!$H$4="Education",Data!AR996,IF(Transport!$H$4="Mixed-use Building",AC999,Data!AA996)))</f>
        <v>0</v>
      </c>
      <c r="K995">
        <f>IF(Transport!$H$4="Multi-unit Residential",Data!K996,IF(Transport!$H$4="Education",Data!AS996,IF(Transport!$H$4="Mixed-use Building",AD999,Data!AB996)))</f>
        <v>0</v>
      </c>
      <c r="L995">
        <f>IF(Transport!$H$4="Multi-unit Residential",Data!L996,IF(Transport!$H$4="Education",Data!AT996,IF(Transport!$H$4="Mixed-use Building",AE999,Data!AC996)))</f>
        <v>0.05</v>
      </c>
      <c r="M995">
        <f>IF(Transport!$H$4="Multi-unit Residential",Data!M996,IF(Transport!$H$4="Education",Data!AU996,IF(Transport!$H$4="Mixed-use Building",AF999,Data!AD996)))</f>
        <v>0.02</v>
      </c>
      <c r="N995">
        <f>IF(Transport!$H$4="Multi-unit Residential",Data!N996,IF(Transport!$H$4="Education",Data!AV996,IF(Transport!$H$4="Mixed-use Building",AG999,Data!AE996)))</f>
        <v>3.3889723979310702</v>
      </c>
      <c r="O995">
        <f>IF(Transport!$H$4="Multi-unit Residential",Data!O996,IF(Transport!$H$4="Education",Data!AW996,IF(Transport!$H$4="Mixed-use Building",AH999,Data!AF996)))</f>
        <v>176.29814379999999</v>
      </c>
      <c r="P995">
        <f>IF(Transport!$H$4="Multi-unit Residential",Data!P996,IF(Transport!$H$4="Education",Data!AX996,IF(Transport!$H$4="Mixed-use Building",AI999,Data!AG996)))</f>
        <v>-38.137841969999997</v>
      </c>
    </row>
    <row r="996" spans="1:16" x14ac:dyDescent="0.55000000000000004">
      <c r="A996">
        <f>IF(Transport!$H$4="Multi-unit Residential",Data!A997,IF(Transport!$H$4="Education",Data!AI997,IF(Transport!$H$4="Mixed-use Building",T1000,Data!R997)))</f>
        <v>201500</v>
      </c>
      <c r="B996" t="str">
        <f>IF(Transport!$H$4="Multi-unit Residential",Data!B997,IF(Transport!$H$4="Education",Data!AJ997,IF(Transport!$H$4="Mixed-use Building",U1000,Data!S997)))</f>
        <v>Lynmore</v>
      </c>
      <c r="C996" t="str">
        <f>IF(Transport!$H$4="Multi-unit Residential",Data!C997,IF(Transport!$H$4="Education",Data!AK997,IF(Transport!$H$4="Mixed-use Building",V1000,Data!T997)))</f>
        <v>New Zealand</v>
      </c>
      <c r="D996">
        <f>IF(Transport!$H$4="Multi-unit Residential",Data!D997,IF(Transport!$H$4="Education",Data!AL997,IF(Transport!$H$4="Mixed-use Building",W1000,Data!U997)))</f>
        <v>0</v>
      </c>
      <c r="E996">
        <f>IF(Transport!$H$4="Multi-unit Residential",Data!E997,IF(Transport!$H$4="Education",Data!AM997,IF(Transport!$H$4="Mixed-use Building",X1000,Data!V997)))</f>
        <v>0</v>
      </c>
      <c r="F996">
        <f>IF(Transport!$H$4="Multi-unit Residential",Data!F997,IF(Transport!$H$4="Education",Data!AN997,IF(Transport!$H$4="Mixed-use Building",Y1000,Data!W997)))</f>
        <v>0</v>
      </c>
      <c r="G996">
        <f>IF(Transport!$H$4="Multi-unit Residential",Data!G997,IF(Transport!$H$4="Education",Data!AO997,IF(Transport!$H$4="Mixed-use Building",Z1000,Data!X997)))</f>
        <v>0</v>
      </c>
      <c r="H996">
        <f>IF(Transport!$H$4="Multi-unit Residential",Data!H997,IF(Transport!$H$4="Education",Data!AP997,IF(Transport!$H$4="Mixed-use Building",AA1000,Data!Y997)))</f>
        <v>0.96</v>
      </c>
      <c r="I996">
        <f>IF(Transport!$H$4="Multi-unit Residential",Data!I997,IF(Transport!$H$4="Education",Data!AQ997,IF(Transport!$H$4="Mixed-use Building",AB1000,Data!Z997)))</f>
        <v>0</v>
      </c>
      <c r="J996">
        <f>IF(Transport!$H$4="Multi-unit Residential",Data!J997,IF(Transport!$H$4="Education",Data!AR997,IF(Transport!$H$4="Mixed-use Building",AC1000,Data!AA997)))</f>
        <v>0</v>
      </c>
      <c r="K996">
        <f>IF(Transport!$H$4="Multi-unit Residential",Data!K997,IF(Transport!$H$4="Education",Data!AS997,IF(Transport!$H$4="Mixed-use Building",AD1000,Data!AB997)))</f>
        <v>0</v>
      </c>
      <c r="L996">
        <f>IF(Transport!$H$4="Multi-unit Residential",Data!L997,IF(Transport!$H$4="Education",Data!AT997,IF(Transport!$H$4="Mixed-use Building",AE1000,Data!AC997)))</f>
        <v>0.04</v>
      </c>
      <c r="M996">
        <f>IF(Transport!$H$4="Multi-unit Residential",Data!M997,IF(Transport!$H$4="Education",Data!AU997,IF(Transport!$H$4="Mixed-use Building",AF1000,Data!AD997)))</f>
        <v>0.02</v>
      </c>
      <c r="N996">
        <f>IF(Transport!$H$4="Multi-unit Residential",Data!N997,IF(Transport!$H$4="Education",Data!AV997,IF(Transport!$H$4="Mixed-use Building",AG1000,Data!AE997)))</f>
        <v>4.6136438650264102</v>
      </c>
      <c r="O996">
        <f>IF(Transport!$H$4="Multi-unit Residential",Data!O997,IF(Transport!$H$4="Education",Data!AW997,IF(Transport!$H$4="Mixed-use Building",AH1000,Data!AF997)))</f>
        <v>176.28895359999899</v>
      </c>
      <c r="P996">
        <f>IF(Transport!$H$4="Multi-unit Residential",Data!P997,IF(Transport!$H$4="Education",Data!AX997,IF(Transport!$H$4="Mixed-use Building",AI1000,Data!AG997)))</f>
        <v>-38.149405780000002</v>
      </c>
    </row>
    <row r="997" spans="1:16" x14ac:dyDescent="0.55000000000000004">
      <c r="A997">
        <f>IF(Transport!$H$4="Multi-unit Residential",Data!A998,IF(Transport!$H$4="Education",Data!AI998,IF(Transport!$H$4="Mixed-use Building",T1001,Data!R998)))</f>
        <v>201600</v>
      </c>
      <c r="B997" t="str">
        <f>IF(Transport!$H$4="Multi-unit Residential",Data!B998,IF(Transport!$H$4="Education",Data!AJ998,IF(Transport!$H$4="Mixed-use Building",U1001,Data!S998)))</f>
        <v>Ngakuru</v>
      </c>
      <c r="C997" t="str">
        <f>IF(Transport!$H$4="Multi-unit Residential",Data!C998,IF(Transport!$H$4="Education",Data!AK998,IF(Transport!$H$4="Mixed-use Building",V1001,Data!T998)))</f>
        <v>New Zealand</v>
      </c>
      <c r="D997">
        <f>IF(Transport!$H$4="Multi-unit Residential",Data!D998,IF(Transport!$H$4="Education",Data!AL998,IF(Transport!$H$4="Mixed-use Building",W1001,Data!U998)))</f>
        <v>0</v>
      </c>
      <c r="E997">
        <f>IF(Transport!$H$4="Multi-unit Residential",Data!E998,IF(Transport!$H$4="Education",Data!AM998,IF(Transport!$H$4="Mixed-use Building",X1001,Data!V998)))</f>
        <v>0</v>
      </c>
      <c r="F997">
        <f>IF(Transport!$H$4="Multi-unit Residential",Data!F998,IF(Transport!$H$4="Education",Data!AN998,IF(Transport!$H$4="Mixed-use Building",Y1001,Data!W998)))</f>
        <v>0</v>
      </c>
      <c r="G997">
        <f>IF(Transport!$H$4="Multi-unit Residential",Data!G998,IF(Transport!$H$4="Education",Data!AO998,IF(Transport!$H$4="Mixed-use Building",Z1001,Data!X998)))</f>
        <v>0</v>
      </c>
      <c r="H997">
        <f>IF(Transport!$H$4="Multi-unit Residential",Data!H998,IF(Transport!$H$4="Education",Data!AP998,IF(Transport!$H$4="Mixed-use Building",AA1001,Data!Y998)))</f>
        <v>0.94</v>
      </c>
      <c r="I997">
        <f>IF(Transport!$H$4="Multi-unit Residential",Data!I998,IF(Transport!$H$4="Education",Data!AQ998,IF(Transport!$H$4="Mixed-use Building",AB1001,Data!Z998)))</f>
        <v>0</v>
      </c>
      <c r="J997">
        <f>IF(Transport!$H$4="Multi-unit Residential",Data!J998,IF(Transport!$H$4="Education",Data!AR998,IF(Transport!$H$4="Mixed-use Building",AC1001,Data!AA998)))</f>
        <v>0</v>
      </c>
      <c r="K997">
        <f>IF(Transport!$H$4="Multi-unit Residential",Data!K998,IF(Transport!$H$4="Education",Data!AS998,IF(Transport!$H$4="Mixed-use Building",AD1001,Data!AB998)))</f>
        <v>0</v>
      </c>
      <c r="L997">
        <f>IF(Transport!$H$4="Multi-unit Residential",Data!L998,IF(Transport!$H$4="Education",Data!AT998,IF(Transport!$H$4="Mixed-use Building",AE1001,Data!AC998)))</f>
        <v>0.06</v>
      </c>
      <c r="M997">
        <f>IF(Transport!$H$4="Multi-unit Residential",Data!M998,IF(Transport!$H$4="Education",Data!AU998,IF(Transport!$H$4="Mixed-use Building",AF1001,Data!AD998)))</f>
        <v>0.02</v>
      </c>
      <c r="N997">
        <f>IF(Transport!$H$4="Multi-unit Residential",Data!N998,IF(Transport!$H$4="Education",Data!AV998,IF(Transport!$H$4="Mixed-use Building",AG1001,Data!AE998)))</f>
        <v>1.3174902346235999</v>
      </c>
      <c r="O997">
        <f>IF(Transport!$H$4="Multi-unit Residential",Data!O998,IF(Transport!$H$4="Education",Data!AW998,IF(Transport!$H$4="Mixed-use Building",AH1001,Data!AF998)))</f>
        <v>176.1995005</v>
      </c>
      <c r="P997">
        <f>IF(Transport!$H$4="Multi-unit Residential",Data!P998,IF(Transport!$H$4="Education",Data!AX998,IF(Transport!$H$4="Mixed-use Building",AI1001,Data!AG998)))</f>
        <v>-38.326585600000001</v>
      </c>
    </row>
    <row r="998" spans="1:16" x14ac:dyDescent="0.55000000000000004">
      <c r="A998">
        <f>IF(Transport!$H$4="Multi-unit Residential",Data!A999,IF(Transport!$H$4="Education",Data!AI999,IF(Transport!$H$4="Mixed-use Building",T1002,Data!R999)))</f>
        <v>201700</v>
      </c>
      <c r="B998" t="str">
        <f>IF(Transport!$H$4="Multi-unit Residential",Data!B999,IF(Transport!$H$4="Education",Data!AJ999,IF(Transport!$H$4="Mixed-use Building",U1002,Data!S999)))</f>
        <v>Kaingaroa-Whakarewarewa</v>
      </c>
      <c r="C998" t="str">
        <f>IF(Transport!$H$4="Multi-unit Residential",Data!C999,IF(Transport!$H$4="Education",Data!AK999,IF(Transport!$H$4="Mixed-use Building",V1002,Data!T999)))</f>
        <v>New Zealand</v>
      </c>
      <c r="D998">
        <f>IF(Transport!$H$4="Multi-unit Residential",Data!D999,IF(Transport!$H$4="Education",Data!AL999,IF(Transport!$H$4="Mixed-use Building",W1002,Data!U999)))</f>
        <v>0</v>
      </c>
      <c r="E998">
        <f>IF(Transport!$H$4="Multi-unit Residential",Data!E999,IF(Transport!$H$4="Education",Data!AM999,IF(Transport!$H$4="Mixed-use Building",X1002,Data!V999)))</f>
        <v>0</v>
      </c>
      <c r="F998">
        <f>IF(Transport!$H$4="Multi-unit Residential",Data!F999,IF(Transport!$H$4="Education",Data!AN999,IF(Transport!$H$4="Mixed-use Building",Y1002,Data!W999)))</f>
        <v>0</v>
      </c>
      <c r="G998">
        <f>IF(Transport!$H$4="Multi-unit Residential",Data!G999,IF(Transport!$H$4="Education",Data!AO999,IF(Transport!$H$4="Mixed-use Building",Z1002,Data!X999)))</f>
        <v>0</v>
      </c>
      <c r="H998">
        <f>IF(Transport!$H$4="Multi-unit Residential",Data!H999,IF(Transport!$H$4="Education",Data!AP999,IF(Transport!$H$4="Mixed-use Building",AA1002,Data!Y999)))</f>
        <v>0.97</v>
      </c>
      <c r="I998">
        <f>IF(Transport!$H$4="Multi-unit Residential",Data!I999,IF(Transport!$H$4="Education",Data!AQ999,IF(Transport!$H$4="Mixed-use Building",AB1002,Data!Z999)))</f>
        <v>0</v>
      </c>
      <c r="J998">
        <f>IF(Transport!$H$4="Multi-unit Residential",Data!J999,IF(Transport!$H$4="Education",Data!AR999,IF(Transport!$H$4="Mixed-use Building",AC1002,Data!AA999)))</f>
        <v>0</v>
      </c>
      <c r="K998">
        <f>IF(Transport!$H$4="Multi-unit Residential",Data!K999,IF(Transport!$H$4="Education",Data!AS999,IF(Transport!$H$4="Mixed-use Building",AD1002,Data!AB999)))</f>
        <v>0</v>
      </c>
      <c r="L998">
        <f>IF(Transport!$H$4="Multi-unit Residential",Data!L999,IF(Transport!$H$4="Education",Data!AT999,IF(Transport!$H$4="Mixed-use Building",AE1002,Data!AC999)))</f>
        <v>0.03</v>
      </c>
      <c r="M998">
        <f>IF(Transport!$H$4="Multi-unit Residential",Data!M999,IF(Transport!$H$4="Education",Data!AU999,IF(Transport!$H$4="Mixed-use Building",AF1002,Data!AD999)))</f>
        <v>0.02</v>
      </c>
      <c r="N998">
        <f>IF(Transport!$H$4="Multi-unit Residential",Data!N999,IF(Transport!$H$4="Education",Data!AV999,IF(Transport!$H$4="Mixed-use Building",AG1002,Data!AE999)))</f>
        <v>18.562312234242199</v>
      </c>
      <c r="O998">
        <f>IF(Transport!$H$4="Multi-unit Residential",Data!O999,IF(Transport!$H$4="Education",Data!AW999,IF(Transport!$H$4="Mixed-use Building",AH1002,Data!AF999)))</f>
        <v>176.4569721</v>
      </c>
      <c r="P998">
        <f>IF(Transport!$H$4="Multi-unit Residential",Data!P999,IF(Transport!$H$4="Education",Data!AX999,IF(Transport!$H$4="Mixed-use Building",AI1002,Data!AG999)))</f>
        <v>-38.257632170000001</v>
      </c>
    </row>
    <row r="999" spans="1:16" x14ac:dyDescent="0.55000000000000004">
      <c r="A999">
        <f>IF(Transport!$H$4="Multi-unit Residential",Data!A1000,IF(Transport!$H$4="Education",Data!AI1000,IF(Transport!$H$4="Mixed-use Building",T1003,Data!R1000)))</f>
        <v>201800</v>
      </c>
      <c r="B999" t="str">
        <f>IF(Transport!$H$4="Multi-unit Residential",Data!B1000,IF(Transport!$H$4="Education",Data!AJ1000,IF(Transport!$H$4="Mixed-use Building",U1003,Data!S1000)))</f>
        <v>Golden Springs</v>
      </c>
      <c r="C999" t="str">
        <f>IF(Transport!$H$4="Multi-unit Residential",Data!C1000,IF(Transport!$H$4="Education",Data!AK1000,IF(Transport!$H$4="Mixed-use Building",V1003,Data!T1000)))</f>
        <v>New Zealand</v>
      </c>
      <c r="D999">
        <f>IF(Transport!$H$4="Multi-unit Residential",Data!D1000,IF(Transport!$H$4="Education",Data!AL1000,IF(Transport!$H$4="Mixed-use Building",W1003,Data!U1000)))</f>
        <v>0</v>
      </c>
      <c r="E999">
        <f>IF(Transport!$H$4="Multi-unit Residential",Data!E1000,IF(Transport!$H$4="Education",Data!AM1000,IF(Transport!$H$4="Mixed-use Building",X1003,Data!V1000)))</f>
        <v>0</v>
      </c>
      <c r="F999">
        <f>IF(Transport!$H$4="Multi-unit Residential",Data!F1000,IF(Transport!$H$4="Education",Data!AN1000,IF(Transport!$H$4="Mixed-use Building",Y1003,Data!W1000)))</f>
        <v>0</v>
      </c>
      <c r="G999">
        <f>IF(Transport!$H$4="Multi-unit Residential",Data!G1000,IF(Transport!$H$4="Education",Data!AO1000,IF(Transport!$H$4="Mixed-use Building",Z1003,Data!X1000)))</f>
        <v>0</v>
      </c>
      <c r="H999">
        <f>IF(Transport!$H$4="Multi-unit Residential",Data!H1000,IF(Transport!$H$4="Education",Data!AP1000,IF(Transport!$H$4="Mixed-use Building",AA1003,Data!Y1000)))</f>
        <v>0.9</v>
      </c>
      <c r="I999">
        <f>IF(Transport!$H$4="Multi-unit Residential",Data!I1000,IF(Transport!$H$4="Education",Data!AQ1000,IF(Transport!$H$4="Mixed-use Building",AB1003,Data!Z1000)))</f>
        <v>0.02</v>
      </c>
      <c r="J999">
        <f>IF(Transport!$H$4="Multi-unit Residential",Data!J1000,IF(Transport!$H$4="Education",Data!AR1000,IF(Transport!$H$4="Mixed-use Building",AC1003,Data!AA1000)))</f>
        <v>0</v>
      </c>
      <c r="K999">
        <f>IF(Transport!$H$4="Multi-unit Residential",Data!K1000,IF(Transport!$H$4="Education",Data!AS1000,IF(Transport!$H$4="Mixed-use Building",AD1003,Data!AB1000)))</f>
        <v>0</v>
      </c>
      <c r="L999">
        <f>IF(Transport!$H$4="Multi-unit Residential",Data!L1000,IF(Transport!$H$4="Education",Data!AT1000,IF(Transport!$H$4="Mixed-use Building",AE1003,Data!AC1000)))</f>
        <v>0.08</v>
      </c>
      <c r="M999">
        <f>IF(Transport!$H$4="Multi-unit Residential",Data!M1000,IF(Transport!$H$4="Education",Data!AU1000,IF(Transport!$H$4="Mixed-use Building",AF1003,Data!AD1000)))</f>
        <v>0.02</v>
      </c>
      <c r="N999">
        <f>IF(Transport!$H$4="Multi-unit Residential",Data!N1000,IF(Transport!$H$4="Education",Data!AV1000,IF(Transport!$H$4="Mixed-use Building",AG1003,Data!AE1000)))</f>
        <v>8.2974742973255395</v>
      </c>
      <c r="O999">
        <f>IF(Transport!$H$4="Multi-unit Residential",Data!O1000,IF(Transport!$H$4="Education",Data!AW1000,IF(Transport!$H$4="Mixed-use Building",AH1003,Data!AF1000)))</f>
        <v>176.35043099999999</v>
      </c>
      <c r="P999">
        <f>IF(Transport!$H$4="Multi-unit Residential",Data!P1000,IF(Transport!$H$4="Education",Data!AX1000,IF(Transport!$H$4="Mixed-use Building",AI1003,Data!AG1000)))</f>
        <v>-38.439037140000003</v>
      </c>
    </row>
    <row r="1000" spans="1:16" x14ac:dyDescent="0.55000000000000004">
      <c r="A1000">
        <f>IF(Transport!$H$4="Multi-unit Residential",Data!A1001,IF(Transport!$H$4="Education",Data!AI1001,IF(Transport!$H$4="Mixed-use Building",T1004,Data!R1001)))</f>
        <v>201900</v>
      </c>
      <c r="B1000" t="str">
        <f>IF(Transport!$H$4="Multi-unit Residential",Data!B1001,IF(Transport!$H$4="Education",Data!AJ1001,IF(Transport!$H$4="Mixed-use Building",U1004,Data!S1001)))</f>
        <v>Manawahe</v>
      </c>
      <c r="C1000" t="str">
        <f>IF(Transport!$H$4="Multi-unit Residential",Data!C1001,IF(Transport!$H$4="Education",Data!AK1001,IF(Transport!$H$4="Mixed-use Building",V1004,Data!T1001)))</f>
        <v>New Zealand</v>
      </c>
      <c r="D1000">
        <f>IF(Transport!$H$4="Multi-unit Residential",Data!D1001,IF(Transport!$H$4="Education",Data!AL1001,IF(Transport!$H$4="Mixed-use Building",W1004,Data!U1001)))</f>
        <v>0</v>
      </c>
      <c r="E1000">
        <f>IF(Transport!$H$4="Multi-unit Residential",Data!E1001,IF(Transport!$H$4="Education",Data!AM1001,IF(Transport!$H$4="Mixed-use Building",X1004,Data!V1001)))</f>
        <v>0</v>
      </c>
      <c r="F1000">
        <f>IF(Transport!$H$4="Multi-unit Residential",Data!F1001,IF(Transport!$H$4="Education",Data!AN1001,IF(Transport!$H$4="Mixed-use Building",Y1004,Data!W1001)))</f>
        <v>0</v>
      </c>
      <c r="G1000">
        <f>IF(Transport!$H$4="Multi-unit Residential",Data!G1001,IF(Transport!$H$4="Education",Data!AO1001,IF(Transport!$H$4="Mixed-use Building",Z1004,Data!X1001)))</f>
        <v>0</v>
      </c>
      <c r="H1000">
        <f>IF(Transport!$H$4="Multi-unit Residential",Data!H1001,IF(Transport!$H$4="Education",Data!AP1001,IF(Transport!$H$4="Mixed-use Building",AA1004,Data!Y1001)))</f>
        <v>1</v>
      </c>
      <c r="I1000">
        <f>IF(Transport!$H$4="Multi-unit Residential",Data!I1001,IF(Transport!$H$4="Education",Data!AQ1001,IF(Transport!$H$4="Mixed-use Building",AB1004,Data!Z1001)))</f>
        <v>0</v>
      </c>
      <c r="J1000">
        <f>IF(Transport!$H$4="Multi-unit Residential",Data!J1001,IF(Transport!$H$4="Education",Data!AR1001,IF(Transport!$H$4="Mixed-use Building",AC1004,Data!AA1001)))</f>
        <v>0</v>
      </c>
      <c r="K1000">
        <f>IF(Transport!$H$4="Multi-unit Residential",Data!K1001,IF(Transport!$H$4="Education",Data!AS1001,IF(Transport!$H$4="Mixed-use Building",AD1004,Data!AB1001)))</f>
        <v>0</v>
      </c>
      <c r="L1000">
        <f>IF(Transport!$H$4="Multi-unit Residential",Data!L1001,IF(Transport!$H$4="Education",Data!AT1001,IF(Transport!$H$4="Mixed-use Building",AE1004,Data!AC1001)))</f>
        <v>0</v>
      </c>
      <c r="M1000">
        <f>IF(Transport!$H$4="Multi-unit Residential",Data!M1001,IF(Transport!$H$4="Education",Data!AU1001,IF(Transport!$H$4="Mixed-use Building",AF1004,Data!AD1001)))</f>
        <v>0.02</v>
      </c>
      <c r="N1000">
        <f>IF(Transport!$H$4="Multi-unit Residential",Data!N1001,IF(Transport!$H$4="Education",Data!AV1001,IF(Transport!$H$4="Mixed-use Building",AG1004,Data!AE1001)))</f>
        <v>4.6172054274103296</v>
      </c>
      <c r="O1000">
        <f>IF(Transport!$H$4="Multi-unit Residential",Data!O1001,IF(Transport!$H$4="Education",Data!AW1001,IF(Transport!$H$4="Mixed-use Building",AH1004,Data!AF1001)))</f>
        <v>176.66958969999999</v>
      </c>
      <c r="P1000">
        <f>IF(Transport!$H$4="Multi-unit Residential",Data!P1001,IF(Transport!$H$4="Education",Data!AX1001,IF(Transport!$H$4="Mixed-use Building",AI1004,Data!AG1001)))</f>
        <v>-37.94949244</v>
      </c>
    </row>
    <row r="1001" spans="1:16" x14ac:dyDescent="0.55000000000000004">
      <c r="A1001">
        <f>IF(Transport!$H$4="Multi-unit Residential",Data!A1002,IF(Transport!$H$4="Education",Data!AI1002,IF(Transport!$H$4="Mixed-use Building",T1005,Data!R1002)))</f>
        <v>202000</v>
      </c>
      <c r="B1001" t="str">
        <f>IF(Transport!$H$4="Multi-unit Residential",Data!B1002,IF(Transport!$H$4="Education",Data!AJ1002,IF(Transport!$H$4="Mixed-use Building",U1005,Data!S1002)))</f>
        <v>Matata-Otakiri</v>
      </c>
      <c r="C1001" t="str">
        <f>IF(Transport!$H$4="Multi-unit Residential",Data!C1002,IF(Transport!$H$4="Education",Data!AK1002,IF(Transport!$H$4="Mixed-use Building",V1005,Data!T1002)))</f>
        <v>New Zealand</v>
      </c>
      <c r="D1001">
        <f>IF(Transport!$H$4="Multi-unit Residential",Data!D1002,IF(Transport!$H$4="Education",Data!AL1002,IF(Transport!$H$4="Mixed-use Building",W1005,Data!U1002)))</f>
        <v>0</v>
      </c>
      <c r="E1001">
        <f>IF(Transport!$H$4="Multi-unit Residential",Data!E1002,IF(Transport!$H$4="Education",Data!AM1002,IF(Transport!$H$4="Mixed-use Building",X1005,Data!V1002)))</f>
        <v>0</v>
      </c>
      <c r="F1001">
        <f>IF(Transport!$H$4="Multi-unit Residential",Data!F1002,IF(Transport!$H$4="Education",Data!AN1002,IF(Transport!$H$4="Mixed-use Building",Y1005,Data!W1002)))</f>
        <v>0</v>
      </c>
      <c r="G1001">
        <f>IF(Transport!$H$4="Multi-unit Residential",Data!G1002,IF(Transport!$H$4="Education",Data!AO1002,IF(Transport!$H$4="Mixed-use Building",Z1005,Data!X1002)))</f>
        <v>0</v>
      </c>
      <c r="H1001">
        <f>IF(Transport!$H$4="Multi-unit Residential",Data!H1002,IF(Transport!$H$4="Education",Data!AP1002,IF(Transport!$H$4="Mixed-use Building",AA1005,Data!Y1002)))</f>
        <v>0.85</v>
      </c>
      <c r="I1001">
        <f>IF(Transport!$H$4="Multi-unit Residential",Data!I1002,IF(Transport!$H$4="Education",Data!AQ1002,IF(Transport!$H$4="Mixed-use Building",AB1005,Data!Z1002)))</f>
        <v>0</v>
      </c>
      <c r="J1001">
        <f>IF(Transport!$H$4="Multi-unit Residential",Data!J1002,IF(Transport!$H$4="Education",Data!AR1002,IF(Transport!$H$4="Mixed-use Building",AC1005,Data!AA1002)))</f>
        <v>0</v>
      </c>
      <c r="K1001">
        <f>IF(Transport!$H$4="Multi-unit Residential",Data!K1002,IF(Transport!$H$4="Education",Data!AS1002,IF(Transport!$H$4="Mixed-use Building",AD1005,Data!AB1002)))</f>
        <v>0</v>
      </c>
      <c r="L1001">
        <f>IF(Transport!$H$4="Multi-unit Residential",Data!L1002,IF(Transport!$H$4="Education",Data!AT1002,IF(Transport!$H$4="Mixed-use Building",AE1005,Data!AC1002)))</f>
        <v>0.15</v>
      </c>
      <c r="M1001">
        <f>IF(Transport!$H$4="Multi-unit Residential",Data!M1002,IF(Transport!$H$4="Education",Data!AU1002,IF(Transport!$H$4="Mixed-use Building",AF1005,Data!AD1002)))</f>
        <v>0.02</v>
      </c>
      <c r="N1001">
        <f>IF(Transport!$H$4="Multi-unit Residential",Data!N1002,IF(Transport!$H$4="Education",Data!AV1002,IF(Transport!$H$4="Mixed-use Building",AG1005,Data!AE1002)))</f>
        <v>3.1925537272200302</v>
      </c>
      <c r="O1001">
        <f>IF(Transport!$H$4="Multi-unit Residential",Data!O1002,IF(Transport!$H$4="Education",Data!AW1002,IF(Transport!$H$4="Mixed-use Building",AH1005,Data!AF1002)))</f>
        <v>176.80043799999899</v>
      </c>
      <c r="P1001">
        <f>IF(Transport!$H$4="Multi-unit Residential",Data!P1002,IF(Transport!$H$4="Education",Data!AX1002,IF(Transport!$H$4="Mixed-use Building",AI1005,Data!AG1002)))</f>
        <v>-37.938464060000001</v>
      </c>
    </row>
    <row r="1002" spans="1:16" x14ac:dyDescent="0.55000000000000004">
      <c r="A1002">
        <f>IF(Transport!$H$4="Multi-unit Residential",Data!A1003,IF(Transport!$H$4="Education",Data!AI1003,IF(Transport!$H$4="Mixed-use Building",T1006,Data!R1003)))</f>
        <v>202100</v>
      </c>
      <c r="B1002" t="str">
        <f>IF(Transport!$H$4="Multi-unit Residential",Data!B1003,IF(Transport!$H$4="Education",Data!AJ1003,IF(Transport!$H$4="Mixed-use Building",U1006,Data!S1003)))</f>
        <v>Onepu Spring</v>
      </c>
      <c r="C1002" t="str">
        <f>IF(Transport!$H$4="Multi-unit Residential",Data!C1003,IF(Transport!$H$4="Education",Data!AK1003,IF(Transport!$H$4="Mixed-use Building",V1006,Data!T1003)))</f>
        <v>New Zealand</v>
      </c>
      <c r="D1002">
        <f>IF(Transport!$H$4="Multi-unit Residential",Data!D1003,IF(Transport!$H$4="Education",Data!AL1003,IF(Transport!$H$4="Mixed-use Building",W1006,Data!U1003)))</f>
        <v>0</v>
      </c>
      <c r="E1002">
        <f>IF(Transport!$H$4="Multi-unit Residential",Data!E1003,IF(Transport!$H$4="Education",Data!AM1003,IF(Transport!$H$4="Mixed-use Building",X1006,Data!V1003)))</f>
        <v>0</v>
      </c>
      <c r="F1002">
        <f>IF(Transport!$H$4="Multi-unit Residential",Data!F1003,IF(Transport!$H$4="Education",Data!AN1003,IF(Transport!$H$4="Mixed-use Building",Y1006,Data!W1003)))</f>
        <v>0</v>
      </c>
      <c r="G1002">
        <f>IF(Transport!$H$4="Multi-unit Residential",Data!G1003,IF(Transport!$H$4="Education",Data!AO1003,IF(Transport!$H$4="Mixed-use Building",Z1006,Data!X1003)))</f>
        <v>0</v>
      </c>
      <c r="H1002">
        <f>IF(Transport!$H$4="Multi-unit Residential",Data!H1003,IF(Transport!$H$4="Education",Data!AP1003,IF(Transport!$H$4="Mixed-use Building",AA1006,Data!Y1003)))</f>
        <v>1</v>
      </c>
      <c r="I1002">
        <f>IF(Transport!$H$4="Multi-unit Residential",Data!I1003,IF(Transport!$H$4="Education",Data!AQ1003,IF(Transport!$H$4="Mixed-use Building",AB1006,Data!Z1003)))</f>
        <v>0</v>
      </c>
      <c r="J1002">
        <f>IF(Transport!$H$4="Multi-unit Residential",Data!J1003,IF(Transport!$H$4="Education",Data!AR1003,IF(Transport!$H$4="Mixed-use Building",AC1006,Data!AA1003)))</f>
        <v>0</v>
      </c>
      <c r="K1002">
        <f>IF(Transport!$H$4="Multi-unit Residential",Data!K1003,IF(Transport!$H$4="Education",Data!AS1003,IF(Transport!$H$4="Mixed-use Building",AD1006,Data!AB1003)))</f>
        <v>0</v>
      </c>
      <c r="L1002">
        <f>IF(Transport!$H$4="Multi-unit Residential",Data!L1003,IF(Transport!$H$4="Education",Data!AT1003,IF(Transport!$H$4="Mixed-use Building",AE1006,Data!AC1003)))</f>
        <v>0</v>
      </c>
      <c r="M1002">
        <f>IF(Transport!$H$4="Multi-unit Residential",Data!M1003,IF(Transport!$H$4="Education",Data!AU1003,IF(Transport!$H$4="Mixed-use Building",AF1006,Data!AD1003)))</f>
        <v>0.02</v>
      </c>
      <c r="N1002">
        <f>IF(Transport!$H$4="Multi-unit Residential",Data!N1003,IF(Transport!$H$4="Education",Data!AV1003,IF(Transport!$H$4="Mixed-use Building",AG1006,Data!AE1003)))</f>
        <v>7.3033595437696999</v>
      </c>
      <c r="O1002">
        <f>IF(Transport!$H$4="Multi-unit Residential",Data!O1003,IF(Transport!$H$4="Education",Data!AW1003,IF(Transport!$H$4="Mixed-use Building",AH1006,Data!AF1003)))</f>
        <v>176.71302419999901</v>
      </c>
      <c r="P1002">
        <f>IF(Transport!$H$4="Multi-unit Residential",Data!P1003,IF(Transport!$H$4="Education",Data!AX1003,IF(Transport!$H$4="Mixed-use Building",AI1006,Data!AG1003)))</f>
        <v>-38.053086209999996</v>
      </c>
    </row>
    <row r="1003" spans="1:16" x14ac:dyDescent="0.55000000000000004">
      <c r="A1003">
        <f>IF(Transport!$H$4="Multi-unit Residential",Data!A1004,IF(Transport!$H$4="Education",Data!AI1004,IF(Transport!$H$4="Mixed-use Building",T1007,Data!R1004)))</f>
        <v>202200</v>
      </c>
      <c r="B1003" t="str">
        <f>IF(Transport!$H$4="Multi-unit Residential",Data!B1004,IF(Transport!$H$4="Education",Data!AJ1004,IF(Transport!$H$4="Mixed-use Building",U1007,Data!S1004)))</f>
        <v>Edgecumbe</v>
      </c>
      <c r="C1003" t="str">
        <f>IF(Transport!$H$4="Multi-unit Residential",Data!C1004,IF(Transport!$H$4="Education",Data!AK1004,IF(Transport!$H$4="Mixed-use Building",V1007,Data!T1004)))</f>
        <v>New Zealand</v>
      </c>
      <c r="D1003">
        <f>IF(Transport!$H$4="Multi-unit Residential",Data!D1004,IF(Transport!$H$4="Education",Data!AL1004,IF(Transport!$H$4="Mixed-use Building",W1007,Data!U1004)))</f>
        <v>0</v>
      </c>
      <c r="E1003">
        <f>IF(Transport!$H$4="Multi-unit Residential",Data!E1004,IF(Transport!$H$4="Education",Data!AM1004,IF(Transport!$H$4="Mixed-use Building",X1007,Data!V1004)))</f>
        <v>0</v>
      </c>
      <c r="F1003">
        <f>IF(Transport!$H$4="Multi-unit Residential",Data!F1004,IF(Transport!$H$4="Education",Data!AN1004,IF(Transport!$H$4="Mixed-use Building",Y1007,Data!W1004)))</f>
        <v>0</v>
      </c>
      <c r="G1003">
        <f>IF(Transport!$H$4="Multi-unit Residential",Data!G1004,IF(Transport!$H$4="Education",Data!AO1004,IF(Transport!$H$4="Mixed-use Building",Z1007,Data!X1004)))</f>
        <v>0</v>
      </c>
      <c r="H1003">
        <f>IF(Transport!$H$4="Multi-unit Residential",Data!H1004,IF(Transport!$H$4="Education",Data!AP1004,IF(Transport!$H$4="Mixed-use Building",AA1007,Data!Y1004)))</f>
        <v>0.94</v>
      </c>
      <c r="I1003">
        <f>IF(Transport!$H$4="Multi-unit Residential",Data!I1004,IF(Transport!$H$4="Education",Data!AQ1004,IF(Transport!$H$4="Mixed-use Building",AB1007,Data!Z1004)))</f>
        <v>0</v>
      </c>
      <c r="J1003">
        <f>IF(Transport!$H$4="Multi-unit Residential",Data!J1004,IF(Transport!$H$4="Education",Data!AR1004,IF(Transport!$H$4="Mixed-use Building",AC1007,Data!AA1004)))</f>
        <v>0</v>
      </c>
      <c r="K1003">
        <f>IF(Transport!$H$4="Multi-unit Residential",Data!K1004,IF(Transport!$H$4="Education",Data!AS1004,IF(Transport!$H$4="Mixed-use Building",AD1007,Data!AB1004)))</f>
        <v>0</v>
      </c>
      <c r="L1003">
        <f>IF(Transport!$H$4="Multi-unit Residential",Data!L1004,IF(Transport!$H$4="Education",Data!AT1004,IF(Transport!$H$4="Mixed-use Building",AE1007,Data!AC1004)))</f>
        <v>0.06</v>
      </c>
      <c r="M1003">
        <f>IF(Transport!$H$4="Multi-unit Residential",Data!M1004,IF(Transport!$H$4="Education",Data!AU1004,IF(Transport!$H$4="Mixed-use Building",AF1007,Data!AD1004)))</f>
        <v>0.02</v>
      </c>
      <c r="N1003">
        <f>IF(Transport!$H$4="Multi-unit Residential",Data!N1004,IF(Transport!$H$4="Education",Data!AV1004,IF(Transport!$H$4="Mixed-use Building",AG1007,Data!AE1004)))</f>
        <v>9.8608491292364402</v>
      </c>
      <c r="O1003">
        <f>IF(Transport!$H$4="Multi-unit Residential",Data!O1004,IF(Transport!$H$4="Education",Data!AW1004,IF(Transport!$H$4="Mixed-use Building",AH1007,Data!AF1004)))</f>
        <v>176.8290882</v>
      </c>
      <c r="P1003">
        <f>IF(Transport!$H$4="Multi-unit Residential",Data!P1004,IF(Transport!$H$4="Education",Data!AX1004,IF(Transport!$H$4="Mixed-use Building",AI1007,Data!AG1004)))</f>
        <v>-37.973714770000001</v>
      </c>
    </row>
    <row r="1004" spans="1:16" x14ac:dyDescent="0.55000000000000004">
      <c r="A1004">
        <f>IF(Transport!$H$4="Multi-unit Residential",Data!A1005,IF(Transport!$H$4="Education",Data!AI1005,IF(Transport!$H$4="Mixed-use Building",T1008,Data!R1005)))</f>
        <v>202300</v>
      </c>
      <c r="B1004" t="str">
        <f>IF(Transport!$H$4="Multi-unit Residential",Data!B1005,IF(Transport!$H$4="Education",Data!AJ1005,IF(Transport!$H$4="Mixed-use Building",U1008,Data!S1005)))</f>
        <v>Thornton-Awakeri</v>
      </c>
      <c r="C1004" t="str">
        <f>IF(Transport!$H$4="Multi-unit Residential",Data!C1005,IF(Transport!$H$4="Education",Data!AK1005,IF(Transport!$H$4="Mixed-use Building",V1008,Data!T1005)))</f>
        <v>New Zealand</v>
      </c>
      <c r="D1004">
        <f>IF(Transport!$H$4="Multi-unit Residential",Data!D1005,IF(Transport!$H$4="Education",Data!AL1005,IF(Transport!$H$4="Mixed-use Building",W1008,Data!U1005)))</f>
        <v>0</v>
      </c>
      <c r="E1004">
        <f>IF(Transport!$H$4="Multi-unit Residential",Data!E1005,IF(Transport!$H$4="Education",Data!AM1005,IF(Transport!$H$4="Mixed-use Building",X1008,Data!V1005)))</f>
        <v>0</v>
      </c>
      <c r="F1004">
        <f>IF(Transport!$H$4="Multi-unit Residential",Data!F1005,IF(Transport!$H$4="Education",Data!AN1005,IF(Transport!$H$4="Mixed-use Building",Y1008,Data!W1005)))</f>
        <v>0</v>
      </c>
      <c r="G1004">
        <f>IF(Transport!$H$4="Multi-unit Residential",Data!G1005,IF(Transport!$H$4="Education",Data!AO1005,IF(Transport!$H$4="Mixed-use Building",Z1008,Data!X1005)))</f>
        <v>0</v>
      </c>
      <c r="H1004">
        <f>IF(Transport!$H$4="Multi-unit Residential",Data!H1005,IF(Transport!$H$4="Education",Data!AP1005,IF(Transport!$H$4="Mixed-use Building",AA1008,Data!Y1005)))</f>
        <v>0.96</v>
      </c>
      <c r="I1004">
        <f>IF(Transport!$H$4="Multi-unit Residential",Data!I1005,IF(Transport!$H$4="Education",Data!AQ1005,IF(Transport!$H$4="Mixed-use Building",AB1008,Data!Z1005)))</f>
        <v>0</v>
      </c>
      <c r="J1004">
        <f>IF(Transport!$H$4="Multi-unit Residential",Data!J1005,IF(Transport!$H$4="Education",Data!AR1005,IF(Transport!$H$4="Mixed-use Building",AC1008,Data!AA1005)))</f>
        <v>0</v>
      </c>
      <c r="K1004">
        <f>IF(Transport!$H$4="Multi-unit Residential",Data!K1005,IF(Transport!$H$4="Education",Data!AS1005,IF(Transport!$H$4="Mixed-use Building",AD1008,Data!AB1005)))</f>
        <v>0</v>
      </c>
      <c r="L1004">
        <f>IF(Transport!$H$4="Multi-unit Residential",Data!L1005,IF(Transport!$H$4="Education",Data!AT1005,IF(Transport!$H$4="Mixed-use Building",AE1008,Data!AC1005)))</f>
        <v>0.04</v>
      </c>
      <c r="M1004">
        <f>IF(Transport!$H$4="Multi-unit Residential",Data!M1005,IF(Transport!$H$4="Education",Data!AU1005,IF(Transport!$H$4="Mixed-use Building",AF1008,Data!AD1005)))</f>
        <v>0.02</v>
      </c>
      <c r="N1004">
        <f>IF(Transport!$H$4="Multi-unit Residential",Data!N1005,IF(Transport!$H$4="Education",Data!AV1005,IF(Transport!$H$4="Mixed-use Building",AG1008,Data!AE1005)))</f>
        <v>8.0289921494895005</v>
      </c>
      <c r="O1004">
        <f>IF(Transport!$H$4="Multi-unit Residential",Data!O1005,IF(Transport!$H$4="Education",Data!AW1005,IF(Transport!$H$4="Mixed-use Building",AH1008,Data!AF1005)))</f>
        <v>176.90843859999899</v>
      </c>
      <c r="P1004">
        <f>IF(Transport!$H$4="Multi-unit Residential",Data!P1005,IF(Transport!$H$4="Education",Data!AX1005,IF(Transport!$H$4="Mixed-use Building",AI1008,Data!AG1005)))</f>
        <v>-37.983936219999997</v>
      </c>
    </row>
    <row r="1005" spans="1:16" x14ac:dyDescent="0.55000000000000004">
      <c r="A1005">
        <f>IF(Transport!$H$4="Multi-unit Residential",Data!A1006,IF(Transport!$H$4="Education",Data!AI1006,IF(Transport!$H$4="Mixed-use Building",T1009,Data!R1006)))</f>
        <v>202400</v>
      </c>
      <c r="B1005" t="str">
        <f>IF(Transport!$H$4="Multi-unit Residential",Data!B1006,IF(Transport!$H$4="Education",Data!AJ1006,IF(Transport!$H$4="Mixed-use Building",U1009,Data!S1006)))</f>
        <v>Te Teko Lakes</v>
      </c>
      <c r="C1005" t="str">
        <f>IF(Transport!$H$4="Multi-unit Residential",Data!C1006,IF(Transport!$H$4="Education",Data!AK1006,IF(Transport!$H$4="Mixed-use Building",V1009,Data!T1006)))</f>
        <v>New Zealand</v>
      </c>
      <c r="D1005">
        <f>IF(Transport!$H$4="Multi-unit Residential",Data!D1006,IF(Transport!$H$4="Education",Data!AL1006,IF(Transport!$H$4="Mixed-use Building",W1009,Data!U1006)))</f>
        <v>0</v>
      </c>
      <c r="E1005">
        <f>IF(Transport!$H$4="Multi-unit Residential",Data!E1006,IF(Transport!$H$4="Education",Data!AM1006,IF(Transport!$H$4="Mixed-use Building",X1009,Data!V1006)))</f>
        <v>0</v>
      </c>
      <c r="F1005">
        <f>IF(Transport!$H$4="Multi-unit Residential",Data!F1006,IF(Transport!$H$4="Education",Data!AN1006,IF(Transport!$H$4="Mixed-use Building",Y1009,Data!W1006)))</f>
        <v>0</v>
      </c>
      <c r="G1005">
        <f>IF(Transport!$H$4="Multi-unit Residential",Data!G1006,IF(Transport!$H$4="Education",Data!AO1006,IF(Transport!$H$4="Mixed-use Building",Z1009,Data!X1006)))</f>
        <v>0</v>
      </c>
      <c r="H1005">
        <f>IF(Transport!$H$4="Multi-unit Residential",Data!H1006,IF(Transport!$H$4="Education",Data!AP1006,IF(Transport!$H$4="Mixed-use Building",AA1009,Data!Y1006)))</f>
        <v>0.65</v>
      </c>
      <c r="I1005">
        <f>IF(Transport!$H$4="Multi-unit Residential",Data!I1006,IF(Transport!$H$4="Education",Data!AQ1006,IF(Transport!$H$4="Mixed-use Building",AB1009,Data!Z1006)))</f>
        <v>0.15</v>
      </c>
      <c r="J1005">
        <f>IF(Transport!$H$4="Multi-unit Residential",Data!J1006,IF(Transport!$H$4="Education",Data!AR1006,IF(Transport!$H$4="Mixed-use Building",AC1009,Data!AA1006)))</f>
        <v>0</v>
      </c>
      <c r="K1005">
        <f>IF(Transport!$H$4="Multi-unit Residential",Data!K1006,IF(Transport!$H$4="Education",Data!AS1006,IF(Transport!$H$4="Mixed-use Building",AD1009,Data!AB1006)))</f>
        <v>0</v>
      </c>
      <c r="L1005">
        <f>IF(Transport!$H$4="Multi-unit Residential",Data!L1006,IF(Transport!$H$4="Education",Data!AT1006,IF(Transport!$H$4="Mixed-use Building",AE1009,Data!AC1006)))</f>
        <v>0.2</v>
      </c>
      <c r="M1005">
        <f>IF(Transport!$H$4="Multi-unit Residential",Data!M1006,IF(Transport!$H$4="Education",Data!AU1006,IF(Transport!$H$4="Mixed-use Building",AF1009,Data!AD1006)))</f>
        <v>0.02</v>
      </c>
      <c r="N1005" t="str">
        <f>IF(Transport!$H$4="Multi-unit Residential",Data!N1006,IF(Transport!$H$4="Education",Data!AV1006,IF(Transport!$H$4="Mixed-use Building",AG1009,Data!AE1006)))</f>
        <v>?</v>
      </c>
      <c r="O1005">
        <f>IF(Transport!$H$4="Multi-unit Residential",Data!O1006,IF(Transport!$H$4="Education",Data!AW1006,IF(Transport!$H$4="Mixed-use Building",AH1009,Data!AF1006)))</f>
        <v>176.8025725</v>
      </c>
      <c r="P1005">
        <f>IF(Transport!$H$4="Multi-unit Residential",Data!P1006,IF(Transport!$H$4="Education",Data!AX1006,IF(Transport!$H$4="Mixed-use Building",AI1009,Data!AG1006)))</f>
        <v>-38.057148929999997</v>
      </c>
    </row>
    <row r="1006" spans="1:16" x14ac:dyDescent="0.55000000000000004">
      <c r="A1006">
        <f>IF(Transport!$H$4="Multi-unit Residential",Data!A1007,IF(Transport!$H$4="Education",Data!AI1007,IF(Transport!$H$4="Mixed-use Building",T1010,Data!R1007)))</f>
        <v>202500</v>
      </c>
      <c r="B1006" t="str">
        <f>IF(Transport!$H$4="Multi-unit Residential",Data!B1007,IF(Transport!$H$4="Education",Data!AJ1007,IF(Transport!$H$4="Mixed-use Building",U1010,Data!S1007)))</f>
        <v>Coastlands</v>
      </c>
      <c r="C1006" t="str">
        <f>IF(Transport!$H$4="Multi-unit Residential",Data!C1007,IF(Transport!$H$4="Education",Data!AK1007,IF(Transport!$H$4="Mixed-use Building",V1010,Data!T1007)))</f>
        <v>New Zealand</v>
      </c>
      <c r="D1006">
        <f>IF(Transport!$H$4="Multi-unit Residential",Data!D1007,IF(Transport!$H$4="Education",Data!AL1007,IF(Transport!$H$4="Mixed-use Building",W1010,Data!U1007)))</f>
        <v>0</v>
      </c>
      <c r="E1006">
        <f>IF(Transport!$H$4="Multi-unit Residential",Data!E1007,IF(Transport!$H$4="Education",Data!AM1007,IF(Transport!$H$4="Mixed-use Building",X1010,Data!V1007)))</f>
        <v>0</v>
      </c>
      <c r="F1006">
        <f>IF(Transport!$H$4="Multi-unit Residential",Data!F1007,IF(Transport!$H$4="Education",Data!AN1007,IF(Transport!$H$4="Mixed-use Building",Y1010,Data!W1007)))</f>
        <v>0</v>
      </c>
      <c r="G1006">
        <f>IF(Transport!$H$4="Multi-unit Residential",Data!G1007,IF(Transport!$H$4="Education",Data!AO1007,IF(Transport!$H$4="Mixed-use Building",Z1010,Data!X1007)))</f>
        <v>0</v>
      </c>
      <c r="H1006">
        <f>IF(Transport!$H$4="Multi-unit Residential",Data!H1007,IF(Transport!$H$4="Education",Data!AP1007,IF(Transport!$H$4="Mixed-use Building",AA1010,Data!Y1007)))</f>
        <v>0.96</v>
      </c>
      <c r="I1006">
        <f>IF(Transport!$H$4="Multi-unit Residential",Data!I1007,IF(Transport!$H$4="Education",Data!AQ1007,IF(Transport!$H$4="Mixed-use Building",AB1010,Data!Z1007)))</f>
        <v>0.02</v>
      </c>
      <c r="J1006">
        <f>IF(Transport!$H$4="Multi-unit Residential",Data!J1007,IF(Transport!$H$4="Education",Data!AR1007,IF(Transport!$H$4="Mixed-use Building",AC1010,Data!AA1007)))</f>
        <v>0</v>
      </c>
      <c r="K1006">
        <f>IF(Transport!$H$4="Multi-unit Residential",Data!K1007,IF(Transport!$H$4="Education",Data!AS1007,IF(Transport!$H$4="Mixed-use Building",AD1010,Data!AB1007)))</f>
        <v>0.01</v>
      </c>
      <c r="L1006">
        <f>IF(Transport!$H$4="Multi-unit Residential",Data!L1007,IF(Transport!$H$4="Education",Data!AT1007,IF(Transport!$H$4="Mixed-use Building",AE1010,Data!AC1007)))</f>
        <v>0.01</v>
      </c>
      <c r="M1006">
        <f>IF(Transport!$H$4="Multi-unit Residential",Data!M1007,IF(Transport!$H$4="Education",Data!AU1007,IF(Transport!$H$4="Mixed-use Building",AF1010,Data!AD1007)))</f>
        <v>0.02</v>
      </c>
      <c r="N1006">
        <f>IF(Transport!$H$4="Multi-unit Residential",Data!N1007,IF(Transport!$H$4="Education",Data!AV1007,IF(Transport!$H$4="Mixed-use Building",AG1010,Data!AE1007)))</f>
        <v>6.9647699576421802</v>
      </c>
      <c r="O1006">
        <f>IF(Transport!$H$4="Multi-unit Residential",Data!O1007,IF(Transport!$H$4="Education",Data!AW1007,IF(Transport!$H$4="Mixed-use Building",AH1010,Data!AF1007)))</f>
        <v>176.96233430000001</v>
      </c>
      <c r="P1006">
        <f>IF(Transport!$H$4="Multi-unit Residential",Data!P1007,IF(Transport!$H$4="Education",Data!AX1007,IF(Transport!$H$4="Mixed-use Building",AI1010,Data!AG1007)))</f>
        <v>-37.943560789999999</v>
      </c>
    </row>
    <row r="1007" spans="1:16" x14ac:dyDescent="0.55000000000000004">
      <c r="A1007">
        <f>IF(Transport!$H$4="Multi-unit Residential",Data!A1008,IF(Transport!$H$4="Education",Data!AI1008,IF(Transport!$H$4="Mixed-use Building",T1011,Data!R1008)))</f>
        <v>202600</v>
      </c>
      <c r="B1007" t="str">
        <f>IF(Transport!$H$4="Multi-unit Residential",Data!B1008,IF(Transport!$H$4="Education",Data!AJ1008,IF(Transport!$H$4="Mixed-use Building",U1011,Data!S1008)))</f>
        <v>Whakatane West</v>
      </c>
      <c r="C1007" t="str">
        <f>IF(Transport!$H$4="Multi-unit Residential",Data!C1008,IF(Transport!$H$4="Education",Data!AK1008,IF(Transport!$H$4="Mixed-use Building",V1011,Data!T1008)))</f>
        <v>New Zealand</v>
      </c>
      <c r="D1007">
        <f>IF(Transport!$H$4="Multi-unit Residential",Data!D1008,IF(Transport!$H$4="Education",Data!AL1008,IF(Transport!$H$4="Mixed-use Building",W1011,Data!U1008)))</f>
        <v>0</v>
      </c>
      <c r="E1007">
        <f>IF(Transport!$H$4="Multi-unit Residential",Data!E1008,IF(Transport!$H$4="Education",Data!AM1008,IF(Transport!$H$4="Mixed-use Building",X1011,Data!V1008)))</f>
        <v>0</v>
      </c>
      <c r="F1007">
        <f>IF(Transport!$H$4="Multi-unit Residential",Data!F1008,IF(Transport!$H$4="Education",Data!AN1008,IF(Transport!$H$4="Mixed-use Building",Y1011,Data!W1008)))</f>
        <v>0</v>
      </c>
      <c r="G1007">
        <f>IF(Transport!$H$4="Multi-unit Residential",Data!G1008,IF(Transport!$H$4="Education",Data!AO1008,IF(Transport!$H$4="Mixed-use Building",Z1011,Data!X1008)))</f>
        <v>0</v>
      </c>
      <c r="H1007">
        <f>IF(Transport!$H$4="Multi-unit Residential",Data!H1008,IF(Transport!$H$4="Education",Data!AP1008,IF(Transport!$H$4="Mixed-use Building",AA1011,Data!Y1008)))</f>
        <v>0.91</v>
      </c>
      <c r="I1007">
        <f>IF(Transport!$H$4="Multi-unit Residential",Data!I1008,IF(Transport!$H$4="Education",Data!AQ1008,IF(Transport!$H$4="Mixed-use Building",AB1011,Data!Z1008)))</f>
        <v>0</v>
      </c>
      <c r="J1007">
        <f>IF(Transport!$H$4="Multi-unit Residential",Data!J1008,IF(Transport!$H$4="Education",Data!AR1008,IF(Transport!$H$4="Mixed-use Building",AC1011,Data!AA1008)))</f>
        <v>0</v>
      </c>
      <c r="K1007">
        <f>IF(Transport!$H$4="Multi-unit Residential",Data!K1008,IF(Transport!$H$4="Education",Data!AS1008,IF(Transport!$H$4="Mixed-use Building",AD1011,Data!AB1008)))</f>
        <v>0</v>
      </c>
      <c r="L1007">
        <f>IF(Transport!$H$4="Multi-unit Residential",Data!L1008,IF(Transport!$H$4="Education",Data!AT1008,IF(Transport!$H$4="Mixed-use Building",AE1011,Data!AC1008)))</f>
        <v>0.09</v>
      </c>
      <c r="M1007">
        <f>IF(Transport!$H$4="Multi-unit Residential",Data!M1008,IF(Transport!$H$4="Education",Data!AU1008,IF(Transport!$H$4="Mixed-use Building",AF1011,Data!AD1008)))</f>
        <v>0.02</v>
      </c>
      <c r="N1007">
        <f>IF(Transport!$H$4="Multi-unit Residential",Data!N1008,IF(Transport!$H$4="Education",Data!AV1008,IF(Transport!$H$4="Mixed-use Building",AG1011,Data!AE1008)))</f>
        <v>2.60022496718662</v>
      </c>
      <c r="O1007">
        <f>IF(Transport!$H$4="Multi-unit Residential",Data!O1008,IF(Transport!$H$4="Education",Data!AW1008,IF(Transport!$H$4="Mixed-use Building",AH1011,Data!AF1008)))</f>
        <v>176.9655928</v>
      </c>
      <c r="P1007">
        <f>IF(Transport!$H$4="Multi-unit Residential",Data!P1008,IF(Transport!$H$4="Education",Data!AX1008,IF(Transport!$H$4="Mixed-use Building",AI1011,Data!AG1008)))</f>
        <v>-37.963405270000003</v>
      </c>
    </row>
    <row r="1008" spans="1:16" x14ac:dyDescent="0.55000000000000004">
      <c r="A1008">
        <f>IF(Transport!$H$4="Multi-unit Residential",Data!A1009,IF(Transport!$H$4="Education",Data!AI1009,IF(Transport!$H$4="Mixed-use Building",T1012,Data!R1009)))</f>
        <v>202700</v>
      </c>
      <c r="B1008" t="str">
        <f>IF(Transport!$H$4="Multi-unit Residential",Data!B1009,IF(Transport!$H$4="Education",Data!AJ1009,IF(Transport!$H$4="Mixed-use Building",U1012,Data!S1009)))</f>
        <v>Whakatane Central</v>
      </c>
      <c r="C1008" t="str">
        <f>IF(Transport!$H$4="Multi-unit Residential",Data!C1009,IF(Transport!$H$4="Education",Data!AK1009,IF(Transport!$H$4="Mixed-use Building",V1012,Data!T1009)))</f>
        <v>New Zealand</v>
      </c>
      <c r="D1008">
        <f>IF(Transport!$H$4="Multi-unit Residential",Data!D1009,IF(Transport!$H$4="Education",Data!AL1009,IF(Transport!$H$4="Mixed-use Building",W1012,Data!U1009)))</f>
        <v>0</v>
      </c>
      <c r="E1008">
        <f>IF(Transport!$H$4="Multi-unit Residential",Data!E1009,IF(Transport!$H$4="Education",Data!AM1009,IF(Transport!$H$4="Mixed-use Building",X1012,Data!V1009)))</f>
        <v>0</v>
      </c>
      <c r="F1008">
        <f>IF(Transport!$H$4="Multi-unit Residential",Data!F1009,IF(Transport!$H$4="Education",Data!AN1009,IF(Transport!$H$4="Mixed-use Building",Y1012,Data!W1009)))</f>
        <v>0</v>
      </c>
      <c r="G1008">
        <f>IF(Transport!$H$4="Multi-unit Residential",Data!G1009,IF(Transport!$H$4="Education",Data!AO1009,IF(Transport!$H$4="Mixed-use Building",Z1012,Data!X1009)))</f>
        <v>0</v>
      </c>
      <c r="H1008">
        <f>IF(Transport!$H$4="Multi-unit Residential",Data!H1009,IF(Transport!$H$4="Education",Data!AP1009,IF(Transport!$H$4="Mixed-use Building",AA1012,Data!Y1009)))</f>
        <v>0.9</v>
      </c>
      <c r="I1008">
        <f>IF(Transport!$H$4="Multi-unit Residential",Data!I1009,IF(Transport!$H$4="Education",Data!AQ1009,IF(Transport!$H$4="Mixed-use Building",AB1012,Data!Z1009)))</f>
        <v>0.04</v>
      </c>
      <c r="J1008">
        <f>IF(Transport!$H$4="Multi-unit Residential",Data!J1009,IF(Transport!$H$4="Education",Data!AR1009,IF(Transport!$H$4="Mixed-use Building",AC1012,Data!AA1009)))</f>
        <v>0</v>
      </c>
      <c r="K1008">
        <f>IF(Transport!$H$4="Multi-unit Residential",Data!K1009,IF(Transport!$H$4="Education",Data!AS1009,IF(Transport!$H$4="Mixed-use Building",AD1012,Data!AB1009)))</f>
        <v>0.02</v>
      </c>
      <c r="L1008">
        <f>IF(Transport!$H$4="Multi-unit Residential",Data!L1009,IF(Transport!$H$4="Education",Data!AT1009,IF(Transport!$H$4="Mixed-use Building",AE1012,Data!AC1009)))</f>
        <v>0.04</v>
      </c>
      <c r="M1008">
        <f>IF(Transport!$H$4="Multi-unit Residential",Data!M1009,IF(Transport!$H$4="Education",Data!AU1009,IF(Transport!$H$4="Mixed-use Building",AF1012,Data!AD1009)))</f>
        <v>0.02</v>
      </c>
      <c r="N1008">
        <f>IF(Transport!$H$4="Multi-unit Residential",Data!N1009,IF(Transport!$H$4="Education",Data!AV1009,IF(Transport!$H$4="Mixed-use Building",AG1012,Data!AE1009)))</f>
        <v>8.0176008621405792</v>
      </c>
      <c r="O1008">
        <f>IF(Transport!$H$4="Multi-unit Residential",Data!O1009,IF(Transport!$H$4="Education",Data!AW1009,IF(Transport!$H$4="Mixed-use Building",AH1012,Data!AF1009)))</f>
        <v>176.99232739999999</v>
      </c>
      <c r="P1008">
        <f>IF(Transport!$H$4="Multi-unit Residential",Data!P1009,IF(Transport!$H$4="Education",Data!AX1009,IF(Transport!$H$4="Mixed-use Building",AI1012,Data!AG1009)))</f>
        <v>-37.953565869999998</v>
      </c>
    </row>
    <row r="1009" spans="1:16" x14ac:dyDescent="0.55000000000000004">
      <c r="A1009">
        <f>IF(Transport!$H$4="Multi-unit Residential",Data!A1010,IF(Transport!$H$4="Education",Data!AI1010,IF(Transport!$H$4="Mixed-use Building",T1013,Data!R1010)))</f>
        <v>202800</v>
      </c>
      <c r="B1009" t="str">
        <f>IF(Transport!$H$4="Multi-unit Residential",Data!B1010,IF(Transport!$H$4="Education",Data!AJ1010,IF(Transport!$H$4="Mixed-use Building",U1013,Data!S1010)))</f>
        <v>Trident</v>
      </c>
      <c r="C1009" t="str">
        <f>IF(Transport!$H$4="Multi-unit Residential",Data!C1010,IF(Transport!$H$4="Education",Data!AK1010,IF(Transport!$H$4="Mixed-use Building",V1013,Data!T1010)))</f>
        <v>New Zealand</v>
      </c>
      <c r="D1009">
        <f>IF(Transport!$H$4="Multi-unit Residential",Data!D1010,IF(Transport!$H$4="Education",Data!AL1010,IF(Transport!$H$4="Mixed-use Building",W1013,Data!U1010)))</f>
        <v>0</v>
      </c>
      <c r="E1009">
        <f>IF(Transport!$H$4="Multi-unit Residential",Data!E1010,IF(Transport!$H$4="Education",Data!AM1010,IF(Transport!$H$4="Mixed-use Building",X1013,Data!V1010)))</f>
        <v>0</v>
      </c>
      <c r="F1009">
        <f>IF(Transport!$H$4="Multi-unit Residential",Data!F1010,IF(Transport!$H$4="Education",Data!AN1010,IF(Transport!$H$4="Mixed-use Building",Y1013,Data!W1010)))</f>
        <v>0</v>
      </c>
      <c r="G1009">
        <f>IF(Transport!$H$4="Multi-unit Residential",Data!G1010,IF(Transport!$H$4="Education",Data!AO1010,IF(Transport!$H$4="Mixed-use Building",Z1013,Data!X1010)))</f>
        <v>0</v>
      </c>
      <c r="H1009">
        <f>IF(Transport!$H$4="Multi-unit Residential",Data!H1010,IF(Transport!$H$4="Education",Data!AP1010,IF(Transport!$H$4="Mixed-use Building",AA1013,Data!Y1010)))</f>
        <v>0.92</v>
      </c>
      <c r="I1009">
        <f>IF(Transport!$H$4="Multi-unit Residential",Data!I1010,IF(Transport!$H$4="Education",Data!AQ1010,IF(Transport!$H$4="Mixed-use Building",AB1013,Data!Z1010)))</f>
        <v>0</v>
      </c>
      <c r="J1009">
        <f>IF(Transport!$H$4="Multi-unit Residential",Data!J1010,IF(Transport!$H$4="Education",Data!AR1010,IF(Transport!$H$4="Mixed-use Building",AC1013,Data!AA1010)))</f>
        <v>0</v>
      </c>
      <c r="K1009">
        <f>IF(Transport!$H$4="Multi-unit Residential",Data!K1010,IF(Transport!$H$4="Education",Data!AS1010,IF(Transport!$H$4="Mixed-use Building",AD1013,Data!AB1010)))</f>
        <v>0.01</v>
      </c>
      <c r="L1009">
        <f>IF(Transport!$H$4="Multi-unit Residential",Data!L1010,IF(Transport!$H$4="Education",Data!AT1010,IF(Transport!$H$4="Mixed-use Building",AE1013,Data!AC1010)))</f>
        <v>7.0000000000000007E-2</v>
      </c>
      <c r="M1009">
        <f>IF(Transport!$H$4="Multi-unit Residential",Data!M1010,IF(Transport!$H$4="Education",Data!AU1010,IF(Transport!$H$4="Mixed-use Building",AF1013,Data!AD1010)))</f>
        <v>0.02</v>
      </c>
      <c r="N1009">
        <f>IF(Transport!$H$4="Multi-unit Residential",Data!N1010,IF(Transport!$H$4="Education",Data!AV1010,IF(Transport!$H$4="Mixed-use Building",AG1013,Data!AE1010)))</f>
        <v>6.4147220148067703</v>
      </c>
      <c r="O1009">
        <f>IF(Transport!$H$4="Multi-unit Residential",Data!O1010,IF(Transport!$H$4="Education",Data!AW1010,IF(Transport!$H$4="Mixed-use Building",AH1013,Data!AF1010)))</f>
        <v>176.97770940000001</v>
      </c>
      <c r="P1009">
        <f>IF(Transport!$H$4="Multi-unit Residential",Data!P1010,IF(Transport!$H$4="Education",Data!AX1010,IF(Transport!$H$4="Mixed-use Building",AI1013,Data!AG1010)))</f>
        <v>-37.968994680000002</v>
      </c>
    </row>
    <row r="1010" spans="1:16" x14ac:dyDescent="0.55000000000000004">
      <c r="A1010">
        <f>IF(Transport!$H$4="Multi-unit Residential",Data!A1011,IF(Transport!$H$4="Education",Data!AI1011,IF(Transport!$H$4="Mixed-use Building",T1014,Data!R1011)))</f>
        <v>202900</v>
      </c>
      <c r="B1010" t="str">
        <f>IF(Transport!$H$4="Multi-unit Residential",Data!B1011,IF(Transport!$H$4="Education",Data!AJ1011,IF(Transport!$H$4="Mixed-use Building",U1014,Data!S1011)))</f>
        <v>Allandale</v>
      </c>
      <c r="C1010" t="str">
        <f>IF(Transport!$H$4="Multi-unit Residential",Data!C1011,IF(Transport!$H$4="Education",Data!AK1011,IF(Transport!$H$4="Mixed-use Building",V1014,Data!T1011)))</f>
        <v>New Zealand</v>
      </c>
      <c r="D1010">
        <f>IF(Transport!$H$4="Multi-unit Residential",Data!D1011,IF(Transport!$H$4="Education",Data!AL1011,IF(Transport!$H$4="Mixed-use Building",W1014,Data!U1011)))</f>
        <v>0</v>
      </c>
      <c r="E1010">
        <f>IF(Transport!$H$4="Multi-unit Residential",Data!E1011,IF(Transport!$H$4="Education",Data!AM1011,IF(Transport!$H$4="Mixed-use Building",X1014,Data!V1011)))</f>
        <v>0</v>
      </c>
      <c r="F1010">
        <f>IF(Transport!$H$4="Multi-unit Residential",Data!F1011,IF(Transport!$H$4="Education",Data!AN1011,IF(Transport!$H$4="Mixed-use Building",Y1014,Data!W1011)))</f>
        <v>0</v>
      </c>
      <c r="G1010">
        <f>IF(Transport!$H$4="Multi-unit Residential",Data!G1011,IF(Transport!$H$4="Education",Data!AO1011,IF(Transport!$H$4="Mixed-use Building",Z1014,Data!X1011)))</f>
        <v>0</v>
      </c>
      <c r="H1010">
        <f>IF(Transport!$H$4="Multi-unit Residential",Data!H1011,IF(Transport!$H$4="Education",Data!AP1011,IF(Transport!$H$4="Mixed-use Building",AA1014,Data!Y1011)))</f>
        <v>0.9</v>
      </c>
      <c r="I1010">
        <f>IF(Transport!$H$4="Multi-unit Residential",Data!I1011,IF(Transport!$H$4="Education",Data!AQ1011,IF(Transport!$H$4="Mixed-use Building",AB1014,Data!Z1011)))</f>
        <v>0.02</v>
      </c>
      <c r="J1010">
        <f>IF(Transport!$H$4="Multi-unit Residential",Data!J1011,IF(Transport!$H$4="Education",Data!AR1011,IF(Transport!$H$4="Mixed-use Building",AC1014,Data!AA1011)))</f>
        <v>0</v>
      </c>
      <c r="K1010">
        <f>IF(Transport!$H$4="Multi-unit Residential",Data!K1011,IF(Transport!$H$4="Education",Data!AS1011,IF(Transport!$H$4="Mixed-use Building",AD1014,Data!AB1011)))</f>
        <v>0.02</v>
      </c>
      <c r="L1010">
        <f>IF(Transport!$H$4="Multi-unit Residential",Data!L1011,IF(Transport!$H$4="Education",Data!AT1011,IF(Transport!$H$4="Mixed-use Building",AE1014,Data!AC1011)))</f>
        <v>0.06</v>
      </c>
      <c r="M1010">
        <f>IF(Transport!$H$4="Multi-unit Residential",Data!M1011,IF(Transport!$H$4="Education",Data!AU1011,IF(Transport!$H$4="Mixed-use Building",AF1014,Data!AD1011)))</f>
        <v>0.02</v>
      </c>
      <c r="N1010">
        <f>IF(Transport!$H$4="Multi-unit Residential",Data!N1011,IF(Transport!$H$4="Education",Data!AV1011,IF(Transport!$H$4="Mixed-use Building",AG1014,Data!AE1011)))</f>
        <v>6.1422704390732497</v>
      </c>
      <c r="O1010">
        <f>IF(Transport!$H$4="Multi-unit Residential",Data!O1011,IF(Transport!$H$4="Education",Data!AW1011,IF(Transport!$H$4="Mixed-use Building",AH1014,Data!AF1011)))</f>
        <v>176.98635379999999</v>
      </c>
      <c r="P1010">
        <f>IF(Transport!$H$4="Multi-unit Residential",Data!P1011,IF(Transport!$H$4="Education",Data!AX1011,IF(Transport!$H$4="Mixed-use Building",AI1014,Data!AG1011)))</f>
        <v>-37.968019259999998</v>
      </c>
    </row>
    <row r="1011" spans="1:16" x14ac:dyDescent="0.55000000000000004">
      <c r="A1011">
        <f>IF(Transport!$H$4="Multi-unit Residential",Data!A1012,IF(Transport!$H$4="Education",Data!AI1012,IF(Transport!$H$4="Mixed-use Building",T1015,Data!R1012)))</f>
        <v>203000</v>
      </c>
      <c r="B1011" t="str">
        <f>IF(Transport!$H$4="Multi-unit Residential",Data!B1012,IF(Transport!$H$4="Education",Data!AJ1012,IF(Transport!$H$4="Mixed-use Building",U1015,Data!S1012)))</f>
        <v>Mokorua Bush</v>
      </c>
      <c r="C1011" t="str">
        <f>IF(Transport!$H$4="Multi-unit Residential",Data!C1012,IF(Transport!$H$4="Education",Data!AK1012,IF(Transport!$H$4="Mixed-use Building",V1015,Data!T1012)))</f>
        <v>New Zealand</v>
      </c>
      <c r="D1011" t="str">
        <f>IF(Transport!$H$4="Multi-unit Residential",Data!D1012,IF(Transport!$H$4="Education",Data!AL1012,IF(Transport!$H$4="Mixed-use Building",W1015,Data!U1012)))</f>
        <v>?</v>
      </c>
      <c r="E1011" t="str">
        <f>IF(Transport!$H$4="Multi-unit Residential",Data!E1012,IF(Transport!$H$4="Education",Data!AM1012,IF(Transport!$H$4="Mixed-use Building",X1015,Data!V1012)))</f>
        <v>?</v>
      </c>
      <c r="F1011" t="str">
        <f>IF(Transport!$H$4="Multi-unit Residential",Data!F1012,IF(Transport!$H$4="Education",Data!AN1012,IF(Transport!$H$4="Mixed-use Building",Y1015,Data!W1012)))</f>
        <v>?</v>
      </c>
      <c r="G1011">
        <f>IF(Transport!$H$4="Multi-unit Residential",Data!G1012,IF(Transport!$H$4="Education",Data!AO1012,IF(Transport!$H$4="Mixed-use Building",Z1015,Data!X1012)))</f>
        <v>0</v>
      </c>
      <c r="H1011" t="str">
        <f>IF(Transport!$H$4="Multi-unit Residential",Data!H1012,IF(Transport!$H$4="Education",Data!AP1012,IF(Transport!$H$4="Mixed-use Building",AA1015,Data!Y1012)))</f>
        <v>?</v>
      </c>
      <c r="I1011" t="str">
        <f>IF(Transport!$H$4="Multi-unit Residential",Data!I1012,IF(Transport!$H$4="Education",Data!AQ1012,IF(Transport!$H$4="Mixed-use Building",AB1015,Data!Z1012)))</f>
        <v>?</v>
      </c>
      <c r="J1011">
        <f>IF(Transport!$H$4="Multi-unit Residential",Data!J1012,IF(Transport!$H$4="Education",Data!AR1012,IF(Transport!$H$4="Mixed-use Building",AC1015,Data!AA1012)))</f>
        <v>0</v>
      </c>
      <c r="K1011" t="str">
        <f>IF(Transport!$H$4="Multi-unit Residential",Data!K1012,IF(Transport!$H$4="Education",Data!AS1012,IF(Transport!$H$4="Mixed-use Building",AD1015,Data!AB1012)))</f>
        <v>?</v>
      </c>
      <c r="L1011" t="str">
        <f>IF(Transport!$H$4="Multi-unit Residential",Data!L1012,IF(Transport!$H$4="Education",Data!AT1012,IF(Transport!$H$4="Mixed-use Building",AE1015,Data!AC1012)))</f>
        <v>?</v>
      </c>
      <c r="M1011">
        <f>IF(Transport!$H$4="Multi-unit Residential",Data!M1012,IF(Transport!$H$4="Education",Data!AU1012,IF(Transport!$H$4="Mixed-use Building",AF1015,Data!AD1012)))</f>
        <v>0.02</v>
      </c>
      <c r="N1011" t="str">
        <f>IF(Transport!$H$4="Multi-unit Residential",Data!N1012,IF(Transport!$H$4="Education",Data!AV1012,IF(Transport!$H$4="Mixed-use Building",AG1015,Data!AE1012)))</f>
        <v>?</v>
      </c>
      <c r="O1011">
        <f>IF(Transport!$H$4="Multi-unit Residential",Data!O1012,IF(Transport!$H$4="Education",Data!AW1012,IF(Transport!$H$4="Mixed-use Building",AH1015,Data!AF1012)))</f>
        <v>177.00239019999901</v>
      </c>
      <c r="P1011">
        <f>IF(Transport!$H$4="Multi-unit Residential",Data!P1012,IF(Transport!$H$4="Education",Data!AX1012,IF(Transport!$H$4="Mixed-use Building",AI1015,Data!AG1012)))</f>
        <v>-37.961280209999998</v>
      </c>
    </row>
    <row r="1012" spans="1:16" x14ac:dyDescent="0.55000000000000004">
      <c r="A1012">
        <f>IF(Transport!$H$4="Multi-unit Residential",Data!A1013,IF(Transport!$H$4="Education",Data!AI1013,IF(Transport!$H$4="Mixed-use Building",T1016,Data!R1013)))</f>
        <v>203100</v>
      </c>
      <c r="B1012" t="str">
        <f>IF(Transport!$H$4="Multi-unit Residential",Data!B1013,IF(Transport!$H$4="Education",Data!AJ1013,IF(Transport!$H$4="Mixed-use Building",U1016,Data!S1013)))</f>
        <v xml:space="preserve">Wainui </v>
      </c>
      <c r="C1012" t="str">
        <f>IF(Transport!$H$4="Multi-unit Residential",Data!C1013,IF(Transport!$H$4="Education",Data!AK1013,IF(Transport!$H$4="Mixed-use Building",V1016,Data!T1013)))</f>
        <v>New Zealand</v>
      </c>
      <c r="D1012">
        <f>IF(Transport!$H$4="Multi-unit Residential",Data!D1013,IF(Transport!$H$4="Education",Data!AL1013,IF(Transport!$H$4="Mixed-use Building",W1016,Data!U1013)))</f>
        <v>0</v>
      </c>
      <c r="E1012">
        <f>IF(Transport!$H$4="Multi-unit Residential",Data!E1013,IF(Transport!$H$4="Education",Data!AM1013,IF(Transport!$H$4="Mixed-use Building",X1016,Data!V1013)))</f>
        <v>0</v>
      </c>
      <c r="F1012">
        <f>IF(Transport!$H$4="Multi-unit Residential",Data!F1013,IF(Transport!$H$4="Education",Data!AN1013,IF(Transport!$H$4="Mixed-use Building",Y1016,Data!W1013)))</f>
        <v>0</v>
      </c>
      <c r="G1012">
        <f>IF(Transport!$H$4="Multi-unit Residential",Data!G1013,IF(Transport!$H$4="Education",Data!AO1013,IF(Transport!$H$4="Mixed-use Building",Z1016,Data!X1013)))</f>
        <v>0</v>
      </c>
      <c r="H1012">
        <f>IF(Transport!$H$4="Multi-unit Residential",Data!H1013,IF(Transport!$H$4="Education",Data!AP1013,IF(Transport!$H$4="Mixed-use Building",AA1016,Data!Y1013)))</f>
        <v>0.89</v>
      </c>
      <c r="I1012">
        <f>IF(Transport!$H$4="Multi-unit Residential",Data!I1013,IF(Transport!$H$4="Education",Data!AQ1013,IF(Transport!$H$4="Mixed-use Building",AB1016,Data!Z1013)))</f>
        <v>0</v>
      </c>
      <c r="J1012">
        <f>IF(Transport!$H$4="Multi-unit Residential",Data!J1013,IF(Transport!$H$4="Education",Data!AR1013,IF(Transport!$H$4="Mixed-use Building",AC1016,Data!AA1013)))</f>
        <v>0</v>
      </c>
      <c r="K1012">
        <f>IF(Transport!$H$4="Multi-unit Residential",Data!K1013,IF(Transport!$H$4="Education",Data!AS1013,IF(Transport!$H$4="Mixed-use Building",AD1016,Data!AB1013)))</f>
        <v>0</v>
      </c>
      <c r="L1012">
        <f>IF(Transport!$H$4="Multi-unit Residential",Data!L1013,IF(Transport!$H$4="Education",Data!AT1013,IF(Transport!$H$4="Mixed-use Building",AE1016,Data!AC1013)))</f>
        <v>0.11</v>
      </c>
      <c r="M1012">
        <f>IF(Transport!$H$4="Multi-unit Residential",Data!M1013,IF(Transport!$H$4="Education",Data!AU1013,IF(Transport!$H$4="Mixed-use Building",AF1016,Data!AD1013)))</f>
        <v>0.02</v>
      </c>
      <c r="N1012">
        <f>IF(Transport!$H$4="Multi-unit Residential",Data!N1013,IF(Transport!$H$4="Education",Data!AV1013,IF(Transport!$H$4="Mixed-use Building",AG1016,Data!AE1013)))</f>
        <v>10.2774340587832</v>
      </c>
      <c r="O1012">
        <f>IF(Transport!$H$4="Multi-unit Residential",Data!O1013,IF(Transport!$H$4="Education",Data!AW1013,IF(Transport!$H$4="Mixed-use Building",AH1016,Data!AF1013)))</f>
        <v>177.0348395</v>
      </c>
      <c r="P1012">
        <f>IF(Transport!$H$4="Multi-unit Residential",Data!P1013,IF(Transport!$H$4="Education",Data!AX1013,IF(Transport!$H$4="Mixed-use Building",AI1016,Data!AG1013)))</f>
        <v>-38.013661220000003</v>
      </c>
    </row>
    <row r="1013" spans="1:16" x14ac:dyDescent="0.55000000000000004">
      <c r="A1013">
        <f>IF(Transport!$H$4="Multi-unit Residential",Data!A1014,IF(Transport!$H$4="Education",Data!AI1014,IF(Transport!$H$4="Mixed-use Building",T1017,Data!R1014)))</f>
        <v>203200</v>
      </c>
      <c r="B1013" t="str">
        <f>IF(Transport!$H$4="Multi-unit Residential",Data!B1014,IF(Transport!$H$4="Education",Data!AJ1014,IF(Transport!$H$4="Mixed-use Building",U1017,Data!S1014)))</f>
        <v>Ohope</v>
      </c>
      <c r="C1013" t="str">
        <f>IF(Transport!$H$4="Multi-unit Residential",Data!C1014,IF(Transport!$H$4="Education",Data!AK1014,IF(Transport!$H$4="Mixed-use Building",V1017,Data!T1014)))</f>
        <v>New Zealand</v>
      </c>
      <c r="D1013">
        <f>IF(Transport!$H$4="Multi-unit Residential",Data!D1014,IF(Transport!$H$4="Education",Data!AL1014,IF(Transport!$H$4="Mixed-use Building",W1017,Data!U1014)))</f>
        <v>0</v>
      </c>
      <c r="E1013">
        <f>IF(Transport!$H$4="Multi-unit Residential",Data!E1014,IF(Transport!$H$4="Education",Data!AM1014,IF(Transport!$H$4="Mixed-use Building",X1017,Data!V1014)))</f>
        <v>0</v>
      </c>
      <c r="F1013">
        <f>IF(Transport!$H$4="Multi-unit Residential",Data!F1014,IF(Transport!$H$4="Education",Data!AN1014,IF(Transport!$H$4="Mixed-use Building",Y1017,Data!W1014)))</f>
        <v>0</v>
      </c>
      <c r="G1013">
        <f>IF(Transport!$H$4="Multi-unit Residential",Data!G1014,IF(Transport!$H$4="Education",Data!AO1014,IF(Transport!$H$4="Mixed-use Building",Z1017,Data!X1014)))</f>
        <v>0</v>
      </c>
      <c r="H1013">
        <f>IF(Transport!$H$4="Multi-unit Residential",Data!H1014,IF(Transport!$H$4="Education",Data!AP1014,IF(Transport!$H$4="Mixed-use Building",AA1017,Data!Y1014)))</f>
        <v>0.80999999999999905</v>
      </c>
      <c r="I1013">
        <f>IF(Transport!$H$4="Multi-unit Residential",Data!I1014,IF(Transport!$H$4="Education",Data!AQ1014,IF(Transport!$H$4="Mixed-use Building",AB1017,Data!Z1014)))</f>
        <v>0.05</v>
      </c>
      <c r="J1013">
        <f>IF(Transport!$H$4="Multi-unit Residential",Data!J1014,IF(Transport!$H$4="Education",Data!AR1014,IF(Transport!$H$4="Mixed-use Building",AC1017,Data!AA1014)))</f>
        <v>0</v>
      </c>
      <c r="K1013">
        <f>IF(Transport!$H$4="Multi-unit Residential",Data!K1014,IF(Transport!$H$4="Education",Data!AS1014,IF(Transport!$H$4="Mixed-use Building",AD1017,Data!AB1014)))</f>
        <v>0.06</v>
      </c>
      <c r="L1013">
        <f>IF(Transport!$H$4="Multi-unit Residential",Data!L1014,IF(Transport!$H$4="Education",Data!AT1014,IF(Transport!$H$4="Mixed-use Building",AE1017,Data!AC1014)))</f>
        <v>0.08</v>
      </c>
      <c r="M1013">
        <f>IF(Transport!$H$4="Multi-unit Residential",Data!M1014,IF(Transport!$H$4="Education",Data!AU1014,IF(Transport!$H$4="Mixed-use Building",AF1017,Data!AD1014)))</f>
        <v>0.02</v>
      </c>
      <c r="N1013">
        <f>IF(Transport!$H$4="Multi-unit Residential",Data!N1014,IF(Transport!$H$4="Education",Data!AV1014,IF(Transport!$H$4="Mixed-use Building",AG1017,Data!AE1014)))</f>
        <v>3.7472902556777599</v>
      </c>
      <c r="O1013">
        <f>IF(Transport!$H$4="Multi-unit Residential",Data!O1014,IF(Transport!$H$4="Education",Data!AW1014,IF(Transport!$H$4="Mixed-use Building",AH1017,Data!AF1014)))</f>
        <v>177.08739779999999</v>
      </c>
      <c r="P1013">
        <f>IF(Transport!$H$4="Multi-unit Residential",Data!P1014,IF(Transport!$H$4="Education",Data!AX1014,IF(Transport!$H$4="Mixed-use Building",AI1017,Data!AG1014)))</f>
        <v>-37.977217639999999</v>
      </c>
    </row>
    <row r="1014" spans="1:16" x14ac:dyDescent="0.55000000000000004">
      <c r="A1014">
        <f>IF(Transport!$H$4="Multi-unit Residential",Data!A1015,IF(Transport!$H$4="Education",Data!AI1015,IF(Transport!$H$4="Mixed-use Building",T1018,Data!R1015)))</f>
        <v>203400</v>
      </c>
      <c r="B1014" t="str">
        <f>IF(Transport!$H$4="Multi-unit Residential",Data!B1015,IF(Transport!$H$4="Education",Data!AJ1015,IF(Transport!$H$4="Mixed-use Building",U1018,Data!S1015)))</f>
        <v>Galatea</v>
      </c>
      <c r="C1014" t="str">
        <f>IF(Transport!$H$4="Multi-unit Residential",Data!C1015,IF(Transport!$H$4="Education",Data!AK1015,IF(Transport!$H$4="Mixed-use Building",V1018,Data!T1015)))</f>
        <v>New Zealand</v>
      </c>
      <c r="D1014">
        <f>IF(Transport!$H$4="Multi-unit Residential",Data!D1015,IF(Transport!$H$4="Education",Data!AL1015,IF(Transport!$H$4="Mixed-use Building",W1018,Data!U1015)))</f>
        <v>0</v>
      </c>
      <c r="E1014">
        <f>IF(Transport!$H$4="Multi-unit Residential",Data!E1015,IF(Transport!$H$4="Education",Data!AM1015,IF(Transport!$H$4="Mixed-use Building",X1018,Data!V1015)))</f>
        <v>0</v>
      </c>
      <c r="F1014">
        <f>IF(Transport!$H$4="Multi-unit Residential",Data!F1015,IF(Transport!$H$4="Education",Data!AN1015,IF(Transport!$H$4="Mixed-use Building",Y1018,Data!W1015)))</f>
        <v>0</v>
      </c>
      <c r="G1014">
        <f>IF(Transport!$H$4="Multi-unit Residential",Data!G1015,IF(Transport!$H$4="Education",Data!AO1015,IF(Transport!$H$4="Mixed-use Building",Z1018,Data!X1015)))</f>
        <v>0</v>
      </c>
      <c r="H1014">
        <f>IF(Transport!$H$4="Multi-unit Residential",Data!H1015,IF(Transport!$H$4="Education",Data!AP1015,IF(Transport!$H$4="Mixed-use Building",AA1018,Data!Y1015)))</f>
        <v>0.82</v>
      </c>
      <c r="I1014">
        <f>IF(Transport!$H$4="Multi-unit Residential",Data!I1015,IF(Transport!$H$4="Education",Data!AQ1015,IF(Transport!$H$4="Mixed-use Building",AB1018,Data!Z1015)))</f>
        <v>0.09</v>
      </c>
      <c r="J1014">
        <f>IF(Transport!$H$4="Multi-unit Residential",Data!J1015,IF(Transport!$H$4="Education",Data!AR1015,IF(Transport!$H$4="Mixed-use Building",AC1018,Data!AA1015)))</f>
        <v>0</v>
      </c>
      <c r="K1014">
        <f>IF(Transport!$H$4="Multi-unit Residential",Data!K1015,IF(Transport!$H$4="Education",Data!AS1015,IF(Transport!$H$4="Mixed-use Building",AD1018,Data!AB1015)))</f>
        <v>0</v>
      </c>
      <c r="L1014">
        <f>IF(Transport!$H$4="Multi-unit Residential",Data!L1015,IF(Transport!$H$4="Education",Data!AT1015,IF(Transport!$H$4="Mixed-use Building",AE1018,Data!AC1015)))</f>
        <v>0.09</v>
      </c>
      <c r="M1014">
        <f>IF(Transport!$H$4="Multi-unit Residential",Data!M1015,IF(Transport!$H$4="Education",Data!AU1015,IF(Transport!$H$4="Mixed-use Building",AF1018,Data!AD1015)))</f>
        <v>0.02</v>
      </c>
      <c r="N1014">
        <f>IF(Transport!$H$4="Multi-unit Residential",Data!N1015,IF(Transport!$H$4="Education",Data!AV1015,IF(Transport!$H$4="Mixed-use Building",AG1018,Data!AE1015)))</f>
        <v>1.5465174110349</v>
      </c>
      <c r="O1014">
        <f>IF(Transport!$H$4="Multi-unit Residential",Data!O1015,IF(Transport!$H$4="Education",Data!AW1015,IF(Transport!$H$4="Mixed-use Building",AH1018,Data!AF1015)))</f>
        <v>176.767673</v>
      </c>
      <c r="P1014">
        <f>IF(Transport!$H$4="Multi-unit Residential",Data!P1015,IF(Transport!$H$4="Education",Data!AX1015,IF(Transport!$H$4="Mixed-use Building",AI1018,Data!AG1015)))</f>
        <v>-38.450335709999997</v>
      </c>
    </row>
    <row r="1015" spans="1:16" x14ac:dyDescent="0.55000000000000004">
      <c r="A1015">
        <f>IF(Transport!$H$4="Multi-unit Residential",Data!A1016,IF(Transport!$H$4="Education",Data!AI1016,IF(Transport!$H$4="Mixed-use Building",T1019,Data!R1016)))</f>
        <v>203500</v>
      </c>
      <c r="B1015" t="str">
        <f>IF(Transport!$H$4="Multi-unit Residential",Data!B1016,IF(Transport!$H$4="Education",Data!AJ1016,IF(Transport!$H$4="Mixed-use Building",U1019,Data!S1016)))</f>
        <v>Waingarara-Waimana</v>
      </c>
      <c r="C1015" t="str">
        <f>IF(Transport!$H$4="Multi-unit Residential",Data!C1016,IF(Transport!$H$4="Education",Data!AK1016,IF(Transport!$H$4="Mixed-use Building",V1019,Data!T1016)))</f>
        <v>New Zealand</v>
      </c>
      <c r="D1015">
        <f>IF(Transport!$H$4="Multi-unit Residential",Data!D1016,IF(Transport!$H$4="Education",Data!AL1016,IF(Transport!$H$4="Mixed-use Building",W1019,Data!U1016)))</f>
        <v>0</v>
      </c>
      <c r="E1015">
        <f>IF(Transport!$H$4="Multi-unit Residential",Data!E1016,IF(Transport!$H$4="Education",Data!AM1016,IF(Transport!$H$4="Mixed-use Building",X1019,Data!V1016)))</f>
        <v>0</v>
      </c>
      <c r="F1015">
        <f>IF(Transport!$H$4="Multi-unit Residential",Data!F1016,IF(Transport!$H$4="Education",Data!AN1016,IF(Transport!$H$4="Mixed-use Building",Y1019,Data!W1016)))</f>
        <v>0</v>
      </c>
      <c r="G1015">
        <f>IF(Transport!$H$4="Multi-unit Residential",Data!G1016,IF(Transport!$H$4="Education",Data!AO1016,IF(Transport!$H$4="Mixed-use Building",Z1019,Data!X1016)))</f>
        <v>0</v>
      </c>
      <c r="H1015">
        <f>IF(Transport!$H$4="Multi-unit Residential",Data!H1016,IF(Transport!$H$4="Education",Data!AP1016,IF(Transport!$H$4="Mixed-use Building",AA1019,Data!Y1016)))</f>
        <v>0.84</v>
      </c>
      <c r="I1015">
        <f>IF(Transport!$H$4="Multi-unit Residential",Data!I1016,IF(Transport!$H$4="Education",Data!AQ1016,IF(Transport!$H$4="Mixed-use Building",AB1019,Data!Z1016)))</f>
        <v>0.04</v>
      </c>
      <c r="J1015">
        <f>IF(Transport!$H$4="Multi-unit Residential",Data!J1016,IF(Transport!$H$4="Education",Data!AR1016,IF(Transport!$H$4="Mixed-use Building",AC1019,Data!AA1016)))</f>
        <v>0</v>
      </c>
      <c r="K1015">
        <f>IF(Transport!$H$4="Multi-unit Residential",Data!K1016,IF(Transport!$H$4="Education",Data!AS1016,IF(Transport!$H$4="Mixed-use Building",AD1019,Data!AB1016)))</f>
        <v>0</v>
      </c>
      <c r="L1015">
        <f>IF(Transport!$H$4="Multi-unit Residential",Data!L1016,IF(Transport!$H$4="Education",Data!AT1016,IF(Transport!$H$4="Mixed-use Building",AE1019,Data!AC1016)))</f>
        <v>0.12</v>
      </c>
      <c r="M1015">
        <f>IF(Transport!$H$4="Multi-unit Residential",Data!M1016,IF(Transport!$H$4="Education",Data!AU1016,IF(Transport!$H$4="Mixed-use Building",AF1019,Data!AD1016)))</f>
        <v>0.02</v>
      </c>
      <c r="N1015">
        <f>IF(Transport!$H$4="Multi-unit Residential",Data!N1016,IF(Transport!$H$4="Education",Data!AV1016,IF(Transport!$H$4="Mixed-use Building",AG1019,Data!AE1016)))</f>
        <v>8.7639148294839302</v>
      </c>
      <c r="O1015">
        <f>IF(Transport!$H$4="Multi-unit Residential",Data!O1016,IF(Transport!$H$4="Education",Data!AW1016,IF(Transport!$H$4="Mixed-use Building",AH1019,Data!AF1016)))</f>
        <v>177.02173869999999</v>
      </c>
      <c r="P1015">
        <f>IF(Transport!$H$4="Multi-unit Residential",Data!P1016,IF(Transport!$H$4="Education",Data!AX1016,IF(Transport!$H$4="Mixed-use Building",AI1019,Data!AG1016)))</f>
        <v>-38.282253140000002</v>
      </c>
    </row>
    <row r="1016" spans="1:16" x14ac:dyDescent="0.55000000000000004">
      <c r="A1016">
        <f>IF(Transport!$H$4="Multi-unit Residential",Data!A1017,IF(Transport!$H$4="Education",Data!AI1017,IF(Transport!$H$4="Mixed-use Building",T1020,Data!R1017)))</f>
        <v>203600</v>
      </c>
      <c r="B1016" t="str">
        <f>IF(Transport!$H$4="Multi-unit Residential",Data!B1017,IF(Transport!$H$4="Education",Data!AJ1017,IF(Transport!$H$4="Mixed-use Building",U1020,Data!S1017)))</f>
        <v>Murupara</v>
      </c>
      <c r="C1016" t="str">
        <f>IF(Transport!$H$4="Multi-unit Residential",Data!C1017,IF(Transport!$H$4="Education",Data!AK1017,IF(Transport!$H$4="Mixed-use Building",V1020,Data!T1017)))</f>
        <v>New Zealand</v>
      </c>
      <c r="D1016">
        <f>IF(Transport!$H$4="Multi-unit Residential",Data!D1017,IF(Transport!$H$4="Education",Data!AL1017,IF(Transport!$H$4="Mixed-use Building",W1020,Data!U1017)))</f>
        <v>0</v>
      </c>
      <c r="E1016">
        <f>IF(Transport!$H$4="Multi-unit Residential",Data!E1017,IF(Transport!$H$4="Education",Data!AM1017,IF(Transport!$H$4="Mixed-use Building",X1020,Data!V1017)))</f>
        <v>0</v>
      </c>
      <c r="F1016">
        <f>IF(Transport!$H$4="Multi-unit Residential",Data!F1017,IF(Transport!$H$4="Education",Data!AN1017,IF(Transport!$H$4="Mixed-use Building",Y1020,Data!W1017)))</f>
        <v>0</v>
      </c>
      <c r="G1016">
        <f>IF(Transport!$H$4="Multi-unit Residential",Data!G1017,IF(Transport!$H$4="Education",Data!AO1017,IF(Transport!$H$4="Mixed-use Building",Z1020,Data!X1017)))</f>
        <v>0</v>
      </c>
      <c r="H1016">
        <f>IF(Transport!$H$4="Multi-unit Residential",Data!H1017,IF(Transport!$H$4="Education",Data!AP1017,IF(Transport!$H$4="Mixed-use Building",AA1020,Data!Y1017)))</f>
        <v>0.75</v>
      </c>
      <c r="I1016">
        <f>IF(Transport!$H$4="Multi-unit Residential",Data!I1017,IF(Transport!$H$4="Education",Data!AQ1017,IF(Transport!$H$4="Mixed-use Building",AB1020,Data!Z1017)))</f>
        <v>0.06</v>
      </c>
      <c r="J1016">
        <f>IF(Transport!$H$4="Multi-unit Residential",Data!J1017,IF(Transport!$H$4="Education",Data!AR1017,IF(Transport!$H$4="Mixed-use Building",AC1020,Data!AA1017)))</f>
        <v>0</v>
      </c>
      <c r="K1016">
        <f>IF(Transport!$H$4="Multi-unit Residential",Data!K1017,IF(Transport!$H$4="Education",Data!AS1017,IF(Transport!$H$4="Mixed-use Building",AD1020,Data!AB1017)))</f>
        <v>0</v>
      </c>
      <c r="L1016">
        <f>IF(Transport!$H$4="Multi-unit Residential",Data!L1017,IF(Transport!$H$4="Education",Data!AT1017,IF(Transport!$H$4="Mixed-use Building",AE1020,Data!AC1017)))</f>
        <v>0.19</v>
      </c>
      <c r="M1016">
        <f>IF(Transport!$H$4="Multi-unit Residential",Data!M1017,IF(Transport!$H$4="Education",Data!AU1017,IF(Transport!$H$4="Mixed-use Building",AF1020,Data!AD1017)))</f>
        <v>0.02</v>
      </c>
      <c r="N1016">
        <f>IF(Transport!$H$4="Multi-unit Residential",Data!N1017,IF(Transport!$H$4="Education",Data!AV1017,IF(Transport!$H$4="Mixed-use Building",AG1020,Data!AE1017)))</f>
        <v>1.13243508648266</v>
      </c>
      <c r="O1016">
        <f>IF(Transport!$H$4="Multi-unit Residential",Data!O1017,IF(Transport!$H$4="Education",Data!AW1017,IF(Transport!$H$4="Mixed-use Building",AH1020,Data!AF1017)))</f>
        <v>176.70638789999899</v>
      </c>
      <c r="P1016">
        <f>IF(Transport!$H$4="Multi-unit Residential",Data!P1017,IF(Transport!$H$4="Education",Data!AX1017,IF(Transport!$H$4="Mixed-use Building",AI1020,Data!AG1017)))</f>
        <v>-38.453930880000001</v>
      </c>
    </row>
    <row r="1017" spans="1:16" x14ac:dyDescent="0.55000000000000004">
      <c r="A1017">
        <f>IF(Transport!$H$4="Multi-unit Residential",Data!A1018,IF(Transport!$H$4="Education",Data!AI1018,IF(Transport!$H$4="Mixed-use Building",T1021,Data!R1018)))</f>
        <v>203700</v>
      </c>
      <c r="B1017" t="str">
        <f>IF(Transport!$H$4="Multi-unit Residential",Data!B1018,IF(Transport!$H$4="Education",Data!AJ1018,IF(Transport!$H$4="Mixed-use Building",U1021,Data!S1018)))</f>
        <v>Monika Reserve</v>
      </c>
      <c r="C1017" t="str">
        <f>IF(Transport!$H$4="Multi-unit Residential",Data!C1018,IF(Transport!$H$4="Education",Data!AK1018,IF(Transport!$H$4="Mixed-use Building",V1021,Data!T1018)))</f>
        <v>New Zealand</v>
      </c>
      <c r="D1017">
        <f>IF(Transport!$H$4="Multi-unit Residential",Data!D1018,IF(Transport!$H$4="Education",Data!AL1018,IF(Transport!$H$4="Mixed-use Building",W1021,Data!U1018)))</f>
        <v>0</v>
      </c>
      <c r="E1017">
        <f>IF(Transport!$H$4="Multi-unit Residential",Data!E1018,IF(Transport!$H$4="Education",Data!AM1018,IF(Transport!$H$4="Mixed-use Building",X1021,Data!V1018)))</f>
        <v>0</v>
      </c>
      <c r="F1017">
        <f>IF(Transport!$H$4="Multi-unit Residential",Data!F1018,IF(Transport!$H$4="Education",Data!AN1018,IF(Transport!$H$4="Mixed-use Building",Y1021,Data!W1018)))</f>
        <v>0</v>
      </c>
      <c r="G1017">
        <f>IF(Transport!$H$4="Multi-unit Residential",Data!G1018,IF(Transport!$H$4="Education",Data!AO1018,IF(Transport!$H$4="Mixed-use Building",Z1021,Data!X1018)))</f>
        <v>0</v>
      </c>
      <c r="H1017">
        <f>IF(Transport!$H$4="Multi-unit Residential",Data!H1018,IF(Transport!$H$4="Education",Data!AP1018,IF(Transport!$H$4="Mixed-use Building",AA1021,Data!Y1018)))</f>
        <v>0.9</v>
      </c>
      <c r="I1017">
        <f>IF(Transport!$H$4="Multi-unit Residential",Data!I1018,IF(Transport!$H$4="Education",Data!AQ1018,IF(Transport!$H$4="Mixed-use Building",AB1021,Data!Z1018)))</f>
        <v>0</v>
      </c>
      <c r="J1017">
        <f>IF(Transport!$H$4="Multi-unit Residential",Data!J1018,IF(Transport!$H$4="Education",Data!AR1018,IF(Transport!$H$4="Mixed-use Building",AC1021,Data!AA1018)))</f>
        <v>0</v>
      </c>
      <c r="K1017">
        <f>IF(Transport!$H$4="Multi-unit Residential",Data!K1018,IF(Transport!$H$4="Education",Data!AS1018,IF(Transport!$H$4="Mixed-use Building",AD1021,Data!AB1018)))</f>
        <v>0</v>
      </c>
      <c r="L1017">
        <f>IF(Transport!$H$4="Multi-unit Residential",Data!L1018,IF(Transport!$H$4="Education",Data!AT1018,IF(Transport!$H$4="Mixed-use Building",AE1021,Data!AC1018)))</f>
        <v>0.1</v>
      </c>
      <c r="M1017">
        <f>IF(Transport!$H$4="Multi-unit Residential",Data!M1018,IF(Transport!$H$4="Education",Data!AU1018,IF(Transport!$H$4="Mixed-use Building",AF1021,Data!AD1018)))</f>
        <v>0.02</v>
      </c>
      <c r="N1017">
        <f>IF(Transport!$H$4="Multi-unit Residential",Data!N1018,IF(Transport!$H$4="Education",Data!AV1018,IF(Transport!$H$4="Mixed-use Building",AG1021,Data!AE1018)))</f>
        <v>0.68253744735356503</v>
      </c>
      <c r="O1017">
        <f>IF(Transport!$H$4="Multi-unit Residential",Data!O1018,IF(Transport!$H$4="Education",Data!AW1018,IF(Transport!$H$4="Mixed-use Building",AH1021,Data!AF1018)))</f>
        <v>176.6750031</v>
      </c>
      <c r="P1017">
        <f>IF(Transport!$H$4="Multi-unit Residential",Data!P1018,IF(Transport!$H$4="Education",Data!AX1018,IF(Transport!$H$4="Mixed-use Building",AI1021,Data!AG1018)))</f>
        <v>-38.09544004</v>
      </c>
    </row>
    <row r="1018" spans="1:16" x14ac:dyDescent="0.55000000000000004">
      <c r="A1018">
        <f>IF(Transport!$H$4="Multi-unit Residential",Data!A1019,IF(Transport!$H$4="Education",Data!AI1019,IF(Transport!$H$4="Mixed-use Building",T1022,Data!R1019)))</f>
        <v>203800</v>
      </c>
      <c r="B1018" t="str">
        <f>IF(Transport!$H$4="Multi-unit Residential",Data!B1019,IF(Transport!$H$4="Education",Data!AJ1019,IF(Transport!$H$4="Mixed-use Building",U1022,Data!S1019)))</f>
        <v>Kawerau Industrial</v>
      </c>
      <c r="C1018" t="str">
        <f>IF(Transport!$H$4="Multi-unit Residential",Data!C1019,IF(Transport!$H$4="Education",Data!AK1019,IF(Transport!$H$4="Mixed-use Building",V1022,Data!T1019)))</f>
        <v>New Zealand</v>
      </c>
      <c r="D1018">
        <f>IF(Transport!$H$4="Multi-unit Residential",Data!D1019,IF(Transport!$H$4="Education",Data!AL1019,IF(Transport!$H$4="Mixed-use Building",W1022,Data!U1019)))</f>
        <v>0</v>
      </c>
      <c r="E1018">
        <f>IF(Transport!$H$4="Multi-unit Residential",Data!E1019,IF(Transport!$H$4="Education",Data!AM1019,IF(Transport!$H$4="Mixed-use Building",X1022,Data!V1019)))</f>
        <v>0</v>
      </c>
      <c r="F1018">
        <f>IF(Transport!$H$4="Multi-unit Residential",Data!F1019,IF(Transport!$H$4="Education",Data!AN1019,IF(Transport!$H$4="Mixed-use Building",Y1022,Data!W1019)))</f>
        <v>0</v>
      </c>
      <c r="G1018">
        <f>IF(Transport!$H$4="Multi-unit Residential",Data!G1019,IF(Transport!$H$4="Education",Data!AO1019,IF(Transport!$H$4="Mixed-use Building",Z1022,Data!X1019)))</f>
        <v>0</v>
      </c>
      <c r="H1018">
        <f>IF(Transport!$H$4="Multi-unit Residential",Data!H1019,IF(Transport!$H$4="Education",Data!AP1019,IF(Transport!$H$4="Mixed-use Building",AA1022,Data!Y1019)))</f>
        <v>0.98</v>
      </c>
      <c r="I1018">
        <f>IF(Transport!$H$4="Multi-unit Residential",Data!I1019,IF(Transport!$H$4="Education",Data!AQ1019,IF(Transport!$H$4="Mixed-use Building",AB1022,Data!Z1019)))</f>
        <v>0.01</v>
      </c>
      <c r="J1018">
        <f>IF(Transport!$H$4="Multi-unit Residential",Data!J1019,IF(Transport!$H$4="Education",Data!AR1019,IF(Transport!$H$4="Mixed-use Building",AC1022,Data!AA1019)))</f>
        <v>0</v>
      </c>
      <c r="K1018">
        <f>IF(Transport!$H$4="Multi-unit Residential",Data!K1019,IF(Transport!$H$4="Education",Data!AS1019,IF(Transport!$H$4="Mixed-use Building",AD1022,Data!AB1019)))</f>
        <v>0.01</v>
      </c>
      <c r="L1018">
        <f>IF(Transport!$H$4="Multi-unit Residential",Data!L1019,IF(Transport!$H$4="Education",Data!AT1019,IF(Transport!$H$4="Mixed-use Building",AE1022,Data!AC1019)))</f>
        <v>0</v>
      </c>
      <c r="M1018">
        <f>IF(Transport!$H$4="Multi-unit Residential",Data!M1019,IF(Transport!$H$4="Education",Data!AU1019,IF(Transport!$H$4="Mixed-use Building",AF1022,Data!AD1019)))</f>
        <v>0.02</v>
      </c>
      <c r="N1018">
        <f>IF(Transport!$H$4="Multi-unit Residential",Data!N1019,IF(Transport!$H$4="Education",Data!AV1019,IF(Transport!$H$4="Mixed-use Building",AG1022,Data!AE1019)))</f>
        <v>12.618528040060699</v>
      </c>
      <c r="O1018">
        <f>IF(Transport!$H$4="Multi-unit Residential",Data!O1019,IF(Transport!$H$4="Education",Data!AW1019,IF(Transport!$H$4="Mixed-use Building",AH1022,Data!AF1019)))</f>
        <v>176.72175920000001</v>
      </c>
      <c r="P1018">
        <f>IF(Transport!$H$4="Multi-unit Residential",Data!P1019,IF(Transport!$H$4="Education",Data!AX1019,IF(Transport!$H$4="Mixed-use Building",AI1022,Data!AG1019)))</f>
        <v>-38.071230270000001</v>
      </c>
    </row>
    <row r="1019" spans="1:16" x14ac:dyDescent="0.55000000000000004">
      <c r="A1019">
        <f>IF(Transport!$H$4="Multi-unit Residential",Data!A1020,IF(Transport!$H$4="Education",Data!AI1020,IF(Transport!$H$4="Mixed-use Building",T1023,Data!R1020)))</f>
        <v>203900</v>
      </c>
      <c r="B1019" t="str">
        <f>IF(Transport!$H$4="Multi-unit Residential",Data!B1020,IF(Transport!$H$4="Education",Data!AJ1020,IF(Transport!$H$4="Mixed-use Building",U1023,Data!S1020)))</f>
        <v>Tarawera Park</v>
      </c>
      <c r="C1019" t="str">
        <f>IF(Transport!$H$4="Multi-unit Residential",Data!C1020,IF(Transport!$H$4="Education",Data!AK1020,IF(Transport!$H$4="Mixed-use Building",V1023,Data!T1020)))</f>
        <v>New Zealand</v>
      </c>
      <c r="D1019">
        <f>IF(Transport!$H$4="Multi-unit Residential",Data!D1020,IF(Transport!$H$4="Education",Data!AL1020,IF(Transport!$H$4="Mixed-use Building",W1023,Data!U1020)))</f>
        <v>0</v>
      </c>
      <c r="E1019">
        <f>IF(Transport!$H$4="Multi-unit Residential",Data!E1020,IF(Transport!$H$4="Education",Data!AM1020,IF(Transport!$H$4="Mixed-use Building",X1023,Data!V1020)))</f>
        <v>0</v>
      </c>
      <c r="F1019">
        <f>IF(Transport!$H$4="Multi-unit Residential",Data!F1020,IF(Transport!$H$4="Education",Data!AN1020,IF(Transport!$H$4="Mixed-use Building",Y1023,Data!W1020)))</f>
        <v>0</v>
      </c>
      <c r="G1019">
        <f>IF(Transport!$H$4="Multi-unit Residential",Data!G1020,IF(Transport!$H$4="Education",Data!AO1020,IF(Transport!$H$4="Mixed-use Building",Z1023,Data!X1020)))</f>
        <v>0</v>
      </c>
      <c r="H1019">
        <f>IF(Transport!$H$4="Multi-unit Residential",Data!H1020,IF(Transport!$H$4="Education",Data!AP1020,IF(Transport!$H$4="Mixed-use Building",AA1023,Data!Y1020)))</f>
        <v>0.86</v>
      </c>
      <c r="I1019">
        <f>IF(Transport!$H$4="Multi-unit Residential",Data!I1020,IF(Transport!$H$4="Education",Data!AQ1020,IF(Transport!$H$4="Mixed-use Building",AB1023,Data!Z1020)))</f>
        <v>0.05</v>
      </c>
      <c r="J1019">
        <f>IF(Transport!$H$4="Multi-unit Residential",Data!J1020,IF(Transport!$H$4="Education",Data!AR1020,IF(Transport!$H$4="Mixed-use Building",AC1023,Data!AA1020)))</f>
        <v>0</v>
      </c>
      <c r="K1019">
        <f>IF(Transport!$H$4="Multi-unit Residential",Data!K1020,IF(Transport!$H$4="Education",Data!AS1020,IF(Transport!$H$4="Mixed-use Building",AD1023,Data!AB1020)))</f>
        <v>0.01</v>
      </c>
      <c r="L1019">
        <f>IF(Transport!$H$4="Multi-unit Residential",Data!L1020,IF(Transport!$H$4="Education",Data!AT1020,IF(Transport!$H$4="Mixed-use Building",AE1023,Data!AC1020)))</f>
        <v>0.08</v>
      </c>
      <c r="M1019">
        <f>IF(Transport!$H$4="Multi-unit Residential",Data!M1020,IF(Transport!$H$4="Education",Data!AU1020,IF(Transport!$H$4="Mixed-use Building",AF1023,Data!AD1020)))</f>
        <v>0.02</v>
      </c>
      <c r="N1019">
        <f>IF(Transport!$H$4="Multi-unit Residential",Data!N1020,IF(Transport!$H$4="Education",Data!AV1020,IF(Transport!$H$4="Mixed-use Building",AG1023,Data!AE1020)))</f>
        <v>5.0283946539264699</v>
      </c>
      <c r="O1019">
        <f>IF(Transport!$H$4="Multi-unit Residential",Data!O1020,IF(Transport!$H$4="Education",Data!AW1020,IF(Transport!$H$4="Mixed-use Building",AH1023,Data!AF1020)))</f>
        <v>176.7022906</v>
      </c>
      <c r="P1019">
        <f>IF(Transport!$H$4="Multi-unit Residential",Data!P1020,IF(Transport!$H$4="Education",Data!AX1020,IF(Transport!$H$4="Mixed-use Building",AI1023,Data!AG1020)))</f>
        <v>-38.095747250000002</v>
      </c>
    </row>
    <row r="1020" spans="1:16" x14ac:dyDescent="0.55000000000000004">
      <c r="A1020">
        <f>IF(Transport!$H$4="Multi-unit Residential",Data!A1021,IF(Transport!$H$4="Education",Data!AI1021,IF(Transport!$H$4="Mixed-use Building",T1024,Data!R1021)))</f>
        <v>204100</v>
      </c>
      <c r="B1020" t="str">
        <f>IF(Transport!$H$4="Multi-unit Residential",Data!B1021,IF(Transport!$H$4="Education",Data!AJ1021,IF(Transport!$H$4="Mixed-use Building",U1024,Data!S1021)))</f>
        <v>Waiotahi</v>
      </c>
      <c r="C1020" t="str">
        <f>IF(Transport!$H$4="Multi-unit Residential",Data!C1021,IF(Transport!$H$4="Education",Data!AK1021,IF(Transport!$H$4="Mixed-use Building",V1024,Data!T1021)))</f>
        <v>New Zealand</v>
      </c>
      <c r="D1020">
        <f>IF(Transport!$H$4="Multi-unit Residential",Data!D1021,IF(Transport!$H$4="Education",Data!AL1021,IF(Transport!$H$4="Mixed-use Building",W1024,Data!U1021)))</f>
        <v>0</v>
      </c>
      <c r="E1020">
        <f>IF(Transport!$H$4="Multi-unit Residential",Data!E1021,IF(Transport!$H$4="Education",Data!AM1021,IF(Transport!$H$4="Mixed-use Building",X1024,Data!V1021)))</f>
        <v>0</v>
      </c>
      <c r="F1020">
        <f>IF(Transport!$H$4="Multi-unit Residential",Data!F1021,IF(Transport!$H$4="Education",Data!AN1021,IF(Transport!$H$4="Mixed-use Building",Y1024,Data!W1021)))</f>
        <v>0</v>
      </c>
      <c r="G1020">
        <f>IF(Transport!$H$4="Multi-unit Residential",Data!G1021,IF(Transport!$H$4="Education",Data!AO1021,IF(Transport!$H$4="Mixed-use Building",Z1024,Data!X1021)))</f>
        <v>0</v>
      </c>
      <c r="H1020">
        <f>IF(Transport!$H$4="Multi-unit Residential",Data!H1021,IF(Transport!$H$4="Education",Data!AP1021,IF(Transport!$H$4="Mixed-use Building",AA1024,Data!Y1021)))</f>
        <v>0.92</v>
      </c>
      <c r="I1020">
        <f>IF(Transport!$H$4="Multi-unit Residential",Data!I1021,IF(Transport!$H$4="Education",Data!AQ1021,IF(Transport!$H$4="Mixed-use Building",AB1024,Data!Z1021)))</f>
        <v>0.08</v>
      </c>
      <c r="J1020">
        <f>IF(Transport!$H$4="Multi-unit Residential",Data!J1021,IF(Transport!$H$4="Education",Data!AR1021,IF(Transport!$H$4="Mixed-use Building",AC1024,Data!AA1021)))</f>
        <v>0</v>
      </c>
      <c r="K1020">
        <f>IF(Transport!$H$4="Multi-unit Residential",Data!K1021,IF(Transport!$H$4="Education",Data!AS1021,IF(Transport!$H$4="Mixed-use Building",AD1024,Data!AB1021)))</f>
        <v>0</v>
      </c>
      <c r="L1020">
        <f>IF(Transport!$H$4="Multi-unit Residential",Data!L1021,IF(Transport!$H$4="Education",Data!AT1021,IF(Transport!$H$4="Mixed-use Building",AE1024,Data!AC1021)))</f>
        <v>0</v>
      </c>
      <c r="M1020">
        <f>IF(Transport!$H$4="Multi-unit Residential",Data!M1021,IF(Transport!$H$4="Education",Data!AU1021,IF(Transport!$H$4="Mixed-use Building",AF1024,Data!AD1021)))</f>
        <v>0.02</v>
      </c>
      <c r="N1020">
        <f>IF(Transport!$H$4="Multi-unit Residential",Data!N1021,IF(Transport!$H$4="Education",Data!AV1021,IF(Transport!$H$4="Mixed-use Building",AG1024,Data!AE1021)))</f>
        <v>8.3446189246771407</v>
      </c>
      <c r="O1020">
        <f>IF(Transport!$H$4="Multi-unit Residential",Data!O1021,IF(Transport!$H$4="Education",Data!AW1021,IF(Transport!$H$4="Mixed-use Building",AH1024,Data!AF1021)))</f>
        <v>177.2012986</v>
      </c>
      <c r="P1020">
        <f>IF(Transport!$H$4="Multi-unit Residential",Data!P1021,IF(Transport!$H$4="Education",Data!AX1021,IF(Transport!$H$4="Mixed-use Building",AI1024,Data!AG1021)))</f>
        <v>-38.046483360000003</v>
      </c>
    </row>
    <row r="1021" spans="1:16" x14ac:dyDescent="0.55000000000000004">
      <c r="A1021">
        <f>IF(Transport!$H$4="Multi-unit Residential",Data!A1022,IF(Transport!$H$4="Education",Data!AI1022,IF(Transport!$H$4="Mixed-use Building",T1025,Data!R1022)))</f>
        <v>204200</v>
      </c>
      <c r="B1021" t="str">
        <f>IF(Transport!$H$4="Multi-unit Residential",Data!B1022,IF(Transport!$H$4="Education",Data!AJ1022,IF(Transport!$H$4="Mixed-use Building",U1025,Data!S1022)))</f>
        <v>Cape Runaway</v>
      </c>
      <c r="C1021" t="str">
        <f>IF(Transport!$H$4="Multi-unit Residential",Data!C1022,IF(Transport!$H$4="Education",Data!AK1022,IF(Transport!$H$4="Mixed-use Building",V1025,Data!T1022)))</f>
        <v>New Zealand</v>
      </c>
      <c r="D1021">
        <f>IF(Transport!$H$4="Multi-unit Residential",Data!D1022,IF(Transport!$H$4="Education",Data!AL1022,IF(Transport!$H$4="Mixed-use Building",W1025,Data!U1022)))</f>
        <v>0</v>
      </c>
      <c r="E1021">
        <f>IF(Transport!$H$4="Multi-unit Residential",Data!E1022,IF(Transport!$H$4="Education",Data!AM1022,IF(Transport!$H$4="Mixed-use Building",X1025,Data!V1022)))</f>
        <v>0</v>
      </c>
      <c r="F1021">
        <f>IF(Transport!$H$4="Multi-unit Residential",Data!F1022,IF(Transport!$H$4="Education",Data!AN1022,IF(Transport!$H$4="Mixed-use Building",Y1025,Data!W1022)))</f>
        <v>0</v>
      </c>
      <c r="G1021">
        <f>IF(Transport!$H$4="Multi-unit Residential",Data!G1022,IF(Transport!$H$4="Education",Data!AO1022,IF(Transport!$H$4="Mixed-use Building",Z1025,Data!X1022)))</f>
        <v>0</v>
      </c>
      <c r="H1021">
        <f>IF(Transport!$H$4="Multi-unit Residential",Data!H1022,IF(Transport!$H$4="Education",Data!AP1022,IF(Transport!$H$4="Mixed-use Building",AA1025,Data!Y1022)))</f>
        <v>0.86</v>
      </c>
      <c r="I1021">
        <f>IF(Transport!$H$4="Multi-unit Residential",Data!I1022,IF(Transport!$H$4="Education",Data!AQ1022,IF(Transport!$H$4="Mixed-use Building",AB1025,Data!Z1022)))</f>
        <v>0.09</v>
      </c>
      <c r="J1021">
        <f>IF(Transport!$H$4="Multi-unit Residential",Data!J1022,IF(Transport!$H$4="Education",Data!AR1022,IF(Transport!$H$4="Mixed-use Building",AC1025,Data!AA1022)))</f>
        <v>0</v>
      </c>
      <c r="K1021">
        <f>IF(Transport!$H$4="Multi-unit Residential",Data!K1022,IF(Transport!$H$4="Education",Data!AS1022,IF(Transport!$H$4="Mixed-use Building",AD1025,Data!AB1022)))</f>
        <v>0</v>
      </c>
      <c r="L1021">
        <f>IF(Transport!$H$4="Multi-unit Residential",Data!L1022,IF(Transport!$H$4="Education",Data!AT1022,IF(Transport!$H$4="Mixed-use Building",AE1025,Data!AC1022)))</f>
        <v>0.05</v>
      </c>
      <c r="M1021">
        <f>IF(Transport!$H$4="Multi-unit Residential",Data!M1022,IF(Transport!$H$4="Education",Data!AU1022,IF(Transport!$H$4="Mixed-use Building",AF1025,Data!AD1022)))</f>
        <v>0.02</v>
      </c>
      <c r="N1021">
        <f>IF(Transport!$H$4="Multi-unit Residential",Data!N1022,IF(Transport!$H$4="Education",Data!AV1022,IF(Transport!$H$4="Mixed-use Building",AG1025,Data!AE1022)))</f>
        <v>3.3085476728426602</v>
      </c>
      <c r="O1021">
        <f>IF(Transport!$H$4="Multi-unit Residential",Data!O1022,IF(Transport!$H$4="Education",Data!AW1022,IF(Transport!$H$4="Mixed-use Building",AH1025,Data!AF1022)))</f>
        <v>177.78942869999901</v>
      </c>
      <c r="P1021">
        <f>IF(Transport!$H$4="Multi-unit Residential",Data!P1022,IF(Transport!$H$4="Education",Data!AX1022,IF(Transport!$H$4="Mixed-use Building",AI1025,Data!AG1022)))</f>
        <v>-37.856171430000003</v>
      </c>
    </row>
    <row r="1022" spans="1:16" x14ac:dyDescent="0.55000000000000004">
      <c r="A1022">
        <f>IF(Transport!$H$4="Multi-unit Residential",Data!A1023,IF(Transport!$H$4="Education",Data!AI1023,IF(Transport!$H$4="Mixed-use Building",T1026,Data!R1023)))</f>
        <v>204300</v>
      </c>
      <c r="B1022" t="str">
        <f>IF(Transport!$H$4="Multi-unit Residential",Data!B1023,IF(Transport!$H$4="Education",Data!AJ1023,IF(Transport!$H$4="Mixed-use Building",U1026,Data!S1023)))</f>
        <v>Woodlands</v>
      </c>
      <c r="C1022" t="str">
        <f>IF(Transport!$H$4="Multi-unit Residential",Data!C1023,IF(Transport!$H$4="Education",Data!AK1023,IF(Transport!$H$4="Mixed-use Building",V1026,Data!T1023)))</f>
        <v>New Zealand</v>
      </c>
      <c r="D1022">
        <f>IF(Transport!$H$4="Multi-unit Residential",Data!D1023,IF(Transport!$H$4="Education",Data!AL1023,IF(Transport!$H$4="Mixed-use Building",W1026,Data!U1023)))</f>
        <v>0</v>
      </c>
      <c r="E1022">
        <f>IF(Transport!$H$4="Multi-unit Residential",Data!E1023,IF(Transport!$H$4="Education",Data!AM1023,IF(Transport!$H$4="Mixed-use Building",X1026,Data!V1023)))</f>
        <v>0</v>
      </c>
      <c r="F1022">
        <f>IF(Transport!$H$4="Multi-unit Residential",Data!F1023,IF(Transport!$H$4="Education",Data!AN1023,IF(Transport!$H$4="Mixed-use Building",Y1026,Data!W1023)))</f>
        <v>0</v>
      </c>
      <c r="G1022">
        <f>IF(Transport!$H$4="Multi-unit Residential",Data!G1023,IF(Transport!$H$4="Education",Data!AO1023,IF(Transport!$H$4="Mixed-use Building",Z1026,Data!X1023)))</f>
        <v>0</v>
      </c>
      <c r="H1022">
        <f>IF(Transport!$H$4="Multi-unit Residential",Data!H1023,IF(Transport!$H$4="Education",Data!AP1023,IF(Transport!$H$4="Mixed-use Building",AA1026,Data!Y1023)))</f>
        <v>1</v>
      </c>
      <c r="I1022">
        <f>IF(Transport!$H$4="Multi-unit Residential",Data!I1023,IF(Transport!$H$4="Education",Data!AQ1023,IF(Transport!$H$4="Mixed-use Building",AB1026,Data!Z1023)))</f>
        <v>0</v>
      </c>
      <c r="J1022">
        <f>IF(Transport!$H$4="Multi-unit Residential",Data!J1023,IF(Transport!$H$4="Education",Data!AR1023,IF(Transport!$H$4="Mixed-use Building",AC1026,Data!AA1023)))</f>
        <v>0</v>
      </c>
      <c r="K1022">
        <f>IF(Transport!$H$4="Multi-unit Residential",Data!K1023,IF(Transport!$H$4="Education",Data!AS1023,IF(Transport!$H$4="Mixed-use Building",AD1026,Data!AB1023)))</f>
        <v>0</v>
      </c>
      <c r="L1022">
        <f>IF(Transport!$H$4="Multi-unit Residential",Data!L1023,IF(Transport!$H$4="Education",Data!AT1023,IF(Transport!$H$4="Mixed-use Building",AE1026,Data!AC1023)))</f>
        <v>0</v>
      </c>
      <c r="M1022">
        <f>IF(Transport!$H$4="Multi-unit Residential",Data!M1023,IF(Transport!$H$4="Education",Data!AU1023,IF(Transport!$H$4="Mixed-use Building",AF1026,Data!AD1023)))</f>
        <v>0.02</v>
      </c>
      <c r="N1022">
        <f>IF(Transport!$H$4="Multi-unit Residential",Data!N1023,IF(Transport!$H$4="Education",Data!AV1023,IF(Transport!$H$4="Mixed-use Building",AG1026,Data!AE1023)))</f>
        <v>1.9183629691455999</v>
      </c>
      <c r="O1022">
        <f>IF(Transport!$H$4="Multi-unit Residential",Data!O1023,IF(Transport!$H$4="Education",Data!AW1023,IF(Transport!$H$4="Mixed-use Building",AH1026,Data!AF1023)))</f>
        <v>177.2591621</v>
      </c>
      <c r="P1022">
        <f>IF(Transport!$H$4="Multi-unit Residential",Data!P1023,IF(Transport!$H$4="Education",Data!AX1023,IF(Transport!$H$4="Mixed-use Building",AI1026,Data!AG1023)))</f>
        <v>-38.020454309999998</v>
      </c>
    </row>
    <row r="1023" spans="1:16" x14ac:dyDescent="0.55000000000000004">
      <c r="A1023">
        <f>IF(Transport!$H$4="Multi-unit Residential",Data!A1024,IF(Transport!$H$4="Education",Data!AI1024,IF(Transport!$H$4="Mixed-use Building",T1027,Data!R1024)))</f>
        <v>204400</v>
      </c>
      <c r="B1023" t="str">
        <f>IF(Transport!$H$4="Multi-unit Residential",Data!B1024,IF(Transport!$H$4="Education",Data!AJ1024,IF(Transport!$H$4="Mixed-use Building",U1027,Data!S1024)))</f>
        <v>Opotiki</v>
      </c>
      <c r="C1023" t="str">
        <f>IF(Transport!$H$4="Multi-unit Residential",Data!C1024,IF(Transport!$H$4="Education",Data!AK1024,IF(Transport!$H$4="Mixed-use Building",V1027,Data!T1024)))</f>
        <v>New Zealand</v>
      </c>
      <c r="D1023">
        <f>IF(Transport!$H$4="Multi-unit Residential",Data!D1024,IF(Transport!$H$4="Education",Data!AL1024,IF(Transport!$H$4="Mixed-use Building",W1027,Data!U1024)))</f>
        <v>0</v>
      </c>
      <c r="E1023">
        <f>IF(Transport!$H$4="Multi-unit Residential",Data!E1024,IF(Transport!$H$4="Education",Data!AM1024,IF(Transport!$H$4="Mixed-use Building",X1027,Data!V1024)))</f>
        <v>0</v>
      </c>
      <c r="F1023">
        <f>IF(Transport!$H$4="Multi-unit Residential",Data!F1024,IF(Transport!$H$4="Education",Data!AN1024,IF(Transport!$H$4="Mixed-use Building",Y1027,Data!W1024)))</f>
        <v>0</v>
      </c>
      <c r="G1023">
        <f>IF(Transport!$H$4="Multi-unit Residential",Data!G1024,IF(Transport!$H$4="Education",Data!AO1024,IF(Transport!$H$4="Mixed-use Building",Z1027,Data!X1024)))</f>
        <v>0</v>
      </c>
      <c r="H1023">
        <f>IF(Transport!$H$4="Multi-unit Residential",Data!H1024,IF(Transport!$H$4="Education",Data!AP1024,IF(Transport!$H$4="Mixed-use Building",AA1027,Data!Y1024)))</f>
        <v>0.86</v>
      </c>
      <c r="I1023">
        <f>IF(Transport!$H$4="Multi-unit Residential",Data!I1024,IF(Transport!$H$4="Education",Data!AQ1024,IF(Transport!$H$4="Mixed-use Building",AB1027,Data!Z1024)))</f>
        <v>0.05</v>
      </c>
      <c r="J1023">
        <f>IF(Transport!$H$4="Multi-unit Residential",Data!J1024,IF(Transport!$H$4="Education",Data!AR1024,IF(Transport!$H$4="Mixed-use Building",AC1027,Data!AA1024)))</f>
        <v>0</v>
      </c>
      <c r="K1023">
        <f>IF(Transport!$H$4="Multi-unit Residential",Data!K1024,IF(Transport!$H$4="Education",Data!AS1024,IF(Transport!$H$4="Mixed-use Building",AD1027,Data!AB1024)))</f>
        <v>0.01</v>
      </c>
      <c r="L1023">
        <f>IF(Transport!$H$4="Multi-unit Residential",Data!L1024,IF(Transport!$H$4="Education",Data!AT1024,IF(Transport!$H$4="Mixed-use Building",AE1027,Data!AC1024)))</f>
        <v>0.08</v>
      </c>
      <c r="M1023">
        <f>IF(Transport!$H$4="Multi-unit Residential",Data!M1024,IF(Transport!$H$4="Education",Data!AU1024,IF(Transport!$H$4="Mixed-use Building",AF1027,Data!AD1024)))</f>
        <v>0.02</v>
      </c>
      <c r="N1023">
        <f>IF(Transport!$H$4="Multi-unit Residential",Data!N1024,IF(Transport!$H$4="Education",Data!AV1024,IF(Transport!$H$4="Mixed-use Building",AG1027,Data!AE1024)))</f>
        <v>6.0268368349266703</v>
      </c>
      <c r="O1023">
        <f>IF(Transport!$H$4="Multi-unit Residential",Data!O1024,IF(Transport!$H$4="Education",Data!AW1024,IF(Transport!$H$4="Mixed-use Building",AH1027,Data!AF1024)))</f>
        <v>177.28682470000001</v>
      </c>
      <c r="P1023">
        <f>IF(Transport!$H$4="Multi-unit Residential",Data!P1024,IF(Transport!$H$4="Education",Data!AX1024,IF(Transport!$H$4="Mixed-use Building",AI1027,Data!AG1024)))</f>
        <v>-38.013115899999903</v>
      </c>
    </row>
    <row r="1024" spans="1:16" x14ac:dyDescent="0.55000000000000004">
      <c r="A1024">
        <f>IF(Transport!$H$4="Multi-unit Residential",Data!A1025,IF(Transport!$H$4="Education",Data!AI1025,IF(Transport!$H$4="Mixed-use Building",T1028,Data!R1025)))</f>
        <v>204500</v>
      </c>
      <c r="B1024" t="str">
        <f>IF(Transport!$H$4="Multi-unit Residential",Data!B1025,IF(Transport!$H$4="Education",Data!AJ1025,IF(Transport!$H$4="Mixed-use Building",U1028,Data!S1025)))</f>
        <v xml:space="preserve">Otara-Tirohanga </v>
      </c>
      <c r="C1024" t="str">
        <f>IF(Transport!$H$4="Multi-unit Residential",Data!C1025,IF(Transport!$H$4="Education",Data!AK1025,IF(Transport!$H$4="Mixed-use Building",V1028,Data!T1025)))</f>
        <v>New Zealand</v>
      </c>
      <c r="D1024">
        <f>IF(Transport!$H$4="Multi-unit Residential",Data!D1025,IF(Transport!$H$4="Education",Data!AL1025,IF(Transport!$H$4="Mixed-use Building",W1028,Data!U1025)))</f>
        <v>0</v>
      </c>
      <c r="E1024">
        <f>IF(Transport!$H$4="Multi-unit Residential",Data!E1025,IF(Transport!$H$4="Education",Data!AM1025,IF(Transport!$H$4="Mixed-use Building",X1028,Data!V1025)))</f>
        <v>0</v>
      </c>
      <c r="F1024">
        <f>IF(Transport!$H$4="Multi-unit Residential",Data!F1025,IF(Transport!$H$4="Education",Data!AN1025,IF(Transport!$H$4="Mixed-use Building",Y1028,Data!W1025)))</f>
        <v>0</v>
      </c>
      <c r="G1024">
        <f>IF(Transport!$H$4="Multi-unit Residential",Data!G1025,IF(Transport!$H$4="Education",Data!AO1025,IF(Transport!$H$4="Mixed-use Building",Z1028,Data!X1025)))</f>
        <v>0</v>
      </c>
      <c r="H1024">
        <f>IF(Transport!$H$4="Multi-unit Residential",Data!H1025,IF(Transport!$H$4="Education",Data!AP1025,IF(Transport!$H$4="Mixed-use Building",AA1028,Data!Y1025)))</f>
        <v>0.78</v>
      </c>
      <c r="I1024">
        <f>IF(Transport!$H$4="Multi-unit Residential",Data!I1025,IF(Transport!$H$4="Education",Data!AQ1025,IF(Transport!$H$4="Mixed-use Building",AB1028,Data!Z1025)))</f>
        <v>0.18</v>
      </c>
      <c r="J1024">
        <f>IF(Transport!$H$4="Multi-unit Residential",Data!J1025,IF(Transport!$H$4="Education",Data!AR1025,IF(Transport!$H$4="Mixed-use Building",AC1028,Data!AA1025)))</f>
        <v>0</v>
      </c>
      <c r="K1024">
        <f>IF(Transport!$H$4="Multi-unit Residential",Data!K1025,IF(Transport!$H$4="Education",Data!AS1025,IF(Transport!$H$4="Mixed-use Building",AD1028,Data!AB1025)))</f>
        <v>0</v>
      </c>
      <c r="L1024">
        <f>IF(Transport!$H$4="Multi-unit Residential",Data!L1025,IF(Transport!$H$4="Education",Data!AT1025,IF(Transport!$H$4="Mixed-use Building",AE1028,Data!AC1025)))</f>
        <v>0.04</v>
      </c>
      <c r="M1024">
        <f>IF(Transport!$H$4="Multi-unit Residential",Data!M1025,IF(Transport!$H$4="Education",Data!AU1025,IF(Transport!$H$4="Mixed-use Building",AF1028,Data!AD1025)))</f>
        <v>0.02</v>
      </c>
      <c r="N1024">
        <f>IF(Transport!$H$4="Multi-unit Residential",Data!N1025,IF(Transport!$H$4="Education",Data!AV1025,IF(Transport!$H$4="Mixed-use Building",AG1028,Data!AE1025)))</f>
        <v>10.689962772022101</v>
      </c>
      <c r="O1024">
        <f>IF(Transport!$H$4="Multi-unit Residential",Data!O1025,IF(Transport!$H$4="Education",Data!AW1025,IF(Transport!$H$4="Mixed-use Building",AH1028,Data!AF1025)))</f>
        <v>177.34799229999999</v>
      </c>
      <c r="P1024">
        <f>IF(Transport!$H$4="Multi-unit Residential",Data!P1025,IF(Transport!$H$4="Education",Data!AX1025,IF(Transport!$H$4="Mixed-use Building",AI1028,Data!AG1025)))</f>
        <v>-38.028459679999997</v>
      </c>
    </row>
    <row r="1025" spans="1:16" x14ac:dyDescent="0.55000000000000004">
      <c r="A1025">
        <f>IF(Transport!$H$4="Multi-unit Residential",Data!A1026,IF(Transport!$H$4="Education",Data!AI1026,IF(Transport!$H$4="Mixed-use Building",T1029,Data!R1026)))</f>
        <v>204600</v>
      </c>
      <c r="B1025" t="str">
        <f>IF(Transport!$H$4="Multi-unit Residential",Data!B1026,IF(Transport!$H$4="Education",Data!AJ1026,IF(Transport!$H$4="Mixed-use Building",U1029,Data!S1026)))</f>
        <v>Oponae</v>
      </c>
      <c r="C1025" t="str">
        <f>IF(Transport!$H$4="Multi-unit Residential",Data!C1026,IF(Transport!$H$4="Education",Data!AK1026,IF(Transport!$H$4="Mixed-use Building",V1029,Data!T1026)))</f>
        <v>New Zealand</v>
      </c>
      <c r="D1025">
        <f>IF(Transport!$H$4="Multi-unit Residential",Data!D1026,IF(Transport!$H$4="Education",Data!AL1026,IF(Transport!$H$4="Mixed-use Building",W1029,Data!U1026)))</f>
        <v>0</v>
      </c>
      <c r="E1025">
        <f>IF(Transport!$H$4="Multi-unit Residential",Data!E1026,IF(Transport!$H$4="Education",Data!AM1026,IF(Transport!$H$4="Mixed-use Building",X1029,Data!V1026)))</f>
        <v>0</v>
      </c>
      <c r="F1025">
        <f>IF(Transport!$H$4="Multi-unit Residential",Data!F1026,IF(Transport!$H$4="Education",Data!AN1026,IF(Transport!$H$4="Mixed-use Building",Y1029,Data!W1026)))</f>
        <v>0</v>
      </c>
      <c r="G1025">
        <f>IF(Transport!$H$4="Multi-unit Residential",Data!G1026,IF(Transport!$H$4="Education",Data!AO1026,IF(Transport!$H$4="Mixed-use Building",Z1029,Data!X1026)))</f>
        <v>0</v>
      </c>
      <c r="H1025">
        <f>IF(Transport!$H$4="Multi-unit Residential",Data!H1026,IF(Transport!$H$4="Education",Data!AP1026,IF(Transport!$H$4="Mixed-use Building",AA1029,Data!Y1026)))</f>
        <v>1</v>
      </c>
      <c r="I1025">
        <f>IF(Transport!$H$4="Multi-unit Residential",Data!I1026,IF(Transport!$H$4="Education",Data!AQ1026,IF(Transport!$H$4="Mixed-use Building",AB1029,Data!Z1026)))</f>
        <v>0</v>
      </c>
      <c r="J1025">
        <f>IF(Transport!$H$4="Multi-unit Residential",Data!J1026,IF(Transport!$H$4="Education",Data!AR1026,IF(Transport!$H$4="Mixed-use Building",AC1029,Data!AA1026)))</f>
        <v>0</v>
      </c>
      <c r="K1025">
        <f>IF(Transport!$H$4="Multi-unit Residential",Data!K1026,IF(Transport!$H$4="Education",Data!AS1026,IF(Transport!$H$4="Mixed-use Building",AD1029,Data!AB1026)))</f>
        <v>0</v>
      </c>
      <c r="L1025">
        <f>IF(Transport!$H$4="Multi-unit Residential",Data!L1026,IF(Transport!$H$4="Education",Data!AT1026,IF(Transport!$H$4="Mixed-use Building",AE1029,Data!AC1026)))</f>
        <v>0</v>
      </c>
      <c r="M1025">
        <f>IF(Transport!$H$4="Multi-unit Residential",Data!M1026,IF(Transport!$H$4="Education",Data!AU1026,IF(Transport!$H$4="Mixed-use Building",AF1029,Data!AD1026)))</f>
        <v>0.02</v>
      </c>
      <c r="N1025">
        <f>IF(Transport!$H$4="Multi-unit Residential",Data!N1026,IF(Transport!$H$4="Education",Data!AV1026,IF(Transport!$H$4="Mixed-use Building",AG1029,Data!AE1026)))</f>
        <v>22.789926759280998</v>
      </c>
      <c r="O1025">
        <f>IF(Transport!$H$4="Multi-unit Residential",Data!O1026,IF(Transport!$H$4="Education",Data!AW1026,IF(Transport!$H$4="Mixed-use Building",AH1029,Data!AF1026)))</f>
        <v>177.38215019999899</v>
      </c>
      <c r="P1025">
        <f>IF(Transport!$H$4="Multi-unit Residential",Data!P1026,IF(Transport!$H$4="Education",Data!AX1026,IF(Transport!$H$4="Mixed-use Building",AI1029,Data!AG1026)))</f>
        <v>-38.203783549999997</v>
      </c>
    </row>
    <row r="1026" spans="1:16" x14ac:dyDescent="0.55000000000000004">
      <c r="A1026">
        <f>IF(Transport!$H$4="Multi-unit Residential",Data!A1027,IF(Transport!$H$4="Education",Data!AI1027,IF(Transport!$H$4="Mixed-use Building",T1030,Data!R1027)))</f>
        <v>204700</v>
      </c>
      <c r="B1026" t="str">
        <f>IF(Transport!$H$4="Multi-unit Residential",Data!B1027,IF(Transport!$H$4="Education",Data!AJ1027,IF(Transport!$H$4="Mixed-use Building",U1030,Data!S1027)))</f>
        <v>East Cape</v>
      </c>
      <c r="C1026" t="str">
        <f>IF(Transport!$H$4="Multi-unit Residential",Data!C1027,IF(Transport!$H$4="Education",Data!AK1027,IF(Transport!$H$4="Mixed-use Building",V1030,Data!T1027)))</f>
        <v>New Zealand</v>
      </c>
      <c r="D1026">
        <f>IF(Transport!$H$4="Multi-unit Residential",Data!D1027,IF(Transport!$H$4="Education",Data!AL1027,IF(Transport!$H$4="Mixed-use Building",W1030,Data!U1027)))</f>
        <v>0</v>
      </c>
      <c r="E1026">
        <f>IF(Transport!$H$4="Multi-unit Residential",Data!E1027,IF(Transport!$H$4="Education",Data!AM1027,IF(Transport!$H$4="Mixed-use Building",X1030,Data!V1027)))</f>
        <v>0</v>
      </c>
      <c r="F1026">
        <f>IF(Transport!$H$4="Multi-unit Residential",Data!F1027,IF(Transport!$H$4="Education",Data!AN1027,IF(Transport!$H$4="Mixed-use Building",Y1030,Data!W1027)))</f>
        <v>0</v>
      </c>
      <c r="G1026">
        <f>IF(Transport!$H$4="Multi-unit Residential",Data!G1027,IF(Transport!$H$4="Education",Data!AO1027,IF(Transport!$H$4="Mixed-use Building",Z1030,Data!X1027)))</f>
        <v>0</v>
      </c>
      <c r="H1026">
        <f>IF(Transport!$H$4="Multi-unit Residential",Data!H1027,IF(Transport!$H$4="Education",Data!AP1027,IF(Transport!$H$4="Mixed-use Building",AA1030,Data!Y1027)))</f>
        <v>0.78</v>
      </c>
      <c r="I1026">
        <f>IF(Transport!$H$4="Multi-unit Residential",Data!I1027,IF(Transport!$H$4="Education",Data!AQ1027,IF(Transport!$H$4="Mixed-use Building",AB1030,Data!Z1027)))</f>
        <v>7.0000000000000007E-2</v>
      </c>
      <c r="J1026">
        <f>IF(Transport!$H$4="Multi-unit Residential",Data!J1027,IF(Transport!$H$4="Education",Data!AR1027,IF(Transport!$H$4="Mixed-use Building",AC1030,Data!AA1027)))</f>
        <v>0</v>
      </c>
      <c r="K1026">
        <f>IF(Transport!$H$4="Multi-unit Residential",Data!K1027,IF(Transport!$H$4="Education",Data!AS1027,IF(Transport!$H$4="Mixed-use Building",AD1030,Data!AB1027)))</f>
        <v>0</v>
      </c>
      <c r="L1026">
        <f>IF(Transport!$H$4="Multi-unit Residential",Data!L1027,IF(Transport!$H$4="Education",Data!AT1027,IF(Transport!$H$4="Mixed-use Building",AE1030,Data!AC1027)))</f>
        <v>0.15</v>
      </c>
      <c r="M1026">
        <f>IF(Transport!$H$4="Multi-unit Residential",Data!M1027,IF(Transport!$H$4="Education",Data!AU1027,IF(Transport!$H$4="Mixed-use Building",AF1030,Data!AD1027)))</f>
        <v>0.02</v>
      </c>
      <c r="N1026">
        <f>IF(Transport!$H$4="Multi-unit Residential",Data!N1027,IF(Transport!$H$4="Education",Data!AV1027,IF(Transport!$H$4="Mixed-use Building",AG1030,Data!AE1027)))</f>
        <v>0.90804401872345097</v>
      </c>
      <c r="O1026">
        <f>IF(Transport!$H$4="Multi-unit Residential",Data!O1027,IF(Transport!$H$4="Education",Data!AW1027,IF(Transport!$H$4="Mixed-use Building",AH1030,Data!AF1027)))</f>
        <v>178.25312260000001</v>
      </c>
      <c r="P1026">
        <f>IF(Transport!$H$4="Multi-unit Residential",Data!P1027,IF(Transport!$H$4="Education",Data!AX1027,IF(Transport!$H$4="Mixed-use Building",AI1030,Data!AG1027)))</f>
        <v>-37.684573630000003</v>
      </c>
    </row>
    <row r="1027" spans="1:16" x14ac:dyDescent="0.55000000000000004">
      <c r="A1027">
        <f>IF(Transport!$H$4="Multi-unit Residential",Data!A1028,IF(Transport!$H$4="Education",Data!AI1028,IF(Transport!$H$4="Mixed-use Building",T1031,Data!R1028)))</f>
        <v>204800</v>
      </c>
      <c r="B1027" t="str">
        <f>IF(Transport!$H$4="Multi-unit Residential",Data!B1028,IF(Transport!$H$4="Education",Data!AJ1028,IF(Transport!$H$4="Mixed-use Building",U1031,Data!S1028)))</f>
        <v>Waipaoa</v>
      </c>
      <c r="C1027" t="str">
        <f>IF(Transport!$H$4="Multi-unit Residential",Data!C1028,IF(Transport!$H$4="Education",Data!AK1028,IF(Transport!$H$4="Mixed-use Building",V1031,Data!T1028)))</f>
        <v>New Zealand</v>
      </c>
      <c r="D1027">
        <f>IF(Transport!$H$4="Multi-unit Residential",Data!D1028,IF(Transport!$H$4="Education",Data!AL1028,IF(Transport!$H$4="Mixed-use Building",W1031,Data!U1028)))</f>
        <v>0</v>
      </c>
      <c r="E1027">
        <f>IF(Transport!$H$4="Multi-unit Residential",Data!E1028,IF(Transport!$H$4="Education",Data!AM1028,IF(Transport!$H$4="Mixed-use Building",X1031,Data!V1028)))</f>
        <v>0</v>
      </c>
      <c r="F1027">
        <f>IF(Transport!$H$4="Multi-unit Residential",Data!F1028,IF(Transport!$H$4="Education",Data!AN1028,IF(Transport!$H$4="Mixed-use Building",Y1031,Data!W1028)))</f>
        <v>0</v>
      </c>
      <c r="G1027">
        <f>IF(Transport!$H$4="Multi-unit Residential",Data!G1028,IF(Transport!$H$4="Education",Data!AO1028,IF(Transport!$H$4="Mixed-use Building",Z1031,Data!X1028)))</f>
        <v>0</v>
      </c>
      <c r="H1027">
        <f>IF(Transport!$H$4="Multi-unit Residential",Data!H1028,IF(Transport!$H$4="Education",Data!AP1028,IF(Transport!$H$4="Mixed-use Building",AA1031,Data!Y1028)))</f>
        <v>0.78</v>
      </c>
      <c r="I1027">
        <f>IF(Transport!$H$4="Multi-unit Residential",Data!I1028,IF(Transport!$H$4="Education",Data!AQ1028,IF(Transport!$H$4="Mixed-use Building",AB1031,Data!Z1028)))</f>
        <v>0.1</v>
      </c>
      <c r="J1027">
        <f>IF(Transport!$H$4="Multi-unit Residential",Data!J1028,IF(Transport!$H$4="Education",Data!AR1028,IF(Transport!$H$4="Mixed-use Building",AC1031,Data!AA1028)))</f>
        <v>0</v>
      </c>
      <c r="K1027">
        <f>IF(Transport!$H$4="Multi-unit Residential",Data!K1028,IF(Transport!$H$4="Education",Data!AS1028,IF(Transport!$H$4="Mixed-use Building",AD1031,Data!AB1028)))</f>
        <v>0</v>
      </c>
      <c r="L1027">
        <f>IF(Transport!$H$4="Multi-unit Residential",Data!L1028,IF(Transport!$H$4="Education",Data!AT1028,IF(Transport!$H$4="Mixed-use Building",AE1031,Data!AC1028)))</f>
        <v>0.12</v>
      </c>
      <c r="M1027">
        <f>IF(Transport!$H$4="Multi-unit Residential",Data!M1028,IF(Transport!$H$4="Education",Data!AU1028,IF(Transport!$H$4="Mixed-use Building",AF1031,Data!AD1028)))</f>
        <v>0.02</v>
      </c>
      <c r="N1027">
        <f>IF(Transport!$H$4="Multi-unit Residential",Data!N1028,IF(Transport!$H$4="Education",Data!AV1028,IF(Transport!$H$4="Mixed-use Building",AG1031,Data!AE1028)))</f>
        <v>3.0155690126398902</v>
      </c>
      <c r="O1027">
        <f>IF(Transport!$H$4="Multi-unit Residential",Data!O1028,IF(Transport!$H$4="Education",Data!AW1028,IF(Transport!$H$4="Mixed-use Building",AH1031,Data!AF1028)))</f>
        <v>177.70733969999901</v>
      </c>
      <c r="P1027">
        <f>IF(Transport!$H$4="Multi-unit Residential",Data!P1028,IF(Transport!$H$4="Education",Data!AX1028,IF(Transport!$H$4="Mixed-use Building",AI1031,Data!AG1028)))</f>
        <v>-38.34127548</v>
      </c>
    </row>
    <row r="1028" spans="1:16" x14ac:dyDescent="0.55000000000000004">
      <c r="A1028">
        <f>IF(Transport!$H$4="Multi-unit Residential",Data!A1029,IF(Transport!$H$4="Education",Data!AI1029,IF(Transport!$H$4="Mixed-use Building",T1032,Data!R1029)))</f>
        <v>204900</v>
      </c>
      <c r="B1028" t="str">
        <f>IF(Transport!$H$4="Multi-unit Residential",Data!B1029,IF(Transport!$H$4="Education",Data!AJ1029,IF(Transport!$H$4="Mixed-use Building",U1032,Data!S1029)))</f>
        <v>Ruatoria-Raukumara</v>
      </c>
      <c r="C1028" t="str">
        <f>IF(Transport!$H$4="Multi-unit Residential",Data!C1029,IF(Transport!$H$4="Education",Data!AK1029,IF(Transport!$H$4="Mixed-use Building",V1032,Data!T1029)))</f>
        <v>New Zealand</v>
      </c>
      <c r="D1028">
        <f>IF(Transport!$H$4="Multi-unit Residential",Data!D1029,IF(Transport!$H$4="Education",Data!AL1029,IF(Transport!$H$4="Mixed-use Building",W1032,Data!U1029)))</f>
        <v>0</v>
      </c>
      <c r="E1028">
        <f>IF(Transport!$H$4="Multi-unit Residential",Data!E1029,IF(Transport!$H$4="Education",Data!AM1029,IF(Transport!$H$4="Mixed-use Building",X1032,Data!V1029)))</f>
        <v>0</v>
      </c>
      <c r="F1028">
        <f>IF(Transport!$H$4="Multi-unit Residential",Data!F1029,IF(Transport!$H$4="Education",Data!AN1029,IF(Transport!$H$4="Mixed-use Building",Y1032,Data!W1029)))</f>
        <v>0</v>
      </c>
      <c r="G1028">
        <f>IF(Transport!$H$4="Multi-unit Residential",Data!G1029,IF(Transport!$H$4="Education",Data!AO1029,IF(Transport!$H$4="Mixed-use Building",Z1032,Data!X1029)))</f>
        <v>0</v>
      </c>
      <c r="H1028">
        <f>IF(Transport!$H$4="Multi-unit Residential",Data!H1029,IF(Transport!$H$4="Education",Data!AP1029,IF(Transport!$H$4="Mixed-use Building",AA1032,Data!Y1029)))</f>
        <v>0.86</v>
      </c>
      <c r="I1028">
        <f>IF(Transport!$H$4="Multi-unit Residential",Data!I1029,IF(Transport!$H$4="Education",Data!AQ1029,IF(Transport!$H$4="Mixed-use Building",AB1032,Data!Z1029)))</f>
        <v>0.06</v>
      </c>
      <c r="J1028">
        <f>IF(Transport!$H$4="Multi-unit Residential",Data!J1029,IF(Transport!$H$4="Education",Data!AR1029,IF(Transport!$H$4="Mixed-use Building",AC1032,Data!AA1029)))</f>
        <v>0</v>
      </c>
      <c r="K1028">
        <f>IF(Transport!$H$4="Multi-unit Residential",Data!K1029,IF(Transport!$H$4="Education",Data!AS1029,IF(Transport!$H$4="Mixed-use Building",AD1032,Data!AB1029)))</f>
        <v>0</v>
      </c>
      <c r="L1028">
        <f>IF(Transport!$H$4="Multi-unit Residential",Data!L1029,IF(Transport!$H$4="Education",Data!AT1029,IF(Transport!$H$4="Mixed-use Building",AE1032,Data!AC1029)))</f>
        <v>0.08</v>
      </c>
      <c r="M1028">
        <f>IF(Transport!$H$4="Multi-unit Residential",Data!M1029,IF(Transport!$H$4="Education",Data!AU1029,IF(Transport!$H$4="Mixed-use Building",AF1032,Data!AD1029)))</f>
        <v>0.02</v>
      </c>
      <c r="N1028">
        <f>IF(Transport!$H$4="Multi-unit Residential",Data!N1029,IF(Transport!$H$4="Education",Data!AV1029,IF(Transport!$H$4="Mixed-use Building",AG1032,Data!AE1029)))</f>
        <v>5.5212332965308599</v>
      </c>
      <c r="O1028">
        <f>IF(Transport!$H$4="Multi-unit Residential",Data!O1029,IF(Transport!$H$4="Education",Data!AW1029,IF(Transport!$H$4="Mixed-use Building",AH1032,Data!AF1029)))</f>
        <v>178.1958855</v>
      </c>
      <c r="P1028">
        <f>IF(Transport!$H$4="Multi-unit Residential",Data!P1029,IF(Transport!$H$4="Education",Data!AX1029,IF(Transport!$H$4="Mixed-use Building",AI1032,Data!AG1029)))</f>
        <v>-37.866806320000002</v>
      </c>
    </row>
    <row r="1029" spans="1:16" x14ac:dyDescent="0.55000000000000004">
      <c r="A1029">
        <f>IF(Transport!$H$4="Multi-unit Residential",Data!A1030,IF(Transport!$H$4="Education",Data!AI1030,IF(Transport!$H$4="Mixed-use Building",T1033,Data!R1030)))</f>
        <v>205000</v>
      </c>
      <c r="B1029" t="str">
        <f>IF(Transport!$H$4="Multi-unit Residential",Data!B1030,IF(Transport!$H$4="Education",Data!AJ1030,IF(Transport!$H$4="Mixed-use Building",U1033,Data!S1030)))</f>
        <v>Tokomaru</v>
      </c>
      <c r="C1029" t="str">
        <f>IF(Transport!$H$4="Multi-unit Residential",Data!C1030,IF(Transport!$H$4="Education",Data!AK1030,IF(Transport!$H$4="Mixed-use Building",V1033,Data!T1030)))</f>
        <v>New Zealand</v>
      </c>
      <c r="D1029">
        <f>IF(Transport!$H$4="Multi-unit Residential",Data!D1030,IF(Transport!$H$4="Education",Data!AL1030,IF(Transport!$H$4="Mixed-use Building",W1033,Data!U1030)))</f>
        <v>0</v>
      </c>
      <c r="E1029">
        <f>IF(Transport!$H$4="Multi-unit Residential",Data!E1030,IF(Transport!$H$4="Education",Data!AM1030,IF(Transport!$H$4="Mixed-use Building",X1033,Data!V1030)))</f>
        <v>0</v>
      </c>
      <c r="F1029">
        <f>IF(Transport!$H$4="Multi-unit Residential",Data!F1030,IF(Transport!$H$4="Education",Data!AN1030,IF(Transport!$H$4="Mixed-use Building",Y1033,Data!W1030)))</f>
        <v>0</v>
      </c>
      <c r="G1029">
        <f>IF(Transport!$H$4="Multi-unit Residential",Data!G1030,IF(Transport!$H$4="Education",Data!AO1030,IF(Transport!$H$4="Mixed-use Building",Z1033,Data!X1030)))</f>
        <v>0</v>
      </c>
      <c r="H1029">
        <f>IF(Transport!$H$4="Multi-unit Residential",Data!H1030,IF(Transport!$H$4="Education",Data!AP1030,IF(Transport!$H$4="Mixed-use Building",AA1033,Data!Y1030)))</f>
        <v>0.88</v>
      </c>
      <c r="I1029">
        <f>IF(Transport!$H$4="Multi-unit Residential",Data!I1030,IF(Transport!$H$4="Education",Data!AQ1030,IF(Transport!$H$4="Mixed-use Building",AB1033,Data!Z1030)))</f>
        <v>0.06</v>
      </c>
      <c r="J1029">
        <f>IF(Transport!$H$4="Multi-unit Residential",Data!J1030,IF(Transport!$H$4="Education",Data!AR1030,IF(Transport!$H$4="Mixed-use Building",AC1033,Data!AA1030)))</f>
        <v>0</v>
      </c>
      <c r="K1029">
        <f>IF(Transport!$H$4="Multi-unit Residential",Data!K1030,IF(Transport!$H$4="Education",Data!AS1030,IF(Transport!$H$4="Mixed-use Building",AD1033,Data!AB1030)))</f>
        <v>0</v>
      </c>
      <c r="L1029">
        <f>IF(Transport!$H$4="Multi-unit Residential",Data!L1030,IF(Transport!$H$4="Education",Data!AT1030,IF(Transport!$H$4="Mixed-use Building",AE1033,Data!AC1030)))</f>
        <v>0.06</v>
      </c>
      <c r="M1029">
        <f>IF(Transport!$H$4="Multi-unit Residential",Data!M1030,IF(Transport!$H$4="Education",Data!AU1030,IF(Transport!$H$4="Mixed-use Building",AF1033,Data!AD1030)))</f>
        <v>0.02</v>
      </c>
      <c r="N1029">
        <f>IF(Transport!$H$4="Multi-unit Residential",Data!N1030,IF(Transport!$H$4="Education",Data!AV1030,IF(Transport!$H$4="Mixed-use Building",AG1033,Data!AE1030)))</f>
        <v>8.4829422565368606</v>
      </c>
      <c r="O1029">
        <f>IF(Transport!$H$4="Multi-unit Residential",Data!O1030,IF(Transport!$H$4="Education",Data!AW1030,IF(Transport!$H$4="Mixed-use Building",AH1033,Data!AF1030)))</f>
        <v>178.1401774</v>
      </c>
      <c r="P1029">
        <f>IF(Transport!$H$4="Multi-unit Residential",Data!P1030,IF(Transport!$H$4="Education",Data!AX1030,IF(Transport!$H$4="Mixed-use Building",AI1033,Data!AG1030)))</f>
        <v>-38.079086320000002</v>
      </c>
    </row>
    <row r="1030" spans="1:16" x14ac:dyDescent="0.55000000000000004">
      <c r="A1030">
        <f>IF(Transport!$H$4="Multi-unit Residential",Data!A1031,IF(Transport!$H$4="Education",Data!AI1031,IF(Transport!$H$4="Mixed-use Building",T1034,Data!R1031)))</f>
        <v>205100</v>
      </c>
      <c r="B1030" t="str">
        <f>IF(Transport!$H$4="Multi-unit Residential",Data!B1031,IF(Transport!$H$4="Education",Data!AJ1031,IF(Transport!$H$4="Mixed-use Building",U1034,Data!S1031)))</f>
        <v>Hangaroa</v>
      </c>
      <c r="C1030" t="str">
        <f>IF(Transport!$H$4="Multi-unit Residential",Data!C1031,IF(Transport!$H$4="Education",Data!AK1031,IF(Transport!$H$4="Mixed-use Building",V1034,Data!T1031)))</f>
        <v>New Zealand</v>
      </c>
      <c r="D1030">
        <f>IF(Transport!$H$4="Multi-unit Residential",Data!D1031,IF(Transport!$H$4="Education",Data!AL1031,IF(Transport!$H$4="Mixed-use Building",W1034,Data!U1031)))</f>
        <v>0</v>
      </c>
      <c r="E1030">
        <f>IF(Transport!$H$4="Multi-unit Residential",Data!E1031,IF(Transport!$H$4="Education",Data!AM1031,IF(Transport!$H$4="Mixed-use Building",X1034,Data!V1031)))</f>
        <v>0</v>
      </c>
      <c r="F1030">
        <f>IF(Transport!$H$4="Multi-unit Residential",Data!F1031,IF(Transport!$H$4="Education",Data!AN1031,IF(Transport!$H$4="Mixed-use Building",Y1034,Data!W1031)))</f>
        <v>0</v>
      </c>
      <c r="G1030">
        <f>IF(Transport!$H$4="Multi-unit Residential",Data!G1031,IF(Transport!$H$4="Education",Data!AO1031,IF(Transport!$H$4="Mixed-use Building",Z1034,Data!X1031)))</f>
        <v>0</v>
      </c>
      <c r="H1030">
        <f>IF(Transport!$H$4="Multi-unit Residential",Data!H1031,IF(Transport!$H$4="Education",Data!AP1031,IF(Transport!$H$4="Mixed-use Building",AA1034,Data!Y1031)))</f>
        <v>0.86</v>
      </c>
      <c r="I1030">
        <f>IF(Transport!$H$4="Multi-unit Residential",Data!I1031,IF(Transport!$H$4="Education",Data!AQ1031,IF(Transport!$H$4="Mixed-use Building",AB1034,Data!Z1031)))</f>
        <v>0.05</v>
      </c>
      <c r="J1030">
        <f>IF(Transport!$H$4="Multi-unit Residential",Data!J1031,IF(Transport!$H$4="Education",Data!AR1031,IF(Transport!$H$4="Mixed-use Building",AC1034,Data!AA1031)))</f>
        <v>0</v>
      </c>
      <c r="K1030">
        <f>IF(Transport!$H$4="Multi-unit Residential",Data!K1031,IF(Transport!$H$4="Education",Data!AS1031,IF(Transport!$H$4="Mixed-use Building",AD1034,Data!AB1031)))</f>
        <v>0</v>
      </c>
      <c r="L1030">
        <f>IF(Transport!$H$4="Multi-unit Residential",Data!L1031,IF(Transport!$H$4="Education",Data!AT1031,IF(Transport!$H$4="Mixed-use Building",AE1034,Data!AC1031)))</f>
        <v>0.09</v>
      </c>
      <c r="M1030">
        <f>IF(Transport!$H$4="Multi-unit Residential",Data!M1031,IF(Transport!$H$4="Education",Data!AU1031,IF(Transport!$H$4="Mixed-use Building",AF1034,Data!AD1031)))</f>
        <v>0.02</v>
      </c>
      <c r="N1030">
        <f>IF(Transport!$H$4="Multi-unit Residential",Data!N1031,IF(Transport!$H$4="Education",Data!AV1031,IF(Transport!$H$4="Mixed-use Building",AG1034,Data!AE1031)))</f>
        <v>8.5554079284596796</v>
      </c>
      <c r="O1030">
        <f>IF(Transport!$H$4="Multi-unit Residential",Data!O1031,IF(Transport!$H$4="Education",Data!AW1031,IF(Transport!$H$4="Mixed-use Building",AH1034,Data!AF1031)))</f>
        <v>177.63331479999999</v>
      </c>
      <c r="P1030">
        <f>IF(Transport!$H$4="Multi-unit Residential",Data!P1031,IF(Transport!$H$4="Education",Data!AX1031,IF(Transport!$H$4="Mixed-use Building",AI1034,Data!AG1031)))</f>
        <v>-38.678420840000001</v>
      </c>
    </row>
    <row r="1031" spans="1:16" x14ac:dyDescent="0.55000000000000004">
      <c r="A1031">
        <f>IF(Transport!$H$4="Multi-unit Residential",Data!A1032,IF(Transport!$H$4="Education",Data!AI1032,IF(Transport!$H$4="Mixed-use Building",T1035,Data!R1032)))</f>
        <v>205200</v>
      </c>
      <c r="B1031" t="str">
        <f>IF(Transport!$H$4="Multi-unit Residential",Data!B1032,IF(Transport!$H$4="Education",Data!AJ1032,IF(Transport!$H$4="Mixed-use Building",U1035,Data!S1032)))</f>
        <v>Wharekaka</v>
      </c>
      <c r="C1031" t="str">
        <f>IF(Transport!$H$4="Multi-unit Residential",Data!C1032,IF(Transport!$H$4="Education",Data!AK1032,IF(Transport!$H$4="Mixed-use Building",V1035,Data!T1032)))</f>
        <v>New Zealand</v>
      </c>
      <c r="D1031">
        <f>IF(Transport!$H$4="Multi-unit Residential",Data!D1032,IF(Transport!$H$4="Education",Data!AL1032,IF(Transport!$H$4="Mixed-use Building",W1035,Data!U1032)))</f>
        <v>0</v>
      </c>
      <c r="E1031">
        <f>IF(Transport!$H$4="Multi-unit Residential",Data!E1032,IF(Transport!$H$4="Education",Data!AM1032,IF(Transport!$H$4="Mixed-use Building",X1035,Data!V1032)))</f>
        <v>0</v>
      </c>
      <c r="F1031">
        <f>IF(Transport!$H$4="Multi-unit Residential",Data!F1032,IF(Transport!$H$4="Education",Data!AN1032,IF(Transport!$H$4="Mixed-use Building",Y1035,Data!W1032)))</f>
        <v>0</v>
      </c>
      <c r="G1031">
        <f>IF(Transport!$H$4="Multi-unit Residential",Data!G1032,IF(Transport!$H$4="Education",Data!AO1032,IF(Transport!$H$4="Mixed-use Building",Z1035,Data!X1032)))</f>
        <v>0</v>
      </c>
      <c r="H1031">
        <f>IF(Transport!$H$4="Multi-unit Residential",Data!H1032,IF(Transport!$H$4="Education",Data!AP1032,IF(Transport!$H$4="Mixed-use Building",AA1035,Data!Y1032)))</f>
        <v>0.8</v>
      </c>
      <c r="I1031">
        <f>IF(Transport!$H$4="Multi-unit Residential",Data!I1032,IF(Transport!$H$4="Education",Data!AQ1032,IF(Transport!$H$4="Mixed-use Building",AB1035,Data!Z1032)))</f>
        <v>0.08</v>
      </c>
      <c r="J1031">
        <f>IF(Transport!$H$4="Multi-unit Residential",Data!J1032,IF(Transport!$H$4="Education",Data!AR1032,IF(Transport!$H$4="Mixed-use Building",AC1035,Data!AA1032)))</f>
        <v>0</v>
      </c>
      <c r="K1031">
        <f>IF(Transport!$H$4="Multi-unit Residential",Data!K1032,IF(Transport!$H$4="Education",Data!AS1032,IF(Transport!$H$4="Mixed-use Building",AD1035,Data!AB1032)))</f>
        <v>0</v>
      </c>
      <c r="L1031">
        <f>IF(Transport!$H$4="Multi-unit Residential",Data!L1032,IF(Transport!$H$4="Education",Data!AT1032,IF(Transport!$H$4="Mixed-use Building",AE1035,Data!AC1032)))</f>
        <v>0.12</v>
      </c>
      <c r="M1031">
        <f>IF(Transport!$H$4="Multi-unit Residential",Data!M1032,IF(Transport!$H$4="Education",Data!AU1032,IF(Transport!$H$4="Mixed-use Building",AF1035,Data!AD1032)))</f>
        <v>0.02</v>
      </c>
      <c r="N1031">
        <f>IF(Transport!$H$4="Multi-unit Residential",Data!N1032,IF(Transport!$H$4="Education",Data!AV1032,IF(Transport!$H$4="Mixed-use Building",AG1035,Data!AE1032)))</f>
        <v>1.1986501736115101</v>
      </c>
      <c r="O1031">
        <f>IF(Transport!$H$4="Multi-unit Residential",Data!O1032,IF(Transport!$H$4="Education",Data!AW1032,IF(Transport!$H$4="Mixed-use Building",AH1035,Data!AF1032)))</f>
        <v>178.132043199999</v>
      </c>
      <c r="P1031">
        <f>IF(Transport!$H$4="Multi-unit Residential",Data!P1032,IF(Transport!$H$4="Education",Data!AX1032,IF(Transport!$H$4="Mixed-use Building",AI1035,Data!AG1032)))</f>
        <v>-38.402313299999904</v>
      </c>
    </row>
    <row r="1032" spans="1:16" x14ac:dyDescent="0.55000000000000004">
      <c r="A1032">
        <f>IF(Transport!$H$4="Multi-unit Residential",Data!A1033,IF(Transport!$H$4="Education",Data!AI1033,IF(Transport!$H$4="Mixed-use Building",T1036,Data!R1033)))</f>
        <v>205300</v>
      </c>
      <c r="B1032" t="str">
        <f>IF(Transport!$H$4="Multi-unit Residential",Data!B1033,IF(Transport!$H$4="Education",Data!AJ1033,IF(Transport!$H$4="Mixed-use Building",U1036,Data!S1033)))</f>
        <v>Te Arai</v>
      </c>
      <c r="C1032" t="str">
        <f>IF(Transport!$H$4="Multi-unit Residential",Data!C1033,IF(Transport!$H$4="Education",Data!AK1033,IF(Transport!$H$4="Mixed-use Building",V1036,Data!T1033)))</f>
        <v>New Zealand</v>
      </c>
      <c r="D1032">
        <f>IF(Transport!$H$4="Multi-unit Residential",Data!D1033,IF(Transport!$H$4="Education",Data!AL1033,IF(Transport!$H$4="Mixed-use Building",W1036,Data!U1033)))</f>
        <v>0</v>
      </c>
      <c r="E1032">
        <f>IF(Transport!$H$4="Multi-unit Residential",Data!E1033,IF(Transport!$H$4="Education",Data!AM1033,IF(Transport!$H$4="Mixed-use Building",X1036,Data!V1033)))</f>
        <v>0</v>
      </c>
      <c r="F1032">
        <f>IF(Transport!$H$4="Multi-unit Residential",Data!F1033,IF(Transport!$H$4="Education",Data!AN1033,IF(Transport!$H$4="Mixed-use Building",Y1036,Data!W1033)))</f>
        <v>0</v>
      </c>
      <c r="G1032">
        <f>IF(Transport!$H$4="Multi-unit Residential",Data!G1033,IF(Transport!$H$4="Education",Data!AO1033,IF(Transport!$H$4="Mixed-use Building",Z1036,Data!X1033)))</f>
        <v>0</v>
      </c>
      <c r="H1032">
        <f>IF(Transport!$H$4="Multi-unit Residential",Data!H1033,IF(Transport!$H$4="Education",Data!AP1033,IF(Transport!$H$4="Mixed-use Building",AA1036,Data!Y1033)))</f>
        <v>0.81</v>
      </c>
      <c r="I1032">
        <f>IF(Transport!$H$4="Multi-unit Residential",Data!I1033,IF(Transport!$H$4="Education",Data!AQ1033,IF(Transport!$H$4="Mixed-use Building",AB1036,Data!Z1033)))</f>
        <v>0.19</v>
      </c>
      <c r="J1032">
        <f>IF(Transport!$H$4="Multi-unit Residential",Data!J1033,IF(Transport!$H$4="Education",Data!AR1033,IF(Transport!$H$4="Mixed-use Building",AC1036,Data!AA1033)))</f>
        <v>0</v>
      </c>
      <c r="K1032">
        <f>IF(Transport!$H$4="Multi-unit Residential",Data!K1033,IF(Transport!$H$4="Education",Data!AS1033,IF(Transport!$H$4="Mixed-use Building",AD1036,Data!AB1033)))</f>
        <v>0</v>
      </c>
      <c r="L1032">
        <f>IF(Transport!$H$4="Multi-unit Residential",Data!L1033,IF(Transport!$H$4="Education",Data!AT1033,IF(Transport!$H$4="Mixed-use Building",AE1036,Data!AC1033)))</f>
        <v>0</v>
      </c>
      <c r="M1032">
        <f>IF(Transport!$H$4="Multi-unit Residential",Data!M1033,IF(Transport!$H$4="Education",Data!AU1033,IF(Transport!$H$4="Mixed-use Building",AF1036,Data!AD1033)))</f>
        <v>0.02</v>
      </c>
      <c r="N1032">
        <f>IF(Transport!$H$4="Multi-unit Residential",Data!N1033,IF(Transport!$H$4="Education",Data!AV1033,IF(Transport!$H$4="Mixed-use Building",AG1036,Data!AE1033)))</f>
        <v>9.9218541978315393</v>
      </c>
      <c r="O1032">
        <f>IF(Transport!$H$4="Multi-unit Residential",Data!O1033,IF(Transport!$H$4="Education",Data!AW1033,IF(Transport!$H$4="Mixed-use Building",AH1036,Data!AF1033)))</f>
        <v>177.89701489999999</v>
      </c>
      <c r="P1032">
        <f>IF(Transport!$H$4="Multi-unit Residential",Data!P1033,IF(Transport!$H$4="Education",Data!AX1033,IF(Transport!$H$4="Mixed-use Building",AI1036,Data!AG1033)))</f>
        <v>-38.658279710000002</v>
      </c>
    </row>
    <row r="1033" spans="1:16" x14ac:dyDescent="0.55000000000000004">
      <c r="A1033">
        <f>IF(Transport!$H$4="Multi-unit Residential",Data!A1034,IF(Transport!$H$4="Education",Data!AI1034,IF(Transport!$H$4="Mixed-use Building",T1037,Data!R1034)))</f>
        <v>205400</v>
      </c>
      <c r="B1033" t="str">
        <f>IF(Transport!$H$4="Multi-unit Residential",Data!B1034,IF(Transport!$H$4="Education",Data!AJ1034,IF(Transport!$H$4="Mixed-use Building",U1037,Data!S1034)))</f>
        <v>Hexton</v>
      </c>
      <c r="C1033" t="str">
        <f>IF(Transport!$H$4="Multi-unit Residential",Data!C1034,IF(Transport!$H$4="Education",Data!AK1034,IF(Transport!$H$4="Mixed-use Building",V1037,Data!T1034)))</f>
        <v>New Zealand</v>
      </c>
      <c r="D1033">
        <f>IF(Transport!$H$4="Multi-unit Residential",Data!D1034,IF(Transport!$H$4="Education",Data!AL1034,IF(Transport!$H$4="Mixed-use Building",W1037,Data!U1034)))</f>
        <v>0</v>
      </c>
      <c r="E1033">
        <f>IF(Transport!$H$4="Multi-unit Residential",Data!E1034,IF(Transport!$H$4="Education",Data!AM1034,IF(Transport!$H$4="Mixed-use Building",X1037,Data!V1034)))</f>
        <v>0</v>
      </c>
      <c r="F1033">
        <f>IF(Transport!$H$4="Multi-unit Residential",Data!F1034,IF(Transport!$H$4="Education",Data!AN1034,IF(Transport!$H$4="Mixed-use Building",Y1037,Data!W1034)))</f>
        <v>0</v>
      </c>
      <c r="G1033">
        <f>IF(Transport!$H$4="Multi-unit Residential",Data!G1034,IF(Transport!$H$4="Education",Data!AO1034,IF(Transport!$H$4="Mixed-use Building",Z1037,Data!X1034)))</f>
        <v>0</v>
      </c>
      <c r="H1033">
        <f>IF(Transport!$H$4="Multi-unit Residential",Data!H1034,IF(Transport!$H$4="Education",Data!AP1034,IF(Transport!$H$4="Mixed-use Building",AA1037,Data!Y1034)))</f>
        <v>0.9</v>
      </c>
      <c r="I1033">
        <f>IF(Transport!$H$4="Multi-unit Residential",Data!I1034,IF(Transport!$H$4="Education",Data!AQ1034,IF(Transport!$H$4="Mixed-use Building",AB1037,Data!Z1034)))</f>
        <v>0.09</v>
      </c>
      <c r="J1033">
        <f>IF(Transport!$H$4="Multi-unit Residential",Data!J1034,IF(Transport!$H$4="Education",Data!AR1034,IF(Transport!$H$4="Mixed-use Building",AC1037,Data!AA1034)))</f>
        <v>0</v>
      </c>
      <c r="K1033">
        <f>IF(Transport!$H$4="Multi-unit Residential",Data!K1034,IF(Transport!$H$4="Education",Data!AS1034,IF(Transport!$H$4="Mixed-use Building",AD1037,Data!AB1034)))</f>
        <v>0</v>
      </c>
      <c r="L1033">
        <f>IF(Transport!$H$4="Multi-unit Residential",Data!L1034,IF(Transport!$H$4="Education",Data!AT1034,IF(Transport!$H$4="Mixed-use Building",AE1037,Data!AC1034)))</f>
        <v>0.01</v>
      </c>
      <c r="M1033">
        <f>IF(Transport!$H$4="Multi-unit Residential",Data!M1034,IF(Transport!$H$4="Education",Data!AU1034,IF(Transport!$H$4="Mixed-use Building",AF1037,Data!AD1034)))</f>
        <v>0.02</v>
      </c>
      <c r="N1033">
        <f>IF(Transport!$H$4="Multi-unit Residential",Data!N1034,IF(Transport!$H$4="Education",Data!AV1034,IF(Transport!$H$4="Mixed-use Building",AG1037,Data!AE1034)))</f>
        <v>8.1077916181529499</v>
      </c>
      <c r="O1033">
        <f>IF(Transport!$H$4="Multi-unit Residential",Data!O1034,IF(Transport!$H$4="Education",Data!AW1034,IF(Transport!$H$4="Mixed-use Building",AH1037,Data!AF1034)))</f>
        <v>177.9681315</v>
      </c>
      <c r="P1033">
        <f>IF(Transport!$H$4="Multi-unit Residential",Data!P1034,IF(Transport!$H$4="Education",Data!AX1034,IF(Transport!$H$4="Mixed-use Building",AI1037,Data!AG1034)))</f>
        <v>-38.620216159999998</v>
      </c>
    </row>
    <row r="1034" spans="1:16" x14ac:dyDescent="0.55000000000000004">
      <c r="A1034">
        <f>IF(Transport!$H$4="Multi-unit Residential",Data!A1035,IF(Transport!$H$4="Education",Data!AI1035,IF(Transport!$H$4="Mixed-use Building",T1038,Data!R1035)))</f>
        <v>205500</v>
      </c>
      <c r="B1034" t="str">
        <f>IF(Transport!$H$4="Multi-unit Residential",Data!B1035,IF(Transport!$H$4="Education",Data!AJ1035,IF(Transport!$H$4="Mixed-use Building",U1038,Data!S1035)))</f>
        <v>Lytton</v>
      </c>
      <c r="C1034" t="str">
        <f>IF(Transport!$H$4="Multi-unit Residential",Data!C1035,IF(Transport!$H$4="Education",Data!AK1035,IF(Transport!$H$4="Mixed-use Building",V1038,Data!T1035)))</f>
        <v>New Zealand</v>
      </c>
      <c r="D1034">
        <f>IF(Transport!$H$4="Multi-unit Residential",Data!D1035,IF(Transport!$H$4="Education",Data!AL1035,IF(Transport!$H$4="Mixed-use Building",W1038,Data!U1035)))</f>
        <v>0</v>
      </c>
      <c r="E1034">
        <f>IF(Transport!$H$4="Multi-unit Residential",Data!E1035,IF(Transport!$H$4="Education",Data!AM1035,IF(Transport!$H$4="Mixed-use Building",X1038,Data!V1035)))</f>
        <v>0</v>
      </c>
      <c r="F1034">
        <f>IF(Transport!$H$4="Multi-unit Residential",Data!F1035,IF(Transport!$H$4="Education",Data!AN1035,IF(Transport!$H$4="Mixed-use Building",Y1038,Data!W1035)))</f>
        <v>0</v>
      </c>
      <c r="G1034">
        <f>IF(Transport!$H$4="Multi-unit Residential",Data!G1035,IF(Transport!$H$4="Education",Data!AO1035,IF(Transport!$H$4="Mixed-use Building",Z1038,Data!X1035)))</f>
        <v>0</v>
      </c>
      <c r="H1034">
        <f>IF(Transport!$H$4="Multi-unit Residential",Data!H1035,IF(Transport!$H$4="Education",Data!AP1035,IF(Transport!$H$4="Mixed-use Building",AA1038,Data!Y1035)))</f>
        <v>0.97</v>
      </c>
      <c r="I1034">
        <f>IF(Transport!$H$4="Multi-unit Residential",Data!I1035,IF(Transport!$H$4="Education",Data!AQ1035,IF(Transport!$H$4="Mixed-use Building",AB1038,Data!Z1035)))</f>
        <v>0.01</v>
      </c>
      <c r="J1034">
        <f>IF(Transport!$H$4="Multi-unit Residential",Data!J1035,IF(Transport!$H$4="Education",Data!AR1035,IF(Transport!$H$4="Mixed-use Building",AC1038,Data!AA1035)))</f>
        <v>0</v>
      </c>
      <c r="K1034">
        <f>IF(Transport!$H$4="Multi-unit Residential",Data!K1035,IF(Transport!$H$4="Education",Data!AS1035,IF(Transport!$H$4="Mixed-use Building",AD1038,Data!AB1035)))</f>
        <v>0.01</v>
      </c>
      <c r="L1034">
        <f>IF(Transport!$H$4="Multi-unit Residential",Data!L1035,IF(Transport!$H$4="Education",Data!AT1035,IF(Transport!$H$4="Mixed-use Building",AE1038,Data!AC1035)))</f>
        <v>0.01</v>
      </c>
      <c r="M1034">
        <f>IF(Transport!$H$4="Multi-unit Residential",Data!M1035,IF(Transport!$H$4="Education",Data!AU1035,IF(Transport!$H$4="Mixed-use Building",AF1038,Data!AD1035)))</f>
        <v>0.02</v>
      </c>
      <c r="N1034">
        <f>IF(Transport!$H$4="Multi-unit Residential",Data!N1035,IF(Transport!$H$4="Education",Data!AV1035,IF(Transport!$H$4="Mixed-use Building",AG1038,Data!AE1035)))</f>
        <v>5.8017696162116899</v>
      </c>
      <c r="O1034">
        <f>IF(Transport!$H$4="Multi-unit Residential",Data!O1035,IF(Transport!$H$4="Education",Data!AW1035,IF(Transport!$H$4="Mixed-use Building",AH1038,Data!AF1035)))</f>
        <v>177.9990272</v>
      </c>
      <c r="P1034">
        <f>IF(Transport!$H$4="Multi-unit Residential",Data!P1035,IF(Transport!$H$4="Education",Data!AX1035,IF(Transport!$H$4="Mixed-use Building",AI1038,Data!AG1035)))</f>
        <v>-38.638110279999999</v>
      </c>
    </row>
    <row r="1035" spans="1:16" x14ac:dyDescent="0.55000000000000004">
      <c r="A1035">
        <f>IF(Transport!$H$4="Multi-unit Residential",Data!A1036,IF(Transport!$H$4="Education",Data!AI1036,IF(Transport!$H$4="Mixed-use Building",T1039,Data!R1036)))</f>
        <v>205600</v>
      </c>
      <c r="B1035" t="str">
        <f>IF(Transport!$H$4="Multi-unit Residential",Data!B1036,IF(Transport!$H$4="Education",Data!AJ1036,IF(Transport!$H$4="Mixed-use Building",U1039,Data!S1036)))</f>
        <v>Makaraka-Awapuni</v>
      </c>
      <c r="C1035" t="str">
        <f>IF(Transport!$H$4="Multi-unit Residential",Data!C1036,IF(Transport!$H$4="Education",Data!AK1036,IF(Transport!$H$4="Mixed-use Building",V1039,Data!T1036)))</f>
        <v>New Zealand</v>
      </c>
      <c r="D1035">
        <f>IF(Transport!$H$4="Multi-unit Residential",Data!D1036,IF(Transport!$H$4="Education",Data!AL1036,IF(Transport!$H$4="Mixed-use Building",W1039,Data!U1036)))</f>
        <v>0</v>
      </c>
      <c r="E1035">
        <f>IF(Transport!$H$4="Multi-unit Residential",Data!E1036,IF(Transport!$H$4="Education",Data!AM1036,IF(Transport!$H$4="Mixed-use Building",X1039,Data!V1036)))</f>
        <v>0</v>
      </c>
      <c r="F1035">
        <f>IF(Transport!$H$4="Multi-unit Residential",Data!F1036,IF(Transport!$H$4="Education",Data!AN1036,IF(Transport!$H$4="Mixed-use Building",Y1039,Data!W1036)))</f>
        <v>0</v>
      </c>
      <c r="G1035">
        <f>IF(Transport!$H$4="Multi-unit Residential",Data!G1036,IF(Transport!$H$4="Education",Data!AO1036,IF(Transport!$H$4="Mixed-use Building",Z1039,Data!X1036)))</f>
        <v>0</v>
      </c>
      <c r="H1035">
        <f>IF(Transport!$H$4="Multi-unit Residential",Data!H1036,IF(Transport!$H$4="Education",Data!AP1036,IF(Transport!$H$4="Mixed-use Building",AA1039,Data!Y1036)))</f>
        <v>0.89</v>
      </c>
      <c r="I1035">
        <f>IF(Transport!$H$4="Multi-unit Residential",Data!I1036,IF(Transport!$H$4="Education",Data!AQ1036,IF(Transport!$H$4="Mixed-use Building",AB1039,Data!Z1036)))</f>
        <v>0.08</v>
      </c>
      <c r="J1035">
        <f>IF(Transport!$H$4="Multi-unit Residential",Data!J1036,IF(Transport!$H$4="Education",Data!AR1036,IF(Transport!$H$4="Mixed-use Building",AC1039,Data!AA1036)))</f>
        <v>0</v>
      </c>
      <c r="K1035">
        <f>IF(Transport!$H$4="Multi-unit Residential",Data!K1036,IF(Transport!$H$4="Education",Data!AS1036,IF(Transport!$H$4="Mixed-use Building",AD1039,Data!AB1036)))</f>
        <v>0.01</v>
      </c>
      <c r="L1035">
        <f>IF(Transport!$H$4="Multi-unit Residential",Data!L1036,IF(Transport!$H$4="Education",Data!AT1036,IF(Transport!$H$4="Mixed-use Building",AE1039,Data!AC1036)))</f>
        <v>0.02</v>
      </c>
      <c r="M1035">
        <f>IF(Transport!$H$4="Multi-unit Residential",Data!M1036,IF(Transport!$H$4="Education",Data!AU1036,IF(Transport!$H$4="Mixed-use Building",AF1039,Data!AD1036)))</f>
        <v>0.02</v>
      </c>
      <c r="N1035">
        <f>IF(Transport!$H$4="Multi-unit Residential",Data!N1036,IF(Transport!$H$4="Education",Data!AV1036,IF(Transport!$H$4="Mixed-use Building",AG1039,Data!AE1036)))</f>
        <v>6.1507845566148598</v>
      </c>
      <c r="O1035">
        <f>IF(Transport!$H$4="Multi-unit Residential",Data!O1036,IF(Transport!$H$4="Education",Data!AW1036,IF(Transport!$H$4="Mixed-use Building",AH1039,Data!AF1036)))</f>
        <v>177.98304730000001</v>
      </c>
      <c r="P1035">
        <f>IF(Transport!$H$4="Multi-unit Residential",Data!P1036,IF(Transport!$H$4="Education",Data!AX1036,IF(Transport!$H$4="Mixed-use Building",AI1039,Data!AG1036)))</f>
        <v>-38.66046746</v>
      </c>
    </row>
    <row r="1036" spans="1:16" x14ac:dyDescent="0.55000000000000004">
      <c r="A1036">
        <f>IF(Transport!$H$4="Multi-unit Residential",Data!A1037,IF(Transport!$H$4="Education",Data!AI1037,IF(Transport!$H$4="Mixed-use Building",T1040,Data!R1037)))</f>
        <v>205700</v>
      </c>
      <c r="B1036" t="str">
        <f>IF(Transport!$H$4="Multi-unit Residential",Data!B1037,IF(Transport!$H$4="Education",Data!AJ1037,IF(Transport!$H$4="Mixed-use Building",U1040,Data!S1037)))</f>
        <v>Riverdale</v>
      </c>
      <c r="C1036" t="str">
        <f>IF(Transport!$H$4="Multi-unit Residential",Data!C1037,IF(Transport!$H$4="Education",Data!AK1037,IF(Transport!$H$4="Mixed-use Building",V1040,Data!T1037)))</f>
        <v>New Zealand</v>
      </c>
      <c r="D1036">
        <f>IF(Transport!$H$4="Multi-unit Residential",Data!D1037,IF(Transport!$H$4="Education",Data!AL1037,IF(Transport!$H$4="Mixed-use Building",W1040,Data!U1037)))</f>
        <v>0</v>
      </c>
      <c r="E1036">
        <f>IF(Transport!$H$4="Multi-unit Residential",Data!E1037,IF(Transport!$H$4="Education",Data!AM1037,IF(Transport!$H$4="Mixed-use Building",X1040,Data!V1037)))</f>
        <v>0</v>
      </c>
      <c r="F1036">
        <f>IF(Transport!$H$4="Multi-unit Residential",Data!F1037,IF(Transport!$H$4="Education",Data!AN1037,IF(Transport!$H$4="Mixed-use Building",Y1040,Data!W1037)))</f>
        <v>0</v>
      </c>
      <c r="G1036">
        <f>IF(Transport!$H$4="Multi-unit Residential",Data!G1037,IF(Transport!$H$4="Education",Data!AO1037,IF(Transport!$H$4="Mixed-use Building",Z1040,Data!X1037)))</f>
        <v>0</v>
      </c>
      <c r="H1036">
        <f>IF(Transport!$H$4="Multi-unit Residential",Data!H1037,IF(Transport!$H$4="Education",Data!AP1037,IF(Transport!$H$4="Mixed-use Building",AA1040,Data!Y1037)))</f>
        <v>0.95</v>
      </c>
      <c r="I1036">
        <f>IF(Transport!$H$4="Multi-unit Residential",Data!I1037,IF(Transport!$H$4="Education",Data!AQ1037,IF(Transport!$H$4="Mixed-use Building",AB1040,Data!Z1037)))</f>
        <v>0</v>
      </c>
      <c r="J1036">
        <f>IF(Transport!$H$4="Multi-unit Residential",Data!J1037,IF(Transport!$H$4="Education",Data!AR1037,IF(Transport!$H$4="Mixed-use Building",AC1040,Data!AA1037)))</f>
        <v>0</v>
      </c>
      <c r="K1036">
        <f>IF(Transport!$H$4="Multi-unit Residential",Data!K1037,IF(Transport!$H$4="Education",Data!AS1037,IF(Transport!$H$4="Mixed-use Building",AD1040,Data!AB1037)))</f>
        <v>0</v>
      </c>
      <c r="L1036">
        <f>IF(Transport!$H$4="Multi-unit Residential",Data!L1037,IF(Transport!$H$4="Education",Data!AT1037,IF(Transport!$H$4="Mixed-use Building",AE1040,Data!AC1037)))</f>
        <v>0.05</v>
      </c>
      <c r="M1036">
        <f>IF(Transport!$H$4="Multi-unit Residential",Data!M1037,IF(Transport!$H$4="Education",Data!AU1037,IF(Transport!$H$4="Mixed-use Building",AF1040,Data!AD1037)))</f>
        <v>0.02</v>
      </c>
      <c r="N1036">
        <f>IF(Transport!$H$4="Multi-unit Residential",Data!N1037,IF(Transport!$H$4="Education",Data!AV1037,IF(Transport!$H$4="Mixed-use Building",AG1040,Data!AE1037)))</f>
        <v>5.3540955382881101</v>
      </c>
      <c r="O1036">
        <f>IF(Transport!$H$4="Multi-unit Residential",Data!O1037,IF(Transport!$H$4="Education",Data!AW1037,IF(Transport!$H$4="Mixed-use Building",AH1040,Data!AF1037)))</f>
        <v>177.99767119999899</v>
      </c>
      <c r="P1036">
        <f>IF(Transport!$H$4="Multi-unit Residential",Data!P1037,IF(Transport!$H$4="Education",Data!AX1037,IF(Transport!$H$4="Mixed-use Building",AI1040,Data!AG1037)))</f>
        <v>-38.643814810000002</v>
      </c>
    </row>
    <row r="1037" spans="1:16" x14ac:dyDescent="0.55000000000000004">
      <c r="A1037">
        <f>IF(Transport!$H$4="Multi-unit Residential",Data!A1038,IF(Transport!$H$4="Education",Data!AI1038,IF(Transport!$H$4="Mixed-use Building",T1041,Data!R1038)))</f>
        <v>205800</v>
      </c>
      <c r="B1037" t="str">
        <f>IF(Transport!$H$4="Multi-unit Residential",Data!B1038,IF(Transport!$H$4="Education",Data!AJ1038,IF(Transport!$H$4="Mixed-use Building",U1041,Data!S1038)))</f>
        <v>Te Hapara North</v>
      </c>
      <c r="C1037" t="str">
        <f>IF(Transport!$H$4="Multi-unit Residential",Data!C1038,IF(Transport!$H$4="Education",Data!AK1038,IF(Transport!$H$4="Mixed-use Building",V1041,Data!T1038)))</f>
        <v>New Zealand</v>
      </c>
      <c r="D1037">
        <f>IF(Transport!$H$4="Multi-unit Residential",Data!D1038,IF(Transport!$H$4="Education",Data!AL1038,IF(Transport!$H$4="Mixed-use Building",W1041,Data!U1038)))</f>
        <v>0</v>
      </c>
      <c r="E1037">
        <f>IF(Transport!$H$4="Multi-unit Residential",Data!E1038,IF(Transport!$H$4="Education",Data!AM1038,IF(Transport!$H$4="Mixed-use Building",X1041,Data!V1038)))</f>
        <v>0</v>
      </c>
      <c r="F1037">
        <f>IF(Transport!$H$4="Multi-unit Residential",Data!F1038,IF(Transport!$H$4="Education",Data!AN1038,IF(Transport!$H$4="Mixed-use Building",Y1041,Data!W1038)))</f>
        <v>0</v>
      </c>
      <c r="G1037">
        <f>IF(Transport!$H$4="Multi-unit Residential",Data!G1038,IF(Transport!$H$4="Education",Data!AO1038,IF(Transport!$H$4="Mixed-use Building",Z1041,Data!X1038)))</f>
        <v>0</v>
      </c>
      <c r="H1037">
        <f>IF(Transport!$H$4="Multi-unit Residential",Data!H1038,IF(Transport!$H$4="Education",Data!AP1038,IF(Transport!$H$4="Mixed-use Building",AA1041,Data!Y1038)))</f>
        <v>0.94</v>
      </c>
      <c r="I1037">
        <f>IF(Transport!$H$4="Multi-unit Residential",Data!I1038,IF(Transport!$H$4="Education",Data!AQ1038,IF(Transport!$H$4="Mixed-use Building",AB1041,Data!Z1038)))</f>
        <v>0</v>
      </c>
      <c r="J1037">
        <f>IF(Transport!$H$4="Multi-unit Residential",Data!J1038,IF(Transport!$H$4="Education",Data!AR1038,IF(Transport!$H$4="Mixed-use Building",AC1041,Data!AA1038)))</f>
        <v>0</v>
      </c>
      <c r="K1037">
        <f>IF(Transport!$H$4="Multi-unit Residential",Data!K1038,IF(Transport!$H$4="Education",Data!AS1038,IF(Transport!$H$4="Mixed-use Building",AD1041,Data!AB1038)))</f>
        <v>0</v>
      </c>
      <c r="L1037">
        <f>IF(Transport!$H$4="Multi-unit Residential",Data!L1038,IF(Transport!$H$4="Education",Data!AT1038,IF(Transport!$H$4="Mixed-use Building",AE1041,Data!AC1038)))</f>
        <v>0.06</v>
      </c>
      <c r="M1037">
        <f>IF(Transport!$H$4="Multi-unit Residential",Data!M1038,IF(Transport!$H$4="Education",Data!AU1038,IF(Transport!$H$4="Mixed-use Building",AF1041,Data!AD1038)))</f>
        <v>0.02</v>
      </c>
      <c r="N1037">
        <f>IF(Transport!$H$4="Multi-unit Residential",Data!N1038,IF(Transport!$H$4="Education",Data!AV1038,IF(Transport!$H$4="Mixed-use Building",AG1041,Data!AE1038)))</f>
        <v>5.6041265177166197</v>
      </c>
      <c r="O1037">
        <f>IF(Transport!$H$4="Multi-unit Residential",Data!O1038,IF(Transport!$H$4="Education",Data!AW1038,IF(Transport!$H$4="Mixed-use Building",AH1041,Data!AF1038)))</f>
        <v>178.00054269999899</v>
      </c>
      <c r="P1037">
        <f>IF(Transport!$H$4="Multi-unit Residential",Data!P1038,IF(Transport!$H$4="Education",Data!AX1038,IF(Transport!$H$4="Mixed-use Building",AI1041,Data!AG1038)))</f>
        <v>-38.650192779999998</v>
      </c>
    </row>
    <row r="1038" spans="1:16" x14ac:dyDescent="0.55000000000000004">
      <c r="A1038">
        <f>IF(Transport!$H$4="Multi-unit Residential",Data!A1039,IF(Transport!$H$4="Education",Data!AI1039,IF(Transport!$H$4="Mixed-use Building",T1042,Data!R1039)))</f>
        <v>205900</v>
      </c>
      <c r="B1038" t="str">
        <f>IF(Transport!$H$4="Multi-unit Residential",Data!B1039,IF(Transport!$H$4="Education",Data!AJ1039,IF(Transport!$H$4="Mixed-use Building",U1042,Data!S1039)))</f>
        <v>Mangapapa North</v>
      </c>
      <c r="C1038" t="str">
        <f>IF(Transport!$H$4="Multi-unit Residential",Data!C1039,IF(Transport!$H$4="Education",Data!AK1039,IF(Transport!$H$4="Mixed-use Building",V1042,Data!T1039)))</f>
        <v>New Zealand</v>
      </c>
      <c r="D1038" t="str">
        <f>IF(Transport!$H$4="Multi-unit Residential",Data!D1039,IF(Transport!$H$4="Education",Data!AL1039,IF(Transport!$H$4="Mixed-use Building",W1042,Data!U1039)))</f>
        <v>?</v>
      </c>
      <c r="E1038" t="str">
        <f>IF(Transport!$H$4="Multi-unit Residential",Data!E1039,IF(Transport!$H$4="Education",Data!AM1039,IF(Transport!$H$4="Mixed-use Building",X1042,Data!V1039)))</f>
        <v>?</v>
      </c>
      <c r="F1038" t="str">
        <f>IF(Transport!$H$4="Multi-unit Residential",Data!F1039,IF(Transport!$H$4="Education",Data!AN1039,IF(Transport!$H$4="Mixed-use Building",Y1042,Data!W1039)))</f>
        <v>?</v>
      </c>
      <c r="G1038">
        <f>IF(Transport!$H$4="Multi-unit Residential",Data!G1039,IF(Transport!$H$4="Education",Data!AO1039,IF(Transport!$H$4="Mixed-use Building",Z1042,Data!X1039)))</f>
        <v>0</v>
      </c>
      <c r="H1038" t="str">
        <f>IF(Transport!$H$4="Multi-unit Residential",Data!H1039,IF(Transport!$H$4="Education",Data!AP1039,IF(Transport!$H$4="Mixed-use Building",AA1042,Data!Y1039)))</f>
        <v>?</v>
      </c>
      <c r="I1038" t="str">
        <f>IF(Transport!$H$4="Multi-unit Residential",Data!I1039,IF(Transport!$H$4="Education",Data!AQ1039,IF(Transport!$H$4="Mixed-use Building",AB1042,Data!Z1039)))</f>
        <v>?</v>
      </c>
      <c r="J1038">
        <f>IF(Transport!$H$4="Multi-unit Residential",Data!J1039,IF(Transport!$H$4="Education",Data!AR1039,IF(Transport!$H$4="Mixed-use Building",AC1042,Data!AA1039)))</f>
        <v>0</v>
      </c>
      <c r="K1038" t="str">
        <f>IF(Transport!$H$4="Multi-unit Residential",Data!K1039,IF(Transport!$H$4="Education",Data!AS1039,IF(Transport!$H$4="Mixed-use Building",AD1042,Data!AB1039)))</f>
        <v>?</v>
      </c>
      <c r="L1038" t="str">
        <f>IF(Transport!$H$4="Multi-unit Residential",Data!L1039,IF(Transport!$H$4="Education",Data!AT1039,IF(Transport!$H$4="Mixed-use Building",AE1042,Data!AC1039)))</f>
        <v>?</v>
      </c>
      <c r="M1038">
        <f>IF(Transport!$H$4="Multi-unit Residential",Data!M1039,IF(Transport!$H$4="Education",Data!AU1039,IF(Transport!$H$4="Mixed-use Building",AF1042,Data!AD1039)))</f>
        <v>0.02</v>
      </c>
      <c r="N1038" t="str">
        <f>IF(Transport!$H$4="Multi-unit Residential",Data!N1039,IF(Transport!$H$4="Education",Data!AV1039,IF(Transport!$H$4="Mixed-use Building",AG1042,Data!AE1039)))</f>
        <v>?</v>
      </c>
      <c r="O1038">
        <f>IF(Transport!$H$4="Multi-unit Residential",Data!O1039,IF(Transport!$H$4="Education",Data!AW1039,IF(Transport!$H$4="Mixed-use Building",AH1042,Data!AF1039)))</f>
        <v>178.0121518</v>
      </c>
      <c r="P1038">
        <f>IF(Transport!$H$4="Multi-unit Residential",Data!P1039,IF(Transport!$H$4="Education",Data!AX1039,IF(Transport!$H$4="Mixed-use Building",AI1042,Data!AG1039)))</f>
        <v>-38.639478529999998</v>
      </c>
    </row>
    <row r="1039" spans="1:16" x14ac:dyDescent="0.55000000000000004">
      <c r="A1039">
        <f>IF(Transport!$H$4="Multi-unit Residential",Data!A1040,IF(Transport!$H$4="Education",Data!AI1040,IF(Transport!$H$4="Mixed-use Building",T1043,Data!R1040)))</f>
        <v>206000</v>
      </c>
      <c r="B1039" t="str">
        <f>IF(Transport!$H$4="Multi-unit Residential",Data!B1040,IF(Transport!$H$4="Education",Data!AJ1040,IF(Transport!$H$4="Mixed-use Building",U1043,Data!S1040)))</f>
        <v>Elgin</v>
      </c>
      <c r="C1039" t="str">
        <f>IF(Transport!$H$4="Multi-unit Residential",Data!C1040,IF(Transport!$H$4="Education",Data!AK1040,IF(Transport!$H$4="Mixed-use Building",V1043,Data!T1040)))</f>
        <v>New Zealand</v>
      </c>
      <c r="D1039">
        <f>IF(Transport!$H$4="Multi-unit Residential",Data!D1040,IF(Transport!$H$4="Education",Data!AL1040,IF(Transport!$H$4="Mixed-use Building",W1043,Data!U1040)))</f>
        <v>0</v>
      </c>
      <c r="E1039">
        <f>IF(Transport!$H$4="Multi-unit Residential",Data!E1040,IF(Transport!$H$4="Education",Data!AM1040,IF(Transport!$H$4="Mixed-use Building",X1043,Data!V1040)))</f>
        <v>0</v>
      </c>
      <c r="F1039">
        <f>IF(Transport!$H$4="Multi-unit Residential",Data!F1040,IF(Transport!$H$4="Education",Data!AN1040,IF(Transport!$H$4="Mixed-use Building",Y1043,Data!W1040)))</f>
        <v>0</v>
      </c>
      <c r="G1039">
        <f>IF(Transport!$H$4="Multi-unit Residential",Data!G1040,IF(Transport!$H$4="Education",Data!AO1040,IF(Transport!$H$4="Mixed-use Building",Z1043,Data!X1040)))</f>
        <v>0</v>
      </c>
      <c r="H1039">
        <f>IF(Transport!$H$4="Multi-unit Residential",Data!H1040,IF(Transport!$H$4="Education",Data!AP1040,IF(Transport!$H$4="Mixed-use Building",AA1043,Data!Y1040)))</f>
        <v>1</v>
      </c>
      <c r="I1039">
        <f>IF(Transport!$H$4="Multi-unit Residential",Data!I1040,IF(Transport!$H$4="Education",Data!AQ1040,IF(Transport!$H$4="Mixed-use Building",AB1043,Data!Z1040)))</f>
        <v>0</v>
      </c>
      <c r="J1039">
        <f>IF(Transport!$H$4="Multi-unit Residential",Data!J1040,IF(Transport!$H$4="Education",Data!AR1040,IF(Transport!$H$4="Mixed-use Building",AC1043,Data!AA1040)))</f>
        <v>0</v>
      </c>
      <c r="K1039">
        <f>IF(Transport!$H$4="Multi-unit Residential",Data!K1040,IF(Transport!$H$4="Education",Data!AS1040,IF(Transport!$H$4="Mixed-use Building",AD1043,Data!AB1040)))</f>
        <v>0</v>
      </c>
      <c r="L1039">
        <f>IF(Transport!$H$4="Multi-unit Residential",Data!L1040,IF(Transport!$H$4="Education",Data!AT1040,IF(Transport!$H$4="Mixed-use Building",AE1043,Data!AC1040)))</f>
        <v>0</v>
      </c>
      <c r="M1039">
        <f>IF(Transport!$H$4="Multi-unit Residential",Data!M1040,IF(Transport!$H$4="Education",Data!AU1040,IF(Transport!$H$4="Mixed-use Building",AF1043,Data!AD1040)))</f>
        <v>0.02</v>
      </c>
      <c r="N1039">
        <f>IF(Transport!$H$4="Multi-unit Residential",Data!N1040,IF(Transport!$H$4="Education",Data!AV1040,IF(Transport!$H$4="Mixed-use Building",AG1043,Data!AE1040)))</f>
        <v>5.2055575184049703</v>
      </c>
      <c r="O1039">
        <f>IF(Transport!$H$4="Multi-unit Residential",Data!O1040,IF(Transport!$H$4="Education",Data!AW1040,IF(Transport!$H$4="Mixed-use Building",AH1043,Data!AF1040)))</f>
        <v>177.99252139999999</v>
      </c>
      <c r="P1039">
        <f>IF(Transport!$H$4="Multi-unit Residential",Data!P1040,IF(Transport!$H$4="Education",Data!AX1040,IF(Transport!$H$4="Mixed-use Building",AI1043,Data!AG1040)))</f>
        <v>-38.658585840000001</v>
      </c>
    </row>
    <row r="1040" spans="1:16" x14ac:dyDescent="0.55000000000000004">
      <c r="A1040">
        <f>IF(Transport!$H$4="Multi-unit Residential",Data!A1041,IF(Transport!$H$4="Education",Data!AI1041,IF(Transport!$H$4="Mixed-use Building",T1044,Data!R1041)))</f>
        <v>206100</v>
      </c>
      <c r="B1040" t="str">
        <f>IF(Transport!$H$4="Multi-unit Residential",Data!B1041,IF(Transport!$H$4="Education",Data!AJ1041,IF(Transport!$H$4="Mixed-use Building",U1044,Data!S1041)))</f>
        <v>Te Hapara South</v>
      </c>
      <c r="C1040" t="str">
        <f>IF(Transport!$H$4="Multi-unit Residential",Data!C1041,IF(Transport!$H$4="Education",Data!AK1041,IF(Transport!$H$4="Mixed-use Building",V1044,Data!T1041)))</f>
        <v>New Zealand</v>
      </c>
      <c r="D1040">
        <f>IF(Transport!$H$4="Multi-unit Residential",Data!D1041,IF(Transport!$H$4="Education",Data!AL1041,IF(Transport!$H$4="Mixed-use Building",W1044,Data!U1041)))</f>
        <v>0</v>
      </c>
      <c r="E1040">
        <f>IF(Transport!$H$4="Multi-unit Residential",Data!E1041,IF(Transport!$H$4="Education",Data!AM1041,IF(Transport!$H$4="Mixed-use Building",X1044,Data!V1041)))</f>
        <v>0</v>
      </c>
      <c r="F1040">
        <f>IF(Transport!$H$4="Multi-unit Residential",Data!F1041,IF(Transport!$H$4="Education",Data!AN1041,IF(Transport!$H$4="Mixed-use Building",Y1044,Data!W1041)))</f>
        <v>0</v>
      </c>
      <c r="G1040">
        <f>IF(Transport!$H$4="Multi-unit Residential",Data!G1041,IF(Transport!$H$4="Education",Data!AO1041,IF(Transport!$H$4="Mixed-use Building",Z1044,Data!X1041)))</f>
        <v>0</v>
      </c>
      <c r="H1040">
        <f>IF(Transport!$H$4="Multi-unit Residential",Data!H1041,IF(Transport!$H$4="Education",Data!AP1041,IF(Transport!$H$4="Mixed-use Building",AA1044,Data!Y1041)))</f>
        <v>1</v>
      </c>
      <c r="I1040">
        <f>IF(Transport!$H$4="Multi-unit Residential",Data!I1041,IF(Transport!$H$4="Education",Data!AQ1041,IF(Transport!$H$4="Mixed-use Building",AB1044,Data!Z1041)))</f>
        <v>0</v>
      </c>
      <c r="J1040">
        <f>IF(Transport!$H$4="Multi-unit Residential",Data!J1041,IF(Transport!$H$4="Education",Data!AR1041,IF(Transport!$H$4="Mixed-use Building",AC1044,Data!AA1041)))</f>
        <v>0</v>
      </c>
      <c r="K1040">
        <f>IF(Transport!$H$4="Multi-unit Residential",Data!K1041,IF(Transport!$H$4="Education",Data!AS1041,IF(Transport!$H$4="Mixed-use Building",AD1044,Data!AB1041)))</f>
        <v>0</v>
      </c>
      <c r="L1040">
        <f>IF(Transport!$H$4="Multi-unit Residential",Data!L1041,IF(Transport!$H$4="Education",Data!AT1041,IF(Transport!$H$4="Mixed-use Building",AE1044,Data!AC1041)))</f>
        <v>0</v>
      </c>
      <c r="M1040">
        <f>IF(Transport!$H$4="Multi-unit Residential",Data!M1041,IF(Transport!$H$4="Education",Data!AU1041,IF(Transport!$H$4="Mixed-use Building",AF1044,Data!AD1041)))</f>
        <v>0.02</v>
      </c>
      <c r="N1040">
        <f>IF(Transport!$H$4="Multi-unit Residential",Data!N1041,IF(Transport!$H$4="Education",Data!AV1041,IF(Transport!$H$4="Mixed-use Building",AG1044,Data!AE1041)))</f>
        <v>1.87277940256387</v>
      </c>
      <c r="O1040">
        <f>IF(Transport!$H$4="Multi-unit Residential",Data!O1041,IF(Transport!$H$4="Education",Data!AW1041,IF(Transport!$H$4="Mixed-use Building",AH1044,Data!AF1041)))</f>
        <v>177.99909399999899</v>
      </c>
      <c r="P1040">
        <f>IF(Transport!$H$4="Multi-unit Residential",Data!P1041,IF(Transport!$H$4="Education",Data!AX1041,IF(Transport!$H$4="Mixed-use Building",AI1044,Data!AG1041)))</f>
        <v>-38.654861570000001</v>
      </c>
    </row>
    <row r="1041" spans="1:16" x14ac:dyDescent="0.55000000000000004">
      <c r="A1041">
        <f>IF(Transport!$H$4="Multi-unit Residential",Data!A1042,IF(Transport!$H$4="Education",Data!AI1042,IF(Transport!$H$4="Mixed-use Building",T1045,Data!R1042)))</f>
        <v>206200</v>
      </c>
      <c r="B1041" t="str">
        <f>IF(Transport!$H$4="Multi-unit Residential",Data!B1042,IF(Transport!$H$4="Education",Data!AJ1042,IF(Transport!$H$4="Mixed-use Building",U1045,Data!S1042)))</f>
        <v>Mangapapa East</v>
      </c>
      <c r="C1041" t="str">
        <f>IF(Transport!$H$4="Multi-unit Residential",Data!C1042,IF(Transport!$H$4="Education",Data!AK1042,IF(Transport!$H$4="Mixed-use Building",V1045,Data!T1042)))</f>
        <v>New Zealand</v>
      </c>
      <c r="D1041">
        <f>IF(Transport!$H$4="Multi-unit Residential",Data!D1042,IF(Transport!$H$4="Education",Data!AL1042,IF(Transport!$H$4="Mixed-use Building",W1045,Data!U1042)))</f>
        <v>0</v>
      </c>
      <c r="E1041">
        <f>IF(Transport!$H$4="Multi-unit Residential",Data!E1042,IF(Transport!$H$4="Education",Data!AM1042,IF(Transport!$H$4="Mixed-use Building",X1045,Data!V1042)))</f>
        <v>0</v>
      </c>
      <c r="F1041">
        <f>IF(Transport!$H$4="Multi-unit Residential",Data!F1042,IF(Transport!$H$4="Education",Data!AN1042,IF(Transport!$H$4="Mixed-use Building",Y1045,Data!W1042)))</f>
        <v>0</v>
      </c>
      <c r="G1041">
        <f>IF(Transport!$H$4="Multi-unit Residential",Data!G1042,IF(Transport!$H$4="Education",Data!AO1042,IF(Transport!$H$4="Mixed-use Building",Z1045,Data!X1042)))</f>
        <v>0</v>
      </c>
      <c r="H1041">
        <f>IF(Transport!$H$4="Multi-unit Residential",Data!H1042,IF(Transport!$H$4="Education",Data!AP1042,IF(Transport!$H$4="Mixed-use Building",AA1045,Data!Y1042)))</f>
        <v>1</v>
      </c>
      <c r="I1041">
        <f>IF(Transport!$H$4="Multi-unit Residential",Data!I1042,IF(Transport!$H$4="Education",Data!AQ1042,IF(Transport!$H$4="Mixed-use Building",AB1045,Data!Z1042)))</f>
        <v>0</v>
      </c>
      <c r="J1041">
        <f>IF(Transport!$H$4="Multi-unit Residential",Data!J1042,IF(Transport!$H$4="Education",Data!AR1042,IF(Transport!$H$4="Mixed-use Building",AC1045,Data!AA1042)))</f>
        <v>0</v>
      </c>
      <c r="K1041">
        <f>IF(Transport!$H$4="Multi-unit Residential",Data!K1042,IF(Transport!$H$4="Education",Data!AS1042,IF(Transport!$H$4="Mixed-use Building",AD1045,Data!AB1042)))</f>
        <v>0</v>
      </c>
      <c r="L1041">
        <f>IF(Transport!$H$4="Multi-unit Residential",Data!L1042,IF(Transport!$H$4="Education",Data!AT1042,IF(Transport!$H$4="Mixed-use Building",AE1045,Data!AC1042)))</f>
        <v>0</v>
      </c>
      <c r="M1041">
        <f>IF(Transport!$H$4="Multi-unit Residential",Data!M1042,IF(Transport!$H$4="Education",Data!AU1042,IF(Transport!$H$4="Mixed-use Building",AF1045,Data!AD1042)))</f>
        <v>0.02</v>
      </c>
      <c r="N1041">
        <f>IF(Transport!$H$4="Multi-unit Residential",Data!N1042,IF(Transport!$H$4="Education",Data!AV1042,IF(Transport!$H$4="Mixed-use Building",AG1045,Data!AE1042)))</f>
        <v>2.6737082563583199</v>
      </c>
      <c r="O1041">
        <f>IF(Transport!$H$4="Multi-unit Residential",Data!O1042,IF(Transport!$H$4="Education",Data!AW1042,IF(Transport!$H$4="Mixed-use Building",AH1045,Data!AF1042)))</f>
        <v>178.02146279999999</v>
      </c>
      <c r="P1041">
        <f>IF(Transport!$H$4="Multi-unit Residential",Data!P1042,IF(Transport!$H$4="Education",Data!AX1042,IF(Transport!$H$4="Mixed-use Building",AI1045,Data!AG1042)))</f>
        <v>-38.643547060000003</v>
      </c>
    </row>
    <row r="1042" spans="1:16" x14ac:dyDescent="0.55000000000000004">
      <c r="A1042">
        <f>IF(Transport!$H$4="Multi-unit Residential",Data!A1043,IF(Transport!$H$4="Education",Data!AI1043,IF(Transport!$H$4="Mixed-use Building",T1046,Data!R1043)))</f>
        <v>206300</v>
      </c>
      <c r="B1042" t="str">
        <f>IF(Transport!$H$4="Multi-unit Residential",Data!B1043,IF(Transport!$H$4="Education",Data!AJ1043,IF(Transport!$H$4="Mixed-use Building",U1046,Data!S1043)))</f>
        <v>Mangapapa South</v>
      </c>
      <c r="C1042" t="str">
        <f>IF(Transport!$H$4="Multi-unit Residential",Data!C1043,IF(Transport!$H$4="Education",Data!AK1043,IF(Transport!$H$4="Mixed-use Building",V1046,Data!T1043)))</f>
        <v>New Zealand</v>
      </c>
      <c r="D1042" t="str">
        <f>IF(Transport!$H$4="Multi-unit Residential",Data!D1043,IF(Transport!$H$4="Education",Data!AL1043,IF(Transport!$H$4="Mixed-use Building",W1046,Data!U1043)))</f>
        <v>?</v>
      </c>
      <c r="E1042" t="str">
        <f>IF(Transport!$H$4="Multi-unit Residential",Data!E1043,IF(Transport!$H$4="Education",Data!AM1043,IF(Transport!$H$4="Mixed-use Building",X1046,Data!V1043)))</f>
        <v>?</v>
      </c>
      <c r="F1042" t="str">
        <f>IF(Transport!$H$4="Multi-unit Residential",Data!F1043,IF(Transport!$H$4="Education",Data!AN1043,IF(Transport!$H$4="Mixed-use Building",Y1046,Data!W1043)))</f>
        <v>?</v>
      </c>
      <c r="G1042">
        <f>IF(Transport!$H$4="Multi-unit Residential",Data!G1043,IF(Transport!$H$4="Education",Data!AO1043,IF(Transport!$H$4="Mixed-use Building",Z1046,Data!X1043)))</f>
        <v>0</v>
      </c>
      <c r="H1042" t="str">
        <f>IF(Transport!$H$4="Multi-unit Residential",Data!H1043,IF(Transport!$H$4="Education",Data!AP1043,IF(Transport!$H$4="Mixed-use Building",AA1046,Data!Y1043)))</f>
        <v>?</v>
      </c>
      <c r="I1042" t="str">
        <f>IF(Transport!$H$4="Multi-unit Residential",Data!I1043,IF(Transport!$H$4="Education",Data!AQ1043,IF(Transport!$H$4="Mixed-use Building",AB1046,Data!Z1043)))</f>
        <v>?</v>
      </c>
      <c r="J1042">
        <f>IF(Transport!$H$4="Multi-unit Residential",Data!J1043,IF(Transport!$H$4="Education",Data!AR1043,IF(Transport!$H$4="Mixed-use Building",AC1046,Data!AA1043)))</f>
        <v>0</v>
      </c>
      <c r="K1042" t="str">
        <f>IF(Transport!$H$4="Multi-unit Residential",Data!K1043,IF(Transport!$H$4="Education",Data!AS1043,IF(Transport!$H$4="Mixed-use Building",AD1046,Data!AB1043)))</f>
        <v>?</v>
      </c>
      <c r="L1042" t="str">
        <f>IF(Transport!$H$4="Multi-unit Residential",Data!L1043,IF(Transport!$H$4="Education",Data!AT1043,IF(Transport!$H$4="Mixed-use Building",AE1046,Data!AC1043)))</f>
        <v>?</v>
      </c>
      <c r="M1042">
        <f>IF(Transport!$H$4="Multi-unit Residential",Data!M1043,IF(Transport!$H$4="Education",Data!AU1043,IF(Transport!$H$4="Mixed-use Building",AF1046,Data!AD1043)))</f>
        <v>0.02</v>
      </c>
      <c r="N1042" t="str">
        <f>IF(Transport!$H$4="Multi-unit Residential",Data!N1043,IF(Transport!$H$4="Education",Data!AV1043,IF(Transport!$H$4="Mixed-use Building",AG1046,Data!AE1043)))</f>
        <v>?</v>
      </c>
      <c r="O1042">
        <f>IF(Transport!$H$4="Multi-unit Residential",Data!O1043,IF(Transport!$H$4="Education",Data!AW1043,IF(Transport!$H$4="Mixed-use Building",AH1046,Data!AF1043)))</f>
        <v>178.01425459999999</v>
      </c>
      <c r="P1042">
        <f>IF(Transport!$H$4="Multi-unit Residential",Data!P1043,IF(Transport!$H$4="Education",Data!AX1043,IF(Transport!$H$4="Mixed-use Building",AI1046,Data!AG1043)))</f>
        <v>-38.649079110000002</v>
      </c>
    </row>
    <row r="1043" spans="1:16" x14ac:dyDescent="0.55000000000000004">
      <c r="A1043">
        <f>IF(Transport!$H$4="Multi-unit Residential",Data!A1044,IF(Transport!$H$4="Education",Data!AI1044,IF(Transport!$H$4="Mixed-use Building",T1047,Data!R1044)))</f>
        <v>206400</v>
      </c>
      <c r="B1043" t="str">
        <f>IF(Transport!$H$4="Multi-unit Residential",Data!B1044,IF(Transport!$H$4="Education",Data!AJ1044,IF(Transport!$H$4="Mixed-use Building",U1047,Data!S1044)))</f>
        <v>Te Hapara East</v>
      </c>
      <c r="C1043" t="str">
        <f>IF(Transport!$H$4="Multi-unit Residential",Data!C1044,IF(Transport!$H$4="Education",Data!AK1044,IF(Transport!$H$4="Mixed-use Building",V1047,Data!T1044)))</f>
        <v>New Zealand</v>
      </c>
      <c r="D1043">
        <f>IF(Transport!$H$4="Multi-unit Residential",Data!D1044,IF(Transport!$H$4="Education",Data!AL1044,IF(Transport!$H$4="Mixed-use Building",W1047,Data!U1044)))</f>
        <v>0</v>
      </c>
      <c r="E1043">
        <f>IF(Transport!$H$4="Multi-unit Residential",Data!E1044,IF(Transport!$H$4="Education",Data!AM1044,IF(Transport!$H$4="Mixed-use Building",X1047,Data!V1044)))</f>
        <v>0</v>
      </c>
      <c r="F1043">
        <f>IF(Transport!$H$4="Multi-unit Residential",Data!F1044,IF(Transport!$H$4="Education",Data!AN1044,IF(Transport!$H$4="Mixed-use Building",Y1047,Data!W1044)))</f>
        <v>0</v>
      </c>
      <c r="G1043">
        <f>IF(Transport!$H$4="Multi-unit Residential",Data!G1044,IF(Transport!$H$4="Education",Data!AO1044,IF(Transport!$H$4="Mixed-use Building",Z1047,Data!X1044)))</f>
        <v>0</v>
      </c>
      <c r="H1043">
        <f>IF(Transport!$H$4="Multi-unit Residential",Data!H1044,IF(Transport!$H$4="Education",Data!AP1044,IF(Transport!$H$4="Mixed-use Building",AA1047,Data!Y1044)))</f>
        <v>1</v>
      </c>
      <c r="I1043">
        <f>IF(Transport!$H$4="Multi-unit Residential",Data!I1044,IF(Transport!$H$4="Education",Data!AQ1044,IF(Transport!$H$4="Mixed-use Building",AB1047,Data!Z1044)))</f>
        <v>0</v>
      </c>
      <c r="J1043">
        <f>IF(Transport!$H$4="Multi-unit Residential",Data!J1044,IF(Transport!$H$4="Education",Data!AR1044,IF(Transport!$H$4="Mixed-use Building",AC1047,Data!AA1044)))</f>
        <v>0</v>
      </c>
      <c r="K1043">
        <f>IF(Transport!$H$4="Multi-unit Residential",Data!K1044,IF(Transport!$H$4="Education",Data!AS1044,IF(Transport!$H$4="Mixed-use Building",AD1047,Data!AB1044)))</f>
        <v>0</v>
      </c>
      <c r="L1043">
        <f>IF(Transport!$H$4="Multi-unit Residential",Data!L1044,IF(Transport!$H$4="Education",Data!AT1044,IF(Transport!$H$4="Mixed-use Building",AE1047,Data!AC1044)))</f>
        <v>0</v>
      </c>
      <c r="M1043">
        <f>IF(Transport!$H$4="Multi-unit Residential",Data!M1044,IF(Transport!$H$4="Education",Data!AU1044,IF(Transport!$H$4="Mixed-use Building",AF1047,Data!AD1044)))</f>
        <v>0.02</v>
      </c>
      <c r="N1043">
        <f>IF(Transport!$H$4="Multi-unit Residential",Data!N1044,IF(Transport!$H$4="Education",Data!AV1044,IF(Transport!$H$4="Mixed-use Building",AG1047,Data!AE1044)))</f>
        <v>2.5472687515446499</v>
      </c>
      <c r="O1043">
        <f>IF(Transport!$H$4="Multi-unit Residential",Data!O1044,IF(Transport!$H$4="Education",Data!AW1044,IF(Transport!$H$4="Mixed-use Building",AH1047,Data!AF1044)))</f>
        <v>178.0166461</v>
      </c>
      <c r="P1043">
        <f>IF(Transport!$H$4="Multi-unit Residential",Data!P1044,IF(Transport!$H$4="Education",Data!AX1044,IF(Transport!$H$4="Mixed-use Building",AI1047,Data!AG1044)))</f>
        <v>-38.657131219999997</v>
      </c>
    </row>
    <row r="1044" spans="1:16" x14ac:dyDescent="0.55000000000000004">
      <c r="A1044">
        <f>IF(Transport!$H$4="Multi-unit Residential",Data!A1045,IF(Transport!$H$4="Education",Data!AI1045,IF(Transport!$H$4="Mixed-use Building",T1048,Data!R1045)))</f>
        <v>206500</v>
      </c>
      <c r="B1044" t="str">
        <f>IF(Transport!$H$4="Multi-unit Residential",Data!B1045,IF(Transport!$H$4="Education",Data!AJ1045,IF(Transport!$H$4="Mixed-use Building",U1048,Data!S1045)))</f>
        <v>Centennial Crescent</v>
      </c>
      <c r="C1044" t="str">
        <f>IF(Transport!$H$4="Multi-unit Residential",Data!C1045,IF(Transport!$H$4="Education",Data!AK1045,IF(Transport!$H$4="Mixed-use Building",V1048,Data!T1045)))</f>
        <v>New Zealand</v>
      </c>
      <c r="D1044">
        <f>IF(Transport!$H$4="Multi-unit Residential",Data!D1045,IF(Transport!$H$4="Education",Data!AL1045,IF(Transport!$H$4="Mixed-use Building",W1048,Data!U1045)))</f>
        <v>0</v>
      </c>
      <c r="E1044">
        <f>IF(Transport!$H$4="Multi-unit Residential",Data!E1045,IF(Transport!$H$4="Education",Data!AM1045,IF(Transport!$H$4="Mixed-use Building",X1048,Data!V1045)))</f>
        <v>0</v>
      </c>
      <c r="F1044">
        <f>IF(Transport!$H$4="Multi-unit Residential",Data!F1045,IF(Transport!$H$4="Education",Data!AN1045,IF(Transport!$H$4="Mixed-use Building",Y1048,Data!W1045)))</f>
        <v>0</v>
      </c>
      <c r="G1044">
        <f>IF(Transport!$H$4="Multi-unit Residential",Data!G1045,IF(Transport!$H$4="Education",Data!AO1045,IF(Transport!$H$4="Mixed-use Building",Z1048,Data!X1045)))</f>
        <v>0</v>
      </c>
      <c r="H1044">
        <f>IF(Transport!$H$4="Multi-unit Residential",Data!H1045,IF(Transport!$H$4="Education",Data!AP1045,IF(Transport!$H$4="Mixed-use Building",AA1048,Data!Y1045)))</f>
        <v>1</v>
      </c>
      <c r="I1044">
        <f>IF(Transport!$H$4="Multi-unit Residential",Data!I1045,IF(Transport!$H$4="Education",Data!AQ1045,IF(Transport!$H$4="Mixed-use Building",AB1048,Data!Z1045)))</f>
        <v>0</v>
      </c>
      <c r="J1044">
        <f>IF(Transport!$H$4="Multi-unit Residential",Data!J1045,IF(Transport!$H$4="Education",Data!AR1045,IF(Transport!$H$4="Mixed-use Building",AC1048,Data!AA1045)))</f>
        <v>0</v>
      </c>
      <c r="K1044">
        <f>IF(Transport!$H$4="Multi-unit Residential",Data!K1045,IF(Transport!$H$4="Education",Data!AS1045,IF(Transport!$H$4="Mixed-use Building",AD1048,Data!AB1045)))</f>
        <v>0</v>
      </c>
      <c r="L1044">
        <f>IF(Transport!$H$4="Multi-unit Residential",Data!L1045,IF(Transport!$H$4="Education",Data!AT1045,IF(Transport!$H$4="Mixed-use Building",AE1048,Data!AC1045)))</f>
        <v>0</v>
      </c>
      <c r="M1044">
        <f>IF(Transport!$H$4="Multi-unit Residential",Data!M1045,IF(Transport!$H$4="Education",Data!AU1045,IF(Transport!$H$4="Mixed-use Building",AF1048,Data!AD1045)))</f>
        <v>0.02</v>
      </c>
      <c r="N1044">
        <f>IF(Transport!$H$4="Multi-unit Residential",Data!N1045,IF(Transport!$H$4="Education",Data!AV1045,IF(Transport!$H$4="Mixed-use Building",AG1048,Data!AE1045)))</f>
        <v>7.9763156263776303</v>
      </c>
      <c r="O1044">
        <f>IF(Transport!$H$4="Multi-unit Residential",Data!O1045,IF(Transport!$H$4="Education",Data!AW1045,IF(Transport!$H$4="Mixed-use Building",AH1048,Data!AF1045)))</f>
        <v>178.00942769999901</v>
      </c>
      <c r="P1044">
        <f>IF(Transport!$H$4="Multi-unit Residential",Data!P1045,IF(Transport!$H$4="Education",Data!AX1045,IF(Transport!$H$4="Mixed-use Building",AI1048,Data!AG1045)))</f>
        <v>-38.662826279999997</v>
      </c>
    </row>
    <row r="1045" spans="1:16" x14ac:dyDescent="0.55000000000000004">
      <c r="A1045">
        <f>IF(Transport!$H$4="Multi-unit Residential",Data!A1046,IF(Transport!$H$4="Education",Data!AI1046,IF(Transport!$H$4="Mixed-use Building",T1049,Data!R1046)))</f>
        <v>206600</v>
      </c>
      <c r="B1045" t="str">
        <f>IF(Transport!$H$4="Multi-unit Residential",Data!B1046,IF(Transport!$H$4="Education",Data!AJ1046,IF(Transport!$H$4="Mixed-use Building",U1049,Data!S1046)))</f>
        <v>Whataupoko East</v>
      </c>
      <c r="C1045" t="str">
        <f>IF(Transport!$H$4="Multi-unit Residential",Data!C1046,IF(Transport!$H$4="Education",Data!AK1046,IF(Transport!$H$4="Mixed-use Building",V1049,Data!T1046)))</f>
        <v>New Zealand</v>
      </c>
      <c r="D1045">
        <f>IF(Transport!$H$4="Multi-unit Residential",Data!D1046,IF(Transport!$H$4="Education",Data!AL1046,IF(Transport!$H$4="Mixed-use Building",W1049,Data!U1046)))</f>
        <v>0</v>
      </c>
      <c r="E1045">
        <f>IF(Transport!$H$4="Multi-unit Residential",Data!E1046,IF(Transport!$H$4="Education",Data!AM1046,IF(Transport!$H$4="Mixed-use Building",X1049,Data!V1046)))</f>
        <v>0</v>
      </c>
      <c r="F1045">
        <f>IF(Transport!$H$4="Multi-unit Residential",Data!F1046,IF(Transport!$H$4="Education",Data!AN1046,IF(Transport!$H$4="Mixed-use Building",Y1049,Data!W1046)))</f>
        <v>0</v>
      </c>
      <c r="G1045">
        <f>IF(Transport!$H$4="Multi-unit Residential",Data!G1046,IF(Transport!$H$4="Education",Data!AO1046,IF(Transport!$H$4="Mixed-use Building",Z1049,Data!X1046)))</f>
        <v>0</v>
      </c>
      <c r="H1045">
        <f>IF(Transport!$H$4="Multi-unit Residential",Data!H1046,IF(Transport!$H$4="Education",Data!AP1046,IF(Transport!$H$4="Mixed-use Building",AA1049,Data!Y1046)))</f>
        <v>1</v>
      </c>
      <c r="I1045">
        <f>IF(Transport!$H$4="Multi-unit Residential",Data!I1046,IF(Transport!$H$4="Education",Data!AQ1046,IF(Transport!$H$4="Mixed-use Building",AB1049,Data!Z1046)))</f>
        <v>0</v>
      </c>
      <c r="J1045">
        <f>IF(Transport!$H$4="Multi-unit Residential",Data!J1046,IF(Transport!$H$4="Education",Data!AR1046,IF(Transport!$H$4="Mixed-use Building",AC1049,Data!AA1046)))</f>
        <v>0</v>
      </c>
      <c r="K1045">
        <f>IF(Transport!$H$4="Multi-unit Residential",Data!K1046,IF(Transport!$H$4="Education",Data!AS1046,IF(Transport!$H$4="Mixed-use Building",AD1049,Data!AB1046)))</f>
        <v>0</v>
      </c>
      <c r="L1045">
        <f>IF(Transport!$H$4="Multi-unit Residential",Data!L1046,IF(Transport!$H$4="Education",Data!AT1046,IF(Transport!$H$4="Mixed-use Building",AE1049,Data!AC1046)))</f>
        <v>0</v>
      </c>
      <c r="M1045">
        <f>IF(Transport!$H$4="Multi-unit Residential",Data!M1046,IF(Transport!$H$4="Education",Data!AU1046,IF(Transport!$H$4="Mixed-use Building",AF1049,Data!AD1046)))</f>
        <v>0.02</v>
      </c>
      <c r="N1045">
        <f>IF(Transport!$H$4="Multi-unit Residential",Data!N1046,IF(Transport!$H$4="Education",Data!AV1046,IF(Transport!$H$4="Mixed-use Building",AG1049,Data!AE1046)))</f>
        <v>0.910303673740958</v>
      </c>
      <c r="O1045">
        <f>IF(Transport!$H$4="Multi-unit Residential",Data!O1046,IF(Transport!$H$4="Education",Data!AW1046,IF(Transport!$H$4="Mixed-use Building",AH1049,Data!AF1046)))</f>
        <v>178.0384273</v>
      </c>
      <c r="P1045">
        <f>IF(Transport!$H$4="Multi-unit Residential",Data!P1046,IF(Transport!$H$4="Education",Data!AX1046,IF(Transport!$H$4="Mixed-use Building",AI1049,Data!AG1046)))</f>
        <v>-38.654317399999996</v>
      </c>
    </row>
    <row r="1046" spans="1:16" x14ac:dyDescent="0.55000000000000004">
      <c r="A1046">
        <f>IF(Transport!$H$4="Multi-unit Residential",Data!A1047,IF(Transport!$H$4="Education",Data!AI1047,IF(Transport!$H$4="Mixed-use Building",T1050,Data!R1047)))</f>
        <v>206700</v>
      </c>
      <c r="B1046" t="str">
        <f>IF(Transport!$H$4="Multi-unit Residential",Data!B1047,IF(Transport!$H$4="Education",Data!AJ1047,IF(Transport!$H$4="Mixed-use Building",U1050,Data!S1047)))</f>
        <v>Whataupoko West</v>
      </c>
      <c r="C1046" t="str">
        <f>IF(Transport!$H$4="Multi-unit Residential",Data!C1047,IF(Transport!$H$4="Education",Data!AK1047,IF(Transport!$H$4="Mixed-use Building",V1050,Data!T1047)))</f>
        <v>New Zealand</v>
      </c>
      <c r="D1046">
        <f>IF(Transport!$H$4="Multi-unit Residential",Data!D1047,IF(Transport!$H$4="Education",Data!AL1047,IF(Transport!$H$4="Mixed-use Building",W1050,Data!U1047)))</f>
        <v>0</v>
      </c>
      <c r="E1046">
        <f>IF(Transport!$H$4="Multi-unit Residential",Data!E1047,IF(Transport!$H$4="Education",Data!AM1047,IF(Transport!$H$4="Mixed-use Building",X1050,Data!V1047)))</f>
        <v>0</v>
      </c>
      <c r="F1046">
        <f>IF(Transport!$H$4="Multi-unit Residential",Data!F1047,IF(Transport!$H$4="Education",Data!AN1047,IF(Transport!$H$4="Mixed-use Building",Y1050,Data!W1047)))</f>
        <v>0</v>
      </c>
      <c r="G1046">
        <f>IF(Transport!$H$4="Multi-unit Residential",Data!G1047,IF(Transport!$H$4="Education",Data!AO1047,IF(Transport!$H$4="Mixed-use Building",Z1050,Data!X1047)))</f>
        <v>0</v>
      </c>
      <c r="H1046">
        <f>IF(Transport!$H$4="Multi-unit Residential",Data!H1047,IF(Transport!$H$4="Education",Data!AP1047,IF(Transport!$H$4="Mixed-use Building",AA1050,Data!Y1047)))</f>
        <v>0.94</v>
      </c>
      <c r="I1046">
        <f>IF(Transport!$H$4="Multi-unit Residential",Data!I1047,IF(Transport!$H$4="Education",Data!AQ1047,IF(Transport!$H$4="Mixed-use Building",AB1050,Data!Z1047)))</f>
        <v>0.01</v>
      </c>
      <c r="J1046">
        <f>IF(Transport!$H$4="Multi-unit Residential",Data!J1047,IF(Transport!$H$4="Education",Data!AR1047,IF(Transport!$H$4="Mixed-use Building",AC1050,Data!AA1047)))</f>
        <v>0</v>
      </c>
      <c r="K1046">
        <f>IF(Transport!$H$4="Multi-unit Residential",Data!K1047,IF(Transport!$H$4="Education",Data!AS1047,IF(Transport!$H$4="Mixed-use Building",AD1050,Data!AB1047)))</f>
        <v>0.01</v>
      </c>
      <c r="L1046">
        <f>IF(Transport!$H$4="Multi-unit Residential",Data!L1047,IF(Transport!$H$4="Education",Data!AT1047,IF(Transport!$H$4="Mixed-use Building",AE1050,Data!AC1047)))</f>
        <v>0.04</v>
      </c>
      <c r="M1046">
        <f>IF(Transport!$H$4="Multi-unit Residential",Data!M1047,IF(Transport!$H$4="Education",Data!AU1047,IF(Transport!$H$4="Mixed-use Building",AF1050,Data!AD1047)))</f>
        <v>0.02</v>
      </c>
      <c r="N1046">
        <f>IF(Transport!$H$4="Multi-unit Residential",Data!N1047,IF(Transport!$H$4="Education",Data!AV1047,IF(Transport!$H$4="Mixed-use Building",AG1050,Data!AE1047)))</f>
        <v>4.6938730112301998</v>
      </c>
      <c r="O1046">
        <f>IF(Transport!$H$4="Multi-unit Residential",Data!O1047,IF(Transport!$H$4="Education",Data!AW1047,IF(Transport!$H$4="Mixed-use Building",AH1050,Data!AF1047)))</f>
        <v>178.02898269999901</v>
      </c>
      <c r="P1046">
        <f>IF(Transport!$H$4="Multi-unit Residential",Data!P1047,IF(Transport!$H$4="Education",Data!AX1047,IF(Transport!$H$4="Mixed-use Building",AI1050,Data!AG1047)))</f>
        <v>-38.658379760000003</v>
      </c>
    </row>
    <row r="1047" spans="1:16" x14ac:dyDescent="0.55000000000000004">
      <c r="A1047">
        <f>IF(Transport!$H$4="Multi-unit Residential",Data!A1048,IF(Transport!$H$4="Education",Data!AI1048,IF(Transport!$H$4="Mixed-use Building",T1051,Data!R1048)))</f>
        <v>206800</v>
      </c>
      <c r="B1047" t="str">
        <f>IF(Transport!$H$4="Multi-unit Residential",Data!B1048,IF(Transport!$H$4="Education",Data!AJ1048,IF(Transport!$H$4="Mixed-use Building",U1051,Data!S1048)))</f>
        <v>Gisborne Central</v>
      </c>
      <c r="C1047" t="str">
        <f>IF(Transport!$H$4="Multi-unit Residential",Data!C1048,IF(Transport!$H$4="Education",Data!AK1048,IF(Transport!$H$4="Mixed-use Building",V1051,Data!T1048)))</f>
        <v>New Zealand</v>
      </c>
      <c r="D1047">
        <f>IF(Transport!$H$4="Multi-unit Residential",Data!D1048,IF(Transport!$H$4="Education",Data!AL1048,IF(Transport!$H$4="Mixed-use Building",W1051,Data!U1048)))</f>
        <v>0</v>
      </c>
      <c r="E1047">
        <f>IF(Transport!$H$4="Multi-unit Residential",Data!E1048,IF(Transport!$H$4="Education",Data!AM1048,IF(Transport!$H$4="Mixed-use Building",X1051,Data!V1048)))</f>
        <v>0</v>
      </c>
      <c r="F1047">
        <f>IF(Transport!$H$4="Multi-unit Residential",Data!F1048,IF(Transport!$H$4="Education",Data!AN1048,IF(Transport!$H$4="Mixed-use Building",Y1051,Data!W1048)))</f>
        <v>0</v>
      </c>
      <c r="G1047">
        <f>IF(Transport!$H$4="Multi-unit Residential",Data!G1048,IF(Transport!$H$4="Education",Data!AO1048,IF(Transport!$H$4="Mixed-use Building",Z1051,Data!X1048)))</f>
        <v>0</v>
      </c>
      <c r="H1047">
        <f>IF(Transport!$H$4="Multi-unit Residential",Data!H1048,IF(Transport!$H$4="Education",Data!AP1048,IF(Transport!$H$4="Mixed-use Building",AA1051,Data!Y1048)))</f>
        <v>0.87</v>
      </c>
      <c r="I1047">
        <f>IF(Transport!$H$4="Multi-unit Residential",Data!I1048,IF(Transport!$H$4="Education",Data!AQ1048,IF(Transport!$H$4="Mixed-use Building",AB1051,Data!Z1048)))</f>
        <v>0.05</v>
      </c>
      <c r="J1047">
        <f>IF(Transport!$H$4="Multi-unit Residential",Data!J1048,IF(Transport!$H$4="Education",Data!AR1048,IF(Transport!$H$4="Mixed-use Building",AC1051,Data!AA1048)))</f>
        <v>0</v>
      </c>
      <c r="K1047">
        <f>IF(Transport!$H$4="Multi-unit Residential",Data!K1048,IF(Transport!$H$4="Education",Data!AS1048,IF(Transport!$H$4="Mixed-use Building",AD1051,Data!AB1048)))</f>
        <v>0.03</v>
      </c>
      <c r="L1047">
        <f>IF(Transport!$H$4="Multi-unit Residential",Data!L1048,IF(Transport!$H$4="Education",Data!AT1048,IF(Transport!$H$4="Mixed-use Building",AE1051,Data!AC1048)))</f>
        <v>0.05</v>
      </c>
      <c r="M1047">
        <f>IF(Transport!$H$4="Multi-unit Residential",Data!M1048,IF(Transport!$H$4="Education",Data!AU1048,IF(Transport!$H$4="Mixed-use Building",AF1051,Data!AD1048)))</f>
        <v>0.02</v>
      </c>
      <c r="N1047">
        <f>IF(Transport!$H$4="Multi-unit Residential",Data!N1048,IF(Transport!$H$4="Education",Data!AV1048,IF(Transport!$H$4="Mixed-use Building",AG1051,Data!AE1048)))</f>
        <v>5.5416768830806902</v>
      </c>
      <c r="O1047">
        <f>IF(Transport!$H$4="Multi-unit Residential",Data!O1048,IF(Transport!$H$4="Education",Data!AW1048,IF(Transport!$H$4="Mixed-use Building",AH1051,Data!AF1048)))</f>
        <v>178.02299309999901</v>
      </c>
      <c r="P1047">
        <f>IF(Transport!$H$4="Multi-unit Residential",Data!P1048,IF(Transport!$H$4="Education",Data!AX1048,IF(Transport!$H$4="Mixed-use Building",AI1051,Data!AG1048)))</f>
        <v>-38.667782369999998</v>
      </c>
    </row>
    <row r="1048" spans="1:16" x14ac:dyDescent="0.55000000000000004">
      <c r="A1048">
        <f>IF(Transport!$H$4="Multi-unit Residential",Data!A1049,IF(Transport!$H$4="Education",Data!AI1049,IF(Transport!$H$4="Mixed-use Building",T1052,Data!R1049)))</f>
        <v>206900</v>
      </c>
      <c r="B1048" t="str">
        <f>IF(Transport!$H$4="Multi-unit Residential",Data!B1049,IF(Transport!$H$4="Education",Data!AJ1049,IF(Transport!$H$4="Mixed-use Building",U1052,Data!S1049)))</f>
        <v>Kaiti North</v>
      </c>
      <c r="C1048" t="str">
        <f>IF(Transport!$H$4="Multi-unit Residential",Data!C1049,IF(Transport!$H$4="Education",Data!AK1049,IF(Transport!$H$4="Mixed-use Building",V1052,Data!T1049)))</f>
        <v>New Zealand</v>
      </c>
      <c r="D1048">
        <f>IF(Transport!$H$4="Multi-unit Residential",Data!D1049,IF(Transport!$H$4="Education",Data!AL1049,IF(Transport!$H$4="Mixed-use Building",W1052,Data!U1049)))</f>
        <v>0</v>
      </c>
      <c r="E1048">
        <f>IF(Transport!$H$4="Multi-unit Residential",Data!E1049,IF(Transport!$H$4="Education",Data!AM1049,IF(Transport!$H$4="Mixed-use Building",X1052,Data!V1049)))</f>
        <v>0</v>
      </c>
      <c r="F1048">
        <f>IF(Transport!$H$4="Multi-unit Residential",Data!F1049,IF(Transport!$H$4="Education",Data!AN1049,IF(Transport!$H$4="Mixed-use Building",Y1052,Data!W1049)))</f>
        <v>0</v>
      </c>
      <c r="G1048">
        <f>IF(Transport!$H$4="Multi-unit Residential",Data!G1049,IF(Transport!$H$4="Education",Data!AO1049,IF(Transport!$H$4="Mixed-use Building",Z1052,Data!X1049)))</f>
        <v>0</v>
      </c>
      <c r="H1048">
        <f>IF(Transport!$H$4="Multi-unit Residential",Data!H1049,IF(Transport!$H$4="Education",Data!AP1049,IF(Transport!$H$4="Mixed-use Building",AA1052,Data!Y1049)))</f>
        <v>0.97</v>
      </c>
      <c r="I1048">
        <f>IF(Transport!$H$4="Multi-unit Residential",Data!I1049,IF(Transport!$H$4="Education",Data!AQ1049,IF(Transport!$H$4="Mixed-use Building",AB1052,Data!Z1049)))</f>
        <v>0</v>
      </c>
      <c r="J1048">
        <f>IF(Transport!$H$4="Multi-unit Residential",Data!J1049,IF(Transport!$H$4="Education",Data!AR1049,IF(Transport!$H$4="Mixed-use Building",AC1052,Data!AA1049)))</f>
        <v>0</v>
      </c>
      <c r="K1048">
        <f>IF(Transport!$H$4="Multi-unit Residential",Data!K1049,IF(Transport!$H$4="Education",Data!AS1049,IF(Transport!$H$4="Mixed-use Building",AD1052,Data!AB1049)))</f>
        <v>0</v>
      </c>
      <c r="L1048">
        <f>IF(Transport!$H$4="Multi-unit Residential",Data!L1049,IF(Transport!$H$4="Education",Data!AT1049,IF(Transport!$H$4="Mixed-use Building",AE1052,Data!AC1049)))</f>
        <v>0.03</v>
      </c>
      <c r="M1048">
        <f>IF(Transport!$H$4="Multi-unit Residential",Data!M1049,IF(Transport!$H$4="Education",Data!AU1049,IF(Transport!$H$4="Mixed-use Building",AF1052,Data!AD1049)))</f>
        <v>0.02</v>
      </c>
      <c r="N1048">
        <f>IF(Transport!$H$4="Multi-unit Residential",Data!N1049,IF(Transport!$H$4="Education",Data!AV1049,IF(Transport!$H$4="Mixed-use Building",AG1052,Data!AE1049)))</f>
        <v>3.0307666546484802</v>
      </c>
      <c r="O1048">
        <f>IF(Transport!$H$4="Multi-unit Residential",Data!O1049,IF(Transport!$H$4="Education",Data!AW1049,IF(Transport!$H$4="Mixed-use Building",AH1052,Data!AF1049)))</f>
        <v>178.0432801</v>
      </c>
      <c r="P1048">
        <f>IF(Transport!$H$4="Multi-unit Residential",Data!P1049,IF(Transport!$H$4="Education",Data!AX1049,IF(Transport!$H$4="Mixed-use Building",AI1052,Data!AG1049)))</f>
        <v>-38.665873910000002</v>
      </c>
    </row>
    <row r="1049" spans="1:16" x14ac:dyDescent="0.55000000000000004">
      <c r="A1049">
        <f>IF(Transport!$H$4="Multi-unit Residential",Data!A1050,IF(Transport!$H$4="Education",Data!AI1050,IF(Transport!$H$4="Mixed-use Building",T1053,Data!R1050)))</f>
        <v>207000</v>
      </c>
      <c r="B1049" t="str">
        <f>IF(Transport!$H$4="Multi-unit Residential",Data!B1050,IF(Transport!$H$4="Education",Data!AJ1050,IF(Transport!$H$4="Mixed-use Building",U1053,Data!S1050)))</f>
        <v>Kaiti South</v>
      </c>
      <c r="C1049" t="str">
        <f>IF(Transport!$H$4="Multi-unit Residential",Data!C1050,IF(Transport!$H$4="Education",Data!AK1050,IF(Transport!$H$4="Mixed-use Building",V1053,Data!T1050)))</f>
        <v>New Zealand</v>
      </c>
      <c r="D1049">
        <f>IF(Transport!$H$4="Multi-unit Residential",Data!D1050,IF(Transport!$H$4="Education",Data!AL1050,IF(Transport!$H$4="Mixed-use Building",W1053,Data!U1050)))</f>
        <v>0</v>
      </c>
      <c r="E1049">
        <f>IF(Transport!$H$4="Multi-unit Residential",Data!E1050,IF(Transport!$H$4="Education",Data!AM1050,IF(Transport!$H$4="Mixed-use Building",X1053,Data!V1050)))</f>
        <v>0</v>
      </c>
      <c r="F1049">
        <f>IF(Transport!$H$4="Multi-unit Residential",Data!F1050,IF(Transport!$H$4="Education",Data!AN1050,IF(Transport!$H$4="Mixed-use Building",Y1053,Data!W1050)))</f>
        <v>0</v>
      </c>
      <c r="G1049">
        <f>IF(Transport!$H$4="Multi-unit Residential",Data!G1050,IF(Transport!$H$4="Education",Data!AO1050,IF(Transport!$H$4="Mixed-use Building",Z1053,Data!X1050)))</f>
        <v>0</v>
      </c>
      <c r="H1049">
        <f>IF(Transport!$H$4="Multi-unit Residential",Data!H1050,IF(Transport!$H$4="Education",Data!AP1050,IF(Transport!$H$4="Mixed-use Building",AA1053,Data!Y1050)))</f>
        <v>1</v>
      </c>
      <c r="I1049">
        <f>IF(Transport!$H$4="Multi-unit Residential",Data!I1050,IF(Transport!$H$4="Education",Data!AQ1050,IF(Transport!$H$4="Mixed-use Building",AB1053,Data!Z1050)))</f>
        <v>0</v>
      </c>
      <c r="J1049">
        <f>IF(Transport!$H$4="Multi-unit Residential",Data!J1050,IF(Transport!$H$4="Education",Data!AR1050,IF(Transport!$H$4="Mixed-use Building",AC1053,Data!AA1050)))</f>
        <v>0</v>
      </c>
      <c r="K1049">
        <f>IF(Transport!$H$4="Multi-unit Residential",Data!K1050,IF(Transport!$H$4="Education",Data!AS1050,IF(Transport!$H$4="Mixed-use Building",AD1053,Data!AB1050)))</f>
        <v>0</v>
      </c>
      <c r="L1049">
        <f>IF(Transport!$H$4="Multi-unit Residential",Data!L1050,IF(Transport!$H$4="Education",Data!AT1050,IF(Transport!$H$4="Mixed-use Building",AE1053,Data!AC1050)))</f>
        <v>0</v>
      </c>
      <c r="M1049">
        <f>IF(Transport!$H$4="Multi-unit Residential",Data!M1050,IF(Transport!$H$4="Education",Data!AU1050,IF(Transport!$H$4="Mixed-use Building",AF1053,Data!AD1050)))</f>
        <v>0.02</v>
      </c>
      <c r="N1049">
        <f>IF(Transport!$H$4="Multi-unit Residential",Data!N1050,IF(Transport!$H$4="Education",Data!AV1050,IF(Transport!$H$4="Mixed-use Building",AG1053,Data!AE1050)))</f>
        <v>3.3829986466299502</v>
      </c>
      <c r="O1049">
        <f>IF(Transport!$H$4="Multi-unit Residential",Data!O1050,IF(Transport!$H$4="Education",Data!AW1050,IF(Transport!$H$4="Mixed-use Building",AH1053,Data!AF1050)))</f>
        <v>178.03919529999999</v>
      </c>
      <c r="P1049">
        <f>IF(Transport!$H$4="Multi-unit Residential",Data!P1050,IF(Transport!$H$4="Education",Data!AX1050,IF(Transport!$H$4="Mixed-use Building",AI1053,Data!AG1050)))</f>
        <v>-38.679223010000001</v>
      </c>
    </row>
    <row r="1050" spans="1:16" x14ac:dyDescent="0.55000000000000004">
      <c r="A1050">
        <f>IF(Transport!$H$4="Multi-unit Residential",Data!A1051,IF(Transport!$H$4="Education",Data!AI1051,IF(Transport!$H$4="Mixed-use Building",T1054,Data!R1051)))</f>
        <v>207100</v>
      </c>
      <c r="B1050" t="str">
        <f>IF(Transport!$H$4="Multi-unit Residential",Data!B1051,IF(Transport!$H$4="Education",Data!AJ1051,IF(Transport!$H$4="Mixed-use Building",U1054,Data!S1051)))</f>
        <v>Outer Kaiti</v>
      </c>
      <c r="C1050" t="str">
        <f>IF(Transport!$H$4="Multi-unit Residential",Data!C1051,IF(Transport!$H$4="Education",Data!AK1051,IF(Transport!$H$4="Mixed-use Building",V1054,Data!T1051)))</f>
        <v>New Zealand</v>
      </c>
      <c r="D1050">
        <f>IF(Transport!$H$4="Multi-unit Residential",Data!D1051,IF(Transport!$H$4="Education",Data!AL1051,IF(Transport!$H$4="Mixed-use Building",W1054,Data!U1051)))</f>
        <v>0</v>
      </c>
      <c r="E1050">
        <f>IF(Transport!$H$4="Multi-unit Residential",Data!E1051,IF(Transport!$H$4="Education",Data!AM1051,IF(Transport!$H$4="Mixed-use Building",X1054,Data!V1051)))</f>
        <v>0</v>
      </c>
      <c r="F1050">
        <f>IF(Transport!$H$4="Multi-unit Residential",Data!F1051,IF(Transport!$H$4="Education",Data!AN1051,IF(Transport!$H$4="Mixed-use Building",Y1054,Data!W1051)))</f>
        <v>0</v>
      </c>
      <c r="G1050">
        <f>IF(Transport!$H$4="Multi-unit Residential",Data!G1051,IF(Transport!$H$4="Education",Data!AO1051,IF(Transport!$H$4="Mixed-use Building",Z1054,Data!X1051)))</f>
        <v>0</v>
      </c>
      <c r="H1050">
        <f>IF(Transport!$H$4="Multi-unit Residential",Data!H1051,IF(Transport!$H$4="Education",Data!AP1051,IF(Transport!$H$4="Mixed-use Building",AA1054,Data!Y1051)))</f>
        <v>1</v>
      </c>
      <c r="I1050">
        <f>IF(Transport!$H$4="Multi-unit Residential",Data!I1051,IF(Transport!$H$4="Education",Data!AQ1051,IF(Transport!$H$4="Mixed-use Building",AB1054,Data!Z1051)))</f>
        <v>0</v>
      </c>
      <c r="J1050">
        <f>IF(Transport!$H$4="Multi-unit Residential",Data!J1051,IF(Transport!$H$4="Education",Data!AR1051,IF(Transport!$H$4="Mixed-use Building",AC1054,Data!AA1051)))</f>
        <v>0</v>
      </c>
      <c r="K1050">
        <f>IF(Transport!$H$4="Multi-unit Residential",Data!K1051,IF(Transport!$H$4="Education",Data!AS1051,IF(Transport!$H$4="Mixed-use Building",AD1054,Data!AB1051)))</f>
        <v>0</v>
      </c>
      <c r="L1050">
        <f>IF(Transport!$H$4="Multi-unit Residential",Data!L1051,IF(Transport!$H$4="Education",Data!AT1051,IF(Transport!$H$4="Mixed-use Building",AE1054,Data!AC1051)))</f>
        <v>0</v>
      </c>
      <c r="M1050">
        <f>IF(Transport!$H$4="Multi-unit Residential",Data!M1051,IF(Transport!$H$4="Education",Data!AU1051,IF(Transport!$H$4="Mixed-use Building",AF1054,Data!AD1051)))</f>
        <v>0.02</v>
      </c>
      <c r="N1050">
        <f>IF(Transport!$H$4="Multi-unit Residential",Data!N1051,IF(Transport!$H$4="Education",Data!AV1051,IF(Transport!$H$4="Mixed-use Building",AG1054,Data!AE1051)))</f>
        <v>0.44202787349761202</v>
      </c>
      <c r="O1050">
        <f>IF(Transport!$H$4="Multi-unit Residential",Data!O1051,IF(Transport!$H$4="Education",Data!AW1051,IF(Transport!$H$4="Mixed-use Building",AH1054,Data!AF1051)))</f>
        <v>178.056555</v>
      </c>
      <c r="P1050">
        <f>IF(Transport!$H$4="Multi-unit Residential",Data!P1051,IF(Transport!$H$4="Education",Data!AX1051,IF(Transport!$H$4="Mixed-use Building",AI1054,Data!AG1051)))</f>
        <v>-38.669399830000003</v>
      </c>
    </row>
    <row r="1051" spans="1:16" x14ac:dyDescent="0.55000000000000004">
      <c r="A1051">
        <f>IF(Transport!$H$4="Multi-unit Residential",Data!A1052,IF(Transport!$H$4="Education",Data!AI1052,IF(Transport!$H$4="Mixed-use Building",T1055,Data!R1052)))</f>
        <v>207200</v>
      </c>
      <c r="B1051" t="str">
        <f>IF(Transport!$H$4="Multi-unit Residential",Data!B1052,IF(Transport!$H$4="Education",Data!AJ1052,IF(Transport!$H$4="Mixed-use Building",U1055,Data!S1052)))</f>
        <v>Tamarau</v>
      </c>
      <c r="C1051" t="str">
        <f>IF(Transport!$H$4="Multi-unit Residential",Data!C1052,IF(Transport!$H$4="Education",Data!AK1052,IF(Transport!$H$4="Mixed-use Building",V1055,Data!T1052)))</f>
        <v>New Zealand</v>
      </c>
      <c r="D1051">
        <f>IF(Transport!$H$4="Multi-unit Residential",Data!D1052,IF(Transport!$H$4="Education",Data!AL1052,IF(Transport!$H$4="Mixed-use Building",W1055,Data!U1052)))</f>
        <v>0</v>
      </c>
      <c r="E1051">
        <f>IF(Transport!$H$4="Multi-unit Residential",Data!E1052,IF(Transport!$H$4="Education",Data!AM1052,IF(Transport!$H$4="Mixed-use Building",X1055,Data!V1052)))</f>
        <v>0</v>
      </c>
      <c r="F1051">
        <f>IF(Transport!$H$4="Multi-unit Residential",Data!F1052,IF(Transport!$H$4="Education",Data!AN1052,IF(Transport!$H$4="Mixed-use Building",Y1055,Data!W1052)))</f>
        <v>0</v>
      </c>
      <c r="G1051">
        <f>IF(Transport!$H$4="Multi-unit Residential",Data!G1052,IF(Transport!$H$4="Education",Data!AO1052,IF(Transport!$H$4="Mixed-use Building",Z1055,Data!X1052)))</f>
        <v>0</v>
      </c>
      <c r="H1051">
        <f>IF(Transport!$H$4="Multi-unit Residential",Data!H1052,IF(Transport!$H$4="Education",Data!AP1052,IF(Transport!$H$4="Mixed-use Building",AA1055,Data!Y1052)))</f>
        <v>0.69</v>
      </c>
      <c r="I1051">
        <f>IF(Transport!$H$4="Multi-unit Residential",Data!I1052,IF(Transport!$H$4="Education",Data!AQ1052,IF(Transport!$H$4="Mixed-use Building",AB1055,Data!Z1052)))</f>
        <v>0.31</v>
      </c>
      <c r="J1051">
        <f>IF(Transport!$H$4="Multi-unit Residential",Data!J1052,IF(Transport!$H$4="Education",Data!AR1052,IF(Transport!$H$4="Mixed-use Building",AC1055,Data!AA1052)))</f>
        <v>0</v>
      </c>
      <c r="K1051">
        <f>IF(Transport!$H$4="Multi-unit Residential",Data!K1052,IF(Transport!$H$4="Education",Data!AS1052,IF(Transport!$H$4="Mixed-use Building",AD1055,Data!AB1052)))</f>
        <v>0</v>
      </c>
      <c r="L1051">
        <f>IF(Transport!$H$4="Multi-unit Residential",Data!L1052,IF(Transport!$H$4="Education",Data!AT1052,IF(Transport!$H$4="Mixed-use Building",AE1055,Data!AC1052)))</f>
        <v>0</v>
      </c>
      <c r="M1051">
        <f>IF(Transport!$H$4="Multi-unit Residential",Data!M1052,IF(Transport!$H$4="Education",Data!AU1052,IF(Transport!$H$4="Mixed-use Building",AF1055,Data!AD1052)))</f>
        <v>0.02</v>
      </c>
      <c r="N1051">
        <f>IF(Transport!$H$4="Multi-unit Residential",Data!N1052,IF(Transport!$H$4="Education",Data!AV1052,IF(Transport!$H$4="Mixed-use Building",AG1055,Data!AE1052)))</f>
        <v>0.99879395960091599</v>
      </c>
      <c r="O1051">
        <f>IF(Transport!$H$4="Multi-unit Residential",Data!O1052,IF(Transport!$H$4="Education",Data!AW1052,IF(Transport!$H$4="Mixed-use Building",AH1055,Data!AF1052)))</f>
        <v>178.05343959999999</v>
      </c>
      <c r="P1051">
        <f>IF(Transport!$H$4="Multi-unit Residential",Data!P1052,IF(Transport!$H$4="Education",Data!AX1052,IF(Transport!$H$4="Mixed-use Building",AI1055,Data!AG1052)))</f>
        <v>-38.67903252</v>
      </c>
    </row>
    <row r="1052" spans="1:16" x14ac:dyDescent="0.55000000000000004">
      <c r="A1052">
        <f>IF(Transport!$H$4="Multi-unit Residential",Data!A1053,IF(Transport!$H$4="Education",Data!AI1053,IF(Transport!$H$4="Mixed-use Building",T1056,Data!R1053)))</f>
        <v>207300</v>
      </c>
      <c r="B1052" t="str">
        <f>IF(Transport!$H$4="Multi-unit Residential",Data!B1053,IF(Transport!$H$4="Education",Data!AJ1053,IF(Transport!$H$4="Mixed-use Building",U1056,Data!S1053)))</f>
        <v>Wainui-Okitu</v>
      </c>
      <c r="C1052" t="str">
        <f>IF(Transport!$H$4="Multi-unit Residential",Data!C1053,IF(Transport!$H$4="Education",Data!AK1053,IF(Transport!$H$4="Mixed-use Building",V1056,Data!T1053)))</f>
        <v>New Zealand</v>
      </c>
      <c r="D1052">
        <f>IF(Transport!$H$4="Multi-unit Residential",Data!D1053,IF(Transport!$H$4="Education",Data!AL1053,IF(Transport!$H$4="Mixed-use Building",W1056,Data!U1053)))</f>
        <v>0</v>
      </c>
      <c r="E1052">
        <f>IF(Transport!$H$4="Multi-unit Residential",Data!E1053,IF(Transport!$H$4="Education",Data!AM1053,IF(Transport!$H$4="Mixed-use Building",X1056,Data!V1053)))</f>
        <v>0</v>
      </c>
      <c r="F1052">
        <f>IF(Transport!$H$4="Multi-unit Residential",Data!F1053,IF(Transport!$H$4="Education",Data!AN1053,IF(Transport!$H$4="Mixed-use Building",Y1056,Data!W1053)))</f>
        <v>0</v>
      </c>
      <c r="G1052">
        <f>IF(Transport!$H$4="Multi-unit Residential",Data!G1053,IF(Transport!$H$4="Education",Data!AO1053,IF(Transport!$H$4="Mixed-use Building",Z1056,Data!X1053)))</f>
        <v>0</v>
      </c>
      <c r="H1052">
        <f>IF(Transport!$H$4="Multi-unit Residential",Data!H1053,IF(Transport!$H$4="Education",Data!AP1053,IF(Transport!$H$4="Mixed-use Building",AA1056,Data!Y1053)))</f>
        <v>0.84</v>
      </c>
      <c r="I1052">
        <f>IF(Transport!$H$4="Multi-unit Residential",Data!I1053,IF(Transport!$H$4="Education",Data!AQ1053,IF(Transport!$H$4="Mixed-use Building",AB1056,Data!Z1053)))</f>
        <v>0</v>
      </c>
      <c r="J1052">
        <f>IF(Transport!$H$4="Multi-unit Residential",Data!J1053,IF(Transport!$H$4="Education",Data!AR1053,IF(Transport!$H$4="Mixed-use Building",AC1056,Data!AA1053)))</f>
        <v>0</v>
      </c>
      <c r="K1052">
        <f>IF(Transport!$H$4="Multi-unit Residential",Data!K1053,IF(Transport!$H$4="Education",Data!AS1053,IF(Transport!$H$4="Mixed-use Building",AD1056,Data!AB1053)))</f>
        <v>0</v>
      </c>
      <c r="L1052">
        <f>IF(Transport!$H$4="Multi-unit Residential",Data!L1053,IF(Transport!$H$4="Education",Data!AT1053,IF(Transport!$H$4="Mixed-use Building",AE1056,Data!AC1053)))</f>
        <v>0.16</v>
      </c>
      <c r="M1052">
        <f>IF(Transport!$H$4="Multi-unit Residential",Data!M1053,IF(Transport!$H$4="Education",Data!AU1053,IF(Transport!$H$4="Mixed-use Building",AF1056,Data!AD1053)))</f>
        <v>0.02</v>
      </c>
      <c r="N1052">
        <f>IF(Transport!$H$4="Multi-unit Residential",Data!N1053,IF(Transport!$H$4="Education",Data!AV1053,IF(Transport!$H$4="Mixed-use Building",AG1056,Data!AE1053)))</f>
        <v>1.0347582395175301</v>
      </c>
      <c r="O1052">
        <f>IF(Transport!$H$4="Multi-unit Residential",Data!O1053,IF(Transport!$H$4="Education",Data!AW1053,IF(Transport!$H$4="Mixed-use Building",AH1056,Data!AF1053)))</f>
        <v>178.0698826</v>
      </c>
      <c r="P1052">
        <f>IF(Transport!$H$4="Multi-unit Residential",Data!P1053,IF(Transport!$H$4="Education",Data!AX1053,IF(Transport!$H$4="Mixed-use Building",AI1056,Data!AG1053)))</f>
        <v>-38.685905320000003</v>
      </c>
    </row>
    <row r="1053" spans="1:16" x14ac:dyDescent="0.55000000000000004">
      <c r="A1053">
        <f>IF(Transport!$H$4="Multi-unit Residential",Data!A1054,IF(Transport!$H$4="Education",Data!AI1054,IF(Transport!$H$4="Mixed-use Building",T1057,Data!R1054)))</f>
        <v>207400</v>
      </c>
      <c r="B1053" t="str">
        <f>IF(Transport!$H$4="Multi-unit Residential",Data!B1054,IF(Transport!$H$4="Education",Data!AJ1054,IF(Transport!$H$4="Mixed-use Building",U1057,Data!S1054)))</f>
        <v>Maungataniwha-Raupunga</v>
      </c>
      <c r="C1053" t="str">
        <f>IF(Transport!$H$4="Multi-unit Residential",Data!C1054,IF(Transport!$H$4="Education",Data!AK1054,IF(Transport!$H$4="Mixed-use Building",V1057,Data!T1054)))</f>
        <v>New Zealand</v>
      </c>
      <c r="D1053">
        <f>IF(Transport!$H$4="Multi-unit Residential",Data!D1054,IF(Transport!$H$4="Education",Data!AL1054,IF(Transport!$H$4="Mixed-use Building",W1057,Data!U1054)))</f>
        <v>0</v>
      </c>
      <c r="E1053">
        <f>IF(Transport!$H$4="Multi-unit Residential",Data!E1054,IF(Transport!$H$4="Education",Data!AM1054,IF(Transport!$H$4="Mixed-use Building",X1057,Data!V1054)))</f>
        <v>0</v>
      </c>
      <c r="F1053">
        <f>IF(Transport!$H$4="Multi-unit Residential",Data!F1054,IF(Transport!$H$4="Education",Data!AN1054,IF(Transport!$H$4="Mixed-use Building",Y1057,Data!W1054)))</f>
        <v>0</v>
      </c>
      <c r="G1053">
        <f>IF(Transport!$H$4="Multi-unit Residential",Data!G1054,IF(Transport!$H$4="Education",Data!AO1054,IF(Transport!$H$4="Mixed-use Building",Z1057,Data!X1054)))</f>
        <v>0</v>
      </c>
      <c r="H1053">
        <f>IF(Transport!$H$4="Multi-unit Residential",Data!H1054,IF(Transport!$H$4="Education",Data!AP1054,IF(Transport!$H$4="Mixed-use Building",AA1057,Data!Y1054)))</f>
        <v>0.74</v>
      </c>
      <c r="I1053">
        <f>IF(Transport!$H$4="Multi-unit Residential",Data!I1054,IF(Transport!$H$4="Education",Data!AQ1054,IF(Transport!$H$4="Mixed-use Building",AB1057,Data!Z1054)))</f>
        <v>0.19</v>
      </c>
      <c r="J1053">
        <f>IF(Transport!$H$4="Multi-unit Residential",Data!J1054,IF(Transport!$H$4="Education",Data!AR1054,IF(Transport!$H$4="Mixed-use Building",AC1057,Data!AA1054)))</f>
        <v>0</v>
      </c>
      <c r="K1053">
        <f>IF(Transport!$H$4="Multi-unit Residential",Data!K1054,IF(Transport!$H$4="Education",Data!AS1054,IF(Transport!$H$4="Mixed-use Building",AD1057,Data!AB1054)))</f>
        <v>0</v>
      </c>
      <c r="L1053">
        <f>IF(Transport!$H$4="Multi-unit Residential",Data!L1054,IF(Transport!$H$4="Education",Data!AT1054,IF(Transport!$H$4="Mixed-use Building",AE1057,Data!AC1054)))</f>
        <v>7.0000000000000007E-2</v>
      </c>
      <c r="M1053">
        <f>IF(Transport!$H$4="Multi-unit Residential",Data!M1054,IF(Transport!$H$4="Education",Data!AU1054,IF(Transport!$H$4="Mixed-use Building",AF1057,Data!AD1054)))</f>
        <v>0.02</v>
      </c>
      <c r="N1053">
        <f>IF(Transport!$H$4="Multi-unit Residential",Data!N1054,IF(Transport!$H$4="Education",Data!AV1054,IF(Transport!$H$4="Mixed-use Building",AG1057,Data!AE1054)))</f>
        <v>17.558258618092701</v>
      </c>
      <c r="O1053">
        <f>IF(Transport!$H$4="Multi-unit Residential",Data!O1054,IF(Transport!$H$4="Education",Data!AW1054,IF(Transport!$H$4="Mixed-use Building",AH1057,Data!AF1054)))</f>
        <v>177.0081935</v>
      </c>
      <c r="P1053">
        <f>IF(Transport!$H$4="Multi-unit Residential",Data!P1054,IF(Transport!$H$4="Education",Data!AX1054,IF(Transport!$H$4="Mixed-use Building",AI1057,Data!AG1054)))</f>
        <v>-38.923250260000003</v>
      </c>
    </row>
    <row r="1054" spans="1:16" x14ac:dyDescent="0.55000000000000004">
      <c r="A1054">
        <f>IF(Transport!$H$4="Multi-unit Residential",Data!A1055,IF(Transport!$H$4="Education",Data!AI1055,IF(Transport!$H$4="Mixed-use Building",T1058,Data!R1055)))</f>
        <v>207600</v>
      </c>
      <c r="B1054" t="str">
        <f>IF(Transport!$H$4="Multi-unit Residential",Data!B1055,IF(Transport!$H$4="Education",Data!AJ1055,IF(Transport!$H$4="Mixed-use Building",U1058,Data!S1055)))</f>
        <v>Frasertown-Ruakituri</v>
      </c>
      <c r="C1054" t="str">
        <f>IF(Transport!$H$4="Multi-unit Residential",Data!C1055,IF(Transport!$H$4="Education",Data!AK1055,IF(Transport!$H$4="Mixed-use Building",V1058,Data!T1055)))</f>
        <v>New Zealand</v>
      </c>
      <c r="D1054">
        <f>IF(Transport!$H$4="Multi-unit Residential",Data!D1055,IF(Transport!$H$4="Education",Data!AL1055,IF(Transport!$H$4="Mixed-use Building",W1058,Data!U1055)))</f>
        <v>0</v>
      </c>
      <c r="E1054">
        <f>IF(Transport!$H$4="Multi-unit Residential",Data!E1055,IF(Transport!$H$4="Education",Data!AM1055,IF(Transport!$H$4="Mixed-use Building",X1058,Data!V1055)))</f>
        <v>0</v>
      </c>
      <c r="F1054">
        <f>IF(Transport!$H$4="Multi-unit Residential",Data!F1055,IF(Transport!$H$4="Education",Data!AN1055,IF(Transport!$H$4="Mixed-use Building",Y1058,Data!W1055)))</f>
        <v>0</v>
      </c>
      <c r="G1054">
        <f>IF(Transport!$H$4="Multi-unit Residential",Data!G1055,IF(Transport!$H$4="Education",Data!AO1055,IF(Transport!$H$4="Mixed-use Building",Z1058,Data!X1055)))</f>
        <v>0</v>
      </c>
      <c r="H1054">
        <f>IF(Transport!$H$4="Multi-unit Residential",Data!H1055,IF(Transport!$H$4="Education",Data!AP1055,IF(Transport!$H$4="Mixed-use Building",AA1058,Data!Y1055)))</f>
        <v>1</v>
      </c>
      <c r="I1054">
        <f>IF(Transport!$H$4="Multi-unit Residential",Data!I1055,IF(Transport!$H$4="Education",Data!AQ1055,IF(Transport!$H$4="Mixed-use Building",AB1058,Data!Z1055)))</f>
        <v>0</v>
      </c>
      <c r="J1054">
        <f>IF(Transport!$H$4="Multi-unit Residential",Data!J1055,IF(Transport!$H$4="Education",Data!AR1055,IF(Transport!$H$4="Mixed-use Building",AC1058,Data!AA1055)))</f>
        <v>0</v>
      </c>
      <c r="K1054">
        <f>IF(Transport!$H$4="Multi-unit Residential",Data!K1055,IF(Transport!$H$4="Education",Data!AS1055,IF(Transport!$H$4="Mixed-use Building",AD1058,Data!AB1055)))</f>
        <v>0</v>
      </c>
      <c r="L1054">
        <f>IF(Transport!$H$4="Multi-unit Residential",Data!L1055,IF(Transport!$H$4="Education",Data!AT1055,IF(Transport!$H$4="Mixed-use Building",AE1058,Data!AC1055)))</f>
        <v>0</v>
      </c>
      <c r="M1054">
        <f>IF(Transport!$H$4="Multi-unit Residential",Data!M1055,IF(Transport!$H$4="Education",Data!AU1055,IF(Transport!$H$4="Mixed-use Building",AF1058,Data!AD1055)))</f>
        <v>0.02</v>
      </c>
      <c r="N1054">
        <f>IF(Transport!$H$4="Multi-unit Residential",Data!N1055,IF(Transport!$H$4="Education",Data!AV1055,IF(Transport!$H$4="Mixed-use Building",AG1058,Data!AE1055)))</f>
        <v>14.9103992805604</v>
      </c>
      <c r="O1054">
        <f>IF(Transport!$H$4="Multi-unit Residential",Data!O1055,IF(Transport!$H$4="Education",Data!AW1055,IF(Transport!$H$4="Mixed-use Building",AH1058,Data!AF1055)))</f>
        <v>177.34997240000001</v>
      </c>
      <c r="P1054">
        <f>IF(Transport!$H$4="Multi-unit Residential",Data!P1055,IF(Transport!$H$4="Education",Data!AX1055,IF(Transport!$H$4="Mixed-use Building",AI1058,Data!AG1055)))</f>
        <v>-38.795682110000001</v>
      </c>
    </row>
    <row r="1055" spans="1:16" x14ac:dyDescent="0.55000000000000004">
      <c r="A1055">
        <f>IF(Transport!$H$4="Multi-unit Residential",Data!A1056,IF(Transport!$H$4="Education",Data!AI1056,IF(Transport!$H$4="Mixed-use Building",T1059,Data!R1056)))</f>
        <v>207700</v>
      </c>
      <c r="B1055" t="str">
        <f>IF(Transport!$H$4="Multi-unit Residential",Data!B1056,IF(Transport!$H$4="Education",Data!AJ1056,IF(Transport!$H$4="Mixed-use Building",U1059,Data!S1056)))</f>
        <v>Whakaki</v>
      </c>
      <c r="C1055" t="str">
        <f>IF(Transport!$H$4="Multi-unit Residential",Data!C1056,IF(Transport!$H$4="Education",Data!AK1056,IF(Transport!$H$4="Mixed-use Building",V1059,Data!T1056)))</f>
        <v>New Zealand</v>
      </c>
      <c r="D1055">
        <f>IF(Transport!$H$4="Multi-unit Residential",Data!D1056,IF(Transport!$H$4="Education",Data!AL1056,IF(Transport!$H$4="Mixed-use Building",W1059,Data!U1056)))</f>
        <v>0</v>
      </c>
      <c r="E1055">
        <f>IF(Transport!$H$4="Multi-unit Residential",Data!E1056,IF(Transport!$H$4="Education",Data!AM1056,IF(Transport!$H$4="Mixed-use Building",X1059,Data!V1056)))</f>
        <v>0</v>
      </c>
      <c r="F1055">
        <f>IF(Transport!$H$4="Multi-unit Residential",Data!F1056,IF(Transport!$H$4="Education",Data!AN1056,IF(Transport!$H$4="Mixed-use Building",Y1059,Data!W1056)))</f>
        <v>0</v>
      </c>
      <c r="G1055">
        <f>IF(Transport!$H$4="Multi-unit Residential",Data!G1056,IF(Transport!$H$4="Education",Data!AO1056,IF(Transport!$H$4="Mixed-use Building",Z1059,Data!X1056)))</f>
        <v>0</v>
      </c>
      <c r="H1055">
        <f>IF(Transport!$H$4="Multi-unit Residential",Data!H1056,IF(Transport!$H$4="Education",Data!AP1056,IF(Transport!$H$4="Mixed-use Building",AA1059,Data!Y1056)))</f>
        <v>0.78</v>
      </c>
      <c r="I1055">
        <f>IF(Transport!$H$4="Multi-unit Residential",Data!I1056,IF(Transport!$H$4="Education",Data!AQ1056,IF(Transport!$H$4="Mixed-use Building",AB1059,Data!Z1056)))</f>
        <v>0.22</v>
      </c>
      <c r="J1055">
        <f>IF(Transport!$H$4="Multi-unit Residential",Data!J1056,IF(Transport!$H$4="Education",Data!AR1056,IF(Transport!$H$4="Mixed-use Building",AC1059,Data!AA1056)))</f>
        <v>0</v>
      </c>
      <c r="K1055">
        <f>IF(Transport!$H$4="Multi-unit Residential",Data!K1056,IF(Transport!$H$4="Education",Data!AS1056,IF(Transport!$H$4="Mixed-use Building",AD1059,Data!AB1056)))</f>
        <v>0</v>
      </c>
      <c r="L1055">
        <f>IF(Transport!$H$4="Multi-unit Residential",Data!L1056,IF(Transport!$H$4="Education",Data!AT1056,IF(Transport!$H$4="Mixed-use Building",AE1059,Data!AC1056)))</f>
        <v>0</v>
      </c>
      <c r="M1055">
        <f>IF(Transport!$H$4="Multi-unit Residential",Data!M1056,IF(Transport!$H$4="Education",Data!AU1056,IF(Transport!$H$4="Mixed-use Building",AF1059,Data!AD1056)))</f>
        <v>0.02</v>
      </c>
      <c r="N1055">
        <f>IF(Transport!$H$4="Multi-unit Residential",Data!N1056,IF(Transport!$H$4="Education",Data!AV1056,IF(Transport!$H$4="Mixed-use Building",AG1059,Data!AE1056)))</f>
        <v>11.3261376638883</v>
      </c>
      <c r="O1055">
        <f>IF(Transport!$H$4="Multi-unit Residential",Data!O1056,IF(Transport!$H$4="Education",Data!AW1056,IF(Transport!$H$4="Mixed-use Building",AH1059,Data!AF1056)))</f>
        <v>177.544498</v>
      </c>
      <c r="P1055">
        <f>IF(Transport!$H$4="Multi-unit Residential",Data!P1056,IF(Transport!$H$4="Education",Data!AX1056,IF(Transport!$H$4="Mixed-use Building",AI1059,Data!AG1056)))</f>
        <v>-39.01995479</v>
      </c>
    </row>
    <row r="1056" spans="1:16" x14ac:dyDescent="0.55000000000000004">
      <c r="A1056">
        <f>IF(Transport!$H$4="Multi-unit Residential",Data!A1057,IF(Transport!$H$4="Education",Data!AI1057,IF(Transport!$H$4="Mixed-use Building",T1060,Data!R1057)))</f>
        <v>207800</v>
      </c>
      <c r="B1056" t="str">
        <f>IF(Transport!$H$4="Multi-unit Residential",Data!B1057,IF(Transport!$H$4="Education",Data!AJ1057,IF(Transport!$H$4="Mixed-use Building",U1060,Data!S1057)))</f>
        <v>Wairoa</v>
      </c>
      <c r="C1056" t="str">
        <f>IF(Transport!$H$4="Multi-unit Residential",Data!C1057,IF(Transport!$H$4="Education",Data!AK1057,IF(Transport!$H$4="Mixed-use Building",V1060,Data!T1057)))</f>
        <v>New Zealand</v>
      </c>
      <c r="D1056">
        <f>IF(Transport!$H$4="Multi-unit Residential",Data!D1057,IF(Transport!$H$4="Education",Data!AL1057,IF(Transport!$H$4="Mixed-use Building",W1060,Data!U1057)))</f>
        <v>0</v>
      </c>
      <c r="E1056">
        <f>IF(Transport!$H$4="Multi-unit Residential",Data!E1057,IF(Transport!$H$4="Education",Data!AM1057,IF(Transport!$H$4="Mixed-use Building",X1060,Data!V1057)))</f>
        <v>0</v>
      </c>
      <c r="F1056">
        <f>IF(Transport!$H$4="Multi-unit Residential",Data!F1057,IF(Transport!$H$4="Education",Data!AN1057,IF(Transport!$H$4="Mixed-use Building",Y1060,Data!W1057)))</f>
        <v>0</v>
      </c>
      <c r="G1056">
        <f>IF(Transport!$H$4="Multi-unit Residential",Data!G1057,IF(Transport!$H$4="Education",Data!AO1057,IF(Transport!$H$4="Mixed-use Building",Z1060,Data!X1057)))</f>
        <v>0</v>
      </c>
      <c r="H1056">
        <f>IF(Transport!$H$4="Multi-unit Residential",Data!H1057,IF(Transport!$H$4="Education",Data!AP1057,IF(Transport!$H$4="Mixed-use Building",AA1060,Data!Y1057)))</f>
        <v>0.83</v>
      </c>
      <c r="I1056">
        <f>IF(Transport!$H$4="Multi-unit Residential",Data!I1057,IF(Transport!$H$4="Education",Data!AQ1057,IF(Transport!$H$4="Mixed-use Building",AB1060,Data!Z1057)))</f>
        <v>7.0000000000000007E-2</v>
      </c>
      <c r="J1056">
        <f>IF(Transport!$H$4="Multi-unit Residential",Data!J1057,IF(Transport!$H$4="Education",Data!AR1057,IF(Transport!$H$4="Mixed-use Building",AC1060,Data!AA1057)))</f>
        <v>0</v>
      </c>
      <c r="K1056">
        <f>IF(Transport!$H$4="Multi-unit Residential",Data!K1057,IF(Transport!$H$4="Education",Data!AS1057,IF(Transport!$H$4="Mixed-use Building",AD1060,Data!AB1057)))</f>
        <v>0.02</v>
      </c>
      <c r="L1056">
        <f>IF(Transport!$H$4="Multi-unit Residential",Data!L1057,IF(Transport!$H$4="Education",Data!AT1057,IF(Transport!$H$4="Mixed-use Building",AE1060,Data!AC1057)))</f>
        <v>0.08</v>
      </c>
      <c r="M1056">
        <f>IF(Transport!$H$4="Multi-unit Residential",Data!M1057,IF(Transport!$H$4="Education",Data!AU1057,IF(Transport!$H$4="Mixed-use Building",AF1060,Data!AD1057)))</f>
        <v>0.02</v>
      </c>
      <c r="N1056">
        <f>IF(Transport!$H$4="Multi-unit Residential",Data!N1057,IF(Transport!$H$4="Education",Data!AV1057,IF(Transport!$H$4="Mixed-use Building",AG1060,Data!AE1057)))</f>
        <v>8.0142703005439309</v>
      </c>
      <c r="O1056">
        <f>IF(Transport!$H$4="Multi-unit Residential",Data!O1057,IF(Transport!$H$4="Education",Data!AW1057,IF(Transport!$H$4="Mixed-use Building",AH1060,Data!AF1057)))</f>
        <v>177.41898080000001</v>
      </c>
      <c r="P1056">
        <f>IF(Transport!$H$4="Multi-unit Residential",Data!P1057,IF(Transport!$H$4="Education",Data!AX1057,IF(Transport!$H$4="Mixed-use Building",AI1060,Data!AG1057)))</f>
        <v>-39.039084690000003</v>
      </c>
    </row>
    <row r="1057" spans="1:16" x14ac:dyDescent="0.55000000000000004">
      <c r="A1057">
        <f>IF(Transport!$H$4="Multi-unit Residential",Data!A1058,IF(Transport!$H$4="Education",Data!AI1058,IF(Transport!$H$4="Mixed-use Building",T1061,Data!R1058)))</f>
        <v>207900</v>
      </c>
      <c r="B1057" t="str">
        <f>IF(Transport!$H$4="Multi-unit Residential",Data!B1058,IF(Transport!$H$4="Education",Data!AJ1058,IF(Transport!$H$4="Mixed-use Building",U1061,Data!S1058)))</f>
        <v>Mahia</v>
      </c>
      <c r="C1057" t="str">
        <f>IF(Transport!$H$4="Multi-unit Residential",Data!C1058,IF(Transport!$H$4="Education",Data!AK1058,IF(Transport!$H$4="Mixed-use Building",V1061,Data!T1058)))</f>
        <v>New Zealand</v>
      </c>
      <c r="D1057">
        <f>IF(Transport!$H$4="Multi-unit Residential",Data!D1058,IF(Transport!$H$4="Education",Data!AL1058,IF(Transport!$H$4="Mixed-use Building",W1061,Data!U1058)))</f>
        <v>0</v>
      </c>
      <c r="E1057">
        <f>IF(Transport!$H$4="Multi-unit Residential",Data!E1058,IF(Transport!$H$4="Education",Data!AM1058,IF(Transport!$H$4="Mixed-use Building",X1061,Data!V1058)))</f>
        <v>0</v>
      </c>
      <c r="F1057">
        <f>IF(Transport!$H$4="Multi-unit Residential",Data!F1058,IF(Transport!$H$4="Education",Data!AN1058,IF(Transport!$H$4="Mixed-use Building",Y1061,Data!W1058)))</f>
        <v>0</v>
      </c>
      <c r="G1057">
        <f>IF(Transport!$H$4="Multi-unit Residential",Data!G1058,IF(Transport!$H$4="Education",Data!AO1058,IF(Transport!$H$4="Mixed-use Building",Z1061,Data!X1058)))</f>
        <v>0</v>
      </c>
      <c r="H1057">
        <f>IF(Transport!$H$4="Multi-unit Residential",Data!H1058,IF(Transport!$H$4="Education",Data!AP1058,IF(Transport!$H$4="Mixed-use Building",AA1061,Data!Y1058)))</f>
        <v>0.92</v>
      </c>
      <c r="I1057">
        <f>IF(Transport!$H$4="Multi-unit Residential",Data!I1058,IF(Transport!$H$4="Education",Data!AQ1058,IF(Transport!$H$4="Mixed-use Building",AB1061,Data!Z1058)))</f>
        <v>0</v>
      </c>
      <c r="J1057">
        <f>IF(Transport!$H$4="Multi-unit Residential",Data!J1058,IF(Transport!$H$4="Education",Data!AR1058,IF(Transport!$H$4="Mixed-use Building",AC1061,Data!AA1058)))</f>
        <v>0</v>
      </c>
      <c r="K1057">
        <f>IF(Transport!$H$4="Multi-unit Residential",Data!K1058,IF(Transport!$H$4="Education",Data!AS1058,IF(Transport!$H$4="Mixed-use Building",AD1061,Data!AB1058)))</f>
        <v>0</v>
      </c>
      <c r="L1057">
        <f>IF(Transport!$H$4="Multi-unit Residential",Data!L1058,IF(Transport!$H$4="Education",Data!AT1058,IF(Transport!$H$4="Mixed-use Building",AE1061,Data!AC1058)))</f>
        <v>0.08</v>
      </c>
      <c r="M1057">
        <f>IF(Transport!$H$4="Multi-unit Residential",Data!M1058,IF(Transport!$H$4="Education",Data!AU1058,IF(Transport!$H$4="Mixed-use Building",AF1061,Data!AD1058)))</f>
        <v>0.02</v>
      </c>
      <c r="N1057">
        <f>IF(Transport!$H$4="Multi-unit Residential",Data!N1058,IF(Transport!$H$4="Education",Data!AV1058,IF(Transport!$H$4="Mixed-use Building",AG1061,Data!AE1058)))</f>
        <v>2.5829211662776501</v>
      </c>
      <c r="O1057">
        <f>IF(Transport!$H$4="Multi-unit Residential",Data!O1058,IF(Transport!$H$4="Education",Data!AW1058,IF(Transport!$H$4="Mixed-use Building",AH1061,Data!AF1058)))</f>
        <v>177.80763709999999</v>
      </c>
      <c r="P1057">
        <f>IF(Transport!$H$4="Multi-unit Residential",Data!P1058,IF(Transport!$H$4="Education",Data!AX1058,IF(Transport!$H$4="Mixed-use Building",AI1061,Data!AG1058)))</f>
        <v>-39.038103069999998</v>
      </c>
    </row>
    <row r="1058" spans="1:16" x14ac:dyDescent="0.55000000000000004">
      <c r="A1058">
        <f>IF(Transport!$H$4="Multi-unit Residential",Data!A1059,IF(Transport!$H$4="Education",Data!AI1059,IF(Transport!$H$4="Mixed-use Building",T1062,Data!R1059)))</f>
        <v>208000</v>
      </c>
      <c r="B1058" t="str">
        <f>IF(Transport!$H$4="Multi-unit Residential",Data!B1059,IF(Transport!$H$4="Education",Data!AJ1059,IF(Transport!$H$4="Mixed-use Building",U1062,Data!S1059)))</f>
        <v>Puketitiri-Tutira</v>
      </c>
      <c r="C1058" t="str">
        <f>IF(Transport!$H$4="Multi-unit Residential",Data!C1059,IF(Transport!$H$4="Education",Data!AK1059,IF(Transport!$H$4="Mixed-use Building",V1062,Data!T1059)))</f>
        <v>New Zealand</v>
      </c>
      <c r="D1058">
        <f>IF(Transport!$H$4="Multi-unit Residential",Data!D1059,IF(Transport!$H$4="Education",Data!AL1059,IF(Transport!$H$4="Mixed-use Building",W1062,Data!U1059)))</f>
        <v>0</v>
      </c>
      <c r="E1058">
        <f>IF(Transport!$H$4="Multi-unit Residential",Data!E1059,IF(Transport!$H$4="Education",Data!AM1059,IF(Transport!$H$4="Mixed-use Building",X1062,Data!V1059)))</f>
        <v>0</v>
      </c>
      <c r="F1058">
        <f>IF(Transport!$H$4="Multi-unit Residential",Data!F1059,IF(Transport!$H$4="Education",Data!AN1059,IF(Transport!$H$4="Mixed-use Building",Y1062,Data!W1059)))</f>
        <v>0</v>
      </c>
      <c r="G1058">
        <f>IF(Transport!$H$4="Multi-unit Residential",Data!G1059,IF(Transport!$H$4="Education",Data!AO1059,IF(Transport!$H$4="Mixed-use Building",Z1062,Data!X1059)))</f>
        <v>0</v>
      </c>
      <c r="H1058">
        <f>IF(Transport!$H$4="Multi-unit Residential",Data!H1059,IF(Transport!$H$4="Education",Data!AP1059,IF(Transport!$H$4="Mixed-use Building",AA1062,Data!Y1059)))</f>
        <v>0.83</v>
      </c>
      <c r="I1058">
        <f>IF(Transport!$H$4="Multi-unit Residential",Data!I1059,IF(Transport!$H$4="Education",Data!AQ1059,IF(Transport!$H$4="Mixed-use Building",AB1062,Data!Z1059)))</f>
        <v>0</v>
      </c>
      <c r="J1058">
        <f>IF(Transport!$H$4="Multi-unit Residential",Data!J1059,IF(Transport!$H$4="Education",Data!AR1059,IF(Transport!$H$4="Mixed-use Building",AC1062,Data!AA1059)))</f>
        <v>0</v>
      </c>
      <c r="K1058">
        <f>IF(Transport!$H$4="Multi-unit Residential",Data!K1059,IF(Transport!$H$4="Education",Data!AS1059,IF(Transport!$H$4="Mixed-use Building",AD1062,Data!AB1059)))</f>
        <v>0</v>
      </c>
      <c r="L1058">
        <f>IF(Transport!$H$4="Multi-unit Residential",Data!L1059,IF(Transport!$H$4="Education",Data!AT1059,IF(Transport!$H$4="Mixed-use Building",AE1062,Data!AC1059)))</f>
        <v>0.17</v>
      </c>
      <c r="M1058">
        <f>IF(Transport!$H$4="Multi-unit Residential",Data!M1059,IF(Transport!$H$4="Education",Data!AU1059,IF(Transport!$H$4="Mixed-use Building",AF1062,Data!AD1059)))</f>
        <v>0.02</v>
      </c>
      <c r="N1058">
        <f>IF(Transport!$H$4="Multi-unit Residential",Data!N1059,IF(Transport!$H$4="Education",Data!AV1059,IF(Transport!$H$4="Mixed-use Building",AG1062,Data!AE1059)))</f>
        <v>4.2946996477970201</v>
      </c>
      <c r="O1058">
        <f>IF(Transport!$H$4="Multi-unit Residential",Data!O1059,IF(Transport!$H$4="Education",Data!AW1059,IF(Transport!$H$4="Mixed-use Building",AH1062,Data!AF1059)))</f>
        <v>176.64300700000001</v>
      </c>
      <c r="P1058">
        <f>IF(Transport!$H$4="Multi-unit Residential",Data!P1059,IF(Transport!$H$4="Education",Data!AX1059,IF(Transport!$H$4="Mixed-use Building",AI1062,Data!AG1059)))</f>
        <v>-39.197458740000002</v>
      </c>
    </row>
    <row r="1059" spans="1:16" x14ac:dyDescent="0.55000000000000004">
      <c r="A1059">
        <f>IF(Transport!$H$4="Multi-unit Residential",Data!A1060,IF(Transport!$H$4="Education",Data!AI1060,IF(Transport!$H$4="Mixed-use Building",T1063,Data!R1060)))</f>
        <v>208100</v>
      </c>
      <c r="B1059" t="str">
        <f>IF(Transport!$H$4="Multi-unit Residential",Data!B1060,IF(Transport!$H$4="Education",Data!AJ1060,IF(Transport!$H$4="Mixed-use Building",U1063,Data!S1060)))</f>
        <v>Sherenden-Crownthorpe</v>
      </c>
      <c r="C1059" t="str">
        <f>IF(Transport!$H$4="Multi-unit Residential",Data!C1060,IF(Transport!$H$4="Education",Data!AK1060,IF(Transport!$H$4="Mixed-use Building",V1063,Data!T1060)))</f>
        <v>New Zealand</v>
      </c>
      <c r="D1059">
        <f>IF(Transport!$H$4="Multi-unit Residential",Data!D1060,IF(Transport!$H$4="Education",Data!AL1060,IF(Transport!$H$4="Mixed-use Building",W1063,Data!U1060)))</f>
        <v>0</v>
      </c>
      <c r="E1059">
        <f>IF(Transport!$H$4="Multi-unit Residential",Data!E1060,IF(Transport!$H$4="Education",Data!AM1060,IF(Transport!$H$4="Mixed-use Building",X1063,Data!V1060)))</f>
        <v>0</v>
      </c>
      <c r="F1059">
        <f>IF(Transport!$H$4="Multi-unit Residential",Data!F1060,IF(Transport!$H$4="Education",Data!AN1060,IF(Transport!$H$4="Mixed-use Building",Y1063,Data!W1060)))</f>
        <v>0</v>
      </c>
      <c r="G1059">
        <f>IF(Transport!$H$4="Multi-unit Residential",Data!G1060,IF(Transport!$H$4="Education",Data!AO1060,IF(Transport!$H$4="Mixed-use Building",Z1063,Data!X1060)))</f>
        <v>0</v>
      </c>
      <c r="H1059">
        <f>IF(Transport!$H$4="Multi-unit Residential",Data!H1060,IF(Transport!$H$4="Education",Data!AP1060,IF(Transport!$H$4="Mixed-use Building",AA1063,Data!Y1060)))</f>
        <v>1</v>
      </c>
      <c r="I1059">
        <f>IF(Transport!$H$4="Multi-unit Residential",Data!I1060,IF(Transport!$H$4="Education",Data!AQ1060,IF(Transport!$H$4="Mixed-use Building",AB1063,Data!Z1060)))</f>
        <v>0</v>
      </c>
      <c r="J1059">
        <f>IF(Transport!$H$4="Multi-unit Residential",Data!J1060,IF(Transport!$H$4="Education",Data!AR1060,IF(Transport!$H$4="Mixed-use Building",AC1063,Data!AA1060)))</f>
        <v>0</v>
      </c>
      <c r="K1059">
        <f>IF(Transport!$H$4="Multi-unit Residential",Data!K1060,IF(Transport!$H$4="Education",Data!AS1060,IF(Transport!$H$4="Mixed-use Building",AD1063,Data!AB1060)))</f>
        <v>0</v>
      </c>
      <c r="L1059">
        <f>IF(Transport!$H$4="Multi-unit Residential",Data!L1060,IF(Transport!$H$4="Education",Data!AT1060,IF(Transport!$H$4="Mixed-use Building",AE1063,Data!AC1060)))</f>
        <v>0</v>
      </c>
      <c r="M1059">
        <f>IF(Transport!$H$4="Multi-unit Residential",Data!M1060,IF(Transport!$H$4="Education",Data!AU1060,IF(Transport!$H$4="Mixed-use Building",AF1063,Data!AD1060)))</f>
        <v>0.02</v>
      </c>
      <c r="N1059" t="str">
        <f>IF(Transport!$H$4="Multi-unit Residential",Data!N1060,IF(Transport!$H$4="Education",Data!AV1060,IF(Transport!$H$4="Mixed-use Building",AG1063,Data!AE1060)))</f>
        <v>?</v>
      </c>
      <c r="O1059">
        <f>IF(Transport!$H$4="Multi-unit Residential",Data!O1060,IF(Transport!$H$4="Education",Data!AW1060,IF(Transport!$H$4="Mixed-use Building",AH1063,Data!AF1060)))</f>
        <v>176.49801479999999</v>
      </c>
      <c r="P1059">
        <f>IF(Transport!$H$4="Multi-unit Residential",Data!P1060,IF(Transport!$H$4="Education",Data!AX1060,IF(Transport!$H$4="Mixed-use Building",AI1063,Data!AG1060)))</f>
        <v>-39.475751539999997</v>
      </c>
    </row>
    <row r="1060" spans="1:16" x14ac:dyDescent="0.55000000000000004">
      <c r="A1060">
        <f>IF(Transport!$H$4="Multi-unit Residential",Data!A1061,IF(Transport!$H$4="Education",Data!AI1061,IF(Transport!$H$4="Mixed-use Building",T1064,Data!R1061)))</f>
        <v>208200</v>
      </c>
      <c r="B1060" t="str">
        <f>IF(Transport!$H$4="Multi-unit Residential",Data!B1061,IF(Transport!$H$4="Education",Data!AJ1061,IF(Transport!$H$4="Mixed-use Building",U1064,Data!S1061)))</f>
        <v>Maraekakaho</v>
      </c>
      <c r="C1060" t="str">
        <f>IF(Transport!$H$4="Multi-unit Residential",Data!C1061,IF(Transport!$H$4="Education",Data!AK1061,IF(Transport!$H$4="Mixed-use Building",V1064,Data!T1061)))</f>
        <v>New Zealand</v>
      </c>
      <c r="D1060">
        <f>IF(Transport!$H$4="Multi-unit Residential",Data!D1061,IF(Transport!$H$4="Education",Data!AL1061,IF(Transport!$H$4="Mixed-use Building",W1064,Data!U1061)))</f>
        <v>0</v>
      </c>
      <c r="E1060">
        <f>IF(Transport!$H$4="Multi-unit Residential",Data!E1061,IF(Transport!$H$4="Education",Data!AM1061,IF(Transport!$H$4="Mixed-use Building",X1064,Data!V1061)))</f>
        <v>0</v>
      </c>
      <c r="F1060">
        <f>IF(Transport!$H$4="Multi-unit Residential",Data!F1061,IF(Transport!$H$4="Education",Data!AN1061,IF(Transport!$H$4="Mixed-use Building",Y1064,Data!W1061)))</f>
        <v>0</v>
      </c>
      <c r="G1060">
        <f>IF(Transport!$H$4="Multi-unit Residential",Data!G1061,IF(Transport!$H$4="Education",Data!AO1061,IF(Transport!$H$4="Mixed-use Building",Z1064,Data!X1061)))</f>
        <v>0</v>
      </c>
      <c r="H1060">
        <f>IF(Transport!$H$4="Multi-unit Residential",Data!H1061,IF(Transport!$H$4="Education",Data!AP1061,IF(Transport!$H$4="Mixed-use Building",AA1064,Data!Y1061)))</f>
        <v>0.86</v>
      </c>
      <c r="I1060">
        <f>IF(Transport!$H$4="Multi-unit Residential",Data!I1061,IF(Transport!$H$4="Education",Data!AQ1061,IF(Transport!$H$4="Mixed-use Building",AB1064,Data!Z1061)))</f>
        <v>0</v>
      </c>
      <c r="J1060">
        <f>IF(Transport!$H$4="Multi-unit Residential",Data!J1061,IF(Transport!$H$4="Education",Data!AR1061,IF(Transport!$H$4="Mixed-use Building",AC1064,Data!AA1061)))</f>
        <v>0</v>
      </c>
      <c r="K1060">
        <f>IF(Transport!$H$4="Multi-unit Residential",Data!K1061,IF(Transport!$H$4="Education",Data!AS1061,IF(Transport!$H$4="Mixed-use Building",AD1064,Data!AB1061)))</f>
        <v>0</v>
      </c>
      <c r="L1060">
        <f>IF(Transport!$H$4="Multi-unit Residential",Data!L1061,IF(Transport!$H$4="Education",Data!AT1061,IF(Transport!$H$4="Mixed-use Building",AE1064,Data!AC1061)))</f>
        <v>0.14000000000000001</v>
      </c>
      <c r="M1060">
        <f>IF(Transport!$H$4="Multi-unit Residential",Data!M1061,IF(Transport!$H$4="Education",Data!AU1061,IF(Transport!$H$4="Mixed-use Building",AF1064,Data!AD1061)))</f>
        <v>0.02</v>
      </c>
      <c r="N1060">
        <f>IF(Transport!$H$4="Multi-unit Residential",Data!N1061,IF(Transport!$H$4="Education",Data!AV1061,IF(Transport!$H$4="Mixed-use Building",AG1064,Data!AE1061)))</f>
        <v>12.1594875474992</v>
      </c>
      <c r="O1060">
        <f>IF(Transport!$H$4="Multi-unit Residential",Data!O1061,IF(Transport!$H$4="Education",Data!AW1061,IF(Transport!$H$4="Mixed-use Building",AH1064,Data!AF1061)))</f>
        <v>176.41154069999999</v>
      </c>
      <c r="P1060">
        <f>IF(Transport!$H$4="Multi-unit Residential",Data!P1061,IF(Transport!$H$4="Education",Data!AX1061,IF(Transport!$H$4="Mixed-use Building",AI1064,Data!AG1061)))</f>
        <v>-39.640941470000001</v>
      </c>
    </row>
    <row r="1061" spans="1:16" x14ac:dyDescent="0.55000000000000004">
      <c r="A1061">
        <f>IF(Transport!$H$4="Multi-unit Residential",Data!A1062,IF(Transport!$H$4="Education",Data!AI1062,IF(Transport!$H$4="Mixed-use Building",T1065,Data!R1062)))</f>
        <v>208300</v>
      </c>
      <c r="B1061" t="str">
        <f>IF(Transport!$H$4="Multi-unit Residential",Data!B1062,IF(Transport!$H$4="Education",Data!AJ1062,IF(Transport!$H$4="Mixed-use Building",U1065,Data!S1062)))</f>
        <v>Puketapu-Eskdale</v>
      </c>
      <c r="C1061" t="str">
        <f>IF(Transport!$H$4="Multi-unit Residential",Data!C1062,IF(Transport!$H$4="Education",Data!AK1062,IF(Transport!$H$4="Mixed-use Building",V1065,Data!T1062)))</f>
        <v>New Zealand</v>
      </c>
      <c r="D1061">
        <f>IF(Transport!$H$4="Multi-unit Residential",Data!D1062,IF(Transport!$H$4="Education",Data!AL1062,IF(Transport!$H$4="Mixed-use Building",W1065,Data!U1062)))</f>
        <v>0</v>
      </c>
      <c r="E1061">
        <f>IF(Transport!$H$4="Multi-unit Residential",Data!E1062,IF(Transport!$H$4="Education",Data!AM1062,IF(Transport!$H$4="Mixed-use Building",X1065,Data!V1062)))</f>
        <v>0</v>
      </c>
      <c r="F1061">
        <f>IF(Transport!$H$4="Multi-unit Residential",Data!F1062,IF(Transport!$H$4="Education",Data!AN1062,IF(Transport!$H$4="Mixed-use Building",Y1065,Data!W1062)))</f>
        <v>0</v>
      </c>
      <c r="G1061">
        <f>IF(Transport!$H$4="Multi-unit Residential",Data!G1062,IF(Transport!$H$4="Education",Data!AO1062,IF(Transport!$H$4="Mixed-use Building",Z1065,Data!X1062)))</f>
        <v>0</v>
      </c>
      <c r="H1061">
        <f>IF(Transport!$H$4="Multi-unit Residential",Data!H1062,IF(Transport!$H$4="Education",Data!AP1062,IF(Transport!$H$4="Mixed-use Building",AA1065,Data!Y1062)))</f>
        <v>0.97</v>
      </c>
      <c r="I1061">
        <f>IF(Transport!$H$4="Multi-unit Residential",Data!I1062,IF(Transport!$H$4="Education",Data!AQ1062,IF(Transport!$H$4="Mixed-use Building",AB1065,Data!Z1062)))</f>
        <v>0</v>
      </c>
      <c r="J1061">
        <f>IF(Transport!$H$4="Multi-unit Residential",Data!J1062,IF(Transport!$H$4="Education",Data!AR1062,IF(Transport!$H$4="Mixed-use Building",AC1065,Data!AA1062)))</f>
        <v>0</v>
      </c>
      <c r="K1061">
        <f>IF(Transport!$H$4="Multi-unit Residential",Data!K1062,IF(Transport!$H$4="Education",Data!AS1062,IF(Transport!$H$4="Mixed-use Building",AD1065,Data!AB1062)))</f>
        <v>0</v>
      </c>
      <c r="L1061">
        <f>IF(Transport!$H$4="Multi-unit Residential",Data!L1062,IF(Transport!$H$4="Education",Data!AT1062,IF(Transport!$H$4="Mixed-use Building",AE1065,Data!AC1062)))</f>
        <v>0.03</v>
      </c>
      <c r="M1061">
        <f>IF(Transport!$H$4="Multi-unit Residential",Data!M1062,IF(Transport!$H$4="Education",Data!AU1062,IF(Transport!$H$4="Mixed-use Building",AF1065,Data!AD1062)))</f>
        <v>0.02</v>
      </c>
      <c r="N1061">
        <f>IF(Transport!$H$4="Multi-unit Residential",Data!N1062,IF(Transport!$H$4="Education",Data!AV1062,IF(Transport!$H$4="Mixed-use Building",AG1065,Data!AE1062)))</f>
        <v>11.5870133773665</v>
      </c>
      <c r="O1061">
        <f>IF(Transport!$H$4="Multi-unit Residential",Data!O1062,IF(Transport!$H$4="Education",Data!AW1062,IF(Transport!$H$4="Mixed-use Building",AH1065,Data!AF1062)))</f>
        <v>176.79125759999999</v>
      </c>
      <c r="P1061">
        <f>IF(Transport!$H$4="Multi-unit Residential",Data!P1062,IF(Transport!$H$4="Education",Data!AX1062,IF(Transport!$H$4="Mixed-use Building",AI1065,Data!AG1062)))</f>
        <v>-39.437794699999998</v>
      </c>
    </row>
    <row r="1062" spans="1:16" x14ac:dyDescent="0.55000000000000004">
      <c r="A1062">
        <f>IF(Transport!$H$4="Multi-unit Residential",Data!A1063,IF(Transport!$H$4="Education",Data!AI1063,IF(Transport!$H$4="Mixed-use Building",T1066,Data!R1063)))</f>
        <v>208400</v>
      </c>
      <c r="B1062" t="str">
        <f>IF(Transport!$H$4="Multi-unit Residential",Data!B1063,IF(Transport!$H$4="Education",Data!AJ1063,IF(Transport!$H$4="Mixed-use Building",U1066,Data!S1063)))</f>
        <v>Omahu-Pakowhai</v>
      </c>
      <c r="C1062" t="str">
        <f>IF(Transport!$H$4="Multi-unit Residential",Data!C1063,IF(Transport!$H$4="Education",Data!AK1063,IF(Transport!$H$4="Mixed-use Building",V1066,Data!T1063)))</f>
        <v>New Zealand</v>
      </c>
      <c r="D1062">
        <f>IF(Transport!$H$4="Multi-unit Residential",Data!D1063,IF(Transport!$H$4="Education",Data!AL1063,IF(Transport!$H$4="Mixed-use Building",W1066,Data!U1063)))</f>
        <v>0</v>
      </c>
      <c r="E1062">
        <f>IF(Transport!$H$4="Multi-unit Residential",Data!E1063,IF(Transport!$H$4="Education",Data!AM1063,IF(Transport!$H$4="Mixed-use Building",X1066,Data!V1063)))</f>
        <v>0</v>
      </c>
      <c r="F1062">
        <f>IF(Transport!$H$4="Multi-unit Residential",Data!F1063,IF(Transport!$H$4="Education",Data!AN1063,IF(Transport!$H$4="Mixed-use Building",Y1066,Data!W1063)))</f>
        <v>0</v>
      </c>
      <c r="G1062">
        <f>IF(Transport!$H$4="Multi-unit Residential",Data!G1063,IF(Transport!$H$4="Education",Data!AO1063,IF(Transport!$H$4="Mixed-use Building",Z1066,Data!X1063)))</f>
        <v>0</v>
      </c>
      <c r="H1062">
        <f>IF(Transport!$H$4="Multi-unit Residential",Data!H1063,IF(Transport!$H$4="Education",Data!AP1063,IF(Transport!$H$4="Mixed-use Building",AA1066,Data!Y1063)))</f>
        <v>0.92</v>
      </c>
      <c r="I1062">
        <f>IF(Transport!$H$4="Multi-unit Residential",Data!I1063,IF(Transport!$H$4="Education",Data!AQ1063,IF(Transport!$H$4="Mixed-use Building",AB1066,Data!Z1063)))</f>
        <v>0.05</v>
      </c>
      <c r="J1062">
        <f>IF(Transport!$H$4="Multi-unit Residential",Data!J1063,IF(Transport!$H$4="Education",Data!AR1063,IF(Transport!$H$4="Mixed-use Building",AC1066,Data!AA1063)))</f>
        <v>0</v>
      </c>
      <c r="K1062">
        <f>IF(Transport!$H$4="Multi-unit Residential",Data!K1063,IF(Transport!$H$4="Education",Data!AS1063,IF(Transport!$H$4="Mixed-use Building",AD1066,Data!AB1063)))</f>
        <v>0</v>
      </c>
      <c r="L1062">
        <f>IF(Transport!$H$4="Multi-unit Residential",Data!L1063,IF(Transport!$H$4="Education",Data!AT1063,IF(Transport!$H$4="Mixed-use Building",AE1066,Data!AC1063)))</f>
        <v>0.03</v>
      </c>
      <c r="M1062">
        <f>IF(Transport!$H$4="Multi-unit Residential",Data!M1063,IF(Transport!$H$4="Education",Data!AU1063,IF(Transport!$H$4="Mixed-use Building",AF1066,Data!AD1063)))</f>
        <v>0.02</v>
      </c>
      <c r="N1062">
        <f>IF(Transport!$H$4="Multi-unit Residential",Data!N1063,IF(Transport!$H$4="Education",Data!AV1063,IF(Transport!$H$4="Mixed-use Building",AG1066,Data!AE1063)))</f>
        <v>6.6603746555845902</v>
      </c>
      <c r="O1062">
        <f>IF(Transport!$H$4="Multi-unit Residential",Data!O1063,IF(Transport!$H$4="Education",Data!AW1063,IF(Transport!$H$4="Mixed-use Building",AH1066,Data!AF1063)))</f>
        <v>176.81657139999999</v>
      </c>
      <c r="P1062">
        <f>IF(Transport!$H$4="Multi-unit Residential",Data!P1063,IF(Transport!$H$4="Education",Data!AX1063,IF(Transport!$H$4="Mixed-use Building",AI1066,Data!AG1063)))</f>
        <v>-39.57812165</v>
      </c>
    </row>
    <row r="1063" spans="1:16" x14ac:dyDescent="0.55000000000000004">
      <c r="A1063">
        <f>IF(Transport!$H$4="Multi-unit Residential",Data!A1064,IF(Transport!$H$4="Education",Data!AI1064,IF(Transport!$H$4="Mixed-use Building",T1067,Data!R1064)))</f>
        <v>208500</v>
      </c>
      <c r="B1063" t="str">
        <f>IF(Transport!$H$4="Multi-unit Residential",Data!B1064,IF(Transport!$H$4="Education",Data!AJ1064,IF(Transport!$H$4="Mixed-use Building",U1067,Data!S1064)))</f>
        <v>Bridge Pa</v>
      </c>
      <c r="C1063" t="str">
        <f>IF(Transport!$H$4="Multi-unit Residential",Data!C1064,IF(Transport!$H$4="Education",Data!AK1064,IF(Transport!$H$4="Mixed-use Building",V1067,Data!T1064)))</f>
        <v>New Zealand</v>
      </c>
      <c r="D1063">
        <f>IF(Transport!$H$4="Multi-unit Residential",Data!D1064,IF(Transport!$H$4="Education",Data!AL1064,IF(Transport!$H$4="Mixed-use Building",W1067,Data!U1064)))</f>
        <v>0</v>
      </c>
      <c r="E1063">
        <f>IF(Transport!$H$4="Multi-unit Residential",Data!E1064,IF(Transport!$H$4="Education",Data!AM1064,IF(Transport!$H$4="Mixed-use Building",X1067,Data!V1064)))</f>
        <v>0</v>
      </c>
      <c r="F1063">
        <f>IF(Transport!$H$4="Multi-unit Residential",Data!F1064,IF(Transport!$H$4="Education",Data!AN1064,IF(Transport!$H$4="Mixed-use Building",Y1067,Data!W1064)))</f>
        <v>0</v>
      </c>
      <c r="G1063">
        <f>IF(Transport!$H$4="Multi-unit Residential",Data!G1064,IF(Transport!$H$4="Education",Data!AO1064,IF(Transport!$H$4="Mixed-use Building",Z1067,Data!X1064)))</f>
        <v>0</v>
      </c>
      <c r="H1063">
        <f>IF(Transport!$H$4="Multi-unit Residential",Data!H1064,IF(Transport!$H$4="Education",Data!AP1064,IF(Transport!$H$4="Mixed-use Building",AA1067,Data!Y1064)))</f>
        <v>0.98</v>
      </c>
      <c r="I1063">
        <f>IF(Transport!$H$4="Multi-unit Residential",Data!I1064,IF(Transport!$H$4="Education",Data!AQ1064,IF(Transport!$H$4="Mixed-use Building",AB1067,Data!Z1064)))</f>
        <v>0.01</v>
      </c>
      <c r="J1063">
        <f>IF(Transport!$H$4="Multi-unit Residential",Data!J1064,IF(Transport!$H$4="Education",Data!AR1064,IF(Transport!$H$4="Mixed-use Building",AC1067,Data!AA1064)))</f>
        <v>0</v>
      </c>
      <c r="K1063">
        <f>IF(Transport!$H$4="Multi-unit Residential",Data!K1064,IF(Transport!$H$4="Education",Data!AS1064,IF(Transport!$H$4="Mixed-use Building",AD1067,Data!AB1064)))</f>
        <v>0</v>
      </c>
      <c r="L1063">
        <f>IF(Transport!$H$4="Multi-unit Residential",Data!L1064,IF(Transport!$H$4="Education",Data!AT1064,IF(Transport!$H$4="Mixed-use Building",AE1067,Data!AC1064)))</f>
        <v>0.01</v>
      </c>
      <c r="M1063">
        <f>IF(Transport!$H$4="Multi-unit Residential",Data!M1064,IF(Transport!$H$4="Education",Data!AU1064,IF(Transport!$H$4="Mixed-use Building",AF1067,Data!AD1064)))</f>
        <v>0.02</v>
      </c>
      <c r="N1063">
        <f>IF(Transport!$H$4="Multi-unit Residential",Data!N1064,IF(Transport!$H$4="Education",Data!AV1064,IF(Transport!$H$4="Mixed-use Building",AG1067,Data!AE1064)))</f>
        <v>12.029673941868801</v>
      </c>
      <c r="O1063">
        <f>IF(Transport!$H$4="Multi-unit Residential",Data!O1064,IF(Transport!$H$4="Education",Data!AW1064,IF(Transport!$H$4="Mixed-use Building",AH1067,Data!AF1064)))</f>
        <v>176.76284809999899</v>
      </c>
      <c r="P1063">
        <f>IF(Transport!$H$4="Multi-unit Residential",Data!P1064,IF(Transport!$H$4="Education",Data!AX1064,IF(Transport!$H$4="Mixed-use Building",AI1067,Data!AG1064)))</f>
        <v>-39.633130819999998</v>
      </c>
    </row>
    <row r="1064" spans="1:16" x14ac:dyDescent="0.55000000000000004">
      <c r="A1064">
        <f>IF(Transport!$H$4="Multi-unit Residential",Data!A1065,IF(Transport!$H$4="Education",Data!AI1065,IF(Transport!$H$4="Mixed-use Building",T1068,Data!R1065)))</f>
        <v>208600</v>
      </c>
      <c r="B1064" t="str">
        <f>IF(Transport!$H$4="Multi-unit Residential",Data!B1065,IF(Transport!$H$4="Education",Data!AJ1065,IF(Transport!$H$4="Mixed-use Building",U1068,Data!S1065)))</f>
        <v>Twyford</v>
      </c>
      <c r="C1064" t="str">
        <f>IF(Transport!$H$4="Multi-unit Residential",Data!C1065,IF(Transport!$H$4="Education",Data!AK1065,IF(Transport!$H$4="Mixed-use Building",V1068,Data!T1065)))</f>
        <v>New Zealand</v>
      </c>
      <c r="D1064">
        <f>IF(Transport!$H$4="Multi-unit Residential",Data!D1065,IF(Transport!$H$4="Education",Data!AL1065,IF(Transport!$H$4="Mixed-use Building",W1068,Data!U1065)))</f>
        <v>0</v>
      </c>
      <c r="E1064">
        <f>IF(Transport!$H$4="Multi-unit Residential",Data!E1065,IF(Transport!$H$4="Education",Data!AM1065,IF(Transport!$H$4="Mixed-use Building",X1068,Data!V1065)))</f>
        <v>0</v>
      </c>
      <c r="F1064">
        <f>IF(Transport!$H$4="Multi-unit Residential",Data!F1065,IF(Transport!$H$4="Education",Data!AN1065,IF(Transport!$H$4="Mixed-use Building",Y1068,Data!W1065)))</f>
        <v>0</v>
      </c>
      <c r="G1064">
        <f>IF(Transport!$H$4="Multi-unit Residential",Data!G1065,IF(Transport!$H$4="Education",Data!AO1065,IF(Transport!$H$4="Mixed-use Building",Z1068,Data!X1065)))</f>
        <v>0</v>
      </c>
      <c r="H1064">
        <f>IF(Transport!$H$4="Multi-unit Residential",Data!H1065,IF(Transport!$H$4="Education",Data!AP1065,IF(Transport!$H$4="Mixed-use Building",AA1068,Data!Y1065)))</f>
        <v>0.92</v>
      </c>
      <c r="I1064">
        <f>IF(Transport!$H$4="Multi-unit Residential",Data!I1065,IF(Transport!$H$4="Education",Data!AQ1065,IF(Transport!$H$4="Mixed-use Building",AB1068,Data!Z1065)))</f>
        <v>0.08</v>
      </c>
      <c r="J1064">
        <f>IF(Transport!$H$4="Multi-unit Residential",Data!J1065,IF(Transport!$H$4="Education",Data!AR1065,IF(Transport!$H$4="Mixed-use Building",AC1068,Data!AA1065)))</f>
        <v>0</v>
      </c>
      <c r="K1064">
        <f>IF(Transport!$H$4="Multi-unit Residential",Data!K1065,IF(Transport!$H$4="Education",Data!AS1065,IF(Transport!$H$4="Mixed-use Building",AD1068,Data!AB1065)))</f>
        <v>0</v>
      </c>
      <c r="L1064">
        <f>IF(Transport!$H$4="Multi-unit Residential",Data!L1065,IF(Transport!$H$4="Education",Data!AT1065,IF(Transport!$H$4="Mixed-use Building",AE1068,Data!AC1065)))</f>
        <v>0</v>
      </c>
      <c r="M1064">
        <f>IF(Transport!$H$4="Multi-unit Residential",Data!M1065,IF(Transport!$H$4="Education",Data!AU1065,IF(Transport!$H$4="Mixed-use Building",AF1068,Data!AD1065)))</f>
        <v>0.02</v>
      </c>
      <c r="N1064">
        <f>IF(Transport!$H$4="Multi-unit Residential",Data!N1065,IF(Transport!$H$4="Education",Data!AV1065,IF(Transport!$H$4="Mixed-use Building",AG1068,Data!AE1065)))</f>
        <v>6.26584901954819</v>
      </c>
      <c r="O1064">
        <f>IF(Transport!$H$4="Multi-unit Residential",Data!O1065,IF(Transport!$H$4="Education",Data!AW1065,IF(Transport!$H$4="Mixed-use Building",AH1068,Data!AF1065)))</f>
        <v>176.8187489</v>
      </c>
      <c r="P1064">
        <f>IF(Transport!$H$4="Multi-unit Residential",Data!P1065,IF(Transport!$H$4="Education",Data!AX1065,IF(Transport!$H$4="Mixed-use Building",AI1068,Data!AG1065)))</f>
        <v>-39.599613849999997</v>
      </c>
    </row>
    <row r="1065" spans="1:16" x14ac:dyDescent="0.55000000000000004">
      <c r="A1065">
        <f>IF(Transport!$H$4="Multi-unit Residential",Data!A1066,IF(Transport!$H$4="Education",Data!AI1066,IF(Transport!$H$4="Mixed-use Building",T1069,Data!R1066)))</f>
        <v>208700</v>
      </c>
      <c r="B1065" t="str">
        <f>IF(Transport!$H$4="Multi-unit Residential",Data!B1066,IF(Transport!$H$4="Education",Data!AJ1066,IF(Transport!$H$4="Mixed-use Building",U1069,Data!S1066)))</f>
        <v>Poukawa</v>
      </c>
      <c r="C1065" t="str">
        <f>IF(Transport!$H$4="Multi-unit Residential",Data!C1066,IF(Transport!$H$4="Education",Data!AK1066,IF(Transport!$H$4="Mixed-use Building",V1069,Data!T1066)))</f>
        <v>New Zealand</v>
      </c>
      <c r="D1065">
        <f>IF(Transport!$H$4="Multi-unit Residential",Data!D1066,IF(Transport!$H$4="Education",Data!AL1066,IF(Transport!$H$4="Mixed-use Building",W1069,Data!U1066)))</f>
        <v>0</v>
      </c>
      <c r="E1065">
        <f>IF(Transport!$H$4="Multi-unit Residential",Data!E1066,IF(Transport!$H$4="Education",Data!AM1066,IF(Transport!$H$4="Mixed-use Building",X1069,Data!V1066)))</f>
        <v>0</v>
      </c>
      <c r="F1065">
        <f>IF(Transport!$H$4="Multi-unit Residential",Data!F1066,IF(Transport!$H$4="Education",Data!AN1066,IF(Transport!$H$4="Mixed-use Building",Y1069,Data!W1066)))</f>
        <v>0</v>
      </c>
      <c r="G1065">
        <f>IF(Transport!$H$4="Multi-unit Residential",Data!G1066,IF(Transport!$H$4="Education",Data!AO1066,IF(Transport!$H$4="Mixed-use Building",Z1069,Data!X1066)))</f>
        <v>0</v>
      </c>
      <c r="H1065">
        <f>IF(Transport!$H$4="Multi-unit Residential",Data!H1066,IF(Transport!$H$4="Education",Data!AP1066,IF(Transport!$H$4="Mixed-use Building",AA1069,Data!Y1066)))</f>
        <v>1</v>
      </c>
      <c r="I1065">
        <f>IF(Transport!$H$4="Multi-unit Residential",Data!I1066,IF(Transport!$H$4="Education",Data!AQ1066,IF(Transport!$H$4="Mixed-use Building",AB1069,Data!Z1066)))</f>
        <v>0</v>
      </c>
      <c r="J1065">
        <f>IF(Transport!$H$4="Multi-unit Residential",Data!J1066,IF(Transport!$H$4="Education",Data!AR1066,IF(Transport!$H$4="Mixed-use Building",AC1069,Data!AA1066)))</f>
        <v>0</v>
      </c>
      <c r="K1065">
        <f>IF(Transport!$H$4="Multi-unit Residential",Data!K1066,IF(Transport!$H$4="Education",Data!AS1066,IF(Transport!$H$4="Mixed-use Building",AD1069,Data!AB1066)))</f>
        <v>0</v>
      </c>
      <c r="L1065">
        <f>IF(Transport!$H$4="Multi-unit Residential",Data!L1066,IF(Transport!$H$4="Education",Data!AT1066,IF(Transport!$H$4="Mixed-use Building",AE1069,Data!AC1066)))</f>
        <v>0</v>
      </c>
      <c r="M1065">
        <f>IF(Transport!$H$4="Multi-unit Residential",Data!M1066,IF(Transport!$H$4="Education",Data!AU1066,IF(Transport!$H$4="Mixed-use Building",AF1069,Data!AD1066)))</f>
        <v>0.02</v>
      </c>
      <c r="N1065">
        <f>IF(Transport!$H$4="Multi-unit Residential",Data!N1066,IF(Transport!$H$4="Education",Data!AV1066,IF(Transport!$H$4="Mixed-use Building",AG1069,Data!AE1066)))</f>
        <v>4.2450745938905401</v>
      </c>
      <c r="O1065">
        <f>IF(Transport!$H$4="Multi-unit Residential",Data!O1066,IF(Transport!$H$4="Education",Data!AW1066,IF(Transport!$H$4="Mixed-use Building",AH1069,Data!AF1066)))</f>
        <v>176.70227119999899</v>
      </c>
      <c r="P1065">
        <f>IF(Transport!$H$4="Multi-unit Residential",Data!P1066,IF(Transport!$H$4="Education",Data!AX1066,IF(Transport!$H$4="Mixed-use Building",AI1069,Data!AG1066)))</f>
        <v>-39.75996379</v>
      </c>
    </row>
    <row r="1066" spans="1:16" x14ac:dyDescent="0.55000000000000004">
      <c r="A1066">
        <f>IF(Transport!$H$4="Multi-unit Residential",Data!A1067,IF(Transport!$H$4="Education",Data!AI1067,IF(Transport!$H$4="Mixed-use Building",T1070,Data!R1067)))</f>
        <v>208800</v>
      </c>
      <c r="B1066" t="str">
        <f>IF(Transport!$H$4="Multi-unit Residential",Data!B1067,IF(Transport!$H$4="Education",Data!AJ1067,IF(Transport!$H$4="Mixed-use Building",U1070,Data!S1067)))</f>
        <v>Flaxmere West</v>
      </c>
      <c r="C1066" t="str">
        <f>IF(Transport!$H$4="Multi-unit Residential",Data!C1067,IF(Transport!$H$4="Education",Data!AK1067,IF(Transport!$H$4="Mixed-use Building",V1070,Data!T1067)))</f>
        <v>New Zealand</v>
      </c>
      <c r="D1066">
        <f>IF(Transport!$H$4="Multi-unit Residential",Data!D1067,IF(Transport!$H$4="Education",Data!AL1067,IF(Transport!$H$4="Mixed-use Building",W1070,Data!U1067)))</f>
        <v>0</v>
      </c>
      <c r="E1066">
        <f>IF(Transport!$H$4="Multi-unit Residential",Data!E1067,IF(Transport!$H$4="Education",Data!AM1067,IF(Transport!$H$4="Mixed-use Building",X1070,Data!V1067)))</f>
        <v>0</v>
      </c>
      <c r="F1066">
        <f>IF(Transport!$H$4="Multi-unit Residential",Data!F1067,IF(Transport!$H$4="Education",Data!AN1067,IF(Transport!$H$4="Mixed-use Building",Y1070,Data!W1067)))</f>
        <v>0</v>
      </c>
      <c r="G1066">
        <f>IF(Transport!$H$4="Multi-unit Residential",Data!G1067,IF(Transport!$H$4="Education",Data!AO1067,IF(Transport!$H$4="Mixed-use Building",Z1070,Data!X1067)))</f>
        <v>0</v>
      </c>
      <c r="H1066">
        <f>IF(Transport!$H$4="Multi-unit Residential",Data!H1067,IF(Transport!$H$4="Education",Data!AP1067,IF(Transport!$H$4="Mixed-use Building",AA1070,Data!Y1067)))</f>
        <v>1</v>
      </c>
      <c r="I1066">
        <f>IF(Transport!$H$4="Multi-unit Residential",Data!I1067,IF(Transport!$H$4="Education",Data!AQ1067,IF(Transport!$H$4="Mixed-use Building",AB1070,Data!Z1067)))</f>
        <v>0</v>
      </c>
      <c r="J1066">
        <f>IF(Transport!$H$4="Multi-unit Residential",Data!J1067,IF(Transport!$H$4="Education",Data!AR1067,IF(Transport!$H$4="Mixed-use Building",AC1070,Data!AA1067)))</f>
        <v>0</v>
      </c>
      <c r="K1066">
        <f>IF(Transport!$H$4="Multi-unit Residential",Data!K1067,IF(Transport!$H$4="Education",Data!AS1067,IF(Transport!$H$4="Mixed-use Building",AD1070,Data!AB1067)))</f>
        <v>0</v>
      </c>
      <c r="L1066">
        <f>IF(Transport!$H$4="Multi-unit Residential",Data!L1067,IF(Transport!$H$4="Education",Data!AT1067,IF(Transport!$H$4="Mixed-use Building",AE1070,Data!AC1067)))</f>
        <v>0</v>
      </c>
      <c r="M1066">
        <f>IF(Transport!$H$4="Multi-unit Residential",Data!M1067,IF(Transport!$H$4="Education",Data!AU1067,IF(Transport!$H$4="Mixed-use Building",AF1070,Data!AD1067)))</f>
        <v>0.02</v>
      </c>
      <c r="N1066">
        <f>IF(Transport!$H$4="Multi-unit Residential",Data!N1067,IF(Transport!$H$4="Education",Data!AV1067,IF(Transport!$H$4="Mixed-use Building",AG1070,Data!AE1067)))</f>
        <v>1.2054157690718601</v>
      </c>
      <c r="O1066">
        <f>IF(Transport!$H$4="Multi-unit Residential",Data!O1067,IF(Transport!$H$4="Education",Data!AW1067,IF(Transport!$H$4="Mixed-use Building",AH1070,Data!AF1067)))</f>
        <v>176.77323390000001</v>
      </c>
      <c r="P1066">
        <f>IF(Transport!$H$4="Multi-unit Residential",Data!P1067,IF(Transport!$H$4="Education",Data!AX1067,IF(Transport!$H$4="Mixed-use Building",AI1070,Data!AG1067)))</f>
        <v>-39.61622285</v>
      </c>
    </row>
    <row r="1067" spans="1:16" x14ac:dyDescent="0.55000000000000004">
      <c r="A1067">
        <f>IF(Transport!$H$4="Multi-unit Residential",Data!A1068,IF(Transport!$H$4="Education",Data!AI1068,IF(Transport!$H$4="Mixed-use Building",T1071,Data!R1068)))</f>
        <v>208900</v>
      </c>
      <c r="B1067" t="str">
        <f>IF(Transport!$H$4="Multi-unit Residential",Data!B1068,IF(Transport!$H$4="Education",Data!AJ1068,IF(Transport!$H$4="Mixed-use Building",U1071,Data!S1068)))</f>
        <v>Omahu Strip</v>
      </c>
      <c r="C1067" t="str">
        <f>IF(Transport!$H$4="Multi-unit Residential",Data!C1068,IF(Transport!$H$4="Education",Data!AK1068,IF(Transport!$H$4="Mixed-use Building",V1071,Data!T1068)))</f>
        <v>New Zealand</v>
      </c>
      <c r="D1067">
        <f>IF(Transport!$H$4="Multi-unit Residential",Data!D1068,IF(Transport!$H$4="Education",Data!AL1068,IF(Transport!$H$4="Mixed-use Building",W1071,Data!U1068)))</f>
        <v>0</v>
      </c>
      <c r="E1067">
        <f>IF(Transport!$H$4="Multi-unit Residential",Data!E1068,IF(Transport!$H$4="Education",Data!AM1068,IF(Transport!$H$4="Mixed-use Building",X1071,Data!V1068)))</f>
        <v>0</v>
      </c>
      <c r="F1067">
        <f>IF(Transport!$H$4="Multi-unit Residential",Data!F1068,IF(Transport!$H$4="Education",Data!AN1068,IF(Transport!$H$4="Mixed-use Building",Y1071,Data!W1068)))</f>
        <v>0</v>
      </c>
      <c r="G1067">
        <f>IF(Transport!$H$4="Multi-unit Residential",Data!G1068,IF(Transport!$H$4="Education",Data!AO1068,IF(Transport!$H$4="Mixed-use Building",Z1071,Data!X1068)))</f>
        <v>0</v>
      </c>
      <c r="H1067">
        <f>IF(Transport!$H$4="Multi-unit Residential",Data!H1068,IF(Transport!$H$4="Education",Data!AP1068,IF(Transport!$H$4="Mixed-use Building",AA1071,Data!Y1068)))</f>
        <v>0.94</v>
      </c>
      <c r="I1067">
        <f>IF(Transport!$H$4="Multi-unit Residential",Data!I1068,IF(Transport!$H$4="Education",Data!AQ1068,IF(Transport!$H$4="Mixed-use Building",AB1071,Data!Z1068)))</f>
        <v>0.05</v>
      </c>
      <c r="J1067">
        <f>IF(Transport!$H$4="Multi-unit Residential",Data!J1068,IF(Transport!$H$4="Education",Data!AR1068,IF(Transport!$H$4="Mixed-use Building",AC1071,Data!AA1068)))</f>
        <v>0</v>
      </c>
      <c r="K1067">
        <f>IF(Transport!$H$4="Multi-unit Residential",Data!K1068,IF(Transport!$H$4="Education",Data!AS1068,IF(Transport!$H$4="Mixed-use Building",AD1071,Data!AB1068)))</f>
        <v>0.01</v>
      </c>
      <c r="L1067">
        <f>IF(Transport!$H$4="Multi-unit Residential",Data!L1068,IF(Transport!$H$4="Education",Data!AT1068,IF(Transport!$H$4="Mixed-use Building",AE1071,Data!AC1068)))</f>
        <v>0</v>
      </c>
      <c r="M1067">
        <f>IF(Transport!$H$4="Multi-unit Residential",Data!M1068,IF(Transport!$H$4="Education",Data!AU1068,IF(Transport!$H$4="Mixed-use Building",AF1071,Data!AD1068)))</f>
        <v>0.02</v>
      </c>
      <c r="N1067">
        <f>IF(Transport!$H$4="Multi-unit Residential",Data!N1068,IF(Transport!$H$4="Education",Data!AV1068,IF(Transport!$H$4="Mixed-use Building",AG1071,Data!AE1068)))</f>
        <v>7.6459682072416904</v>
      </c>
      <c r="O1067">
        <f>IF(Transport!$H$4="Multi-unit Residential",Data!O1068,IF(Transport!$H$4="Education",Data!AW1068,IF(Transport!$H$4="Mixed-use Building",AH1071,Data!AF1068)))</f>
        <v>176.7956543</v>
      </c>
      <c r="P1067">
        <f>IF(Transport!$H$4="Multi-unit Residential",Data!P1068,IF(Transport!$H$4="Education",Data!AX1068,IF(Transport!$H$4="Mixed-use Building",AI1071,Data!AG1068)))</f>
        <v>-39.615490379999997</v>
      </c>
    </row>
    <row r="1068" spans="1:16" x14ac:dyDescent="0.55000000000000004">
      <c r="A1068">
        <f>IF(Transport!$H$4="Multi-unit Residential",Data!A1069,IF(Transport!$H$4="Education",Data!AI1069,IF(Transport!$H$4="Mixed-use Building",T1072,Data!R1069)))</f>
        <v>209000</v>
      </c>
      <c r="B1068" t="str">
        <f>IF(Transport!$H$4="Multi-unit Residential",Data!B1069,IF(Transport!$H$4="Education",Data!AJ1069,IF(Transport!$H$4="Mixed-use Building",U1072,Data!S1069)))</f>
        <v>Lochain Park</v>
      </c>
      <c r="C1068" t="str">
        <f>IF(Transport!$H$4="Multi-unit Residential",Data!C1069,IF(Transport!$H$4="Education",Data!AK1069,IF(Transport!$H$4="Mixed-use Building",V1072,Data!T1069)))</f>
        <v>New Zealand</v>
      </c>
      <c r="D1068">
        <f>IF(Transport!$H$4="Multi-unit Residential",Data!D1069,IF(Transport!$H$4="Education",Data!AL1069,IF(Transport!$H$4="Mixed-use Building",W1072,Data!U1069)))</f>
        <v>0</v>
      </c>
      <c r="E1068">
        <f>IF(Transport!$H$4="Multi-unit Residential",Data!E1069,IF(Transport!$H$4="Education",Data!AM1069,IF(Transport!$H$4="Mixed-use Building",X1072,Data!V1069)))</f>
        <v>0</v>
      </c>
      <c r="F1068">
        <f>IF(Transport!$H$4="Multi-unit Residential",Data!F1069,IF(Transport!$H$4="Education",Data!AN1069,IF(Transport!$H$4="Mixed-use Building",Y1072,Data!W1069)))</f>
        <v>0</v>
      </c>
      <c r="G1068">
        <f>IF(Transport!$H$4="Multi-unit Residential",Data!G1069,IF(Transport!$H$4="Education",Data!AO1069,IF(Transport!$H$4="Mixed-use Building",Z1072,Data!X1069)))</f>
        <v>0</v>
      </c>
      <c r="H1068">
        <f>IF(Transport!$H$4="Multi-unit Residential",Data!H1069,IF(Transport!$H$4="Education",Data!AP1069,IF(Transport!$H$4="Mixed-use Building",AA1072,Data!Y1069)))</f>
        <v>1</v>
      </c>
      <c r="I1068">
        <f>IF(Transport!$H$4="Multi-unit Residential",Data!I1069,IF(Transport!$H$4="Education",Data!AQ1069,IF(Transport!$H$4="Mixed-use Building",AB1072,Data!Z1069)))</f>
        <v>0</v>
      </c>
      <c r="J1068">
        <f>IF(Transport!$H$4="Multi-unit Residential",Data!J1069,IF(Transport!$H$4="Education",Data!AR1069,IF(Transport!$H$4="Mixed-use Building",AC1072,Data!AA1069)))</f>
        <v>0</v>
      </c>
      <c r="K1068">
        <f>IF(Transport!$H$4="Multi-unit Residential",Data!K1069,IF(Transport!$H$4="Education",Data!AS1069,IF(Transport!$H$4="Mixed-use Building",AD1072,Data!AB1069)))</f>
        <v>0</v>
      </c>
      <c r="L1068">
        <f>IF(Transport!$H$4="Multi-unit Residential",Data!L1069,IF(Transport!$H$4="Education",Data!AT1069,IF(Transport!$H$4="Mixed-use Building",AE1072,Data!AC1069)))</f>
        <v>0</v>
      </c>
      <c r="M1068">
        <f>IF(Transport!$H$4="Multi-unit Residential",Data!M1069,IF(Transport!$H$4="Education",Data!AU1069,IF(Transport!$H$4="Mixed-use Building",AF1072,Data!AD1069)))</f>
        <v>0.02</v>
      </c>
      <c r="N1068" t="str">
        <f>IF(Transport!$H$4="Multi-unit Residential",Data!N1069,IF(Transport!$H$4="Education",Data!AV1069,IF(Transport!$H$4="Mixed-use Building",AG1072,Data!AE1069)))</f>
        <v>?</v>
      </c>
      <c r="O1068">
        <f>IF(Transport!$H$4="Multi-unit Residential",Data!O1069,IF(Transport!$H$4="Education",Data!AW1069,IF(Transport!$H$4="Mixed-use Building",AH1072,Data!AF1069)))</f>
        <v>176.78200749999999</v>
      </c>
      <c r="P1068">
        <f>IF(Transport!$H$4="Multi-unit Residential",Data!P1069,IF(Transport!$H$4="Education",Data!AX1069,IF(Transport!$H$4="Mixed-use Building",AI1072,Data!AG1069)))</f>
        <v>-39.619546589999999</v>
      </c>
    </row>
    <row r="1069" spans="1:16" x14ac:dyDescent="0.55000000000000004">
      <c r="A1069">
        <f>IF(Transport!$H$4="Multi-unit Residential",Data!A1070,IF(Transport!$H$4="Education",Data!AI1070,IF(Transport!$H$4="Mixed-use Building",T1073,Data!R1070)))</f>
        <v>209100</v>
      </c>
      <c r="B1069" t="str">
        <f>IF(Transport!$H$4="Multi-unit Residential",Data!B1070,IF(Transport!$H$4="Education",Data!AJ1070,IF(Transport!$H$4="Mixed-use Building",U1073,Data!S1070)))</f>
        <v>Flaxmere Park</v>
      </c>
      <c r="C1069" t="str">
        <f>IF(Transport!$H$4="Multi-unit Residential",Data!C1070,IF(Transport!$H$4="Education",Data!AK1070,IF(Transport!$H$4="Mixed-use Building",V1073,Data!T1070)))</f>
        <v>New Zealand</v>
      </c>
      <c r="D1069">
        <f>IF(Transport!$H$4="Multi-unit Residential",Data!D1070,IF(Transport!$H$4="Education",Data!AL1070,IF(Transport!$H$4="Mixed-use Building",W1073,Data!U1070)))</f>
        <v>0</v>
      </c>
      <c r="E1069">
        <f>IF(Transport!$H$4="Multi-unit Residential",Data!E1070,IF(Transport!$H$4="Education",Data!AM1070,IF(Transport!$H$4="Mixed-use Building",X1073,Data!V1070)))</f>
        <v>0</v>
      </c>
      <c r="F1069">
        <f>IF(Transport!$H$4="Multi-unit Residential",Data!F1070,IF(Transport!$H$4="Education",Data!AN1070,IF(Transport!$H$4="Mixed-use Building",Y1073,Data!W1070)))</f>
        <v>0</v>
      </c>
      <c r="G1069">
        <f>IF(Transport!$H$4="Multi-unit Residential",Data!G1070,IF(Transport!$H$4="Education",Data!AO1070,IF(Transport!$H$4="Mixed-use Building",Z1073,Data!X1070)))</f>
        <v>0</v>
      </c>
      <c r="H1069">
        <f>IF(Transport!$H$4="Multi-unit Residential",Data!H1070,IF(Transport!$H$4="Education",Data!AP1070,IF(Transport!$H$4="Mixed-use Building",AA1073,Data!Y1070)))</f>
        <v>0.96</v>
      </c>
      <c r="I1069">
        <f>IF(Transport!$H$4="Multi-unit Residential",Data!I1070,IF(Transport!$H$4="Education",Data!AQ1070,IF(Transport!$H$4="Mixed-use Building",AB1073,Data!Z1070)))</f>
        <v>0</v>
      </c>
      <c r="J1069">
        <f>IF(Transport!$H$4="Multi-unit Residential",Data!J1070,IF(Transport!$H$4="Education",Data!AR1070,IF(Transport!$H$4="Mixed-use Building",AC1073,Data!AA1070)))</f>
        <v>0</v>
      </c>
      <c r="K1069">
        <f>IF(Transport!$H$4="Multi-unit Residential",Data!K1070,IF(Transport!$H$4="Education",Data!AS1070,IF(Transport!$H$4="Mixed-use Building",AD1073,Data!AB1070)))</f>
        <v>0</v>
      </c>
      <c r="L1069">
        <f>IF(Transport!$H$4="Multi-unit Residential",Data!L1070,IF(Transport!$H$4="Education",Data!AT1070,IF(Transport!$H$4="Mixed-use Building",AE1073,Data!AC1070)))</f>
        <v>0.04</v>
      </c>
      <c r="M1069">
        <f>IF(Transport!$H$4="Multi-unit Residential",Data!M1070,IF(Transport!$H$4="Education",Data!AU1070,IF(Transport!$H$4="Mixed-use Building",AF1073,Data!AD1070)))</f>
        <v>0.02</v>
      </c>
      <c r="N1069">
        <f>IF(Transport!$H$4="Multi-unit Residential",Data!N1070,IF(Transport!$H$4="Education",Data!AV1070,IF(Transport!$H$4="Mixed-use Building",AG1073,Data!AE1070)))</f>
        <v>3.1360749902867799</v>
      </c>
      <c r="O1069">
        <f>IF(Transport!$H$4="Multi-unit Residential",Data!O1070,IF(Transport!$H$4="Education",Data!AW1070,IF(Transport!$H$4="Mixed-use Building",AH1073,Data!AF1070)))</f>
        <v>176.78766010000001</v>
      </c>
      <c r="P1069">
        <f>IF(Transport!$H$4="Multi-unit Residential",Data!P1070,IF(Transport!$H$4="Education",Data!AX1070,IF(Transport!$H$4="Mixed-use Building",AI1073,Data!AG1070)))</f>
        <v>-39.625063320000002</v>
      </c>
    </row>
    <row r="1070" spans="1:16" x14ac:dyDescent="0.55000000000000004">
      <c r="A1070">
        <f>IF(Transport!$H$4="Multi-unit Residential",Data!A1071,IF(Transport!$H$4="Education",Data!AI1071,IF(Transport!$H$4="Mixed-use Building",T1074,Data!R1071)))</f>
        <v>209200</v>
      </c>
      <c r="B1070" t="str">
        <f>IF(Transport!$H$4="Multi-unit Residential",Data!B1071,IF(Transport!$H$4="Education",Data!AJ1071,IF(Transport!$H$4="Mixed-use Building",U1074,Data!S1071)))</f>
        <v>Flaxmere South</v>
      </c>
      <c r="C1070" t="str">
        <f>IF(Transport!$H$4="Multi-unit Residential",Data!C1071,IF(Transport!$H$4="Education",Data!AK1071,IF(Transport!$H$4="Mixed-use Building",V1074,Data!T1071)))</f>
        <v>New Zealand</v>
      </c>
      <c r="D1070">
        <f>IF(Transport!$H$4="Multi-unit Residential",Data!D1071,IF(Transport!$H$4="Education",Data!AL1071,IF(Transport!$H$4="Mixed-use Building",W1074,Data!U1071)))</f>
        <v>0</v>
      </c>
      <c r="E1070">
        <f>IF(Transport!$H$4="Multi-unit Residential",Data!E1071,IF(Transport!$H$4="Education",Data!AM1071,IF(Transport!$H$4="Mixed-use Building",X1074,Data!V1071)))</f>
        <v>0</v>
      </c>
      <c r="F1070">
        <f>IF(Transport!$H$4="Multi-unit Residential",Data!F1071,IF(Transport!$H$4="Education",Data!AN1071,IF(Transport!$H$4="Mixed-use Building",Y1074,Data!W1071)))</f>
        <v>0</v>
      </c>
      <c r="G1070">
        <f>IF(Transport!$H$4="Multi-unit Residential",Data!G1071,IF(Transport!$H$4="Education",Data!AO1071,IF(Transport!$H$4="Mixed-use Building",Z1074,Data!X1071)))</f>
        <v>0</v>
      </c>
      <c r="H1070">
        <f>IF(Transport!$H$4="Multi-unit Residential",Data!H1071,IF(Transport!$H$4="Education",Data!AP1071,IF(Transport!$H$4="Mixed-use Building",AA1074,Data!Y1071)))</f>
        <v>1</v>
      </c>
      <c r="I1070">
        <f>IF(Transport!$H$4="Multi-unit Residential",Data!I1071,IF(Transport!$H$4="Education",Data!AQ1071,IF(Transport!$H$4="Mixed-use Building",AB1074,Data!Z1071)))</f>
        <v>0</v>
      </c>
      <c r="J1070">
        <f>IF(Transport!$H$4="Multi-unit Residential",Data!J1071,IF(Transport!$H$4="Education",Data!AR1071,IF(Transport!$H$4="Mixed-use Building",AC1074,Data!AA1071)))</f>
        <v>0</v>
      </c>
      <c r="K1070">
        <f>IF(Transport!$H$4="Multi-unit Residential",Data!K1071,IF(Transport!$H$4="Education",Data!AS1071,IF(Transport!$H$4="Mixed-use Building",AD1074,Data!AB1071)))</f>
        <v>0</v>
      </c>
      <c r="L1070">
        <f>IF(Transport!$H$4="Multi-unit Residential",Data!L1071,IF(Transport!$H$4="Education",Data!AT1071,IF(Transport!$H$4="Mixed-use Building",AE1074,Data!AC1071)))</f>
        <v>0</v>
      </c>
      <c r="M1070">
        <f>IF(Transport!$H$4="Multi-unit Residential",Data!M1071,IF(Transport!$H$4="Education",Data!AU1071,IF(Transport!$H$4="Mixed-use Building",AF1074,Data!AD1071)))</f>
        <v>0.02</v>
      </c>
      <c r="N1070">
        <f>IF(Transport!$H$4="Multi-unit Residential",Data!N1071,IF(Transport!$H$4="Education",Data!AV1071,IF(Transport!$H$4="Mixed-use Building",AG1074,Data!AE1071)))</f>
        <v>1.26202842689905</v>
      </c>
      <c r="O1070">
        <f>IF(Transport!$H$4="Multi-unit Residential",Data!O1071,IF(Transport!$H$4="Education",Data!AW1071,IF(Transport!$H$4="Mixed-use Building",AH1074,Data!AF1071)))</f>
        <v>176.79128019999999</v>
      </c>
      <c r="P1070">
        <f>IF(Transport!$H$4="Multi-unit Residential",Data!P1071,IF(Transport!$H$4="Education",Data!AX1071,IF(Transport!$H$4="Mixed-use Building",AI1074,Data!AG1071)))</f>
        <v>-39.630970189999999</v>
      </c>
    </row>
    <row r="1071" spans="1:16" x14ac:dyDescent="0.55000000000000004">
      <c r="A1071">
        <f>IF(Transport!$H$4="Multi-unit Residential",Data!A1072,IF(Transport!$H$4="Education",Data!AI1072,IF(Transport!$H$4="Mixed-use Building",T1075,Data!R1072)))</f>
        <v>209300</v>
      </c>
      <c r="B1071" t="str">
        <f>IF(Transport!$H$4="Multi-unit Residential",Data!B1072,IF(Transport!$H$4="Education",Data!AJ1072,IF(Transport!$H$4="Mixed-use Building",U1075,Data!S1072)))</f>
        <v>Irongate</v>
      </c>
      <c r="C1071" t="str">
        <f>IF(Transport!$H$4="Multi-unit Residential",Data!C1072,IF(Transport!$H$4="Education",Data!AK1072,IF(Transport!$H$4="Mixed-use Building",V1075,Data!T1072)))</f>
        <v>New Zealand</v>
      </c>
      <c r="D1071">
        <f>IF(Transport!$H$4="Multi-unit Residential",Data!D1072,IF(Transport!$H$4="Education",Data!AL1072,IF(Transport!$H$4="Mixed-use Building",W1075,Data!U1072)))</f>
        <v>0</v>
      </c>
      <c r="E1071">
        <f>IF(Transport!$H$4="Multi-unit Residential",Data!E1072,IF(Transport!$H$4="Education",Data!AM1072,IF(Transport!$H$4="Mixed-use Building",X1075,Data!V1072)))</f>
        <v>0</v>
      </c>
      <c r="F1071">
        <f>IF(Transport!$H$4="Multi-unit Residential",Data!F1072,IF(Transport!$H$4="Education",Data!AN1072,IF(Transport!$H$4="Mixed-use Building",Y1075,Data!W1072)))</f>
        <v>0</v>
      </c>
      <c r="G1071">
        <f>IF(Transport!$H$4="Multi-unit Residential",Data!G1072,IF(Transport!$H$4="Education",Data!AO1072,IF(Transport!$H$4="Mixed-use Building",Z1075,Data!X1072)))</f>
        <v>0</v>
      </c>
      <c r="H1071">
        <f>IF(Transport!$H$4="Multi-unit Residential",Data!H1072,IF(Transport!$H$4="Education",Data!AP1072,IF(Transport!$H$4="Mixed-use Building",AA1075,Data!Y1072)))</f>
        <v>0.91</v>
      </c>
      <c r="I1071">
        <f>IF(Transport!$H$4="Multi-unit Residential",Data!I1072,IF(Transport!$H$4="Education",Data!AQ1072,IF(Transport!$H$4="Mixed-use Building",AB1075,Data!Z1072)))</f>
        <v>0.09</v>
      </c>
      <c r="J1071">
        <f>IF(Transport!$H$4="Multi-unit Residential",Data!J1072,IF(Transport!$H$4="Education",Data!AR1072,IF(Transport!$H$4="Mixed-use Building",AC1075,Data!AA1072)))</f>
        <v>0</v>
      </c>
      <c r="K1071">
        <f>IF(Transport!$H$4="Multi-unit Residential",Data!K1072,IF(Transport!$H$4="Education",Data!AS1072,IF(Transport!$H$4="Mixed-use Building",AD1075,Data!AB1072)))</f>
        <v>0</v>
      </c>
      <c r="L1071">
        <f>IF(Transport!$H$4="Multi-unit Residential",Data!L1072,IF(Transport!$H$4="Education",Data!AT1072,IF(Transport!$H$4="Mixed-use Building",AE1075,Data!AC1072)))</f>
        <v>0</v>
      </c>
      <c r="M1071">
        <f>IF(Transport!$H$4="Multi-unit Residential",Data!M1072,IF(Transport!$H$4="Education",Data!AU1072,IF(Transport!$H$4="Mixed-use Building",AF1075,Data!AD1072)))</f>
        <v>0.02</v>
      </c>
      <c r="N1071">
        <f>IF(Transport!$H$4="Multi-unit Residential",Data!N1072,IF(Transport!$H$4="Education",Data!AV1072,IF(Transport!$H$4="Mixed-use Building",AG1075,Data!AE1072)))</f>
        <v>3.2150784697081201</v>
      </c>
      <c r="O1071">
        <f>IF(Transport!$H$4="Multi-unit Residential",Data!O1072,IF(Transport!$H$4="Education",Data!AW1072,IF(Transport!$H$4="Mixed-use Building",AH1075,Data!AF1072)))</f>
        <v>176.80115309999999</v>
      </c>
      <c r="P1071">
        <f>IF(Transport!$H$4="Multi-unit Residential",Data!P1072,IF(Transport!$H$4="Education",Data!AX1072,IF(Transport!$H$4="Mixed-use Building",AI1075,Data!AG1072)))</f>
        <v>-39.638557720000001</v>
      </c>
    </row>
    <row r="1072" spans="1:16" x14ac:dyDescent="0.55000000000000004">
      <c r="A1072">
        <f>IF(Transport!$H$4="Multi-unit Residential",Data!A1073,IF(Transport!$H$4="Education",Data!AI1073,IF(Transport!$H$4="Mixed-use Building",T1076,Data!R1073)))</f>
        <v>209400</v>
      </c>
      <c r="B1072" t="str">
        <f>IF(Transport!$H$4="Multi-unit Residential",Data!B1073,IF(Transport!$H$4="Education",Data!AJ1073,IF(Transport!$H$4="Mixed-use Building",U1076,Data!S1073)))</f>
        <v>Frimley</v>
      </c>
      <c r="C1072" t="str">
        <f>IF(Transport!$H$4="Multi-unit Residential",Data!C1073,IF(Transport!$H$4="Education",Data!AK1073,IF(Transport!$H$4="Mixed-use Building",V1076,Data!T1073)))</f>
        <v>New Zealand</v>
      </c>
      <c r="D1072">
        <f>IF(Transport!$H$4="Multi-unit Residential",Data!D1073,IF(Transport!$H$4="Education",Data!AL1073,IF(Transport!$H$4="Mixed-use Building",W1076,Data!U1073)))</f>
        <v>0</v>
      </c>
      <c r="E1072">
        <f>IF(Transport!$H$4="Multi-unit Residential",Data!E1073,IF(Transport!$H$4="Education",Data!AM1073,IF(Transport!$H$4="Mixed-use Building",X1076,Data!V1073)))</f>
        <v>0</v>
      </c>
      <c r="F1072">
        <f>IF(Transport!$H$4="Multi-unit Residential",Data!F1073,IF(Transport!$H$4="Education",Data!AN1073,IF(Transport!$H$4="Mixed-use Building",Y1076,Data!W1073)))</f>
        <v>0</v>
      </c>
      <c r="G1072">
        <f>IF(Transport!$H$4="Multi-unit Residential",Data!G1073,IF(Transport!$H$4="Education",Data!AO1073,IF(Transport!$H$4="Mixed-use Building",Z1076,Data!X1073)))</f>
        <v>0</v>
      </c>
      <c r="H1072">
        <f>IF(Transport!$H$4="Multi-unit Residential",Data!H1073,IF(Transport!$H$4="Education",Data!AP1073,IF(Transport!$H$4="Mixed-use Building",AA1076,Data!Y1073)))</f>
        <v>0.94</v>
      </c>
      <c r="I1072">
        <f>IF(Transport!$H$4="Multi-unit Residential",Data!I1073,IF(Transport!$H$4="Education",Data!AQ1073,IF(Transport!$H$4="Mixed-use Building",AB1076,Data!Z1073)))</f>
        <v>0</v>
      </c>
      <c r="J1072">
        <f>IF(Transport!$H$4="Multi-unit Residential",Data!J1073,IF(Transport!$H$4="Education",Data!AR1073,IF(Transport!$H$4="Mixed-use Building",AC1076,Data!AA1073)))</f>
        <v>0</v>
      </c>
      <c r="K1072">
        <f>IF(Transport!$H$4="Multi-unit Residential",Data!K1073,IF(Transport!$H$4="Education",Data!AS1073,IF(Transport!$H$4="Mixed-use Building",AD1076,Data!AB1073)))</f>
        <v>0</v>
      </c>
      <c r="L1072">
        <f>IF(Transport!$H$4="Multi-unit Residential",Data!L1073,IF(Transport!$H$4="Education",Data!AT1073,IF(Transport!$H$4="Mixed-use Building",AE1076,Data!AC1073)))</f>
        <v>0.06</v>
      </c>
      <c r="M1072">
        <f>IF(Transport!$H$4="Multi-unit Residential",Data!M1073,IF(Transport!$H$4="Education",Data!AU1073,IF(Transport!$H$4="Mixed-use Building",AF1076,Data!AD1073)))</f>
        <v>0.02</v>
      </c>
      <c r="N1072">
        <f>IF(Transport!$H$4="Multi-unit Residential",Data!N1073,IF(Transport!$H$4="Education",Data!AV1073,IF(Transport!$H$4="Mixed-use Building",AG1076,Data!AE1073)))</f>
        <v>4.5620880255192002</v>
      </c>
      <c r="O1072">
        <f>IF(Transport!$H$4="Multi-unit Residential",Data!O1073,IF(Transport!$H$4="Education",Data!AW1073,IF(Transport!$H$4="Mixed-use Building",AH1076,Data!AF1073)))</f>
        <v>176.82925990000001</v>
      </c>
      <c r="P1072">
        <f>IF(Transport!$H$4="Multi-unit Residential",Data!P1073,IF(Transport!$H$4="Education",Data!AX1073,IF(Transport!$H$4="Mixed-use Building",AI1076,Data!AG1073)))</f>
        <v>-39.621668479999997</v>
      </c>
    </row>
    <row r="1073" spans="1:16" x14ac:dyDescent="0.55000000000000004">
      <c r="A1073">
        <f>IF(Transport!$H$4="Multi-unit Residential",Data!A1074,IF(Transport!$H$4="Education",Data!AI1074,IF(Transport!$H$4="Mixed-use Building",T1077,Data!R1074)))</f>
        <v>209500</v>
      </c>
      <c r="B1073" t="str">
        <f>IF(Transport!$H$4="Multi-unit Residential",Data!B1074,IF(Transport!$H$4="Education",Data!AJ1074,IF(Transport!$H$4="Mixed-use Building",U1077,Data!S1074)))</f>
        <v>Camberley</v>
      </c>
      <c r="C1073" t="str">
        <f>IF(Transport!$H$4="Multi-unit Residential",Data!C1074,IF(Transport!$H$4="Education",Data!AK1074,IF(Transport!$H$4="Mixed-use Building",V1077,Data!T1074)))</f>
        <v>New Zealand</v>
      </c>
      <c r="D1073">
        <f>IF(Transport!$H$4="Multi-unit Residential",Data!D1074,IF(Transport!$H$4="Education",Data!AL1074,IF(Transport!$H$4="Mixed-use Building",W1077,Data!U1074)))</f>
        <v>0</v>
      </c>
      <c r="E1073">
        <f>IF(Transport!$H$4="Multi-unit Residential",Data!E1074,IF(Transport!$H$4="Education",Data!AM1074,IF(Transport!$H$4="Mixed-use Building",X1077,Data!V1074)))</f>
        <v>0</v>
      </c>
      <c r="F1073">
        <f>IF(Transport!$H$4="Multi-unit Residential",Data!F1074,IF(Transport!$H$4="Education",Data!AN1074,IF(Transport!$H$4="Mixed-use Building",Y1077,Data!W1074)))</f>
        <v>0</v>
      </c>
      <c r="G1073">
        <f>IF(Transport!$H$4="Multi-unit Residential",Data!G1074,IF(Transport!$H$4="Education",Data!AO1074,IF(Transport!$H$4="Mixed-use Building",Z1077,Data!X1074)))</f>
        <v>0</v>
      </c>
      <c r="H1073">
        <f>IF(Transport!$H$4="Multi-unit Residential",Data!H1074,IF(Transport!$H$4="Education",Data!AP1074,IF(Transport!$H$4="Mixed-use Building",AA1077,Data!Y1074)))</f>
        <v>0.95</v>
      </c>
      <c r="I1073">
        <f>IF(Transport!$H$4="Multi-unit Residential",Data!I1074,IF(Transport!$H$4="Education",Data!AQ1074,IF(Transport!$H$4="Mixed-use Building",AB1077,Data!Z1074)))</f>
        <v>0</v>
      </c>
      <c r="J1073">
        <f>IF(Transport!$H$4="Multi-unit Residential",Data!J1074,IF(Transport!$H$4="Education",Data!AR1074,IF(Transport!$H$4="Mixed-use Building",AC1077,Data!AA1074)))</f>
        <v>0</v>
      </c>
      <c r="K1073">
        <f>IF(Transport!$H$4="Multi-unit Residential",Data!K1074,IF(Transport!$H$4="Education",Data!AS1074,IF(Transport!$H$4="Mixed-use Building",AD1077,Data!AB1074)))</f>
        <v>0.01</v>
      </c>
      <c r="L1073">
        <f>IF(Transport!$H$4="Multi-unit Residential",Data!L1074,IF(Transport!$H$4="Education",Data!AT1074,IF(Transport!$H$4="Mixed-use Building",AE1077,Data!AC1074)))</f>
        <v>0.04</v>
      </c>
      <c r="M1073">
        <f>IF(Transport!$H$4="Multi-unit Residential",Data!M1074,IF(Transport!$H$4="Education",Data!AU1074,IF(Transport!$H$4="Mixed-use Building",AF1077,Data!AD1074)))</f>
        <v>0.02</v>
      </c>
      <c r="N1073">
        <f>IF(Transport!$H$4="Multi-unit Residential",Data!N1074,IF(Transport!$H$4="Education",Data!AV1074,IF(Transport!$H$4="Mixed-use Building",AG1077,Data!AE1074)))</f>
        <v>8.9071002570229396</v>
      </c>
      <c r="O1073">
        <f>IF(Transport!$H$4="Multi-unit Residential",Data!O1074,IF(Transport!$H$4="Education",Data!AW1074,IF(Transport!$H$4="Mixed-use Building",AH1077,Data!AF1074)))</f>
        <v>176.8210267</v>
      </c>
      <c r="P1073">
        <f>IF(Transport!$H$4="Multi-unit Residential",Data!P1074,IF(Transport!$H$4="Education",Data!AX1074,IF(Transport!$H$4="Mixed-use Building",AI1077,Data!AG1074)))</f>
        <v>-39.62902656</v>
      </c>
    </row>
    <row r="1074" spans="1:16" x14ac:dyDescent="0.55000000000000004">
      <c r="A1074">
        <f>IF(Transport!$H$4="Multi-unit Residential",Data!A1075,IF(Transport!$H$4="Education",Data!AI1075,IF(Transport!$H$4="Mixed-use Building",T1078,Data!R1075)))</f>
        <v>209600</v>
      </c>
      <c r="B1074" t="str">
        <f>IF(Transport!$H$4="Multi-unit Residential",Data!B1075,IF(Transport!$H$4="Education",Data!AJ1075,IF(Transport!$H$4="Mixed-use Building",U1078,Data!S1075)))</f>
        <v>Clive</v>
      </c>
      <c r="C1074" t="str">
        <f>IF(Transport!$H$4="Multi-unit Residential",Data!C1075,IF(Transport!$H$4="Education",Data!AK1075,IF(Transport!$H$4="Mixed-use Building",V1078,Data!T1075)))</f>
        <v>New Zealand</v>
      </c>
      <c r="D1074">
        <f>IF(Transport!$H$4="Multi-unit Residential",Data!D1075,IF(Transport!$H$4="Education",Data!AL1075,IF(Transport!$H$4="Mixed-use Building",W1078,Data!U1075)))</f>
        <v>0</v>
      </c>
      <c r="E1074">
        <f>IF(Transport!$H$4="Multi-unit Residential",Data!E1075,IF(Transport!$H$4="Education",Data!AM1075,IF(Transport!$H$4="Mixed-use Building",X1078,Data!V1075)))</f>
        <v>0</v>
      </c>
      <c r="F1074">
        <f>IF(Transport!$H$4="Multi-unit Residential",Data!F1075,IF(Transport!$H$4="Education",Data!AN1075,IF(Transport!$H$4="Mixed-use Building",Y1078,Data!W1075)))</f>
        <v>0</v>
      </c>
      <c r="G1074">
        <f>IF(Transport!$H$4="Multi-unit Residential",Data!G1075,IF(Transport!$H$4="Education",Data!AO1075,IF(Transport!$H$4="Mixed-use Building",Z1078,Data!X1075)))</f>
        <v>0</v>
      </c>
      <c r="H1074">
        <f>IF(Transport!$H$4="Multi-unit Residential",Data!H1075,IF(Transport!$H$4="Education",Data!AP1075,IF(Transport!$H$4="Mixed-use Building",AA1078,Data!Y1075)))</f>
        <v>0.85</v>
      </c>
      <c r="I1074">
        <f>IF(Transport!$H$4="Multi-unit Residential",Data!I1075,IF(Transport!$H$4="Education",Data!AQ1075,IF(Transport!$H$4="Mixed-use Building",AB1078,Data!Z1075)))</f>
        <v>0</v>
      </c>
      <c r="J1074">
        <f>IF(Transport!$H$4="Multi-unit Residential",Data!J1075,IF(Transport!$H$4="Education",Data!AR1075,IF(Transport!$H$4="Mixed-use Building",AC1078,Data!AA1075)))</f>
        <v>0</v>
      </c>
      <c r="K1074">
        <f>IF(Transport!$H$4="Multi-unit Residential",Data!K1075,IF(Transport!$H$4="Education",Data!AS1075,IF(Transport!$H$4="Mixed-use Building",AD1078,Data!AB1075)))</f>
        <v>0</v>
      </c>
      <c r="L1074">
        <f>IF(Transport!$H$4="Multi-unit Residential",Data!L1075,IF(Transport!$H$4="Education",Data!AT1075,IF(Transport!$H$4="Mixed-use Building",AE1078,Data!AC1075)))</f>
        <v>0.15</v>
      </c>
      <c r="M1074">
        <f>IF(Transport!$H$4="Multi-unit Residential",Data!M1075,IF(Transport!$H$4="Education",Data!AU1075,IF(Transport!$H$4="Mixed-use Building",AF1078,Data!AD1075)))</f>
        <v>0.02</v>
      </c>
      <c r="N1074">
        <f>IF(Transport!$H$4="Multi-unit Residential",Data!N1075,IF(Transport!$H$4="Education",Data!AV1075,IF(Transport!$H$4="Mixed-use Building",AG1078,Data!AE1075)))</f>
        <v>2.71347238374288</v>
      </c>
      <c r="O1074">
        <f>IF(Transport!$H$4="Multi-unit Residential",Data!O1075,IF(Transport!$H$4="Education",Data!AW1075,IF(Transport!$H$4="Mixed-use Building",AH1078,Data!AF1075)))</f>
        <v>176.91303790000001</v>
      </c>
      <c r="P1074">
        <f>IF(Transport!$H$4="Multi-unit Residential",Data!P1075,IF(Transport!$H$4="Education",Data!AX1075,IF(Transport!$H$4="Mixed-use Building",AI1078,Data!AG1075)))</f>
        <v>-39.586810139999997</v>
      </c>
    </row>
    <row r="1075" spans="1:16" x14ac:dyDescent="0.55000000000000004">
      <c r="A1075">
        <f>IF(Transport!$H$4="Multi-unit Residential",Data!A1076,IF(Transport!$H$4="Education",Data!AI1076,IF(Transport!$H$4="Mixed-use Building",T1079,Data!R1076)))</f>
        <v>209700</v>
      </c>
      <c r="B1075" t="str">
        <f>IF(Transport!$H$4="Multi-unit Residential",Data!B1076,IF(Transport!$H$4="Education",Data!AJ1076,IF(Transport!$H$4="Mixed-use Building",U1079,Data!S1076)))</f>
        <v>St Leonards</v>
      </c>
      <c r="C1075" t="str">
        <f>IF(Transport!$H$4="Multi-unit Residential",Data!C1076,IF(Transport!$H$4="Education",Data!AK1076,IF(Transport!$H$4="Mixed-use Building",V1079,Data!T1076)))</f>
        <v>New Zealand</v>
      </c>
      <c r="D1075">
        <f>IF(Transport!$H$4="Multi-unit Residential",Data!D1076,IF(Transport!$H$4="Education",Data!AL1076,IF(Transport!$H$4="Mixed-use Building",W1079,Data!U1076)))</f>
        <v>0</v>
      </c>
      <c r="E1075">
        <f>IF(Transport!$H$4="Multi-unit Residential",Data!E1076,IF(Transport!$H$4="Education",Data!AM1076,IF(Transport!$H$4="Mixed-use Building",X1079,Data!V1076)))</f>
        <v>0</v>
      </c>
      <c r="F1075">
        <f>IF(Transport!$H$4="Multi-unit Residential",Data!F1076,IF(Transport!$H$4="Education",Data!AN1076,IF(Transport!$H$4="Mixed-use Building",Y1079,Data!W1076)))</f>
        <v>0</v>
      </c>
      <c r="G1075">
        <f>IF(Transport!$H$4="Multi-unit Residential",Data!G1076,IF(Transport!$H$4="Education",Data!AO1076,IF(Transport!$H$4="Mixed-use Building",Z1079,Data!X1076)))</f>
        <v>0</v>
      </c>
      <c r="H1075">
        <f>IF(Transport!$H$4="Multi-unit Residential",Data!H1076,IF(Transport!$H$4="Education",Data!AP1076,IF(Transport!$H$4="Mixed-use Building",AA1079,Data!Y1076)))</f>
        <v>0.97</v>
      </c>
      <c r="I1075">
        <f>IF(Transport!$H$4="Multi-unit Residential",Data!I1076,IF(Transport!$H$4="Education",Data!AQ1076,IF(Transport!$H$4="Mixed-use Building",AB1079,Data!Z1076)))</f>
        <v>0</v>
      </c>
      <c r="J1075">
        <f>IF(Transport!$H$4="Multi-unit Residential",Data!J1076,IF(Transport!$H$4="Education",Data!AR1076,IF(Transport!$H$4="Mixed-use Building",AC1079,Data!AA1076)))</f>
        <v>0</v>
      </c>
      <c r="K1075">
        <f>IF(Transport!$H$4="Multi-unit Residential",Data!K1076,IF(Transport!$H$4="Education",Data!AS1076,IF(Transport!$H$4="Mixed-use Building",AD1079,Data!AB1076)))</f>
        <v>0</v>
      </c>
      <c r="L1075">
        <f>IF(Transport!$H$4="Multi-unit Residential",Data!L1076,IF(Transport!$H$4="Education",Data!AT1076,IF(Transport!$H$4="Mixed-use Building",AE1079,Data!AC1076)))</f>
        <v>0.03</v>
      </c>
      <c r="M1075">
        <f>IF(Transport!$H$4="Multi-unit Residential",Data!M1076,IF(Transport!$H$4="Education",Data!AU1076,IF(Transport!$H$4="Mixed-use Building",AF1079,Data!AD1076)))</f>
        <v>0.02</v>
      </c>
      <c r="N1075">
        <f>IF(Transport!$H$4="Multi-unit Residential",Data!N1076,IF(Transport!$H$4="Education",Data!AV1076,IF(Transport!$H$4="Mixed-use Building",AG1079,Data!AE1076)))</f>
        <v>5.2595698291481199</v>
      </c>
      <c r="O1075">
        <f>IF(Transport!$H$4="Multi-unit Residential",Data!O1076,IF(Transport!$H$4="Education",Data!AW1076,IF(Transport!$H$4="Mixed-use Building",AH1079,Data!AF1076)))</f>
        <v>176.83315249999899</v>
      </c>
      <c r="P1075">
        <f>IF(Transport!$H$4="Multi-unit Residential",Data!P1076,IF(Transport!$H$4="Education",Data!AX1076,IF(Transport!$H$4="Mixed-use Building",AI1079,Data!AG1076)))</f>
        <v>-39.634704659999997</v>
      </c>
    </row>
    <row r="1076" spans="1:16" x14ac:dyDescent="0.55000000000000004">
      <c r="A1076">
        <f>IF(Transport!$H$4="Multi-unit Residential",Data!A1077,IF(Transport!$H$4="Education",Data!AI1077,IF(Transport!$H$4="Mixed-use Building",T1080,Data!R1077)))</f>
        <v>209800</v>
      </c>
      <c r="B1076" t="str">
        <f>IF(Transport!$H$4="Multi-unit Residential",Data!B1077,IF(Transport!$H$4="Education",Data!AJ1077,IF(Transport!$H$4="Mixed-use Building",U1080,Data!S1077)))</f>
        <v>Mahora</v>
      </c>
      <c r="C1076" t="str">
        <f>IF(Transport!$H$4="Multi-unit Residential",Data!C1077,IF(Transport!$H$4="Education",Data!AK1077,IF(Transport!$H$4="Mixed-use Building",V1080,Data!T1077)))</f>
        <v>New Zealand</v>
      </c>
      <c r="D1076">
        <f>IF(Transport!$H$4="Multi-unit Residential",Data!D1077,IF(Transport!$H$4="Education",Data!AL1077,IF(Transport!$H$4="Mixed-use Building",W1080,Data!U1077)))</f>
        <v>0</v>
      </c>
      <c r="E1076">
        <f>IF(Transport!$H$4="Multi-unit Residential",Data!E1077,IF(Transport!$H$4="Education",Data!AM1077,IF(Transport!$H$4="Mixed-use Building",X1080,Data!V1077)))</f>
        <v>0</v>
      </c>
      <c r="F1076">
        <f>IF(Transport!$H$4="Multi-unit Residential",Data!F1077,IF(Transport!$H$4="Education",Data!AN1077,IF(Transport!$H$4="Mixed-use Building",Y1080,Data!W1077)))</f>
        <v>0</v>
      </c>
      <c r="G1076">
        <f>IF(Transport!$H$4="Multi-unit Residential",Data!G1077,IF(Transport!$H$4="Education",Data!AO1077,IF(Transport!$H$4="Mixed-use Building",Z1080,Data!X1077)))</f>
        <v>0</v>
      </c>
      <c r="H1076">
        <f>IF(Transport!$H$4="Multi-unit Residential",Data!H1077,IF(Transport!$H$4="Education",Data!AP1077,IF(Transport!$H$4="Mixed-use Building",AA1080,Data!Y1077)))</f>
        <v>0.94</v>
      </c>
      <c r="I1076">
        <f>IF(Transport!$H$4="Multi-unit Residential",Data!I1077,IF(Transport!$H$4="Education",Data!AQ1077,IF(Transport!$H$4="Mixed-use Building",AB1080,Data!Z1077)))</f>
        <v>0</v>
      </c>
      <c r="J1076">
        <f>IF(Transport!$H$4="Multi-unit Residential",Data!J1077,IF(Transport!$H$4="Education",Data!AR1077,IF(Transport!$H$4="Mixed-use Building",AC1080,Data!AA1077)))</f>
        <v>0</v>
      </c>
      <c r="K1076">
        <f>IF(Transport!$H$4="Multi-unit Residential",Data!K1077,IF(Transport!$H$4="Education",Data!AS1077,IF(Transport!$H$4="Mixed-use Building",AD1080,Data!AB1077)))</f>
        <v>0</v>
      </c>
      <c r="L1076">
        <f>IF(Transport!$H$4="Multi-unit Residential",Data!L1077,IF(Transport!$H$4="Education",Data!AT1077,IF(Transport!$H$4="Mixed-use Building",AE1080,Data!AC1077)))</f>
        <v>0.06</v>
      </c>
      <c r="M1076">
        <f>IF(Transport!$H$4="Multi-unit Residential",Data!M1077,IF(Transport!$H$4="Education",Data!AU1077,IF(Transport!$H$4="Mixed-use Building",AF1080,Data!AD1077)))</f>
        <v>0.02</v>
      </c>
      <c r="N1076">
        <f>IF(Transport!$H$4="Multi-unit Residential",Data!N1077,IF(Transport!$H$4="Education",Data!AV1077,IF(Transport!$H$4="Mixed-use Building",AG1080,Data!AE1077)))</f>
        <v>2.25265606177227</v>
      </c>
      <c r="O1076">
        <f>IF(Transport!$H$4="Multi-unit Residential",Data!O1077,IF(Transport!$H$4="Education",Data!AW1077,IF(Transport!$H$4="Mixed-use Building",AH1080,Data!AF1077)))</f>
        <v>176.84888090000001</v>
      </c>
      <c r="P1076">
        <f>IF(Transport!$H$4="Multi-unit Residential",Data!P1077,IF(Transport!$H$4="Education",Data!AX1077,IF(Transport!$H$4="Mixed-use Building",AI1080,Data!AG1077)))</f>
        <v>-39.624049620000001</v>
      </c>
    </row>
    <row r="1077" spans="1:16" x14ac:dyDescent="0.55000000000000004">
      <c r="A1077">
        <f>IF(Transport!$H$4="Multi-unit Residential",Data!A1078,IF(Transport!$H$4="Education",Data!AI1078,IF(Transport!$H$4="Mixed-use Building",T1081,Data!R1078)))</f>
        <v>209900</v>
      </c>
      <c r="B1077" t="str">
        <f>IF(Transport!$H$4="Multi-unit Residential",Data!B1078,IF(Transport!$H$4="Education",Data!AJ1078,IF(Transport!$H$4="Mixed-use Building",U1081,Data!S1078)))</f>
        <v>Raureka</v>
      </c>
      <c r="C1077" t="str">
        <f>IF(Transport!$H$4="Multi-unit Residential",Data!C1078,IF(Transport!$H$4="Education",Data!AK1078,IF(Transport!$H$4="Mixed-use Building",V1081,Data!T1078)))</f>
        <v>New Zealand</v>
      </c>
      <c r="D1077">
        <f>IF(Transport!$H$4="Multi-unit Residential",Data!D1078,IF(Transport!$H$4="Education",Data!AL1078,IF(Transport!$H$4="Mixed-use Building",W1081,Data!U1078)))</f>
        <v>0</v>
      </c>
      <c r="E1077">
        <f>IF(Transport!$H$4="Multi-unit Residential",Data!E1078,IF(Transport!$H$4="Education",Data!AM1078,IF(Transport!$H$4="Mixed-use Building",X1081,Data!V1078)))</f>
        <v>0</v>
      </c>
      <c r="F1077">
        <f>IF(Transport!$H$4="Multi-unit Residential",Data!F1078,IF(Transport!$H$4="Education",Data!AN1078,IF(Transport!$H$4="Mixed-use Building",Y1081,Data!W1078)))</f>
        <v>0</v>
      </c>
      <c r="G1077">
        <f>IF(Transport!$H$4="Multi-unit Residential",Data!G1078,IF(Transport!$H$4="Education",Data!AO1078,IF(Transport!$H$4="Mixed-use Building",Z1081,Data!X1078)))</f>
        <v>0</v>
      </c>
      <c r="H1077">
        <f>IF(Transport!$H$4="Multi-unit Residential",Data!H1078,IF(Transport!$H$4="Education",Data!AP1078,IF(Transport!$H$4="Mixed-use Building",AA1081,Data!Y1078)))</f>
        <v>0.93</v>
      </c>
      <c r="I1077">
        <f>IF(Transport!$H$4="Multi-unit Residential",Data!I1078,IF(Transport!$H$4="Education",Data!AQ1078,IF(Transport!$H$4="Mixed-use Building",AB1081,Data!Z1078)))</f>
        <v>0</v>
      </c>
      <c r="J1077">
        <f>IF(Transport!$H$4="Multi-unit Residential",Data!J1078,IF(Transport!$H$4="Education",Data!AR1078,IF(Transport!$H$4="Mixed-use Building",AC1081,Data!AA1078)))</f>
        <v>0</v>
      </c>
      <c r="K1077">
        <f>IF(Transport!$H$4="Multi-unit Residential",Data!K1078,IF(Transport!$H$4="Education",Data!AS1078,IF(Transport!$H$4="Mixed-use Building",AD1081,Data!AB1078)))</f>
        <v>0</v>
      </c>
      <c r="L1077">
        <f>IF(Transport!$H$4="Multi-unit Residential",Data!L1078,IF(Transport!$H$4="Education",Data!AT1078,IF(Transport!$H$4="Mixed-use Building",AE1081,Data!AC1078)))</f>
        <v>7.0000000000000007E-2</v>
      </c>
      <c r="M1077">
        <f>IF(Transport!$H$4="Multi-unit Residential",Data!M1078,IF(Transport!$H$4="Education",Data!AU1078,IF(Transport!$H$4="Mixed-use Building",AF1081,Data!AD1078)))</f>
        <v>0.02</v>
      </c>
      <c r="N1077">
        <f>IF(Transport!$H$4="Multi-unit Residential",Data!N1078,IF(Transport!$H$4="Education",Data!AV1078,IF(Transport!$H$4="Mixed-use Building",AG1081,Data!AE1078)))</f>
        <v>2.05464450454543</v>
      </c>
      <c r="O1077">
        <f>IF(Transport!$H$4="Multi-unit Residential",Data!O1078,IF(Transport!$H$4="Education",Data!AW1078,IF(Transport!$H$4="Mixed-use Building",AH1081,Data!AF1078)))</f>
        <v>176.8248974</v>
      </c>
      <c r="P1077">
        <f>IF(Transport!$H$4="Multi-unit Residential",Data!P1078,IF(Transport!$H$4="Education",Data!AX1078,IF(Transport!$H$4="Mixed-use Building",AI1081,Data!AG1078)))</f>
        <v>-39.640685990000001</v>
      </c>
    </row>
    <row r="1078" spans="1:16" x14ac:dyDescent="0.55000000000000004">
      <c r="A1078">
        <f>IF(Transport!$H$4="Multi-unit Residential",Data!A1079,IF(Transport!$H$4="Education",Data!AI1079,IF(Transport!$H$4="Mixed-use Building",T1082,Data!R1079)))</f>
        <v>210000</v>
      </c>
      <c r="B1078" t="str">
        <f>IF(Transport!$H$4="Multi-unit Residential",Data!B1079,IF(Transport!$H$4="Education",Data!AJ1079,IF(Transport!$H$4="Mixed-use Building",U1082,Data!S1079)))</f>
        <v>Cornwall Park</v>
      </c>
      <c r="C1078" t="str">
        <f>IF(Transport!$H$4="Multi-unit Residential",Data!C1079,IF(Transport!$H$4="Education",Data!AK1079,IF(Transport!$H$4="Mixed-use Building",V1082,Data!T1079)))</f>
        <v>New Zealand</v>
      </c>
      <c r="D1078">
        <f>IF(Transport!$H$4="Multi-unit Residential",Data!D1079,IF(Transport!$H$4="Education",Data!AL1079,IF(Transport!$H$4="Mixed-use Building",W1082,Data!U1079)))</f>
        <v>0</v>
      </c>
      <c r="E1078">
        <f>IF(Transport!$H$4="Multi-unit Residential",Data!E1079,IF(Transport!$H$4="Education",Data!AM1079,IF(Transport!$H$4="Mixed-use Building",X1082,Data!V1079)))</f>
        <v>0</v>
      </c>
      <c r="F1078">
        <f>IF(Transport!$H$4="Multi-unit Residential",Data!F1079,IF(Transport!$H$4="Education",Data!AN1079,IF(Transport!$H$4="Mixed-use Building",Y1082,Data!W1079)))</f>
        <v>0</v>
      </c>
      <c r="G1078">
        <f>IF(Transport!$H$4="Multi-unit Residential",Data!G1079,IF(Transport!$H$4="Education",Data!AO1079,IF(Transport!$H$4="Mixed-use Building",Z1082,Data!X1079)))</f>
        <v>0</v>
      </c>
      <c r="H1078">
        <f>IF(Transport!$H$4="Multi-unit Residential",Data!H1079,IF(Transport!$H$4="Education",Data!AP1079,IF(Transport!$H$4="Mixed-use Building",AA1082,Data!Y1079)))</f>
        <v>1</v>
      </c>
      <c r="I1078">
        <f>IF(Transport!$H$4="Multi-unit Residential",Data!I1079,IF(Transport!$H$4="Education",Data!AQ1079,IF(Transport!$H$4="Mixed-use Building",AB1082,Data!Z1079)))</f>
        <v>0</v>
      </c>
      <c r="J1078">
        <f>IF(Transport!$H$4="Multi-unit Residential",Data!J1079,IF(Transport!$H$4="Education",Data!AR1079,IF(Transport!$H$4="Mixed-use Building",AC1082,Data!AA1079)))</f>
        <v>0</v>
      </c>
      <c r="K1078">
        <f>IF(Transport!$H$4="Multi-unit Residential",Data!K1079,IF(Transport!$H$4="Education",Data!AS1079,IF(Transport!$H$4="Mixed-use Building",AD1082,Data!AB1079)))</f>
        <v>0</v>
      </c>
      <c r="L1078">
        <f>IF(Transport!$H$4="Multi-unit Residential",Data!L1079,IF(Transport!$H$4="Education",Data!AT1079,IF(Transport!$H$4="Mixed-use Building",AE1082,Data!AC1079)))</f>
        <v>0</v>
      </c>
      <c r="M1078">
        <f>IF(Transport!$H$4="Multi-unit Residential",Data!M1079,IF(Transport!$H$4="Education",Data!AU1079,IF(Transport!$H$4="Mixed-use Building",AF1082,Data!AD1079)))</f>
        <v>0.02</v>
      </c>
      <c r="N1078">
        <f>IF(Transport!$H$4="Multi-unit Residential",Data!N1079,IF(Transport!$H$4="Education",Data!AV1079,IF(Transport!$H$4="Mixed-use Building",AG1082,Data!AE1079)))</f>
        <v>0.30159791627660099</v>
      </c>
      <c r="O1078">
        <f>IF(Transport!$H$4="Multi-unit Residential",Data!O1079,IF(Transport!$H$4="Education",Data!AW1079,IF(Transport!$H$4="Mixed-use Building",AH1082,Data!AF1079)))</f>
        <v>176.84243029999999</v>
      </c>
      <c r="P1078">
        <f>IF(Transport!$H$4="Multi-unit Residential",Data!P1079,IF(Transport!$H$4="Education",Data!AX1079,IF(Transport!$H$4="Mixed-use Building",AI1082,Data!AG1079)))</f>
        <v>-39.630816959999997</v>
      </c>
    </row>
    <row r="1079" spans="1:16" x14ac:dyDescent="0.55000000000000004">
      <c r="A1079">
        <f>IF(Transport!$H$4="Multi-unit Residential",Data!A1080,IF(Transport!$H$4="Education",Data!AI1080,IF(Transport!$H$4="Mixed-use Building",T1083,Data!R1080)))</f>
        <v>210100</v>
      </c>
      <c r="B1079" t="str">
        <f>IF(Transport!$H$4="Multi-unit Residential",Data!B1080,IF(Transport!$H$4="Education",Data!AJ1080,IF(Transport!$H$4="Mixed-use Building",U1083,Data!S1080)))</f>
        <v>Tomoana</v>
      </c>
      <c r="C1079" t="str">
        <f>IF(Transport!$H$4="Multi-unit Residential",Data!C1080,IF(Transport!$H$4="Education",Data!AK1080,IF(Transport!$H$4="Mixed-use Building",V1083,Data!T1080)))</f>
        <v>New Zealand</v>
      </c>
      <c r="D1079">
        <f>IF(Transport!$H$4="Multi-unit Residential",Data!D1080,IF(Transport!$H$4="Education",Data!AL1080,IF(Transport!$H$4="Mixed-use Building",W1083,Data!U1080)))</f>
        <v>0</v>
      </c>
      <c r="E1079">
        <f>IF(Transport!$H$4="Multi-unit Residential",Data!E1080,IF(Transport!$H$4="Education",Data!AM1080,IF(Transport!$H$4="Mixed-use Building",X1083,Data!V1080)))</f>
        <v>0</v>
      </c>
      <c r="F1079">
        <f>IF(Transport!$H$4="Multi-unit Residential",Data!F1080,IF(Transport!$H$4="Education",Data!AN1080,IF(Transport!$H$4="Mixed-use Building",Y1083,Data!W1080)))</f>
        <v>0</v>
      </c>
      <c r="G1079">
        <f>IF(Transport!$H$4="Multi-unit Residential",Data!G1080,IF(Transport!$H$4="Education",Data!AO1080,IF(Transport!$H$4="Mixed-use Building",Z1083,Data!X1080)))</f>
        <v>0</v>
      </c>
      <c r="H1079">
        <f>IF(Transport!$H$4="Multi-unit Residential",Data!H1080,IF(Transport!$H$4="Education",Data!AP1080,IF(Transport!$H$4="Mixed-use Building",AA1083,Data!Y1080)))</f>
        <v>0.98</v>
      </c>
      <c r="I1079">
        <f>IF(Transport!$H$4="Multi-unit Residential",Data!I1080,IF(Transport!$H$4="Education",Data!AQ1080,IF(Transport!$H$4="Mixed-use Building",AB1083,Data!Z1080)))</f>
        <v>0.02</v>
      </c>
      <c r="J1079">
        <f>IF(Transport!$H$4="Multi-unit Residential",Data!J1080,IF(Transport!$H$4="Education",Data!AR1080,IF(Transport!$H$4="Mixed-use Building",AC1083,Data!AA1080)))</f>
        <v>0</v>
      </c>
      <c r="K1079">
        <f>IF(Transport!$H$4="Multi-unit Residential",Data!K1080,IF(Transport!$H$4="Education",Data!AS1080,IF(Transport!$H$4="Mixed-use Building",AD1083,Data!AB1080)))</f>
        <v>0</v>
      </c>
      <c r="L1079">
        <f>IF(Transport!$H$4="Multi-unit Residential",Data!L1080,IF(Transport!$H$4="Education",Data!AT1080,IF(Transport!$H$4="Mixed-use Building",AE1083,Data!AC1080)))</f>
        <v>0</v>
      </c>
      <c r="M1079">
        <f>IF(Transport!$H$4="Multi-unit Residential",Data!M1080,IF(Transport!$H$4="Education",Data!AU1080,IF(Transport!$H$4="Mixed-use Building",AF1083,Data!AD1080)))</f>
        <v>0.02</v>
      </c>
      <c r="N1079">
        <f>IF(Transport!$H$4="Multi-unit Residential",Data!N1080,IF(Transport!$H$4="Education",Data!AV1080,IF(Transport!$H$4="Mixed-use Building",AG1083,Data!AE1080)))</f>
        <v>5.32819785175848</v>
      </c>
      <c r="O1079">
        <f>IF(Transport!$H$4="Multi-unit Residential",Data!O1080,IF(Transport!$H$4="Education",Data!AW1080,IF(Transport!$H$4="Mixed-use Building",AH1083,Data!AF1080)))</f>
        <v>176.8637875</v>
      </c>
      <c r="P1079">
        <f>IF(Transport!$H$4="Multi-unit Residential",Data!P1080,IF(Transport!$H$4="Education",Data!AX1080,IF(Transport!$H$4="Mixed-use Building",AI1083,Data!AG1080)))</f>
        <v>-39.624614370000003</v>
      </c>
    </row>
    <row r="1080" spans="1:16" x14ac:dyDescent="0.55000000000000004">
      <c r="A1080">
        <f>IF(Transport!$H$4="Multi-unit Residential",Data!A1081,IF(Transport!$H$4="Education",Data!AI1081,IF(Transport!$H$4="Mixed-use Building",T1084,Data!R1081)))</f>
        <v>210200</v>
      </c>
      <c r="B1080" t="str">
        <f>IF(Transport!$H$4="Multi-unit Residential",Data!B1081,IF(Transport!$H$4="Education",Data!AJ1081,IF(Transport!$H$4="Mixed-use Building",U1084,Data!S1081)))</f>
        <v>Longlands-Pukahu</v>
      </c>
      <c r="C1080" t="str">
        <f>IF(Transport!$H$4="Multi-unit Residential",Data!C1081,IF(Transport!$H$4="Education",Data!AK1081,IF(Transport!$H$4="Mixed-use Building",V1084,Data!T1081)))</f>
        <v>New Zealand</v>
      </c>
      <c r="D1080">
        <f>IF(Transport!$H$4="Multi-unit Residential",Data!D1081,IF(Transport!$H$4="Education",Data!AL1081,IF(Transport!$H$4="Mixed-use Building",W1084,Data!U1081)))</f>
        <v>0</v>
      </c>
      <c r="E1080">
        <f>IF(Transport!$H$4="Multi-unit Residential",Data!E1081,IF(Transport!$H$4="Education",Data!AM1081,IF(Transport!$H$4="Mixed-use Building",X1084,Data!V1081)))</f>
        <v>0</v>
      </c>
      <c r="F1080">
        <f>IF(Transport!$H$4="Multi-unit Residential",Data!F1081,IF(Transport!$H$4="Education",Data!AN1081,IF(Transport!$H$4="Mixed-use Building",Y1084,Data!W1081)))</f>
        <v>0</v>
      </c>
      <c r="G1080">
        <f>IF(Transport!$H$4="Multi-unit Residential",Data!G1081,IF(Transport!$H$4="Education",Data!AO1081,IF(Transport!$H$4="Mixed-use Building",Z1084,Data!X1081)))</f>
        <v>0</v>
      </c>
      <c r="H1080">
        <f>IF(Transport!$H$4="Multi-unit Residential",Data!H1081,IF(Transport!$H$4="Education",Data!AP1081,IF(Transport!$H$4="Mixed-use Building",AA1084,Data!Y1081)))</f>
        <v>0.93</v>
      </c>
      <c r="I1080">
        <f>IF(Transport!$H$4="Multi-unit Residential",Data!I1081,IF(Transport!$H$4="Education",Data!AQ1081,IF(Transport!$H$4="Mixed-use Building",AB1084,Data!Z1081)))</f>
        <v>0.05</v>
      </c>
      <c r="J1080">
        <f>IF(Transport!$H$4="Multi-unit Residential",Data!J1081,IF(Transport!$H$4="Education",Data!AR1081,IF(Transport!$H$4="Mixed-use Building",AC1084,Data!AA1081)))</f>
        <v>0</v>
      </c>
      <c r="K1080">
        <f>IF(Transport!$H$4="Multi-unit Residential",Data!K1081,IF(Transport!$H$4="Education",Data!AS1081,IF(Transport!$H$4="Mixed-use Building",AD1084,Data!AB1081)))</f>
        <v>0</v>
      </c>
      <c r="L1080">
        <f>IF(Transport!$H$4="Multi-unit Residential",Data!L1081,IF(Transport!$H$4="Education",Data!AT1081,IF(Transport!$H$4="Mixed-use Building",AE1084,Data!AC1081)))</f>
        <v>0.02</v>
      </c>
      <c r="M1080">
        <f>IF(Transport!$H$4="Multi-unit Residential",Data!M1081,IF(Transport!$H$4="Education",Data!AU1081,IF(Transport!$H$4="Mixed-use Building",AF1084,Data!AD1081)))</f>
        <v>0.02</v>
      </c>
      <c r="N1080">
        <f>IF(Transport!$H$4="Multi-unit Residential",Data!N1081,IF(Transport!$H$4="Education",Data!AV1081,IF(Transport!$H$4="Mixed-use Building",AG1084,Data!AE1081)))</f>
        <v>5.3448175254999404</v>
      </c>
      <c r="O1080">
        <f>IF(Transport!$H$4="Multi-unit Residential",Data!O1081,IF(Transport!$H$4="Education",Data!AW1081,IF(Transport!$H$4="Mixed-use Building",AH1084,Data!AF1081)))</f>
        <v>176.8247484</v>
      </c>
      <c r="P1080">
        <f>IF(Transport!$H$4="Multi-unit Residential",Data!P1081,IF(Transport!$H$4="Education",Data!AX1081,IF(Transport!$H$4="Mixed-use Building",AI1084,Data!AG1081)))</f>
        <v>-39.674085079999998</v>
      </c>
    </row>
    <row r="1081" spans="1:16" x14ac:dyDescent="0.55000000000000004">
      <c r="A1081">
        <f>IF(Transport!$H$4="Multi-unit Residential",Data!A1082,IF(Transport!$H$4="Education",Data!AI1082,IF(Transport!$H$4="Mixed-use Building",T1085,Data!R1082)))</f>
        <v>210300</v>
      </c>
      <c r="B1081" t="str">
        <f>IF(Transport!$H$4="Multi-unit Residential",Data!B1082,IF(Transport!$H$4="Education",Data!AJ1082,IF(Transport!$H$4="Mixed-use Building",U1085,Data!S1082)))</f>
        <v>Raceway Park</v>
      </c>
      <c r="C1081" t="str">
        <f>IF(Transport!$H$4="Multi-unit Residential",Data!C1082,IF(Transport!$H$4="Education",Data!AK1082,IF(Transport!$H$4="Mixed-use Building",V1085,Data!T1082)))</f>
        <v>New Zealand</v>
      </c>
      <c r="D1081">
        <f>IF(Transport!$H$4="Multi-unit Residential",Data!D1082,IF(Transport!$H$4="Education",Data!AL1082,IF(Transport!$H$4="Mixed-use Building",W1085,Data!U1082)))</f>
        <v>0</v>
      </c>
      <c r="E1081">
        <f>IF(Transport!$H$4="Multi-unit Residential",Data!E1082,IF(Transport!$H$4="Education",Data!AM1082,IF(Transport!$H$4="Mixed-use Building",X1085,Data!V1082)))</f>
        <v>0</v>
      </c>
      <c r="F1081">
        <f>IF(Transport!$H$4="Multi-unit Residential",Data!F1082,IF(Transport!$H$4="Education",Data!AN1082,IF(Transport!$H$4="Mixed-use Building",Y1085,Data!W1082)))</f>
        <v>0</v>
      </c>
      <c r="G1081">
        <f>IF(Transport!$H$4="Multi-unit Residential",Data!G1082,IF(Transport!$H$4="Education",Data!AO1082,IF(Transport!$H$4="Mixed-use Building",Z1085,Data!X1082)))</f>
        <v>0</v>
      </c>
      <c r="H1081">
        <f>IF(Transport!$H$4="Multi-unit Residential",Data!H1082,IF(Transport!$H$4="Education",Data!AP1082,IF(Transport!$H$4="Mixed-use Building",AA1085,Data!Y1082)))</f>
        <v>0.96</v>
      </c>
      <c r="I1081">
        <f>IF(Transport!$H$4="Multi-unit Residential",Data!I1082,IF(Transport!$H$4="Education",Data!AQ1082,IF(Transport!$H$4="Mixed-use Building",AB1085,Data!Z1082)))</f>
        <v>0</v>
      </c>
      <c r="J1081">
        <f>IF(Transport!$H$4="Multi-unit Residential",Data!J1082,IF(Transport!$H$4="Education",Data!AR1082,IF(Transport!$H$4="Mixed-use Building",AC1085,Data!AA1082)))</f>
        <v>0</v>
      </c>
      <c r="K1081">
        <f>IF(Transport!$H$4="Multi-unit Residential",Data!K1082,IF(Transport!$H$4="Education",Data!AS1082,IF(Transport!$H$4="Mixed-use Building",AD1085,Data!AB1082)))</f>
        <v>0</v>
      </c>
      <c r="L1081">
        <f>IF(Transport!$H$4="Multi-unit Residential",Data!L1082,IF(Transport!$H$4="Education",Data!AT1082,IF(Transport!$H$4="Mixed-use Building",AE1085,Data!AC1082)))</f>
        <v>0.04</v>
      </c>
      <c r="M1081">
        <f>IF(Transport!$H$4="Multi-unit Residential",Data!M1082,IF(Transport!$H$4="Education",Data!AU1082,IF(Transport!$H$4="Mixed-use Building",AF1085,Data!AD1082)))</f>
        <v>0.02</v>
      </c>
      <c r="N1081">
        <f>IF(Transport!$H$4="Multi-unit Residential",Data!N1082,IF(Transport!$H$4="Education",Data!AV1082,IF(Transport!$H$4="Mixed-use Building",AG1085,Data!AE1082)))</f>
        <v>5.3759015870075499</v>
      </c>
      <c r="O1081">
        <f>IF(Transport!$H$4="Multi-unit Residential",Data!O1082,IF(Transport!$H$4="Education",Data!AW1082,IF(Transport!$H$4="Mixed-use Building",AH1085,Data!AF1082)))</f>
        <v>176.83245269999901</v>
      </c>
      <c r="P1081">
        <f>IF(Transport!$H$4="Multi-unit Residential",Data!P1082,IF(Transport!$H$4="Education",Data!AX1082,IF(Transport!$H$4="Mixed-use Building",AI1085,Data!AG1082)))</f>
        <v>-39.646092070000002</v>
      </c>
    </row>
    <row r="1082" spans="1:16" x14ac:dyDescent="0.55000000000000004">
      <c r="A1082">
        <f>IF(Transport!$H$4="Multi-unit Residential",Data!A1083,IF(Transport!$H$4="Education",Data!AI1083,IF(Transport!$H$4="Mixed-use Building",T1086,Data!R1083)))</f>
        <v>210400</v>
      </c>
      <c r="B1082" t="str">
        <f>IF(Transport!$H$4="Multi-unit Residential",Data!B1083,IF(Transport!$H$4="Education",Data!AJ1083,IF(Transport!$H$4="Mixed-use Building",U1086,Data!S1083)))</f>
        <v>Karamu</v>
      </c>
      <c r="C1082" t="str">
        <f>IF(Transport!$H$4="Multi-unit Residential",Data!C1083,IF(Transport!$H$4="Education",Data!AK1083,IF(Transport!$H$4="Mixed-use Building",V1086,Data!T1083)))</f>
        <v>New Zealand</v>
      </c>
      <c r="D1082">
        <f>IF(Transport!$H$4="Multi-unit Residential",Data!D1083,IF(Transport!$H$4="Education",Data!AL1083,IF(Transport!$H$4="Mixed-use Building",W1086,Data!U1083)))</f>
        <v>0</v>
      </c>
      <c r="E1082">
        <f>IF(Transport!$H$4="Multi-unit Residential",Data!E1083,IF(Transport!$H$4="Education",Data!AM1083,IF(Transport!$H$4="Mixed-use Building",X1086,Data!V1083)))</f>
        <v>0</v>
      </c>
      <c r="F1082">
        <f>IF(Transport!$H$4="Multi-unit Residential",Data!F1083,IF(Transport!$H$4="Education",Data!AN1083,IF(Transport!$H$4="Mixed-use Building",Y1086,Data!W1083)))</f>
        <v>0</v>
      </c>
      <c r="G1082">
        <f>IF(Transport!$H$4="Multi-unit Residential",Data!G1083,IF(Transport!$H$4="Education",Data!AO1083,IF(Transport!$H$4="Mixed-use Building",Z1086,Data!X1083)))</f>
        <v>0</v>
      </c>
      <c r="H1082">
        <f>IF(Transport!$H$4="Multi-unit Residential",Data!H1083,IF(Transport!$H$4="Education",Data!AP1083,IF(Transport!$H$4="Mixed-use Building",AA1086,Data!Y1083)))</f>
        <v>0.94</v>
      </c>
      <c r="I1082">
        <f>IF(Transport!$H$4="Multi-unit Residential",Data!I1083,IF(Transport!$H$4="Education",Data!AQ1083,IF(Transport!$H$4="Mixed-use Building",AB1086,Data!Z1083)))</f>
        <v>0.05</v>
      </c>
      <c r="J1082">
        <f>IF(Transport!$H$4="Multi-unit Residential",Data!J1083,IF(Transport!$H$4="Education",Data!AR1083,IF(Transport!$H$4="Mixed-use Building",AC1086,Data!AA1083)))</f>
        <v>0</v>
      </c>
      <c r="K1082">
        <f>IF(Transport!$H$4="Multi-unit Residential",Data!K1083,IF(Transport!$H$4="Education",Data!AS1083,IF(Transport!$H$4="Mixed-use Building",AD1086,Data!AB1083)))</f>
        <v>0</v>
      </c>
      <c r="L1082">
        <f>IF(Transport!$H$4="Multi-unit Residential",Data!L1083,IF(Transport!$H$4="Education",Data!AT1083,IF(Transport!$H$4="Mixed-use Building",AE1086,Data!AC1083)))</f>
        <v>0.01</v>
      </c>
      <c r="M1082">
        <f>IF(Transport!$H$4="Multi-unit Residential",Data!M1083,IF(Transport!$H$4="Education",Data!AU1083,IF(Transport!$H$4="Mixed-use Building",AF1086,Data!AD1083)))</f>
        <v>0.02</v>
      </c>
      <c r="N1082">
        <f>IF(Transport!$H$4="Multi-unit Residential",Data!N1083,IF(Transport!$H$4="Education",Data!AV1083,IF(Transport!$H$4="Mixed-use Building",AG1086,Data!AE1083)))</f>
        <v>7.7394149265919996</v>
      </c>
      <c r="O1082">
        <f>IF(Transport!$H$4="Multi-unit Residential",Data!O1083,IF(Transport!$H$4="Education",Data!AW1083,IF(Transport!$H$4="Mixed-use Building",AH1086,Data!AF1083)))</f>
        <v>176.8797879</v>
      </c>
      <c r="P1082">
        <f>IF(Transport!$H$4="Multi-unit Residential",Data!P1083,IF(Transport!$H$4="Education",Data!AX1083,IF(Transport!$H$4="Mixed-use Building",AI1086,Data!AG1083)))</f>
        <v>-39.628472189999997</v>
      </c>
    </row>
    <row r="1083" spans="1:16" x14ac:dyDescent="0.55000000000000004">
      <c r="A1083">
        <f>IF(Transport!$H$4="Multi-unit Residential",Data!A1084,IF(Transport!$H$4="Education",Data!AI1084,IF(Transport!$H$4="Mixed-use Building",T1087,Data!R1084)))</f>
        <v>210500</v>
      </c>
      <c r="B1083" t="str">
        <f>IF(Transport!$H$4="Multi-unit Residential",Data!B1084,IF(Transport!$H$4="Education",Data!AJ1084,IF(Transport!$H$4="Mixed-use Building",U1087,Data!S1084)))</f>
        <v>Hastings Central</v>
      </c>
      <c r="C1083" t="str">
        <f>IF(Transport!$H$4="Multi-unit Residential",Data!C1084,IF(Transport!$H$4="Education",Data!AK1084,IF(Transport!$H$4="Mixed-use Building",V1087,Data!T1084)))</f>
        <v>New Zealand</v>
      </c>
      <c r="D1083">
        <f>IF(Transport!$H$4="Multi-unit Residential",Data!D1084,IF(Transport!$H$4="Education",Data!AL1084,IF(Transport!$H$4="Mixed-use Building",W1087,Data!U1084)))</f>
        <v>0</v>
      </c>
      <c r="E1083">
        <f>IF(Transport!$H$4="Multi-unit Residential",Data!E1084,IF(Transport!$H$4="Education",Data!AM1084,IF(Transport!$H$4="Mixed-use Building",X1087,Data!V1084)))</f>
        <v>0</v>
      </c>
      <c r="F1083">
        <f>IF(Transport!$H$4="Multi-unit Residential",Data!F1084,IF(Transport!$H$4="Education",Data!AN1084,IF(Transport!$H$4="Mixed-use Building",Y1087,Data!W1084)))</f>
        <v>0</v>
      </c>
      <c r="G1083">
        <f>IF(Transport!$H$4="Multi-unit Residential",Data!G1084,IF(Transport!$H$4="Education",Data!AO1084,IF(Transport!$H$4="Mixed-use Building",Z1087,Data!X1084)))</f>
        <v>0</v>
      </c>
      <c r="H1083">
        <f>IF(Transport!$H$4="Multi-unit Residential",Data!H1084,IF(Transport!$H$4="Education",Data!AP1084,IF(Transport!$H$4="Mixed-use Building",AA1087,Data!Y1084)))</f>
        <v>0.9</v>
      </c>
      <c r="I1083">
        <f>IF(Transport!$H$4="Multi-unit Residential",Data!I1084,IF(Transport!$H$4="Education",Data!AQ1084,IF(Transport!$H$4="Mixed-use Building",AB1087,Data!Z1084)))</f>
        <v>0.03</v>
      </c>
      <c r="J1083">
        <f>IF(Transport!$H$4="Multi-unit Residential",Data!J1084,IF(Transport!$H$4="Education",Data!AR1084,IF(Transport!$H$4="Mixed-use Building",AC1087,Data!AA1084)))</f>
        <v>0</v>
      </c>
      <c r="K1083">
        <f>IF(Transport!$H$4="Multi-unit Residential",Data!K1084,IF(Transport!$H$4="Education",Data!AS1084,IF(Transport!$H$4="Mixed-use Building",AD1087,Data!AB1084)))</f>
        <v>0.02</v>
      </c>
      <c r="L1083">
        <f>IF(Transport!$H$4="Multi-unit Residential",Data!L1084,IF(Transport!$H$4="Education",Data!AT1084,IF(Transport!$H$4="Mixed-use Building",AE1087,Data!AC1084)))</f>
        <v>0.05</v>
      </c>
      <c r="M1083">
        <f>IF(Transport!$H$4="Multi-unit Residential",Data!M1084,IF(Transport!$H$4="Education",Data!AU1084,IF(Transport!$H$4="Mixed-use Building",AF1087,Data!AD1084)))</f>
        <v>0.02</v>
      </c>
      <c r="N1083">
        <f>IF(Transport!$H$4="Multi-unit Residential",Data!N1084,IF(Transport!$H$4="Education",Data!AV1084,IF(Transport!$H$4="Mixed-use Building",AG1087,Data!AE1084)))</f>
        <v>6.9335209355203897</v>
      </c>
      <c r="O1083">
        <f>IF(Transport!$H$4="Multi-unit Residential",Data!O1084,IF(Transport!$H$4="Education",Data!AW1084,IF(Transport!$H$4="Mixed-use Building",AH1087,Data!AF1084)))</f>
        <v>176.846427599999</v>
      </c>
      <c r="P1083">
        <f>IF(Transport!$H$4="Multi-unit Residential",Data!P1084,IF(Transport!$H$4="Education",Data!AX1084,IF(Transport!$H$4="Mixed-use Building",AI1087,Data!AG1084)))</f>
        <v>-39.639623290000003</v>
      </c>
    </row>
    <row r="1084" spans="1:16" x14ac:dyDescent="0.55000000000000004">
      <c r="A1084">
        <f>IF(Transport!$H$4="Multi-unit Residential",Data!A1085,IF(Transport!$H$4="Education",Data!AI1085,IF(Transport!$H$4="Mixed-use Building",T1088,Data!R1085)))</f>
        <v>210600</v>
      </c>
      <c r="B1084" t="str">
        <f>IF(Transport!$H$4="Multi-unit Residential",Data!B1085,IF(Transport!$H$4="Education",Data!AJ1085,IF(Transport!$H$4="Mixed-use Building",U1088,Data!S1085)))</f>
        <v>Tomoana Crossing</v>
      </c>
      <c r="C1084" t="str">
        <f>IF(Transport!$H$4="Multi-unit Residential",Data!C1085,IF(Transport!$H$4="Education",Data!AK1085,IF(Transport!$H$4="Mixed-use Building",V1088,Data!T1085)))</f>
        <v>New Zealand</v>
      </c>
      <c r="D1084">
        <f>IF(Transport!$H$4="Multi-unit Residential",Data!D1085,IF(Transport!$H$4="Education",Data!AL1085,IF(Transport!$H$4="Mixed-use Building",W1088,Data!U1085)))</f>
        <v>0</v>
      </c>
      <c r="E1084">
        <f>IF(Transport!$H$4="Multi-unit Residential",Data!E1085,IF(Transport!$H$4="Education",Data!AM1085,IF(Transport!$H$4="Mixed-use Building",X1088,Data!V1085)))</f>
        <v>0</v>
      </c>
      <c r="F1084">
        <f>IF(Transport!$H$4="Multi-unit Residential",Data!F1085,IF(Transport!$H$4="Education",Data!AN1085,IF(Transport!$H$4="Mixed-use Building",Y1088,Data!W1085)))</f>
        <v>0</v>
      </c>
      <c r="G1084">
        <f>IF(Transport!$H$4="Multi-unit Residential",Data!G1085,IF(Transport!$H$4="Education",Data!AO1085,IF(Transport!$H$4="Mixed-use Building",Z1088,Data!X1085)))</f>
        <v>0</v>
      </c>
      <c r="H1084">
        <f>IF(Transport!$H$4="Multi-unit Residential",Data!H1085,IF(Transport!$H$4="Education",Data!AP1085,IF(Transport!$H$4="Mixed-use Building",AA1088,Data!Y1085)))</f>
        <v>1</v>
      </c>
      <c r="I1084">
        <f>IF(Transport!$H$4="Multi-unit Residential",Data!I1085,IF(Transport!$H$4="Education",Data!AQ1085,IF(Transport!$H$4="Mixed-use Building",AB1088,Data!Z1085)))</f>
        <v>0</v>
      </c>
      <c r="J1084">
        <f>IF(Transport!$H$4="Multi-unit Residential",Data!J1085,IF(Transport!$H$4="Education",Data!AR1085,IF(Transport!$H$4="Mixed-use Building",AC1088,Data!AA1085)))</f>
        <v>0</v>
      </c>
      <c r="K1084">
        <f>IF(Transport!$H$4="Multi-unit Residential",Data!K1085,IF(Transport!$H$4="Education",Data!AS1085,IF(Transport!$H$4="Mixed-use Building",AD1088,Data!AB1085)))</f>
        <v>0</v>
      </c>
      <c r="L1084">
        <f>IF(Transport!$H$4="Multi-unit Residential",Data!L1085,IF(Transport!$H$4="Education",Data!AT1085,IF(Transport!$H$4="Mixed-use Building",AE1088,Data!AC1085)))</f>
        <v>0</v>
      </c>
      <c r="M1084">
        <f>IF(Transport!$H$4="Multi-unit Residential",Data!M1085,IF(Transport!$H$4="Education",Data!AU1085,IF(Transport!$H$4="Mixed-use Building",AF1088,Data!AD1085)))</f>
        <v>0.02</v>
      </c>
      <c r="N1084">
        <f>IF(Transport!$H$4="Multi-unit Residential",Data!N1085,IF(Transport!$H$4="Education",Data!AV1085,IF(Transport!$H$4="Mixed-use Building",AG1088,Data!AE1085)))</f>
        <v>1.23670185178903</v>
      </c>
      <c r="O1084">
        <f>IF(Transport!$H$4="Multi-unit Residential",Data!O1085,IF(Transport!$H$4="Education",Data!AW1085,IF(Transport!$H$4="Mixed-use Building",AH1088,Data!AF1085)))</f>
        <v>176.85621619999901</v>
      </c>
      <c r="P1084">
        <f>IF(Transport!$H$4="Multi-unit Residential",Data!P1085,IF(Transport!$H$4="Education",Data!AX1085,IF(Transport!$H$4="Mixed-use Building",AI1088,Data!AG1085)))</f>
        <v>-39.631416160000001</v>
      </c>
    </row>
    <row r="1085" spans="1:16" x14ac:dyDescent="0.55000000000000004">
      <c r="A1085">
        <f>IF(Transport!$H$4="Multi-unit Residential",Data!A1086,IF(Transport!$H$4="Education",Data!AI1086,IF(Transport!$H$4="Mixed-use Building",T1089,Data!R1086)))</f>
        <v>210700</v>
      </c>
      <c r="B1085" t="str">
        <f>IF(Transport!$H$4="Multi-unit Residential",Data!B1086,IF(Transport!$H$4="Education",Data!AJ1086,IF(Transport!$H$4="Mixed-use Building",U1089,Data!S1086)))</f>
        <v>Akina Park</v>
      </c>
      <c r="C1085" t="str">
        <f>IF(Transport!$H$4="Multi-unit Residential",Data!C1086,IF(Transport!$H$4="Education",Data!AK1086,IF(Transport!$H$4="Mixed-use Building",V1089,Data!T1086)))</f>
        <v>New Zealand</v>
      </c>
      <c r="D1085">
        <f>IF(Transport!$H$4="Multi-unit Residential",Data!D1086,IF(Transport!$H$4="Education",Data!AL1086,IF(Transport!$H$4="Mixed-use Building",W1089,Data!U1086)))</f>
        <v>0</v>
      </c>
      <c r="E1085">
        <f>IF(Transport!$H$4="Multi-unit Residential",Data!E1086,IF(Transport!$H$4="Education",Data!AM1086,IF(Transport!$H$4="Mixed-use Building",X1089,Data!V1086)))</f>
        <v>0</v>
      </c>
      <c r="F1085">
        <f>IF(Transport!$H$4="Multi-unit Residential",Data!F1086,IF(Transport!$H$4="Education",Data!AN1086,IF(Transport!$H$4="Mixed-use Building",Y1089,Data!W1086)))</f>
        <v>0</v>
      </c>
      <c r="G1085">
        <f>IF(Transport!$H$4="Multi-unit Residential",Data!G1086,IF(Transport!$H$4="Education",Data!AO1086,IF(Transport!$H$4="Mixed-use Building",Z1089,Data!X1086)))</f>
        <v>0</v>
      </c>
      <c r="H1085">
        <f>IF(Transport!$H$4="Multi-unit Residential",Data!H1086,IF(Transport!$H$4="Education",Data!AP1086,IF(Transport!$H$4="Mixed-use Building",AA1089,Data!Y1086)))</f>
        <v>1</v>
      </c>
      <c r="I1085">
        <f>IF(Transport!$H$4="Multi-unit Residential",Data!I1086,IF(Transport!$H$4="Education",Data!AQ1086,IF(Transport!$H$4="Mixed-use Building",AB1089,Data!Z1086)))</f>
        <v>0</v>
      </c>
      <c r="J1085">
        <f>IF(Transport!$H$4="Multi-unit Residential",Data!J1086,IF(Transport!$H$4="Education",Data!AR1086,IF(Transport!$H$4="Mixed-use Building",AC1089,Data!AA1086)))</f>
        <v>0</v>
      </c>
      <c r="K1085">
        <f>IF(Transport!$H$4="Multi-unit Residential",Data!K1086,IF(Transport!$H$4="Education",Data!AS1086,IF(Transport!$H$4="Mixed-use Building",AD1089,Data!AB1086)))</f>
        <v>0</v>
      </c>
      <c r="L1085">
        <f>IF(Transport!$H$4="Multi-unit Residential",Data!L1086,IF(Transport!$H$4="Education",Data!AT1086,IF(Transport!$H$4="Mixed-use Building",AE1089,Data!AC1086)))</f>
        <v>0</v>
      </c>
      <c r="M1085">
        <f>IF(Transport!$H$4="Multi-unit Residential",Data!M1086,IF(Transport!$H$4="Education",Data!AU1086,IF(Transport!$H$4="Mixed-use Building",AF1089,Data!AD1086)))</f>
        <v>0.02</v>
      </c>
      <c r="N1085">
        <f>IF(Transport!$H$4="Multi-unit Residential",Data!N1086,IF(Transport!$H$4="Education",Data!AV1086,IF(Transport!$H$4="Mixed-use Building",AG1089,Data!AE1086)))</f>
        <v>3.6907861721282398</v>
      </c>
      <c r="O1085">
        <f>IF(Transport!$H$4="Multi-unit Residential",Data!O1086,IF(Transport!$H$4="Education",Data!AW1086,IF(Transport!$H$4="Mixed-use Building",AH1089,Data!AF1086)))</f>
        <v>176.8405243</v>
      </c>
      <c r="P1085">
        <f>IF(Transport!$H$4="Multi-unit Residential",Data!P1086,IF(Transport!$H$4="Education",Data!AX1086,IF(Transport!$H$4="Mixed-use Building",AI1089,Data!AG1086)))</f>
        <v>-39.650115849999999</v>
      </c>
    </row>
    <row r="1086" spans="1:16" x14ac:dyDescent="0.55000000000000004">
      <c r="A1086">
        <f>IF(Transport!$H$4="Multi-unit Residential",Data!A1087,IF(Transport!$H$4="Education",Data!AI1087,IF(Transport!$H$4="Mixed-use Building",T1090,Data!R1087)))</f>
        <v>210800</v>
      </c>
      <c r="B1086" t="str">
        <f>IF(Transport!$H$4="Multi-unit Residential",Data!B1087,IF(Transport!$H$4="Education",Data!AJ1087,IF(Transport!$H$4="Mixed-use Building",U1090,Data!S1087)))</f>
        <v>Queens Square</v>
      </c>
      <c r="C1086" t="str">
        <f>IF(Transport!$H$4="Multi-unit Residential",Data!C1087,IF(Transport!$H$4="Education",Data!AK1087,IF(Transport!$H$4="Mixed-use Building",V1090,Data!T1087)))</f>
        <v>New Zealand</v>
      </c>
      <c r="D1086">
        <f>IF(Transport!$H$4="Multi-unit Residential",Data!D1087,IF(Transport!$H$4="Education",Data!AL1087,IF(Transport!$H$4="Mixed-use Building",W1090,Data!U1087)))</f>
        <v>0</v>
      </c>
      <c r="E1086">
        <f>IF(Transport!$H$4="Multi-unit Residential",Data!E1087,IF(Transport!$H$4="Education",Data!AM1087,IF(Transport!$H$4="Mixed-use Building",X1090,Data!V1087)))</f>
        <v>0</v>
      </c>
      <c r="F1086">
        <f>IF(Transport!$H$4="Multi-unit Residential",Data!F1087,IF(Transport!$H$4="Education",Data!AN1087,IF(Transport!$H$4="Mixed-use Building",Y1090,Data!W1087)))</f>
        <v>0</v>
      </c>
      <c r="G1086">
        <f>IF(Transport!$H$4="Multi-unit Residential",Data!G1087,IF(Transport!$H$4="Education",Data!AO1087,IF(Transport!$H$4="Mixed-use Building",Z1090,Data!X1087)))</f>
        <v>0</v>
      </c>
      <c r="H1086">
        <f>IF(Transport!$H$4="Multi-unit Residential",Data!H1087,IF(Transport!$H$4="Education",Data!AP1087,IF(Transport!$H$4="Mixed-use Building",AA1090,Data!Y1087)))</f>
        <v>1</v>
      </c>
      <c r="I1086">
        <f>IF(Transport!$H$4="Multi-unit Residential",Data!I1087,IF(Transport!$H$4="Education",Data!AQ1087,IF(Transport!$H$4="Mixed-use Building",AB1090,Data!Z1087)))</f>
        <v>0</v>
      </c>
      <c r="J1086">
        <f>IF(Transport!$H$4="Multi-unit Residential",Data!J1087,IF(Transport!$H$4="Education",Data!AR1087,IF(Transport!$H$4="Mixed-use Building",AC1090,Data!AA1087)))</f>
        <v>0</v>
      </c>
      <c r="K1086">
        <f>IF(Transport!$H$4="Multi-unit Residential",Data!K1087,IF(Transport!$H$4="Education",Data!AS1087,IF(Transport!$H$4="Mixed-use Building",AD1090,Data!AB1087)))</f>
        <v>0</v>
      </c>
      <c r="L1086">
        <f>IF(Transport!$H$4="Multi-unit Residential",Data!L1087,IF(Transport!$H$4="Education",Data!AT1087,IF(Transport!$H$4="Mixed-use Building",AE1090,Data!AC1087)))</f>
        <v>0</v>
      </c>
      <c r="M1086">
        <f>IF(Transport!$H$4="Multi-unit Residential",Data!M1087,IF(Transport!$H$4="Education",Data!AU1087,IF(Transport!$H$4="Mixed-use Building",AF1090,Data!AD1087)))</f>
        <v>0.02</v>
      </c>
      <c r="N1086">
        <f>IF(Transport!$H$4="Multi-unit Residential",Data!N1087,IF(Transport!$H$4="Education",Data!AV1087,IF(Transport!$H$4="Mixed-use Building",AG1090,Data!AE1087)))</f>
        <v>3.4445767664439702</v>
      </c>
      <c r="O1086">
        <f>IF(Transport!$H$4="Multi-unit Residential",Data!O1087,IF(Transport!$H$4="Education",Data!AW1087,IF(Transport!$H$4="Mixed-use Building",AH1090,Data!AF1087)))</f>
        <v>176.853837</v>
      </c>
      <c r="P1086">
        <f>IF(Transport!$H$4="Multi-unit Residential",Data!P1087,IF(Transport!$H$4="Education",Data!AX1087,IF(Transport!$H$4="Mixed-use Building",AI1090,Data!AG1087)))</f>
        <v>-39.64447191</v>
      </c>
    </row>
    <row r="1087" spans="1:16" x14ac:dyDescent="0.55000000000000004">
      <c r="A1087">
        <f>IF(Transport!$H$4="Multi-unit Residential",Data!A1088,IF(Transport!$H$4="Education",Data!AI1088,IF(Transport!$H$4="Mixed-use Building",T1091,Data!R1088)))</f>
        <v>210900</v>
      </c>
      <c r="B1087" t="str">
        <f>IF(Transport!$H$4="Multi-unit Residential",Data!B1088,IF(Transport!$H$4="Education",Data!AJ1088,IF(Transport!$H$4="Mixed-use Building",U1091,Data!S1088)))</f>
        <v>Mayfair</v>
      </c>
      <c r="C1087" t="str">
        <f>IF(Transport!$H$4="Multi-unit Residential",Data!C1088,IF(Transport!$H$4="Education",Data!AK1088,IF(Transport!$H$4="Mixed-use Building",V1091,Data!T1088)))</f>
        <v>New Zealand</v>
      </c>
      <c r="D1087">
        <f>IF(Transport!$H$4="Multi-unit Residential",Data!D1088,IF(Transport!$H$4="Education",Data!AL1088,IF(Transport!$H$4="Mixed-use Building",W1091,Data!U1088)))</f>
        <v>0</v>
      </c>
      <c r="E1087">
        <f>IF(Transport!$H$4="Multi-unit Residential",Data!E1088,IF(Transport!$H$4="Education",Data!AM1088,IF(Transport!$H$4="Mixed-use Building",X1091,Data!V1088)))</f>
        <v>0</v>
      </c>
      <c r="F1087">
        <f>IF(Transport!$H$4="Multi-unit Residential",Data!F1088,IF(Transport!$H$4="Education",Data!AN1088,IF(Transport!$H$4="Mixed-use Building",Y1091,Data!W1088)))</f>
        <v>0</v>
      </c>
      <c r="G1087">
        <f>IF(Transport!$H$4="Multi-unit Residential",Data!G1088,IF(Transport!$H$4="Education",Data!AO1088,IF(Transport!$H$4="Mixed-use Building",Z1091,Data!X1088)))</f>
        <v>0</v>
      </c>
      <c r="H1087">
        <f>IF(Transport!$H$4="Multi-unit Residential",Data!H1088,IF(Transport!$H$4="Education",Data!AP1088,IF(Transport!$H$4="Mixed-use Building",AA1091,Data!Y1088)))</f>
        <v>0.89</v>
      </c>
      <c r="I1087">
        <f>IF(Transport!$H$4="Multi-unit Residential",Data!I1088,IF(Transport!$H$4="Education",Data!AQ1088,IF(Transport!$H$4="Mixed-use Building",AB1091,Data!Z1088)))</f>
        <v>0</v>
      </c>
      <c r="J1087">
        <f>IF(Transport!$H$4="Multi-unit Residential",Data!J1088,IF(Transport!$H$4="Education",Data!AR1088,IF(Transport!$H$4="Mixed-use Building",AC1091,Data!AA1088)))</f>
        <v>0</v>
      </c>
      <c r="K1087">
        <f>IF(Transport!$H$4="Multi-unit Residential",Data!K1088,IF(Transport!$H$4="Education",Data!AS1088,IF(Transport!$H$4="Mixed-use Building",AD1091,Data!AB1088)))</f>
        <v>0</v>
      </c>
      <c r="L1087">
        <f>IF(Transport!$H$4="Multi-unit Residential",Data!L1088,IF(Transport!$H$4="Education",Data!AT1088,IF(Transport!$H$4="Mixed-use Building",AE1091,Data!AC1088)))</f>
        <v>0.11</v>
      </c>
      <c r="M1087">
        <f>IF(Transport!$H$4="Multi-unit Residential",Data!M1088,IF(Transport!$H$4="Education",Data!AU1088,IF(Transport!$H$4="Mixed-use Building",AF1091,Data!AD1088)))</f>
        <v>0.02</v>
      </c>
      <c r="N1087">
        <f>IF(Transport!$H$4="Multi-unit Residential",Data!N1088,IF(Transport!$H$4="Education",Data!AV1088,IF(Transport!$H$4="Mixed-use Building",AG1091,Data!AE1088)))</f>
        <v>1.9015893961277499</v>
      </c>
      <c r="O1087">
        <f>IF(Transport!$H$4="Multi-unit Residential",Data!O1088,IF(Transport!$H$4="Education",Data!AW1088,IF(Transport!$H$4="Mixed-use Building",AH1091,Data!AF1088)))</f>
        <v>176.86339939999999</v>
      </c>
      <c r="P1087">
        <f>IF(Transport!$H$4="Multi-unit Residential",Data!P1088,IF(Transport!$H$4="Education",Data!AX1088,IF(Transport!$H$4="Mixed-use Building",AI1091,Data!AG1088)))</f>
        <v>-39.640148080000003</v>
      </c>
    </row>
    <row r="1088" spans="1:16" x14ac:dyDescent="0.55000000000000004">
      <c r="A1088">
        <f>IF(Transport!$H$4="Multi-unit Residential",Data!A1089,IF(Transport!$H$4="Education",Data!AI1089,IF(Transport!$H$4="Mixed-use Building",T1092,Data!R1089)))</f>
        <v>211000</v>
      </c>
      <c r="B1088" t="str">
        <f>IF(Transport!$H$4="Multi-unit Residential",Data!B1089,IF(Transport!$H$4="Education",Data!AJ1089,IF(Transport!$H$4="Mixed-use Building",U1092,Data!S1089)))</f>
        <v>Parkhaven</v>
      </c>
      <c r="C1088" t="str">
        <f>IF(Transport!$H$4="Multi-unit Residential",Data!C1089,IF(Transport!$H$4="Education",Data!AK1089,IF(Transport!$H$4="Mixed-use Building",V1092,Data!T1089)))</f>
        <v>New Zealand</v>
      </c>
      <c r="D1088">
        <f>IF(Transport!$H$4="Multi-unit Residential",Data!D1089,IF(Transport!$H$4="Education",Data!AL1089,IF(Transport!$H$4="Mixed-use Building",W1092,Data!U1089)))</f>
        <v>0</v>
      </c>
      <c r="E1088">
        <f>IF(Transport!$H$4="Multi-unit Residential",Data!E1089,IF(Transport!$H$4="Education",Data!AM1089,IF(Transport!$H$4="Mixed-use Building",X1092,Data!V1089)))</f>
        <v>0</v>
      </c>
      <c r="F1088">
        <f>IF(Transport!$H$4="Multi-unit Residential",Data!F1089,IF(Transport!$H$4="Education",Data!AN1089,IF(Transport!$H$4="Mixed-use Building",Y1092,Data!W1089)))</f>
        <v>0</v>
      </c>
      <c r="G1088">
        <f>IF(Transport!$H$4="Multi-unit Residential",Data!G1089,IF(Transport!$H$4="Education",Data!AO1089,IF(Transport!$H$4="Mixed-use Building",Z1092,Data!X1089)))</f>
        <v>0</v>
      </c>
      <c r="H1088">
        <f>IF(Transport!$H$4="Multi-unit Residential",Data!H1089,IF(Transport!$H$4="Education",Data!AP1089,IF(Transport!$H$4="Mixed-use Building",AA1092,Data!Y1089)))</f>
        <v>1</v>
      </c>
      <c r="I1088">
        <f>IF(Transport!$H$4="Multi-unit Residential",Data!I1089,IF(Transport!$H$4="Education",Data!AQ1089,IF(Transport!$H$4="Mixed-use Building",AB1092,Data!Z1089)))</f>
        <v>0</v>
      </c>
      <c r="J1088">
        <f>IF(Transport!$H$4="Multi-unit Residential",Data!J1089,IF(Transport!$H$4="Education",Data!AR1089,IF(Transport!$H$4="Mixed-use Building",AC1092,Data!AA1089)))</f>
        <v>0</v>
      </c>
      <c r="K1088">
        <f>IF(Transport!$H$4="Multi-unit Residential",Data!K1089,IF(Transport!$H$4="Education",Data!AS1089,IF(Transport!$H$4="Mixed-use Building",AD1092,Data!AB1089)))</f>
        <v>0</v>
      </c>
      <c r="L1088">
        <f>IF(Transport!$H$4="Multi-unit Residential",Data!L1089,IF(Transport!$H$4="Education",Data!AT1089,IF(Transport!$H$4="Mixed-use Building",AE1092,Data!AC1089)))</f>
        <v>0</v>
      </c>
      <c r="M1088">
        <f>IF(Transport!$H$4="Multi-unit Residential",Data!M1089,IF(Transport!$H$4="Education",Data!AU1089,IF(Transport!$H$4="Mixed-use Building",AF1092,Data!AD1089)))</f>
        <v>0.02</v>
      </c>
      <c r="N1088" t="str">
        <f>IF(Transport!$H$4="Multi-unit Residential",Data!N1089,IF(Transport!$H$4="Education",Data!AV1089,IF(Transport!$H$4="Mixed-use Building",AG1092,Data!AE1089)))</f>
        <v>?</v>
      </c>
      <c r="O1088">
        <f>IF(Transport!$H$4="Multi-unit Residential",Data!O1089,IF(Transport!$H$4="Education",Data!AW1089,IF(Transport!$H$4="Mixed-use Building",AH1092,Data!AF1089)))</f>
        <v>176.84825769999901</v>
      </c>
      <c r="P1088">
        <f>IF(Transport!$H$4="Multi-unit Residential",Data!P1089,IF(Transport!$H$4="Education",Data!AX1089,IF(Transport!$H$4="Mixed-use Building",AI1092,Data!AG1089)))</f>
        <v>-39.654558229999999</v>
      </c>
    </row>
    <row r="1089" spans="1:16" x14ac:dyDescent="0.55000000000000004">
      <c r="A1089">
        <f>IF(Transport!$H$4="Multi-unit Residential",Data!A1090,IF(Transport!$H$4="Education",Data!AI1090,IF(Transport!$H$4="Mixed-use Building",T1093,Data!R1090)))</f>
        <v>211100</v>
      </c>
      <c r="B1089" t="str">
        <f>IF(Transport!$H$4="Multi-unit Residential",Data!B1090,IF(Transport!$H$4="Education",Data!AJ1090,IF(Transport!$H$4="Mixed-use Building",U1093,Data!S1090)))</f>
        <v>Parkvale</v>
      </c>
      <c r="C1089" t="str">
        <f>IF(Transport!$H$4="Multi-unit Residential",Data!C1090,IF(Transport!$H$4="Education",Data!AK1090,IF(Transport!$H$4="Mixed-use Building",V1093,Data!T1090)))</f>
        <v>New Zealand</v>
      </c>
      <c r="D1089">
        <f>IF(Transport!$H$4="Multi-unit Residential",Data!D1090,IF(Transport!$H$4="Education",Data!AL1090,IF(Transport!$H$4="Mixed-use Building",W1093,Data!U1090)))</f>
        <v>0</v>
      </c>
      <c r="E1089">
        <f>IF(Transport!$H$4="Multi-unit Residential",Data!E1090,IF(Transport!$H$4="Education",Data!AM1090,IF(Transport!$H$4="Mixed-use Building",X1093,Data!V1090)))</f>
        <v>0</v>
      </c>
      <c r="F1089">
        <f>IF(Transport!$H$4="Multi-unit Residential",Data!F1090,IF(Transport!$H$4="Education",Data!AN1090,IF(Transport!$H$4="Mixed-use Building",Y1093,Data!W1090)))</f>
        <v>0</v>
      </c>
      <c r="G1089">
        <f>IF(Transport!$H$4="Multi-unit Residential",Data!G1090,IF(Transport!$H$4="Education",Data!AO1090,IF(Transport!$H$4="Mixed-use Building",Z1093,Data!X1090)))</f>
        <v>0</v>
      </c>
      <c r="H1089">
        <f>IF(Transport!$H$4="Multi-unit Residential",Data!H1090,IF(Transport!$H$4="Education",Data!AP1090,IF(Transport!$H$4="Mixed-use Building",AA1093,Data!Y1090)))</f>
        <v>1</v>
      </c>
      <c r="I1089">
        <f>IF(Transport!$H$4="Multi-unit Residential",Data!I1090,IF(Transport!$H$4="Education",Data!AQ1090,IF(Transport!$H$4="Mixed-use Building",AB1093,Data!Z1090)))</f>
        <v>0</v>
      </c>
      <c r="J1089">
        <f>IF(Transport!$H$4="Multi-unit Residential",Data!J1090,IF(Transport!$H$4="Education",Data!AR1090,IF(Transport!$H$4="Mixed-use Building",AC1093,Data!AA1090)))</f>
        <v>0</v>
      </c>
      <c r="K1089">
        <f>IF(Transport!$H$4="Multi-unit Residential",Data!K1090,IF(Transport!$H$4="Education",Data!AS1090,IF(Transport!$H$4="Mixed-use Building",AD1093,Data!AB1090)))</f>
        <v>0</v>
      </c>
      <c r="L1089">
        <f>IF(Transport!$H$4="Multi-unit Residential",Data!L1090,IF(Transport!$H$4="Education",Data!AT1090,IF(Transport!$H$4="Mixed-use Building",AE1093,Data!AC1090)))</f>
        <v>0</v>
      </c>
      <c r="M1089">
        <f>IF(Transport!$H$4="Multi-unit Residential",Data!M1090,IF(Transport!$H$4="Education",Data!AU1090,IF(Transport!$H$4="Mixed-use Building",AF1093,Data!AD1090)))</f>
        <v>0.02</v>
      </c>
      <c r="N1089">
        <f>IF(Transport!$H$4="Multi-unit Residential",Data!N1090,IF(Transport!$H$4="Education",Data!AV1090,IF(Transport!$H$4="Mixed-use Building",AG1093,Data!AE1090)))</f>
        <v>0.80265823373307998</v>
      </c>
      <c r="O1089">
        <f>IF(Transport!$H$4="Multi-unit Residential",Data!O1090,IF(Transport!$H$4="Education",Data!AW1090,IF(Transport!$H$4="Mixed-use Building",AH1093,Data!AF1090)))</f>
        <v>176.8609755</v>
      </c>
      <c r="P1089">
        <f>IF(Transport!$H$4="Multi-unit Residential",Data!P1090,IF(Transport!$H$4="Education",Data!AX1090,IF(Transport!$H$4="Mixed-use Building",AI1093,Data!AG1090)))</f>
        <v>-39.64945934</v>
      </c>
    </row>
    <row r="1090" spans="1:16" x14ac:dyDescent="0.55000000000000004">
      <c r="A1090">
        <f>IF(Transport!$H$4="Multi-unit Residential",Data!A1091,IF(Transport!$H$4="Education",Data!AI1091,IF(Transport!$H$4="Mixed-use Building",T1094,Data!R1091)))</f>
        <v>211200</v>
      </c>
      <c r="B1090" t="str">
        <f>IF(Transport!$H$4="Multi-unit Residential",Data!B1091,IF(Transport!$H$4="Education",Data!AJ1091,IF(Transport!$H$4="Mixed-use Building",U1094,Data!S1091)))</f>
        <v>Mangateretere</v>
      </c>
      <c r="C1090" t="str">
        <f>IF(Transport!$H$4="Multi-unit Residential",Data!C1091,IF(Transport!$H$4="Education",Data!AK1091,IF(Transport!$H$4="Mixed-use Building",V1094,Data!T1091)))</f>
        <v>New Zealand</v>
      </c>
      <c r="D1090">
        <f>IF(Transport!$H$4="Multi-unit Residential",Data!D1091,IF(Transport!$H$4="Education",Data!AL1091,IF(Transport!$H$4="Mixed-use Building",W1094,Data!U1091)))</f>
        <v>0</v>
      </c>
      <c r="E1090">
        <f>IF(Transport!$H$4="Multi-unit Residential",Data!E1091,IF(Transport!$H$4="Education",Data!AM1091,IF(Transport!$H$4="Mixed-use Building",X1094,Data!V1091)))</f>
        <v>0</v>
      </c>
      <c r="F1090">
        <f>IF(Transport!$H$4="Multi-unit Residential",Data!F1091,IF(Transport!$H$4="Education",Data!AN1091,IF(Transport!$H$4="Mixed-use Building",Y1094,Data!W1091)))</f>
        <v>0</v>
      </c>
      <c r="G1090">
        <f>IF(Transport!$H$4="Multi-unit Residential",Data!G1091,IF(Transport!$H$4="Education",Data!AO1091,IF(Transport!$H$4="Mixed-use Building",Z1094,Data!X1091)))</f>
        <v>0</v>
      </c>
      <c r="H1090">
        <f>IF(Transport!$H$4="Multi-unit Residential",Data!H1091,IF(Transport!$H$4="Education",Data!AP1091,IF(Transport!$H$4="Mixed-use Building",AA1094,Data!Y1091)))</f>
        <v>0.97</v>
      </c>
      <c r="I1090">
        <f>IF(Transport!$H$4="Multi-unit Residential",Data!I1091,IF(Transport!$H$4="Education",Data!AQ1091,IF(Transport!$H$4="Mixed-use Building",AB1094,Data!Z1091)))</f>
        <v>0</v>
      </c>
      <c r="J1090">
        <f>IF(Transport!$H$4="Multi-unit Residential",Data!J1091,IF(Transport!$H$4="Education",Data!AR1091,IF(Transport!$H$4="Mixed-use Building",AC1094,Data!AA1091)))</f>
        <v>0</v>
      </c>
      <c r="K1090">
        <f>IF(Transport!$H$4="Multi-unit Residential",Data!K1091,IF(Transport!$H$4="Education",Data!AS1091,IF(Transport!$H$4="Mixed-use Building",AD1094,Data!AB1091)))</f>
        <v>0</v>
      </c>
      <c r="L1090">
        <f>IF(Transport!$H$4="Multi-unit Residential",Data!L1091,IF(Transport!$H$4="Education",Data!AT1091,IF(Transport!$H$4="Mixed-use Building",AE1094,Data!AC1091)))</f>
        <v>0.03</v>
      </c>
      <c r="M1090">
        <f>IF(Transport!$H$4="Multi-unit Residential",Data!M1091,IF(Transport!$H$4="Education",Data!AU1091,IF(Transport!$H$4="Mixed-use Building",AF1094,Data!AD1091)))</f>
        <v>0.02</v>
      </c>
      <c r="N1090">
        <f>IF(Transport!$H$4="Multi-unit Residential",Data!N1091,IF(Transport!$H$4="Education",Data!AV1091,IF(Transport!$H$4="Mixed-use Building",AG1094,Data!AE1091)))</f>
        <v>6.0300290690864902</v>
      </c>
      <c r="O1090">
        <f>IF(Transport!$H$4="Multi-unit Residential",Data!O1091,IF(Transport!$H$4="Education",Data!AW1091,IF(Transport!$H$4="Mixed-use Building",AH1094,Data!AF1091)))</f>
        <v>176.92517799999999</v>
      </c>
      <c r="P1090">
        <f>IF(Transport!$H$4="Multi-unit Residential",Data!P1091,IF(Transport!$H$4="Education",Data!AX1091,IF(Transport!$H$4="Mixed-use Building",AI1094,Data!AG1091)))</f>
        <v>-39.634733349999998</v>
      </c>
    </row>
    <row r="1091" spans="1:16" x14ac:dyDescent="0.55000000000000004">
      <c r="A1091">
        <f>IF(Transport!$H$4="Multi-unit Residential",Data!A1092,IF(Transport!$H$4="Education",Data!AI1092,IF(Transport!$H$4="Mixed-use Building",T1095,Data!R1092)))</f>
        <v>211300</v>
      </c>
      <c r="B1091" t="str">
        <f>IF(Transport!$H$4="Multi-unit Residential",Data!B1092,IF(Transport!$H$4="Education",Data!AJ1092,IF(Transport!$H$4="Mixed-use Building",U1095,Data!S1092)))</f>
        <v>Haumoana-Te Awanga</v>
      </c>
      <c r="C1091" t="str">
        <f>IF(Transport!$H$4="Multi-unit Residential",Data!C1092,IF(Transport!$H$4="Education",Data!AK1092,IF(Transport!$H$4="Mixed-use Building",V1095,Data!T1092)))</f>
        <v>New Zealand</v>
      </c>
      <c r="D1091">
        <f>IF(Transport!$H$4="Multi-unit Residential",Data!D1092,IF(Transport!$H$4="Education",Data!AL1092,IF(Transport!$H$4="Mixed-use Building",W1095,Data!U1092)))</f>
        <v>0</v>
      </c>
      <c r="E1091">
        <f>IF(Transport!$H$4="Multi-unit Residential",Data!E1092,IF(Transport!$H$4="Education",Data!AM1092,IF(Transport!$H$4="Mixed-use Building",X1095,Data!V1092)))</f>
        <v>0</v>
      </c>
      <c r="F1091">
        <f>IF(Transport!$H$4="Multi-unit Residential",Data!F1092,IF(Transport!$H$4="Education",Data!AN1092,IF(Transport!$H$4="Mixed-use Building",Y1095,Data!W1092)))</f>
        <v>0</v>
      </c>
      <c r="G1091">
        <f>IF(Transport!$H$4="Multi-unit Residential",Data!G1092,IF(Transport!$H$4="Education",Data!AO1092,IF(Transport!$H$4="Mixed-use Building",Z1095,Data!X1092)))</f>
        <v>0</v>
      </c>
      <c r="H1091">
        <f>IF(Transport!$H$4="Multi-unit Residential",Data!H1092,IF(Transport!$H$4="Education",Data!AP1092,IF(Transport!$H$4="Mixed-use Building",AA1095,Data!Y1092)))</f>
        <v>0.81999999999999895</v>
      </c>
      <c r="I1091">
        <f>IF(Transport!$H$4="Multi-unit Residential",Data!I1092,IF(Transport!$H$4="Education",Data!AQ1092,IF(Transport!$H$4="Mixed-use Building",AB1095,Data!Z1092)))</f>
        <v>0.06</v>
      </c>
      <c r="J1091">
        <f>IF(Transport!$H$4="Multi-unit Residential",Data!J1092,IF(Transport!$H$4="Education",Data!AR1092,IF(Transport!$H$4="Mixed-use Building",AC1095,Data!AA1092)))</f>
        <v>0</v>
      </c>
      <c r="K1091">
        <f>IF(Transport!$H$4="Multi-unit Residential",Data!K1092,IF(Transport!$H$4="Education",Data!AS1092,IF(Transport!$H$4="Mixed-use Building",AD1095,Data!AB1092)))</f>
        <v>0.06</v>
      </c>
      <c r="L1091">
        <f>IF(Transport!$H$4="Multi-unit Residential",Data!L1092,IF(Transport!$H$4="Education",Data!AT1092,IF(Transport!$H$4="Mixed-use Building",AE1095,Data!AC1092)))</f>
        <v>0.06</v>
      </c>
      <c r="M1091">
        <f>IF(Transport!$H$4="Multi-unit Residential",Data!M1092,IF(Transport!$H$4="Education",Data!AU1092,IF(Transport!$H$4="Mixed-use Building",AF1095,Data!AD1092)))</f>
        <v>0.02</v>
      </c>
      <c r="N1091">
        <f>IF(Transport!$H$4="Multi-unit Residential",Data!N1092,IF(Transport!$H$4="Education",Data!AV1092,IF(Transport!$H$4="Mixed-use Building",AG1095,Data!AE1092)))</f>
        <v>2.7962069074926399</v>
      </c>
      <c r="O1091">
        <f>IF(Transport!$H$4="Multi-unit Residential",Data!O1092,IF(Transport!$H$4="Education",Data!AW1092,IF(Transport!$H$4="Mixed-use Building",AH1095,Data!AF1092)))</f>
        <v>176.96548820000001</v>
      </c>
      <c r="P1091">
        <f>IF(Transport!$H$4="Multi-unit Residential",Data!P1092,IF(Transport!$H$4="Education",Data!AX1092,IF(Transport!$H$4="Mixed-use Building",AI1095,Data!AG1092)))</f>
        <v>-39.624020209999998</v>
      </c>
    </row>
    <row r="1092" spans="1:16" x14ac:dyDescent="0.55000000000000004">
      <c r="A1092">
        <f>IF(Transport!$H$4="Multi-unit Residential",Data!A1093,IF(Transport!$H$4="Education",Data!AI1093,IF(Transport!$H$4="Mixed-use Building",T1096,Data!R1093)))</f>
        <v>211400</v>
      </c>
      <c r="B1092" t="str">
        <f>IF(Transport!$H$4="Multi-unit Residential",Data!B1093,IF(Transport!$H$4="Education",Data!AJ1093,IF(Transport!$H$4="Mixed-use Building",U1096,Data!S1093)))</f>
        <v>Lucknow</v>
      </c>
      <c r="C1092" t="str">
        <f>IF(Transport!$H$4="Multi-unit Residential",Data!C1093,IF(Transport!$H$4="Education",Data!AK1093,IF(Transport!$H$4="Mixed-use Building",V1096,Data!T1093)))</f>
        <v>New Zealand</v>
      </c>
      <c r="D1092">
        <f>IF(Transport!$H$4="Multi-unit Residential",Data!D1093,IF(Transport!$H$4="Education",Data!AL1093,IF(Transport!$H$4="Mixed-use Building",W1096,Data!U1093)))</f>
        <v>0</v>
      </c>
      <c r="E1092">
        <f>IF(Transport!$H$4="Multi-unit Residential",Data!E1093,IF(Transport!$H$4="Education",Data!AM1093,IF(Transport!$H$4="Mixed-use Building",X1096,Data!V1093)))</f>
        <v>0</v>
      </c>
      <c r="F1092">
        <f>IF(Transport!$H$4="Multi-unit Residential",Data!F1093,IF(Transport!$H$4="Education",Data!AN1093,IF(Transport!$H$4="Mixed-use Building",Y1096,Data!W1093)))</f>
        <v>0</v>
      </c>
      <c r="G1092">
        <f>IF(Transport!$H$4="Multi-unit Residential",Data!G1093,IF(Transport!$H$4="Education",Data!AO1093,IF(Transport!$H$4="Mixed-use Building",Z1096,Data!X1093)))</f>
        <v>0</v>
      </c>
      <c r="H1092">
        <f>IF(Transport!$H$4="Multi-unit Residential",Data!H1093,IF(Transport!$H$4="Education",Data!AP1093,IF(Transport!$H$4="Mixed-use Building",AA1096,Data!Y1093)))</f>
        <v>1</v>
      </c>
      <c r="I1092">
        <f>IF(Transport!$H$4="Multi-unit Residential",Data!I1093,IF(Transport!$H$4="Education",Data!AQ1093,IF(Transport!$H$4="Mixed-use Building",AB1096,Data!Z1093)))</f>
        <v>0</v>
      </c>
      <c r="J1092">
        <f>IF(Transport!$H$4="Multi-unit Residential",Data!J1093,IF(Transport!$H$4="Education",Data!AR1093,IF(Transport!$H$4="Mixed-use Building",AC1096,Data!AA1093)))</f>
        <v>0</v>
      </c>
      <c r="K1092">
        <f>IF(Transport!$H$4="Multi-unit Residential",Data!K1093,IF(Transport!$H$4="Education",Data!AS1093,IF(Transport!$H$4="Mixed-use Building",AD1096,Data!AB1093)))</f>
        <v>0</v>
      </c>
      <c r="L1092">
        <f>IF(Transport!$H$4="Multi-unit Residential",Data!L1093,IF(Transport!$H$4="Education",Data!AT1093,IF(Transport!$H$4="Mixed-use Building",AE1096,Data!AC1093)))</f>
        <v>0</v>
      </c>
      <c r="M1092">
        <f>IF(Transport!$H$4="Multi-unit Residential",Data!M1093,IF(Transport!$H$4="Education",Data!AU1093,IF(Transport!$H$4="Mixed-use Building",AF1096,Data!AD1093)))</f>
        <v>0.02</v>
      </c>
      <c r="N1092">
        <f>IF(Transport!$H$4="Multi-unit Residential",Data!N1093,IF(Transport!$H$4="Education",Data!AV1093,IF(Transport!$H$4="Mixed-use Building",AG1096,Data!AE1093)))</f>
        <v>0.86489922627892402</v>
      </c>
      <c r="O1092">
        <f>IF(Transport!$H$4="Multi-unit Residential",Data!O1093,IF(Transport!$H$4="Education",Data!AW1093,IF(Transport!$H$4="Mixed-use Building",AH1096,Data!AF1093)))</f>
        <v>176.87014439999999</v>
      </c>
      <c r="P1092">
        <f>IF(Transport!$H$4="Multi-unit Residential",Data!P1093,IF(Transport!$H$4="Education",Data!AX1093,IF(Transport!$H$4="Mixed-use Building",AI1096,Data!AG1093)))</f>
        <v>-39.670691599999998</v>
      </c>
    </row>
    <row r="1093" spans="1:16" x14ac:dyDescent="0.55000000000000004">
      <c r="A1093">
        <f>IF(Transport!$H$4="Multi-unit Residential",Data!A1094,IF(Transport!$H$4="Education",Data!AI1094,IF(Transport!$H$4="Mixed-use Building",T1097,Data!R1094)))</f>
        <v>211500</v>
      </c>
      <c r="B1093" t="str">
        <f>IF(Transport!$H$4="Multi-unit Residential",Data!B1094,IF(Transport!$H$4="Education",Data!AJ1094,IF(Transport!$H$4="Mixed-use Building",U1097,Data!S1094)))</f>
        <v>Karanema-St Hill</v>
      </c>
      <c r="C1093" t="str">
        <f>IF(Transport!$H$4="Multi-unit Residential",Data!C1094,IF(Transport!$H$4="Education",Data!AK1094,IF(Transport!$H$4="Mixed-use Building",V1097,Data!T1094)))</f>
        <v>New Zealand</v>
      </c>
      <c r="D1093">
        <f>IF(Transport!$H$4="Multi-unit Residential",Data!D1094,IF(Transport!$H$4="Education",Data!AL1094,IF(Transport!$H$4="Mixed-use Building",W1097,Data!U1094)))</f>
        <v>0</v>
      </c>
      <c r="E1093">
        <f>IF(Transport!$H$4="Multi-unit Residential",Data!E1094,IF(Transport!$H$4="Education",Data!AM1094,IF(Transport!$H$4="Mixed-use Building",X1097,Data!V1094)))</f>
        <v>0</v>
      </c>
      <c r="F1093">
        <f>IF(Transport!$H$4="Multi-unit Residential",Data!F1094,IF(Transport!$H$4="Education",Data!AN1094,IF(Transport!$H$4="Mixed-use Building",Y1097,Data!W1094)))</f>
        <v>0</v>
      </c>
      <c r="G1093">
        <f>IF(Transport!$H$4="Multi-unit Residential",Data!G1094,IF(Transport!$H$4="Education",Data!AO1094,IF(Transport!$H$4="Mixed-use Building",Z1097,Data!X1094)))</f>
        <v>0</v>
      </c>
      <c r="H1093">
        <f>IF(Transport!$H$4="Multi-unit Residential",Data!H1094,IF(Transport!$H$4="Education",Data!AP1094,IF(Transport!$H$4="Mixed-use Building",AA1097,Data!Y1094)))</f>
        <v>0.94</v>
      </c>
      <c r="I1093">
        <f>IF(Transport!$H$4="Multi-unit Residential",Data!I1094,IF(Transport!$H$4="Education",Data!AQ1094,IF(Transport!$H$4="Mixed-use Building",AB1097,Data!Z1094)))</f>
        <v>0</v>
      </c>
      <c r="J1093">
        <f>IF(Transport!$H$4="Multi-unit Residential",Data!J1094,IF(Transport!$H$4="Education",Data!AR1094,IF(Transport!$H$4="Mixed-use Building",AC1097,Data!AA1094)))</f>
        <v>0</v>
      </c>
      <c r="K1093">
        <f>IF(Transport!$H$4="Multi-unit Residential",Data!K1094,IF(Transport!$H$4="Education",Data!AS1094,IF(Transport!$H$4="Mixed-use Building",AD1097,Data!AB1094)))</f>
        <v>0</v>
      </c>
      <c r="L1093">
        <f>IF(Transport!$H$4="Multi-unit Residential",Data!L1094,IF(Transport!$H$4="Education",Data!AT1094,IF(Transport!$H$4="Mixed-use Building",AE1097,Data!AC1094)))</f>
        <v>0.06</v>
      </c>
      <c r="M1093">
        <f>IF(Transport!$H$4="Multi-unit Residential",Data!M1094,IF(Transport!$H$4="Education",Data!AU1094,IF(Transport!$H$4="Mixed-use Building",AF1097,Data!AD1094)))</f>
        <v>0.02</v>
      </c>
      <c r="N1093">
        <f>IF(Transport!$H$4="Multi-unit Residential",Data!N1094,IF(Transport!$H$4="Education",Data!AV1094,IF(Transport!$H$4="Mixed-use Building",AG1097,Data!AE1094)))</f>
        <v>4.1318273818833902</v>
      </c>
      <c r="O1093">
        <f>IF(Transport!$H$4="Multi-unit Residential",Data!O1094,IF(Transport!$H$4="Education",Data!AW1094,IF(Transport!$H$4="Mixed-use Building",AH1097,Data!AF1094)))</f>
        <v>176.8862713</v>
      </c>
      <c r="P1093">
        <f>IF(Transport!$H$4="Multi-unit Residential",Data!P1094,IF(Transport!$H$4="Education",Data!AX1094,IF(Transport!$H$4="Mixed-use Building",AI1097,Data!AG1094)))</f>
        <v>-39.664510960000001</v>
      </c>
    </row>
    <row r="1094" spans="1:16" x14ac:dyDescent="0.55000000000000004">
      <c r="A1094">
        <f>IF(Transport!$H$4="Multi-unit Residential",Data!A1095,IF(Transport!$H$4="Education",Data!AI1095,IF(Transport!$H$4="Mixed-use Building",T1098,Data!R1095)))</f>
        <v>211600</v>
      </c>
      <c r="B1094" t="str">
        <f>IF(Transport!$H$4="Multi-unit Residential",Data!B1095,IF(Transport!$H$4="Education",Data!AJ1095,IF(Transport!$H$4="Mixed-use Building",U1098,Data!S1095)))</f>
        <v>Havelock North-Central</v>
      </c>
      <c r="C1094" t="str">
        <f>IF(Transport!$H$4="Multi-unit Residential",Data!C1095,IF(Transport!$H$4="Education",Data!AK1095,IF(Transport!$H$4="Mixed-use Building",V1098,Data!T1095)))</f>
        <v>New Zealand</v>
      </c>
      <c r="D1094">
        <f>IF(Transport!$H$4="Multi-unit Residential",Data!D1095,IF(Transport!$H$4="Education",Data!AL1095,IF(Transport!$H$4="Mixed-use Building",W1098,Data!U1095)))</f>
        <v>0</v>
      </c>
      <c r="E1094">
        <f>IF(Transport!$H$4="Multi-unit Residential",Data!E1095,IF(Transport!$H$4="Education",Data!AM1095,IF(Transport!$H$4="Mixed-use Building",X1098,Data!V1095)))</f>
        <v>0</v>
      </c>
      <c r="F1094">
        <f>IF(Transport!$H$4="Multi-unit Residential",Data!F1095,IF(Transport!$H$4="Education",Data!AN1095,IF(Transport!$H$4="Mixed-use Building",Y1098,Data!W1095)))</f>
        <v>0</v>
      </c>
      <c r="G1094">
        <f>IF(Transport!$H$4="Multi-unit Residential",Data!G1095,IF(Transport!$H$4="Education",Data!AO1095,IF(Transport!$H$4="Mixed-use Building",Z1098,Data!X1095)))</f>
        <v>0</v>
      </c>
      <c r="H1094">
        <f>IF(Transport!$H$4="Multi-unit Residential",Data!H1095,IF(Transport!$H$4="Education",Data!AP1095,IF(Transport!$H$4="Mixed-use Building",AA1098,Data!Y1095)))</f>
        <v>0.92</v>
      </c>
      <c r="I1094">
        <f>IF(Transport!$H$4="Multi-unit Residential",Data!I1095,IF(Transport!$H$4="Education",Data!AQ1095,IF(Transport!$H$4="Mixed-use Building",AB1098,Data!Z1095)))</f>
        <v>0.01</v>
      </c>
      <c r="J1094">
        <f>IF(Transport!$H$4="Multi-unit Residential",Data!J1095,IF(Transport!$H$4="Education",Data!AR1095,IF(Transport!$H$4="Mixed-use Building",AC1098,Data!AA1095)))</f>
        <v>0</v>
      </c>
      <c r="K1094">
        <f>IF(Transport!$H$4="Multi-unit Residential",Data!K1095,IF(Transport!$H$4="Education",Data!AS1095,IF(Transport!$H$4="Mixed-use Building",AD1098,Data!AB1095)))</f>
        <v>0.01</v>
      </c>
      <c r="L1094">
        <f>IF(Transport!$H$4="Multi-unit Residential",Data!L1095,IF(Transport!$H$4="Education",Data!AT1095,IF(Transport!$H$4="Mixed-use Building",AE1098,Data!AC1095)))</f>
        <v>0.06</v>
      </c>
      <c r="M1094">
        <f>IF(Transport!$H$4="Multi-unit Residential",Data!M1095,IF(Transport!$H$4="Education",Data!AU1095,IF(Transport!$H$4="Mixed-use Building",AF1098,Data!AD1095)))</f>
        <v>0.02</v>
      </c>
      <c r="N1094">
        <f>IF(Transport!$H$4="Multi-unit Residential",Data!N1095,IF(Transport!$H$4="Education",Data!AV1095,IF(Transport!$H$4="Mixed-use Building",AG1098,Data!AE1095)))</f>
        <v>5.8000033507845004</v>
      </c>
      <c r="O1094">
        <f>IF(Transport!$H$4="Multi-unit Residential",Data!O1095,IF(Transport!$H$4="Education",Data!AW1095,IF(Transport!$H$4="Mixed-use Building",AH1098,Data!AF1095)))</f>
        <v>176.87785529999999</v>
      </c>
      <c r="P1094">
        <f>IF(Transport!$H$4="Multi-unit Residential",Data!P1095,IF(Transport!$H$4="Education",Data!AX1095,IF(Transport!$H$4="Mixed-use Building",AI1098,Data!AG1095)))</f>
        <v>-39.668995240000001</v>
      </c>
    </row>
    <row r="1095" spans="1:16" x14ac:dyDescent="0.55000000000000004">
      <c r="A1095">
        <f>IF(Transport!$H$4="Multi-unit Residential",Data!A1096,IF(Transport!$H$4="Education",Data!AI1096,IF(Transport!$H$4="Mixed-use Building",T1099,Data!R1096)))</f>
        <v>211700</v>
      </c>
      <c r="B1095" t="str">
        <f>IF(Transport!$H$4="Multi-unit Residential",Data!B1096,IF(Transport!$H$4="Education",Data!AJ1096,IF(Transport!$H$4="Mixed-use Building",U1099,Data!S1096)))</f>
        <v>Brookvale</v>
      </c>
      <c r="C1095" t="str">
        <f>IF(Transport!$H$4="Multi-unit Residential",Data!C1096,IF(Transport!$H$4="Education",Data!AK1096,IF(Transport!$H$4="Mixed-use Building",V1099,Data!T1096)))</f>
        <v>New Zealand</v>
      </c>
      <c r="D1095">
        <f>IF(Transport!$H$4="Multi-unit Residential",Data!D1096,IF(Transport!$H$4="Education",Data!AL1096,IF(Transport!$H$4="Mixed-use Building",W1099,Data!U1096)))</f>
        <v>0</v>
      </c>
      <c r="E1095">
        <f>IF(Transport!$H$4="Multi-unit Residential",Data!E1096,IF(Transport!$H$4="Education",Data!AM1096,IF(Transport!$H$4="Mixed-use Building",X1099,Data!V1096)))</f>
        <v>0</v>
      </c>
      <c r="F1095">
        <f>IF(Transport!$H$4="Multi-unit Residential",Data!F1096,IF(Transport!$H$4="Education",Data!AN1096,IF(Transport!$H$4="Mixed-use Building",Y1099,Data!W1096)))</f>
        <v>0</v>
      </c>
      <c r="G1095">
        <f>IF(Transport!$H$4="Multi-unit Residential",Data!G1096,IF(Transport!$H$4="Education",Data!AO1096,IF(Transport!$H$4="Mixed-use Building",Z1099,Data!X1096)))</f>
        <v>0</v>
      </c>
      <c r="H1095">
        <f>IF(Transport!$H$4="Multi-unit Residential",Data!H1096,IF(Transport!$H$4="Education",Data!AP1096,IF(Transport!$H$4="Mixed-use Building",AA1099,Data!Y1096)))</f>
        <v>1</v>
      </c>
      <c r="I1095">
        <f>IF(Transport!$H$4="Multi-unit Residential",Data!I1096,IF(Transport!$H$4="Education",Data!AQ1096,IF(Transport!$H$4="Mixed-use Building",AB1099,Data!Z1096)))</f>
        <v>0</v>
      </c>
      <c r="J1095">
        <f>IF(Transport!$H$4="Multi-unit Residential",Data!J1096,IF(Transport!$H$4="Education",Data!AR1096,IF(Transport!$H$4="Mixed-use Building",AC1099,Data!AA1096)))</f>
        <v>0</v>
      </c>
      <c r="K1095">
        <f>IF(Transport!$H$4="Multi-unit Residential",Data!K1096,IF(Transport!$H$4="Education",Data!AS1096,IF(Transport!$H$4="Mixed-use Building",AD1099,Data!AB1096)))</f>
        <v>0</v>
      </c>
      <c r="L1095">
        <f>IF(Transport!$H$4="Multi-unit Residential",Data!L1096,IF(Transport!$H$4="Education",Data!AT1096,IF(Transport!$H$4="Mixed-use Building",AE1099,Data!AC1096)))</f>
        <v>0</v>
      </c>
      <c r="M1095">
        <f>IF(Transport!$H$4="Multi-unit Residential",Data!M1096,IF(Transport!$H$4="Education",Data!AU1096,IF(Transport!$H$4="Mixed-use Building",AF1099,Data!AD1096)))</f>
        <v>0.02</v>
      </c>
      <c r="N1095">
        <f>IF(Transport!$H$4="Multi-unit Residential",Data!N1096,IF(Transport!$H$4="Education",Data!AV1096,IF(Transport!$H$4="Mixed-use Building",AG1099,Data!AE1096)))</f>
        <v>2.7566169668312699</v>
      </c>
      <c r="O1095">
        <f>IF(Transport!$H$4="Multi-unit Residential",Data!O1096,IF(Transport!$H$4="Education",Data!AW1096,IF(Transport!$H$4="Mixed-use Building",AH1099,Data!AF1096)))</f>
        <v>176.89634849999999</v>
      </c>
      <c r="P1095">
        <f>IF(Transport!$H$4="Multi-unit Residential",Data!P1096,IF(Transport!$H$4="Education",Data!AX1096,IF(Transport!$H$4="Mixed-use Building",AI1099,Data!AG1096)))</f>
        <v>-39.662128269999997</v>
      </c>
    </row>
    <row r="1096" spans="1:16" x14ac:dyDescent="0.55000000000000004">
      <c r="A1096">
        <f>IF(Transport!$H$4="Multi-unit Residential",Data!A1097,IF(Transport!$H$4="Education",Data!AI1097,IF(Transport!$H$4="Mixed-use Building",T1100,Data!R1097)))</f>
        <v>211800</v>
      </c>
      <c r="B1096" t="str">
        <f>IF(Transport!$H$4="Multi-unit Residential",Data!B1097,IF(Transport!$H$4="Education",Data!AJ1097,IF(Transport!$H$4="Mixed-use Building",U1100,Data!S1097)))</f>
        <v>Iona</v>
      </c>
      <c r="C1096" t="str">
        <f>IF(Transport!$H$4="Multi-unit Residential",Data!C1097,IF(Transport!$H$4="Education",Data!AK1097,IF(Transport!$H$4="Mixed-use Building",V1100,Data!T1097)))</f>
        <v>New Zealand</v>
      </c>
      <c r="D1096">
        <f>IF(Transport!$H$4="Multi-unit Residential",Data!D1097,IF(Transport!$H$4="Education",Data!AL1097,IF(Transport!$H$4="Mixed-use Building",W1100,Data!U1097)))</f>
        <v>0</v>
      </c>
      <c r="E1096">
        <f>IF(Transport!$H$4="Multi-unit Residential",Data!E1097,IF(Transport!$H$4="Education",Data!AM1097,IF(Transport!$H$4="Mixed-use Building",X1100,Data!V1097)))</f>
        <v>0</v>
      </c>
      <c r="F1096">
        <f>IF(Transport!$H$4="Multi-unit Residential",Data!F1097,IF(Transport!$H$4="Education",Data!AN1097,IF(Transport!$H$4="Mixed-use Building",Y1100,Data!W1097)))</f>
        <v>0</v>
      </c>
      <c r="G1096">
        <f>IF(Transport!$H$4="Multi-unit Residential",Data!G1097,IF(Transport!$H$4="Education",Data!AO1097,IF(Transport!$H$4="Mixed-use Building",Z1100,Data!X1097)))</f>
        <v>0</v>
      </c>
      <c r="H1096">
        <f>IF(Transport!$H$4="Multi-unit Residential",Data!H1097,IF(Transport!$H$4="Education",Data!AP1097,IF(Transport!$H$4="Mixed-use Building",AA1100,Data!Y1097)))</f>
        <v>0.8</v>
      </c>
      <c r="I1096">
        <f>IF(Transport!$H$4="Multi-unit Residential",Data!I1097,IF(Transport!$H$4="Education",Data!AQ1097,IF(Transport!$H$4="Mixed-use Building",AB1100,Data!Z1097)))</f>
        <v>0</v>
      </c>
      <c r="J1096">
        <f>IF(Transport!$H$4="Multi-unit Residential",Data!J1097,IF(Transport!$H$4="Education",Data!AR1097,IF(Transport!$H$4="Mixed-use Building",AC1100,Data!AA1097)))</f>
        <v>0</v>
      </c>
      <c r="K1096">
        <f>IF(Transport!$H$4="Multi-unit Residential",Data!K1097,IF(Transport!$H$4="Education",Data!AS1097,IF(Transport!$H$4="Mixed-use Building",AD1100,Data!AB1097)))</f>
        <v>0</v>
      </c>
      <c r="L1096">
        <f>IF(Transport!$H$4="Multi-unit Residential",Data!L1097,IF(Transport!$H$4="Education",Data!AT1097,IF(Transport!$H$4="Mixed-use Building",AE1100,Data!AC1097)))</f>
        <v>0.2</v>
      </c>
      <c r="M1096">
        <f>IF(Transport!$H$4="Multi-unit Residential",Data!M1097,IF(Transport!$H$4="Education",Data!AU1097,IF(Transport!$H$4="Mixed-use Building",AF1100,Data!AD1097)))</f>
        <v>0.02</v>
      </c>
      <c r="N1096">
        <f>IF(Transport!$H$4="Multi-unit Residential",Data!N1097,IF(Transport!$H$4="Education",Data!AV1097,IF(Transport!$H$4="Mixed-use Building",AG1100,Data!AE1097)))</f>
        <v>1.1590176928529901</v>
      </c>
      <c r="O1096">
        <f>IF(Transport!$H$4="Multi-unit Residential",Data!O1097,IF(Transport!$H$4="Education",Data!AW1097,IF(Transport!$H$4="Mixed-use Building",AH1100,Data!AF1097)))</f>
        <v>176.87643269999899</v>
      </c>
      <c r="P1096">
        <f>IF(Transport!$H$4="Multi-unit Residential",Data!P1097,IF(Transport!$H$4="Education",Data!AX1097,IF(Transport!$H$4="Mixed-use Building",AI1100,Data!AG1097)))</f>
        <v>-39.677192830000003</v>
      </c>
    </row>
    <row r="1097" spans="1:16" x14ac:dyDescent="0.55000000000000004">
      <c r="A1097">
        <f>IF(Transport!$H$4="Multi-unit Residential",Data!A1098,IF(Transport!$H$4="Education",Data!AI1098,IF(Transport!$H$4="Mixed-use Building",T1101,Data!R1098)))</f>
        <v>211900</v>
      </c>
      <c r="B1097" t="str">
        <f>IF(Transport!$H$4="Multi-unit Residential",Data!B1098,IF(Transport!$H$4="Education",Data!AJ1098,IF(Transport!$H$4="Mixed-use Building",U1101,Data!S1098)))</f>
        <v>Hereworth</v>
      </c>
      <c r="C1097" t="str">
        <f>IF(Transport!$H$4="Multi-unit Residential",Data!C1098,IF(Transport!$H$4="Education",Data!AK1098,IF(Transport!$H$4="Mixed-use Building",V1101,Data!T1098)))</f>
        <v>New Zealand</v>
      </c>
      <c r="D1097">
        <f>IF(Transport!$H$4="Multi-unit Residential",Data!D1098,IF(Transport!$H$4="Education",Data!AL1098,IF(Transport!$H$4="Mixed-use Building",W1101,Data!U1098)))</f>
        <v>0</v>
      </c>
      <c r="E1097">
        <f>IF(Transport!$H$4="Multi-unit Residential",Data!E1098,IF(Transport!$H$4="Education",Data!AM1098,IF(Transport!$H$4="Mixed-use Building",X1101,Data!V1098)))</f>
        <v>0</v>
      </c>
      <c r="F1097">
        <f>IF(Transport!$H$4="Multi-unit Residential",Data!F1098,IF(Transport!$H$4="Education",Data!AN1098,IF(Transport!$H$4="Mixed-use Building",Y1101,Data!W1098)))</f>
        <v>0</v>
      </c>
      <c r="G1097">
        <f>IF(Transport!$H$4="Multi-unit Residential",Data!G1098,IF(Transport!$H$4="Education",Data!AO1098,IF(Transport!$H$4="Mixed-use Building",Z1101,Data!X1098)))</f>
        <v>0</v>
      </c>
      <c r="H1097">
        <f>IF(Transport!$H$4="Multi-unit Residential",Data!H1098,IF(Transport!$H$4="Education",Data!AP1098,IF(Transport!$H$4="Mixed-use Building",AA1101,Data!Y1098)))</f>
        <v>1</v>
      </c>
      <c r="I1097">
        <f>IF(Transport!$H$4="Multi-unit Residential",Data!I1098,IF(Transport!$H$4="Education",Data!AQ1098,IF(Transport!$H$4="Mixed-use Building",AB1101,Data!Z1098)))</f>
        <v>0</v>
      </c>
      <c r="J1097">
        <f>IF(Transport!$H$4="Multi-unit Residential",Data!J1098,IF(Transport!$H$4="Education",Data!AR1098,IF(Transport!$H$4="Mixed-use Building",AC1101,Data!AA1098)))</f>
        <v>0</v>
      </c>
      <c r="K1097">
        <f>IF(Transport!$H$4="Multi-unit Residential",Data!K1098,IF(Transport!$H$4="Education",Data!AS1098,IF(Transport!$H$4="Mixed-use Building",AD1101,Data!AB1098)))</f>
        <v>0</v>
      </c>
      <c r="L1097">
        <f>IF(Transport!$H$4="Multi-unit Residential",Data!L1098,IF(Transport!$H$4="Education",Data!AT1098,IF(Transport!$H$4="Mixed-use Building",AE1101,Data!AC1098)))</f>
        <v>0</v>
      </c>
      <c r="M1097">
        <f>IF(Transport!$H$4="Multi-unit Residential",Data!M1098,IF(Transport!$H$4="Education",Data!AU1098,IF(Transport!$H$4="Mixed-use Building",AF1101,Data!AD1098)))</f>
        <v>0.02</v>
      </c>
      <c r="N1097">
        <f>IF(Transport!$H$4="Multi-unit Residential",Data!N1098,IF(Transport!$H$4="Education",Data!AV1098,IF(Transport!$H$4="Mixed-use Building",AG1101,Data!AE1098)))</f>
        <v>0.35277196935782701</v>
      </c>
      <c r="O1097">
        <f>IF(Transport!$H$4="Multi-unit Residential",Data!O1098,IF(Transport!$H$4="Education",Data!AW1098,IF(Transport!$H$4="Mixed-use Building",AH1101,Data!AF1098)))</f>
        <v>176.8927927</v>
      </c>
      <c r="P1097">
        <f>IF(Transport!$H$4="Multi-unit Residential",Data!P1098,IF(Transport!$H$4="Education",Data!AX1098,IF(Transport!$H$4="Mixed-use Building",AI1101,Data!AG1098)))</f>
        <v>-39.672593669999998</v>
      </c>
    </row>
    <row r="1098" spans="1:16" x14ac:dyDescent="0.55000000000000004">
      <c r="A1098">
        <f>IF(Transport!$H$4="Multi-unit Residential",Data!A1099,IF(Transport!$H$4="Education",Data!AI1099,IF(Transport!$H$4="Mixed-use Building",T1102,Data!R1099)))</f>
        <v>212000</v>
      </c>
      <c r="B1098" t="str">
        <f>IF(Transport!$H$4="Multi-unit Residential",Data!B1099,IF(Transport!$H$4="Education",Data!AJ1099,IF(Transport!$H$4="Mixed-use Building",U1102,Data!S1099)))</f>
        <v>Te Mata Hills</v>
      </c>
      <c r="C1098" t="str">
        <f>IF(Transport!$H$4="Multi-unit Residential",Data!C1099,IF(Transport!$H$4="Education",Data!AK1099,IF(Transport!$H$4="Mixed-use Building",V1102,Data!T1099)))</f>
        <v>New Zealand</v>
      </c>
      <c r="D1098">
        <f>IF(Transport!$H$4="Multi-unit Residential",Data!D1099,IF(Transport!$H$4="Education",Data!AL1099,IF(Transport!$H$4="Mixed-use Building",W1102,Data!U1099)))</f>
        <v>0</v>
      </c>
      <c r="E1098">
        <f>IF(Transport!$H$4="Multi-unit Residential",Data!E1099,IF(Transport!$H$4="Education",Data!AM1099,IF(Transport!$H$4="Mixed-use Building",X1102,Data!V1099)))</f>
        <v>0</v>
      </c>
      <c r="F1098">
        <f>IF(Transport!$H$4="Multi-unit Residential",Data!F1099,IF(Transport!$H$4="Education",Data!AN1099,IF(Transport!$H$4="Mixed-use Building",Y1102,Data!W1099)))</f>
        <v>0</v>
      </c>
      <c r="G1098">
        <f>IF(Transport!$H$4="Multi-unit Residential",Data!G1099,IF(Transport!$H$4="Education",Data!AO1099,IF(Transport!$H$4="Mixed-use Building",Z1102,Data!X1099)))</f>
        <v>0</v>
      </c>
      <c r="H1098">
        <f>IF(Transport!$H$4="Multi-unit Residential",Data!H1099,IF(Transport!$H$4="Education",Data!AP1099,IF(Transport!$H$4="Mixed-use Building",AA1102,Data!Y1099)))</f>
        <v>1</v>
      </c>
      <c r="I1098">
        <f>IF(Transport!$H$4="Multi-unit Residential",Data!I1099,IF(Transport!$H$4="Education",Data!AQ1099,IF(Transport!$H$4="Mixed-use Building",AB1102,Data!Z1099)))</f>
        <v>0</v>
      </c>
      <c r="J1098">
        <f>IF(Transport!$H$4="Multi-unit Residential",Data!J1099,IF(Transport!$H$4="Education",Data!AR1099,IF(Transport!$H$4="Mixed-use Building",AC1102,Data!AA1099)))</f>
        <v>0</v>
      </c>
      <c r="K1098">
        <f>IF(Transport!$H$4="Multi-unit Residential",Data!K1099,IF(Transport!$H$4="Education",Data!AS1099,IF(Transport!$H$4="Mixed-use Building",AD1102,Data!AB1099)))</f>
        <v>0</v>
      </c>
      <c r="L1098">
        <f>IF(Transport!$H$4="Multi-unit Residential",Data!L1099,IF(Transport!$H$4="Education",Data!AT1099,IF(Transport!$H$4="Mixed-use Building",AE1102,Data!AC1099)))</f>
        <v>0</v>
      </c>
      <c r="M1098">
        <f>IF(Transport!$H$4="Multi-unit Residential",Data!M1099,IF(Transport!$H$4="Education",Data!AU1099,IF(Transport!$H$4="Mixed-use Building",AF1102,Data!AD1099)))</f>
        <v>0.02</v>
      </c>
      <c r="N1098">
        <f>IF(Transport!$H$4="Multi-unit Residential",Data!N1099,IF(Transport!$H$4="Education",Data!AV1099,IF(Transport!$H$4="Mixed-use Building",AG1102,Data!AE1099)))</f>
        <v>3.7164942862303199</v>
      </c>
      <c r="O1098">
        <f>IF(Transport!$H$4="Multi-unit Residential",Data!O1099,IF(Transport!$H$4="Education",Data!AW1099,IF(Transport!$H$4="Mixed-use Building",AH1102,Data!AF1099)))</f>
        <v>176.88623619999899</v>
      </c>
      <c r="P1098">
        <f>IF(Transport!$H$4="Multi-unit Residential",Data!P1099,IF(Transport!$H$4="Education",Data!AX1099,IF(Transport!$H$4="Mixed-use Building",AI1102,Data!AG1099)))</f>
        <v>-39.693352140000002</v>
      </c>
    </row>
    <row r="1099" spans="1:16" x14ac:dyDescent="0.55000000000000004">
      <c r="A1099">
        <f>IF(Transport!$H$4="Multi-unit Residential",Data!A1100,IF(Transport!$H$4="Education",Data!AI1100,IF(Transport!$H$4="Mixed-use Building",T1103,Data!R1100)))</f>
        <v>212100</v>
      </c>
      <c r="B1099" t="str">
        <f>IF(Transport!$H$4="Multi-unit Residential",Data!B1100,IF(Transport!$H$4="Education",Data!AJ1100,IF(Transport!$H$4="Mixed-use Building",U1103,Data!S1100)))</f>
        <v>Havelock Hills</v>
      </c>
      <c r="C1099" t="str">
        <f>IF(Transport!$H$4="Multi-unit Residential",Data!C1100,IF(Transport!$H$4="Education",Data!AK1100,IF(Transport!$H$4="Mixed-use Building",V1103,Data!T1100)))</f>
        <v>New Zealand</v>
      </c>
      <c r="D1099">
        <f>IF(Transport!$H$4="Multi-unit Residential",Data!D1100,IF(Transport!$H$4="Education",Data!AL1100,IF(Transport!$H$4="Mixed-use Building",W1103,Data!U1100)))</f>
        <v>0</v>
      </c>
      <c r="E1099">
        <f>IF(Transport!$H$4="Multi-unit Residential",Data!E1100,IF(Transport!$H$4="Education",Data!AM1100,IF(Transport!$H$4="Mixed-use Building",X1103,Data!V1100)))</f>
        <v>0</v>
      </c>
      <c r="F1099">
        <f>IF(Transport!$H$4="Multi-unit Residential",Data!F1100,IF(Transport!$H$4="Education",Data!AN1100,IF(Transport!$H$4="Mixed-use Building",Y1103,Data!W1100)))</f>
        <v>0</v>
      </c>
      <c r="G1099">
        <f>IF(Transport!$H$4="Multi-unit Residential",Data!G1100,IF(Transport!$H$4="Education",Data!AO1100,IF(Transport!$H$4="Mixed-use Building",Z1103,Data!X1100)))</f>
        <v>0</v>
      </c>
      <c r="H1099">
        <f>IF(Transport!$H$4="Multi-unit Residential",Data!H1100,IF(Transport!$H$4="Education",Data!AP1100,IF(Transport!$H$4="Mixed-use Building",AA1103,Data!Y1100)))</f>
        <v>1</v>
      </c>
      <c r="I1099">
        <f>IF(Transport!$H$4="Multi-unit Residential",Data!I1100,IF(Transport!$H$4="Education",Data!AQ1100,IF(Transport!$H$4="Mixed-use Building",AB1103,Data!Z1100)))</f>
        <v>0</v>
      </c>
      <c r="J1099">
        <f>IF(Transport!$H$4="Multi-unit Residential",Data!J1100,IF(Transport!$H$4="Education",Data!AR1100,IF(Transport!$H$4="Mixed-use Building",AC1103,Data!AA1100)))</f>
        <v>0</v>
      </c>
      <c r="K1099">
        <f>IF(Transport!$H$4="Multi-unit Residential",Data!K1100,IF(Transport!$H$4="Education",Data!AS1100,IF(Transport!$H$4="Mixed-use Building",AD1103,Data!AB1100)))</f>
        <v>0</v>
      </c>
      <c r="L1099">
        <f>IF(Transport!$H$4="Multi-unit Residential",Data!L1100,IF(Transport!$H$4="Education",Data!AT1100,IF(Transport!$H$4="Mixed-use Building",AE1103,Data!AC1100)))</f>
        <v>0</v>
      </c>
      <c r="M1099">
        <f>IF(Transport!$H$4="Multi-unit Residential",Data!M1100,IF(Transport!$H$4="Education",Data!AU1100,IF(Transport!$H$4="Mixed-use Building",AF1103,Data!AD1100)))</f>
        <v>0.02</v>
      </c>
      <c r="N1099" t="str">
        <f>IF(Transport!$H$4="Multi-unit Residential",Data!N1100,IF(Transport!$H$4="Education",Data!AV1100,IF(Transport!$H$4="Mixed-use Building",AG1103,Data!AE1100)))</f>
        <v>?</v>
      </c>
      <c r="O1099">
        <f>IF(Transport!$H$4="Multi-unit Residential",Data!O1100,IF(Transport!$H$4="Education",Data!AW1100,IF(Transport!$H$4="Mixed-use Building",AH1103,Data!AF1100)))</f>
        <v>176.87996869999901</v>
      </c>
      <c r="P1099">
        <f>IF(Transport!$H$4="Multi-unit Residential",Data!P1100,IF(Transport!$H$4="Education",Data!AX1100,IF(Transport!$H$4="Mixed-use Building",AI1103,Data!AG1100)))</f>
        <v>-39.685295680000003</v>
      </c>
    </row>
    <row r="1100" spans="1:16" x14ac:dyDescent="0.55000000000000004">
      <c r="A1100">
        <f>IF(Transport!$H$4="Multi-unit Residential",Data!A1101,IF(Transport!$H$4="Education",Data!AI1101,IF(Transport!$H$4="Mixed-use Building",T1104,Data!R1101)))</f>
        <v>212200</v>
      </c>
      <c r="B1100" t="str">
        <f>IF(Transport!$H$4="Multi-unit Residential",Data!B1101,IF(Transport!$H$4="Education",Data!AJ1101,IF(Transport!$H$4="Mixed-use Building",U1104,Data!S1101)))</f>
        <v>Kahuranaki</v>
      </c>
      <c r="C1100" t="str">
        <f>IF(Transport!$H$4="Multi-unit Residential",Data!C1101,IF(Transport!$H$4="Education",Data!AK1101,IF(Transport!$H$4="Mixed-use Building",V1104,Data!T1101)))</f>
        <v>New Zealand</v>
      </c>
      <c r="D1100">
        <f>IF(Transport!$H$4="Multi-unit Residential",Data!D1101,IF(Transport!$H$4="Education",Data!AL1101,IF(Transport!$H$4="Mixed-use Building",W1104,Data!U1101)))</f>
        <v>0</v>
      </c>
      <c r="E1100">
        <f>IF(Transport!$H$4="Multi-unit Residential",Data!E1101,IF(Transport!$H$4="Education",Data!AM1101,IF(Transport!$H$4="Mixed-use Building",X1104,Data!V1101)))</f>
        <v>0</v>
      </c>
      <c r="F1100">
        <f>IF(Transport!$H$4="Multi-unit Residential",Data!F1101,IF(Transport!$H$4="Education",Data!AN1101,IF(Transport!$H$4="Mixed-use Building",Y1104,Data!W1101)))</f>
        <v>0</v>
      </c>
      <c r="G1100">
        <f>IF(Transport!$H$4="Multi-unit Residential",Data!G1101,IF(Transport!$H$4="Education",Data!AO1101,IF(Transport!$H$4="Mixed-use Building",Z1104,Data!X1101)))</f>
        <v>0</v>
      </c>
      <c r="H1100">
        <f>IF(Transport!$H$4="Multi-unit Residential",Data!H1101,IF(Transport!$H$4="Education",Data!AP1101,IF(Transport!$H$4="Mixed-use Building",AA1104,Data!Y1101)))</f>
        <v>0.92</v>
      </c>
      <c r="I1100">
        <f>IF(Transport!$H$4="Multi-unit Residential",Data!I1101,IF(Transport!$H$4="Education",Data!AQ1101,IF(Transport!$H$4="Mixed-use Building",AB1104,Data!Z1101)))</f>
        <v>0</v>
      </c>
      <c r="J1100">
        <f>IF(Transport!$H$4="Multi-unit Residential",Data!J1101,IF(Transport!$H$4="Education",Data!AR1101,IF(Transport!$H$4="Mixed-use Building",AC1104,Data!AA1101)))</f>
        <v>0</v>
      </c>
      <c r="K1100">
        <f>IF(Transport!$H$4="Multi-unit Residential",Data!K1101,IF(Transport!$H$4="Education",Data!AS1101,IF(Transport!$H$4="Mixed-use Building",AD1104,Data!AB1101)))</f>
        <v>0</v>
      </c>
      <c r="L1100">
        <f>IF(Transport!$H$4="Multi-unit Residential",Data!L1101,IF(Transport!$H$4="Education",Data!AT1101,IF(Transport!$H$4="Mixed-use Building",AE1104,Data!AC1101)))</f>
        <v>0.08</v>
      </c>
      <c r="M1100">
        <f>IF(Transport!$H$4="Multi-unit Residential",Data!M1101,IF(Transport!$H$4="Education",Data!AU1101,IF(Transport!$H$4="Mixed-use Building",AF1104,Data!AD1101)))</f>
        <v>0.02</v>
      </c>
      <c r="N1100">
        <f>IF(Transport!$H$4="Multi-unit Residential",Data!N1101,IF(Transport!$H$4="Education",Data!AV1101,IF(Transport!$H$4="Mixed-use Building",AG1104,Data!AE1101)))</f>
        <v>4.1357836176461502</v>
      </c>
      <c r="O1100">
        <f>IF(Transport!$H$4="Multi-unit Residential",Data!O1101,IF(Transport!$H$4="Education",Data!AW1101,IF(Transport!$H$4="Mixed-use Building",AH1104,Data!AF1101)))</f>
        <v>176.9348865</v>
      </c>
      <c r="P1100">
        <f>IF(Transport!$H$4="Multi-unit Residential",Data!P1101,IF(Transport!$H$4="Education",Data!AX1101,IF(Transport!$H$4="Mixed-use Building",AI1104,Data!AG1101)))</f>
        <v>-39.765250309999999</v>
      </c>
    </row>
    <row r="1101" spans="1:16" x14ac:dyDescent="0.55000000000000004">
      <c r="A1101">
        <f>IF(Transport!$H$4="Multi-unit Residential",Data!A1102,IF(Transport!$H$4="Education",Data!AI1102,IF(Transport!$H$4="Mixed-use Building",T1105,Data!R1102)))</f>
        <v>212300</v>
      </c>
      <c r="B1101" t="str">
        <f>IF(Transport!$H$4="Multi-unit Residential",Data!B1102,IF(Transport!$H$4="Education",Data!AJ1102,IF(Transport!$H$4="Mixed-use Building",U1105,Data!S1102)))</f>
        <v>Bay View</v>
      </c>
      <c r="C1101" t="str">
        <f>IF(Transport!$H$4="Multi-unit Residential",Data!C1102,IF(Transport!$H$4="Education",Data!AK1102,IF(Transport!$H$4="Mixed-use Building",V1105,Data!T1102)))</f>
        <v>New Zealand</v>
      </c>
      <c r="D1101">
        <f>IF(Transport!$H$4="Multi-unit Residential",Data!D1102,IF(Transport!$H$4="Education",Data!AL1102,IF(Transport!$H$4="Mixed-use Building",W1105,Data!U1102)))</f>
        <v>0</v>
      </c>
      <c r="E1101">
        <f>IF(Transport!$H$4="Multi-unit Residential",Data!E1102,IF(Transport!$H$4="Education",Data!AM1102,IF(Transport!$H$4="Mixed-use Building",X1105,Data!V1102)))</f>
        <v>0</v>
      </c>
      <c r="F1101">
        <f>IF(Transport!$H$4="Multi-unit Residential",Data!F1102,IF(Transport!$H$4="Education",Data!AN1102,IF(Transport!$H$4="Mixed-use Building",Y1105,Data!W1102)))</f>
        <v>0</v>
      </c>
      <c r="G1101">
        <f>IF(Transport!$H$4="Multi-unit Residential",Data!G1102,IF(Transport!$H$4="Education",Data!AO1102,IF(Transport!$H$4="Mixed-use Building",Z1105,Data!X1102)))</f>
        <v>0</v>
      </c>
      <c r="H1101">
        <f>IF(Transport!$H$4="Multi-unit Residential",Data!H1102,IF(Transport!$H$4="Education",Data!AP1102,IF(Transport!$H$4="Mixed-use Building",AA1105,Data!Y1102)))</f>
        <v>0.94</v>
      </c>
      <c r="I1101">
        <f>IF(Transport!$H$4="Multi-unit Residential",Data!I1102,IF(Transport!$H$4="Education",Data!AQ1102,IF(Transport!$H$4="Mixed-use Building",AB1105,Data!Z1102)))</f>
        <v>0</v>
      </c>
      <c r="J1101">
        <f>IF(Transport!$H$4="Multi-unit Residential",Data!J1102,IF(Transport!$H$4="Education",Data!AR1102,IF(Transport!$H$4="Mixed-use Building",AC1105,Data!AA1102)))</f>
        <v>0</v>
      </c>
      <c r="K1101">
        <f>IF(Transport!$H$4="Multi-unit Residential",Data!K1102,IF(Transport!$H$4="Education",Data!AS1102,IF(Transport!$H$4="Mixed-use Building",AD1105,Data!AB1102)))</f>
        <v>0</v>
      </c>
      <c r="L1101">
        <f>IF(Transport!$H$4="Multi-unit Residential",Data!L1102,IF(Transport!$H$4="Education",Data!AT1102,IF(Transport!$H$4="Mixed-use Building",AE1105,Data!AC1102)))</f>
        <v>0.06</v>
      </c>
      <c r="M1101">
        <f>IF(Transport!$H$4="Multi-unit Residential",Data!M1102,IF(Transport!$H$4="Education",Data!AU1102,IF(Transport!$H$4="Mixed-use Building",AF1105,Data!AD1102)))</f>
        <v>0.02</v>
      </c>
      <c r="N1101">
        <f>IF(Transport!$H$4="Multi-unit Residential",Data!N1102,IF(Transport!$H$4="Education",Data!AV1102,IF(Transport!$H$4="Mixed-use Building",AG1105,Data!AE1102)))</f>
        <v>6.3546563589930498</v>
      </c>
      <c r="O1101">
        <f>IF(Transport!$H$4="Multi-unit Residential",Data!O1102,IF(Transport!$H$4="Education",Data!AW1102,IF(Transport!$H$4="Mixed-use Building",AH1105,Data!AF1102)))</f>
        <v>176.85839469999999</v>
      </c>
      <c r="P1101">
        <f>IF(Transport!$H$4="Multi-unit Residential",Data!P1102,IF(Transport!$H$4="Education",Data!AX1102,IF(Transport!$H$4="Mixed-use Building",AI1105,Data!AG1102)))</f>
        <v>-39.441556220000002</v>
      </c>
    </row>
    <row r="1102" spans="1:16" x14ac:dyDescent="0.55000000000000004">
      <c r="A1102">
        <f>IF(Transport!$H$4="Multi-unit Residential",Data!A1103,IF(Transport!$H$4="Education",Data!AI1103,IF(Transport!$H$4="Mixed-use Building",T1106,Data!R1103)))</f>
        <v>212400</v>
      </c>
      <c r="B1102" t="str">
        <f>IF(Transport!$H$4="Multi-unit Residential",Data!B1103,IF(Transport!$H$4="Education",Data!AJ1103,IF(Transport!$H$4="Mixed-use Building",U1106,Data!S1103)))</f>
        <v>Poraiti Hills</v>
      </c>
      <c r="C1102" t="str">
        <f>IF(Transport!$H$4="Multi-unit Residential",Data!C1103,IF(Transport!$H$4="Education",Data!AK1103,IF(Transport!$H$4="Mixed-use Building",V1106,Data!T1103)))</f>
        <v>New Zealand</v>
      </c>
      <c r="D1102">
        <f>IF(Transport!$H$4="Multi-unit Residential",Data!D1103,IF(Transport!$H$4="Education",Data!AL1103,IF(Transport!$H$4="Mixed-use Building",W1106,Data!U1103)))</f>
        <v>0</v>
      </c>
      <c r="E1102">
        <f>IF(Transport!$H$4="Multi-unit Residential",Data!E1103,IF(Transport!$H$4="Education",Data!AM1103,IF(Transport!$H$4="Mixed-use Building",X1106,Data!V1103)))</f>
        <v>0</v>
      </c>
      <c r="F1102">
        <f>IF(Transport!$H$4="Multi-unit Residential",Data!F1103,IF(Transport!$H$4="Education",Data!AN1103,IF(Transport!$H$4="Mixed-use Building",Y1106,Data!W1103)))</f>
        <v>0</v>
      </c>
      <c r="G1102">
        <f>IF(Transport!$H$4="Multi-unit Residential",Data!G1103,IF(Transport!$H$4="Education",Data!AO1103,IF(Transport!$H$4="Mixed-use Building",Z1106,Data!X1103)))</f>
        <v>0</v>
      </c>
      <c r="H1102">
        <f>IF(Transport!$H$4="Multi-unit Residential",Data!H1103,IF(Transport!$H$4="Education",Data!AP1103,IF(Transport!$H$4="Mixed-use Building",AA1106,Data!Y1103)))</f>
        <v>1</v>
      </c>
      <c r="I1102">
        <f>IF(Transport!$H$4="Multi-unit Residential",Data!I1103,IF(Transport!$H$4="Education",Data!AQ1103,IF(Transport!$H$4="Mixed-use Building",AB1106,Data!Z1103)))</f>
        <v>0</v>
      </c>
      <c r="J1102">
        <f>IF(Transport!$H$4="Multi-unit Residential",Data!J1103,IF(Transport!$H$4="Education",Data!AR1103,IF(Transport!$H$4="Mixed-use Building",AC1106,Data!AA1103)))</f>
        <v>0</v>
      </c>
      <c r="K1102">
        <f>IF(Transport!$H$4="Multi-unit Residential",Data!K1103,IF(Transport!$H$4="Education",Data!AS1103,IF(Transport!$H$4="Mixed-use Building",AD1106,Data!AB1103)))</f>
        <v>0</v>
      </c>
      <c r="L1102">
        <f>IF(Transport!$H$4="Multi-unit Residential",Data!L1103,IF(Transport!$H$4="Education",Data!AT1103,IF(Transport!$H$4="Mixed-use Building",AE1106,Data!AC1103)))</f>
        <v>0</v>
      </c>
      <c r="M1102">
        <f>IF(Transport!$H$4="Multi-unit Residential",Data!M1103,IF(Transport!$H$4="Education",Data!AU1103,IF(Transport!$H$4="Mixed-use Building",AF1106,Data!AD1103)))</f>
        <v>0.02</v>
      </c>
      <c r="N1102">
        <f>IF(Transport!$H$4="Multi-unit Residential",Data!N1103,IF(Transport!$H$4="Education",Data!AV1103,IF(Transport!$H$4="Mixed-use Building",AG1106,Data!AE1103)))</f>
        <v>3.6478862551835798</v>
      </c>
      <c r="O1102">
        <f>IF(Transport!$H$4="Multi-unit Residential",Data!O1103,IF(Transport!$H$4="Education",Data!AW1103,IF(Transport!$H$4="Mixed-use Building",AH1106,Data!AF1103)))</f>
        <v>176.83415259999899</v>
      </c>
      <c r="P1102">
        <f>IF(Transport!$H$4="Multi-unit Residential",Data!P1103,IF(Transport!$H$4="Education",Data!AX1103,IF(Transport!$H$4="Mixed-use Building",AI1106,Data!AG1103)))</f>
        <v>-39.500729829999997</v>
      </c>
    </row>
    <row r="1103" spans="1:16" x14ac:dyDescent="0.55000000000000004">
      <c r="A1103">
        <f>IF(Transport!$H$4="Multi-unit Residential",Data!A1104,IF(Transport!$H$4="Education",Data!AI1104,IF(Transport!$H$4="Mixed-use Building",T1107,Data!R1104)))</f>
        <v>212500</v>
      </c>
      <c r="B1103" t="str">
        <f>IF(Transport!$H$4="Multi-unit Residential",Data!B1104,IF(Transport!$H$4="Education",Data!AJ1104,IF(Transport!$H$4="Mixed-use Building",U1107,Data!S1104)))</f>
        <v>Poraiti Flat</v>
      </c>
      <c r="C1103" t="str">
        <f>IF(Transport!$H$4="Multi-unit Residential",Data!C1104,IF(Transport!$H$4="Education",Data!AK1104,IF(Transport!$H$4="Mixed-use Building",V1107,Data!T1104)))</f>
        <v>New Zealand</v>
      </c>
      <c r="D1103" t="str">
        <f>IF(Transport!$H$4="Multi-unit Residential",Data!D1104,IF(Transport!$H$4="Education",Data!AL1104,IF(Transport!$H$4="Mixed-use Building",W1107,Data!U1104)))</f>
        <v>?</v>
      </c>
      <c r="E1103" t="str">
        <f>IF(Transport!$H$4="Multi-unit Residential",Data!E1104,IF(Transport!$H$4="Education",Data!AM1104,IF(Transport!$H$4="Mixed-use Building",X1107,Data!V1104)))</f>
        <v>?</v>
      </c>
      <c r="F1103" t="str">
        <f>IF(Transport!$H$4="Multi-unit Residential",Data!F1104,IF(Transport!$H$4="Education",Data!AN1104,IF(Transport!$H$4="Mixed-use Building",Y1107,Data!W1104)))</f>
        <v>?</v>
      </c>
      <c r="G1103">
        <f>IF(Transport!$H$4="Multi-unit Residential",Data!G1104,IF(Transport!$H$4="Education",Data!AO1104,IF(Transport!$H$4="Mixed-use Building",Z1107,Data!X1104)))</f>
        <v>0</v>
      </c>
      <c r="H1103" t="str">
        <f>IF(Transport!$H$4="Multi-unit Residential",Data!H1104,IF(Transport!$H$4="Education",Data!AP1104,IF(Transport!$H$4="Mixed-use Building",AA1107,Data!Y1104)))</f>
        <v>?</v>
      </c>
      <c r="I1103" t="str">
        <f>IF(Transport!$H$4="Multi-unit Residential",Data!I1104,IF(Transport!$H$4="Education",Data!AQ1104,IF(Transport!$H$4="Mixed-use Building",AB1107,Data!Z1104)))</f>
        <v>?</v>
      </c>
      <c r="J1103">
        <f>IF(Transport!$H$4="Multi-unit Residential",Data!J1104,IF(Transport!$H$4="Education",Data!AR1104,IF(Transport!$H$4="Mixed-use Building",AC1107,Data!AA1104)))</f>
        <v>0</v>
      </c>
      <c r="K1103" t="str">
        <f>IF(Transport!$H$4="Multi-unit Residential",Data!K1104,IF(Transport!$H$4="Education",Data!AS1104,IF(Transport!$H$4="Mixed-use Building",AD1107,Data!AB1104)))</f>
        <v>?</v>
      </c>
      <c r="L1103" t="str">
        <f>IF(Transport!$H$4="Multi-unit Residential",Data!L1104,IF(Transport!$H$4="Education",Data!AT1104,IF(Transport!$H$4="Mixed-use Building",AE1107,Data!AC1104)))</f>
        <v>?</v>
      </c>
      <c r="M1103">
        <f>IF(Transport!$H$4="Multi-unit Residential",Data!M1104,IF(Transport!$H$4="Education",Data!AU1104,IF(Transport!$H$4="Mixed-use Building",AF1107,Data!AD1104)))</f>
        <v>0.02</v>
      </c>
      <c r="N1103" t="str">
        <f>IF(Transport!$H$4="Multi-unit Residential",Data!N1104,IF(Transport!$H$4="Education",Data!AV1104,IF(Transport!$H$4="Mixed-use Building",AG1107,Data!AE1104)))</f>
        <v>?</v>
      </c>
      <c r="O1103">
        <f>IF(Transport!$H$4="Multi-unit Residential",Data!O1104,IF(Transport!$H$4="Education",Data!AW1104,IF(Transport!$H$4="Mixed-use Building",AH1107,Data!AF1104)))</f>
        <v>176.85877249999999</v>
      </c>
      <c r="P1103">
        <f>IF(Transport!$H$4="Multi-unit Residential",Data!P1104,IF(Transport!$H$4="Education",Data!AX1104,IF(Transport!$H$4="Mixed-use Building",AI1107,Data!AG1104)))</f>
        <v>-39.492672689999999</v>
      </c>
    </row>
    <row r="1104" spans="1:16" x14ac:dyDescent="0.55000000000000004">
      <c r="A1104">
        <f>IF(Transport!$H$4="Multi-unit Residential",Data!A1105,IF(Transport!$H$4="Education",Data!AI1105,IF(Transport!$H$4="Mixed-use Building",T1108,Data!R1105)))</f>
        <v>212600</v>
      </c>
      <c r="B1104" t="str">
        <f>IF(Transport!$H$4="Multi-unit Residential",Data!B1105,IF(Transport!$H$4="Education",Data!AJ1105,IF(Transport!$H$4="Mixed-use Building",U1108,Data!S1105)))</f>
        <v>Westshore</v>
      </c>
      <c r="C1104" t="str">
        <f>IF(Transport!$H$4="Multi-unit Residential",Data!C1105,IF(Transport!$H$4="Education",Data!AK1105,IF(Transport!$H$4="Mixed-use Building",V1108,Data!T1105)))</f>
        <v>New Zealand</v>
      </c>
      <c r="D1104">
        <f>IF(Transport!$H$4="Multi-unit Residential",Data!D1105,IF(Transport!$H$4="Education",Data!AL1105,IF(Transport!$H$4="Mixed-use Building",W1108,Data!U1105)))</f>
        <v>0</v>
      </c>
      <c r="E1104">
        <f>IF(Transport!$H$4="Multi-unit Residential",Data!E1105,IF(Transport!$H$4="Education",Data!AM1105,IF(Transport!$H$4="Mixed-use Building",X1108,Data!V1105)))</f>
        <v>0</v>
      </c>
      <c r="F1104">
        <f>IF(Transport!$H$4="Multi-unit Residential",Data!F1105,IF(Transport!$H$4="Education",Data!AN1105,IF(Transport!$H$4="Mixed-use Building",Y1108,Data!W1105)))</f>
        <v>0</v>
      </c>
      <c r="G1104">
        <f>IF(Transport!$H$4="Multi-unit Residential",Data!G1105,IF(Transport!$H$4="Education",Data!AO1105,IF(Transport!$H$4="Mixed-use Building",Z1108,Data!X1105)))</f>
        <v>0</v>
      </c>
      <c r="H1104">
        <f>IF(Transport!$H$4="Multi-unit Residential",Data!H1105,IF(Transport!$H$4="Education",Data!AP1105,IF(Transport!$H$4="Mixed-use Building",AA1108,Data!Y1105)))</f>
        <v>0.71</v>
      </c>
      <c r="I1104">
        <f>IF(Transport!$H$4="Multi-unit Residential",Data!I1105,IF(Transport!$H$4="Education",Data!AQ1105,IF(Transport!$H$4="Mixed-use Building",AB1108,Data!Z1105)))</f>
        <v>0</v>
      </c>
      <c r="J1104">
        <f>IF(Transport!$H$4="Multi-unit Residential",Data!J1105,IF(Transport!$H$4="Education",Data!AR1105,IF(Transport!$H$4="Mixed-use Building",AC1108,Data!AA1105)))</f>
        <v>0</v>
      </c>
      <c r="K1104">
        <f>IF(Transport!$H$4="Multi-unit Residential",Data!K1105,IF(Transport!$H$4="Education",Data!AS1105,IF(Transport!$H$4="Mixed-use Building",AD1108,Data!AB1105)))</f>
        <v>0</v>
      </c>
      <c r="L1104">
        <f>IF(Transport!$H$4="Multi-unit Residential",Data!L1105,IF(Transport!$H$4="Education",Data!AT1105,IF(Transport!$H$4="Mixed-use Building",AE1108,Data!AC1105)))</f>
        <v>0.28999999999999998</v>
      </c>
      <c r="M1104">
        <f>IF(Transport!$H$4="Multi-unit Residential",Data!M1105,IF(Transport!$H$4="Education",Data!AU1105,IF(Transport!$H$4="Mixed-use Building",AF1108,Data!AD1105)))</f>
        <v>0.02</v>
      </c>
      <c r="N1104">
        <f>IF(Transport!$H$4="Multi-unit Residential",Data!N1105,IF(Transport!$H$4="Education",Data!AV1105,IF(Transport!$H$4="Mixed-use Building",AG1108,Data!AE1105)))</f>
        <v>1.41948195628398</v>
      </c>
      <c r="O1104">
        <f>IF(Transport!$H$4="Multi-unit Residential",Data!O1105,IF(Transport!$H$4="Education",Data!AW1105,IF(Transport!$H$4="Mixed-use Building",AH1108,Data!AF1105)))</f>
        <v>176.88117130000001</v>
      </c>
      <c r="P1104">
        <f>IF(Transport!$H$4="Multi-unit Residential",Data!P1105,IF(Transport!$H$4="Education",Data!AX1105,IF(Transport!$H$4="Mixed-use Building",AI1108,Data!AG1105)))</f>
        <v>-39.4746211</v>
      </c>
    </row>
    <row r="1105" spans="1:16" x14ac:dyDescent="0.55000000000000004">
      <c r="A1105">
        <f>IF(Transport!$H$4="Multi-unit Residential",Data!A1106,IF(Transport!$H$4="Education",Data!AI1106,IF(Transport!$H$4="Mixed-use Building",T1109,Data!R1106)))</f>
        <v>212800</v>
      </c>
      <c r="B1105" t="str">
        <f>IF(Transport!$H$4="Multi-unit Residential",Data!B1106,IF(Transport!$H$4="Education",Data!AJ1106,IF(Transport!$H$4="Mixed-use Building",U1109,Data!S1106)))</f>
        <v>Onekawa West</v>
      </c>
      <c r="C1105" t="str">
        <f>IF(Transport!$H$4="Multi-unit Residential",Data!C1106,IF(Transport!$H$4="Education",Data!AK1106,IF(Transport!$H$4="Mixed-use Building",V1109,Data!T1106)))</f>
        <v>New Zealand</v>
      </c>
      <c r="D1105">
        <f>IF(Transport!$H$4="Multi-unit Residential",Data!D1106,IF(Transport!$H$4="Education",Data!AL1106,IF(Transport!$H$4="Mixed-use Building",W1109,Data!U1106)))</f>
        <v>0</v>
      </c>
      <c r="E1105">
        <f>IF(Transport!$H$4="Multi-unit Residential",Data!E1106,IF(Transport!$H$4="Education",Data!AM1106,IF(Transport!$H$4="Mixed-use Building",X1109,Data!V1106)))</f>
        <v>0</v>
      </c>
      <c r="F1105">
        <f>IF(Transport!$H$4="Multi-unit Residential",Data!F1106,IF(Transport!$H$4="Education",Data!AN1106,IF(Transport!$H$4="Mixed-use Building",Y1109,Data!W1106)))</f>
        <v>0</v>
      </c>
      <c r="G1105">
        <f>IF(Transport!$H$4="Multi-unit Residential",Data!G1106,IF(Transport!$H$4="Education",Data!AO1106,IF(Transport!$H$4="Mixed-use Building",Z1109,Data!X1106)))</f>
        <v>0</v>
      </c>
      <c r="H1105">
        <f>IF(Transport!$H$4="Multi-unit Residential",Data!H1106,IF(Transport!$H$4="Education",Data!AP1106,IF(Transport!$H$4="Mixed-use Building",AA1109,Data!Y1106)))</f>
        <v>0.95</v>
      </c>
      <c r="I1105">
        <f>IF(Transport!$H$4="Multi-unit Residential",Data!I1106,IF(Transport!$H$4="Education",Data!AQ1106,IF(Transport!$H$4="Mixed-use Building",AB1109,Data!Z1106)))</f>
        <v>0.02</v>
      </c>
      <c r="J1105">
        <f>IF(Transport!$H$4="Multi-unit Residential",Data!J1106,IF(Transport!$H$4="Education",Data!AR1106,IF(Transport!$H$4="Mixed-use Building",AC1109,Data!AA1106)))</f>
        <v>0</v>
      </c>
      <c r="K1105">
        <f>IF(Transport!$H$4="Multi-unit Residential",Data!K1106,IF(Transport!$H$4="Education",Data!AS1106,IF(Transport!$H$4="Mixed-use Building",AD1109,Data!AB1106)))</f>
        <v>0.02</v>
      </c>
      <c r="L1105">
        <f>IF(Transport!$H$4="Multi-unit Residential",Data!L1106,IF(Transport!$H$4="Education",Data!AT1106,IF(Transport!$H$4="Mixed-use Building",AE1109,Data!AC1106)))</f>
        <v>0.01</v>
      </c>
      <c r="M1105">
        <f>IF(Transport!$H$4="Multi-unit Residential",Data!M1106,IF(Transport!$H$4="Education",Data!AU1106,IF(Transport!$H$4="Mixed-use Building",AF1109,Data!AD1106)))</f>
        <v>0.02</v>
      </c>
      <c r="N1105">
        <f>IF(Transport!$H$4="Multi-unit Residential",Data!N1106,IF(Transport!$H$4="Education",Data!AV1106,IF(Transport!$H$4="Mixed-use Building",AG1109,Data!AE1106)))</f>
        <v>6.2223129449989196</v>
      </c>
      <c r="O1105">
        <f>IF(Transport!$H$4="Multi-unit Residential",Data!O1106,IF(Transport!$H$4="Education",Data!AW1106,IF(Transport!$H$4="Mixed-use Building",AH1109,Data!AF1106)))</f>
        <v>176.8821806</v>
      </c>
      <c r="P1105">
        <f>IF(Transport!$H$4="Multi-unit Residential",Data!P1106,IF(Transport!$H$4="Education",Data!AX1106,IF(Transport!$H$4="Mixed-use Building",AI1109,Data!AG1106)))</f>
        <v>-39.497000880000002</v>
      </c>
    </row>
    <row r="1106" spans="1:16" x14ac:dyDescent="0.55000000000000004">
      <c r="A1106">
        <f>IF(Transport!$H$4="Multi-unit Residential",Data!A1107,IF(Transport!$H$4="Education",Data!AI1107,IF(Transport!$H$4="Mixed-use Building",T1110,Data!R1107)))</f>
        <v>212900</v>
      </c>
      <c r="B1106" t="str">
        <f>IF(Transport!$H$4="Multi-unit Residential",Data!B1107,IF(Transport!$H$4="Education",Data!AJ1107,IF(Transport!$H$4="Mixed-use Building",U1110,Data!S1107)))</f>
        <v>Ahuriri</v>
      </c>
      <c r="C1106" t="str">
        <f>IF(Transport!$H$4="Multi-unit Residential",Data!C1107,IF(Transport!$H$4="Education",Data!AK1107,IF(Transport!$H$4="Mixed-use Building",V1110,Data!T1107)))</f>
        <v>New Zealand</v>
      </c>
      <c r="D1106">
        <f>IF(Transport!$H$4="Multi-unit Residential",Data!D1107,IF(Transport!$H$4="Education",Data!AL1107,IF(Transport!$H$4="Mixed-use Building",W1110,Data!U1107)))</f>
        <v>0</v>
      </c>
      <c r="E1106">
        <f>IF(Transport!$H$4="Multi-unit Residential",Data!E1107,IF(Transport!$H$4="Education",Data!AM1107,IF(Transport!$H$4="Mixed-use Building",X1110,Data!V1107)))</f>
        <v>0</v>
      </c>
      <c r="F1106">
        <f>IF(Transport!$H$4="Multi-unit Residential",Data!F1107,IF(Transport!$H$4="Education",Data!AN1107,IF(Transport!$H$4="Mixed-use Building",Y1110,Data!W1107)))</f>
        <v>0</v>
      </c>
      <c r="G1106">
        <f>IF(Transport!$H$4="Multi-unit Residential",Data!G1107,IF(Transport!$H$4="Education",Data!AO1107,IF(Transport!$H$4="Mixed-use Building",Z1110,Data!X1107)))</f>
        <v>0</v>
      </c>
      <c r="H1106">
        <f>IF(Transport!$H$4="Multi-unit Residential",Data!H1107,IF(Transport!$H$4="Education",Data!AP1107,IF(Transport!$H$4="Mixed-use Building",AA1110,Data!Y1107)))</f>
        <v>0.95</v>
      </c>
      <c r="I1106">
        <f>IF(Transport!$H$4="Multi-unit Residential",Data!I1107,IF(Transport!$H$4="Education",Data!AQ1107,IF(Transport!$H$4="Mixed-use Building",AB1110,Data!Z1107)))</f>
        <v>0.01</v>
      </c>
      <c r="J1106">
        <f>IF(Transport!$H$4="Multi-unit Residential",Data!J1107,IF(Transport!$H$4="Education",Data!AR1107,IF(Transport!$H$4="Mixed-use Building",AC1110,Data!AA1107)))</f>
        <v>0</v>
      </c>
      <c r="K1106">
        <f>IF(Transport!$H$4="Multi-unit Residential",Data!K1107,IF(Transport!$H$4="Education",Data!AS1107,IF(Transport!$H$4="Mixed-use Building",AD1110,Data!AB1107)))</f>
        <v>0.01</v>
      </c>
      <c r="L1106">
        <f>IF(Transport!$H$4="Multi-unit Residential",Data!L1107,IF(Transport!$H$4="Education",Data!AT1107,IF(Transport!$H$4="Mixed-use Building",AE1110,Data!AC1107)))</f>
        <v>0.03</v>
      </c>
      <c r="M1106">
        <f>IF(Transport!$H$4="Multi-unit Residential",Data!M1107,IF(Transport!$H$4="Education",Data!AU1107,IF(Transport!$H$4="Mixed-use Building",AF1110,Data!AD1107)))</f>
        <v>0.02</v>
      </c>
      <c r="N1106">
        <f>IF(Transport!$H$4="Multi-unit Residential",Data!N1107,IF(Transport!$H$4="Education",Data!AV1107,IF(Transport!$H$4="Mixed-use Building",AG1110,Data!AE1107)))</f>
        <v>6.8345710694539701</v>
      </c>
      <c r="O1106">
        <f>IF(Transport!$H$4="Multi-unit Residential",Data!O1107,IF(Transport!$H$4="Education",Data!AW1107,IF(Transport!$H$4="Mixed-use Building",AH1110,Data!AF1107)))</f>
        <v>176.89759359999999</v>
      </c>
      <c r="P1106">
        <f>IF(Transport!$H$4="Multi-unit Residential",Data!P1107,IF(Transport!$H$4="Education",Data!AX1107,IF(Transport!$H$4="Mixed-use Building",AI1110,Data!AG1107)))</f>
        <v>-39.482725330000001</v>
      </c>
    </row>
    <row r="1107" spans="1:16" x14ac:dyDescent="0.55000000000000004">
      <c r="A1107">
        <f>IF(Transport!$H$4="Multi-unit Residential",Data!A1108,IF(Transport!$H$4="Education",Data!AI1108,IF(Transport!$H$4="Mixed-use Building",T1111,Data!R1108)))</f>
        <v>213000</v>
      </c>
      <c r="B1107" t="str">
        <f>IF(Transport!$H$4="Multi-unit Residential",Data!B1108,IF(Transport!$H$4="Education",Data!AJ1108,IF(Transport!$H$4="Mixed-use Building",U1111,Data!S1108)))</f>
        <v>Taradale West</v>
      </c>
      <c r="C1107" t="str">
        <f>IF(Transport!$H$4="Multi-unit Residential",Data!C1108,IF(Transport!$H$4="Education",Data!AK1108,IF(Transport!$H$4="Mixed-use Building",V1111,Data!T1108)))</f>
        <v>New Zealand</v>
      </c>
      <c r="D1107">
        <f>IF(Transport!$H$4="Multi-unit Residential",Data!D1108,IF(Transport!$H$4="Education",Data!AL1108,IF(Transport!$H$4="Mixed-use Building",W1111,Data!U1108)))</f>
        <v>0</v>
      </c>
      <c r="E1107">
        <f>IF(Transport!$H$4="Multi-unit Residential",Data!E1108,IF(Transport!$H$4="Education",Data!AM1108,IF(Transport!$H$4="Mixed-use Building",X1111,Data!V1108)))</f>
        <v>0</v>
      </c>
      <c r="F1107">
        <f>IF(Transport!$H$4="Multi-unit Residential",Data!F1108,IF(Transport!$H$4="Education",Data!AN1108,IF(Transport!$H$4="Mixed-use Building",Y1111,Data!W1108)))</f>
        <v>0</v>
      </c>
      <c r="G1107">
        <f>IF(Transport!$H$4="Multi-unit Residential",Data!G1108,IF(Transport!$H$4="Education",Data!AO1108,IF(Transport!$H$4="Mixed-use Building",Z1111,Data!X1108)))</f>
        <v>0</v>
      </c>
      <c r="H1107">
        <f>IF(Transport!$H$4="Multi-unit Residential",Data!H1108,IF(Transport!$H$4="Education",Data!AP1108,IF(Transport!$H$4="Mixed-use Building",AA1111,Data!Y1108)))</f>
        <v>1</v>
      </c>
      <c r="I1107">
        <f>IF(Transport!$H$4="Multi-unit Residential",Data!I1108,IF(Transport!$H$4="Education",Data!AQ1108,IF(Transport!$H$4="Mixed-use Building",AB1111,Data!Z1108)))</f>
        <v>0</v>
      </c>
      <c r="J1107">
        <f>IF(Transport!$H$4="Multi-unit Residential",Data!J1108,IF(Transport!$H$4="Education",Data!AR1108,IF(Transport!$H$4="Mixed-use Building",AC1111,Data!AA1108)))</f>
        <v>0</v>
      </c>
      <c r="K1107">
        <f>IF(Transport!$H$4="Multi-unit Residential",Data!K1108,IF(Transport!$H$4="Education",Data!AS1108,IF(Transport!$H$4="Mixed-use Building",AD1111,Data!AB1108)))</f>
        <v>0</v>
      </c>
      <c r="L1107">
        <f>IF(Transport!$H$4="Multi-unit Residential",Data!L1108,IF(Transport!$H$4="Education",Data!AT1108,IF(Transport!$H$4="Mixed-use Building",AE1111,Data!AC1108)))</f>
        <v>0</v>
      </c>
      <c r="M1107">
        <f>IF(Transport!$H$4="Multi-unit Residential",Data!M1108,IF(Transport!$H$4="Education",Data!AU1108,IF(Transport!$H$4="Mixed-use Building",AF1111,Data!AD1108)))</f>
        <v>0.02</v>
      </c>
      <c r="N1107">
        <f>IF(Transport!$H$4="Multi-unit Residential",Data!N1108,IF(Transport!$H$4="Education",Data!AV1108,IF(Transport!$H$4="Mixed-use Building",AG1111,Data!AE1108)))</f>
        <v>1.10129356082542</v>
      </c>
      <c r="O1107">
        <f>IF(Transport!$H$4="Multi-unit Residential",Data!O1108,IF(Transport!$H$4="Education",Data!AW1108,IF(Transport!$H$4="Mixed-use Building",AH1111,Data!AF1108)))</f>
        <v>176.83827790000001</v>
      </c>
      <c r="P1107">
        <f>IF(Transport!$H$4="Multi-unit Residential",Data!P1108,IF(Transport!$H$4="Education",Data!AX1108,IF(Transport!$H$4="Mixed-use Building",AI1111,Data!AG1108)))</f>
        <v>-39.526093920000001</v>
      </c>
    </row>
    <row r="1108" spans="1:16" x14ac:dyDescent="0.55000000000000004">
      <c r="A1108">
        <f>IF(Transport!$H$4="Multi-unit Residential",Data!A1109,IF(Transport!$H$4="Education",Data!AI1109,IF(Transport!$H$4="Mixed-use Building",T1112,Data!R1109)))</f>
        <v>213100</v>
      </c>
      <c r="B1108" t="str">
        <f>IF(Transport!$H$4="Multi-unit Residential",Data!B1109,IF(Transport!$H$4="Education",Data!AJ1109,IF(Transport!$H$4="Mixed-use Building",U1112,Data!S1109)))</f>
        <v>Greenmeadows West</v>
      </c>
      <c r="C1108" t="str">
        <f>IF(Transport!$H$4="Multi-unit Residential",Data!C1109,IF(Transport!$H$4="Education",Data!AK1109,IF(Transport!$H$4="Mixed-use Building",V1112,Data!T1109)))</f>
        <v>New Zealand</v>
      </c>
      <c r="D1108">
        <f>IF(Transport!$H$4="Multi-unit Residential",Data!D1109,IF(Transport!$H$4="Education",Data!AL1109,IF(Transport!$H$4="Mixed-use Building",W1112,Data!U1109)))</f>
        <v>0</v>
      </c>
      <c r="E1108">
        <f>IF(Transport!$H$4="Multi-unit Residential",Data!E1109,IF(Transport!$H$4="Education",Data!AM1109,IF(Transport!$H$4="Mixed-use Building",X1112,Data!V1109)))</f>
        <v>0</v>
      </c>
      <c r="F1108">
        <f>IF(Transport!$H$4="Multi-unit Residential",Data!F1109,IF(Transport!$H$4="Education",Data!AN1109,IF(Transport!$H$4="Mixed-use Building",Y1112,Data!W1109)))</f>
        <v>0</v>
      </c>
      <c r="G1108">
        <f>IF(Transport!$H$4="Multi-unit Residential",Data!G1109,IF(Transport!$H$4="Education",Data!AO1109,IF(Transport!$H$4="Mixed-use Building",Z1112,Data!X1109)))</f>
        <v>0</v>
      </c>
      <c r="H1108">
        <f>IF(Transport!$H$4="Multi-unit Residential",Data!H1109,IF(Transport!$H$4="Education",Data!AP1109,IF(Transport!$H$4="Mixed-use Building",AA1112,Data!Y1109)))</f>
        <v>1</v>
      </c>
      <c r="I1108">
        <f>IF(Transport!$H$4="Multi-unit Residential",Data!I1109,IF(Transport!$H$4="Education",Data!AQ1109,IF(Transport!$H$4="Mixed-use Building",AB1112,Data!Z1109)))</f>
        <v>0</v>
      </c>
      <c r="J1108">
        <f>IF(Transport!$H$4="Multi-unit Residential",Data!J1109,IF(Transport!$H$4="Education",Data!AR1109,IF(Transport!$H$4="Mixed-use Building",AC1112,Data!AA1109)))</f>
        <v>0</v>
      </c>
      <c r="K1108">
        <f>IF(Transport!$H$4="Multi-unit Residential",Data!K1109,IF(Transport!$H$4="Education",Data!AS1109,IF(Transport!$H$4="Mixed-use Building",AD1112,Data!AB1109)))</f>
        <v>0</v>
      </c>
      <c r="L1108">
        <f>IF(Transport!$H$4="Multi-unit Residential",Data!L1109,IF(Transport!$H$4="Education",Data!AT1109,IF(Transport!$H$4="Mixed-use Building",AE1112,Data!AC1109)))</f>
        <v>0</v>
      </c>
      <c r="M1108">
        <f>IF(Transport!$H$4="Multi-unit Residential",Data!M1109,IF(Transport!$H$4="Education",Data!AU1109,IF(Transport!$H$4="Mixed-use Building",AF1112,Data!AD1109)))</f>
        <v>0.02</v>
      </c>
      <c r="N1108">
        <f>IF(Transport!$H$4="Multi-unit Residential",Data!N1109,IF(Transport!$H$4="Education",Data!AV1109,IF(Transport!$H$4="Mixed-use Building",AG1112,Data!AE1109)))</f>
        <v>2.1626426463607098</v>
      </c>
      <c r="O1108">
        <f>IF(Transport!$H$4="Multi-unit Residential",Data!O1109,IF(Transport!$H$4="Education",Data!AW1109,IF(Transport!$H$4="Mixed-use Building",AH1112,Data!AF1109)))</f>
        <v>176.85346580000001</v>
      </c>
      <c r="P1108">
        <f>IF(Transport!$H$4="Multi-unit Residential",Data!P1109,IF(Transport!$H$4="Education",Data!AX1109,IF(Transport!$H$4="Mixed-use Building",AI1112,Data!AG1109)))</f>
        <v>-39.515913419999997</v>
      </c>
    </row>
    <row r="1109" spans="1:16" x14ac:dyDescent="0.55000000000000004">
      <c r="A1109">
        <f>IF(Transport!$H$4="Multi-unit Residential",Data!A1110,IF(Transport!$H$4="Education",Data!AI1110,IF(Transport!$H$4="Mixed-use Building",T1113,Data!R1110)))</f>
        <v>213200</v>
      </c>
      <c r="B1109" t="str">
        <f>IF(Transport!$H$4="Multi-unit Residential",Data!B1110,IF(Transport!$H$4="Education",Data!AJ1110,IF(Transport!$H$4="Mixed-use Building",U1113,Data!S1110)))</f>
        <v>Taradale South</v>
      </c>
      <c r="C1109" t="str">
        <f>IF(Transport!$H$4="Multi-unit Residential",Data!C1110,IF(Transport!$H$4="Education",Data!AK1110,IF(Transport!$H$4="Mixed-use Building",V1113,Data!T1110)))</f>
        <v>New Zealand</v>
      </c>
      <c r="D1109">
        <f>IF(Transport!$H$4="Multi-unit Residential",Data!D1110,IF(Transport!$H$4="Education",Data!AL1110,IF(Transport!$H$4="Mixed-use Building",W1113,Data!U1110)))</f>
        <v>0</v>
      </c>
      <c r="E1109">
        <f>IF(Transport!$H$4="Multi-unit Residential",Data!E1110,IF(Transport!$H$4="Education",Data!AM1110,IF(Transport!$H$4="Mixed-use Building",X1113,Data!V1110)))</f>
        <v>0</v>
      </c>
      <c r="F1109">
        <f>IF(Transport!$H$4="Multi-unit Residential",Data!F1110,IF(Transport!$H$4="Education",Data!AN1110,IF(Transport!$H$4="Mixed-use Building",Y1113,Data!W1110)))</f>
        <v>0</v>
      </c>
      <c r="G1109">
        <f>IF(Transport!$H$4="Multi-unit Residential",Data!G1110,IF(Transport!$H$4="Education",Data!AO1110,IF(Transport!$H$4="Mixed-use Building",Z1113,Data!X1110)))</f>
        <v>0</v>
      </c>
      <c r="H1109">
        <f>IF(Transport!$H$4="Multi-unit Residential",Data!H1110,IF(Transport!$H$4="Education",Data!AP1110,IF(Transport!$H$4="Mixed-use Building",AA1113,Data!Y1110)))</f>
        <v>0.95</v>
      </c>
      <c r="I1109">
        <f>IF(Transport!$H$4="Multi-unit Residential",Data!I1110,IF(Transport!$H$4="Education",Data!AQ1110,IF(Transport!$H$4="Mixed-use Building",AB1113,Data!Z1110)))</f>
        <v>0</v>
      </c>
      <c r="J1109">
        <f>IF(Transport!$H$4="Multi-unit Residential",Data!J1110,IF(Transport!$H$4="Education",Data!AR1110,IF(Transport!$H$4="Mixed-use Building",AC1113,Data!AA1110)))</f>
        <v>0</v>
      </c>
      <c r="K1109">
        <f>IF(Transport!$H$4="Multi-unit Residential",Data!K1110,IF(Transport!$H$4="Education",Data!AS1110,IF(Transport!$H$4="Mixed-use Building",AD1113,Data!AB1110)))</f>
        <v>0</v>
      </c>
      <c r="L1109">
        <f>IF(Transport!$H$4="Multi-unit Residential",Data!L1110,IF(Transport!$H$4="Education",Data!AT1110,IF(Transport!$H$4="Mixed-use Building",AE1113,Data!AC1110)))</f>
        <v>0.05</v>
      </c>
      <c r="M1109">
        <f>IF(Transport!$H$4="Multi-unit Residential",Data!M1110,IF(Transport!$H$4="Education",Data!AU1110,IF(Transport!$H$4="Mixed-use Building",AF1113,Data!AD1110)))</f>
        <v>0.02</v>
      </c>
      <c r="N1109">
        <f>IF(Transport!$H$4="Multi-unit Residential",Data!N1110,IF(Transport!$H$4="Education",Data!AV1110,IF(Transport!$H$4="Mixed-use Building",AG1113,Data!AE1110)))</f>
        <v>6.56783649091805</v>
      </c>
      <c r="O1109">
        <f>IF(Transport!$H$4="Multi-unit Residential",Data!O1110,IF(Transport!$H$4="Education",Data!AW1110,IF(Transport!$H$4="Mixed-use Building",AH1113,Data!AF1110)))</f>
        <v>176.82989069999999</v>
      </c>
      <c r="P1109">
        <f>IF(Transport!$H$4="Multi-unit Residential",Data!P1110,IF(Transport!$H$4="Education",Data!AX1110,IF(Transport!$H$4="Mixed-use Building",AI1113,Data!AG1110)))</f>
        <v>-39.54323393</v>
      </c>
    </row>
    <row r="1110" spans="1:16" x14ac:dyDescent="0.55000000000000004">
      <c r="A1110">
        <f>IF(Transport!$H$4="Multi-unit Residential",Data!A1111,IF(Transport!$H$4="Education",Data!AI1111,IF(Transport!$H$4="Mixed-use Building",T1114,Data!R1111)))</f>
        <v>213300</v>
      </c>
      <c r="B1110" t="str">
        <f>IF(Transport!$H$4="Multi-unit Residential",Data!B1111,IF(Transport!$H$4="Education",Data!AJ1111,IF(Transport!$H$4="Mixed-use Building",U1114,Data!S1111)))</f>
        <v>Bluff Hill</v>
      </c>
      <c r="C1110" t="str">
        <f>IF(Transport!$H$4="Multi-unit Residential",Data!C1111,IF(Transport!$H$4="Education",Data!AK1111,IF(Transport!$H$4="Mixed-use Building",V1114,Data!T1111)))</f>
        <v>New Zealand</v>
      </c>
      <c r="D1110">
        <f>IF(Transport!$H$4="Multi-unit Residential",Data!D1111,IF(Transport!$H$4="Education",Data!AL1111,IF(Transport!$H$4="Mixed-use Building",W1114,Data!U1111)))</f>
        <v>0</v>
      </c>
      <c r="E1110">
        <f>IF(Transport!$H$4="Multi-unit Residential",Data!E1111,IF(Transport!$H$4="Education",Data!AM1111,IF(Transport!$H$4="Mixed-use Building",X1114,Data!V1111)))</f>
        <v>0</v>
      </c>
      <c r="F1110">
        <f>IF(Transport!$H$4="Multi-unit Residential",Data!F1111,IF(Transport!$H$4="Education",Data!AN1111,IF(Transport!$H$4="Mixed-use Building",Y1114,Data!W1111)))</f>
        <v>0</v>
      </c>
      <c r="G1110">
        <f>IF(Transport!$H$4="Multi-unit Residential",Data!G1111,IF(Transport!$H$4="Education",Data!AO1111,IF(Transport!$H$4="Mixed-use Building",Z1114,Data!X1111)))</f>
        <v>0</v>
      </c>
      <c r="H1110">
        <f>IF(Transport!$H$4="Multi-unit Residential",Data!H1111,IF(Transport!$H$4="Education",Data!AP1111,IF(Transport!$H$4="Mixed-use Building",AA1114,Data!Y1111)))</f>
        <v>0.96</v>
      </c>
      <c r="I1110">
        <f>IF(Transport!$H$4="Multi-unit Residential",Data!I1111,IF(Transport!$H$4="Education",Data!AQ1111,IF(Transport!$H$4="Mixed-use Building",AB1114,Data!Z1111)))</f>
        <v>0</v>
      </c>
      <c r="J1110">
        <f>IF(Transport!$H$4="Multi-unit Residential",Data!J1111,IF(Transport!$H$4="Education",Data!AR1111,IF(Transport!$H$4="Mixed-use Building",AC1114,Data!AA1111)))</f>
        <v>0</v>
      </c>
      <c r="K1110">
        <f>IF(Transport!$H$4="Multi-unit Residential",Data!K1111,IF(Transport!$H$4="Education",Data!AS1111,IF(Transport!$H$4="Mixed-use Building",AD1114,Data!AB1111)))</f>
        <v>0</v>
      </c>
      <c r="L1110">
        <f>IF(Transport!$H$4="Multi-unit Residential",Data!L1111,IF(Transport!$H$4="Education",Data!AT1111,IF(Transport!$H$4="Mixed-use Building",AE1114,Data!AC1111)))</f>
        <v>0.04</v>
      </c>
      <c r="M1110">
        <f>IF(Transport!$H$4="Multi-unit Residential",Data!M1111,IF(Transport!$H$4="Education",Data!AU1111,IF(Transport!$H$4="Mixed-use Building",AF1114,Data!AD1111)))</f>
        <v>0.02</v>
      </c>
      <c r="N1110">
        <f>IF(Transport!$H$4="Multi-unit Residential",Data!N1111,IF(Transport!$H$4="Education",Data!AV1111,IF(Transport!$H$4="Mixed-use Building",AG1114,Data!AE1111)))</f>
        <v>5.9342074366427404</v>
      </c>
      <c r="O1110">
        <f>IF(Transport!$H$4="Multi-unit Residential",Data!O1111,IF(Transport!$H$4="Education",Data!AW1111,IF(Transport!$H$4="Mixed-use Building",AH1114,Data!AF1111)))</f>
        <v>176.915389099999</v>
      </c>
      <c r="P1110">
        <f>IF(Transport!$H$4="Multi-unit Residential",Data!P1111,IF(Transport!$H$4="Education",Data!AX1111,IF(Transport!$H$4="Mixed-use Building",AI1114,Data!AG1111)))</f>
        <v>-39.48081517</v>
      </c>
    </row>
    <row r="1111" spans="1:16" x14ac:dyDescent="0.55000000000000004">
      <c r="A1111">
        <f>IF(Transport!$H$4="Multi-unit Residential",Data!A1112,IF(Transport!$H$4="Education",Data!AI1112,IF(Transport!$H$4="Mixed-use Building",T1115,Data!R1112)))</f>
        <v>213400</v>
      </c>
      <c r="B1111" t="str">
        <f>IF(Transport!$H$4="Multi-unit Residential",Data!B1112,IF(Transport!$H$4="Education",Data!AJ1112,IF(Transport!$H$4="Mixed-use Building",U1115,Data!S1112)))</f>
        <v>Hospital Hill</v>
      </c>
      <c r="C1111" t="str">
        <f>IF(Transport!$H$4="Multi-unit Residential",Data!C1112,IF(Transport!$H$4="Education",Data!AK1112,IF(Transport!$H$4="Mixed-use Building",V1115,Data!T1112)))</f>
        <v>New Zealand</v>
      </c>
      <c r="D1111">
        <f>IF(Transport!$H$4="Multi-unit Residential",Data!D1112,IF(Transport!$H$4="Education",Data!AL1112,IF(Transport!$H$4="Mixed-use Building",W1115,Data!U1112)))</f>
        <v>0</v>
      </c>
      <c r="E1111">
        <f>IF(Transport!$H$4="Multi-unit Residential",Data!E1112,IF(Transport!$H$4="Education",Data!AM1112,IF(Transport!$H$4="Mixed-use Building",X1115,Data!V1112)))</f>
        <v>0</v>
      </c>
      <c r="F1111">
        <f>IF(Transport!$H$4="Multi-unit Residential",Data!F1112,IF(Transport!$H$4="Education",Data!AN1112,IF(Transport!$H$4="Mixed-use Building",Y1115,Data!W1112)))</f>
        <v>0</v>
      </c>
      <c r="G1111">
        <f>IF(Transport!$H$4="Multi-unit Residential",Data!G1112,IF(Transport!$H$4="Education",Data!AO1112,IF(Transport!$H$4="Mixed-use Building",Z1115,Data!X1112)))</f>
        <v>0</v>
      </c>
      <c r="H1111">
        <f>IF(Transport!$H$4="Multi-unit Residential",Data!H1112,IF(Transport!$H$4="Education",Data!AP1112,IF(Transport!$H$4="Mixed-use Building",AA1115,Data!Y1112)))</f>
        <v>0.88</v>
      </c>
      <c r="I1111">
        <f>IF(Transport!$H$4="Multi-unit Residential",Data!I1112,IF(Transport!$H$4="Education",Data!AQ1112,IF(Transport!$H$4="Mixed-use Building",AB1115,Data!Z1112)))</f>
        <v>0</v>
      </c>
      <c r="J1111">
        <f>IF(Transport!$H$4="Multi-unit Residential",Data!J1112,IF(Transport!$H$4="Education",Data!AR1112,IF(Transport!$H$4="Mixed-use Building",AC1115,Data!AA1112)))</f>
        <v>0</v>
      </c>
      <c r="K1111">
        <f>IF(Transport!$H$4="Multi-unit Residential",Data!K1112,IF(Transport!$H$4="Education",Data!AS1112,IF(Transport!$H$4="Mixed-use Building",AD1115,Data!AB1112)))</f>
        <v>0</v>
      </c>
      <c r="L1111">
        <f>IF(Transport!$H$4="Multi-unit Residential",Data!L1112,IF(Transport!$H$4="Education",Data!AT1112,IF(Transport!$H$4="Mixed-use Building",AE1115,Data!AC1112)))</f>
        <v>0.12</v>
      </c>
      <c r="M1111">
        <f>IF(Transport!$H$4="Multi-unit Residential",Data!M1112,IF(Transport!$H$4="Education",Data!AU1112,IF(Transport!$H$4="Mixed-use Building",AF1115,Data!AD1112)))</f>
        <v>0.02</v>
      </c>
      <c r="N1111">
        <f>IF(Transport!$H$4="Multi-unit Residential",Data!N1112,IF(Transport!$H$4="Education",Data!AV1112,IF(Transport!$H$4="Mixed-use Building",AG1115,Data!AE1112)))</f>
        <v>0.94682599233356102</v>
      </c>
      <c r="O1111">
        <f>IF(Transport!$H$4="Multi-unit Residential",Data!O1112,IF(Transport!$H$4="Education",Data!AW1112,IF(Transport!$H$4="Mixed-use Building",AH1115,Data!AF1112)))</f>
        <v>176.90207670000001</v>
      </c>
      <c r="P1111">
        <f>IF(Transport!$H$4="Multi-unit Residential",Data!P1112,IF(Transport!$H$4="Education",Data!AX1112,IF(Transport!$H$4="Mixed-use Building",AI1115,Data!AG1112)))</f>
        <v>-39.489543210000001</v>
      </c>
    </row>
    <row r="1112" spans="1:16" x14ac:dyDescent="0.55000000000000004">
      <c r="A1112">
        <f>IF(Transport!$H$4="Multi-unit Residential",Data!A1113,IF(Transport!$H$4="Education",Data!AI1113,IF(Transport!$H$4="Mixed-use Building",T1116,Data!R1113)))</f>
        <v>213500</v>
      </c>
      <c r="B1112" t="str">
        <f>IF(Transport!$H$4="Multi-unit Residential",Data!B1113,IF(Transport!$H$4="Education",Data!AJ1113,IF(Transport!$H$4="Mixed-use Building",U1116,Data!S1113)))</f>
        <v>Tamatea West</v>
      </c>
      <c r="C1112" t="str">
        <f>IF(Transport!$H$4="Multi-unit Residential",Data!C1113,IF(Transport!$H$4="Education",Data!AK1113,IF(Transport!$H$4="Mixed-use Building",V1116,Data!T1113)))</f>
        <v>New Zealand</v>
      </c>
      <c r="D1112">
        <f>IF(Transport!$H$4="Multi-unit Residential",Data!D1113,IF(Transport!$H$4="Education",Data!AL1113,IF(Transport!$H$4="Mixed-use Building",W1116,Data!U1113)))</f>
        <v>0</v>
      </c>
      <c r="E1112">
        <f>IF(Transport!$H$4="Multi-unit Residential",Data!E1113,IF(Transport!$H$4="Education",Data!AM1113,IF(Transport!$H$4="Mixed-use Building",X1116,Data!V1113)))</f>
        <v>0</v>
      </c>
      <c r="F1112">
        <f>IF(Transport!$H$4="Multi-unit Residential",Data!F1113,IF(Transport!$H$4="Education",Data!AN1113,IF(Transport!$H$4="Mixed-use Building",Y1116,Data!W1113)))</f>
        <v>0</v>
      </c>
      <c r="G1112">
        <f>IF(Transport!$H$4="Multi-unit Residential",Data!G1113,IF(Transport!$H$4="Education",Data!AO1113,IF(Transport!$H$4="Mixed-use Building",Z1116,Data!X1113)))</f>
        <v>0</v>
      </c>
      <c r="H1112">
        <f>IF(Transport!$H$4="Multi-unit Residential",Data!H1113,IF(Transport!$H$4="Education",Data!AP1113,IF(Transport!$H$4="Mixed-use Building",AA1116,Data!Y1113)))</f>
        <v>1</v>
      </c>
      <c r="I1112">
        <f>IF(Transport!$H$4="Multi-unit Residential",Data!I1113,IF(Transport!$H$4="Education",Data!AQ1113,IF(Transport!$H$4="Mixed-use Building",AB1116,Data!Z1113)))</f>
        <v>0</v>
      </c>
      <c r="J1112">
        <f>IF(Transport!$H$4="Multi-unit Residential",Data!J1113,IF(Transport!$H$4="Education",Data!AR1113,IF(Transport!$H$4="Mixed-use Building",AC1116,Data!AA1113)))</f>
        <v>0</v>
      </c>
      <c r="K1112">
        <f>IF(Transport!$H$4="Multi-unit Residential",Data!K1113,IF(Transport!$H$4="Education",Data!AS1113,IF(Transport!$H$4="Mixed-use Building",AD1116,Data!AB1113)))</f>
        <v>0</v>
      </c>
      <c r="L1112">
        <f>IF(Transport!$H$4="Multi-unit Residential",Data!L1113,IF(Transport!$H$4="Education",Data!AT1113,IF(Transport!$H$4="Mixed-use Building",AE1116,Data!AC1113)))</f>
        <v>0</v>
      </c>
      <c r="M1112">
        <f>IF(Transport!$H$4="Multi-unit Residential",Data!M1113,IF(Transport!$H$4="Education",Data!AU1113,IF(Transport!$H$4="Mixed-use Building",AF1116,Data!AD1113)))</f>
        <v>0.02</v>
      </c>
      <c r="N1112" t="str">
        <f>IF(Transport!$H$4="Multi-unit Residential",Data!N1113,IF(Transport!$H$4="Education",Data!AV1113,IF(Transport!$H$4="Mixed-use Building",AG1116,Data!AE1113)))</f>
        <v>?</v>
      </c>
      <c r="O1112">
        <f>IF(Transport!$H$4="Multi-unit Residential",Data!O1113,IF(Transport!$H$4="Education",Data!AW1113,IF(Transport!$H$4="Mixed-use Building",AH1116,Data!AF1113)))</f>
        <v>176.863372</v>
      </c>
      <c r="P1112">
        <f>IF(Transport!$H$4="Multi-unit Residential",Data!P1113,IF(Transport!$H$4="Education",Data!AX1113,IF(Transport!$H$4="Mixed-use Building",AI1116,Data!AG1113)))</f>
        <v>-39.512906469999997</v>
      </c>
    </row>
    <row r="1113" spans="1:16" x14ac:dyDescent="0.55000000000000004">
      <c r="A1113">
        <f>IF(Transport!$H$4="Multi-unit Residential",Data!A1114,IF(Transport!$H$4="Education",Data!AI1114,IF(Transport!$H$4="Mixed-use Building",T1117,Data!R1114)))</f>
        <v>213600</v>
      </c>
      <c r="B1113" t="str">
        <f>IF(Transport!$H$4="Multi-unit Residential",Data!B1114,IF(Transport!$H$4="Education",Data!AJ1114,IF(Transport!$H$4="Mixed-use Building",U1117,Data!S1114)))</f>
        <v>Tamatea North</v>
      </c>
      <c r="C1113" t="str">
        <f>IF(Transport!$H$4="Multi-unit Residential",Data!C1114,IF(Transport!$H$4="Education",Data!AK1114,IF(Transport!$H$4="Mixed-use Building",V1117,Data!T1114)))</f>
        <v>New Zealand</v>
      </c>
      <c r="D1113">
        <f>IF(Transport!$H$4="Multi-unit Residential",Data!D1114,IF(Transport!$H$4="Education",Data!AL1114,IF(Transport!$H$4="Mixed-use Building",W1117,Data!U1114)))</f>
        <v>0</v>
      </c>
      <c r="E1113">
        <f>IF(Transport!$H$4="Multi-unit Residential",Data!E1114,IF(Transport!$H$4="Education",Data!AM1114,IF(Transport!$H$4="Mixed-use Building",X1117,Data!V1114)))</f>
        <v>0</v>
      </c>
      <c r="F1113">
        <f>IF(Transport!$H$4="Multi-unit Residential",Data!F1114,IF(Transport!$H$4="Education",Data!AN1114,IF(Transport!$H$4="Mixed-use Building",Y1117,Data!W1114)))</f>
        <v>0</v>
      </c>
      <c r="G1113">
        <f>IF(Transport!$H$4="Multi-unit Residential",Data!G1114,IF(Transport!$H$4="Education",Data!AO1114,IF(Transport!$H$4="Mixed-use Building",Z1117,Data!X1114)))</f>
        <v>0</v>
      </c>
      <c r="H1113">
        <f>IF(Transport!$H$4="Multi-unit Residential",Data!H1114,IF(Transport!$H$4="Education",Data!AP1114,IF(Transport!$H$4="Mixed-use Building",AA1117,Data!Y1114)))</f>
        <v>0.82</v>
      </c>
      <c r="I1113">
        <f>IF(Transport!$H$4="Multi-unit Residential",Data!I1114,IF(Transport!$H$4="Education",Data!AQ1114,IF(Transport!$H$4="Mixed-use Building",AB1117,Data!Z1114)))</f>
        <v>0</v>
      </c>
      <c r="J1113">
        <f>IF(Transport!$H$4="Multi-unit Residential",Data!J1114,IF(Transport!$H$4="Education",Data!AR1114,IF(Transport!$H$4="Mixed-use Building",AC1117,Data!AA1114)))</f>
        <v>0</v>
      </c>
      <c r="K1113">
        <f>IF(Transport!$H$4="Multi-unit Residential",Data!K1114,IF(Transport!$H$4="Education",Data!AS1114,IF(Transport!$H$4="Mixed-use Building",AD1117,Data!AB1114)))</f>
        <v>0</v>
      </c>
      <c r="L1113">
        <f>IF(Transport!$H$4="Multi-unit Residential",Data!L1114,IF(Transport!$H$4="Education",Data!AT1114,IF(Transport!$H$4="Mixed-use Building",AE1117,Data!AC1114)))</f>
        <v>0.18</v>
      </c>
      <c r="M1113">
        <f>IF(Transport!$H$4="Multi-unit Residential",Data!M1114,IF(Transport!$H$4="Education",Data!AU1114,IF(Transport!$H$4="Mixed-use Building",AF1117,Data!AD1114)))</f>
        <v>0.02</v>
      </c>
      <c r="N1113">
        <f>IF(Transport!$H$4="Multi-unit Residential",Data!N1114,IF(Transport!$H$4="Education",Data!AV1114,IF(Transport!$H$4="Mixed-use Building",AG1117,Data!AE1114)))</f>
        <v>1.80842864819752</v>
      </c>
      <c r="O1113">
        <f>IF(Transport!$H$4="Multi-unit Residential",Data!O1114,IF(Transport!$H$4="Education",Data!AW1114,IF(Transport!$H$4="Mixed-use Building",AH1117,Data!AF1114)))</f>
        <v>176.8724253</v>
      </c>
      <c r="P1113">
        <f>IF(Transport!$H$4="Multi-unit Residential",Data!P1114,IF(Transport!$H$4="Education",Data!AX1114,IF(Transport!$H$4="Mixed-use Building",AI1117,Data!AG1114)))</f>
        <v>-39.5079037</v>
      </c>
    </row>
    <row r="1114" spans="1:16" x14ac:dyDescent="0.55000000000000004">
      <c r="A1114">
        <f>IF(Transport!$H$4="Multi-unit Residential",Data!A1115,IF(Transport!$H$4="Education",Data!AI1115,IF(Transport!$H$4="Mixed-use Building",T1118,Data!R1115)))</f>
        <v>213700</v>
      </c>
      <c r="B1114" t="str">
        <f>IF(Transport!$H$4="Multi-unit Residential",Data!B1115,IF(Transport!$H$4="Education",Data!AJ1115,IF(Transport!$H$4="Mixed-use Building",U1118,Data!S1115)))</f>
        <v>Taradale Central</v>
      </c>
      <c r="C1114" t="str">
        <f>IF(Transport!$H$4="Multi-unit Residential",Data!C1115,IF(Transport!$H$4="Education",Data!AK1115,IF(Transport!$H$4="Mixed-use Building",V1118,Data!T1115)))</f>
        <v>New Zealand</v>
      </c>
      <c r="D1114">
        <f>IF(Transport!$H$4="Multi-unit Residential",Data!D1115,IF(Transport!$H$4="Education",Data!AL1115,IF(Transport!$H$4="Mixed-use Building",W1118,Data!U1115)))</f>
        <v>0</v>
      </c>
      <c r="E1114">
        <f>IF(Transport!$H$4="Multi-unit Residential",Data!E1115,IF(Transport!$H$4="Education",Data!AM1115,IF(Transport!$H$4="Mixed-use Building",X1118,Data!V1115)))</f>
        <v>0</v>
      </c>
      <c r="F1114">
        <f>IF(Transport!$H$4="Multi-unit Residential",Data!F1115,IF(Transport!$H$4="Education",Data!AN1115,IF(Transport!$H$4="Mixed-use Building",Y1118,Data!W1115)))</f>
        <v>0</v>
      </c>
      <c r="G1114">
        <f>IF(Transport!$H$4="Multi-unit Residential",Data!G1115,IF(Transport!$H$4="Education",Data!AO1115,IF(Transport!$H$4="Mixed-use Building",Z1118,Data!X1115)))</f>
        <v>0</v>
      </c>
      <c r="H1114">
        <f>IF(Transport!$H$4="Multi-unit Residential",Data!H1115,IF(Transport!$H$4="Education",Data!AP1115,IF(Transport!$H$4="Mixed-use Building",AA1118,Data!Y1115)))</f>
        <v>0.95</v>
      </c>
      <c r="I1114">
        <f>IF(Transport!$H$4="Multi-unit Residential",Data!I1115,IF(Transport!$H$4="Education",Data!AQ1115,IF(Transport!$H$4="Mixed-use Building",AB1118,Data!Z1115)))</f>
        <v>0</v>
      </c>
      <c r="J1114">
        <f>IF(Transport!$H$4="Multi-unit Residential",Data!J1115,IF(Transport!$H$4="Education",Data!AR1115,IF(Transport!$H$4="Mixed-use Building",AC1118,Data!AA1115)))</f>
        <v>0</v>
      </c>
      <c r="K1114">
        <f>IF(Transport!$H$4="Multi-unit Residential",Data!K1115,IF(Transport!$H$4="Education",Data!AS1115,IF(Transport!$H$4="Mixed-use Building",AD1118,Data!AB1115)))</f>
        <v>0</v>
      </c>
      <c r="L1114">
        <f>IF(Transport!$H$4="Multi-unit Residential",Data!L1115,IF(Transport!$H$4="Education",Data!AT1115,IF(Transport!$H$4="Mixed-use Building",AE1118,Data!AC1115)))</f>
        <v>0.05</v>
      </c>
      <c r="M1114">
        <f>IF(Transport!$H$4="Multi-unit Residential",Data!M1115,IF(Transport!$H$4="Education",Data!AU1115,IF(Transport!$H$4="Mixed-use Building",AF1118,Data!AD1115)))</f>
        <v>0.02</v>
      </c>
      <c r="N1114">
        <f>IF(Transport!$H$4="Multi-unit Residential",Data!N1115,IF(Transport!$H$4="Education",Data!AV1115,IF(Transport!$H$4="Mixed-use Building",AG1118,Data!AE1115)))</f>
        <v>3.5274072772573399</v>
      </c>
      <c r="O1114">
        <f>IF(Transport!$H$4="Multi-unit Residential",Data!O1115,IF(Transport!$H$4="Education",Data!AW1115,IF(Transport!$H$4="Mixed-use Building",AH1118,Data!AF1115)))</f>
        <v>176.84963139999999</v>
      </c>
      <c r="P1114">
        <f>IF(Transport!$H$4="Multi-unit Residential",Data!P1115,IF(Transport!$H$4="Education",Data!AX1115,IF(Transport!$H$4="Mixed-use Building",AI1118,Data!AG1115)))</f>
        <v>-39.528948900000003</v>
      </c>
    </row>
    <row r="1115" spans="1:16" x14ac:dyDescent="0.55000000000000004">
      <c r="A1115">
        <f>IF(Transport!$H$4="Multi-unit Residential",Data!A1116,IF(Transport!$H$4="Education",Data!AI1116,IF(Transport!$H$4="Mixed-use Building",T1119,Data!R1116)))</f>
        <v>213800</v>
      </c>
      <c r="B1115" t="str">
        <f>IF(Transport!$H$4="Multi-unit Residential",Data!B1116,IF(Transport!$H$4="Education",Data!AJ1116,IF(Transport!$H$4="Mixed-use Building",U1119,Data!S1116)))</f>
        <v>Tamatea East</v>
      </c>
      <c r="C1115" t="str">
        <f>IF(Transport!$H$4="Multi-unit Residential",Data!C1116,IF(Transport!$H$4="Education",Data!AK1116,IF(Transport!$H$4="Mixed-use Building",V1119,Data!T1116)))</f>
        <v>New Zealand</v>
      </c>
      <c r="D1115">
        <f>IF(Transport!$H$4="Multi-unit Residential",Data!D1116,IF(Transport!$H$4="Education",Data!AL1116,IF(Transport!$H$4="Mixed-use Building",W1119,Data!U1116)))</f>
        <v>0</v>
      </c>
      <c r="E1115">
        <f>IF(Transport!$H$4="Multi-unit Residential",Data!E1116,IF(Transport!$H$4="Education",Data!AM1116,IF(Transport!$H$4="Mixed-use Building",X1119,Data!V1116)))</f>
        <v>0</v>
      </c>
      <c r="F1115">
        <f>IF(Transport!$H$4="Multi-unit Residential",Data!F1116,IF(Transport!$H$4="Education",Data!AN1116,IF(Transport!$H$4="Mixed-use Building",Y1119,Data!W1116)))</f>
        <v>0</v>
      </c>
      <c r="G1115">
        <f>IF(Transport!$H$4="Multi-unit Residential",Data!G1116,IF(Transport!$H$4="Education",Data!AO1116,IF(Transport!$H$4="Mixed-use Building",Z1119,Data!X1116)))</f>
        <v>0</v>
      </c>
      <c r="H1115">
        <f>IF(Transport!$H$4="Multi-unit Residential",Data!H1116,IF(Transport!$H$4="Education",Data!AP1116,IF(Transport!$H$4="Mixed-use Building",AA1119,Data!Y1116)))</f>
        <v>1</v>
      </c>
      <c r="I1115">
        <f>IF(Transport!$H$4="Multi-unit Residential",Data!I1116,IF(Transport!$H$4="Education",Data!AQ1116,IF(Transport!$H$4="Mixed-use Building",AB1119,Data!Z1116)))</f>
        <v>0</v>
      </c>
      <c r="J1115">
        <f>IF(Transport!$H$4="Multi-unit Residential",Data!J1116,IF(Transport!$H$4="Education",Data!AR1116,IF(Transport!$H$4="Mixed-use Building",AC1119,Data!AA1116)))</f>
        <v>0</v>
      </c>
      <c r="K1115">
        <f>IF(Transport!$H$4="Multi-unit Residential",Data!K1116,IF(Transport!$H$4="Education",Data!AS1116,IF(Transport!$H$4="Mixed-use Building",AD1119,Data!AB1116)))</f>
        <v>0</v>
      </c>
      <c r="L1115">
        <f>IF(Transport!$H$4="Multi-unit Residential",Data!L1116,IF(Transport!$H$4="Education",Data!AT1116,IF(Transport!$H$4="Mixed-use Building",AE1119,Data!AC1116)))</f>
        <v>0</v>
      </c>
      <c r="M1115">
        <f>IF(Transport!$H$4="Multi-unit Residential",Data!M1116,IF(Transport!$H$4="Education",Data!AU1116,IF(Transport!$H$4="Mixed-use Building",AF1119,Data!AD1116)))</f>
        <v>0.02</v>
      </c>
      <c r="N1115">
        <f>IF(Transport!$H$4="Multi-unit Residential",Data!N1116,IF(Transport!$H$4="Education",Data!AV1116,IF(Transport!$H$4="Mixed-use Building",AG1119,Data!AE1116)))</f>
        <v>2.00168490552845</v>
      </c>
      <c r="O1115">
        <f>IF(Transport!$H$4="Multi-unit Residential",Data!O1116,IF(Transport!$H$4="Education",Data!AW1116,IF(Transport!$H$4="Mixed-use Building",AH1119,Data!AF1116)))</f>
        <v>176.86916869999999</v>
      </c>
      <c r="P1115">
        <f>IF(Transport!$H$4="Multi-unit Residential",Data!P1116,IF(Transport!$H$4="Education",Data!AX1116,IF(Transport!$H$4="Mixed-use Building",AI1119,Data!AG1116)))</f>
        <v>-39.515960530000001</v>
      </c>
    </row>
    <row r="1116" spans="1:16" x14ac:dyDescent="0.55000000000000004">
      <c r="A1116">
        <f>IF(Transport!$H$4="Multi-unit Residential",Data!A1117,IF(Transport!$H$4="Education",Data!AI1117,IF(Transport!$H$4="Mixed-use Building",T1120,Data!R1117)))</f>
        <v>213900</v>
      </c>
      <c r="B1116" t="str">
        <f>IF(Transport!$H$4="Multi-unit Residential",Data!B1117,IF(Transport!$H$4="Education",Data!AJ1117,IF(Transport!$H$4="Mixed-use Building",U1120,Data!S1117)))</f>
        <v>Marewa West</v>
      </c>
      <c r="C1116" t="str">
        <f>IF(Transport!$H$4="Multi-unit Residential",Data!C1117,IF(Transport!$H$4="Education",Data!AK1117,IF(Transport!$H$4="Mixed-use Building",V1120,Data!T1117)))</f>
        <v>New Zealand</v>
      </c>
      <c r="D1116">
        <f>IF(Transport!$H$4="Multi-unit Residential",Data!D1117,IF(Transport!$H$4="Education",Data!AL1117,IF(Transport!$H$4="Mixed-use Building",W1120,Data!U1117)))</f>
        <v>0</v>
      </c>
      <c r="E1116">
        <f>IF(Transport!$H$4="Multi-unit Residential",Data!E1117,IF(Transport!$H$4="Education",Data!AM1117,IF(Transport!$H$4="Mixed-use Building",X1120,Data!V1117)))</f>
        <v>0</v>
      </c>
      <c r="F1116">
        <f>IF(Transport!$H$4="Multi-unit Residential",Data!F1117,IF(Transport!$H$4="Education",Data!AN1117,IF(Transport!$H$4="Mixed-use Building",Y1120,Data!W1117)))</f>
        <v>0</v>
      </c>
      <c r="G1116">
        <f>IF(Transport!$H$4="Multi-unit Residential",Data!G1117,IF(Transport!$H$4="Education",Data!AO1117,IF(Transport!$H$4="Mixed-use Building",Z1120,Data!X1117)))</f>
        <v>0</v>
      </c>
      <c r="H1116">
        <f>IF(Transport!$H$4="Multi-unit Residential",Data!H1117,IF(Transport!$H$4="Education",Data!AP1117,IF(Transport!$H$4="Mixed-use Building",AA1120,Data!Y1117)))</f>
        <v>1</v>
      </c>
      <c r="I1116">
        <f>IF(Transport!$H$4="Multi-unit Residential",Data!I1117,IF(Transport!$H$4="Education",Data!AQ1117,IF(Transport!$H$4="Mixed-use Building",AB1120,Data!Z1117)))</f>
        <v>0</v>
      </c>
      <c r="J1116">
        <f>IF(Transport!$H$4="Multi-unit Residential",Data!J1117,IF(Transport!$H$4="Education",Data!AR1117,IF(Transport!$H$4="Mixed-use Building",AC1120,Data!AA1117)))</f>
        <v>0</v>
      </c>
      <c r="K1116">
        <f>IF(Transport!$H$4="Multi-unit Residential",Data!K1117,IF(Transport!$H$4="Education",Data!AS1117,IF(Transport!$H$4="Mixed-use Building",AD1120,Data!AB1117)))</f>
        <v>0</v>
      </c>
      <c r="L1116">
        <f>IF(Transport!$H$4="Multi-unit Residential",Data!L1117,IF(Transport!$H$4="Education",Data!AT1117,IF(Transport!$H$4="Mixed-use Building",AE1120,Data!AC1117)))</f>
        <v>0</v>
      </c>
      <c r="M1116">
        <f>IF(Transport!$H$4="Multi-unit Residential",Data!M1117,IF(Transport!$H$4="Education",Data!AU1117,IF(Transport!$H$4="Mixed-use Building",AF1120,Data!AD1117)))</f>
        <v>0.02</v>
      </c>
      <c r="N1116">
        <f>IF(Transport!$H$4="Multi-unit Residential",Data!N1117,IF(Transport!$H$4="Education",Data!AV1117,IF(Transport!$H$4="Mixed-use Building",AG1120,Data!AE1117)))</f>
        <v>1.6381061829590999</v>
      </c>
      <c r="O1116">
        <f>IF(Transport!$H$4="Multi-unit Residential",Data!O1117,IF(Transport!$H$4="Education",Data!AW1117,IF(Transport!$H$4="Mixed-use Building",AH1120,Data!AF1117)))</f>
        <v>176.8959941</v>
      </c>
      <c r="P1116">
        <f>IF(Transport!$H$4="Multi-unit Residential",Data!P1117,IF(Transport!$H$4="Education",Data!AX1117,IF(Transport!$H$4="Mixed-use Building",AI1120,Data!AG1117)))</f>
        <v>-39.499196939999997</v>
      </c>
    </row>
    <row r="1117" spans="1:16" x14ac:dyDescent="0.55000000000000004">
      <c r="A1117">
        <f>IF(Transport!$H$4="Multi-unit Residential",Data!A1118,IF(Transport!$H$4="Education",Data!AI1118,IF(Transport!$H$4="Mixed-use Building",T1121,Data!R1118)))</f>
        <v>214000</v>
      </c>
      <c r="B1117" t="str">
        <f>IF(Transport!$H$4="Multi-unit Residential",Data!B1118,IF(Transport!$H$4="Education",Data!AJ1118,IF(Transport!$H$4="Mixed-use Building",U1121,Data!S1118)))</f>
        <v>Greenmeadows Central</v>
      </c>
      <c r="C1117" t="str">
        <f>IF(Transport!$H$4="Multi-unit Residential",Data!C1118,IF(Transport!$H$4="Education",Data!AK1118,IF(Transport!$H$4="Mixed-use Building",V1121,Data!T1118)))</f>
        <v>New Zealand</v>
      </c>
      <c r="D1117">
        <f>IF(Transport!$H$4="Multi-unit Residential",Data!D1118,IF(Transport!$H$4="Education",Data!AL1118,IF(Transport!$H$4="Mixed-use Building",W1121,Data!U1118)))</f>
        <v>0</v>
      </c>
      <c r="E1117">
        <f>IF(Transport!$H$4="Multi-unit Residential",Data!E1118,IF(Transport!$H$4="Education",Data!AM1118,IF(Transport!$H$4="Mixed-use Building",X1121,Data!V1118)))</f>
        <v>0</v>
      </c>
      <c r="F1117">
        <f>IF(Transport!$H$4="Multi-unit Residential",Data!F1118,IF(Transport!$H$4="Education",Data!AN1118,IF(Transport!$H$4="Mixed-use Building",Y1121,Data!W1118)))</f>
        <v>0</v>
      </c>
      <c r="G1117">
        <f>IF(Transport!$H$4="Multi-unit Residential",Data!G1118,IF(Transport!$H$4="Education",Data!AO1118,IF(Transport!$H$4="Mixed-use Building",Z1121,Data!X1118)))</f>
        <v>0</v>
      </c>
      <c r="H1117">
        <f>IF(Transport!$H$4="Multi-unit Residential",Data!H1118,IF(Transport!$H$4="Education",Data!AP1118,IF(Transport!$H$4="Mixed-use Building",AA1121,Data!Y1118)))</f>
        <v>0.91</v>
      </c>
      <c r="I1117">
        <f>IF(Transport!$H$4="Multi-unit Residential",Data!I1118,IF(Transport!$H$4="Education",Data!AQ1118,IF(Transport!$H$4="Mixed-use Building",AB1121,Data!Z1118)))</f>
        <v>0</v>
      </c>
      <c r="J1117">
        <f>IF(Transport!$H$4="Multi-unit Residential",Data!J1118,IF(Transport!$H$4="Education",Data!AR1118,IF(Transport!$H$4="Mixed-use Building",AC1121,Data!AA1118)))</f>
        <v>0</v>
      </c>
      <c r="K1117">
        <f>IF(Transport!$H$4="Multi-unit Residential",Data!K1118,IF(Transport!$H$4="Education",Data!AS1118,IF(Transport!$H$4="Mixed-use Building",AD1121,Data!AB1118)))</f>
        <v>0</v>
      </c>
      <c r="L1117">
        <f>IF(Transport!$H$4="Multi-unit Residential",Data!L1118,IF(Transport!$H$4="Education",Data!AT1118,IF(Transport!$H$4="Mixed-use Building",AE1121,Data!AC1118)))</f>
        <v>0.09</v>
      </c>
      <c r="M1117">
        <f>IF(Transport!$H$4="Multi-unit Residential",Data!M1118,IF(Transport!$H$4="Education",Data!AU1118,IF(Transport!$H$4="Mixed-use Building",AF1121,Data!AD1118)))</f>
        <v>0.02</v>
      </c>
      <c r="N1117">
        <f>IF(Transport!$H$4="Multi-unit Residential",Data!N1118,IF(Transport!$H$4="Education",Data!AV1118,IF(Transport!$H$4="Mixed-use Building",AG1121,Data!AE1118)))</f>
        <v>1.5364862539440101</v>
      </c>
      <c r="O1117">
        <f>IF(Transport!$H$4="Multi-unit Residential",Data!O1118,IF(Transport!$H$4="Education",Data!AW1118,IF(Transport!$H$4="Mixed-use Building",AH1121,Data!AF1118)))</f>
        <v>176.8615781</v>
      </c>
      <c r="P1117">
        <f>IF(Transport!$H$4="Multi-unit Residential",Data!P1118,IF(Transport!$H$4="Education",Data!AX1118,IF(Transport!$H$4="Mixed-use Building",AI1121,Data!AG1118)))</f>
        <v>-39.52255684</v>
      </c>
    </row>
    <row r="1118" spans="1:16" x14ac:dyDescent="0.55000000000000004">
      <c r="A1118">
        <f>IF(Transport!$H$4="Multi-unit Residential",Data!A1119,IF(Transport!$H$4="Education",Data!AI1119,IF(Transport!$H$4="Mixed-use Building",T1122,Data!R1119)))</f>
        <v>214100</v>
      </c>
      <c r="B1118" t="str">
        <f>IF(Transport!$H$4="Multi-unit Residential",Data!B1119,IF(Transport!$H$4="Education",Data!AJ1119,IF(Transport!$H$4="Mixed-use Building",U1122,Data!S1119)))</f>
        <v>Onekawa Central</v>
      </c>
      <c r="C1118" t="str">
        <f>IF(Transport!$H$4="Multi-unit Residential",Data!C1119,IF(Transport!$H$4="Education",Data!AK1119,IF(Transport!$H$4="Mixed-use Building",V1122,Data!T1119)))</f>
        <v>New Zealand</v>
      </c>
      <c r="D1118">
        <f>IF(Transport!$H$4="Multi-unit Residential",Data!D1119,IF(Transport!$H$4="Education",Data!AL1119,IF(Transport!$H$4="Mixed-use Building",W1122,Data!U1119)))</f>
        <v>0</v>
      </c>
      <c r="E1118">
        <f>IF(Transport!$H$4="Multi-unit Residential",Data!E1119,IF(Transport!$H$4="Education",Data!AM1119,IF(Transport!$H$4="Mixed-use Building",X1122,Data!V1119)))</f>
        <v>0</v>
      </c>
      <c r="F1118">
        <f>IF(Transport!$H$4="Multi-unit Residential",Data!F1119,IF(Transport!$H$4="Education",Data!AN1119,IF(Transport!$H$4="Mixed-use Building",Y1122,Data!W1119)))</f>
        <v>0</v>
      </c>
      <c r="G1118">
        <f>IF(Transport!$H$4="Multi-unit Residential",Data!G1119,IF(Transport!$H$4="Education",Data!AO1119,IF(Transport!$H$4="Mixed-use Building",Z1122,Data!X1119)))</f>
        <v>0</v>
      </c>
      <c r="H1118">
        <f>IF(Transport!$H$4="Multi-unit Residential",Data!H1119,IF(Transport!$H$4="Education",Data!AP1119,IF(Transport!$H$4="Mixed-use Building",AA1122,Data!Y1119)))</f>
        <v>0.91</v>
      </c>
      <c r="I1118">
        <f>IF(Transport!$H$4="Multi-unit Residential",Data!I1119,IF(Transport!$H$4="Education",Data!AQ1119,IF(Transport!$H$4="Mixed-use Building",AB1122,Data!Z1119)))</f>
        <v>0</v>
      </c>
      <c r="J1118">
        <f>IF(Transport!$H$4="Multi-unit Residential",Data!J1119,IF(Transport!$H$4="Education",Data!AR1119,IF(Transport!$H$4="Mixed-use Building",AC1122,Data!AA1119)))</f>
        <v>0</v>
      </c>
      <c r="K1118">
        <f>IF(Transport!$H$4="Multi-unit Residential",Data!K1119,IF(Transport!$H$4="Education",Data!AS1119,IF(Transport!$H$4="Mixed-use Building",AD1122,Data!AB1119)))</f>
        <v>0</v>
      </c>
      <c r="L1118">
        <f>IF(Transport!$H$4="Multi-unit Residential",Data!L1119,IF(Transport!$H$4="Education",Data!AT1119,IF(Transport!$H$4="Mixed-use Building",AE1122,Data!AC1119)))</f>
        <v>0.09</v>
      </c>
      <c r="M1118">
        <f>IF(Transport!$H$4="Multi-unit Residential",Data!M1119,IF(Transport!$H$4="Education",Data!AU1119,IF(Transport!$H$4="Mixed-use Building",AF1122,Data!AD1119)))</f>
        <v>0.02</v>
      </c>
      <c r="N1118">
        <f>IF(Transport!$H$4="Multi-unit Residential",Data!N1119,IF(Transport!$H$4="Education",Data!AV1119,IF(Transport!$H$4="Mixed-use Building",AG1122,Data!AE1119)))</f>
        <v>2.5997368634168398</v>
      </c>
      <c r="O1118">
        <f>IF(Transport!$H$4="Multi-unit Residential",Data!O1119,IF(Transport!$H$4="Education",Data!AW1119,IF(Transport!$H$4="Mixed-use Building",AH1122,Data!AF1119)))</f>
        <v>176.88890769999901</v>
      </c>
      <c r="P1118">
        <f>IF(Transport!$H$4="Multi-unit Residential",Data!P1119,IF(Transport!$H$4="Education",Data!AX1119,IF(Transport!$H$4="Mixed-use Building",AI1122,Data!AG1119)))</f>
        <v>-39.505988029999997</v>
      </c>
    </row>
    <row r="1119" spans="1:16" x14ac:dyDescent="0.55000000000000004">
      <c r="A1119">
        <f>IF(Transport!$H$4="Multi-unit Residential",Data!A1120,IF(Transport!$H$4="Education",Data!AI1120,IF(Transport!$H$4="Mixed-use Building",T1123,Data!R1120)))</f>
        <v>214200</v>
      </c>
      <c r="B1119" t="str">
        <f>IF(Transport!$H$4="Multi-unit Residential",Data!B1120,IF(Transport!$H$4="Education",Data!AJ1120,IF(Transport!$H$4="Mixed-use Building",U1123,Data!S1120)))</f>
        <v>Pirimai West</v>
      </c>
      <c r="C1119" t="str">
        <f>IF(Transport!$H$4="Multi-unit Residential",Data!C1120,IF(Transport!$H$4="Education",Data!AK1120,IF(Transport!$H$4="Mixed-use Building",V1123,Data!T1120)))</f>
        <v>New Zealand</v>
      </c>
      <c r="D1119" t="str">
        <f>IF(Transport!$H$4="Multi-unit Residential",Data!D1120,IF(Transport!$H$4="Education",Data!AL1120,IF(Transport!$H$4="Mixed-use Building",W1123,Data!U1120)))</f>
        <v>?</v>
      </c>
      <c r="E1119" t="str">
        <f>IF(Transport!$H$4="Multi-unit Residential",Data!E1120,IF(Transport!$H$4="Education",Data!AM1120,IF(Transport!$H$4="Mixed-use Building",X1123,Data!V1120)))</f>
        <v>?</v>
      </c>
      <c r="F1119" t="str">
        <f>IF(Transport!$H$4="Multi-unit Residential",Data!F1120,IF(Transport!$H$4="Education",Data!AN1120,IF(Transport!$H$4="Mixed-use Building",Y1123,Data!W1120)))</f>
        <v>?</v>
      </c>
      <c r="G1119">
        <f>IF(Transport!$H$4="Multi-unit Residential",Data!G1120,IF(Transport!$H$4="Education",Data!AO1120,IF(Transport!$H$4="Mixed-use Building",Z1123,Data!X1120)))</f>
        <v>0</v>
      </c>
      <c r="H1119" t="str">
        <f>IF(Transport!$H$4="Multi-unit Residential",Data!H1120,IF(Transport!$H$4="Education",Data!AP1120,IF(Transport!$H$4="Mixed-use Building",AA1123,Data!Y1120)))</f>
        <v>?</v>
      </c>
      <c r="I1119" t="str">
        <f>IF(Transport!$H$4="Multi-unit Residential",Data!I1120,IF(Transport!$H$4="Education",Data!AQ1120,IF(Transport!$H$4="Mixed-use Building",AB1123,Data!Z1120)))</f>
        <v>?</v>
      </c>
      <c r="J1119">
        <f>IF(Transport!$H$4="Multi-unit Residential",Data!J1120,IF(Transport!$H$4="Education",Data!AR1120,IF(Transport!$H$4="Mixed-use Building",AC1123,Data!AA1120)))</f>
        <v>0</v>
      </c>
      <c r="K1119" t="str">
        <f>IF(Transport!$H$4="Multi-unit Residential",Data!K1120,IF(Transport!$H$4="Education",Data!AS1120,IF(Transport!$H$4="Mixed-use Building",AD1123,Data!AB1120)))</f>
        <v>?</v>
      </c>
      <c r="L1119" t="str">
        <f>IF(Transport!$H$4="Multi-unit Residential",Data!L1120,IF(Transport!$H$4="Education",Data!AT1120,IF(Transport!$H$4="Mixed-use Building",AE1123,Data!AC1120)))</f>
        <v>?</v>
      </c>
      <c r="M1119">
        <f>IF(Transport!$H$4="Multi-unit Residential",Data!M1120,IF(Transport!$H$4="Education",Data!AU1120,IF(Transport!$H$4="Mixed-use Building",AF1123,Data!AD1120)))</f>
        <v>0.02</v>
      </c>
      <c r="N1119" t="str">
        <f>IF(Transport!$H$4="Multi-unit Residential",Data!N1120,IF(Transport!$H$4="Education",Data!AV1120,IF(Transport!$H$4="Mixed-use Building",AG1123,Data!AE1120)))</f>
        <v>?</v>
      </c>
      <c r="O1119">
        <f>IF(Transport!$H$4="Multi-unit Residential",Data!O1120,IF(Transport!$H$4="Education",Data!AW1120,IF(Transport!$H$4="Mixed-use Building",AH1123,Data!AF1120)))</f>
        <v>176.87873139999999</v>
      </c>
      <c r="P1119">
        <f>IF(Transport!$H$4="Multi-unit Residential",Data!P1120,IF(Transport!$H$4="Education",Data!AX1120,IF(Transport!$H$4="Mixed-use Building",AI1123,Data!AG1120)))</f>
        <v>-39.513283940000001</v>
      </c>
    </row>
    <row r="1120" spans="1:16" x14ac:dyDescent="0.55000000000000004">
      <c r="A1120">
        <f>IF(Transport!$H$4="Multi-unit Residential",Data!A1121,IF(Transport!$H$4="Education",Data!AI1121,IF(Transport!$H$4="Mixed-use Building",T1124,Data!R1121)))</f>
        <v>214300</v>
      </c>
      <c r="B1120" t="str">
        <f>IF(Transport!$H$4="Multi-unit Residential",Data!B1121,IF(Transport!$H$4="Education",Data!AJ1121,IF(Transport!$H$4="Mixed-use Building",U1124,Data!S1121)))</f>
        <v>Napier Central</v>
      </c>
      <c r="C1120" t="str">
        <f>IF(Transport!$H$4="Multi-unit Residential",Data!C1121,IF(Transport!$H$4="Education",Data!AK1121,IF(Transport!$H$4="Mixed-use Building",V1124,Data!T1121)))</f>
        <v>New Zealand</v>
      </c>
      <c r="D1120">
        <f>IF(Transport!$H$4="Multi-unit Residential",Data!D1121,IF(Transport!$H$4="Education",Data!AL1121,IF(Transport!$H$4="Mixed-use Building",W1124,Data!U1121)))</f>
        <v>0</v>
      </c>
      <c r="E1120">
        <f>IF(Transport!$H$4="Multi-unit Residential",Data!E1121,IF(Transport!$H$4="Education",Data!AM1121,IF(Transport!$H$4="Mixed-use Building",X1124,Data!V1121)))</f>
        <v>0</v>
      </c>
      <c r="F1120">
        <f>IF(Transport!$H$4="Multi-unit Residential",Data!F1121,IF(Transport!$H$4="Education",Data!AN1121,IF(Transport!$H$4="Mixed-use Building",Y1124,Data!W1121)))</f>
        <v>0</v>
      </c>
      <c r="G1120">
        <f>IF(Transport!$H$4="Multi-unit Residential",Data!G1121,IF(Transport!$H$4="Education",Data!AO1121,IF(Transport!$H$4="Mixed-use Building",Z1124,Data!X1121)))</f>
        <v>0</v>
      </c>
      <c r="H1120">
        <f>IF(Transport!$H$4="Multi-unit Residential",Data!H1121,IF(Transport!$H$4="Education",Data!AP1121,IF(Transport!$H$4="Mixed-use Building",AA1124,Data!Y1121)))</f>
        <v>0.88</v>
      </c>
      <c r="I1120">
        <f>IF(Transport!$H$4="Multi-unit Residential",Data!I1121,IF(Transport!$H$4="Education",Data!AQ1121,IF(Transport!$H$4="Mixed-use Building",AB1124,Data!Z1121)))</f>
        <v>0.03</v>
      </c>
      <c r="J1120">
        <f>IF(Transport!$H$4="Multi-unit Residential",Data!J1121,IF(Transport!$H$4="Education",Data!AR1121,IF(Transport!$H$4="Mixed-use Building",AC1124,Data!AA1121)))</f>
        <v>0</v>
      </c>
      <c r="K1120">
        <f>IF(Transport!$H$4="Multi-unit Residential",Data!K1121,IF(Transport!$H$4="Education",Data!AS1121,IF(Transport!$H$4="Mixed-use Building",AD1124,Data!AB1121)))</f>
        <v>0.02</v>
      </c>
      <c r="L1120">
        <f>IF(Transport!$H$4="Multi-unit Residential",Data!L1121,IF(Transport!$H$4="Education",Data!AT1121,IF(Transport!$H$4="Mixed-use Building",AE1124,Data!AC1121)))</f>
        <v>7.0000000000000007E-2</v>
      </c>
      <c r="M1120">
        <f>IF(Transport!$H$4="Multi-unit Residential",Data!M1121,IF(Transport!$H$4="Education",Data!AU1121,IF(Transport!$H$4="Mixed-use Building",AF1124,Data!AD1121)))</f>
        <v>0.02</v>
      </c>
      <c r="N1120">
        <f>IF(Transport!$H$4="Multi-unit Residential",Data!N1121,IF(Transport!$H$4="Education",Data!AV1121,IF(Transport!$H$4="Mixed-use Building",AG1124,Data!AE1121)))</f>
        <v>6.6554683180867196</v>
      </c>
      <c r="O1120">
        <f>IF(Transport!$H$4="Multi-unit Residential",Data!O1121,IF(Transport!$H$4="Education",Data!AW1121,IF(Transport!$H$4="Mixed-use Building",AH1124,Data!AF1121)))</f>
        <v>176.91573489999999</v>
      </c>
      <c r="P1120">
        <f>IF(Transport!$H$4="Multi-unit Residential",Data!P1121,IF(Transport!$H$4="Education",Data!AX1121,IF(Transport!$H$4="Mixed-use Building",AI1124,Data!AG1121)))</f>
        <v>-39.492778020000003</v>
      </c>
    </row>
    <row r="1121" spans="1:16" x14ac:dyDescent="0.55000000000000004">
      <c r="A1121">
        <f>IF(Transport!$H$4="Multi-unit Residential",Data!A1122,IF(Transport!$H$4="Education",Data!AI1122,IF(Transport!$H$4="Mixed-use Building",T1125,Data!R1122)))</f>
        <v>214400</v>
      </c>
      <c r="B1121" t="str">
        <f>IF(Transport!$H$4="Multi-unit Residential",Data!B1122,IF(Transport!$H$4="Education",Data!AJ1122,IF(Transport!$H$4="Mixed-use Building",U1125,Data!S1122)))</f>
        <v>Greenmeadows South</v>
      </c>
      <c r="C1121" t="str">
        <f>IF(Transport!$H$4="Multi-unit Residential",Data!C1122,IF(Transport!$H$4="Education",Data!AK1122,IF(Transport!$H$4="Mixed-use Building",V1125,Data!T1122)))</f>
        <v>New Zealand</v>
      </c>
      <c r="D1121">
        <f>IF(Transport!$H$4="Multi-unit Residential",Data!D1122,IF(Transport!$H$4="Education",Data!AL1122,IF(Transport!$H$4="Mixed-use Building",W1125,Data!U1122)))</f>
        <v>0</v>
      </c>
      <c r="E1121">
        <f>IF(Transport!$H$4="Multi-unit Residential",Data!E1122,IF(Transport!$H$4="Education",Data!AM1122,IF(Transport!$H$4="Mixed-use Building",X1125,Data!V1122)))</f>
        <v>0</v>
      </c>
      <c r="F1121">
        <f>IF(Transport!$H$4="Multi-unit Residential",Data!F1122,IF(Transport!$H$4="Education",Data!AN1122,IF(Transport!$H$4="Mixed-use Building",Y1125,Data!W1122)))</f>
        <v>0</v>
      </c>
      <c r="G1121">
        <f>IF(Transport!$H$4="Multi-unit Residential",Data!G1122,IF(Transport!$H$4="Education",Data!AO1122,IF(Transport!$H$4="Mixed-use Building",Z1125,Data!X1122)))</f>
        <v>0</v>
      </c>
      <c r="H1121">
        <f>IF(Transport!$H$4="Multi-unit Residential",Data!H1122,IF(Transport!$H$4="Education",Data!AP1122,IF(Transport!$H$4="Mixed-use Building",AA1125,Data!Y1122)))</f>
        <v>1</v>
      </c>
      <c r="I1121">
        <f>IF(Transport!$H$4="Multi-unit Residential",Data!I1122,IF(Transport!$H$4="Education",Data!AQ1122,IF(Transport!$H$4="Mixed-use Building",AB1125,Data!Z1122)))</f>
        <v>0</v>
      </c>
      <c r="J1121">
        <f>IF(Transport!$H$4="Multi-unit Residential",Data!J1122,IF(Transport!$H$4="Education",Data!AR1122,IF(Transport!$H$4="Mixed-use Building",AC1125,Data!AA1122)))</f>
        <v>0</v>
      </c>
      <c r="K1121">
        <f>IF(Transport!$H$4="Multi-unit Residential",Data!K1122,IF(Transport!$H$4="Education",Data!AS1122,IF(Transport!$H$4="Mixed-use Building",AD1125,Data!AB1122)))</f>
        <v>0</v>
      </c>
      <c r="L1121">
        <f>IF(Transport!$H$4="Multi-unit Residential",Data!L1122,IF(Transport!$H$4="Education",Data!AT1122,IF(Transport!$H$4="Mixed-use Building",AE1125,Data!AC1122)))</f>
        <v>0</v>
      </c>
      <c r="M1121">
        <f>IF(Transport!$H$4="Multi-unit Residential",Data!M1122,IF(Transport!$H$4="Education",Data!AU1122,IF(Transport!$H$4="Mixed-use Building",AF1125,Data!AD1122)))</f>
        <v>0.02</v>
      </c>
      <c r="N1121">
        <f>IF(Transport!$H$4="Multi-unit Residential",Data!N1122,IF(Transport!$H$4="Education",Data!AV1122,IF(Transport!$H$4="Mixed-use Building",AG1125,Data!AE1122)))</f>
        <v>3.28974789948035</v>
      </c>
      <c r="O1121">
        <f>IF(Transport!$H$4="Multi-unit Residential",Data!O1122,IF(Transport!$H$4="Education",Data!AW1122,IF(Transport!$H$4="Mixed-use Building",AH1125,Data!AF1122)))</f>
        <v>176.867377699999</v>
      </c>
      <c r="P1121">
        <f>IF(Transport!$H$4="Multi-unit Residential",Data!P1122,IF(Transport!$H$4="Education",Data!AX1122,IF(Transport!$H$4="Mixed-use Building",AI1125,Data!AG1122)))</f>
        <v>-39.5259049</v>
      </c>
    </row>
    <row r="1122" spans="1:16" x14ac:dyDescent="0.55000000000000004">
      <c r="A1122">
        <f>IF(Transport!$H$4="Multi-unit Residential",Data!A1123,IF(Transport!$H$4="Education",Data!AI1123,IF(Transport!$H$4="Mixed-use Building",T1126,Data!R1123)))</f>
        <v>214500</v>
      </c>
      <c r="B1122" t="str">
        <f>IF(Transport!$H$4="Multi-unit Residential",Data!B1123,IF(Transport!$H$4="Education",Data!AJ1123,IF(Transport!$H$4="Mixed-use Building",U1126,Data!S1123)))</f>
        <v>Nelson Park</v>
      </c>
      <c r="C1122" t="str">
        <f>IF(Transport!$H$4="Multi-unit Residential",Data!C1123,IF(Transport!$H$4="Education",Data!AK1123,IF(Transport!$H$4="Mixed-use Building",V1126,Data!T1123)))</f>
        <v>New Zealand</v>
      </c>
      <c r="D1122">
        <f>IF(Transport!$H$4="Multi-unit Residential",Data!D1123,IF(Transport!$H$4="Education",Data!AL1123,IF(Transport!$H$4="Mixed-use Building",W1126,Data!U1123)))</f>
        <v>0</v>
      </c>
      <c r="E1122">
        <f>IF(Transport!$H$4="Multi-unit Residential",Data!E1123,IF(Transport!$H$4="Education",Data!AM1123,IF(Transport!$H$4="Mixed-use Building",X1126,Data!V1123)))</f>
        <v>0</v>
      </c>
      <c r="F1122">
        <f>IF(Transport!$H$4="Multi-unit Residential",Data!F1123,IF(Transport!$H$4="Education",Data!AN1123,IF(Transport!$H$4="Mixed-use Building",Y1126,Data!W1123)))</f>
        <v>0</v>
      </c>
      <c r="G1122">
        <f>IF(Transport!$H$4="Multi-unit Residential",Data!G1123,IF(Transport!$H$4="Education",Data!AO1123,IF(Transport!$H$4="Mixed-use Building",Z1126,Data!X1123)))</f>
        <v>0</v>
      </c>
      <c r="H1122">
        <f>IF(Transport!$H$4="Multi-unit Residential",Data!H1123,IF(Transport!$H$4="Education",Data!AP1123,IF(Transport!$H$4="Mixed-use Building",AA1126,Data!Y1123)))</f>
        <v>0.92</v>
      </c>
      <c r="I1122">
        <f>IF(Transport!$H$4="Multi-unit Residential",Data!I1123,IF(Transport!$H$4="Education",Data!AQ1123,IF(Transport!$H$4="Mixed-use Building",AB1126,Data!Z1123)))</f>
        <v>0</v>
      </c>
      <c r="J1122">
        <f>IF(Transport!$H$4="Multi-unit Residential",Data!J1123,IF(Transport!$H$4="Education",Data!AR1123,IF(Transport!$H$4="Mixed-use Building",AC1126,Data!AA1123)))</f>
        <v>0</v>
      </c>
      <c r="K1122">
        <f>IF(Transport!$H$4="Multi-unit Residential",Data!K1123,IF(Transport!$H$4="Education",Data!AS1123,IF(Transport!$H$4="Mixed-use Building",AD1126,Data!AB1123)))</f>
        <v>0</v>
      </c>
      <c r="L1122">
        <f>IF(Transport!$H$4="Multi-unit Residential",Data!L1123,IF(Transport!$H$4="Education",Data!AT1123,IF(Transport!$H$4="Mixed-use Building",AE1126,Data!AC1123)))</f>
        <v>0.08</v>
      </c>
      <c r="M1122">
        <f>IF(Transport!$H$4="Multi-unit Residential",Data!M1123,IF(Transport!$H$4="Education",Data!AU1123,IF(Transport!$H$4="Mixed-use Building",AF1126,Data!AD1123)))</f>
        <v>0.02</v>
      </c>
      <c r="N1122">
        <f>IF(Transport!$H$4="Multi-unit Residential",Data!N1123,IF(Transport!$H$4="Education",Data!AV1123,IF(Transport!$H$4="Mixed-use Building",AG1126,Data!AE1123)))</f>
        <v>3.28354003604636</v>
      </c>
      <c r="O1122">
        <f>IF(Transport!$H$4="Multi-unit Residential",Data!O1123,IF(Transport!$H$4="Education",Data!AW1123,IF(Transport!$H$4="Mixed-use Building",AH1126,Data!AF1123)))</f>
        <v>176.9080156</v>
      </c>
      <c r="P1122">
        <f>IF(Transport!$H$4="Multi-unit Residential",Data!P1123,IF(Transport!$H$4="Education",Data!AX1123,IF(Transport!$H$4="Mixed-use Building",AI1126,Data!AG1123)))</f>
        <v>-39.497653710000002</v>
      </c>
    </row>
    <row r="1123" spans="1:16" x14ac:dyDescent="0.55000000000000004">
      <c r="A1123">
        <f>IF(Transport!$H$4="Multi-unit Residential",Data!A1124,IF(Transport!$H$4="Education",Data!AI1124,IF(Transport!$H$4="Mixed-use Building",T1127,Data!R1124)))</f>
        <v>214600</v>
      </c>
      <c r="B1123" t="str">
        <f>IF(Transport!$H$4="Multi-unit Residential",Data!B1124,IF(Transport!$H$4="Education",Data!AJ1124,IF(Transport!$H$4="Mixed-use Building",U1127,Data!S1124)))</f>
        <v>Bledisloe Park</v>
      </c>
      <c r="C1123" t="str">
        <f>IF(Transport!$H$4="Multi-unit Residential",Data!C1124,IF(Transport!$H$4="Education",Data!AK1124,IF(Transport!$H$4="Mixed-use Building",V1127,Data!T1124)))</f>
        <v>New Zealand</v>
      </c>
      <c r="D1123">
        <f>IF(Transport!$H$4="Multi-unit Residential",Data!D1124,IF(Transport!$H$4="Education",Data!AL1124,IF(Transport!$H$4="Mixed-use Building",W1127,Data!U1124)))</f>
        <v>0</v>
      </c>
      <c r="E1123">
        <f>IF(Transport!$H$4="Multi-unit Residential",Data!E1124,IF(Transport!$H$4="Education",Data!AM1124,IF(Transport!$H$4="Mixed-use Building",X1127,Data!V1124)))</f>
        <v>0</v>
      </c>
      <c r="F1123">
        <f>IF(Transport!$H$4="Multi-unit Residential",Data!F1124,IF(Transport!$H$4="Education",Data!AN1124,IF(Transport!$H$4="Mixed-use Building",Y1127,Data!W1124)))</f>
        <v>0</v>
      </c>
      <c r="G1123">
        <f>IF(Transport!$H$4="Multi-unit Residential",Data!G1124,IF(Transport!$H$4="Education",Data!AO1124,IF(Transport!$H$4="Mixed-use Building",Z1127,Data!X1124)))</f>
        <v>0</v>
      </c>
      <c r="H1123">
        <f>IF(Transport!$H$4="Multi-unit Residential",Data!H1124,IF(Transport!$H$4="Education",Data!AP1124,IF(Transport!$H$4="Mixed-use Building",AA1127,Data!Y1124)))</f>
        <v>1</v>
      </c>
      <c r="I1123">
        <f>IF(Transport!$H$4="Multi-unit Residential",Data!I1124,IF(Transport!$H$4="Education",Data!AQ1124,IF(Transport!$H$4="Mixed-use Building",AB1127,Data!Z1124)))</f>
        <v>0</v>
      </c>
      <c r="J1123">
        <f>IF(Transport!$H$4="Multi-unit Residential",Data!J1124,IF(Transport!$H$4="Education",Data!AR1124,IF(Transport!$H$4="Mixed-use Building",AC1127,Data!AA1124)))</f>
        <v>0</v>
      </c>
      <c r="K1123">
        <f>IF(Transport!$H$4="Multi-unit Residential",Data!K1124,IF(Transport!$H$4="Education",Data!AS1124,IF(Transport!$H$4="Mixed-use Building",AD1127,Data!AB1124)))</f>
        <v>0</v>
      </c>
      <c r="L1123">
        <f>IF(Transport!$H$4="Multi-unit Residential",Data!L1124,IF(Transport!$H$4="Education",Data!AT1124,IF(Transport!$H$4="Mixed-use Building",AE1127,Data!AC1124)))</f>
        <v>0</v>
      </c>
      <c r="M1123">
        <f>IF(Transport!$H$4="Multi-unit Residential",Data!M1124,IF(Transport!$H$4="Education",Data!AU1124,IF(Transport!$H$4="Mixed-use Building",AF1127,Data!AD1124)))</f>
        <v>0.02</v>
      </c>
      <c r="N1123">
        <f>IF(Transport!$H$4="Multi-unit Residential",Data!N1124,IF(Transport!$H$4="Education",Data!AV1124,IF(Transport!$H$4="Mixed-use Building",AG1127,Data!AE1124)))</f>
        <v>2.2626587337107402</v>
      </c>
      <c r="O1123">
        <f>IF(Transport!$H$4="Multi-unit Residential",Data!O1124,IF(Transport!$H$4="Education",Data!AW1124,IF(Transport!$H$4="Mixed-use Building",AH1127,Data!AF1124)))</f>
        <v>176.85652109999899</v>
      </c>
      <c r="P1123">
        <f>IF(Transport!$H$4="Multi-unit Residential",Data!P1124,IF(Transport!$H$4="Education",Data!AX1124,IF(Transport!$H$4="Mixed-use Building",AI1127,Data!AG1124)))</f>
        <v>-39.534393719999997</v>
      </c>
    </row>
    <row r="1124" spans="1:16" x14ac:dyDescent="0.55000000000000004">
      <c r="A1124">
        <f>IF(Transport!$H$4="Multi-unit Residential",Data!A1125,IF(Transport!$H$4="Education",Data!AI1125,IF(Transport!$H$4="Mixed-use Building",T1128,Data!R1125)))</f>
        <v>214700</v>
      </c>
      <c r="B1124" t="str">
        <f>IF(Transport!$H$4="Multi-unit Residential",Data!B1125,IF(Transport!$H$4="Education",Data!AJ1125,IF(Transport!$H$4="Mixed-use Building",U1128,Data!S1125)))</f>
        <v>Pirimai East</v>
      </c>
      <c r="C1124" t="str">
        <f>IF(Transport!$H$4="Multi-unit Residential",Data!C1125,IF(Transport!$H$4="Education",Data!AK1125,IF(Transport!$H$4="Mixed-use Building",V1128,Data!T1125)))</f>
        <v>New Zealand</v>
      </c>
      <c r="D1124">
        <f>IF(Transport!$H$4="Multi-unit Residential",Data!D1125,IF(Transport!$H$4="Education",Data!AL1125,IF(Transport!$H$4="Mixed-use Building",W1128,Data!U1125)))</f>
        <v>0</v>
      </c>
      <c r="E1124">
        <f>IF(Transport!$H$4="Multi-unit Residential",Data!E1125,IF(Transport!$H$4="Education",Data!AM1125,IF(Transport!$H$4="Mixed-use Building",X1128,Data!V1125)))</f>
        <v>0</v>
      </c>
      <c r="F1124">
        <f>IF(Transport!$H$4="Multi-unit Residential",Data!F1125,IF(Transport!$H$4="Education",Data!AN1125,IF(Transport!$H$4="Mixed-use Building",Y1128,Data!W1125)))</f>
        <v>0</v>
      </c>
      <c r="G1124">
        <f>IF(Transport!$H$4="Multi-unit Residential",Data!G1125,IF(Transport!$H$4="Education",Data!AO1125,IF(Transport!$H$4="Mixed-use Building",Z1128,Data!X1125)))</f>
        <v>0</v>
      </c>
      <c r="H1124">
        <f>IF(Transport!$H$4="Multi-unit Residential",Data!H1125,IF(Transport!$H$4="Education",Data!AP1125,IF(Transport!$H$4="Mixed-use Building",AA1128,Data!Y1125)))</f>
        <v>0.5</v>
      </c>
      <c r="I1124">
        <f>IF(Transport!$H$4="Multi-unit Residential",Data!I1125,IF(Transport!$H$4="Education",Data!AQ1125,IF(Transport!$H$4="Mixed-use Building",AB1128,Data!Z1125)))</f>
        <v>0</v>
      </c>
      <c r="J1124">
        <f>IF(Transport!$H$4="Multi-unit Residential",Data!J1125,IF(Transport!$H$4="Education",Data!AR1125,IF(Transport!$H$4="Mixed-use Building",AC1128,Data!AA1125)))</f>
        <v>0</v>
      </c>
      <c r="K1124">
        <f>IF(Transport!$H$4="Multi-unit Residential",Data!K1125,IF(Transport!$H$4="Education",Data!AS1125,IF(Transport!$H$4="Mixed-use Building",AD1128,Data!AB1125)))</f>
        <v>0</v>
      </c>
      <c r="L1124">
        <f>IF(Transport!$H$4="Multi-unit Residential",Data!L1125,IF(Transport!$H$4="Education",Data!AT1125,IF(Transport!$H$4="Mixed-use Building",AE1128,Data!AC1125)))</f>
        <v>0.5</v>
      </c>
      <c r="M1124">
        <f>IF(Transport!$H$4="Multi-unit Residential",Data!M1125,IF(Transport!$H$4="Education",Data!AU1125,IF(Transport!$H$4="Mixed-use Building",AF1128,Data!AD1125)))</f>
        <v>0.02</v>
      </c>
      <c r="N1124" t="str">
        <f>IF(Transport!$H$4="Multi-unit Residential",Data!N1125,IF(Transport!$H$4="Education",Data!AV1125,IF(Transport!$H$4="Mixed-use Building",AG1128,Data!AE1125)))</f>
        <v>?</v>
      </c>
      <c r="O1124">
        <f>IF(Transport!$H$4="Multi-unit Residential",Data!O1125,IF(Transport!$H$4="Education",Data!AW1125,IF(Transport!$H$4="Mixed-use Building",AH1128,Data!AF1125)))</f>
        <v>176.8824334</v>
      </c>
      <c r="P1124">
        <f>IF(Transport!$H$4="Multi-unit Residential",Data!P1125,IF(Transport!$H$4="Education",Data!AX1125,IF(Transport!$H$4="Mixed-use Building",AI1128,Data!AG1125)))</f>
        <v>-39.518325849999997</v>
      </c>
    </row>
    <row r="1125" spans="1:16" x14ac:dyDescent="0.55000000000000004">
      <c r="A1125">
        <f>IF(Transport!$H$4="Multi-unit Residential",Data!A1126,IF(Transport!$H$4="Education",Data!AI1126,IF(Transport!$H$4="Mixed-use Building",T1129,Data!R1126)))</f>
        <v>214800</v>
      </c>
      <c r="B1125" t="str">
        <f>IF(Transport!$H$4="Multi-unit Residential",Data!B1126,IF(Transport!$H$4="Education",Data!AJ1126,IF(Transport!$H$4="Mixed-use Building",U1129,Data!S1126)))</f>
        <v>Onekawa East</v>
      </c>
      <c r="C1125" t="str">
        <f>IF(Transport!$H$4="Multi-unit Residential",Data!C1126,IF(Transport!$H$4="Education",Data!AK1126,IF(Transport!$H$4="Mixed-use Building",V1129,Data!T1126)))</f>
        <v>New Zealand</v>
      </c>
      <c r="D1125">
        <f>IF(Transport!$H$4="Multi-unit Residential",Data!D1126,IF(Transport!$H$4="Education",Data!AL1126,IF(Transport!$H$4="Mixed-use Building",W1129,Data!U1126)))</f>
        <v>0</v>
      </c>
      <c r="E1125">
        <f>IF(Transport!$H$4="Multi-unit Residential",Data!E1126,IF(Transport!$H$4="Education",Data!AM1126,IF(Transport!$H$4="Mixed-use Building",X1129,Data!V1126)))</f>
        <v>0</v>
      </c>
      <c r="F1125">
        <f>IF(Transport!$H$4="Multi-unit Residential",Data!F1126,IF(Transport!$H$4="Education",Data!AN1126,IF(Transport!$H$4="Mixed-use Building",Y1129,Data!W1126)))</f>
        <v>0</v>
      </c>
      <c r="G1125">
        <f>IF(Transport!$H$4="Multi-unit Residential",Data!G1126,IF(Transport!$H$4="Education",Data!AO1126,IF(Transport!$H$4="Mixed-use Building",Z1129,Data!X1126)))</f>
        <v>0</v>
      </c>
      <c r="H1125">
        <f>IF(Transport!$H$4="Multi-unit Residential",Data!H1126,IF(Transport!$H$4="Education",Data!AP1126,IF(Transport!$H$4="Mixed-use Building",AA1129,Data!Y1126)))</f>
        <v>1</v>
      </c>
      <c r="I1125">
        <f>IF(Transport!$H$4="Multi-unit Residential",Data!I1126,IF(Transport!$H$4="Education",Data!AQ1126,IF(Transport!$H$4="Mixed-use Building",AB1129,Data!Z1126)))</f>
        <v>0</v>
      </c>
      <c r="J1125">
        <f>IF(Transport!$H$4="Multi-unit Residential",Data!J1126,IF(Transport!$H$4="Education",Data!AR1126,IF(Transport!$H$4="Mixed-use Building",AC1129,Data!AA1126)))</f>
        <v>0</v>
      </c>
      <c r="K1125">
        <f>IF(Transport!$H$4="Multi-unit Residential",Data!K1126,IF(Transport!$H$4="Education",Data!AS1126,IF(Transport!$H$4="Mixed-use Building",AD1129,Data!AB1126)))</f>
        <v>0</v>
      </c>
      <c r="L1125">
        <f>IF(Transport!$H$4="Multi-unit Residential",Data!L1126,IF(Transport!$H$4="Education",Data!AT1126,IF(Transport!$H$4="Mixed-use Building",AE1129,Data!AC1126)))</f>
        <v>0</v>
      </c>
      <c r="M1125">
        <f>IF(Transport!$H$4="Multi-unit Residential",Data!M1126,IF(Transport!$H$4="Education",Data!AU1126,IF(Transport!$H$4="Mixed-use Building",AF1129,Data!AD1126)))</f>
        <v>0.02</v>
      </c>
      <c r="N1125">
        <f>IF(Transport!$H$4="Multi-unit Residential",Data!N1126,IF(Transport!$H$4="Education",Data!AV1126,IF(Transport!$H$4="Mixed-use Building",AG1129,Data!AE1126)))</f>
        <v>3.7475490050819</v>
      </c>
      <c r="O1125">
        <f>IF(Transport!$H$4="Multi-unit Residential",Data!O1126,IF(Transport!$H$4="Education",Data!AW1126,IF(Transport!$H$4="Mixed-use Building",AH1129,Data!AF1126)))</f>
        <v>176.8956642</v>
      </c>
      <c r="P1125">
        <f>IF(Transport!$H$4="Multi-unit Residential",Data!P1126,IF(Transport!$H$4="Education",Data!AX1126,IF(Transport!$H$4="Mixed-use Building",AI1129,Data!AG1126)))</f>
        <v>-39.509316269999999</v>
      </c>
    </row>
    <row r="1126" spans="1:16" x14ac:dyDescent="0.55000000000000004">
      <c r="A1126">
        <f>IF(Transport!$H$4="Multi-unit Residential",Data!A1127,IF(Transport!$H$4="Education",Data!AI1127,IF(Transport!$H$4="Mixed-use Building",T1130,Data!R1127)))</f>
        <v>214900</v>
      </c>
      <c r="B1126" t="str">
        <f>IF(Transport!$H$4="Multi-unit Residential",Data!B1127,IF(Transport!$H$4="Education",Data!AJ1127,IF(Transport!$H$4="Mixed-use Building",U1130,Data!S1127)))</f>
        <v>Tareha Reserve</v>
      </c>
      <c r="C1126" t="str">
        <f>IF(Transport!$H$4="Multi-unit Residential",Data!C1127,IF(Transport!$H$4="Education",Data!AK1127,IF(Transport!$H$4="Mixed-use Building",V1130,Data!T1127)))</f>
        <v>New Zealand</v>
      </c>
      <c r="D1126">
        <f>IF(Transport!$H$4="Multi-unit Residential",Data!D1127,IF(Transport!$H$4="Education",Data!AL1127,IF(Transport!$H$4="Mixed-use Building",W1130,Data!U1127)))</f>
        <v>0</v>
      </c>
      <c r="E1126">
        <f>IF(Transport!$H$4="Multi-unit Residential",Data!E1127,IF(Transport!$H$4="Education",Data!AM1127,IF(Transport!$H$4="Mixed-use Building",X1130,Data!V1127)))</f>
        <v>0</v>
      </c>
      <c r="F1126">
        <f>IF(Transport!$H$4="Multi-unit Residential",Data!F1127,IF(Transport!$H$4="Education",Data!AN1127,IF(Transport!$H$4="Mixed-use Building",Y1130,Data!W1127)))</f>
        <v>0</v>
      </c>
      <c r="G1126">
        <f>IF(Transport!$H$4="Multi-unit Residential",Data!G1127,IF(Transport!$H$4="Education",Data!AO1127,IF(Transport!$H$4="Mixed-use Building",Z1130,Data!X1127)))</f>
        <v>0</v>
      </c>
      <c r="H1126">
        <f>IF(Transport!$H$4="Multi-unit Residential",Data!H1127,IF(Transport!$H$4="Education",Data!AP1127,IF(Transport!$H$4="Mixed-use Building",AA1130,Data!Y1127)))</f>
        <v>0.95</v>
      </c>
      <c r="I1126">
        <f>IF(Transport!$H$4="Multi-unit Residential",Data!I1127,IF(Transport!$H$4="Education",Data!AQ1127,IF(Transport!$H$4="Mixed-use Building",AB1130,Data!Z1127)))</f>
        <v>0</v>
      </c>
      <c r="J1126">
        <f>IF(Transport!$H$4="Multi-unit Residential",Data!J1127,IF(Transport!$H$4="Education",Data!AR1127,IF(Transport!$H$4="Mixed-use Building",AC1130,Data!AA1127)))</f>
        <v>0</v>
      </c>
      <c r="K1126">
        <f>IF(Transport!$H$4="Multi-unit Residential",Data!K1127,IF(Transport!$H$4="Education",Data!AS1127,IF(Transport!$H$4="Mixed-use Building",AD1130,Data!AB1127)))</f>
        <v>0</v>
      </c>
      <c r="L1126">
        <f>IF(Transport!$H$4="Multi-unit Residential",Data!L1127,IF(Transport!$H$4="Education",Data!AT1127,IF(Transport!$H$4="Mixed-use Building",AE1130,Data!AC1127)))</f>
        <v>0.05</v>
      </c>
      <c r="M1126">
        <f>IF(Transport!$H$4="Multi-unit Residential",Data!M1127,IF(Transport!$H$4="Education",Data!AU1127,IF(Transport!$H$4="Mixed-use Building",AF1130,Data!AD1127)))</f>
        <v>0.02</v>
      </c>
      <c r="N1126">
        <f>IF(Transport!$H$4="Multi-unit Residential",Data!N1127,IF(Transport!$H$4="Education",Data!AV1127,IF(Transport!$H$4="Mixed-use Building",AG1130,Data!AE1127)))</f>
        <v>3.69102072267926</v>
      </c>
      <c r="O1126">
        <f>IF(Transport!$H$4="Multi-unit Residential",Data!O1127,IF(Transport!$H$4="Education",Data!AW1127,IF(Transport!$H$4="Mixed-use Building",AH1130,Data!AF1127)))</f>
        <v>176.8514304</v>
      </c>
      <c r="P1126">
        <f>IF(Transport!$H$4="Multi-unit Residential",Data!P1127,IF(Transport!$H$4="Education",Data!AX1127,IF(Transport!$H$4="Mixed-use Building",AI1130,Data!AG1127)))</f>
        <v>-39.544007919999999</v>
      </c>
    </row>
    <row r="1127" spans="1:16" x14ac:dyDescent="0.55000000000000004">
      <c r="A1127">
        <f>IF(Transport!$H$4="Multi-unit Residential",Data!A1128,IF(Transport!$H$4="Education",Data!AI1128,IF(Transport!$H$4="Mixed-use Building",T1131,Data!R1128)))</f>
        <v>215000</v>
      </c>
      <c r="B1127" t="str">
        <f>IF(Transport!$H$4="Multi-unit Residential",Data!B1128,IF(Transport!$H$4="Education",Data!AJ1128,IF(Transport!$H$4="Mixed-use Building",U1131,Data!S1128)))</f>
        <v>Marewa East</v>
      </c>
      <c r="C1127" t="str">
        <f>IF(Transport!$H$4="Multi-unit Residential",Data!C1128,IF(Transport!$H$4="Education",Data!AK1128,IF(Transport!$H$4="Mixed-use Building",V1131,Data!T1128)))</f>
        <v>New Zealand</v>
      </c>
      <c r="D1127">
        <f>IF(Transport!$H$4="Multi-unit Residential",Data!D1128,IF(Transport!$H$4="Education",Data!AL1128,IF(Transport!$H$4="Mixed-use Building",W1131,Data!U1128)))</f>
        <v>0</v>
      </c>
      <c r="E1127">
        <f>IF(Transport!$H$4="Multi-unit Residential",Data!E1128,IF(Transport!$H$4="Education",Data!AM1128,IF(Transport!$H$4="Mixed-use Building",X1131,Data!V1128)))</f>
        <v>0</v>
      </c>
      <c r="F1127">
        <f>IF(Transport!$H$4="Multi-unit Residential",Data!F1128,IF(Transport!$H$4="Education",Data!AN1128,IF(Transport!$H$4="Mixed-use Building",Y1131,Data!W1128)))</f>
        <v>0</v>
      </c>
      <c r="G1127">
        <f>IF(Transport!$H$4="Multi-unit Residential",Data!G1128,IF(Transport!$H$4="Education",Data!AO1128,IF(Transport!$H$4="Mixed-use Building",Z1131,Data!X1128)))</f>
        <v>0</v>
      </c>
      <c r="H1127">
        <f>IF(Transport!$H$4="Multi-unit Residential",Data!H1128,IF(Transport!$H$4="Education",Data!AP1128,IF(Transport!$H$4="Mixed-use Building",AA1131,Data!Y1128)))</f>
        <v>1</v>
      </c>
      <c r="I1127">
        <f>IF(Transport!$H$4="Multi-unit Residential",Data!I1128,IF(Transport!$H$4="Education",Data!AQ1128,IF(Transport!$H$4="Mixed-use Building",AB1131,Data!Z1128)))</f>
        <v>0</v>
      </c>
      <c r="J1127">
        <f>IF(Transport!$H$4="Multi-unit Residential",Data!J1128,IF(Transport!$H$4="Education",Data!AR1128,IF(Transport!$H$4="Mixed-use Building",AC1131,Data!AA1128)))</f>
        <v>0</v>
      </c>
      <c r="K1127">
        <f>IF(Transport!$H$4="Multi-unit Residential",Data!K1128,IF(Transport!$H$4="Education",Data!AS1128,IF(Transport!$H$4="Mixed-use Building",AD1131,Data!AB1128)))</f>
        <v>0</v>
      </c>
      <c r="L1127">
        <f>IF(Transport!$H$4="Multi-unit Residential",Data!L1128,IF(Transport!$H$4="Education",Data!AT1128,IF(Transport!$H$4="Mixed-use Building",AE1131,Data!AC1128)))</f>
        <v>0</v>
      </c>
      <c r="M1127">
        <f>IF(Transport!$H$4="Multi-unit Residential",Data!M1128,IF(Transport!$H$4="Education",Data!AU1128,IF(Transport!$H$4="Mixed-use Building",AF1131,Data!AD1128)))</f>
        <v>0.02</v>
      </c>
      <c r="N1127">
        <f>IF(Transport!$H$4="Multi-unit Residential",Data!N1128,IF(Transport!$H$4="Education",Data!AV1128,IF(Transport!$H$4="Mixed-use Building",AG1131,Data!AE1128)))</f>
        <v>3.1216220135098198</v>
      </c>
      <c r="O1127">
        <f>IF(Transport!$H$4="Multi-unit Residential",Data!O1128,IF(Transport!$H$4="Education",Data!AW1128,IF(Transport!$H$4="Mixed-use Building",AH1131,Data!AF1128)))</f>
        <v>176.90676199999999</v>
      </c>
      <c r="P1127">
        <f>IF(Transport!$H$4="Multi-unit Residential",Data!P1128,IF(Transport!$H$4="Education",Data!AX1128,IF(Transport!$H$4="Mixed-use Building",AI1131,Data!AG1128)))</f>
        <v>-39.50747604</v>
      </c>
    </row>
    <row r="1128" spans="1:16" x14ac:dyDescent="0.55000000000000004">
      <c r="A1128">
        <f>IF(Transport!$H$4="Multi-unit Residential",Data!A1129,IF(Transport!$H$4="Education",Data!AI1129,IF(Transport!$H$4="Mixed-use Building",T1132,Data!R1129)))</f>
        <v>215100</v>
      </c>
      <c r="B1128" t="str">
        <f>IF(Transport!$H$4="Multi-unit Residential",Data!B1129,IF(Transport!$H$4="Education",Data!AJ1129,IF(Transport!$H$4="Mixed-use Building",U1132,Data!S1129)))</f>
        <v>Onekawa South</v>
      </c>
      <c r="C1128" t="str">
        <f>IF(Transport!$H$4="Multi-unit Residential",Data!C1129,IF(Transport!$H$4="Education",Data!AK1129,IF(Transport!$H$4="Mixed-use Building",V1132,Data!T1129)))</f>
        <v>New Zealand</v>
      </c>
      <c r="D1128">
        <f>IF(Transport!$H$4="Multi-unit Residential",Data!D1129,IF(Transport!$H$4="Education",Data!AL1129,IF(Transport!$H$4="Mixed-use Building",W1132,Data!U1129)))</f>
        <v>0</v>
      </c>
      <c r="E1128">
        <f>IF(Transport!$H$4="Multi-unit Residential",Data!E1129,IF(Transport!$H$4="Education",Data!AM1129,IF(Transport!$H$4="Mixed-use Building",X1132,Data!V1129)))</f>
        <v>0</v>
      </c>
      <c r="F1128">
        <f>IF(Transport!$H$4="Multi-unit Residential",Data!F1129,IF(Transport!$H$4="Education",Data!AN1129,IF(Transport!$H$4="Mixed-use Building",Y1132,Data!W1129)))</f>
        <v>0</v>
      </c>
      <c r="G1128">
        <f>IF(Transport!$H$4="Multi-unit Residential",Data!G1129,IF(Transport!$H$4="Education",Data!AO1129,IF(Transport!$H$4="Mixed-use Building",Z1132,Data!X1129)))</f>
        <v>0</v>
      </c>
      <c r="H1128">
        <f>IF(Transport!$H$4="Multi-unit Residential",Data!H1129,IF(Transport!$H$4="Education",Data!AP1129,IF(Transport!$H$4="Mixed-use Building",AA1132,Data!Y1129)))</f>
        <v>1</v>
      </c>
      <c r="I1128">
        <f>IF(Transport!$H$4="Multi-unit Residential",Data!I1129,IF(Transport!$H$4="Education",Data!AQ1129,IF(Transport!$H$4="Mixed-use Building",AB1132,Data!Z1129)))</f>
        <v>0</v>
      </c>
      <c r="J1128">
        <f>IF(Transport!$H$4="Multi-unit Residential",Data!J1129,IF(Transport!$H$4="Education",Data!AR1129,IF(Transport!$H$4="Mixed-use Building",AC1132,Data!AA1129)))</f>
        <v>0</v>
      </c>
      <c r="K1128">
        <f>IF(Transport!$H$4="Multi-unit Residential",Data!K1129,IF(Transport!$H$4="Education",Data!AS1129,IF(Transport!$H$4="Mixed-use Building",AD1132,Data!AB1129)))</f>
        <v>0</v>
      </c>
      <c r="L1128">
        <f>IF(Transport!$H$4="Multi-unit Residential",Data!L1129,IF(Transport!$H$4="Education",Data!AT1129,IF(Transport!$H$4="Mixed-use Building",AE1132,Data!AC1129)))</f>
        <v>0</v>
      </c>
      <c r="M1128">
        <f>IF(Transport!$H$4="Multi-unit Residential",Data!M1129,IF(Transport!$H$4="Education",Data!AU1129,IF(Transport!$H$4="Mixed-use Building",AF1132,Data!AD1129)))</f>
        <v>0.02</v>
      </c>
      <c r="N1128" t="str">
        <f>IF(Transport!$H$4="Multi-unit Residential",Data!N1129,IF(Transport!$H$4="Education",Data!AV1129,IF(Transport!$H$4="Mixed-use Building",AG1132,Data!AE1129)))</f>
        <v>?</v>
      </c>
      <c r="O1128">
        <f>IF(Transport!$H$4="Multi-unit Residential",Data!O1129,IF(Transport!$H$4="Education",Data!AW1129,IF(Transport!$H$4="Mixed-use Building",AH1132,Data!AF1129)))</f>
        <v>176.89173049999999</v>
      </c>
      <c r="P1128">
        <f>IF(Transport!$H$4="Multi-unit Residential",Data!P1129,IF(Transport!$H$4="Education",Data!AX1129,IF(Transport!$H$4="Mixed-use Building",AI1132,Data!AG1129)))</f>
        <v>-39.516362610000002</v>
      </c>
    </row>
    <row r="1129" spans="1:16" x14ac:dyDescent="0.55000000000000004">
      <c r="A1129">
        <f>IF(Transport!$H$4="Multi-unit Residential",Data!A1130,IF(Transport!$H$4="Education",Data!AI1130,IF(Transport!$H$4="Mixed-use Building",T1133,Data!R1130)))</f>
        <v>215200</v>
      </c>
      <c r="B1129" t="str">
        <f>IF(Transport!$H$4="Multi-unit Residential",Data!B1130,IF(Transport!$H$4="Education",Data!AJ1130,IF(Transport!$H$4="Mixed-use Building",U1133,Data!S1130)))</f>
        <v>McLean Park</v>
      </c>
      <c r="C1129" t="str">
        <f>IF(Transport!$H$4="Multi-unit Residential",Data!C1130,IF(Transport!$H$4="Education",Data!AK1130,IF(Transport!$H$4="Mixed-use Building",V1133,Data!T1130)))</f>
        <v>New Zealand</v>
      </c>
      <c r="D1129">
        <f>IF(Transport!$H$4="Multi-unit Residential",Data!D1130,IF(Transport!$H$4="Education",Data!AL1130,IF(Transport!$H$4="Mixed-use Building",W1133,Data!U1130)))</f>
        <v>0</v>
      </c>
      <c r="E1129">
        <f>IF(Transport!$H$4="Multi-unit Residential",Data!E1130,IF(Transport!$H$4="Education",Data!AM1130,IF(Transport!$H$4="Mixed-use Building",X1133,Data!V1130)))</f>
        <v>0</v>
      </c>
      <c r="F1129">
        <f>IF(Transport!$H$4="Multi-unit Residential",Data!F1130,IF(Transport!$H$4="Education",Data!AN1130,IF(Transport!$H$4="Mixed-use Building",Y1133,Data!W1130)))</f>
        <v>0</v>
      </c>
      <c r="G1129">
        <f>IF(Transport!$H$4="Multi-unit Residential",Data!G1130,IF(Transport!$H$4="Education",Data!AO1130,IF(Transport!$H$4="Mixed-use Building",Z1133,Data!X1130)))</f>
        <v>0</v>
      </c>
      <c r="H1129">
        <f>IF(Transport!$H$4="Multi-unit Residential",Data!H1130,IF(Transport!$H$4="Education",Data!AP1130,IF(Transport!$H$4="Mixed-use Building",AA1133,Data!Y1130)))</f>
        <v>1</v>
      </c>
      <c r="I1129">
        <f>IF(Transport!$H$4="Multi-unit Residential",Data!I1130,IF(Transport!$H$4="Education",Data!AQ1130,IF(Transport!$H$4="Mixed-use Building",AB1133,Data!Z1130)))</f>
        <v>0</v>
      </c>
      <c r="J1129">
        <f>IF(Transport!$H$4="Multi-unit Residential",Data!J1130,IF(Transport!$H$4="Education",Data!AR1130,IF(Transport!$H$4="Mixed-use Building",AC1133,Data!AA1130)))</f>
        <v>0</v>
      </c>
      <c r="K1129">
        <f>IF(Transport!$H$4="Multi-unit Residential",Data!K1130,IF(Transport!$H$4="Education",Data!AS1130,IF(Transport!$H$4="Mixed-use Building",AD1133,Data!AB1130)))</f>
        <v>0</v>
      </c>
      <c r="L1129">
        <f>IF(Transport!$H$4="Multi-unit Residential",Data!L1130,IF(Transport!$H$4="Education",Data!AT1130,IF(Transport!$H$4="Mixed-use Building",AE1133,Data!AC1130)))</f>
        <v>0</v>
      </c>
      <c r="M1129">
        <f>IF(Transport!$H$4="Multi-unit Residential",Data!M1130,IF(Transport!$H$4="Education",Data!AU1130,IF(Transport!$H$4="Mixed-use Building",AF1133,Data!AD1130)))</f>
        <v>0.02</v>
      </c>
      <c r="N1129">
        <f>IF(Transport!$H$4="Multi-unit Residential",Data!N1130,IF(Transport!$H$4="Education",Data!AV1130,IF(Transport!$H$4="Mixed-use Building",AG1133,Data!AE1130)))</f>
        <v>2.8872871984727602</v>
      </c>
      <c r="O1129">
        <f>IF(Transport!$H$4="Multi-unit Residential",Data!O1130,IF(Transport!$H$4="Education",Data!AW1130,IF(Transport!$H$4="Mixed-use Building",AH1133,Data!AF1130)))</f>
        <v>176.91609489999999</v>
      </c>
      <c r="P1129">
        <f>IF(Transport!$H$4="Multi-unit Residential",Data!P1130,IF(Transport!$H$4="Education",Data!AX1130,IF(Transport!$H$4="Mixed-use Building",AI1133,Data!AG1130)))</f>
        <v>-39.508302399999998</v>
      </c>
    </row>
    <row r="1130" spans="1:16" x14ac:dyDescent="0.55000000000000004">
      <c r="A1130">
        <f>IF(Transport!$H$4="Multi-unit Residential",Data!A1131,IF(Transport!$H$4="Education",Data!AI1131,IF(Transport!$H$4="Mixed-use Building",T1134,Data!R1131)))</f>
        <v>215300</v>
      </c>
      <c r="B1130" t="str">
        <f>IF(Transport!$H$4="Multi-unit Residential",Data!B1131,IF(Transport!$H$4="Education",Data!AJ1131,IF(Transport!$H$4="Mixed-use Building",U1134,Data!S1131)))</f>
        <v>Maraenui</v>
      </c>
      <c r="C1130" t="str">
        <f>IF(Transport!$H$4="Multi-unit Residential",Data!C1131,IF(Transport!$H$4="Education",Data!AK1131,IF(Transport!$H$4="Mixed-use Building",V1134,Data!T1131)))</f>
        <v>New Zealand</v>
      </c>
      <c r="D1130">
        <f>IF(Transport!$H$4="Multi-unit Residential",Data!D1131,IF(Transport!$H$4="Education",Data!AL1131,IF(Transport!$H$4="Mixed-use Building",W1134,Data!U1131)))</f>
        <v>0</v>
      </c>
      <c r="E1130">
        <f>IF(Transport!$H$4="Multi-unit Residential",Data!E1131,IF(Transport!$H$4="Education",Data!AM1131,IF(Transport!$H$4="Mixed-use Building",X1134,Data!V1131)))</f>
        <v>0</v>
      </c>
      <c r="F1130">
        <f>IF(Transport!$H$4="Multi-unit Residential",Data!F1131,IF(Transport!$H$4="Education",Data!AN1131,IF(Transport!$H$4="Mixed-use Building",Y1134,Data!W1131)))</f>
        <v>0</v>
      </c>
      <c r="G1130">
        <f>IF(Transport!$H$4="Multi-unit Residential",Data!G1131,IF(Transport!$H$4="Education",Data!AO1131,IF(Transport!$H$4="Mixed-use Building",Z1134,Data!X1131)))</f>
        <v>0</v>
      </c>
      <c r="H1130">
        <f>IF(Transport!$H$4="Multi-unit Residential",Data!H1131,IF(Transport!$H$4="Education",Data!AP1131,IF(Transport!$H$4="Mixed-use Building",AA1134,Data!Y1131)))</f>
        <v>0.71</v>
      </c>
      <c r="I1130">
        <f>IF(Transport!$H$4="Multi-unit Residential",Data!I1131,IF(Transport!$H$4="Education",Data!AQ1131,IF(Transport!$H$4="Mixed-use Building",AB1134,Data!Z1131)))</f>
        <v>0</v>
      </c>
      <c r="J1130">
        <f>IF(Transport!$H$4="Multi-unit Residential",Data!J1131,IF(Transport!$H$4="Education",Data!AR1131,IF(Transport!$H$4="Mixed-use Building",AC1134,Data!AA1131)))</f>
        <v>0</v>
      </c>
      <c r="K1130">
        <f>IF(Transport!$H$4="Multi-unit Residential",Data!K1131,IF(Transport!$H$4="Education",Data!AS1131,IF(Transport!$H$4="Mixed-use Building",AD1134,Data!AB1131)))</f>
        <v>0</v>
      </c>
      <c r="L1130">
        <f>IF(Transport!$H$4="Multi-unit Residential",Data!L1131,IF(Transport!$H$4="Education",Data!AT1131,IF(Transport!$H$4="Mixed-use Building",AE1134,Data!AC1131)))</f>
        <v>0.28999999999999998</v>
      </c>
      <c r="M1130">
        <f>IF(Transport!$H$4="Multi-unit Residential",Data!M1131,IF(Transport!$H$4="Education",Data!AU1131,IF(Transport!$H$4="Mixed-use Building",AF1134,Data!AD1131)))</f>
        <v>0.02</v>
      </c>
      <c r="N1130">
        <f>IF(Transport!$H$4="Multi-unit Residential",Data!N1131,IF(Transport!$H$4="Education",Data!AV1131,IF(Transport!$H$4="Mixed-use Building",AG1134,Data!AE1131)))</f>
        <v>0.52710876568209697</v>
      </c>
      <c r="O1130">
        <f>IF(Transport!$H$4="Multi-unit Residential",Data!O1131,IF(Transport!$H$4="Education",Data!AW1131,IF(Transport!$H$4="Mixed-use Building",AH1134,Data!AF1131)))</f>
        <v>176.90367749999999</v>
      </c>
      <c r="P1130">
        <f>IF(Transport!$H$4="Multi-unit Residential",Data!P1131,IF(Transport!$H$4="Education",Data!AX1131,IF(Transport!$H$4="Mixed-use Building",AI1134,Data!AG1131)))</f>
        <v>-39.515772239999997</v>
      </c>
    </row>
    <row r="1131" spans="1:16" x14ac:dyDescent="0.55000000000000004">
      <c r="A1131">
        <f>IF(Transport!$H$4="Multi-unit Residential",Data!A1132,IF(Transport!$H$4="Education",Data!AI1132,IF(Transport!$H$4="Mixed-use Building",T1135,Data!R1132)))</f>
        <v>215400</v>
      </c>
      <c r="B1131" t="str">
        <f>IF(Transport!$H$4="Multi-unit Residential",Data!B1132,IF(Transport!$H$4="Education",Data!AJ1132,IF(Transport!$H$4="Mixed-use Building",U1135,Data!S1132)))</f>
        <v>Meeanee-Awatoto</v>
      </c>
      <c r="C1131" t="str">
        <f>IF(Transport!$H$4="Multi-unit Residential",Data!C1132,IF(Transport!$H$4="Education",Data!AK1132,IF(Transport!$H$4="Mixed-use Building",V1135,Data!T1132)))</f>
        <v>New Zealand</v>
      </c>
      <c r="D1131">
        <f>IF(Transport!$H$4="Multi-unit Residential",Data!D1132,IF(Transport!$H$4="Education",Data!AL1132,IF(Transport!$H$4="Mixed-use Building",W1135,Data!U1132)))</f>
        <v>0</v>
      </c>
      <c r="E1131">
        <f>IF(Transport!$H$4="Multi-unit Residential",Data!E1132,IF(Transport!$H$4="Education",Data!AM1132,IF(Transport!$H$4="Mixed-use Building",X1135,Data!V1132)))</f>
        <v>0</v>
      </c>
      <c r="F1131">
        <f>IF(Transport!$H$4="Multi-unit Residential",Data!F1132,IF(Transport!$H$4="Education",Data!AN1132,IF(Transport!$H$4="Mixed-use Building",Y1135,Data!W1132)))</f>
        <v>0</v>
      </c>
      <c r="G1131">
        <f>IF(Transport!$H$4="Multi-unit Residential",Data!G1132,IF(Transport!$H$4="Education",Data!AO1132,IF(Transport!$H$4="Mixed-use Building",Z1135,Data!X1132)))</f>
        <v>0</v>
      </c>
      <c r="H1131">
        <f>IF(Transport!$H$4="Multi-unit Residential",Data!H1132,IF(Transport!$H$4="Education",Data!AP1132,IF(Transport!$H$4="Mixed-use Building",AA1135,Data!Y1132)))</f>
        <v>0.95</v>
      </c>
      <c r="I1131">
        <f>IF(Transport!$H$4="Multi-unit Residential",Data!I1132,IF(Transport!$H$4="Education",Data!AQ1132,IF(Transport!$H$4="Mixed-use Building",AB1135,Data!Z1132)))</f>
        <v>0.02</v>
      </c>
      <c r="J1131">
        <f>IF(Transport!$H$4="Multi-unit Residential",Data!J1132,IF(Transport!$H$4="Education",Data!AR1132,IF(Transport!$H$4="Mixed-use Building",AC1135,Data!AA1132)))</f>
        <v>0</v>
      </c>
      <c r="K1131">
        <f>IF(Transport!$H$4="Multi-unit Residential",Data!K1132,IF(Transport!$H$4="Education",Data!AS1132,IF(Transport!$H$4="Mixed-use Building",AD1135,Data!AB1132)))</f>
        <v>0</v>
      </c>
      <c r="L1131">
        <f>IF(Transport!$H$4="Multi-unit Residential",Data!L1132,IF(Transport!$H$4="Education",Data!AT1132,IF(Transport!$H$4="Mixed-use Building",AE1135,Data!AC1132)))</f>
        <v>0.03</v>
      </c>
      <c r="M1131">
        <f>IF(Transport!$H$4="Multi-unit Residential",Data!M1132,IF(Transport!$H$4="Education",Data!AU1132,IF(Transport!$H$4="Mixed-use Building",AF1135,Data!AD1132)))</f>
        <v>0.02</v>
      </c>
      <c r="N1131">
        <f>IF(Transport!$H$4="Multi-unit Residential",Data!N1132,IF(Transport!$H$4="Education",Data!AV1132,IF(Transport!$H$4="Mixed-use Building",AG1135,Data!AE1132)))</f>
        <v>3.87421905962205</v>
      </c>
      <c r="O1131">
        <f>IF(Transport!$H$4="Multi-unit Residential",Data!O1132,IF(Transport!$H$4="Education",Data!AW1132,IF(Transport!$H$4="Mixed-use Building",AH1135,Data!AF1132)))</f>
        <v>176.89304139999999</v>
      </c>
      <c r="P1131">
        <f>IF(Transport!$H$4="Multi-unit Residential",Data!P1132,IF(Transport!$H$4="Education",Data!AX1132,IF(Transport!$H$4="Mixed-use Building",AI1135,Data!AG1132)))</f>
        <v>-39.544115689999998</v>
      </c>
    </row>
    <row r="1132" spans="1:16" x14ac:dyDescent="0.55000000000000004">
      <c r="A1132">
        <f>IF(Transport!$H$4="Multi-unit Residential",Data!A1133,IF(Transport!$H$4="Education",Data!AI1133,IF(Transport!$H$4="Mixed-use Building",T1136,Data!R1133)))</f>
        <v>215500</v>
      </c>
      <c r="B1132" t="str">
        <f>IF(Transport!$H$4="Multi-unit Residential",Data!B1133,IF(Transport!$H$4="Education",Data!AJ1133,IF(Transport!$H$4="Mixed-use Building",U1136,Data!S1133)))</f>
        <v>Mangaonuku</v>
      </c>
      <c r="C1132" t="str">
        <f>IF(Transport!$H$4="Multi-unit Residential",Data!C1133,IF(Transport!$H$4="Education",Data!AK1133,IF(Transport!$H$4="Mixed-use Building",V1136,Data!T1133)))</f>
        <v>New Zealand</v>
      </c>
      <c r="D1132">
        <f>IF(Transport!$H$4="Multi-unit Residential",Data!D1133,IF(Transport!$H$4="Education",Data!AL1133,IF(Transport!$H$4="Mixed-use Building",W1136,Data!U1133)))</f>
        <v>0</v>
      </c>
      <c r="E1132">
        <f>IF(Transport!$H$4="Multi-unit Residential",Data!E1133,IF(Transport!$H$4="Education",Data!AM1133,IF(Transport!$H$4="Mixed-use Building",X1136,Data!V1133)))</f>
        <v>0</v>
      </c>
      <c r="F1132">
        <f>IF(Transport!$H$4="Multi-unit Residential",Data!F1133,IF(Transport!$H$4="Education",Data!AN1133,IF(Transport!$H$4="Mixed-use Building",Y1136,Data!W1133)))</f>
        <v>0</v>
      </c>
      <c r="G1132">
        <f>IF(Transport!$H$4="Multi-unit Residential",Data!G1133,IF(Transport!$H$4="Education",Data!AO1133,IF(Transport!$H$4="Mixed-use Building",Z1136,Data!X1133)))</f>
        <v>0</v>
      </c>
      <c r="H1132">
        <f>IF(Transport!$H$4="Multi-unit Residential",Data!H1133,IF(Transport!$H$4="Education",Data!AP1133,IF(Transport!$H$4="Mixed-use Building",AA1136,Data!Y1133)))</f>
        <v>0.88</v>
      </c>
      <c r="I1132">
        <f>IF(Transport!$H$4="Multi-unit Residential",Data!I1133,IF(Transport!$H$4="Education",Data!AQ1133,IF(Transport!$H$4="Mixed-use Building",AB1136,Data!Z1133)))</f>
        <v>0</v>
      </c>
      <c r="J1132">
        <f>IF(Transport!$H$4="Multi-unit Residential",Data!J1133,IF(Transport!$H$4="Education",Data!AR1133,IF(Transport!$H$4="Mixed-use Building",AC1136,Data!AA1133)))</f>
        <v>0</v>
      </c>
      <c r="K1132">
        <f>IF(Transport!$H$4="Multi-unit Residential",Data!K1133,IF(Transport!$H$4="Education",Data!AS1133,IF(Transport!$H$4="Mixed-use Building",AD1136,Data!AB1133)))</f>
        <v>0</v>
      </c>
      <c r="L1132">
        <f>IF(Transport!$H$4="Multi-unit Residential",Data!L1133,IF(Transport!$H$4="Education",Data!AT1133,IF(Transport!$H$4="Mixed-use Building",AE1136,Data!AC1133)))</f>
        <v>0.12</v>
      </c>
      <c r="M1132">
        <f>IF(Transport!$H$4="Multi-unit Residential",Data!M1133,IF(Transport!$H$4="Education",Data!AU1133,IF(Transport!$H$4="Mixed-use Building",AF1136,Data!AD1133)))</f>
        <v>0.02</v>
      </c>
      <c r="N1132">
        <f>IF(Transport!$H$4="Multi-unit Residential",Data!N1133,IF(Transport!$H$4="Education",Data!AV1133,IF(Transport!$H$4="Mixed-use Building",AG1136,Data!AE1133)))</f>
        <v>10.5259708332707</v>
      </c>
      <c r="O1132">
        <f>IF(Transport!$H$4="Multi-unit Residential",Data!O1133,IF(Transport!$H$4="Education",Data!AW1133,IF(Transport!$H$4="Mixed-use Building",AH1136,Data!AF1133)))</f>
        <v>176.41709259999999</v>
      </c>
      <c r="P1132">
        <f>IF(Transport!$H$4="Multi-unit Residential",Data!P1133,IF(Transport!$H$4="Education",Data!AX1133,IF(Transport!$H$4="Mixed-use Building",AI1136,Data!AG1133)))</f>
        <v>-39.80378374</v>
      </c>
    </row>
    <row r="1133" spans="1:16" x14ac:dyDescent="0.55000000000000004">
      <c r="A1133">
        <f>IF(Transport!$H$4="Multi-unit Residential",Data!A1134,IF(Transport!$H$4="Education",Data!AI1134,IF(Transport!$H$4="Mixed-use Building",T1137,Data!R1134)))</f>
        <v>215600</v>
      </c>
      <c r="B1133" t="str">
        <f>IF(Transport!$H$4="Multi-unit Residential",Data!B1134,IF(Transport!$H$4="Education",Data!AJ1134,IF(Transport!$H$4="Mixed-use Building",U1137,Data!S1134)))</f>
        <v>Makaretu</v>
      </c>
      <c r="C1133" t="str">
        <f>IF(Transport!$H$4="Multi-unit Residential",Data!C1134,IF(Transport!$H$4="Education",Data!AK1134,IF(Transport!$H$4="Mixed-use Building",V1137,Data!T1134)))</f>
        <v>New Zealand</v>
      </c>
      <c r="D1133">
        <f>IF(Transport!$H$4="Multi-unit Residential",Data!D1134,IF(Transport!$H$4="Education",Data!AL1134,IF(Transport!$H$4="Mixed-use Building",W1137,Data!U1134)))</f>
        <v>0</v>
      </c>
      <c r="E1133">
        <f>IF(Transport!$H$4="Multi-unit Residential",Data!E1134,IF(Transport!$H$4="Education",Data!AM1134,IF(Transport!$H$4="Mixed-use Building",X1137,Data!V1134)))</f>
        <v>0</v>
      </c>
      <c r="F1133">
        <f>IF(Transport!$H$4="Multi-unit Residential",Data!F1134,IF(Transport!$H$4="Education",Data!AN1134,IF(Transport!$H$4="Mixed-use Building",Y1137,Data!W1134)))</f>
        <v>0</v>
      </c>
      <c r="G1133">
        <f>IF(Transport!$H$4="Multi-unit Residential",Data!G1134,IF(Transport!$H$4="Education",Data!AO1134,IF(Transport!$H$4="Mixed-use Building",Z1137,Data!X1134)))</f>
        <v>0</v>
      </c>
      <c r="H1133">
        <f>IF(Transport!$H$4="Multi-unit Residential",Data!H1134,IF(Transport!$H$4="Education",Data!AP1134,IF(Transport!$H$4="Mixed-use Building",AA1137,Data!Y1134)))</f>
        <v>0.88</v>
      </c>
      <c r="I1133">
        <f>IF(Transport!$H$4="Multi-unit Residential",Data!I1134,IF(Transport!$H$4="Education",Data!AQ1134,IF(Transport!$H$4="Mixed-use Building",AB1137,Data!Z1134)))</f>
        <v>7.0000000000000007E-2</v>
      </c>
      <c r="J1133">
        <f>IF(Transport!$H$4="Multi-unit Residential",Data!J1134,IF(Transport!$H$4="Education",Data!AR1134,IF(Transport!$H$4="Mixed-use Building",AC1137,Data!AA1134)))</f>
        <v>0</v>
      </c>
      <c r="K1133">
        <f>IF(Transport!$H$4="Multi-unit Residential",Data!K1134,IF(Transport!$H$4="Education",Data!AS1134,IF(Transport!$H$4="Mixed-use Building",AD1137,Data!AB1134)))</f>
        <v>0.01</v>
      </c>
      <c r="L1133">
        <f>IF(Transport!$H$4="Multi-unit Residential",Data!L1134,IF(Transport!$H$4="Education",Data!AT1134,IF(Transport!$H$4="Mixed-use Building",AE1137,Data!AC1134)))</f>
        <v>0.04</v>
      </c>
      <c r="M1133">
        <f>IF(Transport!$H$4="Multi-unit Residential",Data!M1134,IF(Transport!$H$4="Education",Data!AU1134,IF(Transport!$H$4="Mixed-use Building",AF1137,Data!AD1134)))</f>
        <v>0.02</v>
      </c>
      <c r="N1133">
        <f>IF(Transport!$H$4="Multi-unit Residential",Data!N1134,IF(Transport!$H$4="Education",Data!AV1134,IF(Transport!$H$4="Mixed-use Building",AG1137,Data!AE1134)))</f>
        <v>16.420777162634899</v>
      </c>
      <c r="O1133">
        <f>IF(Transport!$H$4="Multi-unit Residential",Data!O1134,IF(Transport!$H$4="Education",Data!AW1134,IF(Transport!$H$4="Mixed-use Building",AH1137,Data!AF1134)))</f>
        <v>176.31273139999999</v>
      </c>
      <c r="P1133">
        <f>IF(Transport!$H$4="Multi-unit Residential",Data!P1134,IF(Transport!$H$4="Education",Data!AX1134,IF(Transport!$H$4="Mixed-use Building",AI1137,Data!AG1134)))</f>
        <v>-39.941608719999998</v>
      </c>
    </row>
    <row r="1134" spans="1:16" x14ac:dyDescent="0.55000000000000004">
      <c r="A1134">
        <f>IF(Transport!$H$4="Multi-unit Residential",Data!A1135,IF(Transport!$H$4="Education",Data!AI1135,IF(Transport!$H$4="Mixed-use Building",T1138,Data!R1135)))</f>
        <v>215700</v>
      </c>
      <c r="B1134" t="str">
        <f>IF(Transport!$H$4="Multi-unit Residential",Data!B1135,IF(Transport!$H$4="Education",Data!AJ1135,IF(Transport!$H$4="Mixed-use Building",U1138,Data!S1135)))</f>
        <v>Waipawa</v>
      </c>
      <c r="C1134" t="str">
        <f>IF(Transport!$H$4="Multi-unit Residential",Data!C1135,IF(Transport!$H$4="Education",Data!AK1135,IF(Transport!$H$4="Mixed-use Building",V1138,Data!T1135)))</f>
        <v>New Zealand</v>
      </c>
      <c r="D1134">
        <f>IF(Transport!$H$4="Multi-unit Residential",Data!D1135,IF(Transport!$H$4="Education",Data!AL1135,IF(Transport!$H$4="Mixed-use Building",W1138,Data!U1135)))</f>
        <v>0</v>
      </c>
      <c r="E1134">
        <f>IF(Transport!$H$4="Multi-unit Residential",Data!E1135,IF(Transport!$H$4="Education",Data!AM1135,IF(Transport!$H$4="Mixed-use Building",X1138,Data!V1135)))</f>
        <v>0</v>
      </c>
      <c r="F1134">
        <f>IF(Transport!$H$4="Multi-unit Residential",Data!F1135,IF(Transport!$H$4="Education",Data!AN1135,IF(Transport!$H$4="Mixed-use Building",Y1138,Data!W1135)))</f>
        <v>0</v>
      </c>
      <c r="G1134">
        <f>IF(Transport!$H$4="Multi-unit Residential",Data!G1135,IF(Transport!$H$4="Education",Data!AO1135,IF(Transport!$H$4="Mixed-use Building",Z1138,Data!X1135)))</f>
        <v>0</v>
      </c>
      <c r="H1134">
        <f>IF(Transport!$H$4="Multi-unit Residential",Data!H1135,IF(Transport!$H$4="Education",Data!AP1135,IF(Transport!$H$4="Mixed-use Building",AA1138,Data!Y1135)))</f>
        <v>0.94</v>
      </c>
      <c r="I1134">
        <f>IF(Transport!$H$4="Multi-unit Residential",Data!I1135,IF(Transport!$H$4="Education",Data!AQ1135,IF(Transport!$H$4="Mixed-use Building",AB1138,Data!Z1135)))</f>
        <v>0</v>
      </c>
      <c r="J1134">
        <f>IF(Transport!$H$4="Multi-unit Residential",Data!J1135,IF(Transport!$H$4="Education",Data!AR1135,IF(Transport!$H$4="Mixed-use Building",AC1138,Data!AA1135)))</f>
        <v>0</v>
      </c>
      <c r="K1134">
        <f>IF(Transport!$H$4="Multi-unit Residential",Data!K1135,IF(Transport!$H$4="Education",Data!AS1135,IF(Transport!$H$4="Mixed-use Building",AD1138,Data!AB1135)))</f>
        <v>0</v>
      </c>
      <c r="L1134">
        <f>IF(Transport!$H$4="Multi-unit Residential",Data!L1135,IF(Transport!$H$4="Education",Data!AT1135,IF(Transport!$H$4="Mixed-use Building",AE1138,Data!AC1135)))</f>
        <v>0.06</v>
      </c>
      <c r="M1134">
        <f>IF(Transport!$H$4="Multi-unit Residential",Data!M1135,IF(Transport!$H$4="Education",Data!AU1135,IF(Transport!$H$4="Mixed-use Building",AF1138,Data!AD1135)))</f>
        <v>0.02</v>
      </c>
      <c r="N1134">
        <f>IF(Transport!$H$4="Multi-unit Residential",Data!N1135,IF(Transport!$H$4="Education",Data!AV1135,IF(Transport!$H$4="Mixed-use Building",AG1138,Data!AE1135)))</f>
        <v>10.3897959721716</v>
      </c>
      <c r="O1134">
        <f>IF(Transport!$H$4="Multi-unit Residential",Data!O1135,IF(Transport!$H$4="Education",Data!AW1135,IF(Transport!$H$4="Mixed-use Building",AH1138,Data!AF1135)))</f>
        <v>176.59177270000001</v>
      </c>
      <c r="P1134">
        <f>IF(Transport!$H$4="Multi-unit Residential",Data!P1135,IF(Transport!$H$4="Education",Data!AX1135,IF(Transport!$H$4="Mixed-use Building",AI1138,Data!AG1135)))</f>
        <v>-39.937802009999999</v>
      </c>
    </row>
    <row r="1135" spans="1:16" x14ac:dyDescent="0.55000000000000004">
      <c r="A1135">
        <f>IF(Transport!$H$4="Multi-unit Residential",Data!A1136,IF(Transport!$H$4="Education",Data!AI1136,IF(Transport!$H$4="Mixed-use Building",T1139,Data!R1136)))</f>
        <v>215800</v>
      </c>
      <c r="B1135" t="str">
        <f>IF(Transport!$H$4="Multi-unit Residential",Data!B1136,IF(Transport!$H$4="Education",Data!AJ1136,IF(Transport!$H$4="Mixed-use Building",U1139,Data!S1136)))</f>
        <v>Waipukurau West</v>
      </c>
      <c r="C1135" t="str">
        <f>IF(Transport!$H$4="Multi-unit Residential",Data!C1136,IF(Transport!$H$4="Education",Data!AK1136,IF(Transport!$H$4="Mixed-use Building",V1139,Data!T1136)))</f>
        <v>New Zealand</v>
      </c>
      <c r="D1135">
        <f>IF(Transport!$H$4="Multi-unit Residential",Data!D1136,IF(Transport!$H$4="Education",Data!AL1136,IF(Transport!$H$4="Mixed-use Building",W1139,Data!U1136)))</f>
        <v>0</v>
      </c>
      <c r="E1135">
        <f>IF(Transport!$H$4="Multi-unit Residential",Data!E1136,IF(Transport!$H$4="Education",Data!AM1136,IF(Transport!$H$4="Mixed-use Building",X1139,Data!V1136)))</f>
        <v>0</v>
      </c>
      <c r="F1135">
        <f>IF(Transport!$H$4="Multi-unit Residential",Data!F1136,IF(Transport!$H$4="Education",Data!AN1136,IF(Transport!$H$4="Mixed-use Building",Y1139,Data!W1136)))</f>
        <v>0</v>
      </c>
      <c r="G1135">
        <f>IF(Transport!$H$4="Multi-unit Residential",Data!G1136,IF(Transport!$H$4="Education",Data!AO1136,IF(Transport!$H$4="Mixed-use Building",Z1139,Data!X1136)))</f>
        <v>0</v>
      </c>
      <c r="H1135">
        <f>IF(Transport!$H$4="Multi-unit Residential",Data!H1136,IF(Transport!$H$4="Education",Data!AP1136,IF(Transport!$H$4="Mixed-use Building",AA1139,Data!Y1136)))</f>
        <v>0.88</v>
      </c>
      <c r="I1135">
        <f>IF(Transport!$H$4="Multi-unit Residential",Data!I1136,IF(Transport!$H$4="Education",Data!AQ1136,IF(Transport!$H$4="Mixed-use Building",AB1139,Data!Z1136)))</f>
        <v>0.03</v>
      </c>
      <c r="J1135">
        <f>IF(Transport!$H$4="Multi-unit Residential",Data!J1136,IF(Transport!$H$4="Education",Data!AR1136,IF(Transport!$H$4="Mixed-use Building",AC1139,Data!AA1136)))</f>
        <v>0</v>
      </c>
      <c r="K1135">
        <f>IF(Transport!$H$4="Multi-unit Residential",Data!K1136,IF(Transport!$H$4="Education",Data!AS1136,IF(Transport!$H$4="Mixed-use Building",AD1139,Data!AB1136)))</f>
        <v>0.02</v>
      </c>
      <c r="L1135">
        <f>IF(Transport!$H$4="Multi-unit Residential",Data!L1136,IF(Transport!$H$4="Education",Data!AT1136,IF(Transport!$H$4="Mixed-use Building",AE1139,Data!AC1136)))</f>
        <v>7.0000000000000007E-2</v>
      </c>
      <c r="M1135">
        <f>IF(Transport!$H$4="Multi-unit Residential",Data!M1136,IF(Transport!$H$4="Education",Data!AU1136,IF(Transport!$H$4="Mixed-use Building",AF1139,Data!AD1136)))</f>
        <v>0.02</v>
      </c>
      <c r="N1135">
        <f>IF(Transport!$H$4="Multi-unit Residential",Data!N1136,IF(Transport!$H$4="Education",Data!AV1136,IF(Transport!$H$4="Mixed-use Building",AG1139,Data!AE1136)))</f>
        <v>9.2225692331888798</v>
      </c>
      <c r="O1135">
        <f>IF(Transport!$H$4="Multi-unit Residential",Data!O1136,IF(Transport!$H$4="Education",Data!AW1136,IF(Transport!$H$4="Mixed-use Building",AH1139,Data!AF1136)))</f>
        <v>176.54048299999999</v>
      </c>
      <c r="P1135">
        <f>IF(Transport!$H$4="Multi-unit Residential",Data!P1136,IF(Transport!$H$4="Education",Data!AX1136,IF(Transport!$H$4="Mixed-use Building",AI1139,Data!AG1136)))</f>
        <v>-39.997383640000002</v>
      </c>
    </row>
    <row r="1136" spans="1:16" x14ac:dyDescent="0.55000000000000004">
      <c r="A1136">
        <f>IF(Transport!$H$4="Multi-unit Residential",Data!A1137,IF(Transport!$H$4="Education",Data!AI1137,IF(Transport!$H$4="Mixed-use Building",T1140,Data!R1137)))</f>
        <v>215900</v>
      </c>
      <c r="B1136" t="str">
        <f>IF(Transport!$H$4="Multi-unit Residential",Data!B1137,IF(Transport!$H$4="Education",Data!AJ1137,IF(Transport!$H$4="Mixed-use Building",U1140,Data!S1137)))</f>
        <v>Mangarara</v>
      </c>
      <c r="C1136" t="str">
        <f>IF(Transport!$H$4="Multi-unit Residential",Data!C1137,IF(Transport!$H$4="Education",Data!AK1137,IF(Transport!$H$4="Mixed-use Building",V1140,Data!T1137)))</f>
        <v>New Zealand</v>
      </c>
      <c r="D1136">
        <f>IF(Transport!$H$4="Multi-unit Residential",Data!D1137,IF(Transport!$H$4="Education",Data!AL1137,IF(Transport!$H$4="Mixed-use Building",W1140,Data!U1137)))</f>
        <v>0</v>
      </c>
      <c r="E1136">
        <f>IF(Transport!$H$4="Multi-unit Residential",Data!E1137,IF(Transport!$H$4="Education",Data!AM1137,IF(Transport!$H$4="Mixed-use Building",X1140,Data!V1137)))</f>
        <v>0</v>
      </c>
      <c r="F1136">
        <f>IF(Transport!$H$4="Multi-unit Residential",Data!F1137,IF(Transport!$H$4="Education",Data!AN1137,IF(Transport!$H$4="Mixed-use Building",Y1140,Data!W1137)))</f>
        <v>0</v>
      </c>
      <c r="G1136">
        <f>IF(Transport!$H$4="Multi-unit Residential",Data!G1137,IF(Transport!$H$4="Education",Data!AO1137,IF(Transport!$H$4="Mixed-use Building",Z1140,Data!X1137)))</f>
        <v>0</v>
      </c>
      <c r="H1136">
        <f>IF(Transport!$H$4="Multi-unit Residential",Data!H1137,IF(Transport!$H$4="Education",Data!AP1137,IF(Transport!$H$4="Mixed-use Building",AA1140,Data!Y1137)))</f>
        <v>0.86</v>
      </c>
      <c r="I1136">
        <f>IF(Transport!$H$4="Multi-unit Residential",Data!I1137,IF(Transport!$H$4="Education",Data!AQ1137,IF(Transport!$H$4="Mixed-use Building",AB1140,Data!Z1137)))</f>
        <v>0.04</v>
      </c>
      <c r="J1136">
        <f>IF(Transport!$H$4="Multi-unit Residential",Data!J1137,IF(Transport!$H$4="Education",Data!AR1137,IF(Transport!$H$4="Mixed-use Building",AC1140,Data!AA1137)))</f>
        <v>0</v>
      </c>
      <c r="K1136">
        <f>IF(Transport!$H$4="Multi-unit Residential",Data!K1137,IF(Transport!$H$4="Education",Data!AS1137,IF(Transport!$H$4="Mixed-use Building",AD1140,Data!AB1137)))</f>
        <v>0</v>
      </c>
      <c r="L1136">
        <f>IF(Transport!$H$4="Multi-unit Residential",Data!L1137,IF(Transport!$H$4="Education",Data!AT1137,IF(Transport!$H$4="Mixed-use Building",AE1140,Data!AC1137)))</f>
        <v>0.1</v>
      </c>
      <c r="M1136">
        <f>IF(Transport!$H$4="Multi-unit Residential",Data!M1137,IF(Transport!$H$4="Education",Data!AU1137,IF(Transport!$H$4="Mixed-use Building",AF1140,Data!AD1137)))</f>
        <v>0.02</v>
      </c>
      <c r="N1136">
        <f>IF(Transport!$H$4="Multi-unit Residential",Data!N1137,IF(Transport!$H$4="Education",Data!AV1137,IF(Transport!$H$4="Mixed-use Building",AG1140,Data!AE1137)))</f>
        <v>7.2685989943962603</v>
      </c>
      <c r="O1136">
        <f>IF(Transport!$H$4="Multi-unit Residential",Data!O1137,IF(Transport!$H$4="Education",Data!AW1137,IF(Transport!$H$4="Mixed-use Building",AH1140,Data!AF1137)))</f>
        <v>176.76264860000001</v>
      </c>
      <c r="P1136">
        <f>IF(Transport!$H$4="Multi-unit Residential",Data!P1137,IF(Transport!$H$4="Education",Data!AX1137,IF(Transport!$H$4="Mixed-use Building",AI1140,Data!AG1137)))</f>
        <v>-39.990037170000001</v>
      </c>
    </row>
    <row r="1137" spans="1:16" x14ac:dyDescent="0.55000000000000004">
      <c r="A1137">
        <f>IF(Transport!$H$4="Multi-unit Residential",Data!A1138,IF(Transport!$H$4="Education",Data!AI1138,IF(Transport!$H$4="Mixed-use Building",T1141,Data!R1138)))</f>
        <v>216000</v>
      </c>
      <c r="B1137" t="str">
        <f>IF(Transport!$H$4="Multi-unit Residential",Data!B1138,IF(Transport!$H$4="Education",Data!AJ1138,IF(Transport!$H$4="Mixed-use Building",U1141,Data!S1138)))</f>
        <v>Waipukurau East</v>
      </c>
      <c r="C1137" t="str">
        <f>IF(Transport!$H$4="Multi-unit Residential",Data!C1138,IF(Transport!$H$4="Education",Data!AK1138,IF(Transport!$H$4="Mixed-use Building",V1141,Data!T1138)))</f>
        <v>New Zealand</v>
      </c>
      <c r="D1137">
        <f>IF(Transport!$H$4="Multi-unit Residential",Data!D1138,IF(Transport!$H$4="Education",Data!AL1138,IF(Transport!$H$4="Mixed-use Building",W1141,Data!U1138)))</f>
        <v>0</v>
      </c>
      <c r="E1137">
        <f>IF(Transport!$H$4="Multi-unit Residential",Data!E1138,IF(Transport!$H$4="Education",Data!AM1138,IF(Transport!$H$4="Mixed-use Building",X1141,Data!V1138)))</f>
        <v>0</v>
      </c>
      <c r="F1137">
        <f>IF(Transport!$H$4="Multi-unit Residential",Data!F1138,IF(Transport!$H$4="Education",Data!AN1138,IF(Transport!$H$4="Mixed-use Building",Y1141,Data!W1138)))</f>
        <v>0</v>
      </c>
      <c r="G1137">
        <f>IF(Transport!$H$4="Multi-unit Residential",Data!G1138,IF(Transport!$H$4="Education",Data!AO1138,IF(Transport!$H$4="Mixed-use Building",Z1141,Data!X1138)))</f>
        <v>0</v>
      </c>
      <c r="H1137">
        <f>IF(Transport!$H$4="Multi-unit Residential",Data!H1138,IF(Transport!$H$4="Education",Data!AP1138,IF(Transport!$H$4="Mixed-use Building",AA1141,Data!Y1138)))</f>
        <v>1</v>
      </c>
      <c r="I1137">
        <f>IF(Transport!$H$4="Multi-unit Residential",Data!I1138,IF(Transport!$H$4="Education",Data!AQ1138,IF(Transport!$H$4="Mixed-use Building",AB1141,Data!Z1138)))</f>
        <v>0</v>
      </c>
      <c r="J1137">
        <f>IF(Transport!$H$4="Multi-unit Residential",Data!J1138,IF(Transport!$H$4="Education",Data!AR1138,IF(Transport!$H$4="Mixed-use Building",AC1141,Data!AA1138)))</f>
        <v>0</v>
      </c>
      <c r="K1137">
        <f>IF(Transport!$H$4="Multi-unit Residential",Data!K1138,IF(Transport!$H$4="Education",Data!AS1138,IF(Transport!$H$4="Mixed-use Building",AD1141,Data!AB1138)))</f>
        <v>0</v>
      </c>
      <c r="L1137">
        <f>IF(Transport!$H$4="Multi-unit Residential",Data!L1138,IF(Transport!$H$4="Education",Data!AT1138,IF(Transport!$H$4="Mixed-use Building",AE1141,Data!AC1138)))</f>
        <v>0</v>
      </c>
      <c r="M1137">
        <f>IF(Transport!$H$4="Multi-unit Residential",Data!M1138,IF(Transport!$H$4="Education",Data!AU1138,IF(Transport!$H$4="Mixed-use Building",AF1141,Data!AD1138)))</f>
        <v>0.02</v>
      </c>
      <c r="N1137">
        <f>IF(Transport!$H$4="Multi-unit Residential",Data!N1138,IF(Transport!$H$4="Education",Data!AV1138,IF(Transport!$H$4="Mixed-use Building",AG1141,Data!AE1138)))</f>
        <v>8.5992990787047106</v>
      </c>
      <c r="O1137">
        <f>IF(Transport!$H$4="Multi-unit Residential",Data!O1138,IF(Transport!$H$4="Education",Data!AW1138,IF(Transport!$H$4="Mixed-use Building",AH1141,Data!AF1138)))</f>
        <v>176.56027069999999</v>
      </c>
      <c r="P1137">
        <f>IF(Transport!$H$4="Multi-unit Residential",Data!P1138,IF(Transport!$H$4="Education",Data!AX1138,IF(Transport!$H$4="Mixed-use Building",AI1141,Data!AG1138)))</f>
        <v>-40.002315459999998</v>
      </c>
    </row>
    <row r="1138" spans="1:16" x14ac:dyDescent="0.55000000000000004">
      <c r="A1138">
        <f>IF(Transport!$H$4="Multi-unit Residential",Data!A1139,IF(Transport!$H$4="Education",Data!AI1139,IF(Transport!$H$4="Mixed-use Building",T1142,Data!R1139)))</f>
        <v>216100</v>
      </c>
      <c r="B1138" t="str">
        <f>IF(Transport!$H$4="Multi-unit Residential",Data!B1139,IF(Transport!$H$4="Education",Data!AJ1139,IF(Transport!$H$4="Mixed-use Building",U1142,Data!S1139)))</f>
        <v>Taurekaitai</v>
      </c>
      <c r="C1138" t="str">
        <f>IF(Transport!$H$4="Multi-unit Residential",Data!C1139,IF(Transport!$H$4="Education",Data!AK1139,IF(Transport!$H$4="Mixed-use Building",V1142,Data!T1139)))</f>
        <v>New Zealand</v>
      </c>
      <c r="D1138">
        <f>IF(Transport!$H$4="Multi-unit Residential",Data!D1139,IF(Transport!$H$4="Education",Data!AL1139,IF(Transport!$H$4="Mixed-use Building",W1142,Data!U1139)))</f>
        <v>0</v>
      </c>
      <c r="E1138">
        <f>IF(Transport!$H$4="Multi-unit Residential",Data!E1139,IF(Transport!$H$4="Education",Data!AM1139,IF(Transport!$H$4="Mixed-use Building",X1142,Data!V1139)))</f>
        <v>0</v>
      </c>
      <c r="F1138">
        <f>IF(Transport!$H$4="Multi-unit Residential",Data!F1139,IF(Transport!$H$4="Education",Data!AN1139,IF(Transport!$H$4="Mixed-use Building",Y1142,Data!W1139)))</f>
        <v>0</v>
      </c>
      <c r="G1138">
        <f>IF(Transport!$H$4="Multi-unit Residential",Data!G1139,IF(Transport!$H$4="Education",Data!AO1139,IF(Transport!$H$4="Mixed-use Building",Z1142,Data!X1139)))</f>
        <v>0</v>
      </c>
      <c r="H1138">
        <f>IF(Transport!$H$4="Multi-unit Residential",Data!H1139,IF(Transport!$H$4="Education",Data!AP1139,IF(Transport!$H$4="Mixed-use Building",AA1142,Data!Y1139)))</f>
        <v>0.92</v>
      </c>
      <c r="I1138">
        <f>IF(Transport!$H$4="Multi-unit Residential",Data!I1139,IF(Transport!$H$4="Education",Data!AQ1139,IF(Transport!$H$4="Mixed-use Building",AB1142,Data!Z1139)))</f>
        <v>0</v>
      </c>
      <c r="J1138">
        <f>IF(Transport!$H$4="Multi-unit Residential",Data!J1139,IF(Transport!$H$4="Education",Data!AR1139,IF(Transport!$H$4="Mixed-use Building",AC1142,Data!AA1139)))</f>
        <v>0</v>
      </c>
      <c r="K1138">
        <f>IF(Transport!$H$4="Multi-unit Residential",Data!K1139,IF(Transport!$H$4="Education",Data!AS1139,IF(Transport!$H$4="Mixed-use Building",AD1142,Data!AB1139)))</f>
        <v>0</v>
      </c>
      <c r="L1138">
        <f>IF(Transport!$H$4="Multi-unit Residential",Data!L1139,IF(Transport!$H$4="Education",Data!AT1139,IF(Transport!$H$4="Mixed-use Building",AE1142,Data!AC1139)))</f>
        <v>0.08</v>
      </c>
      <c r="M1138">
        <f>IF(Transport!$H$4="Multi-unit Residential",Data!M1139,IF(Transport!$H$4="Education",Data!AU1139,IF(Transport!$H$4="Mixed-use Building",AF1142,Data!AD1139)))</f>
        <v>0.02</v>
      </c>
      <c r="N1138">
        <f>IF(Transport!$H$4="Multi-unit Residential",Data!N1139,IF(Transport!$H$4="Education",Data!AV1139,IF(Transport!$H$4="Mixed-use Building",AG1142,Data!AE1139)))</f>
        <v>10.7844401733644</v>
      </c>
      <c r="O1138">
        <f>IF(Transport!$H$4="Multi-unit Residential",Data!O1139,IF(Transport!$H$4="Education",Data!AW1139,IF(Transport!$H$4="Mixed-use Building",AH1142,Data!AF1139)))</f>
        <v>176.53337719999999</v>
      </c>
      <c r="P1138">
        <f>IF(Transport!$H$4="Multi-unit Residential",Data!P1139,IF(Transport!$H$4="Education",Data!AX1139,IF(Transport!$H$4="Mixed-use Building",AI1142,Data!AG1139)))</f>
        <v>-40.207166610000002</v>
      </c>
    </row>
    <row r="1139" spans="1:16" x14ac:dyDescent="0.55000000000000004">
      <c r="A1139">
        <f>IF(Transport!$H$4="Multi-unit Residential",Data!A1140,IF(Transport!$H$4="Education",Data!AI1140,IF(Transport!$H$4="Mixed-use Building",T1143,Data!R1140)))</f>
        <v>216200</v>
      </c>
      <c r="B1139" t="str">
        <f>IF(Transport!$H$4="Multi-unit Residential",Data!B1140,IF(Transport!$H$4="Education",Data!AJ1140,IF(Transport!$H$4="Mixed-use Building",U1143,Data!S1140)))</f>
        <v>Port Taranaki</v>
      </c>
      <c r="C1139" t="str">
        <f>IF(Transport!$H$4="Multi-unit Residential",Data!C1140,IF(Transport!$H$4="Education",Data!AK1140,IF(Transport!$H$4="Mixed-use Building",V1143,Data!T1140)))</f>
        <v>New Zealand</v>
      </c>
      <c r="D1139">
        <f>IF(Transport!$H$4="Multi-unit Residential",Data!D1140,IF(Transport!$H$4="Education",Data!AL1140,IF(Transport!$H$4="Mixed-use Building",W1143,Data!U1140)))</f>
        <v>0</v>
      </c>
      <c r="E1139">
        <f>IF(Transport!$H$4="Multi-unit Residential",Data!E1140,IF(Transport!$H$4="Education",Data!AM1140,IF(Transport!$H$4="Mixed-use Building",X1143,Data!V1140)))</f>
        <v>0</v>
      </c>
      <c r="F1139">
        <f>IF(Transport!$H$4="Multi-unit Residential",Data!F1140,IF(Transport!$H$4="Education",Data!AN1140,IF(Transport!$H$4="Mixed-use Building",Y1143,Data!W1140)))</f>
        <v>0</v>
      </c>
      <c r="G1139">
        <f>IF(Transport!$H$4="Multi-unit Residential",Data!G1140,IF(Transport!$H$4="Education",Data!AO1140,IF(Transport!$H$4="Mixed-use Building",Z1143,Data!X1140)))</f>
        <v>0</v>
      </c>
      <c r="H1139">
        <f>IF(Transport!$H$4="Multi-unit Residential",Data!H1140,IF(Transport!$H$4="Education",Data!AP1140,IF(Transport!$H$4="Mixed-use Building",AA1143,Data!Y1140)))</f>
        <v>1</v>
      </c>
      <c r="I1139">
        <f>IF(Transport!$H$4="Multi-unit Residential",Data!I1140,IF(Transport!$H$4="Education",Data!AQ1140,IF(Transport!$H$4="Mixed-use Building",AB1143,Data!Z1140)))</f>
        <v>0</v>
      </c>
      <c r="J1139">
        <f>IF(Transport!$H$4="Multi-unit Residential",Data!J1140,IF(Transport!$H$4="Education",Data!AR1140,IF(Transport!$H$4="Mixed-use Building",AC1143,Data!AA1140)))</f>
        <v>0</v>
      </c>
      <c r="K1139">
        <f>IF(Transport!$H$4="Multi-unit Residential",Data!K1140,IF(Transport!$H$4="Education",Data!AS1140,IF(Transport!$H$4="Mixed-use Building",AD1143,Data!AB1140)))</f>
        <v>0</v>
      </c>
      <c r="L1139">
        <f>IF(Transport!$H$4="Multi-unit Residential",Data!L1140,IF(Transport!$H$4="Education",Data!AT1140,IF(Transport!$H$4="Mixed-use Building",AE1143,Data!AC1140)))</f>
        <v>0</v>
      </c>
      <c r="M1139">
        <f>IF(Transport!$H$4="Multi-unit Residential",Data!M1140,IF(Transport!$H$4="Education",Data!AU1140,IF(Transport!$H$4="Mixed-use Building",AF1143,Data!AD1140)))</f>
        <v>0.02</v>
      </c>
      <c r="N1139">
        <f>IF(Transport!$H$4="Multi-unit Residential",Data!N1140,IF(Transport!$H$4="Education",Data!AV1140,IF(Transport!$H$4="Mixed-use Building",AG1143,Data!AE1140)))</f>
        <v>7.67085289118224</v>
      </c>
      <c r="O1139">
        <f>IF(Transport!$H$4="Multi-unit Residential",Data!O1140,IF(Transport!$H$4="Education",Data!AW1140,IF(Transport!$H$4="Mixed-use Building",AH1143,Data!AF1140)))</f>
        <v>174.02901679999999</v>
      </c>
      <c r="P1139">
        <f>IF(Transport!$H$4="Multi-unit Residential",Data!P1140,IF(Transport!$H$4="Education",Data!AX1140,IF(Transport!$H$4="Mixed-use Building",AI1143,Data!AG1140)))</f>
        <v>-39.06041372</v>
      </c>
    </row>
    <row r="1140" spans="1:16" x14ac:dyDescent="0.55000000000000004">
      <c r="A1140">
        <f>IF(Transport!$H$4="Multi-unit Residential",Data!A1141,IF(Transport!$H$4="Education",Data!AI1141,IF(Transport!$H$4="Mixed-use Building",T1144,Data!R1141)))</f>
        <v>216300</v>
      </c>
      <c r="B1140" t="str">
        <f>IF(Transport!$H$4="Multi-unit Residential",Data!B1141,IF(Transport!$H$4="Education",Data!AJ1141,IF(Transport!$H$4="Mixed-use Building",U1144,Data!S1141)))</f>
        <v>Spotswood</v>
      </c>
      <c r="C1140" t="str">
        <f>IF(Transport!$H$4="Multi-unit Residential",Data!C1141,IF(Transport!$H$4="Education",Data!AK1141,IF(Transport!$H$4="Mixed-use Building",V1144,Data!T1141)))</f>
        <v>New Zealand</v>
      </c>
      <c r="D1140">
        <f>IF(Transport!$H$4="Multi-unit Residential",Data!D1141,IF(Transport!$H$4="Education",Data!AL1141,IF(Transport!$H$4="Mixed-use Building",W1144,Data!U1141)))</f>
        <v>0</v>
      </c>
      <c r="E1140">
        <f>IF(Transport!$H$4="Multi-unit Residential",Data!E1141,IF(Transport!$H$4="Education",Data!AM1141,IF(Transport!$H$4="Mixed-use Building",X1144,Data!V1141)))</f>
        <v>0</v>
      </c>
      <c r="F1140">
        <f>IF(Transport!$H$4="Multi-unit Residential",Data!F1141,IF(Transport!$H$4="Education",Data!AN1141,IF(Transport!$H$4="Mixed-use Building",Y1144,Data!W1141)))</f>
        <v>0</v>
      </c>
      <c r="G1140">
        <f>IF(Transport!$H$4="Multi-unit Residential",Data!G1141,IF(Transport!$H$4="Education",Data!AO1141,IF(Transport!$H$4="Mixed-use Building",Z1144,Data!X1141)))</f>
        <v>0</v>
      </c>
      <c r="H1140">
        <f>IF(Transport!$H$4="Multi-unit Residential",Data!H1141,IF(Transport!$H$4="Education",Data!AP1141,IF(Transport!$H$4="Mixed-use Building",AA1144,Data!Y1141)))</f>
        <v>0.97</v>
      </c>
      <c r="I1140">
        <f>IF(Transport!$H$4="Multi-unit Residential",Data!I1141,IF(Transport!$H$4="Education",Data!AQ1141,IF(Transport!$H$4="Mixed-use Building",AB1144,Data!Z1141)))</f>
        <v>0</v>
      </c>
      <c r="J1140">
        <f>IF(Transport!$H$4="Multi-unit Residential",Data!J1141,IF(Transport!$H$4="Education",Data!AR1141,IF(Transport!$H$4="Mixed-use Building",AC1144,Data!AA1141)))</f>
        <v>0</v>
      </c>
      <c r="K1140">
        <f>IF(Transport!$H$4="Multi-unit Residential",Data!K1141,IF(Transport!$H$4="Education",Data!AS1141,IF(Transport!$H$4="Mixed-use Building",AD1144,Data!AB1141)))</f>
        <v>0</v>
      </c>
      <c r="L1140">
        <f>IF(Transport!$H$4="Multi-unit Residential",Data!L1141,IF(Transport!$H$4="Education",Data!AT1141,IF(Transport!$H$4="Mixed-use Building",AE1144,Data!AC1141)))</f>
        <v>0.03</v>
      </c>
      <c r="M1140">
        <f>IF(Transport!$H$4="Multi-unit Residential",Data!M1141,IF(Transport!$H$4="Education",Data!AU1141,IF(Transport!$H$4="Mixed-use Building",AF1144,Data!AD1141)))</f>
        <v>0.02</v>
      </c>
      <c r="N1140">
        <f>IF(Transport!$H$4="Multi-unit Residential",Data!N1141,IF(Transport!$H$4="Education",Data!AV1141,IF(Transport!$H$4="Mixed-use Building",AG1144,Data!AE1141)))</f>
        <v>5.12722882402515</v>
      </c>
      <c r="O1140">
        <f>IF(Transport!$H$4="Multi-unit Residential",Data!O1141,IF(Transport!$H$4="Education",Data!AW1141,IF(Transport!$H$4="Mixed-use Building",AH1144,Data!AF1141)))</f>
        <v>174.02661609999899</v>
      </c>
      <c r="P1140">
        <f>IF(Transport!$H$4="Multi-unit Residential",Data!P1141,IF(Transport!$H$4="Education",Data!AX1141,IF(Transport!$H$4="Mixed-use Building",AI1144,Data!AG1141)))</f>
        <v>-39.072640280000002</v>
      </c>
    </row>
    <row r="1141" spans="1:16" x14ac:dyDescent="0.55000000000000004">
      <c r="A1141">
        <f>IF(Transport!$H$4="Multi-unit Residential",Data!A1142,IF(Transport!$H$4="Education",Data!AI1142,IF(Transport!$H$4="Mixed-use Building",T1145,Data!R1142)))</f>
        <v>216400</v>
      </c>
      <c r="B1141" t="str">
        <f>IF(Transport!$H$4="Multi-unit Residential",Data!B1142,IF(Transport!$H$4="Education",Data!AJ1142,IF(Transport!$H$4="Mixed-use Building",U1145,Data!S1142)))</f>
        <v>Omata</v>
      </c>
      <c r="C1141" t="str">
        <f>IF(Transport!$H$4="Multi-unit Residential",Data!C1142,IF(Transport!$H$4="Education",Data!AK1142,IF(Transport!$H$4="Mixed-use Building",V1145,Data!T1142)))</f>
        <v>New Zealand</v>
      </c>
      <c r="D1141">
        <f>IF(Transport!$H$4="Multi-unit Residential",Data!D1142,IF(Transport!$H$4="Education",Data!AL1142,IF(Transport!$H$4="Mixed-use Building",W1145,Data!U1142)))</f>
        <v>0</v>
      </c>
      <c r="E1141">
        <f>IF(Transport!$H$4="Multi-unit Residential",Data!E1142,IF(Transport!$H$4="Education",Data!AM1142,IF(Transport!$H$4="Mixed-use Building",X1145,Data!V1142)))</f>
        <v>0</v>
      </c>
      <c r="F1141">
        <f>IF(Transport!$H$4="Multi-unit Residential",Data!F1142,IF(Transport!$H$4="Education",Data!AN1142,IF(Transport!$H$4="Mixed-use Building",Y1145,Data!W1142)))</f>
        <v>0</v>
      </c>
      <c r="G1141">
        <f>IF(Transport!$H$4="Multi-unit Residential",Data!G1142,IF(Transport!$H$4="Education",Data!AO1142,IF(Transport!$H$4="Mixed-use Building",Z1145,Data!X1142)))</f>
        <v>0</v>
      </c>
      <c r="H1141">
        <f>IF(Transport!$H$4="Multi-unit Residential",Data!H1142,IF(Transport!$H$4="Education",Data!AP1142,IF(Transport!$H$4="Mixed-use Building",AA1145,Data!Y1142)))</f>
        <v>1</v>
      </c>
      <c r="I1141">
        <f>IF(Transport!$H$4="Multi-unit Residential",Data!I1142,IF(Transport!$H$4="Education",Data!AQ1142,IF(Transport!$H$4="Mixed-use Building",AB1145,Data!Z1142)))</f>
        <v>0</v>
      </c>
      <c r="J1141">
        <f>IF(Transport!$H$4="Multi-unit Residential",Data!J1142,IF(Transport!$H$4="Education",Data!AR1142,IF(Transport!$H$4="Mixed-use Building",AC1145,Data!AA1142)))</f>
        <v>0</v>
      </c>
      <c r="K1141">
        <f>IF(Transport!$H$4="Multi-unit Residential",Data!K1142,IF(Transport!$H$4="Education",Data!AS1142,IF(Transport!$H$4="Mixed-use Building",AD1145,Data!AB1142)))</f>
        <v>0</v>
      </c>
      <c r="L1141">
        <f>IF(Transport!$H$4="Multi-unit Residential",Data!L1142,IF(Transport!$H$4="Education",Data!AT1142,IF(Transport!$H$4="Mixed-use Building",AE1145,Data!AC1142)))</f>
        <v>0</v>
      </c>
      <c r="M1141">
        <f>IF(Transport!$H$4="Multi-unit Residential",Data!M1142,IF(Transport!$H$4="Education",Data!AU1142,IF(Transport!$H$4="Mixed-use Building",AF1145,Data!AD1142)))</f>
        <v>0.02</v>
      </c>
      <c r="N1141">
        <f>IF(Transport!$H$4="Multi-unit Residential",Data!N1142,IF(Transport!$H$4="Education",Data!AV1142,IF(Transport!$H$4="Mixed-use Building",AG1145,Data!AE1142)))</f>
        <v>4.8999233991295803</v>
      </c>
      <c r="O1141">
        <f>IF(Transport!$H$4="Multi-unit Residential",Data!O1142,IF(Transport!$H$4="Education",Data!AW1142,IF(Transport!$H$4="Mixed-use Building",AH1145,Data!AF1142)))</f>
        <v>174.01644139999999</v>
      </c>
      <c r="P1141">
        <f>IF(Transport!$H$4="Multi-unit Residential",Data!P1142,IF(Transport!$H$4="Education",Data!AX1142,IF(Transport!$H$4="Mixed-use Building",AI1145,Data!AG1142)))</f>
        <v>-39.102294239999999</v>
      </c>
    </row>
    <row r="1142" spans="1:16" x14ac:dyDescent="0.55000000000000004">
      <c r="A1142">
        <f>IF(Transport!$H$4="Multi-unit Residential",Data!A1143,IF(Transport!$H$4="Education",Data!AI1143,IF(Transport!$H$4="Mixed-use Building",T1146,Data!R1143)))</f>
        <v>216500</v>
      </c>
      <c r="B1142" t="str">
        <f>IF(Transport!$H$4="Multi-unit Residential",Data!B1143,IF(Transport!$H$4="Education",Data!AJ1143,IF(Transport!$H$4="Mixed-use Building",U1146,Data!S1143)))</f>
        <v>Oakura</v>
      </c>
      <c r="C1142" t="str">
        <f>IF(Transport!$H$4="Multi-unit Residential",Data!C1143,IF(Transport!$H$4="Education",Data!AK1143,IF(Transport!$H$4="Mixed-use Building",V1146,Data!T1143)))</f>
        <v>New Zealand</v>
      </c>
      <c r="D1142">
        <f>IF(Transport!$H$4="Multi-unit Residential",Data!D1143,IF(Transport!$H$4="Education",Data!AL1143,IF(Transport!$H$4="Mixed-use Building",W1146,Data!U1143)))</f>
        <v>0</v>
      </c>
      <c r="E1142">
        <f>IF(Transport!$H$4="Multi-unit Residential",Data!E1143,IF(Transport!$H$4="Education",Data!AM1143,IF(Transport!$H$4="Mixed-use Building",X1146,Data!V1143)))</f>
        <v>0</v>
      </c>
      <c r="F1142">
        <f>IF(Transport!$H$4="Multi-unit Residential",Data!F1143,IF(Transport!$H$4="Education",Data!AN1143,IF(Transport!$H$4="Mixed-use Building",Y1146,Data!W1143)))</f>
        <v>0</v>
      </c>
      <c r="G1142">
        <f>IF(Transport!$H$4="Multi-unit Residential",Data!G1143,IF(Transport!$H$4="Education",Data!AO1143,IF(Transport!$H$4="Mixed-use Building",Z1146,Data!X1143)))</f>
        <v>0</v>
      </c>
      <c r="H1142">
        <f>IF(Transport!$H$4="Multi-unit Residential",Data!H1143,IF(Transport!$H$4="Education",Data!AP1143,IF(Transport!$H$4="Mixed-use Building",AA1146,Data!Y1143)))</f>
        <v>0.78</v>
      </c>
      <c r="I1142">
        <f>IF(Transport!$H$4="Multi-unit Residential",Data!I1143,IF(Transport!$H$4="Education",Data!AQ1143,IF(Transport!$H$4="Mixed-use Building",AB1146,Data!Z1143)))</f>
        <v>0</v>
      </c>
      <c r="J1142">
        <f>IF(Transport!$H$4="Multi-unit Residential",Data!J1143,IF(Transport!$H$4="Education",Data!AR1143,IF(Transport!$H$4="Mixed-use Building",AC1146,Data!AA1143)))</f>
        <v>0</v>
      </c>
      <c r="K1142">
        <f>IF(Transport!$H$4="Multi-unit Residential",Data!K1143,IF(Transport!$H$4="Education",Data!AS1143,IF(Transport!$H$4="Mixed-use Building",AD1146,Data!AB1143)))</f>
        <v>0</v>
      </c>
      <c r="L1142">
        <f>IF(Transport!$H$4="Multi-unit Residential",Data!L1143,IF(Transport!$H$4="Education",Data!AT1143,IF(Transport!$H$4="Mixed-use Building",AE1146,Data!AC1143)))</f>
        <v>0.22</v>
      </c>
      <c r="M1142">
        <f>IF(Transport!$H$4="Multi-unit Residential",Data!M1143,IF(Transport!$H$4="Education",Data!AU1143,IF(Transport!$H$4="Mixed-use Building",AF1146,Data!AD1143)))</f>
        <v>0.02</v>
      </c>
      <c r="N1142">
        <f>IF(Transport!$H$4="Multi-unit Residential",Data!N1143,IF(Transport!$H$4="Education",Data!AV1143,IF(Transport!$H$4="Mixed-use Building",AG1146,Data!AE1143)))</f>
        <v>2.9882539618261799</v>
      </c>
      <c r="O1142">
        <f>IF(Transport!$H$4="Multi-unit Residential",Data!O1143,IF(Transport!$H$4="Education",Data!AW1143,IF(Transport!$H$4="Mixed-use Building",AH1146,Data!AF1143)))</f>
        <v>173.95251289999999</v>
      </c>
      <c r="P1142">
        <f>IF(Transport!$H$4="Multi-unit Residential",Data!P1143,IF(Transport!$H$4="Education",Data!AX1143,IF(Transport!$H$4="Mixed-use Building",AI1146,Data!AG1143)))</f>
        <v>-39.11855886</v>
      </c>
    </row>
    <row r="1143" spans="1:16" x14ac:dyDescent="0.55000000000000004">
      <c r="A1143">
        <f>IF(Transport!$H$4="Multi-unit Residential",Data!A1144,IF(Transport!$H$4="Education",Data!AI1144,IF(Transport!$H$4="Mixed-use Building",T1147,Data!R1144)))</f>
        <v>216600</v>
      </c>
      <c r="B1143" t="str">
        <f>IF(Transport!$H$4="Multi-unit Residential",Data!B1144,IF(Transport!$H$4="Education",Data!AJ1144,IF(Transport!$H$4="Mixed-use Building",U1147,Data!S1144)))</f>
        <v>Moturoa</v>
      </c>
      <c r="C1143" t="str">
        <f>IF(Transport!$H$4="Multi-unit Residential",Data!C1144,IF(Transport!$H$4="Education",Data!AK1144,IF(Transport!$H$4="Mixed-use Building",V1147,Data!T1144)))</f>
        <v>New Zealand</v>
      </c>
      <c r="D1143">
        <f>IF(Transport!$H$4="Multi-unit Residential",Data!D1144,IF(Transport!$H$4="Education",Data!AL1144,IF(Transport!$H$4="Mixed-use Building",W1147,Data!U1144)))</f>
        <v>0</v>
      </c>
      <c r="E1143">
        <f>IF(Transport!$H$4="Multi-unit Residential",Data!E1144,IF(Transport!$H$4="Education",Data!AM1144,IF(Transport!$H$4="Mixed-use Building",X1147,Data!V1144)))</f>
        <v>0</v>
      </c>
      <c r="F1143">
        <f>IF(Transport!$H$4="Multi-unit Residential",Data!F1144,IF(Transport!$H$4="Education",Data!AN1144,IF(Transport!$H$4="Mixed-use Building",Y1147,Data!W1144)))</f>
        <v>0</v>
      </c>
      <c r="G1143">
        <f>IF(Transport!$H$4="Multi-unit Residential",Data!G1144,IF(Transport!$H$4="Education",Data!AO1144,IF(Transport!$H$4="Mixed-use Building",Z1147,Data!X1144)))</f>
        <v>0</v>
      </c>
      <c r="H1143">
        <f>IF(Transport!$H$4="Multi-unit Residential",Data!H1144,IF(Transport!$H$4="Education",Data!AP1144,IF(Transport!$H$4="Mixed-use Building",AA1147,Data!Y1144)))</f>
        <v>0.94</v>
      </c>
      <c r="I1143">
        <f>IF(Transport!$H$4="Multi-unit Residential",Data!I1144,IF(Transport!$H$4="Education",Data!AQ1144,IF(Transport!$H$4="Mixed-use Building",AB1147,Data!Z1144)))</f>
        <v>0</v>
      </c>
      <c r="J1143">
        <f>IF(Transport!$H$4="Multi-unit Residential",Data!J1144,IF(Transport!$H$4="Education",Data!AR1144,IF(Transport!$H$4="Mixed-use Building",AC1147,Data!AA1144)))</f>
        <v>0</v>
      </c>
      <c r="K1143">
        <f>IF(Transport!$H$4="Multi-unit Residential",Data!K1144,IF(Transport!$H$4="Education",Data!AS1144,IF(Transport!$H$4="Mixed-use Building",AD1147,Data!AB1144)))</f>
        <v>0</v>
      </c>
      <c r="L1143">
        <f>IF(Transport!$H$4="Multi-unit Residential",Data!L1144,IF(Transport!$H$4="Education",Data!AT1144,IF(Transport!$H$4="Mixed-use Building",AE1147,Data!AC1144)))</f>
        <v>0.06</v>
      </c>
      <c r="M1143">
        <f>IF(Transport!$H$4="Multi-unit Residential",Data!M1144,IF(Transport!$H$4="Education",Data!AU1144,IF(Transport!$H$4="Mixed-use Building",AF1147,Data!AD1144)))</f>
        <v>0.02</v>
      </c>
      <c r="N1143">
        <f>IF(Transport!$H$4="Multi-unit Residential",Data!N1144,IF(Transport!$H$4="Education",Data!AV1144,IF(Transport!$H$4="Mixed-use Building",AG1147,Data!AE1144)))</f>
        <v>4.7971573449190297</v>
      </c>
      <c r="O1143">
        <f>IF(Transport!$H$4="Multi-unit Residential",Data!O1144,IF(Transport!$H$4="Education",Data!AW1144,IF(Transport!$H$4="Mixed-use Building",AH1147,Data!AF1144)))</f>
        <v>174.04833640000001</v>
      </c>
      <c r="P1143">
        <f>IF(Transport!$H$4="Multi-unit Residential",Data!P1144,IF(Transport!$H$4="Education",Data!AX1144,IF(Transport!$H$4="Mixed-use Building",AI1147,Data!AG1144)))</f>
        <v>-39.062704680000003</v>
      </c>
    </row>
    <row r="1144" spans="1:16" x14ac:dyDescent="0.55000000000000004">
      <c r="A1144">
        <f>IF(Transport!$H$4="Multi-unit Residential",Data!A1145,IF(Transport!$H$4="Education",Data!AI1145,IF(Transport!$H$4="Mixed-use Building",T1148,Data!R1145)))</f>
        <v>216700</v>
      </c>
      <c r="B1144" t="str">
        <f>IF(Transport!$H$4="Multi-unit Residential",Data!B1145,IF(Transport!$H$4="Education",Data!AJ1145,IF(Transport!$H$4="Mixed-use Building",U1148,Data!S1145)))</f>
        <v>Kaitake</v>
      </c>
      <c r="C1144" t="str">
        <f>IF(Transport!$H$4="Multi-unit Residential",Data!C1145,IF(Transport!$H$4="Education",Data!AK1145,IF(Transport!$H$4="Mixed-use Building",V1148,Data!T1145)))</f>
        <v>New Zealand</v>
      </c>
      <c r="D1144">
        <f>IF(Transport!$H$4="Multi-unit Residential",Data!D1145,IF(Transport!$H$4="Education",Data!AL1145,IF(Transport!$H$4="Mixed-use Building",W1148,Data!U1145)))</f>
        <v>0</v>
      </c>
      <c r="E1144">
        <f>IF(Transport!$H$4="Multi-unit Residential",Data!E1145,IF(Transport!$H$4="Education",Data!AM1145,IF(Transport!$H$4="Mixed-use Building",X1148,Data!V1145)))</f>
        <v>0</v>
      </c>
      <c r="F1144">
        <f>IF(Transport!$H$4="Multi-unit Residential",Data!F1145,IF(Transport!$H$4="Education",Data!AN1145,IF(Transport!$H$4="Mixed-use Building",Y1148,Data!W1145)))</f>
        <v>0</v>
      </c>
      <c r="G1144">
        <f>IF(Transport!$H$4="Multi-unit Residential",Data!G1145,IF(Transport!$H$4="Education",Data!AO1145,IF(Transport!$H$4="Mixed-use Building",Z1148,Data!X1145)))</f>
        <v>0</v>
      </c>
      <c r="H1144">
        <f>IF(Transport!$H$4="Multi-unit Residential",Data!H1145,IF(Transport!$H$4="Education",Data!AP1145,IF(Transport!$H$4="Mixed-use Building",AA1148,Data!Y1145)))</f>
        <v>0.78</v>
      </c>
      <c r="I1144">
        <f>IF(Transport!$H$4="Multi-unit Residential",Data!I1145,IF(Transport!$H$4="Education",Data!AQ1145,IF(Transport!$H$4="Mixed-use Building",AB1148,Data!Z1145)))</f>
        <v>0</v>
      </c>
      <c r="J1144">
        <f>IF(Transport!$H$4="Multi-unit Residential",Data!J1145,IF(Transport!$H$4="Education",Data!AR1145,IF(Transport!$H$4="Mixed-use Building",AC1148,Data!AA1145)))</f>
        <v>0</v>
      </c>
      <c r="K1144">
        <f>IF(Transport!$H$4="Multi-unit Residential",Data!K1145,IF(Transport!$H$4="Education",Data!AS1145,IF(Transport!$H$4="Mixed-use Building",AD1148,Data!AB1145)))</f>
        <v>0</v>
      </c>
      <c r="L1144">
        <f>IF(Transport!$H$4="Multi-unit Residential",Data!L1145,IF(Transport!$H$4="Education",Data!AT1145,IF(Transport!$H$4="Mixed-use Building",AE1148,Data!AC1145)))</f>
        <v>0.22</v>
      </c>
      <c r="M1144">
        <f>IF(Transport!$H$4="Multi-unit Residential",Data!M1145,IF(Transport!$H$4="Education",Data!AU1145,IF(Transport!$H$4="Mixed-use Building",AF1148,Data!AD1145)))</f>
        <v>0.02</v>
      </c>
      <c r="N1144">
        <f>IF(Transport!$H$4="Multi-unit Residential",Data!N1145,IF(Transport!$H$4="Education",Data!AV1145,IF(Transport!$H$4="Mixed-use Building",AG1148,Data!AE1145)))</f>
        <v>1.9877302221645401</v>
      </c>
      <c r="O1144">
        <f>IF(Transport!$H$4="Multi-unit Residential",Data!O1145,IF(Transport!$H$4="Education",Data!AW1145,IF(Transport!$H$4="Mixed-use Building",AH1148,Data!AF1145)))</f>
        <v>173.9421888</v>
      </c>
      <c r="P1144">
        <f>IF(Transport!$H$4="Multi-unit Residential",Data!P1145,IF(Transport!$H$4="Education",Data!AX1145,IF(Transport!$H$4="Mixed-use Building",AI1148,Data!AG1145)))</f>
        <v>-39.193187610000003</v>
      </c>
    </row>
    <row r="1145" spans="1:16" x14ac:dyDescent="0.55000000000000004">
      <c r="A1145">
        <f>IF(Transport!$H$4="Multi-unit Residential",Data!A1146,IF(Transport!$H$4="Education",Data!AI1146,IF(Transport!$H$4="Mixed-use Building",T1149,Data!R1146)))</f>
        <v>216800</v>
      </c>
      <c r="B1145" t="str">
        <f>IF(Transport!$H$4="Multi-unit Residential",Data!B1146,IF(Transport!$H$4="Education",Data!AJ1146,IF(Transport!$H$4="Mixed-use Building",U1149,Data!S1146)))</f>
        <v>Blagdon-Lynmouth</v>
      </c>
      <c r="C1145" t="str">
        <f>IF(Transport!$H$4="Multi-unit Residential",Data!C1146,IF(Transport!$H$4="Education",Data!AK1146,IF(Transport!$H$4="Mixed-use Building",V1149,Data!T1146)))</f>
        <v>New Zealand</v>
      </c>
      <c r="D1145">
        <f>IF(Transport!$H$4="Multi-unit Residential",Data!D1146,IF(Transport!$H$4="Education",Data!AL1146,IF(Transport!$H$4="Mixed-use Building",W1149,Data!U1146)))</f>
        <v>0</v>
      </c>
      <c r="E1145">
        <f>IF(Transport!$H$4="Multi-unit Residential",Data!E1146,IF(Transport!$H$4="Education",Data!AM1146,IF(Transport!$H$4="Mixed-use Building",X1149,Data!V1146)))</f>
        <v>0</v>
      </c>
      <c r="F1145">
        <f>IF(Transport!$H$4="Multi-unit Residential",Data!F1146,IF(Transport!$H$4="Education",Data!AN1146,IF(Transport!$H$4="Mixed-use Building",Y1149,Data!W1146)))</f>
        <v>0</v>
      </c>
      <c r="G1145">
        <f>IF(Transport!$H$4="Multi-unit Residential",Data!G1146,IF(Transport!$H$4="Education",Data!AO1146,IF(Transport!$H$4="Mixed-use Building",Z1149,Data!X1146)))</f>
        <v>0</v>
      </c>
      <c r="H1145">
        <f>IF(Transport!$H$4="Multi-unit Residential",Data!H1146,IF(Transport!$H$4="Education",Data!AP1146,IF(Transport!$H$4="Mixed-use Building",AA1149,Data!Y1146)))</f>
        <v>1</v>
      </c>
      <c r="I1145">
        <f>IF(Transport!$H$4="Multi-unit Residential",Data!I1146,IF(Transport!$H$4="Education",Data!AQ1146,IF(Transport!$H$4="Mixed-use Building",AB1149,Data!Z1146)))</f>
        <v>0</v>
      </c>
      <c r="J1145">
        <f>IF(Transport!$H$4="Multi-unit Residential",Data!J1146,IF(Transport!$H$4="Education",Data!AR1146,IF(Transport!$H$4="Mixed-use Building",AC1149,Data!AA1146)))</f>
        <v>0</v>
      </c>
      <c r="K1145">
        <f>IF(Transport!$H$4="Multi-unit Residential",Data!K1146,IF(Transport!$H$4="Education",Data!AS1146,IF(Transport!$H$4="Mixed-use Building",AD1149,Data!AB1146)))</f>
        <v>0</v>
      </c>
      <c r="L1145">
        <f>IF(Transport!$H$4="Multi-unit Residential",Data!L1146,IF(Transport!$H$4="Education",Data!AT1146,IF(Transport!$H$4="Mixed-use Building",AE1149,Data!AC1146)))</f>
        <v>0</v>
      </c>
      <c r="M1145">
        <f>IF(Transport!$H$4="Multi-unit Residential",Data!M1146,IF(Transport!$H$4="Education",Data!AU1146,IF(Transport!$H$4="Mixed-use Building",AF1149,Data!AD1146)))</f>
        <v>0.02</v>
      </c>
      <c r="N1145">
        <f>IF(Transport!$H$4="Multi-unit Residential",Data!N1146,IF(Transport!$H$4="Education",Data!AV1146,IF(Transport!$H$4="Mixed-use Building",AG1149,Data!AE1146)))</f>
        <v>2.0516234154311999</v>
      </c>
      <c r="O1145">
        <f>IF(Transport!$H$4="Multi-unit Residential",Data!O1146,IF(Transport!$H$4="Education",Data!AW1146,IF(Transport!$H$4="Mixed-use Building",AH1149,Data!AF1146)))</f>
        <v>174.04834109999999</v>
      </c>
      <c r="P1145">
        <f>IF(Transport!$H$4="Multi-unit Residential",Data!P1146,IF(Transport!$H$4="Education",Data!AX1146,IF(Transport!$H$4="Mixed-use Building",AI1149,Data!AG1146)))</f>
        <v>-39.068643559999998</v>
      </c>
    </row>
    <row r="1146" spans="1:16" x14ac:dyDescent="0.55000000000000004">
      <c r="A1146">
        <f>IF(Transport!$H$4="Multi-unit Residential",Data!A1147,IF(Transport!$H$4="Education",Data!AI1147,IF(Transport!$H$4="Mixed-use Building",T1150,Data!R1147)))</f>
        <v>216900</v>
      </c>
      <c r="B1146" t="str">
        <f>IF(Transport!$H$4="Multi-unit Residential",Data!B1147,IF(Transport!$H$4="Education",Data!AJ1147,IF(Transport!$H$4="Mixed-use Building",U1150,Data!S1147)))</f>
        <v>Kawaroa</v>
      </c>
      <c r="C1146" t="str">
        <f>IF(Transport!$H$4="Multi-unit Residential",Data!C1147,IF(Transport!$H$4="Education",Data!AK1147,IF(Transport!$H$4="Mixed-use Building",V1150,Data!T1147)))</f>
        <v>New Zealand</v>
      </c>
      <c r="D1146">
        <f>IF(Transport!$H$4="Multi-unit Residential",Data!D1147,IF(Transport!$H$4="Education",Data!AL1147,IF(Transport!$H$4="Mixed-use Building",W1150,Data!U1147)))</f>
        <v>0</v>
      </c>
      <c r="E1146">
        <f>IF(Transport!$H$4="Multi-unit Residential",Data!E1147,IF(Transport!$H$4="Education",Data!AM1147,IF(Transport!$H$4="Mixed-use Building",X1150,Data!V1147)))</f>
        <v>0</v>
      </c>
      <c r="F1146">
        <f>IF(Transport!$H$4="Multi-unit Residential",Data!F1147,IF(Transport!$H$4="Education",Data!AN1147,IF(Transport!$H$4="Mixed-use Building",Y1150,Data!W1147)))</f>
        <v>0</v>
      </c>
      <c r="G1146">
        <f>IF(Transport!$H$4="Multi-unit Residential",Data!G1147,IF(Transport!$H$4="Education",Data!AO1147,IF(Transport!$H$4="Mixed-use Building",Z1150,Data!X1147)))</f>
        <v>0</v>
      </c>
      <c r="H1146">
        <f>IF(Transport!$H$4="Multi-unit Residential",Data!H1147,IF(Transport!$H$4="Education",Data!AP1147,IF(Transport!$H$4="Mixed-use Building",AA1150,Data!Y1147)))</f>
        <v>0.96</v>
      </c>
      <c r="I1146">
        <f>IF(Transport!$H$4="Multi-unit Residential",Data!I1147,IF(Transport!$H$4="Education",Data!AQ1147,IF(Transport!$H$4="Mixed-use Building",AB1150,Data!Z1147)))</f>
        <v>0</v>
      </c>
      <c r="J1146">
        <f>IF(Transport!$H$4="Multi-unit Residential",Data!J1147,IF(Transport!$H$4="Education",Data!AR1147,IF(Transport!$H$4="Mixed-use Building",AC1150,Data!AA1147)))</f>
        <v>0</v>
      </c>
      <c r="K1146">
        <f>IF(Transport!$H$4="Multi-unit Residential",Data!K1147,IF(Transport!$H$4="Education",Data!AS1147,IF(Transport!$H$4="Mixed-use Building",AD1150,Data!AB1147)))</f>
        <v>0</v>
      </c>
      <c r="L1146">
        <f>IF(Transport!$H$4="Multi-unit Residential",Data!L1147,IF(Transport!$H$4="Education",Data!AT1147,IF(Transport!$H$4="Mixed-use Building",AE1150,Data!AC1147)))</f>
        <v>0.04</v>
      </c>
      <c r="M1146">
        <f>IF(Transport!$H$4="Multi-unit Residential",Data!M1147,IF(Transport!$H$4="Education",Data!AU1147,IF(Transport!$H$4="Mixed-use Building",AF1150,Data!AD1147)))</f>
        <v>0.02</v>
      </c>
      <c r="N1146">
        <f>IF(Transport!$H$4="Multi-unit Residential",Data!N1147,IF(Transport!$H$4="Education",Data!AV1147,IF(Transport!$H$4="Mixed-use Building",AG1150,Data!AE1147)))</f>
        <v>5.3509328426065803</v>
      </c>
      <c r="O1146">
        <f>IF(Transport!$H$4="Multi-unit Residential",Data!O1147,IF(Transport!$H$4="Education",Data!AW1147,IF(Transport!$H$4="Mixed-use Building",AH1150,Data!AF1147)))</f>
        <v>174.06503369999999</v>
      </c>
      <c r="P1146">
        <f>IF(Transport!$H$4="Multi-unit Residential",Data!P1147,IF(Transport!$H$4="Education",Data!AX1147,IF(Transport!$H$4="Mixed-use Building",AI1150,Data!AG1147)))</f>
        <v>-39.062154720000002</v>
      </c>
    </row>
    <row r="1147" spans="1:16" x14ac:dyDescent="0.55000000000000004">
      <c r="A1147">
        <f>IF(Transport!$H$4="Multi-unit Residential",Data!A1148,IF(Transport!$H$4="Education",Data!AI1148,IF(Transport!$H$4="Mixed-use Building",T1151,Data!R1148)))</f>
        <v>217000</v>
      </c>
      <c r="B1147" t="str">
        <f>IF(Transport!$H$4="Multi-unit Residential",Data!B1148,IF(Transport!$H$4="Education",Data!AJ1148,IF(Transport!$H$4="Mixed-use Building",U1151,Data!S1148)))</f>
        <v>New Plymouth Central</v>
      </c>
      <c r="C1147" t="str">
        <f>IF(Transport!$H$4="Multi-unit Residential",Data!C1148,IF(Transport!$H$4="Education",Data!AK1148,IF(Transport!$H$4="Mixed-use Building",V1151,Data!T1148)))</f>
        <v>New Zealand</v>
      </c>
      <c r="D1147">
        <f>IF(Transport!$H$4="Multi-unit Residential",Data!D1148,IF(Transport!$H$4="Education",Data!AL1148,IF(Transport!$H$4="Mixed-use Building",W1151,Data!U1148)))</f>
        <v>0</v>
      </c>
      <c r="E1147">
        <f>IF(Transport!$H$4="Multi-unit Residential",Data!E1148,IF(Transport!$H$4="Education",Data!AM1148,IF(Transport!$H$4="Mixed-use Building",X1151,Data!V1148)))</f>
        <v>0</v>
      </c>
      <c r="F1147">
        <f>IF(Transport!$H$4="Multi-unit Residential",Data!F1148,IF(Transport!$H$4="Education",Data!AN1148,IF(Transport!$H$4="Mixed-use Building",Y1151,Data!W1148)))</f>
        <v>0</v>
      </c>
      <c r="G1147">
        <f>IF(Transport!$H$4="Multi-unit Residential",Data!G1148,IF(Transport!$H$4="Education",Data!AO1148,IF(Transport!$H$4="Mixed-use Building",Z1151,Data!X1148)))</f>
        <v>0</v>
      </c>
      <c r="H1147">
        <f>IF(Transport!$H$4="Multi-unit Residential",Data!H1148,IF(Transport!$H$4="Education",Data!AP1148,IF(Transport!$H$4="Mixed-use Building",AA1151,Data!Y1148)))</f>
        <v>0.85</v>
      </c>
      <c r="I1147">
        <f>IF(Transport!$H$4="Multi-unit Residential",Data!I1148,IF(Transport!$H$4="Education",Data!AQ1148,IF(Transport!$H$4="Mixed-use Building",AB1151,Data!Z1148)))</f>
        <v>0.05</v>
      </c>
      <c r="J1147">
        <f>IF(Transport!$H$4="Multi-unit Residential",Data!J1148,IF(Transport!$H$4="Education",Data!AR1148,IF(Transport!$H$4="Mixed-use Building",AC1151,Data!AA1148)))</f>
        <v>0</v>
      </c>
      <c r="K1147">
        <f>IF(Transport!$H$4="Multi-unit Residential",Data!K1148,IF(Transport!$H$4="Education",Data!AS1148,IF(Transport!$H$4="Mixed-use Building",AD1151,Data!AB1148)))</f>
        <v>0.03</v>
      </c>
      <c r="L1147">
        <f>IF(Transport!$H$4="Multi-unit Residential",Data!L1148,IF(Transport!$H$4="Education",Data!AT1148,IF(Transport!$H$4="Mixed-use Building",AE1151,Data!AC1148)))</f>
        <v>7.0000000000000007E-2</v>
      </c>
      <c r="M1147">
        <f>IF(Transport!$H$4="Multi-unit Residential",Data!M1148,IF(Transport!$H$4="Education",Data!AU1148,IF(Transport!$H$4="Mixed-use Building",AF1151,Data!AD1148)))</f>
        <v>0.02</v>
      </c>
      <c r="N1147">
        <f>IF(Transport!$H$4="Multi-unit Residential",Data!N1148,IF(Transport!$H$4="Education",Data!AV1148,IF(Transport!$H$4="Mixed-use Building",AG1151,Data!AE1148)))</f>
        <v>6.4308422415265003</v>
      </c>
      <c r="O1147">
        <f>IF(Transport!$H$4="Multi-unit Residential",Data!O1148,IF(Transport!$H$4="Education",Data!AW1148,IF(Transport!$H$4="Mixed-use Building",AH1151,Data!AF1148)))</f>
        <v>174.07537450000001</v>
      </c>
      <c r="P1147">
        <f>IF(Transport!$H$4="Multi-unit Residential",Data!P1148,IF(Transport!$H$4="Education",Data!AX1148,IF(Transport!$H$4="Mixed-use Building",AI1151,Data!AG1148)))</f>
        <v>-39.057001919999998</v>
      </c>
    </row>
    <row r="1148" spans="1:16" x14ac:dyDescent="0.55000000000000004">
      <c r="A1148">
        <f>IF(Transport!$H$4="Multi-unit Residential",Data!A1149,IF(Transport!$H$4="Education",Data!AI1149,IF(Transport!$H$4="Mixed-use Building",T1152,Data!R1149)))</f>
        <v>217100</v>
      </c>
      <c r="B1148" t="str">
        <f>IF(Transport!$H$4="Multi-unit Residential",Data!B1149,IF(Transport!$H$4="Education",Data!AJ1149,IF(Transport!$H$4="Mixed-use Building",U1152,Data!S1149)))</f>
        <v>Marfell</v>
      </c>
      <c r="C1148" t="str">
        <f>IF(Transport!$H$4="Multi-unit Residential",Data!C1149,IF(Transport!$H$4="Education",Data!AK1149,IF(Transport!$H$4="Mixed-use Building",V1152,Data!T1149)))</f>
        <v>New Zealand</v>
      </c>
      <c r="D1148" t="str">
        <f>IF(Transport!$H$4="Multi-unit Residential",Data!D1149,IF(Transport!$H$4="Education",Data!AL1149,IF(Transport!$H$4="Mixed-use Building",W1152,Data!U1149)))</f>
        <v>?</v>
      </c>
      <c r="E1148" t="str">
        <f>IF(Transport!$H$4="Multi-unit Residential",Data!E1149,IF(Transport!$H$4="Education",Data!AM1149,IF(Transport!$H$4="Mixed-use Building",X1152,Data!V1149)))</f>
        <v>?</v>
      </c>
      <c r="F1148" t="str">
        <f>IF(Transport!$H$4="Multi-unit Residential",Data!F1149,IF(Transport!$H$4="Education",Data!AN1149,IF(Transport!$H$4="Mixed-use Building",Y1152,Data!W1149)))</f>
        <v>?</v>
      </c>
      <c r="G1148">
        <f>IF(Transport!$H$4="Multi-unit Residential",Data!G1149,IF(Transport!$H$4="Education",Data!AO1149,IF(Transport!$H$4="Mixed-use Building",Z1152,Data!X1149)))</f>
        <v>0</v>
      </c>
      <c r="H1148" t="str">
        <f>IF(Transport!$H$4="Multi-unit Residential",Data!H1149,IF(Transport!$H$4="Education",Data!AP1149,IF(Transport!$H$4="Mixed-use Building",AA1152,Data!Y1149)))</f>
        <v>?</v>
      </c>
      <c r="I1148" t="str">
        <f>IF(Transport!$H$4="Multi-unit Residential",Data!I1149,IF(Transport!$H$4="Education",Data!AQ1149,IF(Transport!$H$4="Mixed-use Building",AB1152,Data!Z1149)))</f>
        <v>?</v>
      </c>
      <c r="J1148">
        <f>IF(Transport!$H$4="Multi-unit Residential",Data!J1149,IF(Transport!$H$4="Education",Data!AR1149,IF(Transport!$H$4="Mixed-use Building",AC1152,Data!AA1149)))</f>
        <v>0</v>
      </c>
      <c r="K1148" t="str">
        <f>IF(Transport!$H$4="Multi-unit Residential",Data!K1149,IF(Transport!$H$4="Education",Data!AS1149,IF(Transport!$H$4="Mixed-use Building",AD1152,Data!AB1149)))</f>
        <v>?</v>
      </c>
      <c r="L1148" t="str">
        <f>IF(Transport!$H$4="Multi-unit Residential",Data!L1149,IF(Transport!$H$4="Education",Data!AT1149,IF(Transport!$H$4="Mixed-use Building",AE1152,Data!AC1149)))</f>
        <v>?</v>
      </c>
      <c r="M1148">
        <f>IF(Transport!$H$4="Multi-unit Residential",Data!M1149,IF(Transport!$H$4="Education",Data!AU1149,IF(Transport!$H$4="Mixed-use Building",AF1152,Data!AD1149)))</f>
        <v>0.02</v>
      </c>
      <c r="N1148" t="str">
        <f>IF(Transport!$H$4="Multi-unit Residential",Data!N1149,IF(Transport!$H$4="Education",Data!AV1149,IF(Transport!$H$4="Mixed-use Building",AG1152,Data!AE1149)))</f>
        <v>?</v>
      </c>
      <c r="O1148">
        <f>IF(Transport!$H$4="Multi-unit Residential",Data!O1149,IF(Transport!$H$4="Education",Data!AW1149,IF(Transport!$H$4="Mixed-use Building",AH1152,Data!AF1149)))</f>
        <v>174.0471119</v>
      </c>
      <c r="P1148">
        <f>IF(Transport!$H$4="Multi-unit Residential",Data!P1149,IF(Transport!$H$4="Education",Data!AX1149,IF(Transport!$H$4="Mixed-use Building",AI1152,Data!AG1149)))</f>
        <v>-39.075023889999997</v>
      </c>
    </row>
    <row r="1149" spans="1:16" x14ac:dyDescent="0.55000000000000004">
      <c r="A1149">
        <f>IF(Transport!$H$4="Multi-unit Residential",Data!A1150,IF(Transport!$H$4="Education",Data!AI1150,IF(Transport!$H$4="Mixed-use Building",T1153,Data!R1150)))</f>
        <v>217200</v>
      </c>
      <c r="B1149" t="str">
        <f>IF(Transport!$H$4="Multi-unit Residential",Data!B1150,IF(Transport!$H$4="Education",Data!AJ1150,IF(Transport!$H$4="Mixed-use Building",U1153,Data!S1150)))</f>
        <v>Whalers Gate</v>
      </c>
      <c r="C1149" t="str">
        <f>IF(Transport!$H$4="Multi-unit Residential",Data!C1150,IF(Transport!$H$4="Education",Data!AK1150,IF(Transport!$H$4="Mixed-use Building",V1153,Data!T1150)))</f>
        <v>New Zealand</v>
      </c>
      <c r="D1149">
        <f>IF(Transport!$H$4="Multi-unit Residential",Data!D1150,IF(Transport!$H$4="Education",Data!AL1150,IF(Transport!$H$4="Mixed-use Building",W1153,Data!U1150)))</f>
        <v>0</v>
      </c>
      <c r="E1149">
        <f>IF(Transport!$H$4="Multi-unit Residential",Data!E1150,IF(Transport!$H$4="Education",Data!AM1150,IF(Transport!$H$4="Mixed-use Building",X1153,Data!V1150)))</f>
        <v>0</v>
      </c>
      <c r="F1149">
        <f>IF(Transport!$H$4="Multi-unit Residential",Data!F1150,IF(Transport!$H$4="Education",Data!AN1150,IF(Transport!$H$4="Mixed-use Building",Y1153,Data!W1150)))</f>
        <v>0</v>
      </c>
      <c r="G1149">
        <f>IF(Transport!$H$4="Multi-unit Residential",Data!G1150,IF(Transport!$H$4="Education",Data!AO1150,IF(Transport!$H$4="Mixed-use Building",Z1153,Data!X1150)))</f>
        <v>0</v>
      </c>
      <c r="H1149">
        <f>IF(Transport!$H$4="Multi-unit Residential",Data!H1150,IF(Transport!$H$4="Education",Data!AP1150,IF(Transport!$H$4="Mixed-use Building",AA1153,Data!Y1150)))</f>
        <v>0.93</v>
      </c>
      <c r="I1149">
        <f>IF(Transport!$H$4="Multi-unit Residential",Data!I1150,IF(Transport!$H$4="Education",Data!AQ1150,IF(Transport!$H$4="Mixed-use Building",AB1153,Data!Z1150)))</f>
        <v>0</v>
      </c>
      <c r="J1149">
        <f>IF(Transport!$H$4="Multi-unit Residential",Data!J1150,IF(Transport!$H$4="Education",Data!AR1150,IF(Transport!$H$4="Mixed-use Building",AC1153,Data!AA1150)))</f>
        <v>0</v>
      </c>
      <c r="K1149">
        <f>IF(Transport!$H$4="Multi-unit Residential",Data!K1150,IF(Transport!$H$4="Education",Data!AS1150,IF(Transport!$H$4="Mixed-use Building",AD1153,Data!AB1150)))</f>
        <v>0</v>
      </c>
      <c r="L1149">
        <f>IF(Transport!$H$4="Multi-unit Residential",Data!L1150,IF(Transport!$H$4="Education",Data!AT1150,IF(Transport!$H$4="Mixed-use Building",AE1153,Data!AC1150)))</f>
        <v>7.0000000000000007E-2</v>
      </c>
      <c r="M1149">
        <f>IF(Transport!$H$4="Multi-unit Residential",Data!M1150,IF(Transport!$H$4="Education",Data!AU1150,IF(Transport!$H$4="Mixed-use Building",AF1153,Data!AD1150)))</f>
        <v>0.02</v>
      </c>
      <c r="N1149">
        <f>IF(Transport!$H$4="Multi-unit Residential",Data!N1150,IF(Transport!$H$4="Education",Data!AV1150,IF(Transport!$H$4="Mixed-use Building",AG1153,Data!AE1150)))</f>
        <v>2.1954213223402501</v>
      </c>
      <c r="O1149">
        <f>IF(Transport!$H$4="Multi-unit Residential",Data!O1150,IF(Transport!$H$4="Education",Data!AW1150,IF(Transport!$H$4="Mixed-use Building",AH1153,Data!AF1150)))</f>
        <v>174.03707360000001</v>
      </c>
      <c r="P1149">
        <f>IF(Transport!$H$4="Multi-unit Residential",Data!P1150,IF(Transport!$H$4="Education",Data!AX1150,IF(Transport!$H$4="Mixed-use Building",AI1153,Data!AG1150)))</f>
        <v>-39.085800419999998</v>
      </c>
    </row>
    <row r="1150" spans="1:16" x14ac:dyDescent="0.55000000000000004">
      <c r="A1150">
        <f>IF(Transport!$H$4="Multi-unit Residential",Data!A1151,IF(Transport!$H$4="Education",Data!AI1151,IF(Transport!$H$4="Mixed-use Building",T1154,Data!R1151)))</f>
        <v>217300</v>
      </c>
      <c r="B1150" t="str">
        <f>IF(Transport!$H$4="Multi-unit Residential",Data!B1151,IF(Transport!$H$4="Education",Data!AJ1151,IF(Transport!$H$4="Mixed-use Building",U1154,Data!S1151)))</f>
        <v>Strandon</v>
      </c>
      <c r="C1150" t="str">
        <f>IF(Transport!$H$4="Multi-unit Residential",Data!C1151,IF(Transport!$H$4="Education",Data!AK1151,IF(Transport!$H$4="Mixed-use Building",V1154,Data!T1151)))</f>
        <v>New Zealand</v>
      </c>
      <c r="D1150">
        <f>IF(Transport!$H$4="Multi-unit Residential",Data!D1151,IF(Transport!$H$4="Education",Data!AL1151,IF(Transport!$H$4="Mixed-use Building",W1154,Data!U1151)))</f>
        <v>0</v>
      </c>
      <c r="E1150">
        <f>IF(Transport!$H$4="Multi-unit Residential",Data!E1151,IF(Transport!$H$4="Education",Data!AM1151,IF(Transport!$H$4="Mixed-use Building",X1154,Data!V1151)))</f>
        <v>0</v>
      </c>
      <c r="F1150">
        <f>IF(Transport!$H$4="Multi-unit Residential",Data!F1151,IF(Transport!$H$4="Education",Data!AN1151,IF(Transport!$H$4="Mixed-use Building",Y1154,Data!W1151)))</f>
        <v>0</v>
      </c>
      <c r="G1150">
        <f>IF(Transport!$H$4="Multi-unit Residential",Data!G1151,IF(Transport!$H$4="Education",Data!AO1151,IF(Transport!$H$4="Mixed-use Building",Z1154,Data!X1151)))</f>
        <v>0</v>
      </c>
      <c r="H1150">
        <f>IF(Transport!$H$4="Multi-unit Residential",Data!H1151,IF(Transport!$H$4="Education",Data!AP1151,IF(Transport!$H$4="Mixed-use Building",AA1154,Data!Y1151)))</f>
        <v>0.97</v>
      </c>
      <c r="I1150">
        <f>IF(Transport!$H$4="Multi-unit Residential",Data!I1151,IF(Transport!$H$4="Education",Data!AQ1151,IF(Transport!$H$4="Mixed-use Building",AB1154,Data!Z1151)))</f>
        <v>0</v>
      </c>
      <c r="J1150">
        <f>IF(Transport!$H$4="Multi-unit Residential",Data!J1151,IF(Transport!$H$4="Education",Data!AR1151,IF(Transport!$H$4="Mixed-use Building",AC1154,Data!AA1151)))</f>
        <v>0</v>
      </c>
      <c r="K1150">
        <f>IF(Transport!$H$4="Multi-unit Residential",Data!K1151,IF(Transport!$H$4="Education",Data!AS1151,IF(Transport!$H$4="Mixed-use Building",AD1154,Data!AB1151)))</f>
        <v>0</v>
      </c>
      <c r="L1150">
        <f>IF(Transport!$H$4="Multi-unit Residential",Data!L1151,IF(Transport!$H$4="Education",Data!AT1151,IF(Transport!$H$4="Mixed-use Building",AE1154,Data!AC1151)))</f>
        <v>0.03</v>
      </c>
      <c r="M1150">
        <f>IF(Transport!$H$4="Multi-unit Residential",Data!M1151,IF(Transport!$H$4="Education",Data!AU1151,IF(Transport!$H$4="Mixed-use Building",AF1154,Data!AD1151)))</f>
        <v>0.02</v>
      </c>
      <c r="N1150">
        <f>IF(Transport!$H$4="Multi-unit Residential",Data!N1151,IF(Transport!$H$4="Education",Data!AV1151,IF(Transport!$H$4="Mixed-use Building",AG1154,Data!AE1151)))</f>
        <v>5.98157512011616</v>
      </c>
      <c r="O1150">
        <f>IF(Transport!$H$4="Multi-unit Residential",Data!O1151,IF(Transport!$H$4="Education",Data!AW1151,IF(Transport!$H$4="Mixed-use Building",AH1154,Data!AF1151)))</f>
        <v>174.09475659999899</v>
      </c>
      <c r="P1150">
        <f>IF(Transport!$H$4="Multi-unit Residential",Data!P1151,IF(Transport!$H$4="Education",Data!AX1151,IF(Transport!$H$4="Mixed-use Building",AI1154,Data!AG1151)))</f>
        <v>-39.053693129999999</v>
      </c>
    </row>
    <row r="1151" spans="1:16" x14ac:dyDescent="0.55000000000000004">
      <c r="A1151">
        <f>IF(Transport!$H$4="Multi-unit Residential",Data!A1152,IF(Transport!$H$4="Education",Data!AI1152,IF(Transport!$H$4="Mixed-use Building",T1155,Data!R1152)))</f>
        <v>217400</v>
      </c>
      <c r="B1151" t="str">
        <f>IF(Transport!$H$4="Multi-unit Residential",Data!B1152,IF(Transport!$H$4="Education",Data!AJ1152,IF(Transport!$H$4="Mixed-use Building",U1155,Data!S1152)))</f>
        <v xml:space="preserve">Westown </v>
      </c>
      <c r="C1151" t="str">
        <f>IF(Transport!$H$4="Multi-unit Residential",Data!C1152,IF(Transport!$H$4="Education",Data!AK1152,IF(Transport!$H$4="Mixed-use Building",V1155,Data!T1152)))</f>
        <v>New Zealand</v>
      </c>
      <c r="D1151">
        <f>IF(Transport!$H$4="Multi-unit Residential",Data!D1152,IF(Transport!$H$4="Education",Data!AL1152,IF(Transport!$H$4="Mixed-use Building",W1155,Data!U1152)))</f>
        <v>0</v>
      </c>
      <c r="E1151">
        <f>IF(Transport!$H$4="Multi-unit Residential",Data!E1152,IF(Transport!$H$4="Education",Data!AM1152,IF(Transport!$H$4="Mixed-use Building",X1155,Data!V1152)))</f>
        <v>0</v>
      </c>
      <c r="F1151">
        <f>IF(Transport!$H$4="Multi-unit Residential",Data!F1152,IF(Transport!$H$4="Education",Data!AN1152,IF(Transport!$H$4="Mixed-use Building",Y1155,Data!W1152)))</f>
        <v>0</v>
      </c>
      <c r="G1151">
        <f>IF(Transport!$H$4="Multi-unit Residential",Data!G1152,IF(Transport!$H$4="Education",Data!AO1152,IF(Transport!$H$4="Mixed-use Building",Z1155,Data!X1152)))</f>
        <v>0</v>
      </c>
      <c r="H1151">
        <f>IF(Transport!$H$4="Multi-unit Residential",Data!H1152,IF(Transport!$H$4="Education",Data!AP1152,IF(Transport!$H$4="Mixed-use Building",AA1155,Data!Y1152)))</f>
        <v>0.94</v>
      </c>
      <c r="I1151">
        <f>IF(Transport!$H$4="Multi-unit Residential",Data!I1152,IF(Transport!$H$4="Education",Data!AQ1152,IF(Transport!$H$4="Mixed-use Building",AB1155,Data!Z1152)))</f>
        <v>0.01</v>
      </c>
      <c r="J1151">
        <f>IF(Transport!$H$4="Multi-unit Residential",Data!J1152,IF(Transport!$H$4="Education",Data!AR1152,IF(Transport!$H$4="Mixed-use Building",AC1155,Data!AA1152)))</f>
        <v>0</v>
      </c>
      <c r="K1151">
        <f>IF(Transport!$H$4="Multi-unit Residential",Data!K1152,IF(Transport!$H$4="Education",Data!AS1152,IF(Transport!$H$4="Mixed-use Building",AD1155,Data!AB1152)))</f>
        <v>0</v>
      </c>
      <c r="L1151">
        <f>IF(Transport!$H$4="Multi-unit Residential",Data!L1152,IF(Transport!$H$4="Education",Data!AT1152,IF(Transport!$H$4="Mixed-use Building",AE1155,Data!AC1152)))</f>
        <v>0.05</v>
      </c>
      <c r="M1151">
        <f>IF(Transport!$H$4="Multi-unit Residential",Data!M1152,IF(Transport!$H$4="Education",Data!AU1152,IF(Transport!$H$4="Mixed-use Building",AF1155,Data!AD1152)))</f>
        <v>0.02</v>
      </c>
      <c r="N1151">
        <f>IF(Transport!$H$4="Multi-unit Residential",Data!N1152,IF(Transport!$H$4="Education",Data!AV1152,IF(Transport!$H$4="Mixed-use Building",AG1155,Data!AE1152)))</f>
        <v>6.1264638835559602</v>
      </c>
      <c r="O1151">
        <f>IF(Transport!$H$4="Multi-unit Residential",Data!O1152,IF(Transport!$H$4="Education",Data!AW1152,IF(Transport!$H$4="Mixed-use Building",AH1155,Data!AF1152)))</f>
        <v>174.0601111</v>
      </c>
      <c r="P1151">
        <f>IF(Transport!$H$4="Multi-unit Residential",Data!P1152,IF(Transport!$H$4="Education",Data!AX1152,IF(Transport!$H$4="Mixed-use Building",AI1155,Data!AG1152)))</f>
        <v>-39.0747742</v>
      </c>
    </row>
    <row r="1152" spans="1:16" x14ac:dyDescent="0.55000000000000004">
      <c r="A1152">
        <f>IF(Transport!$H$4="Multi-unit Residential",Data!A1153,IF(Transport!$H$4="Education",Data!AI1153,IF(Transport!$H$4="Mixed-use Building",T1156,Data!R1153)))</f>
        <v>217500</v>
      </c>
      <c r="B1152" t="str">
        <f>IF(Transport!$H$4="Multi-unit Residential",Data!B1153,IF(Transport!$H$4="Education",Data!AJ1153,IF(Transport!$H$4="Mixed-use Building",U1156,Data!S1153)))</f>
        <v>Bell Block West</v>
      </c>
      <c r="C1152" t="str">
        <f>IF(Transport!$H$4="Multi-unit Residential",Data!C1153,IF(Transport!$H$4="Education",Data!AK1153,IF(Transport!$H$4="Mixed-use Building",V1156,Data!T1153)))</f>
        <v>New Zealand</v>
      </c>
      <c r="D1152">
        <f>IF(Transport!$H$4="Multi-unit Residential",Data!D1153,IF(Transport!$H$4="Education",Data!AL1153,IF(Transport!$H$4="Mixed-use Building",W1156,Data!U1153)))</f>
        <v>0</v>
      </c>
      <c r="E1152">
        <f>IF(Transport!$H$4="Multi-unit Residential",Data!E1153,IF(Transport!$H$4="Education",Data!AM1153,IF(Transport!$H$4="Mixed-use Building",X1156,Data!V1153)))</f>
        <v>0</v>
      </c>
      <c r="F1152">
        <f>IF(Transport!$H$4="Multi-unit Residential",Data!F1153,IF(Transport!$H$4="Education",Data!AN1153,IF(Transport!$H$4="Mixed-use Building",Y1156,Data!W1153)))</f>
        <v>0</v>
      </c>
      <c r="G1152">
        <f>IF(Transport!$H$4="Multi-unit Residential",Data!G1153,IF(Transport!$H$4="Education",Data!AO1153,IF(Transport!$H$4="Mixed-use Building",Z1156,Data!X1153)))</f>
        <v>0</v>
      </c>
      <c r="H1152">
        <f>IF(Transport!$H$4="Multi-unit Residential",Data!H1153,IF(Transport!$H$4="Education",Data!AP1153,IF(Transport!$H$4="Mixed-use Building",AA1156,Data!Y1153)))</f>
        <v>0.92</v>
      </c>
      <c r="I1152">
        <f>IF(Transport!$H$4="Multi-unit Residential",Data!I1153,IF(Transport!$H$4="Education",Data!AQ1153,IF(Transport!$H$4="Mixed-use Building",AB1156,Data!Z1153)))</f>
        <v>0.02</v>
      </c>
      <c r="J1152">
        <f>IF(Transport!$H$4="Multi-unit Residential",Data!J1153,IF(Transport!$H$4="Education",Data!AR1153,IF(Transport!$H$4="Mixed-use Building",AC1156,Data!AA1153)))</f>
        <v>0</v>
      </c>
      <c r="K1152">
        <f>IF(Transport!$H$4="Multi-unit Residential",Data!K1153,IF(Transport!$H$4="Education",Data!AS1153,IF(Transport!$H$4="Mixed-use Building",AD1156,Data!AB1153)))</f>
        <v>0</v>
      </c>
      <c r="L1152">
        <f>IF(Transport!$H$4="Multi-unit Residential",Data!L1153,IF(Transport!$H$4="Education",Data!AT1153,IF(Transport!$H$4="Mixed-use Building",AE1156,Data!AC1153)))</f>
        <v>0.06</v>
      </c>
      <c r="M1152">
        <f>IF(Transport!$H$4="Multi-unit Residential",Data!M1153,IF(Transport!$H$4="Education",Data!AU1153,IF(Transport!$H$4="Mixed-use Building",AF1156,Data!AD1153)))</f>
        <v>0.02</v>
      </c>
      <c r="N1152">
        <f>IF(Transport!$H$4="Multi-unit Residential",Data!N1153,IF(Transport!$H$4="Education",Data!AV1153,IF(Transport!$H$4="Mixed-use Building",AG1156,Data!AE1153)))</f>
        <v>5.5205717696859198</v>
      </c>
      <c r="O1152">
        <f>IF(Transport!$H$4="Multi-unit Residential",Data!O1153,IF(Transport!$H$4="Education",Data!AW1153,IF(Transport!$H$4="Mixed-use Building",AH1156,Data!AF1153)))</f>
        <v>174.13758619999999</v>
      </c>
      <c r="P1152">
        <f>IF(Transport!$H$4="Multi-unit Residential",Data!P1153,IF(Transport!$H$4="Education",Data!AX1153,IF(Transport!$H$4="Mixed-use Building",AI1156,Data!AG1153)))</f>
        <v>-39.029952520000002</v>
      </c>
    </row>
    <row r="1153" spans="1:16" x14ac:dyDescent="0.55000000000000004">
      <c r="A1153">
        <f>IF(Transport!$H$4="Multi-unit Residential",Data!A1154,IF(Transport!$H$4="Education",Data!AI1154,IF(Transport!$H$4="Mixed-use Building",T1157,Data!R1154)))</f>
        <v>217600</v>
      </c>
      <c r="B1153" t="str">
        <f>IF(Transport!$H$4="Multi-unit Residential",Data!B1154,IF(Transport!$H$4="Education",Data!AJ1154,IF(Transport!$H$4="Mixed-use Building",U1157,Data!S1154)))</f>
        <v>Bell Block East</v>
      </c>
      <c r="C1153" t="str">
        <f>IF(Transport!$H$4="Multi-unit Residential",Data!C1154,IF(Transport!$H$4="Education",Data!AK1154,IF(Transport!$H$4="Mixed-use Building",V1157,Data!T1154)))</f>
        <v>New Zealand</v>
      </c>
      <c r="D1153">
        <f>IF(Transport!$H$4="Multi-unit Residential",Data!D1154,IF(Transport!$H$4="Education",Data!AL1154,IF(Transport!$H$4="Mixed-use Building",W1157,Data!U1154)))</f>
        <v>0</v>
      </c>
      <c r="E1153">
        <f>IF(Transport!$H$4="Multi-unit Residential",Data!E1154,IF(Transport!$H$4="Education",Data!AM1154,IF(Transport!$H$4="Mixed-use Building",X1157,Data!V1154)))</f>
        <v>0</v>
      </c>
      <c r="F1153">
        <f>IF(Transport!$H$4="Multi-unit Residential",Data!F1154,IF(Transport!$H$4="Education",Data!AN1154,IF(Transport!$H$4="Mixed-use Building",Y1157,Data!W1154)))</f>
        <v>0</v>
      </c>
      <c r="G1153">
        <f>IF(Transport!$H$4="Multi-unit Residential",Data!G1154,IF(Transport!$H$4="Education",Data!AO1154,IF(Transport!$H$4="Mixed-use Building",Z1157,Data!X1154)))</f>
        <v>0</v>
      </c>
      <c r="H1153">
        <f>IF(Transport!$H$4="Multi-unit Residential",Data!H1154,IF(Transport!$H$4="Education",Data!AP1154,IF(Transport!$H$4="Mixed-use Building",AA1157,Data!Y1154)))</f>
        <v>0.88</v>
      </c>
      <c r="I1153">
        <f>IF(Transport!$H$4="Multi-unit Residential",Data!I1154,IF(Transport!$H$4="Education",Data!AQ1154,IF(Transport!$H$4="Mixed-use Building",AB1157,Data!Z1154)))</f>
        <v>0</v>
      </c>
      <c r="J1153">
        <f>IF(Transport!$H$4="Multi-unit Residential",Data!J1154,IF(Transport!$H$4="Education",Data!AR1154,IF(Transport!$H$4="Mixed-use Building",AC1157,Data!AA1154)))</f>
        <v>0</v>
      </c>
      <c r="K1153">
        <f>IF(Transport!$H$4="Multi-unit Residential",Data!K1154,IF(Transport!$H$4="Education",Data!AS1154,IF(Transport!$H$4="Mixed-use Building",AD1157,Data!AB1154)))</f>
        <v>0</v>
      </c>
      <c r="L1153">
        <f>IF(Transport!$H$4="Multi-unit Residential",Data!L1154,IF(Transport!$H$4="Education",Data!AT1154,IF(Transport!$H$4="Mixed-use Building",AE1157,Data!AC1154)))</f>
        <v>0.12</v>
      </c>
      <c r="M1153">
        <f>IF(Transport!$H$4="Multi-unit Residential",Data!M1154,IF(Transport!$H$4="Education",Data!AU1154,IF(Transport!$H$4="Mixed-use Building",AF1157,Data!AD1154)))</f>
        <v>0.02</v>
      </c>
      <c r="N1153">
        <f>IF(Transport!$H$4="Multi-unit Residential",Data!N1154,IF(Transport!$H$4="Education",Data!AV1154,IF(Transport!$H$4="Mixed-use Building",AG1157,Data!AE1154)))</f>
        <v>5.4661945240486904</v>
      </c>
      <c r="O1153">
        <f>IF(Transport!$H$4="Multi-unit Residential",Data!O1154,IF(Transport!$H$4="Education",Data!AW1154,IF(Transport!$H$4="Mixed-use Building",AH1157,Data!AF1154)))</f>
        <v>174.17002389999999</v>
      </c>
      <c r="P1153">
        <f>IF(Transport!$H$4="Multi-unit Residential",Data!P1154,IF(Transport!$H$4="Education",Data!AX1154,IF(Transport!$H$4="Mixed-use Building",AI1157,Data!AG1154)))</f>
        <v>-39.016204100000003</v>
      </c>
    </row>
    <row r="1154" spans="1:16" x14ac:dyDescent="0.55000000000000004">
      <c r="A1154">
        <f>IF(Transport!$H$4="Multi-unit Residential",Data!A1155,IF(Transport!$H$4="Education",Data!AI1155,IF(Transport!$H$4="Mixed-use Building",T1158,Data!R1155)))</f>
        <v>217700</v>
      </c>
      <c r="B1154" t="str">
        <f>IF(Transport!$H$4="Multi-unit Residential",Data!B1155,IF(Transport!$H$4="Education",Data!AJ1155,IF(Transport!$H$4="Mixed-use Building",U1158,Data!S1155)))</f>
        <v>Waiwhakaiho-Bell Block South</v>
      </c>
      <c r="C1154" t="str">
        <f>IF(Transport!$H$4="Multi-unit Residential",Data!C1155,IF(Transport!$H$4="Education",Data!AK1155,IF(Transport!$H$4="Mixed-use Building",V1158,Data!T1155)))</f>
        <v>New Zealand</v>
      </c>
      <c r="D1154">
        <f>IF(Transport!$H$4="Multi-unit Residential",Data!D1155,IF(Transport!$H$4="Education",Data!AL1155,IF(Transport!$H$4="Mixed-use Building",W1158,Data!U1155)))</f>
        <v>0</v>
      </c>
      <c r="E1154">
        <f>IF(Transport!$H$4="Multi-unit Residential",Data!E1155,IF(Transport!$H$4="Education",Data!AM1155,IF(Transport!$H$4="Mixed-use Building",X1158,Data!V1155)))</f>
        <v>0</v>
      </c>
      <c r="F1154">
        <f>IF(Transport!$H$4="Multi-unit Residential",Data!F1155,IF(Transport!$H$4="Education",Data!AN1155,IF(Transport!$H$4="Mixed-use Building",Y1158,Data!W1155)))</f>
        <v>0</v>
      </c>
      <c r="G1154">
        <f>IF(Transport!$H$4="Multi-unit Residential",Data!G1155,IF(Transport!$H$4="Education",Data!AO1155,IF(Transport!$H$4="Mixed-use Building",Z1158,Data!X1155)))</f>
        <v>0</v>
      </c>
      <c r="H1154">
        <f>IF(Transport!$H$4="Multi-unit Residential",Data!H1155,IF(Transport!$H$4="Education",Data!AP1155,IF(Transport!$H$4="Mixed-use Building",AA1158,Data!Y1155)))</f>
        <v>0.97</v>
      </c>
      <c r="I1154">
        <f>IF(Transport!$H$4="Multi-unit Residential",Data!I1155,IF(Transport!$H$4="Education",Data!AQ1155,IF(Transport!$H$4="Mixed-use Building",AB1158,Data!Z1155)))</f>
        <v>0.02</v>
      </c>
      <c r="J1154">
        <f>IF(Transport!$H$4="Multi-unit Residential",Data!J1155,IF(Transport!$H$4="Education",Data!AR1155,IF(Transport!$H$4="Mixed-use Building",AC1158,Data!AA1155)))</f>
        <v>0</v>
      </c>
      <c r="K1154">
        <f>IF(Transport!$H$4="Multi-unit Residential",Data!K1155,IF(Transport!$H$4="Education",Data!AS1155,IF(Transport!$H$4="Mixed-use Building",AD1158,Data!AB1155)))</f>
        <v>0.01</v>
      </c>
      <c r="L1154">
        <f>IF(Transport!$H$4="Multi-unit Residential",Data!L1155,IF(Transport!$H$4="Education",Data!AT1155,IF(Transport!$H$4="Mixed-use Building",AE1158,Data!AC1155)))</f>
        <v>0</v>
      </c>
      <c r="M1154">
        <f>IF(Transport!$H$4="Multi-unit Residential",Data!M1155,IF(Transport!$H$4="Education",Data!AU1155,IF(Transport!$H$4="Mixed-use Building",AF1158,Data!AD1155)))</f>
        <v>0.02</v>
      </c>
      <c r="N1154">
        <f>IF(Transport!$H$4="Multi-unit Residential",Data!N1155,IF(Transport!$H$4="Education",Data!AV1155,IF(Transport!$H$4="Mixed-use Building",AG1158,Data!AE1155)))</f>
        <v>8.9590812037564493</v>
      </c>
      <c r="O1154">
        <f>IF(Transport!$H$4="Multi-unit Residential",Data!O1155,IF(Transport!$H$4="Education",Data!AW1155,IF(Transport!$H$4="Mixed-use Building",AH1158,Data!AF1155)))</f>
        <v>174.14653559999999</v>
      </c>
      <c r="P1154">
        <f>IF(Transport!$H$4="Multi-unit Residential",Data!P1155,IF(Transport!$H$4="Education",Data!AX1155,IF(Transport!$H$4="Mixed-use Building",AI1158,Data!AG1155)))</f>
        <v>-39.038648930000001</v>
      </c>
    </row>
    <row r="1155" spans="1:16" x14ac:dyDescent="0.55000000000000004">
      <c r="A1155">
        <f>IF(Transport!$H$4="Multi-unit Residential",Data!A1156,IF(Transport!$H$4="Education",Data!AI1156,IF(Transport!$H$4="Mixed-use Building",T1159,Data!R1156)))</f>
        <v>217800</v>
      </c>
      <c r="B1155" t="str">
        <f>IF(Transport!$H$4="Multi-unit Residential",Data!B1156,IF(Transport!$H$4="Education",Data!AJ1156,IF(Transport!$H$4="Mixed-use Building",U1159,Data!S1156)))</f>
        <v>Lower Vogeltown</v>
      </c>
      <c r="C1155" t="str">
        <f>IF(Transport!$H$4="Multi-unit Residential",Data!C1156,IF(Transport!$H$4="Education",Data!AK1156,IF(Transport!$H$4="Mixed-use Building",V1159,Data!T1156)))</f>
        <v>New Zealand</v>
      </c>
      <c r="D1155">
        <f>IF(Transport!$H$4="Multi-unit Residential",Data!D1156,IF(Transport!$H$4="Education",Data!AL1156,IF(Transport!$H$4="Mixed-use Building",W1159,Data!U1156)))</f>
        <v>0</v>
      </c>
      <c r="E1155">
        <f>IF(Transport!$H$4="Multi-unit Residential",Data!E1156,IF(Transport!$H$4="Education",Data!AM1156,IF(Transport!$H$4="Mixed-use Building",X1159,Data!V1156)))</f>
        <v>0</v>
      </c>
      <c r="F1155">
        <f>IF(Transport!$H$4="Multi-unit Residential",Data!F1156,IF(Transport!$H$4="Education",Data!AN1156,IF(Transport!$H$4="Mixed-use Building",Y1159,Data!W1156)))</f>
        <v>0</v>
      </c>
      <c r="G1155">
        <f>IF(Transport!$H$4="Multi-unit Residential",Data!G1156,IF(Transport!$H$4="Education",Data!AO1156,IF(Transport!$H$4="Mixed-use Building",Z1159,Data!X1156)))</f>
        <v>0</v>
      </c>
      <c r="H1155">
        <f>IF(Transport!$H$4="Multi-unit Residential",Data!H1156,IF(Transport!$H$4="Education",Data!AP1156,IF(Transport!$H$4="Mixed-use Building",AA1159,Data!Y1156)))</f>
        <v>1</v>
      </c>
      <c r="I1155">
        <f>IF(Transport!$H$4="Multi-unit Residential",Data!I1156,IF(Transport!$H$4="Education",Data!AQ1156,IF(Transport!$H$4="Mixed-use Building",AB1159,Data!Z1156)))</f>
        <v>0</v>
      </c>
      <c r="J1155">
        <f>IF(Transport!$H$4="Multi-unit Residential",Data!J1156,IF(Transport!$H$4="Education",Data!AR1156,IF(Transport!$H$4="Mixed-use Building",AC1159,Data!AA1156)))</f>
        <v>0</v>
      </c>
      <c r="K1155">
        <f>IF(Transport!$H$4="Multi-unit Residential",Data!K1156,IF(Transport!$H$4="Education",Data!AS1156,IF(Transport!$H$4="Mixed-use Building",AD1159,Data!AB1156)))</f>
        <v>0</v>
      </c>
      <c r="L1155">
        <f>IF(Transport!$H$4="Multi-unit Residential",Data!L1156,IF(Transport!$H$4="Education",Data!AT1156,IF(Transport!$H$4="Mixed-use Building",AE1159,Data!AC1156)))</f>
        <v>0</v>
      </c>
      <c r="M1155">
        <f>IF(Transport!$H$4="Multi-unit Residential",Data!M1156,IF(Transport!$H$4="Education",Data!AU1156,IF(Transport!$H$4="Mixed-use Building",AF1159,Data!AD1156)))</f>
        <v>0.02</v>
      </c>
      <c r="N1155">
        <f>IF(Transport!$H$4="Multi-unit Residential",Data!N1156,IF(Transport!$H$4="Education",Data!AV1156,IF(Transport!$H$4="Mixed-use Building",AG1159,Data!AE1156)))</f>
        <v>3.25258653859939</v>
      </c>
      <c r="O1155">
        <f>IF(Transport!$H$4="Multi-unit Residential",Data!O1156,IF(Transport!$H$4="Education",Data!AW1156,IF(Transport!$H$4="Mixed-use Building",AH1159,Data!AF1156)))</f>
        <v>174.0782174</v>
      </c>
      <c r="P1155">
        <f>IF(Transport!$H$4="Multi-unit Residential",Data!P1156,IF(Transport!$H$4="Education",Data!AX1156,IF(Transport!$H$4="Mixed-use Building",AI1159,Data!AG1156)))</f>
        <v>-39.072098529999998</v>
      </c>
    </row>
    <row r="1156" spans="1:16" x14ac:dyDescent="0.55000000000000004">
      <c r="A1156">
        <f>IF(Transport!$H$4="Multi-unit Residential",Data!A1157,IF(Transport!$H$4="Education",Data!AI1157,IF(Transport!$H$4="Mixed-use Building",T1160,Data!R1157)))</f>
        <v>217900</v>
      </c>
      <c r="B1156" t="str">
        <f>IF(Transport!$H$4="Multi-unit Residential",Data!B1157,IF(Transport!$H$4="Education",Data!AJ1157,IF(Transport!$H$4="Mixed-use Building",U1160,Data!S1157)))</f>
        <v>Hurdon</v>
      </c>
      <c r="C1156" t="str">
        <f>IF(Transport!$H$4="Multi-unit Residential",Data!C1157,IF(Transport!$H$4="Education",Data!AK1157,IF(Transport!$H$4="Mixed-use Building",V1160,Data!T1157)))</f>
        <v>New Zealand</v>
      </c>
      <c r="D1156">
        <f>IF(Transport!$H$4="Multi-unit Residential",Data!D1157,IF(Transport!$H$4="Education",Data!AL1157,IF(Transport!$H$4="Mixed-use Building",W1160,Data!U1157)))</f>
        <v>0</v>
      </c>
      <c r="E1156">
        <f>IF(Transport!$H$4="Multi-unit Residential",Data!E1157,IF(Transport!$H$4="Education",Data!AM1157,IF(Transport!$H$4="Mixed-use Building",X1160,Data!V1157)))</f>
        <v>0</v>
      </c>
      <c r="F1156">
        <f>IF(Transport!$H$4="Multi-unit Residential",Data!F1157,IF(Transport!$H$4="Education",Data!AN1157,IF(Transport!$H$4="Mixed-use Building",Y1160,Data!W1157)))</f>
        <v>0</v>
      </c>
      <c r="G1156">
        <f>IF(Transport!$H$4="Multi-unit Residential",Data!G1157,IF(Transport!$H$4="Education",Data!AO1157,IF(Transport!$H$4="Mixed-use Building",Z1160,Data!X1157)))</f>
        <v>0</v>
      </c>
      <c r="H1156">
        <f>IF(Transport!$H$4="Multi-unit Residential",Data!H1157,IF(Transport!$H$4="Education",Data!AP1157,IF(Transport!$H$4="Mixed-use Building",AA1160,Data!Y1157)))</f>
        <v>1</v>
      </c>
      <c r="I1156">
        <f>IF(Transport!$H$4="Multi-unit Residential",Data!I1157,IF(Transport!$H$4="Education",Data!AQ1157,IF(Transport!$H$4="Mixed-use Building",AB1160,Data!Z1157)))</f>
        <v>0</v>
      </c>
      <c r="J1156">
        <f>IF(Transport!$H$4="Multi-unit Residential",Data!J1157,IF(Transport!$H$4="Education",Data!AR1157,IF(Transport!$H$4="Mixed-use Building",AC1160,Data!AA1157)))</f>
        <v>0</v>
      </c>
      <c r="K1156">
        <f>IF(Transport!$H$4="Multi-unit Residential",Data!K1157,IF(Transport!$H$4="Education",Data!AS1157,IF(Transport!$H$4="Mixed-use Building",AD1160,Data!AB1157)))</f>
        <v>0</v>
      </c>
      <c r="L1156">
        <f>IF(Transport!$H$4="Multi-unit Residential",Data!L1157,IF(Transport!$H$4="Education",Data!AT1157,IF(Transport!$H$4="Mixed-use Building",AE1160,Data!AC1157)))</f>
        <v>0</v>
      </c>
      <c r="M1156">
        <f>IF(Transport!$H$4="Multi-unit Residential",Data!M1157,IF(Transport!$H$4="Education",Data!AU1157,IF(Transport!$H$4="Mixed-use Building",AF1160,Data!AD1157)))</f>
        <v>0.02</v>
      </c>
      <c r="N1156">
        <f>IF(Transport!$H$4="Multi-unit Residential",Data!N1157,IF(Transport!$H$4="Education",Data!AV1157,IF(Transport!$H$4="Mixed-use Building",AG1160,Data!AE1157)))</f>
        <v>3.0362968285434699</v>
      </c>
      <c r="O1156">
        <f>IF(Transport!$H$4="Multi-unit Residential",Data!O1157,IF(Transport!$H$4="Education",Data!AW1157,IF(Transport!$H$4="Mixed-use Building",AH1160,Data!AF1157)))</f>
        <v>174.05059549999999</v>
      </c>
      <c r="P1156">
        <f>IF(Transport!$H$4="Multi-unit Residential",Data!P1157,IF(Transport!$H$4="Education",Data!AX1157,IF(Transport!$H$4="Mixed-use Building",AI1160,Data!AG1157)))</f>
        <v>-39.095347179999997</v>
      </c>
    </row>
    <row r="1157" spans="1:16" x14ac:dyDescent="0.55000000000000004">
      <c r="A1157">
        <f>IF(Transport!$H$4="Multi-unit Residential",Data!A1158,IF(Transport!$H$4="Education",Data!AI1158,IF(Transport!$H$4="Mixed-use Building",T1161,Data!R1158)))</f>
        <v>218000</v>
      </c>
      <c r="B1157" t="str">
        <f>IF(Transport!$H$4="Multi-unit Residential",Data!B1158,IF(Transport!$H$4="Education",Data!AJ1158,IF(Transport!$H$4="Mixed-use Building",U1161,Data!S1158)))</f>
        <v>Frankleigh Park</v>
      </c>
      <c r="C1157" t="str">
        <f>IF(Transport!$H$4="Multi-unit Residential",Data!C1158,IF(Transport!$H$4="Education",Data!AK1158,IF(Transport!$H$4="Mixed-use Building",V1161,Data!T1158)))</f>
        <v>New Zealand</v>
      </c>
      <c r="D1157">
        <f>IF(Transport!$H$4="Multi-unit Residential",Data!D1158,IF(Transport!$H$4="Education",Data!AL1158,IF(Transport!$H$4="Mixed-use Building",W1161,Data!U1158)))</f>
        <v>0</v>
      </c>
      <c r="E1157">
        <f>IF(Transport!$H$4="Multi-unit Residential",Data!E1158,IF(Transport!$H$4="Education",Data!AM1158,IF(Transport!$H$4="Mixed-use Building",X1161,Data!V1158)))</f>
        <v>0</v>
      </c>
      <c r="F1157">
        <f>IF(Transport!$H$4="Multi-unit Residential",Data!F1158,IF(Transport!$H$4="Education",Data!AN1158,IF(Transport!$H$4="Mixed-use Building",Y1161,Data!W1158)))</f>
        <v>0</v>
      </c>
      <c r="G1157">
        <f>IF(Transport!$H$4="Multi-unit Residential",Data!G1158,IF(Transport!$H$4="Education",Data!AO1158,IF(Transport!$H$4="Mixed-use Building",Z1161,Data!X1158)))</f>
        <v>0</v>
      </c>
      <c r="H1157">
        <f>IF(Transport!$H$4="Multi-unit Residential",Data!H1158,IF(Transport!$H$4="Education",Data!AP1158,IF(Transport!$H$4="Mixed-use Building",AA1161,Data!Y1158)))</f>
        <v>0.84</v>
      </c>
      <c r="I1157">
        <f>IF(Transport!$H$4="Multi-unit Residential",Data!I1158,IF(Transport!$H$4="Education",Data!AQ1158,IF(Transport!$H$4="Mixed-use Building",AB1161,Data!Z1158)))</f>
        <v>0</v>
      </c>
      <c r="J1157">
        <f>IF(Transport!$H$4="Multi-unit Residential",Data!J1158,IF(Transport!$H$4="Education",Data!AR1158,IF(Transport!$H$4="Mixed-use Building",AC1161,Data!AA1158)))</f>
        <v>0</v>
      </c>
      <c r="K1157">
        <f>IF(Transport!$H$4="Multi-unit Residential",Data!K1158,IF(Transport!$H$4="Education",Data!AS1158,IF(Transport!$H$4="Mixed-use Building",AD1161,Data!AB1158)))</f>
        <v>0</v>
      </c>
      <c r="L1157">
        <f>IF(Transport!$H$4="Multi-unit Residential",Data!L1158,IF(Transport!$H$4="Education",Data!AT1158,IF(Transport!$H$4="Mixed-use Building",AE1161,Data!AC1158)))</f>
        <v>0.16</v>
      </c>
      <c r="M1157">
        <f>IF(Transport!$H$4="Multi-unit Residential",Data!M1158,IF(Transport!$H$4="Education",Data!AU1158,IF(Transport!$H$4="Mixed-use Building",AF1161,Data!AD1158)))</f>
        <v>0.02</v>
      </c>
      <c r="N1157">
        <f>IF(Transport!$H$4="Multi-unit Residential",Data!N1158,IF(Transport!$H$4="Education",Data!AV1158,IF(Transport!$H$4="Mixed-use Building",AG1161,Data!AE1158)))</f>
        <v>0.95337187359193798</v>
      </c>
      <c r="O1157">
        <f>IF(Transport!$H$4="Multi-unit Residential",Data!O1158,IF(Transport!$H$4="Education",Data!AW1158,IF(Transport!$H$4="Mixed-use Building",AH1161,Data!AF1158)))</f>
        <v>174.07012900000001</v>
      </c>
      <c r="P1157">
        <f>IF(Transport!$H$4="Multi-unit Residential",Data!P1158,IF(Transport!$H$4="Education",Data!AX1158,IF(Transport!$H$4="Mixed-use Building",AI1161,Data!AG1158)))</f>
        <v>-39.084212370000003</v>
      </c>
    </row>
    <row r="1158" spans="1:16" x14ac:dyDescent="0.55000000000000004">
      <c r="A1158">
        <f>IF(Transport!$H$4="Multi-unit Residential",Data!A1159,IF(Transport!$H$4="Education",Data!AI1159,IF(Transport!$H$4="Mixed-use Building",T1162,Data!R1159)))</f>
        <v>218100</v>
      </c>
      <c r="B1158" t="str">
        <f>IF(Transport!$H$4="Multi-unit Residential",Data!B1159,IF(Transport!$H$4="Education",Data!AJ1159,IF(Transport!$H$4="Mixed-use Building",U1162,Data!S1159)))</f>
        <v>Merrilands</v>
      </c>
      <c r="C1158" t="str">
        <f>IF(Transport!$H$4="Multi-unit Residential",Data!C1159,IF(Transport!$H$4="Education",Data!AK1159,IF(Transport!$H$4="Mixed-use Building",V1162,Data!T1159)))</f>
        <v>New Zealand</v>
      </c>
      <c r="D1158">
        <f>IF(Transport!$H$4="Multi-unit Residential",Data!D1159,IF(Transport!$H$4="Education",Data!AL1159,IF(Transport!$H$4="Mixed-use Building",W1162,Data!U1159)))</f>
        <v>0</v>
      </c>
      <c r="E1158">
        <f>IF(Transport!$H$4="Multi-unit Residential",Data!E1159,IF(Transport!$H$4="Education",Data!AM1159,IF(Transport!$H$4="Mixed-use Building",X1162,Data!V1159)))</f>
        <v>0</v>
      </c>
      <c r="F1158">
        <f>IF(Transport!$H$4="Multi-unit Residential",Data!F1159,IF(Transport!$H$4="Education",Data!AN1159,IF(Transport!$H$4="Mixed-use Building",Y1162,Data!W1159)))</f>
        <v>0</v>
      </c>
      <c r="G1158">
        <f>IF(Transport!$H$4="Multi-unit Residential",Data!G1159,IF(Transport!$H$4="Education",Data!AO1159,IF(Transport!$H$4="Mixed-use Building",Z1162,Data!X1159)))</f>
        <v>0</v>
      </c>
      <c r="H1158">
        <f>IF(Transport!$H$4="Multi-unit Residential",Data!H1159,IF(Transport!$H$4="Education",Data!AP1159,IF(Transport!$H$4="Mixed-use Building",AA1162,Data!Y1159)))</f>
        <v>0.93</v>
      </c>
      <c r="I1158">
        <f>IF(Transport!$H$4="Multi-unit Residential",Data!I1159,IF(Transport!$H$4="Education",Data!AQ1159,IF(Transport!$H$4="Mixed-use Building",AB1162,Data!Z1159)))</f>
        <v>0</v>
      </c>
      <c r="J1158">
        <f>IF(Transport!$H$4="Multi-unit Residential",Data!J1159,IF(Transport!$H$4="Education",Data!AR1159,IF(Transport!$H$4="Mixed-use Building",AC1162,Data!AA1159)))</f>
        <v>0</v>
      </c>
      <c r="K1158">
        <f>IF(Transport!$H$4="Multi-unit Residential",Data!K1159,IF(Transport!$H$4="Education",Data!AS1159,IF(Transport!$H$4="Mixed-use Building",AD1162,Data!AB1159)))</f>
        <v>0</v>
      </c>
      <c r="L1158">
        <f>IF(Transport!$H$4="Multi-unit Residential",Data!L1159,IF(Transport!$H$4="Education",Data!AT1159,IF(Transport!$H$4="Mixed-use Building",AE1162,Data!AC1159)))</f>
        <v>7.0000000000000007E-2</v>
      </c>
      <c r="M1158">
        <f>IF(Transport!$H$4="Multi-unit Residential",Data!M1159,IF(Transport!$H$4="Education",Data!AU1159,IF(Transport!$H$4="Mixed-use Building",AF1162,Data!AD1159)))</f>
        <v>0.02</v>
      </c>
      <c r="N1158">
        <f>IF(Transport!$H$4="Multi-unit Residential",Data!N1159,IF(Transport!$H$4="Education",Data!AV1159,IF(Transport!$H$4="Mixed-use Building",AG1162,Data!AE1159)))</f>
        <v>3.50729883140612</v>
      </c>
      <c r="O1158">
        <f>IF(Transport!$H$4="Multi-unit Residential",Data!O1159,IF(Transport!$H$4="Education",Data!AW1159,IF(Transport!$H$4="Mixed-use Building",AH1162,Data!AF1159)))</f>
        <v>174.10205959999999</v>
      </c>
      <c r="P1158">
        <f>IF(Transport!$H$4="Multi-unit Residential",Data!P1159,IF(Transport!$H$4="Education",Data!AX1159,IF(Transport!$H$4="Mixed-use Building",AI1162,Data!AG1159)))</f>
        <v>-39.064546229999998</v>
      </c>
    </row>
    <row r="1159" spans="1:16" x14ac:dyDescent="0.55000000000000004">
      <c r="A1159">
        <f>IF(Transport!$H$4="Multi-unit Residential",Data!A1160,IF(Transport!$H$4="Education",Data!AI1160,IF(Transport!$H$4="Mixed-use Building",T1163,Data!R1160)))</f>
        <v>218200</v>
      </c>
      <c r="B1159" t="str">
        <f>IF(Transport!$H$4="Multi-unit Residential",Data!B1160,IF(Transport!$H$4="Education",Data!AJ1160,IF(Transport!$H$4="Mixed-use Building",U1163,Data!S1160)))</f>
        <v>Ferndale</v>
      </c>
      <c r="C1159" t="str">
        <f>IF(Transport!$H$4="Multi-unit Residential",Data!C1160,IF(Transport!$H$4="Education",Data!AK1160,IF(Transport!$H$4="Mixed-use Building",V1163,Data!T1160)))</f>
        <v>New Zealand</v>
      </c>
      <c r="D1159" t="str">
        <f>IF(Transport!$H$4="Multi-unit Residential",Data!D1160,IF(Transport!$H$4="Education",Data!AL1160,IF(Transport!$H$4="Mixed-use Building",W1163,Data!U1160)))</f>
        <v>?</v>
      </c>
      <c r="E1159" t="str">
        <f>IF(Transport!$H$4="Multi-unit Residential",Data!E1160,IF(Transport!$H$4="Education",Data!AM1160,IF(Transport!$H$4="Mixed-use Building",X1163,Data!V1160)))</f>
        <v>?</v>
      </c>
      <c r="F1159" t="str">
        <f>IF(Transport!$H$4="Multi-unit Residential",Data!F1160,IF(Transport!$H$4="Education",Data!AN1160,IF(Transport!$H$4="Mixed-use Building",Y1163,Data!W1160)))</f>
        <v>?</v>
      </c>
      <c r="G1159">
        <f>IF(Transport!$H$4="Multi-unit Residential",Data!G1160,IF(Transport!$H$4="Education",Data!AO1160,IF(Transport!$H$4="Mixed-use Building",Z1163,Data!X1160)))</f>
        <v>0</v>
      </c>
      <c r="H1159" t="str">
        <f>IF(Transport!$H$4="Multi-unit Residential",Data!H1160,IF(Transport!$H$4="Education",Data!AP1160,IF(Transport!$H$4="Mixed-use Building",AA1163,Data!Y1160)))</f>
        <v>?</v>
      </c>
      <c r="I1159" t="str">
        <f>IF(Transport!$H$4="Multi-unit Residential",Data!I1160,IF(Transport!$H$4="Education",Data!AQ1160,IF(Transport!$H$4="Mixed-use Building",AB1163,Data!Z1160)))</f>
        <v>?</v>
      </c>
      <c r="J1159">
        <f>IF(Transport!$H$4="Multi-unit Residential",Data!J1160,IF(Transport!$H$4="Education",Data!AR1160,IF(Transport!$H$4="Mixed-use Building",AC1163,Data!AA1160)))</f>
        <v>0</v>
      </c>
      <c r="K1159" t="str">
        <f>IF(Transport!$H$4="Multi-unit Residential",Data!K1160,IF(Transport!$H$4="Education",Data!AS1160,IF(Transport!$H$4="Mixed-use Building",AD1163,Data!AB1160)))</f>
        <v>?</v>
      </c>
      <c r="L1159" t="str">
        <f>IF(Transport!$H$4="Multi-unit Residential",Data!L1160,IF(Transport!$H$4="Education",Data!AT1160,IF(Transport!$H$4="Mixed-use Building",AE1163,Data!AC1160)))</f>
        <v>?</v>
      </c>
      <c r="M1159">
        <f>IF(Transport!$H$4="Multi-unit Residential",Data!M1160,IF(Transport!$H$4="Education",Data!AU1160,IF(Transport!$H$4="Mixed-use Building",AF1163,Data!AD1160)))</f>
        <v>0.02</v>
      </c>
      <c r="N1159" t="str">
        <f>IF(Transport!$H$4="Multi-unit Residential",Data!N1160,IF(Transport!$H$4="Education",Data!AV1160,IF(Transport!$H$4="Mixed-use Building",AG1163,Data!AE1160)))</f>
        <v>?</v>
      </c>
      <c r="O1159">
        <f>IF(Transport!$H$4="Multi-unit Residential",Data!O1160,IF(Transport!$H$4="Education",Data!AW1160,IF(Transport!$H$4="Mixed-use Building",AH1163,Data!AF1160)))</f>
        <v>174.0627283</v>
      </c>
      <c r="P1159">
        <f>IF(Transport!$H$4="Multi-unit Residential",Data!P1160,IF(Transport!$H$4="Education",Data!AX1160,IF(Transport!$H$4="Mixed-use Building",AI1163,Data!AG1160)))</f>
        <v>-39.09377241</v>
      </c>
    </row>
    <row r="1160" spans="1:16" x14ac:dyDescent="0.55000000000000004">
      <c r="A1160">
        <f>IF(Transport!$H$4="Multi-unit Residential",Data!A1161,IF(Transport!$H$4="Education",Data!AI1161,IF(Transport!$H$4="Mixed-use Building",T1164,Data!R1161)))</f>
        <v>218300</v>
      </c>
      <c r="B1160" t="str">
        <f>IF(Transport!$H$4="Multi-unit Residential",Data!B1161,IF(Transport!$H$4="Education",Data!AJ1161,IF(Transport!$H$4="Mixed-use Building",U1164,Data!S1161)))</f>
        <v>Welbourn</v>
      </c>
      <c r="C1160" t="str">
        <f>IF(Transport!$H$4="Multi-unit Residential",Data!C1161,IF(Transport!$H$4="Education",Data!AK1161,IF(Transport!$H$4="Mixed-use Building",V1164,Data!T1161)))</f>
        <v>New Zealand</v>
      </c>
      <c r="D1160">
        <f>IF(Transport!$H$4="Multi-unit Residential",Data!D1161,IF(Transport!$H$4="Education",Data!AL1161,IF(Transport!$H$4="Mixed-use Building",W1164,Data!U1161)))</f>
        <v>0</v>
      </c>
      <c r="E1160">
        <f>IF(Transport!$H$4="Multi-unit Residential",Data!E1161,IF(Transport!$H$4="Education",Data!AM1161,IF(Transport!$H$4="Mixed-use Building",X1164,Data!V1161)))</f>
        <v>0</v>
      </c>
      <c r="F1160">
        <f>IF(Transport!$H$4="Multi-unit Residential",Data!F1161,IF(Transport!$H$4="Education",Data!AN1161,IF(Transport!$H$4="Mixed-use Building",Y1164,Data!W1161)))</f>
        <v>0</v>
      </c>
      <c r="G1160">
        <f>IF(Transport!$H$4="Multi-unit Residential",Data!G1161,IF(Transport!$H$4="Education",Data!AO1161,IF(Transport!$H$4="Mixed-use Building",Z1164,Data!X1161)))</f>
        <v>0</v>
      </c>
      <c r="H1160">
        <f>IF(Transport!$H$4="Multi-unit Residential",Data!H1161,IF(Transport!$H$4="Education",Data!AP1161,IF(Transport!$H$4="Mixed-use Building",AA1164,Data!Y1161)))</f>
        <v>0.93</v>
      </c>
      <c r="I1160">
        <f>IF(Transport!$H$4="Multi-unit Residential",Data!I1161,IF(Transport!$H$4="Education",Data!AQ1161,IF(Transport!$H$4="Mixed-use Building",AB1164,Data!Z1161)))</f>
        <v>0</v>
      </c>
      <c r="J1160">
        <f>IF(Transport!$H$4="Multi-unit Residential",Data!J1161,IF(Transport!$H$4="Education",Data!AR1161,IF(Transport!$H$4="Mixed-use Building",AC1164,Data!AA1161)))</f>
        <v>0</v>
      </c>
      <c r="K1160">
        <f>IF(Transport!$H$4="Multi-unit Residential",Data!K1161,IF(Transport!$H$4="Education",Data!AS1161,IF(Transport!$H$4="Mixed-use Building",AD1164,Data!AB1161)))</f>
        <v>0</v>
      </c>
      <c r="L1160">
        <f>IF(Transport!$H$4="Multi-unit Residential",Data!L1161,IF(Transport!$H$4="Education",Data!AT1161,IF(Transport!$H$4="Mixed-use Building",AE1164,Data!AC1161)))</f>
        <v>7.0000000000000007E-2</v>
      </c>
      <c r="M1160">
        <f>IF(Transport!$H$4="Multi-unit Residential",Data!M1161,IF(Transport!$H$4="Education",Data!AU1161,IF(Transport!$H$4="Mixed-use Building",AF1164,Data!AD1161)))</f>
        <v>0.02</v>
      </c>
      <c r="N1160">
        <f>IF(Transport!$H$4="Multi-unit Residential",Data!N1161,IF(Transport!$H$4="Education",Data!AV1161,IF(Transport!$H$4="Mixed-use Building",AG1164,Data!AE1161)))</f>
        <v>4.9377325682008699</v>
      </c>
      <c r="O1160">
        <f>IF(Transport!$H$4="Multi-unit Residential",Data!O1161,IF(Transport!$H$4="Education",Data!AW1161,IF(Transport!$H$4="Mixed-use Building",AH1164,Data!AF1161)))</f>
        <v>174.09245100000001</v>
      </c>
      <c r="P1160">
        <f>IF(Transport!$H$4="Multi-unit Residential",Data!P1161,IF(Transport!$H$4="Education",Data!AX1161,IF(Transport!$H$4="Mixed-use Building",AI1164,Data!AG1161)))</f>
        <v>-39.083834150000001</v>
      </c>
    </row>
    <row r="1161" spans="1:16" x14ac:dyDescent="0.55000000000000004">
      <c r="A1161">
        <f>IF(Transport!$H$4="Multi-unit Residential",Data!A1162,IF(Transport!$H$4="Education",Data!AI1162,IF(Transport!$H$4="Mixed-use Building",T1165,Data!R1162)))</f>
        <v>218400</v>
      </c>
      <c r="B1161" t="str">
        <f>IF(Transport!$H$4="Multi-unit Residential",Data!B1162,IF(Transport!$H$4="Education",Data!AJ1162,IF(Transport!$H$4="Mixed-use Building",U1165,Data!S1162)))</f>
        <v>Fitzroy-Glen Avon</v>
      </c>
      <c r="C1161" t="str">
        <f>IF(Transport!$H$4="Multi-unit Residential",Data!C1162,IF(Transport!$H$4="Education",Data!AK1162,IF(Transport!$H$4="Mixed-use Building",V1165,Data!T1162)))</f>
        <v>New Zealand</v>
      </c>
      <c r="D1161">
        <f>IF(Transport!$H$4="Multi-unit Residential",Data!D1162,IF(Transport!$H$4="Education",Data!AL1162,IF(Transport!$H$4="Mixed-use Building",W1165,Data!U1162)))</f>
        <v>0</v>
      </c>
      <c r="E1161">
        <f>IF(Transport!$H$4="Multi-unit Residential",Data!E1162,IF(Transport!$H$4="Education",Data!AM1162,IF(Transport!$H$4="Mixed-use Building",X1165,Data!V1162)))</f>
        <v>0</v>
      </c>
      <c r="F1161">
        <f>IF(Transport!$H$4="Multi-unit Residential",Data!F1162,IF(Transport!$H$4="Education",Data!AN1162,IF(Transport!$H$4="Mixed-use Building",Y1165,Data!W1162)))</f>
        <v>0</v>
      </c>
      <c r="G1161">
        <f>IF(Transport!$H$4="Multi-unit Residential",Data!G1162,IF(Transport!$H$4="Education",Data!AO1162,IF(Transport!$H$4="Mixed-use Building",Z1165,Data!X1162)))</f>
        <v>0</v>
      </c>
      <c r="H1161">
        <f>IF(Transport!$H$4="Multi-unit Residential",Data!H1162,IF(Transport!$H$4="Education",Data!AP1162,IF(Transport!$H$4="Mixed-use Building",AA1165,Data!Y1162)))</f>
        <v>0.94</v>
      </c>
      <c r="I1161">
        <f>IF(Transport!$H$4="Multi-unit Residential",Data!I1162,IF(Transport!$H$4="Education",Data!AQ1162,IF(Transport!$H$4="Mixed-use Building",AB1165,Data!Z1162)))</f>
        <v>0</v>
      </c>
      <c r="J1161">
        <f>IF(Transport!$H$4="Multi-unit Residential",Data!J1162,IF(Transport!$H$4="Education",Data!AR1162,IF(Transport!$H$4="Mixed-use Building",AC1165,Data!AA1162)))</f>
        <v>0</v>
      </c>
      <c r="K1161">
        <f>IF(Transport!$H$4="Multi-unit Residential",Data!K1162,IF(Transport!$H$4="Education",Data!AS1162,IF(Transport!$H$4="Mixed-use Building",AD1165,Data!AB1162)))</f>
        <v>0</v>
      </c>
      <c r="L1161">
        <f>IF(Transport!$H$4="Multi-unit Residential",Data!L1162,IF(Transport!$H$4="Education",Data!AT1162,IF(Transport!$H$4="Mixed-use Building",AE1165,Data!AC1162)))</f>
        <v>0.06</v>
      </c>
      <c r="M1161">
        <f>IF(Transport!$H$4="Multi-unit Residential",Data!M1162,IF(Transport!$H$4="Education",Data!AU1162,IF(Transport!$H$4="Mixed-use Building",AF1165,Data!AD1162)))</f>
        <v>0.02</v>
      </c>
      <c r="N1161">
        <f>IF(Transport!$H$4="Multi-unit Residential",Data!N1162,IF(Transport!$H$4="Education",Data!AV1162,IF(Transport!$H$4="Mixed-use Building",AG1165,Data!AE1162)))</f>
        <v>5.4504123109704103</v>
      </c>
      <c r="O1161">
        <f>IF(Transport!$H$4="Multi-unit Residential",Data!O1162,IF(Transport!$H$4="Education",Data!AW1162,IF(Transport!$H$4="Mixed-use Building",AH1165,Data!AF1162)))</f>
        <v>174.1236045</v>
      </c>
      <c r="P1161">
        <f>IF(Transport!$H$4="Multi-unit Residential",Data!P1162,IF(Transport!$H$4="Education",Data!AX1162,IF(Transport!$H$4="Mixed-use Building",AI1165,Data!AG1162)))</f>
        <v>-39.074271279999998</v>
      </c>
    </row>
    <row r="1162" spans="1:16" x14ac:dyDescent="0.55000000000000004">
      <c r="A1162">
        <f>IF(Transport!$H$4="Multi-unit Residential",Data!A1163,IF(Transport!$H$4="Education",Data!AI1163,IF(Transport!$H$4="Mixed-use Building",T1166,Data!R1163)))</f>
        <v>218500</v>
      </c>
      <c r="B1162" t="str">
        <f>IF(Transport!$H$4="Multi-unit Residential",Data!B1163,IF(Transport!$H$4="Education",Data!AJ1163,IF(Transport!$H$4="Mixed-use Building",U1166,Data!S1163)))</f>
        <v>Waitara West</v>
      </c>
      <c r="C1162" t="str">
        <f>IF(Transport!$H$4="Multi-unit Residential",Data!C1163,IF(Transport!$H$4="Education",Data!AK1163,IF(Transport!$H$4="Mixed-use Building",V1166,Data!T1163)))</f>
        <v>New Zealand</v>
      </c>
      <c r="D1162">
        <f>IF(Transport!$H$4="Multi-unit Residential",Data!D1163,IF(Transport!$H$4="Education",Data!AL1163,IF(Transport!$H$4="Mixed-use Building",W1166,Data!U1163)))</f>
        <v>0</v>
      </c>
      <c r="E1162">
        <f>IF(Transport!$H$4="Multi-unit Residential",Data!E1163,IF(Transport!$H$4="Education",Data!AM1163,IF(Transport!$H$4="Mixed-use Building",X1166,Data!V1163)))</f>
        <v>0</v>
      </c>
      <c r="F1162">
        <f>IF(Transport!$H$4="Multi-unit Residential",Data!F1163,IF(Transport!$H$4="Education",Data!AN1163,IF(Transport!$H$4="Mixed-use Building",Y1166,Data!W1163)))</f>
        <v>0</v>
      </c>
      <c r="G1162">
        <f>IF(Transport!$H$4="Multi-unit Residential",Data!G1163,IF(Transport!$H$4="Education",Data!AO1163,IF(Transport!$H$4="Mixed-use Building",Z1166,Data!X1163)))</f>
        <v>0</v>
      </c>
      <c r="H1162">
        <f>IF(Transport!$H$4="Multi-unit Residential",Data!H1163,IF(Transport!$H$4="Education",Data!AP1163,IF(Transport!$H$4="Mixed-use Building",AA1166,Data!Y1163)))</f>
        <v>0.88</v>
      </c>
      <c r="I1162">
        <f>IF(Transport!$H$4="Multi-unit Residential",Data!I1163,IF(Transport!$H$4="Education",Data!AQ1163,IF(Transport!$H$4="Mixed-use Building",AB1166,Data!Z1163)))</f>
        <v>0.05</v>
      </c>
      <c r="J1162">
        <f>IF(Transport!$H$4="Multi-unit Residential",Data!J1163,IF(Transport!$H$4="Education",Data!AR1163,IF(Transport!$H$4="Mixed-use Building",AC1166,Data!AA1163)))</f>
        <v>0</v>
      </c>
      <c r="K1162">
        <f>IF(Transport!$H$4="Multi-unit Residential",Data!K1163,IF(Transport!$H$4="Education",Data!AS1163,IF(Transport!$H$4="Mixed-use Building",AD1166,Data!AB1163)))</f>
        <v>0.01</v>
      </c>
      <c r="L1162">
        <f>IF(Transport!$H$4="Multi-unit Residential",Data!L1163,IF(Transport!$H$4="Education",Data!AT1163,IF(Transport!$H$4="Mixed-use Building",AE1166,Data!AC1163)))</f>
        <v>0.06</v>
      </c>
      <c r="M1162">
        <f>IF(Transport!$H$4="Multi-unit Residential",Data!M1163,IF(Transport!$H$4="Education",Data!AU1163,IF(Transport!$H$4="Mixed-use Building",AF1166,Data!AD1163)))</f>
        <v>0.02</v>
      </c>
      <c r="N1162">
        <f>IF(Transport!$H$4="Multi-unit Residential",Data!N1163,IF(Transport!$H$4="Education",Data!AV1163,IF(Transport!$H$4="Mixed-use Building",AG1166,Data!AE1163)))</f>
        <v>5.4752687554398802</v>
      </c>
      <c r="O1162">
        <f>IF(Transport!$H$4="Multi-unit Residential",Data!O1163,IF(Transport!$H$4="Education",Data!AW1163,IF(Transport!$H$4="Mixed-use Building",AH1166,Data!AF1163)))</f>
        <v>174.22654589999999</v>
      </c>
      <c r="P1162">
        <f>IF(Transport!$H$4="Multi-unit Residential",Data!P1163,IF(Transport!$H$4="Education",Data!AX1163,IF(Transport!$H$4="Mixed-use Building",AI1166,Data!AG1163)))</f>
        <v>-38.997501399999997</v>
      </c>
    </row>
    <row r="1163" spans="1:16" x14ac:dyDescent="0.55000000000000004">
      <c r="A1163">
        <f>IF(Transport!$H$4="Multi-unit Residential",Data!A1164,IF(Transport!$H$4="Education",Data!AI1164,IF(Transport!$H$4="Mixed-use Building",T1167,Data!R1164)))</f>
        <v>218600</v>
      </c>
      <c r="B1163" t="str">
        <f>IF(Transport!$H$4="Multi-unit Residential",Data!B1164,IF(Transport!$H$4="Education",Data!AJ1164,IF(Transport!$H$4="Mixed-use Building",U1167,Data!S1164)))</f>
        <v>Upper Vogeltown</v>
      </c>
      <c r="C1163" t="str">
        <f>IF(Transport!$H$4="Multi-unit Residential",Data!C1164,IF(Transport!$H$4="Education",Data!AK1164,IF(Transport!$H$4="Mixed-use Building",V1167,Data!T1164)))</f>
        <v>New Zealand</v>
      </c>
      <c r="D1163">
        <f>IF(Transport!$H$4="Multi-unit Residential",Data!D1164,IF(Transport!$H$4="Education",Data!AL1164,IF(Transport!$H$4="Mixed-use Building",W1167,Data!U1164)))</f>
        <v>0</v>
      </c>
      <c r="E1163">
        <f>IF(Transport!$H$4="Multi-unit Residential",Data!E1164,IF(Transport!$H$4="Education",Data!AM1164,IF(Transport!$H$4="Mixed-use Building",X1167,Data!V1164)))</f>
        <v>0</v>
      </c>
      <c r="F1163">
        <f>IF(Transport!$H$4="Multi-unit Residential",Data!F1164,IF(Transport!$H$4="Education",Data!AN1164,IF(Transport!$H$4="Mixed-use Building",Y1167,Data!W1164)))</f>
        <v>0</v>
      </c>
      <c r="G1163">
        <f>IF(Transport!$H$4="Multi-unit Residential",Data!G1164,IF(Transport!$H$4="Education",Data!AO1164,IF(Transport!$H$4="Mixed-use Building",Z1167,Data!X1164)))</f>
        <v>0</v>
      </c>
      <c r="H1163">
        <f>IF(Transport!$H$4="Multi-unit Residential",Data!H1164,IF(Transport!$H$4="Education",Data!AP1164,IF(Transport!$H$4="Mixed-use Building",AA1167,Data!Y1164)))</f>
        <v>0.95</v>
      </c>
      <c r="I1163">
        <f>IF(Transport!$H$4="Multi-unit Residential",Data!I1164,IF(Transport!$H$4="Education",Data!AQ1164,IF(Transport!$H$4="Mixed-use Building",AB1167,Data!Z1164)))</f>
        <v>0</v>
      </c>
      <c r="J1163">
        <f>IF(Transport!$H$4="Multi-unit Residential",Data!J1164,IF(Transport!$H$4="Education",Data!AR1164,IF(Transport!$H$4="Mixed-use Building",AC1167,Data!AA1164)))</f>
        <v>0</v>
      </c>
      <c r="K1163">
        <f>IF(Transport!$H$4="Multi-unit Residential",Data!K1164,IF(Transport!$H$4="Education",Data!AS1164,IF(Transport!$H$4="Mixed-use Building",AD1167,Data!AB1164)))</f>
        <v>0</v>
      </c>
      <c r="L1163">
        <f>IF(Transport!$H$4="Multi-unit Residential",Data!L1164,IF(Transport!$H$4="Education",Data!AT1164,IF(Transport!$H$4="Mixed-use Building",AE1167,Data!AC1164)))</f>
        <v>0.05</v>
      </c>
      <c r="M1163">
        <f>IF(Transport!$H$4="Multi-unit Residential",Data!M1164,IF(Transport!$H$4="Education",Data!AU1164,IF(Transport!$H$4="Mixed-use Building",AF1167,Data!AD1164)))</f>
        <v>0.02</v>
      </c>
      <c r="N1163">
        <f>IF(Transport!$H$4="Multi-unit Residential",Data!N1164,IF(Transport!$H$4="Education",Data!AV1164,IF(Transport!$H$4="Mixed-use Building",AG1167,Data!AE1164)))</f>
        <v>3.5342795506140501</v>
      </c>
      <c r="O1163">
        <f>IF(Transport!$H$4="Multi-unit Residential",Data!O1164,IF(Transport!$H$4="Education",Data!AW1164,IF(Transport!$H$4="Mixed-use Building",AH1167,Data!AF1164)))</f>
        <v>174.0833227</v>
      </c>
      <c r="P1163">
        <f>IF(Transport!$H$4="Multi-unit Residential",Data!P1164,IF(Transport!$H$4="Education",Data!AX1164,IF(Transport!$H$4="Mixed-use Building",AI1167,Data!AG1164)))</f>
        <v>-39.09023955</v>
      </c>
    </row>
    <row r="1164" spans="1:16" x14ac:dyDescent="0.55000000000000004">
      <c r="A1164">
        <f>IF(Transport!$H$4="Multi-unit Residential",Data!A1165,IF(Transport!$H$4="Education",Data!AI1165,IF(Transport!$H$4="Mixed-use Building",T1168,Data!R1165)))</f>
        <v>218700</v>
      </c>
      <c r="B1164" t="str">
        <f>IF(Transport!$H$4="Multi-unit Residential",Data!B1165,IF(Transport!$H$4="Education",Data!AJ1165,IF(Transport!$H$4="Mixed-use Building",U1168,Data!S1165)))</f>
        <v>Highlands Park (New Plymouth District)</v>
      </c>
      <c r="C1164" t="str">
        <f>IF(Transport!$H$4="Multi-unit Residential",Data!C1165,IF(Transport!$H$4="Education",Data!AK1165,IF(Transport!$H$4="Mixed-use Building",V1168,Data!T1165)))</f>
        <v>New Zealand</v>
      </c>
      <c r="D1164">
        <f>IF(Transport!$H$4="Multi-unit Residential",Data!D1165,IF(Transport!$H$4="Education",Data!AL1165,IF(Transport!$H$4="Mixed-use Building",W1168,Data!U1165)))</f>
        <v>0</v>
      </c>
      <c r="E1164">
        <f>IF(Transport!$H$4="Multi-unit Residential",Data!E1165,IF(Transport!$H$4="Education",Data!AM1165,IF(Transport!$H$4="Mixed-use Building",X1168,Data!V1165)))</f>
        <v>0</v>
      </c>
      <c r="F1164">
        <f>IF(Transport!$H$4="Multi-unit Residential",Data!F1165,IF(Transport!$H$4="Education",Data!AN1165,IF(Transport!$H$4="Mixed-use Building",Y1168,Data!W1165)))</f>
        <v>0</v>
      </c>
      <c r="G1164">
        <f>IF(Transport!$H$4="Multi-unit Residential",Data!G1165,IF(Transport!$H$4="Education",Data!AO1165,IF(Transport!$H$4="Mixed-use Building",Z1168,Data!X1165)))</f>
        <v>0</v>
      </c>
      <c r="H1164">
        <f>IF(Transport!$H$4="Multi-unit Residential",Data!H1165,IF(Transport!$H$4="Education",Data!AP1165,IF(Transport!$H$4="Mixed-use Building",AA1168,Data!Y1165)))</f>
        <v>0.97</v>
      </c>
      <c r="I1164">
        <f>IF(Transport!$H$4="Multi-unit Residential",Data!I1165,IF(Transport!$H$4="Education",Data!AQ1165,IF(Transport!$H$4="Mixed-use Building",AB1168,Data!Z1165)))</f>
        <v>0</v>
      </c>
      <c r="J1164">
        <f>IF(Transport!$H$4="Multi-unit Residential",Data!J1165,IF(Transport!$H$4="Education",Data!AR1165,IF(Transport!$H$4="Mixed-use Building",AC1168,Data!AA1165)))</f>
        <v>0</v>
      </c>
      <c r="K1164">
        <f>IF(Transport!$H$4="Multi-unit Residential",Data!K1165,IF(Transport!$H$4="Education",Data!AS1165,IF(Transport!$H$4="Mixed-use Building",AD1168,Data!AB1165)))</f>
        <v>0</v>
      </c>
      <c r="L1164">
        <f>IF(Transport!$H$4="Multi-unit Residential",Data!L1165,IF(Transport!$H$4="Education",Data!AT1165,IF(Transport!$H$4="Mixed-use Building",AE1168,Data!AC1165)))</f>
        <v>0.03</v>
      </c>
      <c r="M1164">
        <f>IF(Transport!$H$4="Multi-unit Residential",Data!M1165,IF(Transport!$H$4="Education",Data!AU1165,IF(Transport!$H$4="Mixed-use Building",AF1168,Data!AD1165)))</f>
        <v>0.02</v>
      </c>
      <c r="N1164">
        <f>IF(Transport!$H$4="Multi-unit Residential",Data!N1165,IF(Transport!$H$4="Education",Data!AV1165,IF(Transport!$H$4="Mixed-use Building",AG1168,Data!AE1165)))</f>
        <v>4.4775982366655898</v>
      </c>
      <c r="O1164">
        <f>IF(Transport!$H$4="Multi-unit Residential",Data!O1165,IF(Transport!$H$4="Education",Data!AW1165,IF(Transport!$H$4="Mixed-use Building",AH1168,Data!AF1165)))</f>
        <v>174.10443119999999</v>
      </c>
      <c r="P1164">
        <f>IF(Transport!$H$4="Multi-unit Residential",Data!P1165,IF(Transport!$H$4="Education",Data!AX1165,IF(Transport!$H$4="Mixed-use Building",AI1168,Data!AG1165)))</f>
        <v>-39.080694610000002</v>
      </c>
    </row>
    <row r="1165" spans="1:16" x14ac:dyDescent="0.55000000000000004">
      <c r="A1165">
        <f>IF(Transport!$H$4="Multi-unit Residential",Data!A1166,IF(Transport!$H$4="Education",Data!AI1166,IF(Transport!$H$4="Mixed-use Building",T1169,Data!R1166)))</f>
        <v>218800</v>
      </c>
      <c r="B1165" t="str">
        <f>IF(Transport!$H$4="Multi-unit Residential",Data!B1166,IF(Transport!$H$4="Education",Data!AJ1166,IF(Transport!$H$4="Mixed-use Building",U1169,Data!S1166)))</f>
        <v>Paraite</v>
      </c>
      <c r="C1165" t="str">
        <f>IF(Transport!$H$4="Multi-unit Residential",Data!C1166,IF(Transport!$H$4="Education",Data!AK1166,IF(Transport!$H$4="Mixed-use Building",V1169,Data!T1166)))</f>
        <v>New Zealand</v>
      </c>
      <c r="D1165">
        <f>IF(Transport!$H$4="Multi-unit Residential",Data!D1166,IF(Transport!$H$4="Education",Data!AL1166,IF(Transport!$H$4="Mixed-use Building",W1169,Data!U1166)))</f>
        <v>0</v>
      </c>
      <c r="E1165">
        <f>IF(Transport!$H$4="Multi-unit Residential",Data!E1166,IF(Transport!$H$4="Education",Data!AM1166,IF(Transport!$H$4="Mixed-use Building",X1169,Data!V1166)))</f>
        <v>0</v>
      </c>
      <c r="F1165">
        <f>IF(Transport!$H$4="Multi-unit Residential",Data!F1166,IF(Transport!$H$4="Education",Data!AN1166,IF(Transport!$H$4="Mixed-use Building",Y1169,Data!W1166)))</f>
        <v>0</v>
      </c>
      <c r="G1165">
        <f>IF(Transport!$H$4="Multi-unit Residential",Data!G1166,IF(Transport!$H$4="Education",Data!AO1166,IF(Transport!$H$4="Mixed-use Building",Z1169,Data!X1166)))</f>
        <v>0</v>
      </c>
      <c r="H1165">
        <f>IF(Transport!$H$4="Multi-unit Residential",Data!H1166,IF(Transport!$H$4="Education",Data!AP1166,IF(Transport!$H$4="Mixed-use Building",AA1169,Data!Y1166)))</f>
        <v>1</v>
      </c>
      <c r="I1165">
        <f>IF(Transport!$H$4="Multi-unit Residential",Data!I1166,IF(Transport!$H$4="Education",Data!AQ1166,IF(Transport!$H$4="Mixed-use Building",AB1169,Data!Z1166)))</f>
        <v>0</v>
      </c>
      <c r="J1165">
        <f>IF(Transport!$H$4="Multi-unit Residential",Data!J1166,IF(Transport!$H$4="Education",Data!AR1166,IF(Transport!$H$4="Mixed-use Building",AC1169,Data!AA1166)))</f>
        <v>0</v>
      </c>
      <c r="K1165">
        <f>IF(Transport!$H$4="Multi-unit Residential",Data!K1166,IF(Transport!$H$4="Education",Data!AS1166,IF(Transport!$H$4="Mixed-use Building",AD1169,Data!AB1166)))</f>
        <v>0</v>
      </c>
      <c r="L1165">
        <f>IF(Transport!$H$4="Multi-unit Residential",Data!L1166,IF(Transport!$H$4="Education",Data!AT1166,IF(Transport!$H$4="Mixed-use Building",AE1169,Data!AC1166)))</f>
        <v>0</v>
      </c>
      <c r="M1165">
        <f>IF(Transport!$H$4="Multi-unit Residential",Data!M1166,IF(Transport!$H$4="Education",Data!AU1166,IF(Transport!$H$4="Mixed-use Building",AF1169,Data!AD1166)))</f>
        <v>0.02</v>
      </c>
      <c r="N1165">
        <f>IF(Transport!$H$4="Multi-unit Residential",Data!N1166,IF(Transport!$H$4="Education",Data!AV1166,IF(Transport!$H$4="Mixed-use Building",AG1169,Data!AE1166)))</f>
        <v>6.1127225273098</v>
      </c>
      <c r="O1165">
        <f>IF(Transport!$H$4="Multi-unit Residential",Data!O1166,IF(Transport!$H$4="Education",Data!AW1166,IF(Transport!$H$4="Mixed-use Building",AH1169,Data!AF1166)))</f>
        <v>174.1621418</v>
      </c>
      <c r="P1165">
        <f>IF(Transport!$H$4="Multi-unit Residential",Data!P1166,IF(Transport!$H$4="Education",Data!AX1166,IF(Transport!$H$4="Mixed-use Building",AI1169,Data!AG1166)))</f>
        <v>-39.053562280000001</v>
      </c>
    </row>
    <row r="1166" spans="1:16" x14ac:dyDescent="0.55000000000000004">
      <c r="A1166">
        <f>IF(Transport!$H$4="Multi-unit Residential",Data!A1167,IF(Transport!$H$4="Education",Data!AI1167,IF(Transport!$H$4="Mixed-use Building",T1170,Data!R1167)))</f>
        <v>218900</v>
      </c>
      <c r="B1166" t="str">
        <f>IF(Transport!$H$4="Multi-unit Residential",Data!B1167,IF(Transport!$H$4="Education",Data!AJ1167,IF(Transport!$H$4="Mixed-use Building",U1170,Data!S1167)))</f>
        <v>Waitara East</v>
      </c>
      <c r="C1166" t="str">
        <f>IF(Transport!$H$4="Multi-unit Residential",Data!C1167,IF(Transport!$H$4="Education",Data!AK1167,IF(Transport!$H$4="Mixed-use Building",V1170,Data!T1167)))</f>
        <v>New Zealand</v>
      </c>
      <c r="D1166">
        <f>IF(Transport!$H$4="Multi-unit Residential",Data!D1167,IF(Transport!$H$4="Education",Data!AL1167,IF(Transport!$H$4="Mixed-use Building",W1170,Data!U1167)))</f>
        <v>0</v>
      </c>
      <c r="E1166">
        <f>IF(Transport!$H$4="Multi-unit Residential",Data!E1167,IF(Transport!$H$4="Education",Data!AM1167,IF(Transport!$H$4="Mixed-use Building",X1170,Data!V1167)))</f>
        <v>0</v>
      </c>
      <c r="F1166">
        <f>IF(Transport!$H$4="Multi-unit Residential",Data!F1167,IF(Transport!$H$4="Education",Data!AN1167,IF(Transport!$H$4="Mixed-use Building",Y1170,Data!W1167)))</f>
        <v>0</v>
      </c>
      <c r="G1166">
        <f>IF(Transport!$H$4="Multi-unit Residential",Data!G1167,IF(Transport!$H$4="Education",Data!AO1167,IF(Transport!$H$4="Mixed-use Building",Z1170,Data!X1167)))</f>
        <v>0</v>
      </c>
      <c r="H1166">
        <f>IF(Transport!$H$4="Multi-unit Residential",Data!H1167,IF(Transport!$H$4="Education",Data!AP1167,IF(Transport!$H$4="Mixed-use Building",AA1170,Data!Y1167)))</f>
        <v>0.92</v>
      </c>
      <c r="I1166">
        <f>IF(Transport!$H$4="Multi-unit Residential",Data!I1167,IF(Transport!$H$4="Education",Data!AQ1167,IF(Transport!$H$4="Mixed-use Building",AB1170,Data!Z1167)))</f>
        <v>0.08</v>
      </c>
      <c r="J1166">
        <f>IF(Transport!$H$4="Multi-unit Residential",Data!J1167,IF(Transport!$H$4="Education",Data!AR1167,IF(Transport!$H$4="Mixed-use Building",AC1170,Data!AA1167)))</f>
        <v>0</v>
      </c>
      <c r="K1166">
        <f>IF(Transport!$H$4="Multi-unit Residential",Data!K1167,IF(Transport!$H$4="Education",Data!AS1167,IF(Transport!$H$4="Mixed-use Building",AD1170,Data!AB1167)))</f>
        <v>0</v>
      </c>
      <c r="L1166">
        <f>IF(Transport!$H$4="Multi-unit Residential",Data!L1167,IF(Transport!$H$4="Education",Data!AT1167,IF(Transport!$H$4="Mixed-use Building",AE1170,Data!AC1167)))</f>
        <v>0</v>
      </c>
      <c r="M1166">
        <f>IF(Transport!$H$4="Multi-unit Residential",Data!M1167,IF(Transport!$H$4="Education",Data!AU1167,IF(Transport!$H$4="Mixed-use Building",AF1170,Data!AD1167)))</f>
        <v>0.02</v>
      </c>
      <c r="N1166">
        <f>IF(Transport!$H$4="Multi-unit Residential",Data!N1167,IF(Transport!$H$4="Education",Data!AV1167,IF(Transport!$H$4="Mixed-use Building",AG1170,Data!AE1167)))</f>
        <v>3.5977305035835201</v>
      </c>
      <c r="O1166">
        <f>IF(Transport!$H$4="Multi-unit Residential",Data!O1167,IF(Transport!$H$4="Education",Data!AW1167,IF(Transport!$H$4="Mixed-use Building",AH1170,Data!AF1167)))</f>
        <v>174.24390009999999</v>
      </c>
      <c r="P1166">
        <f>IF(Transport!$H$4="Multi-unit Residential",Data!P1167,IF(Transport!$H$4="Education",Data!AX1167,IF(Transport!$H$4="Mixed-use Building",AI1170,Data!AG1167)))</f>
        <v>-38.995324060000002</v>
      </c>
    </row>
    <row r="1167" spans="1:16" x14ac:dyDescent="0.55000000000000004">
      <c r="A1167">
        <f>IF(Transport!$H$4="Multi-unit Residential",Data!A1168,IF(Transport!$H$4="Education",Data!AI1168,IF(Transport!$H$4="Mixed-use Building",T1171,Data!R1168)))</f>
        <v>219000</v>
      </c>
      <c r="B1167" t="str">
        <f>IF(Transport!$H$4="Multi-unit Residential",Data!B1168,IF(Transport!$H$4="Education",Data!AJ1168,IF(Transport!$H$4="Mixed-use Building",U1171,Data!S1168)))</f>
        <v>Lepperton-Brixton</v>
      </c>
      <c r="C1167" t="str">
        <f>IF(Transport!$H$4="Multi-unit Residential",Data!C1168,IF(Transport!$H$4="Education",Data!AK1168,IF(Transport!$H$4="Mixed-use Building",V1171,Data!T1168)))</f>
        <v>New Zealand</v>
      </c>
      <c r="D1167">
        <f>IF(Transport!$H$4="Multi-unit Residential",Data!D1168,IF(Transport!$H$4="Education",Data!AL1168,IF(Transport!$H$4="Mixed-use Building",W1171,Data!U1168)))</f>
        <v>0</v>
      </c>
      <c r="E1167">
        <f>IF(Transport!$H$4="Multi-unit Residential",Data!E1168,IF(Transport!$H$4="Education",Data!AM1168,IF(Transport!$H$4="Mixed-use Building",X1171,Data!V1168)))</f>
        <v>0</v>
      </c>
      <c r="F1167">
        <f>IF(Transport!$H$4="Multi-unit Residential",Data!F1168,IF(Transport!$H$4="Education",Data!AN1168,IF(Transport!$H$4="Mixed-use Building",Y1171,Data!W1168)))</f>
        <v>0</v>
      </c>
      <c r="G1167">
        <f>IF(Transport!$H$4="Multi-unit Residential",Data!G1168,IF(Transport!$H$4="Education",Data!AO1168,IF(Transport!$H$4="Mixed-use Building",Z1171,Data!X1168)))</f>
        <v>0</v>
      </c>
      <c r="H1167">
        <f>IF(Transport!$H$4="Multi-unit Residential",Data!H1168,IF(Transport!$H$4="Education",Data!AP1168,IF(Transport!$H$4="Mixed-use Building",AA1171,Data!Y1168)))</f>
        <v>0.97</v>
      </c>
      <c r="I1167">
        <f>IF(Transport!$H$4="Multi-unit Residential",Data!I1168,IF(Transport!$H$4="Education",Data!AQ1168,IF(Transport!$H$4="Mixed-use Building",AB1171,Data!Z1168)))</f>
        <v>0</v>
      </c>
      <c r="J1167">
        <f>IF(Transport!$H$4="Multi-unit Residential",Data!J1168,IF(Transport!$H$4="Education",Data!AR1168,IF(Transport!$H$4="Mixed-use Building",AC1171,Data!AA1168)))</f>
        <v>0</v>
      </c>
      <c r="K1167">
        <f>IF(Transport!$H$4="Multi-unit Residential",Data!K1168,IF(Transport!$H$4="Education",Data!AS1168,IF(Transport!$H$4="Mixed-use Building",AD1171,Data!AB1168)))</f>
        <v>0</v>
      </c>
      <c r="L1167">
        <f>IF(Transport!$H$4="Multi-unit Residential",Data!L1168,IF(Transport!$H$4="Education",Data!AT1168,IF(Transport!$H$4="Mixed-use Building",AE1171,Data!AC1168)))</f>
        <v>0.03</v>
      </c>
      <c r="M1167">
        <f>IF(Transport!$H$4="Multi-unit Residential",Data!M1168,IF(Transport!$H$4="Education",Data!AU1168,IF(Transport!$H$4="Mixed-use Building",AF1171,Data!AD1168)))</f>
        <v>0.02</v>
      </c>
      <c r="N1167">
        <f>IF(Transport!$H$4="Multi-unit Residential",Data!N1168,IF(Transport!$H$4="Education",Data!AV1168,IF(Transport!$H$4="Mixed-use Building",AG1171,Data!AE1168)))</f>
        <v>6.7751092303322604</v>
      </c>
      <c r="O1167">
        <f>IF(Transport!$H$4="Multi-unit Residential",Data!O1168,IF(Transport!$H$4="Education",Data!AW1168,IF(Transport!$H$4="Mixed-use Building",AH1171,Data!AF1168)))</f>
        <v>174.2142173</v>
      </c>
      <c r="P1167">
        <f>IF(Transport!$H$4="Multi-unit Residential",Data!P1168,IF(Transport!$H$4="Education",Data!AX1168,IF(Transport!$H$4="Mixed-use Building",AI1171,Data!AG1168)))</f>
        <v>-39.036903729999999</v>
      </c>
    </row>
    <row r="1168" spans="1:16" x14ac:dyDescent="0.55000000000000004">
      <c r="A1168">
        <f>IF(Transport!$H$4="Multi-unit Residential",Data!A1169,IF(Transport!$H$4="Education",Data!AI1169,IF(Transport!$H$4="Mixed-use Building",T1172,Data!R1169)))</f>
        <v>219100</v>
      </c>
      <c r="B1168" t="str">
        <f>IF(Transport!$H$4="Multi-unit Residential",Data!B1169,IF(Transport!$H$4="Education",Data!AJ1169,IF(Transport!$H$4="Mixed-use Building",U1172,Data!S1169)))</f>
        <v>Mangorei</v>
      </c>
      <c r="C1168" t="str">
        <f>IF(Transport!$H$4="Multi-unit Residential",Data!C1169,IF(Transport!$H$4="Education",Data!AK1169,IF(Transport!$H$4="Mixed-use Building",V1172,Data!T1169)))</f>
        <v>New Zealand</v>
      </c>
      <c r="D1168">
        <f>IF(Transport!$H$4="Multi-unit Residential",Data!D1169,IF(Transport!$H$4="Education",Data!AL1169,IF(Transport!$H$4="Mixed-use Building",W1172,Data!U1169)))</f>
        <v>0</v>
      </c>
      <c r="E1168">
        <f>IF(Transport!$H$4="Multi-unit Residential",Data!E1169,IF(Transport!$H$4="Education",Data!AM1169,IF(Transport!$H$4="Mixed-use Building",X1172,Data!V1169)))</f>
        <v>0</v>
      </c>
      <c r="F1168">
        <f>IF(Transport!$H$4="Multi-unit Residential",Data!F1169,IF(Transport!$H$4="Education",Data!AN1169,IF(Transport!$H$4="Mixed-use Building",Y1172,Data!W1169)))</f>
        <v>0</v>
      </c>
      <c r="G1168">
        <f>IF(Transport!$H$4="Multi-unit Residential",Data!G1169,IF(Transport!$H$4="Education",Data!AO1169,IF(Transport!$H$4="Mixed-use Building",Z1172,Data!X1169)))</f>
        <v>0</v>
      </c>
      <c r="H1168">
        <f>IF(Transport!$H$4="Multi-unit Residential",Data!H1169,IF(Transport!$H$4="Education",Data!AP1169,IF(Transport!$H$4="Mixed-use Building",AA1172,Data!Y1169)))</f>
        <v>0.88</v>
      </c>
      <c r="I1168">
        <f>IF(Transport!$H$4="Multi-unit Residential",Data!I1169,IF(Transport!$H$4="Education",Data!AQ1169,IF(Transport!$H$4="Mixed-use Building",AB1172,Data!Z1169)))</f>
        <v>0</v>
      </c>
      <c r="J1168">
        <f>IF(Transport!$H$4="Multi-unit Residential",Data!J1169,IF(Transport!$H$4="Education",Data!AR1169,IF(Transport!$H$4="Mixed-use Building",AC1172,Data!AA1169)))</f>
        <v>0</v>
      </c>
      <c r="K1168">
        <f>IF(Transport!$H$4="Multi-unit Residential",Data!K1169,IF(Transport!$H$4="Education",Data!AS1169,IF(Transport!$H$4="Mixed-use Building",AD1172,Data!AB1169)))</f>
        <v>0</v>
      </c>
      <c r="L1168">
        <f>IF(Transport!$H$4="Multi-unit Residential",Data!L1169,IF(Transport!$H$4="Education",Data!AT1169,IF(Transport!$H$4="Mixed-use Building",AE1172,Data!AC1169)))</f>
        <v>0.12</v>
      </c>
      <c r="M1168">
        <f>IF(Transport!$H$4="Multi-unit Residential",Data!M1169,IF(Transport!$H$4="Education",Data!AU1169,IF(Transport!$H$4="Mixed-use Building",AF1172,Data!AD1169)))</f>
        <v>0.02</v>
      </c>
      <c r="N1168">
        <f>IF(Transport!$H$4="Multi-unit Residential",Data!N1169,IF(Transport!$H$4="Education",Data!AV1169,IF(Transport!$H$4="Mixed-use Building",AG1172,Data!AE1169)))</f>
        <v>5.6427447795846</v>
      </c>
      <c r="O1168">
        <f>IF(Transport!$H$4="Multi-unit Residential",Data!O1169,IF(Transport!$H$4="Education",Data!AW1169,IF(Transport!$H$4="Mixed-use Building",AH1172,Data!AF1169)))</f>
        <v>174.06017629999999</v>
      </c>
      <c r="P1168">
        <f>IF(Transport!$H$4="Multi-unit Residential",Data!P1169,IF(Transport!$H$4="Education",Data!AX1169,IF(Transport!$H$4="Mixed-use Building",AI1172,Data!AG1169)))</f>
        <v>-39.181029350000003</v>
      </c>
    </row>
    <row r="1169" spans="1:16" x14ac:dyDescent="0.55000000000000004">
      <c r="A1169">
        <f>IF(Transport!$H$4="Multi-unit Residential",Data!A1170,IF(Transport!$H$4="Education",Data!AI1170,IF(Transport!$H$4="Mixed-use Building",T1173,Data!R1170)))</f>
        <v>219200</v>
      </c>
      <c r="B1169" t="str">
        <f>IF(Transport!$H$4="Multi-unit Residential",Data!B1170,IF(Transport!$H$4="Education",Data!AJ1170,IF(Transport!$H$4="Mixed-use Building",U1173,Data!S1170)))</f>
        <v>Mount Messenger</v>
      </c>
      <c r="C1169" t="str">
        <f>IF(Transport!$H$4="Multi-unit Residential",Data!C1170,IF(Transport!$H$4="Education",Data!AK1170,IF(Transport!$H$4="Mixed-use Building",V1173,Data!T1170)))</f>
        <v>New Zealand</v>
      </c>
      <c r="D1169">
        <f>IF(Transport!$H$4="Multi-unit Residential",Data!D1170,IF(Transport!$H$4="Education",Data!AL1170,IF(Transport!$H$4="Mixed-use Building",W1173,Data!U1170)))</f>
        <v>0</v>
      </c>
      <c r="E1169">
        <f>IF(Transport!$H$4="Multi-unit Residential",Data!E1170,IF(Transport!$H$4="Education",Data!AM1170,IF(Transport!$H$4="Mixed-use Building",X1173,Data!V1170)))</f>
        <v>0</v>
      </c>
      <c r="F1169">
        <f>IF(Transport!$H$4="Multi-unit Residential",Data!F1170,IF(Transport!$H$4="Education",Data!AN1170,IF(Transport!$H$4="Mixed-use Building",Y1173,Data!W1170)))</f>
        <v>0</v>
      </c>
      <c r="G1169">
        <f>IF(Transport!$H$4="Multi-unit Residential",Data!G1170,IF(Transport!$H$4="Education",Data!AO1170,IF(Transport!$H$4="Mixed-use Building",Z1173,Data!X1170)))</f>
        <v>0</v>
      </c>
      <c r="H1169">
        <f>IF(Transport!$H$4="Multi-unit Residential",Data!H1170,IF(Transport!$H$4="Education",Data!AP1170,IF(Transport!$H$4="Mixed-use Building",AA1173,Data!Y1170)))</f>
        <v>1</v>
      </c>
      <c r="I1169">
        <f>IF(Transport!$H$4="Multi-unit Residential",Data!I1170,IF(Transport!$H$4="Education",Data!AQ1170,IF(Transport!$H$4="Mixed-use Building",AB1173,Data!Z1170)))</f>
        <v>0</v>
      </c>
      <c r="J1169">
        <f>IF(Transport!$H$4="Multi-unit Residential",Data!J1170,IF(Transport!$H$4="Education",Data!AR1170,IF(Transport!$H$4="Mixed-use Building",AC1173,Data!AA1170)))</f>
        <v>0</v>
      </c>
      <c r="K1169">
        <f>IF(Transport!$H$4="Multi-unit Residential",Data!K1170,IF(Transport!$H$4="Education",Data!AS1170,IF(Transport!$H$4="Mixed-use Building",AD1173,Data!AB1170)))</f>
        <v>0</v>
      </c>
      <c r="L1169">
        <f>IF(Transport!$H$4="Multi-unit Residential",Data!L1170,IF(Transport!$H$4="Education",Data!AT1170,IF(Transport!$H$4="Mixed-use Building",AE1173,Data!AC1170)))</f>
        <v>0</v>
      </c>
      <c r="M1169">
        <f>IF(Transport!$H$4="Multi-unit Residential",Data!M1170,IF(Transport!$H$4="Education",Data!AU1170,IF(Transport!$H$4="Mixed-use Building",AF1173,Data!AD1170)))</f>
        <v>0.02</v>
      </c>
      <c r="N1169" t="str">
        <f>IF(Transport!$H$4="Multi-unit Residential",Data!N1170,IF(Transport!$H$4="Education",Data!AV1170,IF(Transport!$H$4="Mixed-use Building",AG1173,Data!AE1170)))</f>
        <v>?</v>
      </c>
      <c r="O1169">
        <f>IF(Transport!$H$4="Multi-unit Residential",Data!O1170,IF(Transport!$H$4="Education",Data!AW1170,IF(Transport!$H$4="Mixed-use Building",AH1173,Data!AF1170)))</f>
        <v>174.6243389</v>
      </c>
      <c r="P1169">
        <f>IF(Transport!$H$4="Multi-unit Residential",Data!P1170,IF(Transport!$H$4="Education",Data!AX1170,IF(Transport!$H$4="Mixed-use Building",AI1173,Data!AG1170)))</f>
        <v>-38.923209730000004</v>
      </c>
    </row>
    <row r="1170" spans="1:16" x14ac:dyDescent="0.55000000000000004">
      <c r="A1170">
        <f>IF(Transport!$H$4="Multi-unit Residential",Data!A1171,IF(Transport!$H$4="Education",Data!AI1171,IF(Transport!$H$4="Mixed-use Building",T1174,Data!R1171)))</f>
        <v>219300</v>
      </c>
      <c r="B1170" t="str">
        <f>IF(Transport!$H$4="Multi-unit Residential",Data!B1171,IF(Transport!$H$4="Education",Data!AJ1171,IF(Transport!$H$4="Mixed-use Building",U1174,Data!S1171)))</f>
        <v>Mangaoraka</v>
      </c>
      <c r="C1170" t="str">
        <f>IF(Transport!$H$4="Multi-unit Residential",Data!C1171,IF(Transport!$H$4="Education",Data!AK1171,IF(Transport!$H$4="Mixed-use Building",V1174,Data!T1171)))</f>
        <v>New Zealand</v>
      </c>
      <c r="D1170">
        <f>IF(Transport!$H$4="Multi-unit Residential",Data!D1171,IF(Transport!$H$4="Education",Data!AL1171,IF(Transport!$H$4="Mixed-use Building",W1174,Data!U1171)))</f>
        <v>0</v>
      </c>
      <c r="E1170">
        <f>IF(Transport!$H$4="Multi-unit Residential",Data!E1171,IF(Transport!$H$4="Education",Data!AM1171,IF(Transport!$H$4="Mixed-use Building",X1174,Data!V1171)))</f>
        <v>0</v>
      </c>
      <c r="F1170">
        <f>IF(Transport!$H$4="Multi-unit Residential",Data!F1171,IF(Transport!$H$4="Education",Data!AN1171,IF(Transport!$H$4="Mixed-use Building",Y1174,Data!W1171)))</f>
        <v>0</v>
      </c>
      <c r="G1170">
        <f>IF(Transport!$H$4="Multi-unit Residential",Data!G1171,IF(Transport!$H$4="Education",Data!AO1171,IF(Transport!$H$4="Mixed-use Building",Z1174,Data!X1171)))</f>
        <v>0</v>
      </c>
      <c r="H1170">
        <f>IF(Transport!$H$4="Multi-unit Residential",Data!H1171,IF(Transport!$H$4="Education",Data!AP1171,IF(Transport!$H$4="Mixed-use Building",AA1174,Data!Y1171)))</f>
        <v>0.82</v>
      </c>
      <c r="I1170">
        <f>IF(Transport!$H$4="Multi-unit Residential",Data!I1171,IF(Transport!$H$4="Education",Data!AQ1171,IF(Transport!$H$4="Mixed-use Building",AB1174,Data!Z1171)))</f>
        <v>0</v>
      </c>
      <c r="J1170">
        <f>IF(Transport!$H$4="Multi-unit Residential",Data!J1171,IF(Transport!$H$4="Education",Data!AR1171,IF(Transport!$H$4="Mixed-use Building",AC1174,Data!AA1171)))</f>
        <v>0</v>
      </c>
      <c r="K1170">
        <f>IF(Transport!$H$4="Multi-unit Residential",Data!K1171,IF(Transport!$H$4="Education",Data!AS1171,IF(Transport!$H$4="Mixed-use Building",AD1174,Data!AB1171)))</f>
        <v>0</v>
      </c>
      <c r="L1170">
        <f>IF(Transport!$H$4="Multi-unit Residential",Data!L1171,IF(Transport!$H$4="Education",Data!AT1171,IF(Transport!$H$4="Mixed-use Building",AE1174,Data!AC1171)))</f>
        <v>0.18</v>
      </c>
      <c r="M1170">
        <f>IF(Transport!$H$4="Multi-unit Residential",Data!M1171,IF(Transport!$H$4="Education",Data!AU1171,IF(Transport!$H$4="Mixed-use Building",AF1174,Data!AD1171)))</f>
        <v>0.02</v>
      </c>
      <c r="N1170">
        <f>IF(Transport!$H$4="Multi-unit Residential",Data!N1171,IF(Transport!$H$4="Education",Data!AV1171,IF(Transport!$H$4="Mixed-use Building",AG1174,Data!AE1171)))</f>
        <v>2.4708367092141601</v>
      </c>
      <c r="O1170">
        <f>IF(Transport!$H$4="Multi-unit Residential",Data!O1171,IF(Transport!$H$4="Education",Data!AW1171,IF(Transport!$H$4="Mixed-use Building",AH1174,Data!AF1171)))</f>
        <v>174.1638859</v>
      </c>
      <c r="P1170">
        <f>IF(Transport!$H$4="Multi-unit Residential",Data!P1171,IF(Transport!$H$4="Education",Data!AX1171,IF(Transport!$H$4="Mixed-use Building",AI1174,Data!AG1171)))</f>
        <v>-39.134692250000001</v>
      </c>
    </row>
    <row r="1171" spans="1:16" x14ac:dyDescent="0.55000000000000004">
      <c r="A1171">
        <f>IF(Transport!$H$4="Multi-unit Residential",Data!A1172,IF(Transport!$H$4="Education",Data!AI1172,IF(Transport!$H$4="Mixed-use Building",T1175,Data!R1172)))</f>
        <v>219400</v>
      </c>
      <c r="B1171" t="str">
        <f>IF(Transport!$H$4="Multi-unit Residential",Data!B1172,IF(Transport!$H$4="Education",Data!AJ1172,IF(Transport!$H$4="Mixed-use Building",U1175,Data!S1172)))</f>
        <v>Tikorangi</v>
      </c>
      <c r="C1171" t="str">
        <f>IF(Transport!$H$4="Multi-unit Residential",Data!C1172,IF(Transport!$H$4="Education",Data!AK1172,IF(Transport!$H$4="Mixed-use Building",V1175,Data!T1172)))</f>
        <v>New Zealand</v>
      </c>
      <c r="D1171">
        <f>IF(Transport!$H$4="Multi-unit Residential",Data!D1172,IF(Transport!$H$4="Education",Data!AL1172,IF(Transport!$H$4="Mixed-use Building",W1175,Data!U1172)))</f>
        <v>0</v>
      </c>
      <c r="E1171">
        <f>IF(Transport!$H$4="Multi-unit Residential",Data!E1172,IF(Transport!$H$4="Education",Data!AM1172,IF(Transport!$H$4="Mixed-use Building",X1175,Data!V1172)))</f>
        <v>0</v>
      </c>
      <c r="F1171">
        <f>IF(Transport!$H$4="Multi-unit Residential",Data!F1172,IF(Transport!$H$4="Education",Data!AN1172,IF(Transport!$H$4="Mixed-use Building",Y1175,Data!W1172)))</f>
        <v>0</v>
      </c>
      <c r="G1171">
        <f>IF(Transport!$H$4="Multi-unit Residential",Data!G1172,IF(Transport!$H$4="Education",Data!AO1172,IF(Transport!$H$4="Mixed-use Building",Z1175,Data!X1172)))</f>
        <v>0</v>
      </c>
      <c r="H1171">
        <f>IF(Transport!$H$4="Multi-unit Residential",Data!H1172,IF(Transport!$H$4="Education",Data!AP1172,IF(Transport!$H$4="Mixed-use Building",AA1175,Data!Y1172)))</f>
        <v>0.97</v>
      </c>
      <c r="I1171">
        <f>IF(Transport!$H$4="Multi-unit Residential",Data!I1172,IF(Transport!$H$4="Education",Data!AQ1172,IF(Transport!$H$4="Mixed-use Building",AB1175,Data!Z1172)))</f>
        <v>0</v>
      </c>
      <c r="J1171">
        <f>IF(Transport!$H$4="Multi-unit Residential",Data!J1172,IF(Transport!$H$4="Education",Data!AR1172,IF(Transport!$H$4="Mixed-use Building",AC1175,Data!AA1172)))</f>
        <v>0</v>
      </c>
      <c r="K1171">
        <f>IF(Transport!$H$4="Multi-unit Residential",Data!K1172,IF(Transport!$H$4="Education",Data!AS1172,IF(Transport!$H$4="Mixed-use Building",AD1175,Data!AB1172)))</f>
        <v>0</v>
      </c>
      <c r="L1171">
        <f>IF(Transport!$H$4="Multi-unit Residential",Data!L1172,IF(Transport!$H$4="Education",Data!AT1172,IF(Transport!$H$4="Mixed-use Building",AE1175,Data!AC1172)))</f>
        <v>0.03</v>
      </c>
      <c r="M1171">
        <f>IF(Transport!$H$4="Multi-unit Residential",Data!M1172,IF(Transport!$H$4="Education",Data!AU1172,IF(Transport!$H$4="Mixed-use Building",AF1175,Data!AD1172)))</f>
        <v>0.02</v>
      </c>
      <c r="N1171">
        <f>IF(Transport!$H$4="Multi-unit Residential",Data!N1172,IF(Transport!$H$4="Education",Data!AV1172,IF(Transport!$H$4="Mixed-use Building",AG1175,Data!AE1172)))</f>
        <v>16.974845669985498</v>
      </c>
      <c r="O1171">
        <f>IF(Transport!$H$4="Multi-unit Residential",Data!O1172,IF(Transport!$H$4="Education",Data!AW1172,IF(Transport!$H$4="Mixed-use Building",AH1175,Data!AF1172)))</f>
        <v>174.3431324</v>
      </c>
      <c r="P1171">
        <f>IF(Transport!$H$4="Multi-unit Residential",Data!P1172,IF(Transport!$H$4="Education",Data!AX1172,IF(Transport!$H$4="Mixed-use Building",AI1175,Data!AG1172)))</f>
        <v>-39.040997969999999</v>
      </c>
    </row>
    <row r="1172" spans="1:16" x14ac:dyDescent="0.55000000000000004">
      <c r="A1172">
        <f>IF(Transport!$H$4="Multi-unit Residential",Data!A1173,IF(Transport!$H$4="Education",Data!AI1173,IF(Transport!$H$4="Mixed-use Building",T1176,Data!R1173)))</f>
        <v>219500</v>
      </c>
      <c r="B1172" t="str">
        <f>IF(Transport!$H$4="Multi-unit Residential",Data!B1173,IF(Transport!$H$4="Education",Data!AJ1173,IF(Transport!$H$4="Mixed-use Building",U1176,Data!S1173)))</f>
        <v>Everett Park</v>
      </c>
      <c r="C1172" t="str">
        <f>IF(Transport!$H$4="Multi-unit Residential",Data!C1173,IF(Transport!$H$4="Education",Data!AK1173,IF(Transport!$H$4="Mixed-use Building",V1176,Data!T1173)))</f>
        <v>New Zealand</v>
      </c>
      <c r="D1172">
        <f>IF(Transport!$H$4="Multi-unit Residential",Data!D1173,IF(Transport!$H$4="Education",Data!AL1173,IF(Transport!$H$4="Mixed-use Building",W1176,Data!U1173)))</f>
        <v>0</v>
      </c>
      <c r="E1172">
        <f>IF(Transport!$H$4="Multi-unit Residential",Data!E1173,IF(Transport!$H$4="Education",Data!AM1173,IF(Transport!$H$4="Mixed-use Building",X1176,Data!V1173)))</f>
        <v>0</v>
      </c>
      <c r="F1172">
        <f>IF(Transport!$H$4="Multi-unit Residential",Data!F1173,IF(Transport!$H$4="Education",Data!AN1173,IF(Transport!$H$4="Mixed-use Building",Y1176,Data!W1173)))</f>
        <v>0</v>
      </c>
      <c r="G1172">
        <f>IF(Transport!$H$4="Multi-unit Residential",Data!G1173,IF(Transport!$H$4="Education",Data!AO1173,IF(Transport!$H$4="Mixed-use Building",Z1176,Data!X1173)))</f>
        <v>0</v>
      </c>
      <c r="H1172">
        <f>IF(Transport!$H$4="Multi-unit Residential",Data!H1173,IF(Transport!$H$4="Education",Data!AP1173,IF(Transport!$H$4="Mixed-use Building",AA1176,Data!Y1173)))</f>
        <v>0.95</v>
      </c>
      <c r="I1172">
        <f>IF(Transport!$H$4="Multi-unit Residential",Data!I1173,IF(Transport!$H$4="Education",Data!AQ1173,IF(Transport!$H$4="Mixed-use Building",AB1176,Data!Z1173)))</f>
        <v>0</v>
      </c>
      <c r="J1172">
        <f>IF(Transport!$H$4="Multi-unit Residential",Data!J1173,IF(Transport!$H$4="Education",Data!AR1173,IF(Transport!$H$4="Mixed-use Building",AC1176,Data!AA1173)))</f>
        <v>0</v>
      </c>
      <c r="K1172">
        <f>IF(Transport!$H$4="Multi-unit Residential",Data!K1173,IF(Transport!$H$4="Education",Data!AS1173,IF(Transport!$H$4="Mixed-use Building",AD1176,Data!AB1173)))</f>
        <v>0</v>
      </c>
      <c r="L1172">
        <f>IF(Transport!$H$4="Multi-unit Residential",Data!L1173,IF(Transport!$H$4="Education",Data!AT1173,IF(Transport!$H$4="Mixed-use Building",AE1176,Data!AC1173)))</f>
        <v>0.05</v>
      </c>
      <c r="M1172">
        <f>IF(Transport!$H$4="Multi-unit Residential",Data!M1173,IF(Transport!$H$4="Education",Data!AU1173,IF(Transport!$H$4="Mixed-use Building",AF1176,Data!AD1173)))</f>
        <v>0.02</v>
      </c>
      <c r="N1172">
        <f>IF(Transport!$H$4="Multi-unit Residential",Data!N1173,IF(Transport!$H$4="Education",Data!AV1173,IF(Transport!$H$4="Mixed-use Building",AG1176,Data!AE1173)))</f>
        <v>5.3044538278635702</v>
      </c>
      <c r="O1172">
        <f>IF(Transport!$H$4="Multi-unit Residential",Data!O1173,IF(Transport!$H$4="Education",Data!AW1173,IF(Transport!$H$4="Mixed-use Building",AH1176,Data!AF1173)))</f>
        <v>174.20603389999999</v>
      </c>
      <c r="P1172">
        <f>IF(Transport!$H$4="Multi-unit Residential",Data!P1173,IF(Transport!$H$4="Education",Data!AX1173,IF(Transport!$H$4="Mixed-use Building",AI1176,Data!AG1173)))</f>
        <v>-39.193127160000003</v>
      </c>
    </row>
    <row r="1173" spans="1:16" x14ac:dyDescent="0.55000000000000004">
      <c r="A1173">
        <f>IF(Transport!$H$4="Multi-unit Residential",Data!A1174,IF(Transport!$H$4="Education",Data!AI1174,IF(Transport!$H$4="Mixed-use Building",T1177,Data!R1174)))</f>
        <v>219600</v>
      </c>
      <c r="B1173" t="str">
        <f>IF(Transport!$H$4="Multi-unit Residential",Data!B1174,IF(Transport!$H$4="Education",Data!AJ1174,IF(Transport!$H$4="Mixed-use Building",U1177,Data!S1174)))</f>
        <v>Inglewood</v>
      </c>
      <c r="C1173" t="str">
        <f>IF(Transport!$H$4="Multi-unit Residential",Data!C1174,IF(Transport!$H$4="Education",Data!AK1174,IF(Transport!$H$4="Mixed-use Building",V1177,Data!T1174)))</f>
        <v>New Zealand</v>
      </c>
      <c r="D1173">
        <f>IF(Transport!$H$4="Multi-unit Residential",Data!D1174,IF(Transport!$H$4="Education",Data!AL1174,IF(Transport!$H$4="Mixed-use Building",W1177,Data!U1174)))</f>
        <v>0</v>
      </c>
      <c r="E1173">
        <f>IF(Transport!$H$4="Multi-unit Residential",Data!E1174,IF(Transport!$H$4="Education",Data!AM1174,IF(Transport!$H$4="Mixed-use Building",X1177,Data!V1174)))</f>
        <v>0</v>
      </c>
      <c r="F1173">
        <f>IF(Transport!$H$4="Multi-unit Residential",Data!F1174,IF(Transport!$H$4="Education",Data!AN1174,IF(Transport!$H$4="Mixed-use Building",Y1177,Data!W1174)))</f>
        <v>0</v>
      </c>
      <c r="G1173">
        <f>IF(Transport!$H$4="Multi-unit Residential",Data!G1174,IF(Transport!$H$4="Education",Data!AO1174,IF(Transport!$H$4="Mixed-use Building",Z1177,Data!X1174)))</f>
        <v>0</v>
      </c>
      <c r="H1173">
        <f>IF(Transport!$H$4="Multi-unit Residential",Data!H1174,IF(Transport!$H$4="Education",Data!AP1174,IF(Transport!$H$4="Mixed-use Building",AA1177,Data!Y1174)))</f>
        <v>0.85</v>
      </c>
      <c r="I1173">
        <f>IF(Transport!$H$4="Multi-unit Residential",Data!I1174,IF(Transport!$H$4="Education",Data!AQ1174,IF(Transport!$H$4="Mixed-use Building",AB1177,Data!Z1174)))</f>
        <v>0.02</v>
      </c>
      <c r="J1173">
        <f>IF(Transport!$H$4="Multi-unit Residential",Data!J1174,IF(Transport!$H$4="Education",Data!AR1174,IF(Transport!$H$4="Mixed-use Building",AC1177,Data!AA1174)))</f>
        <v>0</v>
      </c>
      <c r="K1173">
        <f>IF(Transport!$H$4="Multi-unit Residential",Data!K1174,IF(Transport!$H$4="Education",Data!AS1174,IF(Transport!$H$4="Mixed-use Building",AD1177,Data!AB1174)))</f>
        <v>0.02</v>
      </c>
      <c r="L1173">
        <f>IF(Transport!$H$4="Multi-unit Residential",Data!L1174,IF(Transport!$H$4="Education",Data!AT1174,IF(Transport!$H$4="Mixed-use Building",AE1177,Data!AC1174)))</f>
        <v>0.11</v>
      </c>
      <c r="M1173">
        <f>IF(Transport!$H$4="Multi-unit Residential",Data!M1174,IF(Transport!$H$4="Education",Data!AU1174,IF(Transport!$H$4="Mixed-use Building",AF1177,Data!AD1174)))</f>
        <v>0.02</v>
      </c>
      <c r="N1173">
        <f>IF(Transport!$H$4="Multi-unit Residential",Data!N1174,IF(Transport!$H$4="Education",Data!AV1174,IF(Transport!$H$4="Mixed-use Building",AG1177,Data!AE1174)))</f>
        <v>6.6575084962001796</v>
      </c>
      <c r="O1173">
        <f>IF(Transport!$H$4="Multi-unit Residential",Data!O1174,IF(Transport!$H$4="Education",Data!AW1174,IF(Transport!$H$4="Mixed-use Building",AH1177,Data!AF1174)))</f>
        <v>174.20152060000001</v>
      </c>
      <c r="P1173">
        <f>IF(Transport!$H$4="Multi-unit Residential",Data!P1174,IF(Transport!$H$4="Education",Data!AX1174,IF(Transport!$H$4="Mixed-use Building",AI1177,Data!AG1174)))</f>
        <v>-39.156537530000001</v>
      </c>
    </row>
    <row r="1174" spans="1:16" x14ac:dyDescent="0.55000000000000004">
      <c r="A1174">
        <f>IF(Transport!$H$4="Multi-unit Residential",Data!A1175,IF(Transport!$H$4="Education",Data!AI1175,IF(Transport!$H$4="Mixed-use Building",T1178,Data!R1175)))</f>
        <v>219700</v>
      </c>
      <c r="B1174" t="str">
        <f>IF(Transport!$H$4="Multi-unit Residential",Data!B1175,IF(Transport!$H$4="Education",Data!AJ1175,IF(Transport!$H$4="Mixed-use Building",U1178,Data!S1175)))</f>
        <v>Tarata</v>
      </c>
      <c r="C1174" t="str">
        <f>IF(Transport!$H$4="Multi-unit Residential",Data!C1175,IF(Transport!$H$4="Education",Data!AK1175,IF(Transport!$H$4="Mixed-use Building",V1178,Data!T1175)))</f>
        <v>New Zealand</v>
      </c>
      <c r="D1174">
        <f>IF(Transport!$H$4="Multi-unit Residential",Data!D1175,IF(Transport!$H$4="Education",Data!AL1175,IF(Transport!$H$4="Mixed-use Building",W1178,Data!U1175)))</f>
        <v>0</v>
      </c>
      <c r="E1174">
        <f>IF(Transport!$H$4="Multi-unit Residential",Data!E1175,IF(Transport!$H$4="Education",Data!AM1175,IF(Transport!$H$4="Mixed-use Building",X1178,Data!V1175)))</f>
        <v>0</v>
      </c>
      <c r="F1174">
        <f>IF(Transport!$H$4="Multi-unit Residential",Data!F1175,IF(Transport!$H$4="Education",Data!AN1175,IF(Transport!$H$4="Mixed-use Building",Y1178,Data!W1175)))</f>
        <v>0</v>
      </c>
      <c r="G1174">
        <f>IF(Transport!$H$4="Multi-unit Residential",Data!G1175,IF(Transport!$H$4="Education",Data!AO1175,IF(Transport!$H$4="Mixed-use Building",Z1178,Data!X1175)))</f>
        <v>0</v>
      </c>
      <c r="H1174">
        <f>IF(Transport!$H$4="Multi-unit Residential",Data!H1175,IF(Transport!$H$4="Education",Data!AP1175,IF(Transport!$H$4="Mixed-use Building",AA1178,Data!Y1175)))</f>
        <v>1</v>
      </c>
      <c r="I1174">
        <f>IF(Transport!$H$4="Multi-unit Residential",Data!I1175,IF(Transport!$H$4="Education",Data!AQ1175,IF(Transport!$H$4="Mixed-use Building",AB1178,Data!Z1175)))</f>
        <v>0</v>
      </c>
      <c r="J1174">
        <f>IF(Transport!$H$4="Multi-unit Residential",Data!J1175,IF(Transport!$H$4="Education",Data!AR1175,IF(Transport!$H$4="Mixed-use Building",AC1178,Data!AA1175)))</f>
        <v>0</v>
      </c>
      <c r="K1174">
        <f>IF(Transport!$H$4="Multi-unit Residential",Data!K1175,IF(Transport!$H$4="Education",Data!AS1175,IF(Transport!$H$4="Mixed-use Building",AD1178,Data!AB1175)))</f>
        <v>0</v>
      </c>
      <c r="L1174">
        <f>IF(Transport!$H$4="Multi-unit Residential",Data!L1175,IF(Transport!$H$4="Education",Data!AT1175,IF(Transport!$H$4="Mixed-use Building",AE1178,Data!AC1175)))</f>
        <v>0</v>
      </c>
      <c r="M1174">
        <f>IF(Transport!$H$4="Multi-unit Residential",Data!M1175,IF(Transport!$H$4="Education",Data!AU1175,IF(Transport!$H$4="Mixed-use Building",AF1178,Data!AD1175)))</f>
        <v>0.02</v>
      </c>
      <c r="N1174">
        <f>IF(Transport!$H$4="Multi-unit Residential",Data!N1175,IF(Transport!$H$4="Education",Data!AV1175,IF(Transport!$H$4="Mixed-use Building",AG1178,Data!AE1175)))</f>
        <v>5.4390367976077698</v>
      </c>
      <c r="O1174">
        <f>IF(Transport!$H$4="Multi-unit Residential",Data!O1175,IF(Transport!$H$4="Education",Data!AW1175,IF(Transport!$H$4="Mixed-use Building",AH1178,Data!AF1175)))</f>
        <v>174.39053010000001</v>
      </c>
      <c r="P1174">
        <f>IF(Transport!$H$4="Multi-unit Residential",Data!P1175,IF(Transport!$H$4="Education",Data!AX1175,IF(Transport!$H$4="Mixed-use Building",AI1178,Data!AG1175)))</f>
        <v>-39.160493700000004</v>
      </c>
    </row>
    <row r="1175" spans="1:16" x14ac:dyDescent="0.55000000000000004">
      <c r="A1175">
        <f>IF(Transport!$H$4="Multi-unit Residential",Data!A1176,IF(Transport!$H$4="Education",Data!AI1176,IF(Transport!$H$4="Mixed-use Building",T1179,Data!R1176)))</f>
        <v>219800</v>
      </c>
      <c r="B1175" t="str">
        <f>IF(Transport!$H$4="Multi-unit Residential",Data!B1176,IF(Transport!$H$4="Education",Data!AJ1176,IF(Transport!$H$4="Mixed-use Building",U1179,Data!S1176)))</f>
        <v>Pembroke</v>
      </c>
      <c r="C1175" t="str">
        <f>IF(Transport!$H$4="Multi-unit Residential",Data!C1176,IF(Transport!$H$4="Education",Data!AK1176,IF(Transport!$H$4="Mixed-use Building",V1179,Data!T1176)))</f>
        <v>New Zealand</v>
      </c>
      <c r="D1175">
        <f>IF(Transport!$H$4="Multi-unit Residential",Data!D1176,IF(Transport!$H$4="Education",Data!AL1176,IF(Transport!$H$4="Mixed-use Building",W1179,Data!U1176)))</f>
        <v>0</v>
      </c>
      <c r="E1175">
        <f>IF(Transport!$H$4="Multi-unit Residential",Data!E1176,IF(Transport!$H$4="Education",Data!AM1176,IF(Transport!$H$4="Mixed-use Building",X1179,Data!V1176)))</f>
        <v>0</v>
      </c>
      <c r="F1175">
        <f>IF(Transport!$H$4="Multi-unit Residential",Data!F1176,IF(Transport!$H$4="Education",Data!AN1176,IF(Transport!$H$4="Mixed-use Building",Y1179,Data!W1176)))</f>
        <v>0</v>
      </c>
      <c r="G1175">
        <f>IF(Transport!$H$4="Multi-unit Residential",Data!G1176,IF(Transport!$H$4="Education",Data!AO1176,IF(Transport!$H$4="Mixed-use Building",Z1179,Data!X1176)))</f>
        <v>0</v>
      </c>
      <c r="H1175">
        <f>IF(Transport!$H$4="Multi-unit Residential",Data!H1176,IF(Transport!$H$4="Education",Data!AP1176,IF(Transport!$H$4="Mixed-use Building",AA1179,Data!Y1176)))</f>
        <v>0.92</v>
      </c>
      <c r="I1175">
        <f>IF(Transport!$H$4="Multi-unit Residential",Data!I1176,IF(Transport!$H$4="Education",Data!AQ1176,IF(Transport!$H$4="Mixed-use Building",AB1179,Data!Z1176)))</f>
        <v>0</v>
      </c>
      <c r="J1175">
        <f>IF(Transport!$H$4="Multi-unit Residential",Data!J1176,IF(Transport!$H$4="Education",Data!AR1176,IF(Transport!$H$4="Mixed-use Building",AC1179,Data!AA1176)))</f>
        <v>0</v>
      </c>
      <c r="K1175">
        <f>IF(Transport!$H$4="Multi-unit Residential",Data!K1176,IF(Transport!$H$4="Education",Data!AS1176,IF(Transport!$H$4="Mixed-use Building",AD1179,Data!AB1176)))</f>
        <v>0</v>
      </c>
      <c r="L1175">
        <f>IF(Transport!$H$4="Multi-unit Residential",Data!L1176,IF(Transport!$H$4="Education",Data!AT1176,IF(Transport!$H$4="Mixed-use Building",AE1179,Data!AC1176)))</f>
        <v>0.08</v>
      </c>
      <c r="M1175">
        <f>IF(Transport!$H$4="Multi-unit Residential",Data!M1176,IF(Transport!$H$4="Education",Data!AU1176,IF(Transport!$H$4="Mixed-use Building",AF1179,Data!AD1176)))</f>
        <v>0.02</v>
      </c>
      <c r="N1175">
        <f>IF(Transport!$H$4="Multi-unit Residential",Data!N1176,IF(Transport!$H$4="Education",Data!AV1176,IF(Transport!$H$4="Mixed-use Building",AG1179,Data!AE1176)))</f>
        <v>5.2035105474421597</v>
      </c>
      <c r="O1175">
        <f>IF(Transport!$H$4="Multi-unit Residential",Data!O1176,IF(Transport!$H$4="Education",Data!AW1176,IF(Transport!$H$4="Mixed-use Building",AH1179,Data!AF1176)))</f>
        <v>174.18536539999999</v>
      </c>
      <c r="P1175">
        <f>IF(Transport!$H$4="Multi-unit Residential",Data!P1176,IF(Transport!$H$4="Education",Data!AX1176,IF(Transport!$H$4="Mixed-use Building",AI1179,Data!AG1176)))</f>
        <v>-39.34019567</v>
      </c>
    </row>
    <row r="1176" spans="1:16" x14ac:dyDescent="0.55000000000000004">
      <c r="A1176">
        <f>IF(Transport!$H$4="Multi-unit Residential",Data!A1177,IF(Transport!$H$4="Education",Data!AI1177,IF(Transport!$H$4="Mixed-use Building",T1180,Data!R1177)))</f>
        <v>219900</v>
      </c>
      <c r="B1176" t="str">
        <f>IF(Transport!$H$4="Multi-unit Residential",Data!B1177,IF(Transport!$H$4="Education",Data!AJ1177,IF(Transport!$H$4="Mixed-use Building",U1180,Data!S1177)))</f>
        <v>Douglas</v>
      </c>
      <c r="C1176" t="str">
        <f>IF(Transport!$H$4="Multi-unit Residential",Data!C1177,IF(Transport!$H$4="Education",Data!AK1177,IF(Transport!$H$4="Mixed-use Building",V1180,Data!T1177)))</f>
        <v>New Zealand</v>
      </c>
      <c r="D1176">
        <f>IF(Transport!$H$4="Multi-unit Residential",Data!D1177,IF(Transport!$H$4="Education",Data!AL1177,IF(Transport!$H$4="Mixed-use Building",W1180,Data!U1177)))</f>
        <v>0</v>
      </c>
      <c r="E1176">
        <f>IF(Transport!$H$4="Multi-unit Residential",Data!E1177,IF(Transport!$H$4="Education",Data!AM1177,IF(Transport!$H$4="Mixed-use Building",X1180,Data!V1177)))</f>
        <v>0</v>
      </c>
      <c r="F1176">
        <f>IF(Transport!$H$4="Multi-unit Residential",Data!F1177,IF(Transport!$H$4="Education",Data!AN1177,IF(Transport!$H$4="Mixed-use Building",Y1180,Data!W1177)))</f>
        <v>0</v>
      </c>
      <c r="G1176">
        <f>IF(Transport!$H$4="Multi-unit Residential",Data!G1177,IF(Transport!$H$4="Education",Data!AO1177,IF(Transport!$H$4="Mixed-use Building",Z1180,Data!X1177)))</f>
        <v>0</v>
      </c>
      <c r="H1176">
        <f>IF(Transport!$H$4="Multi-unit Residential",Data!H1177,IF(Transport!$H$4="Education",Data!AP1177,IF(Transport!$H$4="Mixed-use Building",AA1180,Data!Y1177)))</f>
        <v>1</v>
      </c>
      <c r="I1176">
        <f>IF(Transport!$H$4="Multi-unit Residential",Data!I1177,IF(Transport!$H$4="Education",Data!AQ1177,IF(Transport!$H$4="Mixed-use Building",AB1180,Data!Z1177)))</f>
        <v>0</v>
      </c>
      <c r="J1176">
        <f>IF(Transport!$H$4="Multi-unit Residential",Data!J1177,IF(Transport!$H$4="Education",Data!AR1177,IF(Transport!$H$4="Mixed-use Building",AC1180,Data!AA1177)))</f>
        <v>0</v>
      </c>
      <c r="K1176">
        <f>IF(Transport!$H$4="Multi-unit Residential",Data!K1177,IF(Transport!$H$4="Education",Data!AS1177,IF(Transport!$H$4="Mixed-use Building",AD1180,Data!AB1177)))</f>
        <v>0</v>
      </c>
      <c r="L1176">
        <f>IF(Transport!$H$4="Multi-unit Residential",Data!L1177,IF(Transport!$H$4="Education",Data!AT1177,IF(Transport!$H$4="Mixed-use Building",AE1180,Data!AC1177)))</f>
        <v>0</v>
      </c>
      <c r="M1176">
        <f>IF(Transport!$H$4="Multi-unit Residential",Data!M1177,IF(Transport!$H$4="Education",Data!AU1177,IF(Transport!$H$4="Mixed-use Building",AF1180,Data!AD1177)))</f>
        <v>0.02</v>
      </c>
      <c r="N1176">
        <f>IF(Transport!$H$4="Multi-unit Residential",Data!N1177,IF(Transport!$H$4="Education",Data!AV1177,IF(Transport!$H$4="Mixed-use Building",AG1180,Data!AE1177)))</f>
        <v>9.9553044964694504</v>
      </c>
      <c r="O1176">
        <f>IF(Transport!$H$4="Multi-unit Residential",Data!O1177,IF(Transport!$H$4="Education",Data!AW1177,IF(Transport!$H$4="Mixed-use Building",AH1180,Data!AF1177)))</f>
        <v>174.6297252</v>
      </c>
      <c r="P1176">
        <f>IF(Transport!$H$4="Multi-unit Residential",Data!P1177,IF(Transport!$H$4="Education",Data!AX1177,IF(Transport!$H$4="Mixed-use Building",AI1180,Data!AG1177)))</f>
        <v>-39.240716880000001</v>
      </c>
    </row>
    <row r="1177" spans="1:16" x14ac:dyDescent="0.55000000000000004">
      <c r="A1177">
        <f>IF(Transport!$H$4="Multi-unit Residential",Data!A1178,IF(Transport!$H$4="Education",Data!AI1178,IF(Transport!$H$4="Mixed-use Building",T1181,Data!R1178)))</f>
        <v>220000</v>
      </c>
      <c r="B1177" t="str">
        <f>IF(Transport!$H$4="Multi-unit Residential",Data!B1178,IF(Transport!$H$4="Education",Data!AJ1178,IF(Transport!$H$4="Mixed-use Building",U1181,Data!S1178)))</f>
        <v>Toko</v>
      </c>
      <c r="C1177" t="str">
        <f>IF(Transport!$H$4="Multi-unit Residential",Data!C1178,IF(Transport!$H$4="Education",Data!AK1178,IF(Transport!$H$4="Mixed-use Building",V1181,Data!T1178)))</f>
        <v>New Zealand</v>
      </c>
      <c r="D1177">
        <f>IF(Transport!$H$4="Multi-unit Residential",Data!D1178,IF(Transport!$H$4="Education",Data!AL1178,IF(Transport!$H$4="Mixed-use Building",W1181,Data!U1178)))</f>
        <v>0</v>
      </c>
      <c r="E1177">
        <f>IF(Transport!$H$4="Multi-unit Residential",Data!E1178,IF(Transport!$H$4="Education",Data!AM1178,IF(Transport!$H$4="Mixed-use Building",X1181,Data!V1178)))</f>
        <v>0</v>
      </c>
      <c r="F1177">
        <f>IF(Transport!$H$4="Multi-unit Residential",Data!F1178,IF(Transport!$H$4="Education",Data!AN1178,IF(Transport!$H$4="Mixed-use Building",Y1181,Data!W1178)))</f>
        <v>0</v>
      </c>
      <c r="G1177">
        <f>IF(Transport!$H$4="Multi-unit Residential",Data!G1178,IF(Transport!$H$4="Education",Data!AO1178,IF(Transport!$H$4="Mixed-use Building",Z1181,Data!X1178)))</f>
        <v>0</v>
      </c>
      <c r="H1177">
        <f>IF(Transport!$H$4="Multi-unit Residential",Data!H1178,IF(Transport!$H$4="Education",Data!AP1178,IF(Transport!$H$4="Mixed-use Building",AA1181,Data!Y1178)))</f>
        <v>0.94</v>
      </c>
      <c r="I1177">
        <f>IF(Transport!$H$4="Multi-unit Residential",Data!I1178,IF(Transport!$H$4="Education",Data!AQ1178,IF(Transport!$H$4="Mixed-use Building",AB1181,Data!Z1178)))</f>
        <v>0</v>
      </c>
      <c r="J1177">
        <f>IF(Transport!$H$4="Multi-unit Residential",Data!J1178,IF(Transport!$H$4="Education",Data!AR1178,IF(Transport!$H$4="Mixed-use Building",AC1181,Data!AA1178)))</f>
        <v>0</v>
      </c>
      <c r="K1177">
        <f>IF(Transport!$H$4="Multi-unit Residential",Data!K1178,IF(Transport!$H$4="Education",Data!AS1178,IF(Transport!$H$4="Mixed-use Building",AD1181,Data!AB1178)))</f>
        <v>0</v>
      </c>
      <c r="L1177">
        <f>IF(Transport!$H$4="Multi-unit Residential",Data!L1178,IF(Transport!$H$4="Education",Data!AT1178,IF(Transport!$H$4="Mixed-use Building",AE1181,Data!AC1178)))</f>
        <v>0.06</v>
      </c>
      <c r="M1177">
        <f>IF(Transport!$H$4="Multi-unit Residential",Data!M1178,IF(Transport!$H$4="Education",Data!AU1178,IF(Transport!$H$4="Mixed-use Building",AF1181,Data!AD1178)))</f>
        <v>0.02</v>
      </c>
      <c r="N1177">
        <f>IF(Transport!$H$4="Multi-unit Residential",Data!N1178,IF(Transport!$H$4="Education",Data!AV1178,IF(Transport!$H$4="Mixed-use Building",AG1181,Data!AE1178)))</f>
        <v>5.1354918743837503</v>
      </c>
      <c r="O1177">
        <f>IF(Transport!$H$4="Multi-unit Residential",Data!O1178,IF(Transport!$H$4="Education",Data!AW1178,IF(Transport!$H$4="Mixed-use Building",AH1181,Data!AF1178)))</f>
        <v>174.34830199999999</v>
      </c>
      <c r="P1177">
        <f>IF(Transport!$H$4="Multi-unit Residential",Data!P1178,IF(Transport!$H$4="Education",Data!AX1178,IF(Transport!$H$4="Mixed-use Building",AI1181,Data!AG1178)))</f>
        <v>-39.317118790000002</v>
      </c>
    </row>
    <row r="1178" spans="1:16" x14ac:dyDescent="0.55000000000000004">
      <c r="A1178">
        <f>IF(Transport!$H$4="Multi-unit Residential",Data!A1179,IF(Transport!$H$4="Education",Data!AI1179,IF(Transport!$H$4="Mixed-use Building",T1182,Data!R1179)))</f>
        <v>220100</v>
      </c>
      <c r="B1178" t="str">
        <f>IF(Transport!$H$4="Multi-unit Residential",Data!B1179,IF(Transport!$H$4="Education",Data!AJ1179,IF(Transport!$H$4="Mixed-use Building",U1182,Data!S1179)))</f>
        <v>Stratford North</v>
      </c>
      <c r="C1178" t="str">
        <f>IF(Transport!$H$4="Multi-unit Residential",Data!C1179,IF(Transport!$H$4="Education",Data!AK1179,IF(Transport!$H$4="Mixed-use Building",V1182,Data!T1179)))</f>
        <v>New Zealand</v>
      </c>
      <c r="D1178">
        <f>IF(Transport!$H$4="Multi-unit Residential",Data!D1179,IF(Transport!$H$4="Education",Data!AL1179,IF(Transport!$H$4="Mixed-use Building",W1182,Data!U1179)))</f>
        <v>0</v>
      </c>
      <c r="E1178">
        <f>IF(Transport!$H$4="Multi-unit Residential",Data!E1179,IF(Transport!$H$4="Education",Data!AM1179,IF(Transport!$H$4="Mixed-use Building",X1182,Data!V1179)))</f>
        <v>0</v>
      </c>
      <c r="F1178">
        <f>IF(Transport!$H$4="Multi-unit Residential",Data!F1179,IF(Transport!$H$4="Education",Data!AN1179,IF(Transport!$H$4="Mixed-use Building",Y1182,Data!W1179)))</f>
        <v>0</v>
      </c>
      <c r="G1178">
        <f>IF(Transport!$H$4="Multi-unit Residential",Data!G1179,IF(Transport!$H$4="Education",Data!AO1179,IF(Transport!$H$4="Mixed-use Building",Z1182,Data!X1179)))</f>
        <v>0</v>
      </c>
      <c r="H1178">
        <f>IF(Transport!$H$4="Multi-unit Residential",Data!H1179,IF(Transport!$H$4="Education",Data!AP1179,IF(Transport!$H$4="Mixed-use Building",AA1182,Data!Y1179)))</f>
        <v>1</v>
      </c>
      <c r="I1178">
        <f>IF(Transport!$H$4="Multi-unit Residential",Data!I1179,IF(Transport!$H$4="Education",Data!AQ1179,IF(Transport!$H$4="Mixed-use Building",AB1182,Data!Z1179)))</f>
        <v>0</v>
      </c>
      <c r="J1178">
        <f>IF(Transport!$H$4="Multi-unit Residential",Data!J1179,IF(Transport!$H$4="Education",Data!AR1179,IF(Transport!$H$4="Mixed-use Building",AC1182,Data!AA1179)))</f>
        <v>0</v>
      </c>
      <c r="K1178">
        <f>IF(Transport!$H$4="Multi-unit Residential",Data!K1179,IF(Transport!$H$4="Education",Data!AS1179,IF(Transport!$H$4="Mixed-use Building",AD1182,Data!AB1179)))</f>
        <v>0</v>
      </c>
      <c r="L1178">
        <f>IF(Transport!$H$4="Multi-unit Residential",Data!L1179,IF(Transport!$H$4="Education",Data!AT1179,IF(Transport!$H$4="Mixed-use Building",AE1182,Data!AC1179)))</f>
        <v>0</v>
      </c>
      <c r="M1178">
        <f>IF(Transport!$H$4="Multi-unit Residential",Data!M1179,IF(Transport!$H$4="Education",Data!AU1179,IF(Transport!$H$4="Mixed-use Building",AF1182,Data!AD1179)))</f>
        <v>0.02</v>
      </c>
      <c r="N1178">
        <f>IF(Transport!$H$4="Multi-unit Residential",Data!N1179,IF(Transport!$H$4="Education",Data!AV1179,IF(Transport!$H$4="Mixed-use Building",AG1182,Data!AE1179)))</f>
        <v>2.8116613107190598</v>
      </c>
      <c r="O1178">
        <f>IF(Transport!$H$4="Multi-unit Residential",Data!O1179,IF(Transport!$H$4="Education",Data!AW1179,IF(Transport!$H$4="Mixed-use Building",AH1182,Data!AF1179)))</f>
        <v>174.28263179999999</v>
      </c>
      <c r="P1178">
        <f>IF(Transport!$H$4="Multi-unit Residential",Data!P1179,IF(Transport!$H$4="Education",Data!AX1179,IF(Transport!$H$4="Mixed-use Building",AI1182,Data!AG1179)))</f>
        <v>-39.33014438</v>
      </c>
    </row>
    <row r="1179" spans="1:16" x14ac:dyDescent="0.55000000000000004">
      <c r="A1179">
        <f>IF(Transport!$H$4="Multi-unit Residential",Data!A1180,IF(Transport!$H$4="Education",Data!AI1180,IF(Transport!$H$4="Mixed-use Building",T1183,Data!R1180)))</f>
        <v>220200</v>
      </c>
      <c r="B1179" t="str">
        <f>IF(Transport!$H$4="Multi-unit Residential",Data!B1180,IF(Transport!$H$4="Education",Data!AJ1180,IF(Transport!$H$4="Mixed-use Building",U1183,Data!S1180)))</f>
        <v>Whangamomona</v>
      </c>
      <c r="C1179" t="str">
        <f>IF(Transport!$H$4="Multi-unit Residential",Data!C1180,IF(Transport!$H$4="Education",Data!AK1180,IF(Transport!$H$4="Mixed-use Building",V1183,Data!T1180)))</f>
        <v>New Zealand</v>
      </c>
      <c r="D1179">
        <f>IF(Transport!$H$4="Multi-unit Residential",Data!D1180,IF(Transport!$H$4="Education",Data!AL1180,IF(Transport!$H$4="Mixed-use Building",W1183,Data!U1180)))</f>
        <v>0</v>
      </c>
      <c r="E1179">
        <f>IF(Transport!$H$4="Multi-unit Residential",Data!E1180,IF(Transport!$H$4="Education",Data!AM1180,IF(Transport!$H$4="Mixed-use Building",X1183,Data!V1180)))</f>
        <v>0</v>
      </c>
      <c r="F1179">
        <f>IF(Transport!$H$4="Multi-unit Residential",Data!F1180,IF(Transport!$H$4="Education",Data!AN1180,IF(Transport!$H$4="Mixed-use Building",Y1183,Data!W1180)))</f>
        <v>0</v>
      </c>
      <c r="G1179">
        <f>IF(Transport!$H$4="Multi-unit Residential",Data!G1180,IF(Transport!$H$4="Education",Data!AO1180,IF(Transport!$H$4="Mixed-use Building",Z1183,Data!X1180)))</f>
        <v>0</v>
      </c>
      <c r="H1179">
        <f>IF(Transport!$H$4="Multi-unit Residential",Data!H1180,IF(Transport!$H$4="Education",Data!AP1180,IF(Transport!$H$4="Mixed-use Building",AA1183,Data!Y1180)))</f>
        <v>1</v>
      </c>
      <c r="I1179">
        <f>IF(Transport!$H$4="Multi-unit Residential",Data!I1180,IF(Transport!$H$4="Education",Data!AQ1180,IF(Transport!$H$4="Mixed-use Building",AB1183,Data!Z1180)))</f>
        <v>0</v>
      </c>
      <c r="J1179">
        <f>IF(Transport!$H$4="Multi-unit Residential",Data!J1180,IF(Transport!$H$4="Education",Data!AR1180,IF(Transport!$H$4="Mixed-use Building",AC1183,Data!AA1180)))</f>
        <v>0</v>
      </c>
      <c r="K1179">
        <f>IF(Transport!$H$4="Multi-unit Residential",Data!K1180,IF(Transport!$H$4="Education",Data!AS1180,IF(Transport!$H$4="Mixed-use Building",AD1183,Data!AB1180)))</f>
        <v>0</v>
      </c>
      <c r="L1179">
        <f>IF(Transport!$H$4="Multi-unit Residential",Data!L1180,IF(Transport!$H$4="Education",Data!AT1180,IF(Transport!$H$4="Mixed-use Building",AE1183,Data!AC1180)))</f>
        <v>0</v>
      </c>
      <c r="M1179">
        <f>IF(Transport!$H$4="Multi-unit Residential",Data!M1180,IF(Transport!$H$4="Education",Data!AU1180,IF(Transport!$H$4="Mixed-use Building",AF1183,Data!AD1180)))</f>
        <v>0.02</v>
      </c>
      <c r="N1179" t="str">
        <f>IF(Transport!$H$4="Multi-unit Residential",Data!N1180,IF(Transport!$H$4="Education",Data!AV1180,IF(Transport!$H$4="Mixed-use Building",AG1183,Data!AE1180)))</f>
        <v>?</v>
      </c>
      <c r="O1179">
        <f>IF(Transport!$H$4="Multi-unit Residential",Data!O1180,IF(Transport!$H$4="Education",Data!AW1180,IF(Transport!$H$4="Mixed-use Building",AH1183,Data!AF1180)))</f>
        <v>174.84882859999999</v>
      </c>
      <c r="P1179">
        <f>IF(Transport!$H$4="Multi-unit Residential",Data!P1180,IF(Transport!$H$4="Education",Data!AX1180,IF(Transport!$H$4="Mixed-use Building",AI1183,Data!AG1180)))</f>
        <v>-39.11104495</v>
      </c>
    </row>
    <row r="1180" spans="1:16" x14ac:dyDescent="0.55000000000000004">
      <c r="A1180">
        <f>IF(Transport!$H$4="Multi-unit Residential",Data!A1181,IF(Transport!$H$4="Education",Data!AI1181,IF(Transport!$H$4="Mixed-use Building",T1184,Data!R1181)))</f>
        <v>220300</v>
      </c>
      <c r="B1180" t="str">
        <f>IF(Transport!$H$4="Multi-unit Residential",Data!B1181,IF(Transport!$H$4="Education",Data!AJ1181,IF(Transport!$H$4="Mixed-use Building",U1184,Data!S1181)))</f>
        <v>Stratford Central</v>
      </c>
      <c r="C1180" t="str">
        <f>IF(Transport!$H$4="Multi-unit Residential",Data!C1181,IF(Transport!$H$4="Education",Data!AK1181,IF(Transport!$H$4="Mixed-use Building",V1184,Data!T1181)))</f>
        <v>New Zealand</v>
      </c>
      <c r="D1180">
        <f>IF(Transport!$H$4="Multi-unit Residential",Data!D1181,IF(Transport!$H$4="Education",Data!AL1181,IF(Transport!$H$4="Mixed-use Building",W1184,Data!U1181)))</f>
        <v>0</v>
      </c>
      <c r="E1180">
        <f>IF(Transport!$H$4="Multi-unit Residential",Data!E1181,IF(Transport!$H$4="Education",Data!AM1181,IF(Transport!$H$4="Mixed-use Building",X1184,Data!V1181)))</f>
        <v>0</v>
      </c>
      <c r="F1180">
        <f>IF(Transport!$H$4="Multi-unit Residential",Data!F1181,IF(Transport!$H$4="Education",Data!AN1181,IF(Transport!$H$4="Mixed-use Building",Y1184,Data!W1181)))</f>
        <v>0</v>
      </c>
      <c r="G1180">
        <f>IF(Transport!$H$4="Multi-unit Residential",Data!G1181,IF(Transport!$H$4="Education",Data!AO1181,IF(Transport!$H$4="Mixed-use Building",Z1184,Data!X1181)))</f>
        <v>0</v>
      </c>
      <c r="H1180">
        <f>IF(Transport!$H$4="Multi-unit Residential",Data!H1181,IF(Transport!$H$4="Education",Data!AP1181,IF(Transport!$H$4="Mixed-use Building",AA1184,Data!Y1181)))</f>
        <v>0.92</v>
      </c>
      <c r="I1180">
        <f>IF(Transport!$H$4="Multi-unit Residential",Data!I1181,IF(Transport!$H$4="Education",Data!AQ1181,IF(Transport!$H$4="Mixed-use Building",AB1184,Data!Z1181)))</f>
        <v>0.01</v>
      </c>
      <c r="J1180">
        <f>IF(Transport!$H$4="Multi-unit Residential",Data!J1181,IF(Transport!$H$4="Education",Data!AR1181,IF(Transport!$H$4="Mixed-use Building",AC1184,Data!AA1181)))</f>
        <v>0</v>
      </c>
      <c r="K1180">
        <f>IF(Transport!$H$4="Multi-unit Residential",Data!K1181,IF(Transport!$H$4="Education",Data!AS1181,IF(Transport!$H$4="Mixed-use Building",AD1184,Data!AB1181)))</f>
        <v>0</v>
      </c>
      <c r="L1180">
        <f>IF(Transport!$H$4="Multi-unit Residential",Data!L1181,IF(Transport!$H$4="Education",Data!AT1181,IF(Transport!$H$4="Mixed-use Building",AE1184,Data!AC1181)))</f>
        <v>7.0000000000000007E-2</v>
      </c>
      <c r="M1180">
        <f>IF(Transport!$H$4="Multi-unit Residential",Data!M1181,IF(Transport!$H$4="Education",Data!AU1181,IF(Transport!$H$4="Mixed-use Building",AF1184,Data!AD1181)))</f>
        <v>0.02</v>
      </c>
      <c r="N1180">
        <f>IF(Transport!$H$4="Multi-unit Residential",Data!N1181,IF(Transport!$H$4="Education",Data!AV1181,IF(Transport!$H$4="Mixed-use Building",AG1184,Data!AE1181)))</f>
        <v>5.0372066366485697</v>
      </c>
      <c r="O1180">
        <f>IF(Transport!$H$4="Multi-unit Residential",Data!O1181,IF(Transport!$H$4="Education",Data!AW1181,IF(Transport!$H$4="Mixed-use Building",AH1184,Data!AF1181)))</f>
        <v>174.2891065</v>
      </c>
      <c r="P1180">
        <f>IF(Transport!$H$4="Multi-unit Residential",Data!P1181,IF(Transport!$H$4="Education",Data!AX1181,IF(Transport!$H$4="Mixed-use Building",AI1184,Data!AG1181)))</f>
        <v>-39.337596399999903</v>
      </c>
    </row>
    <row r="1181" spans="1:16" x14ac:dyDescent="0.55000000000000004">
      <c r="A1181">
        <f>IF(Transport!$H$4="Multi-unit Residential",Data!A1182,IF(Transport!$H$4="Education",Data!AI1182,IF(Transport!$H$4="Mixed-use Building",T1185,Data!R1182)))</f>
        <v>220400</v>
      </c>
      <c r="B1181" t="str">
        <f>IF(Transport!$H$4="Multi-unit Residential",Data!B1182,IF(Transport!$H$4="Education",Data!AJ1182,IF(Transport!$H$4="Mixed-use Building",U1185,Data!S1182)))</f>
        <v>Stratford South</v>
      </c>
      <c r="C1181" t="str">
        <f>IF(Transport!$H$4="Multi-unit Residential",Data!C1182,IF(Transport!$H$4="Education",Data!AK1182,IF(Transport!$H$4="Mixed-use Building",V1185,Data!T1182)))</f>
        <v>New Zealand</v>
      </c>
      <c r="D1181">
        <f>IF(Transport!$H$4="Multi-unit Residential",Data!D1182,IF(Transport!$H$4="Education",Data!AL1182,IF(Transport!$H$4="Mixed-use Building",W1185,Data!U1182)))</f>
        <v>0</v>
      </c>
      <c r="E1181">
        <f>IF(Transport!$H$4="Multi-unit Residential",Data!E1182,IF(Transport!$H$4="Education",Data!AM1182,IF(Transport!$H$4="Mixed-use Building",X1185,Data!V1182)))</f>
        <v>0</v>
      </c>
      <c r="F1181">
        <f>IF(Transport!$H$4="Multi-unit Residential",Data!F1182,IF(Transport!$H$4="Education",Data!AN1182,IF(Transport!$H$4="Mixed-use Building",Y1185,Data!W1182)))</f>
        <v>0</v>
      </c>
      <c r="G1181">
        <f>IF(Transport!$H$4="Multi-unit Residential",Data!G1182,IF(Transport!$H$4="Education",Data!AO1182,IF(Transport!$H$4="Mixed-use Building",Z1185,Data!X1182)))</f>
        <v>0</v>
      </c>
      <c r="H1181">
        <f>IF(Transport!$H$4="Multi-unit Residential",Data!H1182,IF(Transport!$H$4="Education",Data!AP1182,IF(Transport!$H$4="Mixed-use Building",AA1185,Data!Y1182)))</f>
        <v>0.95</v>
      </c>
      <c r="I1181">
        <f>IF(Transport!$H$4="Multi-unit Residential",Data!I1182,IF(Transport!$H$4="Education",Data!AQ1182,IF(Transport!$H$4="Mixed-use Building",AB1185,Data!Z1182)))</f>
        <v>0</v>
      </c>
      <c r="J1181">
        <f>IF(Transport!$H$4="Multi-unit Residential",Data!J1182,IF(Transport!$H$4="Education",Data!AR1182,IF(Transport!$H$4="Mixed-use Building",AC1185,Data!AA1182)))</f>
        <v>0</v>
      </c>
      <c r="K1181">
        <f>IF(Transport!$H$4="Multi-unit Residential",Data!K1182,IF(Transport!$H$4="Education",Data!AS1182,IF(Transport!$H$4="Mixed-use Building",AD1185,Data!AB1182)))</f>
        <v>0</v>
      </c>
      <c r="L1181">
        <f>IF(Transport!$H$4="Multi-unit Residential",Data!L1182,IF(Transport!$H$4="Education",Data!AT1182,IF(Transport!$H$4="Mixed-use Building",AE1185,Data!AC1182)))</f>
        <v>0.05</v>
      </c>
      <c r="M1181">
        <f>IF(Transport!$H$4="Multi-unit Residential",Data!M1182,IF(Transport!$H$4="Education",Data!AU1182,IF(Transport!$H$4="Mixed-use Building",AF1185,Data!AD1182)))</f>
        <v>0.02</v>
      </c>
      <c r="N1181">
        <f>IF(Transport!$H$4="Multi-unit Residential",Data!N1182,IF(Transport!$H$4="Education",Data!AV1182,IF(Transport!$H$4="Mixed-use Building",AG1185,Data!AE1182)))</f>
        <v>3.5824824327606901</v>
      </c>
      <c r="O1181">
        <f>IF(Transport!$H$4="Multi-unit Residential",Data!O1182,IF(Transport!$H$4="Education",Data!AW1182,IF(Transport!$H$4="Mixed-use Building",AH1185,Data!AF1182)))</f>
        <v>174.28479290000001</v>
      </c>
      <c r="P1181">
        <f>IF(Transport!$H$4="Multi-unit Residential",Data!P1182,IF(Transport!$H$4="Education",Data!AX1182,IF(Transport!$H$4="Mixed-use Building",AI1185,Data!AG1182)))</f>
        <v>-39.347710460000002</v>
      </c>
    </row>
    <row r="1182" spans="1:16" x14ac:dyDescent="0.55000000000000004">
      <c r="A1182">
        <f>IF(Transport!$H$4="Multi-unit Residential",Data!A1183,IF(Transport!$H$4="Education",Data!AI1183,IF(Transport!$H$4="Mixed-use Building",T1186,Data!R1183)))</f>
        <v>220500</v>
      </c>
      <c r="B1182" t="str">
        <f>IF(Transport!$H$4="Multi-unit Residential",Data!B1183,IF(Transport!$H$4="Education",Data!AJ1183,IF(Transport!$H$4="Mixed-use Building",U1186,Data!S1183)))</f>
        <v>Cape Egmont</v>
      </c>
      <c r="C1182" t="str">
        <f>IF(Transport!$H$4="Multi-unit Residential",Data!C1183,IF(Transport!$H$4="Education",Data!AK1183,IF(Transport!$H$4="Mixed-use Building",V1186,Data!T1183)))</f>
        <v>New Zealand</v>
      </c>
      <c r="D1182">
        <f>IF(Transport!$H$4="Multi-unit Residential",Data!D1183,IF(Transport!$H$4="Education",Data!AL1183,IF(Transport!$H$4="Mixed-use Building",W1186,Data!U1183)))</f>
        <v>0</v>
      </c>
      <c r="E1182">
        <f>IF(Transport!$H$4="Multi-unit Residential",Data!E1183,IF(Transport!$H$4="Education",Data!AM1183,IF(Transport!$H$4="Mixed-use Building",X1186,Data!V1183)))</f>
        <v>0</v>
      </c>
      <c r="F1182">
        <f>IF(Transport!$H$4="Multi-unit Residential",Data!F1183,IF(Transport!$H$4="Education",Data!AN1183,IF(Transport!$H$4="Mixed-use Building",Y1186,Data!W1183)))</f>
        <v>0</v>
      </c>
      <c r="G1182">
        <f>IF(Transport!$H$4="Multi-unit Residential",Data!G1183,IF(Transport!$H$4="Education",Data!AO1183,IF(Transport!$H$4="Mixed-use Building",Z1186,Data!X1183)))</f>
        <v>0</v>
      </c>
      <c r="H1182">
        <f>IF(Transport!$H$4="Multi-unit Residential",Data!H1183,IF(Transport!$H$4="Education",Data!AP1183,IF(Transport!$H$4="Mixed-use Building",AA1186,Data!Y1183)))</f>
        <v>0.86</v>
      </c>
      <c r="I1182">
        <f>IF(Transport!$H$4="Multi-unit Residential",Data!I1183,IF(Transport!$H$4="Education",Data!AQ1183,IF(Transport!$H$4="Mixed-use Building",AB1186,Data!Z1183)))</f>
        <v>0</v>
      </c>
      <c r="J1182">
        <f>IF(Transport!$H$4="Multi-unit Residential",Data!J1183,IF(Transport!$H$4="Education",Data!AR1183,IF(Transport!$H$4="Mixed-use Building",AC1186,Data!AA1183)))</f>
        <v>0</v>
      </c>
      <c r="K1182">
        <f>IF(Transport!$H$4="Multi-unit Residential",Data!K1183,IF(Transport!$H$4="Education",Data!AS1183,IF(Transport!$H$4="Mixed-use Building",AD1186,Data!AB1183)))</f>
        <v>0</v>
      </c>
      <c r="L1182">
        <f>IF(Transport!$H$4="Multi-unit Residential",Data!L1183,IF(Transport!$H$4="Education",Data!AT1183,IF(Transport!$H$4="Mixed-use Building",AE1186,Data!AC1183)))</f>
        <v>0.14000000000000001</v>
      </c>
      <c r="M1182">
        <f>IF(Transport!$H$4="Multi-unit Residential",Data!M1183,IF(Transport!$H$4="Education",Data!AU1183,IF(Transport!$H$4="Mixed-use Building",AF1186,Data!AD1183)))</f>
        <v>0.02</v>
      </c>
      <c r="N1182">
        <f>IF(Transport!$H$4="Multi-unit Residential",Data!N1183,IF(Transport!$H$4="Education",Data!AV1183,IF(Transport!$H$4="Mixed-use Building",AG1186,Data!AE1183)))</f>
        <v>4.1485186495699997</v>
      </c>
      <c r="O1182">
        <f>IF(Transport!$H$4="Multi-unit Residential",Data!O1183,IF(Transport!$H$4="Education",Data!AW1183,IF(Transport!$H$4="Mixed-use Building",AH1186,Data!AF1183)))</f>
        <v>173.87159509999901</v>
      </c>
      <c r="P1182">
        <f>IF(Transport!$H$4="Multi-unit Residential",Data!P1183,IF(Transport!$H$4="Education",Data!AX1183,IF(Transport!$H$4="Mixed-use Building",AI1186,Data!AG1183)))</f>
        <v>-39.313601929999997</v>
      </c>
    </row>
    <row r="1183" spans="1:16" x14ac:dyDescent="0.55000000000000004">
      <c r="A1183">
        <f>IF(Transport!$H$4="Multi-unit Residential",Data!A1184,IF(Transport!$H$4="Education",Data!AI1184,IF(Transport!$H$4="Mixed-use Building",T1187,Data!R1184)))</f>
        <v>220600</v>
      </c>
      <c r="B1183" t="str">
        <f>IF(Transport!$H$4="Multi-unit Residential",Data!B1184,IF(Transport!$H$4="Education",Data!AJ1184,IF(Transport!$H$4="Mixed-use Building",U1187,Data!S1184)))</f>
        <v>Taungatara</v>
      </c>
      <c r="C1183" t="str">
        <f>IF(Transport!$H$4="Multi-unit Residential",Data!C1184,IF(Transport!$H$4="Education",Data!AK1184,IF(Transport!$H$4="Mixed-use Building",V1187,Data!T1184)))</f>
        <v>New Zealand</v>
      </c>
      <c r="D1183">
        <f>IF(Transport!$H$4="Multi-unit Residential",Data!D1184,IF(Transport!$H$4="Education",Data!AL1184,IF(Transport!$H$4="Mixed-use Building",W1187,Data!U1184)))</f>
        <v>0</v>
      </c>
      <c r="E1183">
        <f>IF(Transport!$H$4="Multi-unit Residential",Data!E1184,IF(Transport!$H$4="Education",Data!AM1184,IF(Transport!$H$4="Mixed-use Building",X1187,Data!V1184)))</f>
        <v>0</v>
      </c>
      <c r="F1183">
        <f>IF(Transport!$H$4="Multi-unit Residential",Data!F1184,IF(Transport!$H$4="Education",Data!AN1184,IF(Transport!$H$4="Mixed-use Building",Y1187,Data!W1184)))</f>
        <v>0</v>
      </c>
      <c r="G1183">
        <f>IF(Transport!$H$4="Multi-unit Residential",Data!G1184,IF(Transport!$H$4="Education",Data!AO1184,IF(Transport!$H$4="Mixed-use Building",Z1187,Data!X1184)))</f>
        <v>0</v>
      </c>
      <c r="H1183">
        <f>IF(Transport!$H$4="Multi-unit Residential",Data!H1184,IF(Transport!$H$4="Education",Data!AP1184,IF(Transport!$H$4="Mixed-use Building",AA1187,Data!Y1184)))</f>
        <v>0.86</v>
      </c>
      <c r="I1183">
        <f>IF(Transport!$H$4="Multi-unit Residential",Data!I1184,IF(Transport!$H$4="Education",Data!AQ1184,IF(Transport!$H$4="Mixed-use Building",AB1187,Data!Z1184)))</f>
        <v>0</v>
      </c>
      <c r="J1183">
        <f>IF(Transport!$H$4="Multi-unit Residential",Data!J1184,IF(Transport!$H$4="Education",Data!AR1184,IF(Transport!$H$4="Mixed-use Building",AC1187,Data!AA1184)))</f>
        <v>0</v>
      </c>
      <c r="K1183">
        <f>IF(Transport!$H$4="Multi-unit Residential",Data!K1184,IF(Transport!$H$4="Education",Data!AS1184,IF(Transport!$H$4="Mixed-use Building",AD1187,Data!AB1184)))</f>
        <v>0</v>
      </c>
      <c r="L1183">
        <f>IF(Transport!$H$4="Multi-unit Residential",Data!L1184,IF(Transport!$H$4="Education",Data!AT1184,IF(Transport!$H$4="Mixed-use Building",AE1187,Data!AC1184)))</f>
        <v>0.14000000000000001</v>
      </c>
      <c r="M1183">
        <f>IF(Transport!$H$4="Multi-unit Residential",Data!M1184,IF(Transport!$H$4="Education",Data!AU1184,IF(Transport!$H$4="Mixed-use Building",AF1187,Data!AD1184)))</f>
        <v>0.02</v>
      </c>
      <c r="N1183">
        <f>IF(Transport!$H$4="Multi-unit Residential",Data!N1184,IF(Transport!$H$4="Education",Data!AV1184,IF(Transport!$H$4="Mixed-use Building",AG1187,Data!AE1184)))</f>
        <v>5.3648704020132696</v>
      </c>
      <c r="O1183">
        <f>IF(Transport!$H$4="Multi-unit Residential",Data!O1184,IF(Transport!$H$4="Education",Data!AW1184,IF(Transport!$H$4="Mixed-use Building",AH1187,Data!AF1184)))</f>
        <v>173.99259169999999</v>
      </c>
      <c r="P1183">
        <f>IF(Transport!$H$4="Multi-unit Residential",Data!P1184,IF(Transport!$H$4="Education",Data!AX1184,IF(Transport!$H$4="Mixed-use Building",AI1187,Data!AG1184)))</f>
        <v>-39.450772819999997</v>
      </c>
    </row>
    <row r="1184" spans="1:16" x14ac:dyDescent="0.55000000000000004">
      <c r="A1184">
        <f>IF(Transport!$H$4="Multi-unit Residential",Data!A1185,IF(Transport!$H$4="Education",Data!AI1185,IF(Transport!$H$4="Mixed-use Building",T1188,Data!R1185)))</f>
        <v>220700</v>
      </c>
      <c r="B1184" t="str">
        <f>IF(Transport!$H$4="Multi-unit Residential",Data!B1185,IF(Transport!$H$4="Education",Data!AJ1185,IF(Transport!$H$4="Mixed-use Building",U1188,Data!S1185)))</f>
        <v>Opunake</v>
      </c>
      <c r="C1184" t="str">
        <f>IF(Transport!$H$4="Multi-unit Residential",Data!C1185,IF(Transport!$H$4="Education",Data!AK1185,IF(Transport!$H$4="Mixed-use Building",V1188,Data!T1185)))</f>
        <v>New Zealand</v>
      </c>
      <c r="D1184">
        <f>IF(Transport!$H$4="Multi-unit Residential",Data!D1185,IF(Transport!$H$4="Education",Data!AL1185,IF(Transport!$H$4="Mixed-use Building",W1188,Data!U1185)))</f>
        <v>0</v>
      </c>
      <c r="E1184">
        <f>IF(Transport!$H$4="Multi-unit Residential",Data!E1185,IF(Transport!$H$4="Education",Data!AM1185,IF(Transport!$H$4="Mixed-use Building",X1188,Data!V1185)))</f>
        <v>0</v>
      </c>
      <c r="F1184">
        <f>IF(Transport!$H$4="Multi-unit Residential",Data!F1185,IF(Transport!$H$4="Education",Data!AN1185,IF(Transport!$H$4="Mixed-use Building",Y1188,Data!W1185)))</f>
        <v>0</v>
      </c>
      <c r="G1184">
        <f>IF(Transport!$H$4="Multi-unit Residential",Data!G1185,IF(Transport!$H$4="Education",Data!AO1185,IF(Transport!$H$4="Mixed-use Building",Z1188,Data!X1185)))</f>
        <v>0</v>
      </c>
      <c r="H1184">
        <f>IF(Transport!$H$4="Multi-unit Residential",Data!H1185,IF(Transport!$H$4="Education",Data!AP1185,IF(Transport!$H$4="Mixed-use Building",AA1188,Data!Y1185)))</f>
        <v>0.79</v>
      </c>
      <c r="I1184">
        <f>IF(Transport!$H$4="Multi-unit Residential",Data!I1185,IF(Transport!$H$4="Education",Data!AQ1185,IF(Transport!$H$4="Mixed-use Building",AB1188,Data!Z1185)))</f>
        <v>0</v>
      </c>
      <c r="J1184">
        <f>IF(Transport!$H$4="Multi-unit Residential",Data!J1185,IF(Transport!$H$4="Education",Data!AR1185,IF(Transport!$H$4="Mixed-use Building",AC1188,Data!AA1185)))</f>
        <v>0</v>
      </c>
      <c r="K1184">
        <f>IF(Transport!$H$4="Multi-unit Residential",Data!K1185,IF(Transport!$H$4="Education",Data!AS1185,IF(Transport!$H$4="Mixed-use Building",AD1188,Data!AB1185)))</f>
        <v>0.03</v>
      </c>
      <c r="L1184">
        <f>IF(Transport!$H$4="Multi-unit Residential",Data!L1185,IF(Transport!$H$4="Education",Data!AT1185,IF(Transport!$H$4="Mixed-use Building",AE1188,Data!AC1185)))</f>
        <v>0.18</v>
      </c>
      <c r="M1184">
        <f>IF(Transport!$H$4="Multi-unit Residential",Data!M1185,IF(Transport!$H$4="Education",Data!AU1185,IF(Transport!$H$4="Mixed-use Building",AF1188,Data!AD1185)))</f>
        <v>0.02</v>
      </c>
      <c r="N1184">
        <f>IF(Transport!$H$4="Multi-unit Residential",Data!N1185,IF(Transport!$H$4="Education",Data!AV1185,IF(Transport!$H$4="Mixed-use Building",AG1188,Data!AE1185)))</f>
        <v>4.1593356692608703</v>
      </c>
      <c r="O1184">
        <f>IF(Transport!$H$4="Multi-unit Residential",Data!O1185,IF(Transport!$H$4="Education",Data!AW1185,IF(Transport!$H$4="Mixed-use Building",AH1188,Data!AF1185)))</f>
        <v>173.85878439999999</v>
      </c>
      <c r="P1184">
        <f>IF(Transport!$H$4="Multi-unit Residential",Data!P1185,IF(Transport!$H$4="Education",Data!AX1185,IF(Transport!$H$4="Mixed-use Building",AI1188,Data!AG1185)))</f>
        <v>-39.451323649999999</v>
      </c>
    </row>
    <row r="1185" spans="1:16" x14ac:dyDescent="0.55000000000000004">
      <c r="A1185">
        <f>IF(Transport!$H$4="Multi-unit Residential",Data!A1186,IF(Transport!$H$4="Education",Data!AI1186,IF(Transport!$H$4="Mixed-use Building",T1189,Data!R1186)))</f>
        <v>220800</v>
      </c>
      <c r="B1185" t="str">
        <f>IF(Transport!$H$4="Multi-unit Residential",Data!B1186,IF(Transport!$H$4="Education",Data!AJ1186,IF(Transport!$H$4="Mixed-use Building",U1189,Data!S1186)))</f>
        <v>Kaponga-Mangatoki</v>
      </c>
      <c r="C1185" t="str">
        <f>IF(Transport!$H$4="Multi-unit Residential",Data!C1186,IF(Transport!$H$4="Education",Data!AK1186,IF(Transport!$H$4="Mixed-use Building",V1189,Data!T1186)))</f>
        <v>New Zealand</v>
      </c>
      <c r="D1185">
        <f>IF(Transport!$H$4="Multi-unit Residential",Data!D1186,IF(Transport!$H$4="Education",Data!AL1186,IF(Transport!$H$4="Mixed-use Building",W1189,Data!U1186)))</f>
        <v>0</v>
      </c>
      <c r="E1185">
        <f>IF(Transport!$H$4="Multi-unit Residential",Data!E1186,IF(Transport!$H$4="Education",Data!AM1186,IF(Transport!$H$4="Mixed-use Building",X1189,Data!V1186)))</f>
        <v>0</v>
      </c>
      <c r="F1185">
        <f>IF(Transport!$H$4="Multi-unit Residential",Data!F1186,IF(Transport!$H$4="Education",Data!AN1186,IF(Transport!$H$4="Mixed-use Building",Y1189,Data!W1186)))</f>
        <v>0</v>
      </c>
      <c r="G1185">
        <f>IF(Transport!$H$4="Multi-unit Residential",Data!G1186,IF(Transport!$H$4="Education",Data!AO1186,IF(Transport!$H$4="Mixed-use Building",Z1189,Data!X1186)))</f>
        <v>0</v>
      </c>
      <c r="H1185">
        <f>IF(Transport!$H$4="Multi-unit Residential",Data!H1186,IF(Transport!$H$4="Education",Data!AP1186,IF(Transport!$H$4="Mixed-use Building",AA1189,Data!Y1186)))</f>
        <v>0.91</v>
      </c>
      <c r="I1185">
        <f>IF(Transport!$H$4="Multi-unit Residential",Data!I1186,IF(Transport!$H$4="Education",Data!AQ1186,IF(Transport!$H$4="Mixed-use Building",AB1189,Data!Z1186)))</f>
        <v>0</v>
      </c>
      <c r="J1185">
        <f>IF(Transport!$H$4="Multi-unit Residential",Data!J1186,IF(Transport!$H$4="Education",Data!AR1186,IF(Transport!$H$4="Mixed-use Building",AC1189,Data!AA1186)))</f>
        <v>0</v>
      </c>
      <c r="K1185">
        <f>IF(Transport!$H$4="Multi-unit Residential",Data!K1186,IF(Transport!$H$4="Education",Data!AS1186,IF(Transport!$H$4="Mixed-use Building",AD1189,Data!AB1186)))</f>
        <v>0</v>
      </c>
      <c r="L1185">
        <f>IF(Transport!$H$4="Multi-unit Residential",Data!L1186,IF(Transport!$H$4="Education",Data!AT1186,IF(Transport!$H$4="Mixed-use Building",AE1189,Data!AC1186)))</f>
        <v>0.09</v>
      </c>
      <c r="M1185">
        <f>IF(Transport!$H$4="Multi-unit Residential",Data!M1186,IF(Transport!$H$4="Education",Data!AU1186,IF(Transport!$H$4="Mixed-use Building",AF1189,Data!AD1186)))</f>
        <v>0.02</v>
      </c>
      <c r="N1185">
        <f>IF(Transport!$H$4="Multi-unit Residential",Data!N1186,IF(Transport!$H$4="Education",Data!AV1186,IF(Transport!$H$4="Mixed-use Building",AG1189,Data!AE1186)))</f>
        <v>8.7170131806866298</v>
      </c>
      <c r="O1185">
        <f>IF(Transport!$H$4="Multi-unit Residential",Data!O1186,IF(Transport!$H$4="Education",Data!AW1186,IF(Transport!$H$4="Mixed-use Building",AH1189,Data!AF1186)))</f>
        <v>174.16287019999999</v>
      </c>
      <c r="P1185">
        <f>IF(Transport!$H$4="Multi-unit Residential",Data!P1186,IF(Transport!$H$4="Education",Data!AX1186,IF(Transport!$H$4="Mixed-use Building",AI1189,Data!AG1186)))</f>
        <v>-39.422326899999902</v>
      </c>
    </row>
    <row r="1186" spans="1:16" x14ac:dyDescent="0.55000000000000004">
      <c r="A1186">
        <f>IF(Transport!$H$4="Multi-unit Residential",Data!A1187,IF(Transport!$H$4="Education",Data!AI1187,IF(Transport!$H$4="Mixed-use Building",T1190,Data!R1187)))</f>
        <v>220900</v>
      </c>
      <c r="B1186" t="str">
        <f>IF(Transport!$H$4="Multi-unit Residential",Data!B1187,IF(Transport!$H$4="Education",Data!AJ1187,IF(Transport!$H$4="Mixed-use Building",U1190,Data!S1187)))</f>
        <v>Manaia-Kapuni</v>
      </c>
      <c r="C1186" t="str">
        <f>IF(Transport!$H$4="Multi-unit Residential",Data!C1187,IF(Transport!$H$4="Education",Data!AK1187,IF(Transport!$H$4="Mixed-use Building",V1190,Data!T1187)))</f>
        <v>New Zealand</v>
      </c>
      <c r="D1186">
        <f>IF(Transport!$H$4="Multi-unit Residential",Data!D1187,IF(Transport!$H$4="Education",Data!AL1187,IF(Transport!$H$4="Mixed-use Building",W1190,Data!U1187)))</f>
        <v>0</v>
      </c>
      <c r="E1186">
        <f>IF(Transport!$H$4="Multi-unit Residential",Data!E1187,IF(Transport!$H$4="Education",Data!AM1187,IF(Transport!$H$4="Mixed-use Building",X1190,Data!V1187)))</f>
        <v>0</v>
      </c>
      <c r="F1186">
        <f>IF(Transport!$H$4="Multi-unit Residential",Data!F1187,IF(Transport!$H$4="Education",Data!AN1187,IF(Transport!$H$4="Mixed-use Building",Y1190,Data!W1187)))</f>
        <v>0</v>
      </c>
      <c r="G1186">
        <f>IF(Transport!$H$4="Multi-unit Residential",Data!G1187,IF(Transport!$H$4="Education",Data!AO1187,IF(Transport!$H$4="Mixed-use Building",Z1190,Data!X1187)))</f>
        <v>0</v>
      </c>
      <c r="H1186">
        <f>IF(Transport!$H$4="Multi-unit Residential",Data!H1187,IF(Transport!$H$4="Education",Data!AP1187,IF(Transport!$H$4="Mixed-use Building",AA1190,Data!Y1187)))</f>
        <v>0.85</v>
      </c>
      <c r="I1186">
        <f>IF(Transport!$H$4="Multi-unit Residential",Data!I1187,IF(Transport!$H$4="Education",Data!AQ1187,IF(Transport!$H$4="Mixed-use Building",AB1190,Data!Z1187)))</f>
        <v>0.03</v>
      </c>
      <c r="J1186">
        <f>IF(Transport!$H$4="Multi-unit Residential",Data!J1187,IF(Transport!$H$4="Education",Data!AR1187,IF(Transport!$H$4="Mixed-use Building",AC1190,Data!AA1187)))</f>
        <v>0</v>
      </c>
      <c r="K1186">
        <f>IF(Transport!$H$4="Multi-unit Residential",Data!K1187,IF(Transport!$H$4="Education",Data!AS1187,IF(Transport!$H$4="Mixed-use Building",AD1190,Data!AB1187)))</f>
        <v>0</v>
      </c>
      <c r="L1186">
        <f>IF(Transport!$H$4="Multi-unit Residential",Data!L1187,IF(Transport!$H$4="Education",Data!AT1187,IF(Transport!$H$4="Mixed-use Building",AE1190,Data!AC1187)))</f>
        <v>0.12</v>
      </c>
      <c r="M1186">
        <f>IF(Transport!$H$4="Multi-unit Residential",Data!M1187,IF(Transport!$H$4="Education",Data!AU1187,IF(Transport!$H$4="Mixed-use Building",AF1190,Data!AD1187)))</f>
        <v>0.02</v>
      </c>
      <c r="N1186">
        <f>IF(Transport!$H$4="Multi-unit Residential",Data!N1187,IF(Transport!$H$4="Education",Data!AV1187,IF(Transport!$H$4="Mixed-use Building",AG1190,Data!AE1187)))</f>
        <v>9.8907984904903596</v>
      </c>
      <c r="O1186">
        <f>IF(Transport!$H$4="Multi-unit Residential",Data!O1187,IF(Transport!$H$4="Education",Data!AW1187,IF(Transport!$H$4="Mixed-use Building",AH1190,Data!AF1187)))</f>
        <v>174.12379580000001</v>
      </c>
      <c r="P1186">
        <f>IF(Transport!$H$4="Multi-unit Residential",Data!P1187,IF(Transport!$H$4="Education",Data!AX1187,IF(Transport!$H$4="Mixed-use Building",AI1190,Data!AG1187)))</f>
        <v>-39.517780610000003</v>
      </c>
    </row>
    <row r="1187" spans="1:16" x14ac:dyDescent="0.55000000000000004">
      <c r="A1187">
        <f>IF(Transport!$H$4="Multi-unit Residential",Data!A1188,IF(Transport!$H$4="Education",Data!AI1188,IF(Transport!$H$4="Mixed-use Building",T1191,Data!R1188)))</f>
        <v>221000</v>
      </c>
      <c r="B1187" t="str">
        <f>IF(Transport!$H$4="Multi-unit Residential",Data!B1188,IF(Transport!$H$4="Education",Data!AJ1188,IF(Transport!$H$4="Mixed-use Building",U1191,Data!S1188)))</f>
        <v>Eltham</v>
      </c>
      <c r="C1187" t="str">
        <f>IF(Transport!$H$4="Multi-unit Residential",Data!C1188,IF(Transport!$H$4="Education",Data!AK1188,IF(Transport!$H$4="Mixed-use Building",V1191,Data!T1188)))</f>
        <v>New Zealand</v>
      </c>
      <c r="D1187">
        <f>IF(Transport!$H$4="Multi-unit Residential",Data!D1188,IF(Transport!$H$4="Education",Data!AL1188,IF(Transport!$H$4="Mixed-use Building",W1191,Data!U1188)))</f>
        <v>0</v>
      </c>
      <c r="E1187">
        <f>IF(Transport!$H$4="Multi-unit Residential",Data!E1188,IF(Transport!$H$4="Education",Data!AM1188,IF(Transport!$H$4="Mixed-use Building",X1191,Data!V1188)))</f>
        <v>0</v>
      </c>
      <c r="F1187">
        <f>IF(Transport!$H$4="Multi-unit Residential",Data!F1188,IF(Transport!$H$4="Education",Data!AN1188,IF(Transport!$H$4="Mixed-use Building",Y1191,Data!W1188)))</f>
        <v>0</v>
      </c>
      <c r="G1187">
        <f>IF(Transport!$H$4="Multi-unit Residential",Data!G1188,IF(Transport!$H$4="Education",Data!AO1188,IF(Transport!$H$4="Mixed-use Building",Z1191,Data!X1188)))</f>
        <v>0</v>
      </c>
      <c r="H1187">
        <f>IF(Transport!$H$4="Multi-unit Residential",Data!H1188,IF(Transport!$H$4="Education",Data!AP1188,IF(Transport!$H$4="Mixed-use Building",AA1191,Data!Y1188)))</f>
        <v>0.91</v>
      </c>
      <c r="I1187">
        <f>IF(Transport!$H$4="Multi-unit Residential",Data!I1188,IF(Transport!$H$4="Education",Data!AQ1188,IF(Transport!$H$4="Mixed-use Building",AB1191,Data!Z1188)))</f>
        <v>0.01</v>
      </c>
      <c r="J1187">
        <f>IF(Transport!$H$4="Multi-unit Residential",Data!J1188,IF(Transport!$H$4="Education",Data!AR1188,IF(Transport!$H$4="Mixed-use Building",AC1191,Data!AA1188)))</f>
        <v>0</v>
      </c>
      <c r="K1187">
        <f>IF(Transport!$H$4="Multi-unit Residential",Data!K1188,IF(Transport!$H$4="Education",Data!AS1188,IF(Transport!$H$4="Mixed-use Building",AD1191,Data!AB1188)))</f>
        <v>0.01</v>
      </c>
      <c r="L1187">
        <f>IF(Transport!$H$4="Multi-unit Residential",Data!L1188,IF(Transport!$H$4="Education",Data!AT1188,IF(Transport!$H$4="Mixed-use Building",AE1191,Data!AC1188)))</f>
        <v>7.0000000000000007E-2</v>
      </c>
      <c r="M1187">
        <f>IF(Transport!$H$4="Multi-unit Residential",Data!M1188,IF(Transport!$H$4="Education",Data!AU1188,IF(Transport!$H$4="Mixed-use Building",AF1191,Data!AD1188)))</f>
        <v>0.02</v>
      </c>
      <c r="N1187">
        <f>IF(Transport!$H$4="Multi-unit Residential",Data!N1188,IF(Transport!$H$4="Education",Data!AV1188,IF(Transport!$H$4="Mixed-use Building",AG1191,Data!AE1188)))</f>
        <v>13.032397342120801</v>
      </c>
      <c r="O1187">
        <f>IF(Transport!$H$4="Multi-unit Residential",Data!O1188,IF(Transport!$H$4="Education",Data!AW1188,IF(Transport!$H$4="Mixed-use Building",AH1191,Data!AF1188)))</f>
        <v>174.29903569999999</v>
      </c>
      <c r="P1187">
        <f>IF(Transport!$H$4="Multi-unit Residential",Data!P1188,IF(Transport!$H$4="Education",Data!AX1188,IF(Transport!$H$4="Mixed-use Building",AI1191,Data!AG1188)))</f>
        <v>-39.4310866</v>
      </c>
    </row>
    <row r="1188" spans="1:16" x14ac:dyDescent="0.55000000000000004">
      <c r="A1188">
        <f>IF(Transport!$H$4="Multi-unit Residential",Data!A1189,IF(Transport!$H$4="Education",Data!AI1189,IF(Transport!$H$4="Mixed-use Building",T1192,Data!R1189)))</f>
        <v>221100</v>
      </c>
      <c r="B1188" t="str">
        <f>IF(Transport!$H$4="Multi-unit Residential",Data!B1189,IF(Transport!$H$4="Education",Data!AJ1189,IF(Transport!$H$4="Mixed-use Building",U1192,Data!S1189)))</f>
        <v>Okaiawa</v>
      </c>
      <c r="C1188" t="str">
        <f>IF(Transport!$H$4="Multi-unit Residential",Data!C1189,IF(Transport!$H$4="Education",Data!AK1189,IF(Transport!$H$4="Mixed-use Building",V1192,Data!T1189)))</f>
        <v>New Zealand</v>
      </c>
      <c r="D1188">
        <f>IF(Transport!$H$4="Multi-unit Residential",Data!D1189,IF(Transport!$H$4="Education",Data!AL1189,IF(Transport!$H$4="Mixed-use Building",W1192,Data!U1189)))</f>
        <v>0</v>
      </c>
      <c r="E1188">
        <f>IF(Transport!$H$4="Multi-unit Residential",Data!E1189,IF(Transport!$H$4="Education",Data!AM1189,IF(Transport!$H$4="Mixed-use Building",X1192,Data!V1189)))</f>
        <v>0</v>
      </c>
      <c r="F1188">
        <f>IF(Transport!$H$4="Multi-unit Residential",Data!F1189,IF(Transport!$H$4="Education",Data!AN1189,IF(Transport!$H$4="Mixed-use Building",Y1192,Data!W1189)))</f>
        <v>0</v>
      </c>
      <c r="G1188">
        <f>IF(Transport!$H$4="Multi-unit Residential",Data!G1189,IF(Transport!$H$4="Education",Data!AO1189,IF(Transport!$H$4="Mixed-use Building",Z1192,Data!X1189)))</f>
        <v>0</v>
      </c>
      <c r="H1188">
        <f>IF(Transport!$H$4="Multi-unit Residential",Data!H1189,IF(Transport!$H$4="Education",Data!AP1189,IF(Transport!$H$4="Mixed-use Building",AA1192,Data!Y1189)))</f>
        <v>0.96</v>
      </c>
      <c r="I1188">
        <f>IF(Transport!$H$4="Multi-unit Residential",Data!I1189,IF(Transport!$H$4="Education",Data!AQ1189,IF(Transport!$H$4="Mixed-use Building",AB1192,Data!Z1189)))</f>
        <v>0</v>
      </c>
      <c r="J1188">
        <f>IF(Transport!$H$4="Multi-unit Residential",Data!J1189,IF(Transport!$H$4="Education",Data!AR1189,IF(Transport!$H$4="Mixed-use Building",AC1192,Data!AA1189)))</f>
        <v>0</v>
      </c>
      <c r="K1188">
        <f>IF(Transport!$H$4="Multi-unit Residential",Data!K1189,IF(Transport!$H$4="Education",Data!AS1189,IF(Transport!$H$4="Mixed-use Building",AD1192,Data!AB1189)))</f>
        <v>0</v>
      </c>
      <c r="L1188">
        <f>IF(Transport!$H$4="Multi-unit Residential",Data!L1189,IF(Transport!$H$4="Education",Data!AT1189,IF(Transport!$H$4="Mixed-use Building",AE1192,Data!AC1189)))</f>
        <v>0.04</v>
      </c>
      <c r="M1188">
        <f>IF(Transport!$H$4="Multi-unit Residential",Data!M1189,IF(Transport!$H$4="Education",Data!AU1189,IF(Transport!$H$4="Mixed-use Building",AF1192,Data!AD1189)))</f>
        <v>0.02</v>
      </c>
      <c r="N1188">
        <f>IF(Transport!$H$4="Multi-unit Residential",Data!N1189,IF(Transport!$H$4="Education",Data!AV1189,IF(Transport!$H$4="Mixed-use Building",AG1192,Data!AE1189)))</f>
        <v>5.1461001738994199</v>
      </c>
      <c r="O1188">
        <f>IF(Transport!$H$4="Multi-unit Residential",Data!O1189,IF(Transport!$H$4="Education",Data!AW1189,IF(Transport!$H$4="Mixed-use Building",AH1192,Data!AF1189)))</f>
        <v>174.21758799999901</v>
      </c>
      <c r="P1188">
        <f>IF(Transport!$H$4="Multi-unit Residential",Data!P1189,IF(Transport!$H$4="Education",Data!AX1189,IF(Transport!$H$4="Mixed-use Building",AI1192,Data!AG1189)))</f>
        <v>-39.5375084</v>
      </c>
    </row>
    <row r="1189" spans="1:16" x14ac:dyDescent="0.55000000000000004">
      <c r="A1189">
        <f>IF(Transport!$H$4="Multi-unit Residential",Data!A1190,IF(Transport!$H$4="Education",Data!AI1190,IF(Transport!$H$4="Mixed-use Building",T1193,Data!R1190)))</f>
        <v>221200</v>
      </c>
      <c r="B1189" t="str">
        <f>IF(Transport!$H$4="Multi-unit Residential",Data!B1190,IF(Transport!$H$4="Education",Data!AJ1190,IF(Transport!$H$4="Mixed-use Building",U1193,Data!S1190)))</f>
        <v>Te Roti-Moeroa</v>
      </c>
      <c r="C1189" t="str">
        <f>IF(Transport!$H$4="Multi-unit Residential",Data!C1190,IF(Transport!$H$4="Education",Data!AK1190,IF(Transport!$H$4="Mixed-use Building",V1193,Data!T1190)))</f>
        <v>New Zealand</v>
      </c>
      <c r="D1189">
        <f>IF(Transport!$H$4="Multi-unit Residential",Data!D1190,IF(Transport!$H$4="Education",Data!AL1190,IF(Transport!$H$4="Mixed-use Building",W1193,Data!U1190)))</f>
        <v>0</v>
      </c>
      <c r="E1189">
        <f>IF(Transport!$H$4="Multi-unit Residential",Data!E1190,IF(Transport!$H$4="Education",Data!AM1190,IF(Transport!$H$4="Mixed-use Building",X1193,Data!V1190)))</f>
        <v>0</v>
      </c>
      <c r="F1189">
        <f>IF(Transport!$H$4="Multi-unit Residential",Data!F1190,IF(Transport!$H$4="Education",Data!AN1190,IF(Transport!$H$4="Mixed-use Building",Y1193,Data!W1190)))</f>
        <v>0</v>
      </c>
      <c r="G1189">
        <f>IF(Transport!$H$4="Multi-unit Residential",Data!G1190,IF(Transport!$H$4="Education",Data!AO1190,IF(Transport!$H$4="Mixed-use Building",Z1193,Data!X1190)))</f>
        <v>0</v>
      </c>
      <c r="H1189">
        <f>IF(Transport!$H$4="Multi-unit Residential",Data!H1190,IF(Transport!$H$4="Education",Data!AP1190,IF(Transport!$H$4="Mixed-use Building",AA1193,Data!Y1190)))</f>
        <v>0.82</v>
      </c>
      <c r="I1189">
        <f>IF(Transport!$H$4="Multi-unit Residential",Data!I1190,IF(Transport!$H$4="Education",Data!AQ1190,IF(Transport!$H$4="Mixed-use Building",AB1193,Data!Z1190)))</f>
        <v>0</v>
      </c>
      <c r="J1189">
        <f>IF(Transport!$H$4="Multi-unit Residential",Data!J1190,IF(Transport!$H$4="Education",Data!AR1190,IF(Transport!$H$4="Mixed-use Building",AC1193,Data!AA1190)))</f>
        <v>0</v>
      </c>
      <c r="K1189">
        <f>IF(Transport!$H$4="Multi-unit Residential",Data!K1190,IF(Transport!$H$4="Education",Data!AS1190,IF(Transport!$H$4="Mixed-use Building",AD1193,Data!AB1190)))</f>
        <v>0</v>
      </c>
      <c r="L1189">
        <f>IF(Transport!$H$4="Multi-unit Residential",Data!L1190,IF(Transport!$H$4="Education",Data!AT1190,IF(Transport!$H$4="Mixed-use Building",AE1193,Data!AC1190)))</f>
        <v>0.18</v>
      </c>
      <c r="M1189">
        <f>IF(Transport!$H$4="Multi-unit Residential",Data!M1190,IF(Transport!$H$4="Education",Data!AU1190,IF(Transport!$H$4="Mixed-use Building",AF1193,Data!AD1190)))</f>
        <v>0.02</v>
      </c>
      <c r="N1189">
        <f>IF(Transport!$H$4="Multi-unit Residential",Data!N1190,IF(Transport!$H$4="Education",Data!AV1190,IF(Transport!$H$4="Mixed-use Building",AG1193,Data!AE1190)))</f>
        <v>8.5252179452781096</v>
      </c>
      <c r="O1189">
        <f>IF(Transport!$H$4="Multi-unit Residential",Data!O1190,IF(Transport!$H$4="Education",Data!AW1190,IF(Transport!$H$4="Mixed-use Building",AH1193,Data!AF1190)))</f>
        <v>174.49347030000001</v>
      </c>
      <c r="P1189">
        <f>IF(Transport!$H$4="Multi-unit Residential",Data!P1190,IF(Transport!$H$4="Education",Data!AX1190,IF(Transport!$H$4="Mixed-use Building",AI1193,Data!AG1190)))</f>
        <v>-39.439048210000003</v>
      </c>
    </row>
    <row r="1190" spans="1:16" x14ac:dyDescent="0.55000000000000004">
      <c r="A1190">
        <f>IF(Transport!$H$4="Multi-unit Residential",Data!A1191,IF(Transport!$H$4="Education",Data!AI1191,IF(Transport!$H$4="Mixed-use Building",T1194,Data!R1191)))</f>
        <v>221300</v>
      </c>
      <c r="B1190" t="str">
        <f>IF(Transport!$H$4="Multi-unit Residential",Data!B1191,IF(Transport!$H$4="Education",Data!AJ1191,IF(Transport!$H$4="Mixed-use Building",U1194,Data!S1191)))</f>
        <v>Egmont Showgrounds</v>
      </c>
      <c r="C1190" t="str">
        <f>IF(Transport!$H$4="Multi-unit Residential",Data!C1191,IF(Transport!$H$4="Education",Data!AK1191,IF(Transport!$H$4="Mixed-use Building",V1194,Data!T1191)))</f>
        <v>New Zealand</v>
      </c>
      <c r="D1190">
        <f>IF(Transport!$H$4="Multi-unit Residential",Data!D1191,IF(Transport!$H$4="Education",Data!AL1191,IF(Transport!$H$4="Mixed-use Building",W1194,Data!U1191)))</f>
        <v>0</v>
      </c>
      <c r="E1190">
        <f>IF(Transport!$H$4="Multi-unit Residential",Data!E1191,IF(Transport!$H$4="Education",Data!AM1191,IF(Transport!$H$4="Mixed-use Building",X1194,Data!V1191)))</f>
        <v>0</v>
      </c>
      <c r="F1190">
        <f>IF(Transport!$H$4="Multi-unit Residential",Data!F1191,IF(Transport!$H$4="Education",Data!AN1191,IF(Transport!$H$4="Mixed-use Building",Y1194,Data!W1191)))</f>
        <v>0</v>
      </c>
      <c r="G1190">
        <f>IF(Transport!$H$4="Multi-unit Residential",Data!G1191,IF(Transport!$H$4="Education",Data!AO1191,IF(Transport!$H$4="Mixed-use Building",Z1194,Data!X1191)))</f>
        <v>0</v>
      </c>
      <c r="H1190">
        <f>IF(Transport!$H$4="Multi-unit Residential",Data!H1191,IF(Transport!$H$4="Education",Data!AP1191,IF(Transport!$H$4="Mixed-use Building",AA1194,Data!Y1191)))</f>
        <v>0.97</v>
      </c>
      <c r="I1190">
        <f>IF(Transport!$H$4="Multi-unit Residential",Data!I1191,IF(Transport!$H$4="Education",Data!AQ1191,IF(Transport!$H$4="Mixed-use Building",AB1194,Data!Z1191)))</f>
        <v>0</v>
      </c>
      <c r="J1190">
        <f>IF(Transport!$H$4="Multi-unit Residential",Data!J1191,IF(Transport!$H$4="Education",Data!AR1191,IF(Transport!$H$4="Mixed-use Building",AC1194,Data!AA1191)))</f>
        <v>0</v>
      </c>
      <c r="K1190">
        <f>IF(Transport!$H$4="Multi-unit Residential",Data!K1191,IF(Transport!$H$4="Education",Data!AS1191,IF(Transport!$H$4="Mixed-use Building",AD1194,Data!AB1191)))</f>
        <v>0</v>
      </c>
      <c r="L1190">
        <f>IF(Transport!$H$4="Multi-unit Residential",Data!L1191,IF(Transport!$H$4="Education",Data!AT1191,IF(Transport!$H$4="Mixed-use Building",AE1194,Data!AC1191)))</f>
        <v>0.03</v>
      </c>
      <c r="M1190">
        <f>IF(Transport!$H$4="Multi-unit Residential",Data!M1191,IF(Transport!$H$4="Education",Data!AU1191,IF(Transport!$H$4="Mixed-use Building",AF1194,Data!AD1191)))</f>
        <v>0.02</v>
      </c>
      <c r="N1190">
        <f>IF(Transport!$H$4="Multi-unit Residential",Data!N1191,IF(Transport!$H$4="Education",Data!AV1191,IF(Transport!$H$4="Mixed-use Building",AG1194,Data!AE1191)))</f>
        <v>4.9467218294198103</v>
      </c>
      <c r="O1190">
        <f>IF(Transport!$H$4="Multi-unit Residential",Data!O1191,IF(Transport!$H$4="Education",Data!AW1191,IF(Transport!$H$4="Mixed-use Building",AH1194,Data!AF1191)))</f>
        <v>174.26308230000001</v>
      </c>
      <c r="P1190">
        <f>IF(Transport!$H$4="Multi-unit Residential",Data!P1191,IF(Transport!$H$4="Education",Data!AX1191,IF(Transport!$H$4="Mixed-use Building",AI1194,Data!AG1191)))</f>
        <v>-39.576171619999997</v>
      </c>
    </row>
    <row r="1191" spans="1:16" x14ac:dyDescent="0.55000000000000004">
      <c r="A1191">
        <f>IF(Transport!$H$4="Multi-unit Residential",Data!A1192,IF(Transport!$H$4="Education",Data!AI1192,IF(Transport!$H$4="Mixed-use Building",T1195,Data!R1192)))</f>
        <v>221400</v>
      </c>
      <c r="B1191" t="str">
        <f>IF(Transport!$H$4="Multi-unit Residential",Data!B1192,IF(Transport!$H$4="Education",Data!AJ1192,IF(Transport!$H$4="Mixed-use Building",U1195,Data!S1192)))</f>
        <v>Normanby-Tawhiti</v>
      </c>
      <c r="C1191" t="str">
        <f>IF(Transport!$H$4="Multi-unit Residential",Data!C1192,IF(Transport!$H$4="Education",Data!AK1192,IF(Transport!$H$4="Mixed-use Building",V1195,Data!T1192)))</f>
        <v>New Zealand</v>
      </c>
      <c r="D1191">
        <f>IF(Transport!$H$4="Multi-unit Residential",Data!D1192,IF(Transport!$H$4="Education",Data!AL1192,IF(Transport!$H$4="Mixed-use Building",W1195,Data!U1192)))</f>
        <v>0</v>
      </c>
      <c r="E1191">
        <f>IF(Transport!$H$4="Multi-unit Residential",Data!E1192,IF(Transport!$H$4="Education",Data!AM1192,IF(Transport!$H$4="Mixed-use Building",X1195,Data!V1192)))</f>
        <v>0</v>
      </c>
      <c r="F1191">
        <f>IF(Transport!$H$4="Multi-unit Residential",Data!F1192,IF(Transport!$H$4="Education",Data!AN1192,IF(Transport!$H$4="Mixed-use Building",Y1195,Data!W1192)))</f>
        <v>0</v>
      </c>
      <c r="G1191">
        <f>IF(Transport!$H$4="Multi-unit Residential",Data!G1192,IF(Transport!$H$4="Education",Data!AO1192,IF(Transport!$H$4="Mixed-use Building",Z1195,Data!X1192)))</f>
        <v>0</v>
      </c>
      <c r="H1191">
        <f>IF(Transport!$H$4="Multi-unit Residential",Data!H1192,IF(Transport!$H$4="Education",Data!AP1192,IF(Transport!$H$4="Mixed-use Building",AA1195,Data!Y1192)))</f>
        <v>0.88</v>
      </c>
      <c r="I1191">
        <f>IF(Transport!$H$4="Multi-unit Residential",Data!I1192,IF(Transport!$H$4="Education",Data!AQ1192,IF(Transport!$H$4="Mixed-use Building",AB1195,Data!Z1192)))</f>
        <v>0.03</v>
      </c>
      <c r="J1191">
        <f>IF(Transport!$H$4="Multi-unit Residential",Data!J1192,IF(Transport!$H$4="Education",Data!AR1192,IF(Transport!$H$4="Mixed-use Building",AC1195,Data!AA1192)))</f>
        <v>0</v>
      </c>
      <c r="K1191">
        <f>IF(Transport!$H$4="Multi-unit Residential",Data!K1192,IF(Transport!$H$4="Education",Data!AS1192,IF(Transport!$H$4="Mixed-use Building",AD1195,Data!AB1192)))</f>
        <v>0</v>
      </c>
      <c r="L1191">
        <f>IF(Transport!$H$4="Multi-unit Residential",Data!L1192,IF(Transport!$H$4="Education",Data!AT1192,IF(Transport!$H$4="Mixed-use Building",AE1195,Data!AC1192)))</f>
        <v>0.09</v>
      </c>
      <c r="M1191">
        <f>IF(Transport!$H$4="Multi-unit Residential",Data!M1192,IF(Transport!$H$4="Education",Data!AU1192,IF(Transport!$H$4="Mixed-use Building",AF1195,Data!AD1192)))</f>
        <v>0.02</v>
      </c>
      <c r="N1191">
        <f>IF(Transport!$H$4="Multi-unit Residential",Data!N1192,IF(Transport!$H$4="Education",Data!AV1192,IF(Transport!$H$4="Mixed-use Building",AG1195,Data!AE1192)))</f>
        <v>5.9796658386216599</v>
      </c>
      <c r="O1191">
        <f>IF(Transport!$H$4="Multi-unit Residential",Data!O1192,IF(Transport!$H$4="Education",Data!AW1192,IF(Transport!$H$4="Mixed-use Building",AH1195,Data!AF1192)))</f>
        <v>174.31137819999901</v>
      </c>
      <c r="P1191">
        <f>IF(Transport!$H$4="Multi-unit Residential",Data!P1192,IF(Transport!$H$4="Education",Data!AX1192,IF(Transport!$H$4="Mixed-use Building",AI1195,Data!AG1192)))</f>
        <v>-39.581874790000001</v>
      </c>
    </row>
    <row r="1192" spans="1:16" x14ac:dyDescent="0.55000000000000004">
      <c r="A1192">
        <f>IF(Transport!$H$4="Multi-unit Residential",Data!A1193,IF(Transport!$H$4="Education",Data!AI1193,IF(Transport!$H$4="Mixed-use Building",T1196,Data!R1193)))</f>
        <v>221500</v>
      </c>
      <c r="B1192" t="str">
        <f>IF(Transport!$H$4="Multi-unit Residential",Data!B1193,IF(Transport!$H$4="Education",Data!AJ1193,IF(Transport!$H$4="Mixed-use Building",U1196,Data!S1193)))</f>
        <v>Ohangai</v>
      </c>
      <c r="C1192" t="str">
        <f>IF(Transport!$H$4="Multi-unit Residential",Data!C1193,IF(Transport!$H$4="Education",Data!AK1193,IF(Transport!$H$4="Mixed-use Building",V1196,Data!T1193)))</f>
        <v>New Zealand</v>
      </c>
      <c r="D1192">
        <f>IF(Transport!$H$4="Multi-unit Residential",Data!D1193,IF(Transport!$H$4="Education",Data!AL1193,IF(Transport!$H$4="Mixed-use Building",W1196,Data!U1193)))</f>
        <v>0</v>
      </c>
      <c r="E1192">
        <f>IF(Transport!$H$4="Multi-unit Residential",Data!E1193,IF(Transport!$H$4="Education",Data!AM1193,IF(Transport!$H$4="Mixed-use Building",X1196,Data!V1193)))</f>
        <v>0</v>
      </c>
      <c r="F1192">
        <f>IF(Transport!$H$4="Multi-unit Residential",Data!F1193,IF(Transport!$H$4="Education",Data!AN1193,IF(Transport!$H$4="Mixed-use Building",Y1196,Data!W1193)))</f>
        <v>0</v>
      </c>
      <c r="G1192">
        <f>IF(Transport!$H$4="Multi-unit Residential",Data!G1193,IF(Transport!$H$4="Education",Data!AO1193,IF(Transport!$H$4="Mixed-use Building",Z1196,Data!X1193)))</f>
        <v>0</v>
      </c>
      <c r="H1192">
        <f>IF(Transport!$H$4="Multi-unit Residential",Data!H1193,IF(Transport!$H$4="Education",Data!AP1193,IF(Transport!$H$4="Mixed-use Building",AA1196,Data!Y1193)))</f>
        <v>1</v>
      </c>
      <c r="I1192">
        <f>IF(Transport!$H$4="Multi-unit Residential",Data!I1193,IF(Transport!$H$4="Education",Data!AQ1193,IF(Transport!$H$4="Mixed-use Building",AB1196,Data!Z1193)))</f>
        <v>0</v>
      </c>
      <c r="J1192">
        <f>IF(Transport!$H$4="Multi-unit Residential",Data!J1193,IF(Transport!$H$4="Education",Data!AR1193,IF(Transport!$H$4="Mixed-use Building",AC1196,Data!AA1193)))</f>
        <v>0</v>
      </c>
      <c r="K1192">
        <f>IF(Transport!$H$4="Multi-unit Residential",Data!K1193,IF(Transport!$H$4="Education",Data!AS1193,IF(Transport!$H$4="Mixed-use Building",AD1196,Data!AB1193)))</f>
        <v>0</v>
      </c>
      <c r="L1192">
        <f>IF(Transport!$H$4="Multi-unit Residential",Data!L1193,IF(Transport!$H$4="Education",Data!AT1193,IF(Transport!$H$4="Mixed-use Building",AE1196,Data!AC1193)))</f>
        <v>0</v>
      </c>
      <c r="M1192">
        <f>IF(Transport!$H$4="Multi-unit Residential",Data!M1193,IF(Transport!$H$4="Education",Data!AU1193,IF(Transport!$H$4="Mixed-use Building",AF1196,Data!AD1193)))</f>
        <v>0.02</v>
      </c>
      <c r="N1192">
        <f>IF(Transport!$H$4="Multi-unit Residential",Data!N1193,IF(Transport!$H$4="Education",Data!AV1193,IF(Transport!$H$4="Mixed-use Building",AG1196,Data!AE1193)))</f>
        <v>9.9840428238169903</v>
      </c>
      <c r="O1192">
        <f>IF(Transport!$H$4="Multi-unit Residential",Data!O1193,IF(Transport!$H$4="Education",Data!AW1193,IF(Transport!$H$4="Mixed-use Building",AH1196,Data!AF1193)))</f>
        <v>174.44896320000001</v>
      </c>
      <c r="P1192">
        <f>IF(Transport!$H$4="Multi-unit Residential",Data!P1193,IF(Transport!$H$4="Education",Data!AX1193,IF(Transport!$H$4="Mixed-use Building",AI1196,Data!AG1193)))</f>
        <v>-39.538433589999997</v>
      </c>
    </row>
    <row r="1193" spans="1:16" x14ac:dyDescent="0.55000000000000004">
      <c r="A1193">
        <f>IF(Transport!$H$4="Multi-unit Residential",Data!A1194,IF(Transport!$H$4="Education",Data!AI1194,IF(Transport!$H$4="Mixed-use Building",T1197,Data!R1194)))</f>
        <v>221600</v>
      </c>
      <c r="B1193" t="str">
        <f>IF(Transport!$H$4="Multi-unit Residential",Data!B1194,IF(Transport!$H$4="Education",Data!AJ1194,IF(Transport!$H$4="Mixed-use Building",U1197,Data!S1194)))</f>
        <v>Turuturu</v>
      </c>
      <c r="C1193" t="str">
        <f>IF(Transport!$H$4="Multi-unit Residential",Data!C1194,IF(Transport!$H$4="Education",Data!AK1194,IF(Transport!$H$4="Mixed-use Building",V1197,Data!T1194)))</f>
        <v>New Zealand</v>
      </c>
      <c r="D1193">
        <f>IF(Transport!$H$4="Multi-unit Residential",Data!D1194,IF(Transport!$H$4="Education",Data!AL1194,IF(Transport!$H$4="Mixed-use Building",W1197,Data!U1194)))</f>
        <v>0</v>
      </c>
      <c r="E1193">
        <f>IF(Transport!$H$4="Multi-unit Residential",Data!E1194,IF(Transport!$H$4="Education",Data!AM1194,IF(Transport!$H$4="Mixed-use Building",X1197,Data!V1194)))</f>
        <v>0</v>
      </c>
      <c r="F1193">
        <f>IF(Transport!$H$4="Multi-unit Residential",Data!F1194,IF(Transport!$H$4="Education",Data!AN1194,IF(Transport!$H$4="Mixed-use Building",Y1197,Data!W1194)))</f>
        <v>0</v>
      </c>
      <c r="G1193">
        <f>IF(Transport!$H$4="Multi-unit Residential",Data!G1194,IF(Transport!$H$4="Education",Data!AO1194,IF(Transport!$H$4="Mixed-use Building",Z1197,Data!X1194)))</f>
        <v>0</v>
      </c>
      <c r="H1193">
        <f>IF(Transport!$H$4="Multi-unit Residential",Data!H1194,IF(Transport!$H$4="Education",Data!AP1194,IF(Transport!$H$4="Mixed-use Building",AA1197,Data!Y1194)))</f>
        <v>0.93</v>
      </c>
      <c r="I1193">
        <f>IF(Transport!$H$4="Multi-unit Residential",Data!I1194,IF(Transport!$H$4="Education",Data!AQ1194,IF(Transport!$H$4="Mixed-use Building",AB1197,Data!Z1194)))</f>
        <v>0</v>
      </c>
      <c r="J1193">
        <f>IF(Transport!$H$4="Multi-unit Residential",Data!J1194,IF(Transport!$H$4="Education",Data!AR1194,IF(Transport!$H$4="Mixed-use Building",AC1197,Data!AA1194)))</f>
        <v>0</v>
      </c>
      <c r="K1193">
        <f>IF(Transport!$H$4="Multi-unit Residential",Data!K1194,IF(Transport!$H$4="Education",Data!AS1194,IF(Transport!$H$4="Mixed-use Building",AD1197,Data!AB1194)))</f>
        <v>0</v>
      </c>
      <c r="L1193">
        <f>IF(Transport!$H$4="Multi-unit Residential",Data!L1194,IF(Transport!$H$4="Education",Data!AT1194,IF(Transport!$H$4="Mixed-use Building",AE1197,Data!AC1194)))</f>
        <v>7.0000000000000007E-2</v>
      </c>
      <c r="M1193">
        <f>IF(Transport!$H$4="Multi-unit Residential",Data!M1194,IF(Transport!$H$4="Education",Data!AU1194,IF(Transport!$H$4="Mixed-use Building",AF1197,Data!AD1194)))</f>
        <v>0.02</v>
      </c>
      <c r="N1193">
        <f>IF(Transport!$H$4="Multi-unit Residential",Data!N1194,IF(Transport!$H$4="Education",Data!AV1194,IF(Transport!$H$4="Mixed-use Building",AG1197,Data!AE1194)))</f>
        <v>3.8732187649264098</v>
      </c>
      <c r="O1193">
        <f>IF(Transport!$H$4="Multi-unit Residential",Data!O1194,IF(Transport!$H$4="Education",Data!AW1194,IF(Transport!$H$4="Mixed-use Building",AH1197,Data!AF1194)))</f>
        <v>174.28523379999999</v>
      </c>
      <c r="P1193">
        <f>IF(Transport!$H$4="Multi-unit Residential",Data!P1194,IF(Transport!$H$4="Education",Data!AX1194,IF(Transport!$H$4="Mixed-use Building",AI1197,Data!AG1194)))</f>
        <v>-39.574489460000002</v>
      </c>
    </row>
    <row r="1194" spans="1:16" x14ac:dyDescent="0.55000000000000004">
      <c r="A1194">
        <f>IF(Transport!$H$4="Multi-unit Residential",Data!A1195,IF(Transport!$H$4="Education",Data!AI1195,IF(Transport!$H$4="Mixed-use Building",T1198,Data!R1195)))</f>
        <v>221700</v>
      </c>
      <c r="B1194" t="str">
        <f>IF(Transport!$H$4="Multi-unit Residential",Data!B1195,IF(Transport!$H$4="Education",Data!AJ1195,IF(Transport!$H$4="Mixed-use Building",U1198,Data!S1195)))</f>
        <v>King Edward Park</v>
      </c>
      <c r="C1194" t="str">
        <f>IF(Transport!$H$4="Multi-unit Residential",Data!C1195,IF(Transport!$H$4="Education",Data!AK1195,IF(Transport!$H$4="Mixed-use Building",V1198,Data!T1195)))</f>
        <v>New Zealand</v>
      </c>
      <c r="D1194">
        <f>IF(Transport!$H$4="Multi-unit Residential",Data!D1195,IF(Transport!$H$4="Education",Data!AL1195,IF(Transport!$H$4="Mixed-use Building",W1198,Data!U1195)))</f>
        <v>0</v>
      </c>
      <c r="E1194">
        <f>IF(Transport!$H$4="Multi-unit Residential",Data!E1195,IF(Transport!$H$4="Education",Data!AM1195,IF(Transport!$H$4="Mixed-use Building",X1198,Data!V1195)))</f>
        <v>0</v>
      </c>
      <c r="F1194">
        <f>IF(Transport!$H$4="Multi-unit Residential",Data!F1195,IF(Transport!$H$4="Education",Data!AN1195,IF(Transport!$H$4="Mixed-use Building",Y1198,Data!W1195)))</f>
        <v>0</v>
      </c>
      <c r="G1194">
        <f>IF(Transport!$H$4="Multi-unit Residential",Data!G1195,IF(Transport!$H$4="Education",Data!AO1195,IF(Transport!$H$4="Mixed-use Building",Z1198,Data!X1195)))</f>
        <v>0</v>
      </c>
      <c r="H1194">
        <f>IF(Transport!$H$4="Multi-unit Residential",Data!H1195,IF(Transport!$H$4="Education",Data!AP1195,IF(Transport!$H$4="Mixed-use Building",AA1198,Data!Y1195)))</f>
        <v>0.96</v>
      </c>
      <c r="I1194">
        <f>IF(Transport!$H$4="Multi-unit Residential",Data!I1195,IF(Transport!$H$4="Education",Data!AQ1195,IF(Transport!$H$4="Mixed-use Building",AB1198,Data!Z1195)))</f>
        <v>0</v>
      </c>
      <c r="J1194">
        <f>IF(Transport!$H$4="Multi-unit Residential",Data!J1195,IF(Transport!$H$4="Education",Data!AR1195,IF(Transport!$H$4="Mixed-use Building",AC1198,Data!AA1195)))</f>
        <v>0</v>
      </c>
      <c r="K1194">
        <f>IF(Transport!$H$4="Multi-unit Residential",Data!K1195,IF(Transport!$H$4="Education",Data!AS1195,IF(Transport!$H$4="Mixed-use Building",AD1198,Data!AB1195)))</f>
        <v>0</v>
      </c>
      <c r="L1194">
        <f>IF(Transport!$H$4="Multi-unit Residential",Data!L1195,IF(Transport!$H$4="Education",Data!AT1195,IF(Transport!$H$4="Mixed-use Building",AE1198,Data!AC1195)))</f>
        <v>0.04</v>
      </c>
      <c r="M1194">
        <f>IF(Transport!$H$4="Multi-unit Residential",Data!M1195,IF(Transport!$H$4="Education",Data!AU1195,IF(Transport!$H$4="Mixed-use Building",AF1198,Data!AD1195)))</f>
        <v>0.02</v>
      </c>
      <c r="N1194">
        <f>IF(Transport!$H$4="Multi-unit Residential",Data!N1195,IF(Transport!$H$4="Education",Data!AV1195,IF(Transport!$H$4="Mixed-use Building",AG1198,Data!AE1195)))</f>
        <v>4.1473176697588299</v>
      </c>
      <c r="O1194">
        <f>IF(Transport!$H$4="Multi-unit Residential",Data!O1195,IF(Transport!$H$4="Education",Data!AW1195,IF(Transport!$H$4="Mixed-use Building",AH1198,Data!AF1195)))</f>
        <v>174.27683200000001</v>
      </c>
      <c r="P1194">
        <f>IF(Transport!$H$4="Multi-unit Residential",Data!P1195,IF(Transport!$H$4="Education",Data!AX1195,IF(Transport!$H$4="Mixed-use Building",AI1198,Data!AG1195)))</f>
        <v>-39.582159420000004</v>
      </c>
    </row>
    <row r="1195" spans="1:16" x14ac:dyDescent="0.55000000000000004">
      <c r="A1195">
        <f>IF(Transport!$H$4="Multi-unit Residential",Data!A1196,IF(Transport!$H$4="Education",Data!AI1196,IF(Transport!$H$4="Mixed-use Building",T1199,Data!R1196)))</f>
        <v>221800</v>
      </c>
      <c r="B1195" t="str">
        <f>IF(Transport!$H$4="Multi-unit Residential",Data!B1196,IF(Transport!$H$4="Education",Data!AJ1196,IF(Transport!$H$4="Mixed-use Building",U1199,Data!S1196)))</f>
        <v>Ramanui</v>
      </c>
      <c r="C1195" t="str">
        <f>IF(Transport!$H$4="Multi-unit Residential",Data!C1196,IF(Transport!$H$4="Education",Data!AK1196,IF(Transport!$H$4="Mixed-use Building",V1199,Data!T1196)))</f>
        <v>New Zealand</v>
      </c>
      <c r="D1195">
        <f>IF(Transport!$H$4="Multi-unit Residential",Data!D1196,IF(Transport!$H$4="Education",Data!AL1196,IF(Transport!$H$4="Mixed-use Building",W1199,Data!U1196)))</f>
        <v>0</v>
      </c>
      <c r="E1195">
        <f>IF(Transport!$H$4="Multi-unit Residential",Data!E1196,IF(Transport!$H$4="Education",Data!AM1196,IF(Transport!$H$4="Mixed-use Building",X1199,Data!V1196)))</f>
        <v>0</v>
      </c>
      <c r="F1195">
        <f>IF(Transport!$H$4="Multi-unit Residential",Data!F1196,IF(Transport!$H$4="Education",Data!AN1196,IF(Transport!$H$4="Mixed-use Building",Y1199,Data!W1196)))</f>
        <v>0</v>
      </c>
      <c r="G1195">
        <f>IF(Transport!$H$4="Multi-unit Residential",Data!G1196,IF(Transport!$H$4="Education",Data!AO1196,IF(Transport!$H$4="Mixed-use Building",Z1199,Data!X1196)))</f>
        <v>0</v>
      </c>
      <c r="H1195">
        <f>IF(Transport!$H$4="Multi-unit Residential",Data!H1196,IF(Transport!$H$4="Education",Data!AP1196,IF(Transport!$H$4="Mixed-use Building",AA1199,Data!Y1196)))</f>
        <v>0.94</v>
      </c>
      <c r="I1195">
        <f>IF(Transport!$H$4="Multi-unit Residential",Data!I1196,IF(Transport!$H$4="Education",Data!AQ1196,IF(Transport!$H$4="Mixed-use Building",AB1199,Data!Z1196)))</f>
        <v>0</v>
      </c>
      <c r="J1195">
        <f>IF(Transport!$H$4="Multi-unit Residential",Data!J1196,IF(Transport!$H$4="Education",Data!AR1196,IF(Transport!$H$4="Mixed-use Building",AC1199,Data!AA1196)))</f>
        <v>0</v>
      </c>
      <c r="K1195">
        <f>IF(Transport!$H$4="Multi-unit Residential",Data!K1196,IF(Transport!$H$4="Education",Data!AS1196,IF(Transport!$H$4="Mixed-use Building",AD1199,Data!AB1196)))</f>
        <v>0.03</v>
      </c>
      <c r="L1195">
        <f>IF(Transport!$H$4="Multi-unit Residential",Data!L1196,IF(Transport!$H$4="Education",Data!AT1196,IF(Transport!$H$4="Mixed-use Building",AE1199,Data!AC1196)))</f>
        <v>0.03</v>
      </c>
      <c r="M1195">
        <f>IF(Transport!$H$4="Multi-unit Residential",Data!M1196,IF(Transport!$H$4="Education",Data!AU1196,IF(Transport!$H$4="Mixed-use Building",AF1199,Data!AD1196)))</f>
        <v>0.02</v>
      </c>
      <c r="N1195">
        <f>IF(Transport!$H$4="Multi-unit Residential",Data!N1196,IF(Transport!$H$4="Education",Data!AV1196,IF(Transport!$H$4="Mixed-use Building",AG1199,Data!AE1196)))</f>
        <v>9.1562943266144394</v>
      </c>
      <c r="O1195">
        <f>IF(Transport!$H$4="Multi-unit Residential",Data!O1196,IF(Transport!$H$4="Education",Data!AW1196,IF(Transport!$H$4="Mixed-use Building",AH1199,Data!AF1196)))</f>
        <v>174.2747851</v>
      </c>
      <c r="P1195">
        <f>IF(Transport!$H$4="Multi-unit Residential",Data!P1196,IF(Transport!$H$4="Education",Data!AX1196,IF(Transport!$H$4="Mixed-use Building",AI1199,Data!AG1196)))</f>
        <v>-39.606124819999998</v>
      </c>
    </row>
    <row r="1196" spans="1:16" x14ac:dyDescent="0.55000000000000004">
      <c r="A1196">
        <f>IF(Transport!$H$4="Multi-unit Residential",Data!A1197,IF(Transport!$H$4="Education",Data!AI1197,IF(Transport!$H$4="Mixed-use Building",T1200,Data!R1197)))</f>
        <v>221900</v>
      </c>
      <c r="B1196" t="str">
        <f>IF(Transport!$H$4="Multi-unit Residential",Data!B1197,IF(Transport!$H$4="Education",Data!AJ1197,IF(Transport!$H$4="Mixed-use Building",U1200,Data!S1197)))</f>
        <v>Hawera Central</v>
      </c>
      <c r="C1196" t="str">
        <f>IF(Transport!$H$4="Multi-unit Residential",Data!C1197,IF(Transport!$H$4="Education",Data!AK1197,IF(Transport!$H$4="Mixed-use Building",V1200,Data!T1197)))</f>
        <v>New Zealand</v>
      </c>
      <c r="D1196">
        <f>IF(Transport!$H$4="Multi-unit Residential",Data!D1197,IF(Transport!$H$4="Education",Data!AL1197,IF(Transport!$H$4="Mixed-use Building",W1200,Data!U1197)))</f>
        <v>0</v>
      </c>
      <c r="E1196">
        <f>IF(Transport!$H$4="Multi-unit Residential",Data!E1197,IF(Transport!$H$4="Education",Data!AM1197,IF(Transport!$H$4="Mixed-use Building",X1200,Data!V1197)))</f>
        <v>0</v>
      </c>
      <c r="F1196">
        <f>IF(Transport!$H$4="Multi-unit Residential",Data!F1197,IF(Transport!$H$4="Education",Data!AN1197,IF(Transport!$H$4="Mixed-use Building",Y1200,Data!W1197)))</f>
        <v>0</v>
      </c>
      <c r="G1196">
        <f>IF(Transport!$H$4="Multi-unit Residential",Data!G1197,IF(Transport!$H$4="Education",Data!AO1197,IF(Transport!$H$4="Mixed-use Building",Z1200,Data!X1197)))</f>
        <v>0</v>
      </c>
      <c r="H1196">
        <f>IF(Transport!$H$4="Multi-unit Residential",Data!H1197,IF(Transport!$H$4="Education",Data!AP1197,IF(Transport!$H$4="Mixed-use Building",AA1200,Data!Y1197)))</f>
        <v>0.9</v>
      </c>
      <c r="I1196">
        <f>IF(Transport!$H$4="Multi-unit Residential",Data!I1197,IF(Transport!$H$4="Education",Data!AQ1197,IF(Transport!$H$4="Mixed-use Building",AB1200,Data!Z1197)))</f>
        <v>0.01</v>
      </c>
      <c r="J1196">
        <f>IF(Transport!$H$4="Multi-unit Residential",Data!J1197,IF(Transport!$H$4="Education",Data!AR1197,IF(Transport!$H$4="Mixed-use Building",AC1200,Data!AA1197)))</f>
        <v>0</v>
      </c>
      <c r="K1196">
        <f>IF(Transport!$H$4="Multi-unit Residential",Data!K1197,IF(Transport!$H$4="Education",Data!AS1197,IF(Transport!$H$4="Mixed-use Building",AD1200,Data!AB1197)))</f>
        <v>0.01</v>
      </c>
      <c r="L1196">
        <f>IF(Transport!$H$4="Multi-unit Residential",Data!L1197,IF(Transport!$H$4="Education",Data!AT1197,IF(Transport!$H$4="Mixed-use Building",AE1200,Data!AC1197)))</f>
        <v>0.08</v>
      </c>
      <c r="M1196">
        <f>IF(Transport!$H$4="Multi-unit Residential",Data!M1197,IF(Transport!$H$4="Education",Data!AU1197,IF(Transport!$H$4="Mixed-use Building",AF1200,Data!AD1197)))</f>
        <v>0.02</v>
      </c>
      <c r="N1196">
        <f>IF(Transport!$H$4="Multi-unit Residential",Data!N1197,IF(Transport!$H$4="Education",Data!AV1197,IF(Transport!$H$4="Mixed-use Building",AG1200,Data!AE1197)))</f>
        <v>5.9025008640637102</v>
      </c>
      <c r="O1196">
        <f>IF(Transport!$H$4="Multi-unit Residential",Data!O1197,IF(Transport!$H$4="Education",Data!AW1197,IF(Transport!$H$4="Mixed-use Building",AH1200,Data!AF1197)))</f>
        <v>174.28314509999899</v>
      </c>
      <c r="P1196">
        <f>IF(Transport!$H$4="Multi-unit Residential",Data!P1197,IF(Transport!$H$4="Education",Data!AX1197,IF(Transport!$H$4="Mixed-use Building",AI1200,Data!AG1197)))</f>
        <v>-39.590422490000002</v>
      </c>
    </row>
    <row r="1197" spans="1:16" x14ac:dyDescent="0.55000000000000004">
      <c r="A1197">
        <f>IF(Transport!$H$4="Multi-unit Residential",Data!A1198,IF(Transport!$H$4="Education",Data!AI1198,IF(Transport!$H$4="Mixed-use Building",T1201,Data!R1198)))</f>
        <v>222000</v>
      </c>
      <c r="B1197" t="str">
        <f>IF(Transport!$H$4="Multi-unit Residential",Data!B1198,IF(Transport!$H$4="Education",Data!AJ1198,IF(Transport!$H$4="Mixed-use Building",U1201,Data!S1198)))</f>
        <v>Mangawhio</v>
      </c>
      <c r="C1197" t="str">
        <f>IF(Transport!$H$4="Multi-unit Residential",Data!C1198,IF(Transport!$H$4="Education",Data!AK1198,IF(Transport!$H$4="Mixed-use Building",V1201,Data!T1198)))</f>
        <v>New Zealand</v>
      </c>
      <c r="D1197">
        <f>IF(Transport!$H$4="Multi-unit Residential",Data!D1198,IF(Transport!$H$4="Education",Data!AL1198,IF(Transport!$H$4="Mixed-use Building",W1201,Data!U1198)))</f>
        <v>0</v>
      </c>
      <c r="E1197">
        <f>IF(Transport!$H$4="Multi-unit Residential",Data!E1198,IF(Transport!$H$4="Education",Data!AM1198,IF(Transport!$H$4="Mixed-use Building",X1201,Data!V1198)))</f>
        <v>0</v>
      </c>
      <c r="F1197">
        <f>IF(Transport!$H$4="Multi-unit Residential",Data!F1198,IF(Transport!$H$4="Education",Data!AN1198,IF(Transport!$H$4="Mixed-use Building",Y1201,Data!W1198)))</f>
        <v>0</v>
      </c>
      <c r="G1197">
        <f>IF(Transport!$H$4="Multi-unit Residential",Data!G1198,IF(Transport!$H$4="Education",Data!AO1198,IF(Transport!$H$4="Mixed-use Building",Z1201,Data!X1198)))</f>
        <v>0</v>
      </c>
      <c r="H1197">
        <f>IF(Transport!$H$4="Multi-unit Residential",Data!H1198,IF(Transport!$H$4="Education",Data!AP1198,IF(Transport!$H$4="Mixed-use Building",AA1201,Data!Y1198)))</f>
        <v>1</v>
      </c>
      <c r="I1197">
        <f>IF(Transport!$H$4="Multi-unit Residential",Data!I1198,IF(Transport!$H$4="Education",Data!AQ1198,IF(Transport!$H$4="Mixed-use Building",AB1201,Data!Z1198)))</f>
        <v>0</v>
      </c>
      <c r="J1197">
        <f>IF(Transport!$H$4="Multi-unit Residential",Data!J1198,IF(Transport!$H$4="Education",Data!AR1198,IF(Transport!$H$4="Mixed-use Building",AC1201,Data!AA1198)))</f>
        <v>0</v>
      </c>
      <c r="K1197">
        <f>IF(Transport!$H$4="Multi-unit Residential",Data!K1198,IF(Transport!$H$4="Education",Data!AS1198,IF(Transport!$H$4="Mixed-use Building",AD1201,Data!AB1198)))</f>
        <v>0</v>
      </c>
      <c r="L1197">
        <f>IF(Transport!$H$4="Multi-unit Residential",Data!L1198,IF(Transport!$H$4="Education",Data!AT1198,IF(Transport!$H$4="Mixed-use Building",AE1201,Data!AC1198)))</f>
        <v>0</v>
      </c>
      <c r="M1197">
        <f>IF(Transport!$H$4="Multi-unit Residential",Data!M1198,IF(Transport!$H$4="Education",Data!AU1198,IF(Transport!$H$4="Mixed-use Building",AF1201,Data!AD1198)))</f>
        <v>0.02</v>
      </c>
      <c r="N1197">
        <f>IF(Transport!$H$4="Multi-unit Residential",Data!N1198,IF(Transport!$H$4="Education",Data!AV1198,IF(Transport!$H$4="Mixed-use Building",AG1201,Data!AE1198)))</f>
        <v>9.0741252824382901</v>
      </c>
      <c r="O1197">
        <f>IF(Transport!$H$4="Multi-unit Residential",Data!O1198,IF(Transport!$H$4="Education",Data!AW1198,IF(Transport!$H$4="Mixed-use Building",AH1201,Data!AF1198)))</f>
        <v>174.74556699999999</v>
      </c>
      <c r="P1197">
        <f>IF(Transport!$H$4="Multi-unit Residential",Data!P1198,IF(Transport!$H$4="Education",Data!AX1198,IF(Transport!$H$4="Mixed-use Building",AI1201,Data!AG1198)))</f>
        <v>-39.610674930000002</v>
      </c>
    </row>
    <row r="1198" spans="1:16" x14ac:dyDescent="0.55000000000000004">
      <c r="A1198">
        <f>IF(Transport!$H$4="Multi-unit Residential",Data!A1199,IF(Transport!$H$4="Education",Data!AI1199,IF(Transport!$H$4="Mixed-use Building",T1202,Data!R1199)))</f>
        <v>222100</v>
      </c>
      <c r="B1198" t="str">
        <f>IF(Transport!$H$4="Multi-unit Residential",Data!B1199,IF(Transport!$H$4="Education",Data!AJ1199,IF(Transport!$H$4="Mixed-use Building",U1202,Data!S1199)))</f>
        <v>Manutahi-Waitotora</v>
      </c>
      <c r="C1198" t="str">
        <f>IF(Transport!$H$4="Multi-unit Residential",Data!C1199,IF(Transport!$H$4="Education",Data!AK1199,IF(Transport!$H$4="Mixed-use Building",V1202,Data!T1199)))</f>
        <v>New Zealand</v>
      </c>
      <c r="D1198">
        <f>IF(Transport!$H$4="Multi-unit Residential",Data!D1199,IF(Transport!$H$4="Education",Data!AL1199,IF(Transport!$H$4="Mixed-use Building",W1202,Data!U1199)))</f>
        <v>0</v>
      </c>
      <c r="E1198">
        <f>IF(Transport!$H$4="Multi-unit Residential",Data!E1199,IF(Transport!$H$4="Education",Data!AM1199,IF(Transport!$H$4="Mixed-use Building",X1202,Data!V1199)))</f>
        <v>0</v>
      </c>
      <c r="F1198">
        <f>IF(Transport!$H$4="Multi-unit Residential",Data!F1199,IF(Transport!$H$4="Education",Data!AN1199,IF(Transport!$H$4="Mixed-use Building",Y1202,Data!W1199)))</f>
        <v>0</v>
      </c>
      <c r="G1198">
        <f>IF(Transport!$H$4="Multi-unit Residential",Data!G1199,IF(Transport!$H$4="Education",Data!AO1199,IF(Transport!$H$4="Mixed-use Building",Z1202,Data!X1199)))</f>
        <v>0</v>
      </c>
      <c r="H1198">
        <f>IF(Transport!$H$4="Multi-unit Residential",Data!H1199,IF(Transport!$H$4="Education",Data!AP1199,IF(Transport!$H$4="Mixed-use Building",AA1202,Data!Y1199)))</f>
        <v>0.84</v>
      </c>
      <c r="I1198">
        <f>IF(Transport!$H$4="Multi-unit Residential",Data!I1199,IF(Transport!$H$4="Education",Data!AQ1199,IF(Transport!$H$4="Mixed-use Building",AB1202,Data!Z1199)))</f>
        <v>0.04</v>
      </c>
      <c r="J1198">
        <f>IF(Transport!$H$4="Multi-unit Residential",Data!J1199,IF(Transport!$H$4="Education",Data!AR1199,IF(Transport!$H$4="Mixed-use Building",AC1202,Data!AA1199)))</f>
        <v>0</v>
      </c>
      <c r="K1198">
        <f>IF(Transport!$H$4="Multi-unit Residential",Data!K1199,IF(Transport!$H$4="Education",Data!AS1199,IF(Transport!$H$4="Mixed-use Building",AD1202,Data!AB1199)))</f>
        <v>0.03</v>
      </c>
      <c r="L1198">
        <f>IF(Transport!$H$4="Multi-unit Residential",Data!L1199,IF(Transport!$H$4="Education",Data!AT1199,IF(Transport!$H$4="Mixed-use Building",AE1202,Data!AC1199)))</f>
        <v>0.09</v>
      </c>
      <c r="M1198">
        <f>IF(Transport!$H$4="Multi-unit Residential",Data!M1199,IF(Transport!$H$4="Education",Data!AU1199,IF(Transport!$H$4="Mixed-use Building",AF1202,Data!AD1199)))</f>
        <v>0.02</v>
      </c>
      <c r="N1198">
        <f>IF(Transport!$H$4="Multi-unit Residential",Data!N1199,IF(Transport!$H$4="Education",Data!AV1199,IF(Transport!$H$4="Mixed-use Building",AG1202,Data!AE1199)))</f>
        <v>5.6553844173019998</v>
      </c>
      <c r="O1198">
        <f>IF(Transport!$H$4="Multi-unit Residential",Data!O1199,IF(Transport!$H$4="Education",Data!AW1199,IF(Transport!$H$4="Mixed-use Building",AH1202,Data!AF1199)))</f>
        <v>174.5689519</v>
      </c>
      <c r="P1198">
        <f>IF(Transport!$H$4="Multi-unit Residential",Data!P1199,IF(Transport!$H$4="Education",Data!AX1199,IF(Transport!$H$4="Mixed-use Building",AI1202,Data!AG1199)))</f>
        <v>-39.76273759</v>
      </c>
    </row>
    <row r="1199" spans="1:16" x14ac:dyDescent="0.55000000000000004">
      <c r="A1199">
        <f>IF(Transport!$H$4="Multi-unit Residential",Data!A1200,IF(Transport!$H$4="Education",Data!AI1200,IF(Transport!$H$4="Mixed-use Building",T1203,Data!R1200)))</f>
        <v>222200</v>
      </c>
      <c r="B1199" t="str">
        <f>IF(Transport!$H$4="Multi-unit Residential",Data!B1200,IF(Transport!$H$4="Education",Data!AJ1200,IF(Transport!$H$4="Mixed-use Building",U1203,Data!S1200)))</f>
        <v>Patea</v>
      </c>
      <c r="C1199" t="str">
        <f>IF(Transport!$H$4="Multi-unit Residential",Data!C1200,IF(Transport!$H$4="Education",Data!AK1200,IF(Transport!$H$4="Mixed-use Building",V1203,Data!T1200)))</f>
        <v>New Zealand</v>
      </c>
      <c r="D1199">
        <f>IF(Transport!$H$4="Multi-unit Residential",Data!D1200,IF(Transport!$H$4="Education",Data!AL1200,IF(Transport!$H$4="Mixed-use Building",W1203,Data!U1200)))</f>
        <v>0</v>
      </c>
      <c r="E1199">
        <f>IF(Transport!$H$4="Multi-unit Residential",Data!E1200,IF(Transport!$H$4="Education",Data!AM1200,IF(Transport!$H$4="Mixed-use Building",X1203,Data!V1200)))</f>
        <v>0</v>
      </c>
      <c r="F1199">
        <f>IF(Transport!$H$4="Multi-unit Residential",Data!F1200,IF(Transport!$H$4="Education",Data!AN1200,IF(Transport!$H$4="Mixed-use Building",Y1203,Data!W1200)))</f>
        <v>0</v>
      </c>
      <c r="G1199">
        <f>IF(Transport!$H$4="Multi-unit Residential",Data!G1200,IF(Transport!$H$4="Education",Data!AO1200,IF(Transport!$H$4="Mixed-use Building",Z1203,Data!X1200)))</f>
        <v>0</v>
      </c>
      <c r="H1199">
        <f>IF(Transport!$H$4="Multi-unit Residential",Data!H1200,IF(Transport!$H$4="Education",Data!AP1200,IF(Transport!$H$4="Mixed-use Building",AA1203,Data!Y1200)))</f>
        <v>0.66</v>
      </c>
      <c r="I1199">
        <f>IF(Transport!$H$4="Multi-unit Residential",Data!I1200,IF(Transport!$H$4="Education",Data!AQ1200,IF(Transport!$H$4="Mixed-use Building",AB1203,Data!Z1200)))</f>
        <v>0.06</v>
      </c>
      <c r="J1199">
        <f>IF(Transport!$H$4="Multi-unit Residential",Data!J1200,IF(Transport!$H$4="Education",Data!AR1200,IF(Transport!$H$4="Mixed-use Building",AC1203,Data!AA1200)))</f>
        <v>0</v>
      </c>
      <c r="K1199">
        <f>IF(Transport!$H$4="Multi-unit Residential",Data!K1200,IF(Transport!$H$4="Education",Data!AS1200,IF(Transport!$H$4="Mixed-use Building",AD1203,Data!AB1200)))</f>
        <v>0</v>
      </c>
      <c r="L1199">
        <f>IF(Transport!$H$4="Multi-unit Residential",Data!L1200,IF(Transport!$H$4="Education",Data!AT1200,IF(Transport!$H$4="Mixed-use Building",AE1203,Data!AC1200)))</f>
        <v>0.28000000000000003</v>
      </c>
      <c r="M1199">
        <f>IF(Transport!$H$4="Multi-unit Residential",Data!M1200,IF(Transport!$H$4="Education",Data!AU1200,IF(Transport!$H$4="Mixed-use Building",AF1203,Data!AD1200)))</f>
        <v>0.02</v>
      </c>
      <c r="N1199">
        <f>IF(Transport!$H$4="Multi-unit Residential",Data!N1200,IF(Transport!$H$4="Education",Data!AV1200,IF(Transport!$H$4="Mixed-use Building",AG1203,Data!AE1200)))</f>
        <v>4.7870769811245397</v>
      </c>
      <c r="O1199">
        <f>IF(Transport!$H$4="Multi-unit Residential",Data!O1200,IF(Transport!$H$4="Education",Data!AW1200,IF(Transport!$H$4="Mixed-use Building",AH1203,Data!AF1200)))</f>
        <v>174.47042119999901</v>
      </c>
      <c r="P1199">
        <f>IF(Transport!$H$4="Multi-unit Residential",Data!P1200,IF(Transport!$H$4="Education",Data!AX1200,IF(Transport!$H$4="Mixed-use Building",AI1203,Data!AG1200)))</f>
        <v>-39.754178840000002</v>
      </c>
    </row>
    <row r="1200" spans="1:16" x14ac:dyDescent="0.55000000000000004">
      <c r="A1200">
        <f>IF(Transport!$H$4="Multi-unit Residential",Data!A1201,IF(Transport!$H$4="Education",Data!AI1201,IF(Transport!$H$4="Mixed-use Building",T1204,Data!R1201)))</f>
        <v>222300</v>
      </c>
      <c r="B1200" t="str">
        <f>IF(Transport!$H$4="Multi-unit Residential",Data!B1201,IF(Transport!$H$4="Education",Data!AJ1201,IF(Transport!$H$4="Mixed-use Building",U1204,Data!S1201)))</f>
        <v>Otangiwai-Ohura</v>
      </c>
      <c r="C1200" t="str">
        <f>IF(Transport!$H$4="Multi-unit Residential",Data!C1201,IF(Transport!$H$4="Education",Data!AK1201,IF(Transport!$H$4="Mixed-use Building",V1204,Data!T1201)))</f>
        <v>New Zealand</v>
      </c>
      <c r="D1200">
        <f>IF(Transport!$H$4="Multi-unit Residential",Data!D1201,IF(Transport!$H$4="Education",Data!AL1201,IF(Transport!$H$4="Mixed-use Building",W1204,Data!U1201)))</f>
        <v>0</v>
      </c>
      <c r="E1200">
        <f>IF(Transport!$H$4="Multi-unit Residential",Data!E1201,IF(Transport!$H$4="Education",Data!AM1201,IF(Transport!$H$4="Mixed-use Building",X1204,Data!V1201)))</f>
        <v>0</v>
      </c>
      <c r="F1200">
        <f>IF(Transport!$H$4="Multi-unit Residential",Data!F1201,IF(Transport!$H$4="Education",Data!AN1201,IF(Transport!$H$4="Mixed-use Building",Y1204,Data!W1201)))</f>
        <v>0</v>
      </c>
      <c r="G1200">
        <f>IF(Transport!$H$4="Multi-unit Residential",Data!G1201,IF(Transport!$H$4="Education",Data!AO1201,IF(Transport!$H$4="Mixed-use Building",Z1204,Data!X1201)))</f>
        <v>0</v>
      </c>
      <c r="H1200">
        <f>IF(Transport!$H$4="Multi-unit Residential",Data!H1201,IF(Transport!$H$4="Education",Data!AP1201,IF(Transport!$H$4="Mixed-use Building",AA1204,Data!Y1201)))</f>
        <v>0.86</v>
      </c>
      <c r="I1200">
        <f>IF(Transport!$H$4="Multi-unit Residential",Data!I1201,IF(Transport!$H$4="Education",Data!AQ1201,IF(Transport!$H$4="Mixed-use Building",AB1204,Data!Z1201)))</f>
        <v>0</v>
      </c>
      <c r="J1200">
        <f>IF(Transport!$H$4="Multi-unit Residential",Data!J1201,IF(Transport!$H$4="Education",Data!AR1201,IF(Transport!$H$4="Mixed-use Building",AC1204,Data!AA1201)))</f>
        <v>0</v>
      </c>
      <c r="K1200">
        <f>IF(Transport!$H$4="Multi-unit Residential",Data!K1201,IF(Transport!$H$4="Education",Data!AS1201,IF(Transport!$H$4="Mixed-use Building",AD1204,Data!AB1201)))</f>
        <v>0</v>
      </c>
      <c r="L1200">
        <f>IF(Transport!$H$4="Multi-unit Residential",Data!L1201,IF(Transport!$H$4="Education",Data!AT1201,IF(Transport!$H$4="Mixed-use Building",AE1204,Data!AC1201)))</f>
        <v>0.14000000000000001</v>
      </c>
      <c r="M1200">
        <f>IF(Transport!$H$4="Multi-unit Residential",Data!M1201,IF(Transport!$H$4="Education",Data!AU1201,IF(Transport!$H$4="Mixed-use Building",AF1204,Data!AD1201)))</f>
        <v>0.02</v>
      </c>
      <c r="N1200" t="str">
        <f>IF(Transport!$H$4="Multi-unit Residential",Data!N1201,IF(Transport!$H$4="Education",Data!AV1201,IF(Transport!$H$4="Mixed-use Building",AG1204,Data!AE1201)))</f>
        <v>?</v>
      </c>
      <c r="O1200">
        <f>IF(Transport!$H$4="Multi-unit Residential",Data!O1201,IF(Transport!$H$4="Education",Data!AW1201,IF(Transport!$H$4="Mixed-use Building",AH1204,Data!AF1201)))</f>
        <v>175.17136409999901</v>
      </c>
      <c r="P1200">
        <f>IF(Transport!$H$4="Multi-unit Residential",Data!P1201,IF(Transport!$H$4="Education",Data!AX1201,IF(Transport!$H$4="Mixed-use Building",AI1204,Data!AG1201)))</f>
        <v>-38.79311423</v>
      </c>
    </row>
    <row r="1201" spans="1:16" x14ac:dyDescent="0.55000000000000004">
      <c r="A1201">
        <f>IF(Transport!$H$4="Multi-unit Residential",Data!A1202,IF(Transport!$H$4="Education",Data!AI1202,IF(Transport!$H$4="Mixed-use Building",T1205,Data!R1202)))</f>
        <v>222400</v>
      </c>
      <c r="B1201" t="str">
        <f>IF(Transport!$H$4="Multi-unit Residential",Data!B1202,IF(Transport!$H$4="Education",Data!AJ1202,IF(Transport!$H$4="Mixed-use Building",U1205,Data!S1202)))</f>
        <v>Ngapuke</v>
      </c>
      <c r="C1201" t="str">
        <f>IF(Transport!$H$4="Multi-unit Residential",Data!C1202,IF(Transport!$H$4="Education",Data!AK1202,IF(Transport!$H$4="Mixed-use Building",V1205,Data!T1202)))</f>
        <v>New Zealand</v>
      </c>
      <c r="D1201">
        <f>IF(Transport!$H$4="Multi-unit Residential",Data!D1202,IF(Transport!$H$4="Education",Data!AL1202,IF(Transport!$H$4="Mixed-use Building",W1205,Data!U1202)))</f>
        <v>0</v>
      </c>
      <c r="E1201">
        <f>IF(Transport!$H$4="Multi-unit Residential",Data!E1202,IF(Transport!$H$4="Education",Data!AM1202,IF(Transport!$H$4="Mixed-use Building",X1205,Data!V1202)))</f>
        <v>0</v>
      </c>
      <c r="F1201">
        <f>IF(Transport!$H$4="Multi-unit Residential",Data!F1202,IF(Transport!$H$4="Education",Data!AN1202,IF(Transport!$H$4="Mixed-use Building",Y1205,Data!W1202)))</f>
        <v>0</v>
      </c>
      <c r="G1201">
        <f>IF(Transport!$H$4="Multi-unit Residential",Data!G1202,IF(Transport!$H$4="Education",Data!AO1202,IF(Transport!$H$4="Mixed-use Building",Z1205,Data!X1202)))</f>
        <v>0</v>
      </c>
      <c r="H1201">
        <f>IF(Transport!$H$4="Multi-unit Residential",Data!H1202,IF(Transport!$H$4="Education",Data!AP1202,IF(Transport!$H$4="Mixed-use Building",AA1205,Data!Y1202)))</f>
        <v>0.89</v>
      </c>
      <c r="I1201">
        <f>IF(Transport!$H$4="Multi-unit Residential",Data!I1202,IF(Transport!$H$4="Education",Data!AQ1202,IF(Transport!$H$4="Mixed-use Building",AB1205,Data!Z1202)))</f>
        <v>0.11</v>
      </c>
      <c r="J1201">
        <f>IF(Transport!$H$4="Multi-unit Residential",Data!J1202,IF(Transport!$H$4="Education",Data!AR1202,IF(Transport!$H$4="Mixed-use Building",AC1205,Data!AA1202)))</f>
        <v>0</v>
      </c>
      <c r="K1201">
        <f>IF(Transport!$H$4="Multi-unit Residential",Data!K1202,IF(Transport!$H$4="Education",Data!AS1202,IF(Transport!$H$4="Mixed-use Building",AD1205,Data!AB1202)))</f>
        <v>0</v>
      </c>
      <c r="L1201">
        <f>IF(Transport!$H$4="Multi-unit Residential",Data!L1202,IF(Transport!$H$4="Education",Data!AT1202,IF(Transport!$H$4="Mixed-use Building",AE1205,Data!AC1202)))</f>
        <v>0</v>
      </c>
      <c r="M1201">
        <f>IF(Transport!$H$4="Multi-unit Residential",Data!M1202,IF(Transport!$H$4="Education",Data!AU1202,IF(Transport!$H$4="Mixed-use Building",AF1205,Data!AD1202)))</f>
        <v>0.02</v>
      </c>
      <c r="N1201">
        <f>IF(Transport!$H$4="Multi-unit Residential",Data!N1202,IF(Transport!$H$4="Education",Data!AV1202,IF(Transport!$H$4="Mixed-use Building",AG1205,Data!AE1202)))</f>
        <v>6.5815288606467997</v>
      </c>
      <c r="O1201">
        <f>IF(Transport!$H$4="Multi-unit Residential",Data!O1202,IF(Transport!$H$4="Education",Data!AW1202,IF(Transport!$H$4="Mixed-use Building",AH1205,Data!AF1202)))</f>
        <v>175.38690549999899</v>
      </c>
      <c r="P1201">
        <f>IF(Transport!$H$4="Multi-unit Residential",Data!P1202,IF(Transport!$H$4="Education",Data!AX1202,IF(Transport!$H$4="Mixed-use Building",AI1205,Data!AG1202)))</f>
        <v>-38.875265599999999</v>
      </c>
    </row>
    <row r="1202" spans="1:16" x14ac:dyDescent="0.55000000000000004">
      <c r="A1202">
        <f>IF(Transport!$H$4="Multi-unit Residential",Data!A1203,IF(Transport!$H$4="Education",Data!AI1203,IF(Transport!$H$4="Mixed-use Building",T1206,Data!R1203)))</f>
        <v>222500</v>
      </c>
      <c r="B1202" t="str">
        <f>IF(Transport!$H$4="Multi-unit Residential",Data!B1203,IF(Transport!$H$4="Education",Data!AJ1203,IF(Transport!$H$4="Mixed-use Building",U1206,Data!S1203)))</f>
        <v>Taumarunui North</v>
      </c>
      <c r="C1202" t="str">
        <f>IF(Transport!$H$4="Multi-unit Residential",Data!C1203,IF(Transport!$H$4="Education",Data!AK1203,IF(Transport!$H$4="Mixed-use Building",V1206,Data!T1203)))</f>
        <v>New Zealand</v>
      </c>
      <c r="D1202">
        <f>IF(Transport!$H$4="Multi-unit Residential",Data!D1203,IF(Transport!$H$4="Education",Data!AL1203,IF(Transport!$H$4="Mixed-use Building",W1206,Data!U1203)))</f>
        <v>0</v>
      </c>
      <c r="E1202">
        <f>IF(Transport!$H$4="Multi-unit Residential",Data!E1203,IF(Transport!$H$4="Education",Data!AM1203,IF(Transport!$H$4="Mixed-use Building",X1206,Data!V1203)))</f>
        <v>0</v>
      </c>
      <c r="F1202">
        <f>IF(Transport!$H$4="Multi-unit Residential",Data!F1203,IF(Transport!$H$4="Education",Data!AN1203,IF(Transport!$H$4="Mixed-use Building",Y1206,Data!W1203)))</f>
        <v>0</v>
      </c>
      <c r="G1202">
        <f>IF(Transport!$H$4="Multi-unit Residential",Data!G1203,IF(Transport!$H$4="Education",Data!AO1203,IF(Transport!$H$4="Mixed-use Building",Z1206,Data!X1203)))</f>
        <v>0</v>
      </c>
      <c r="H1202">
        <f>IF(Transport!$H$4="Multi-unit Residential",Data!H1203,IF(Transport!$H$4="Education",Data!AP1203,IF(Transport!$H$4="Mixed-use Building",AA1206,Data!Y1203)))</f>
        <v>0.89</v>
      </c>
      <c r="I1202">
        <f>IF(Transport!$H$4="Multi-unit Residential",Data!I1203,IF(Transport!$H$4="Education",Data!AQ1203,IF(Transport!$H$4="Mixed-use Building",AB1206,Data!Z1203)))</f>
        <v>0</v>
      </c>
      <c r="J1202">
        <f>IF(Transport!$H$4="Multi-unit Residential",Data!J1203,IF(Transport!$H$4="Education",Data!AR1203,IF(Transport!$H$4="Mixed-use Building",AC1206,Data!AA1203)))</f>
        <v>0</v>
      </c>
      <c r="K1202">
        <f>IF(Transport!$H$4="Multi-unit Residential",Data!K1203,IF(Transport!$H$4="Education",Data!AS1203,IF(Transport!$H$4="Mixed-use Building",AD1206,Data!AB1203)))</f>
        <v>0</v>
      </c>
      <c r="L1202">
        <f>IF(Transport!$H$4="Multi-unit Residential",Data!L1203,IF(Transport!$H$4="Education",Data!AT1203,IF(Transport!$H$4="Mixed-use Building",AE1206,Data!AC1203)))</f>
        <v>0.11</v>
      </c>
      <c r="M1202">
        <f>IF(Transport!$H$4="Multi-unit Residential",Data!M1203,IF(Transport!$H$4="Education",Data!AU1203,IF(Transport!$H$4="Mixed-use Building",AF1206,Data!AD1203)))</f>
        <v>0.02</v>
      </c>
      <c r="N1202">
        <f>IF(Transport!$H$4="Multi-unit Residential",Data!N1203,IF(Transport!$H$4="Education",Data!AV1203,IF(Transport!$H$4="Mixed-use Building",AG1206,Data!AE1203)))</f>
        <v>4.9317731909403797</v>
      </c>
      <c r="O1202">
        <f>IF(Transport!$H$4="Multi-unit Residential",Data!O1203,IF(Transport!$H$4="Education",Data!AW1203,IF(Transport!$H$4="Mixed-use Building",AH1206,Data!AF1203)))</f>
        <v>175.2520471</v>
      </c>
      <c r="P1202">
        <f>IF(Transport!$H$4="Multi-unit Residential",Data!P1203,IF(Transport!$H$4="Education",Data!AX1203,IF(Transport!$H$4="Mixed-use Building",AI1206,Data!AG1203)))</f>
        <v>-38.866712270000001</v>
      </c>
    </row>
    <row r="1203" spans="1:16" x14ac:dyDescent="0.55000000000000004">
      <c r="A1203">
        <f>IF(Transport!$H$4="Multi-unit Residential",Data!A1204,IF(Transport!$H$4="Education",Data!AI1204,IF(Transport!$H$4="Mixed-use Building",T1207,Data!R1204)))</f>
        <v>222600</v>
      </c>
      <c r="B1203" t="str">
        <f>IF(Transport!$H$4="Multi-unit Residential",Data!B1204,IF(Transport!$H$4="Education",Data!AJ1204,IF(Transport!$H$4="Mixed-use Building",U1207,Data!S1204)))</f>
        <v>Taumarunui Central</v>
      </c>
      <c r="C1203" t="str">
        <f>IF(Transport!$H$4="Multi-unit Residential",Data!C1204,IF(Transport!$H$4="Education",Data!AK1204,IF(Transport!$H$4="Mixed-use Building",V1207,Data!T1204)))</f>
        <v>New Zealand</v>
      </c>
      <c r="D1203">
        <f>IF(Transport!$H$4="Multi-unit Residential",Data!D1204,IF(Transport!$H$4="Education",Data!AL1204,IF(Transport!$H$4="Mixed-use Building",W1207,Data!U1204)))</f>
        <v>0</v>
      </c>
      <c r="E1203">
        <f>IF(Transport!$H$4="Multi-unit Residential",Data!E1204,IF(Transport!$H$4="Education",Data!AM1204,IF(Transport!$H$4="Mixed-use Building",X1207,Data!V1204)))</f>
        <v>0</v>
      </c>
      <c r="F1203">
        <f>IF(Transport!$H$4="Multi-unit Residential",Data!F1204,IF(Transport!$H$4="Education",Data!AN1204,IF(Transport!$H$4="Mixed-use Building",Y1207,Data!W1204)))</f>
        <v>0</v>
      </c>
      <c r="G1203">
        <f>IF(Transport!$H$4="Multi-unit Residential",Data!G1204,IF(Transport!$H$4="Education",Data!AO1204,IF(Transport!$H$4="Mixed-use Building",Z1207,Data!X1204)))</f>
        <v>0</v>
      </c>
      <c r="H1203">
        <f>IF(Transport!$H$4="Multi-unit Residential",Data!H1204,IF(Transport!$H$4="Education",Data!AP1204,IF(Transport!$H$4="Mixed-use Building",AA1207,Data!Y1204)))</f>
        <v>0.88</v>
      </c>
      <c r="I1203">
        <f>IF(Transport!$H$4="Multi-unit Residential",Data!I1204,IF(Transport!$H$4="Education",Data!AQ1204,IF(Transport!$H$4="Mixed-use Building",AB1207,Data!Z1204)))</f>
        <v>0.06</v>
      </c>
      <c r="J1203">
        <f>IF(Transport!$H$4="Multi-unit Residential",Data!J1204,IF(Transport!$H$4="Education",Data!AR1204,IF(Transport!$H$4="Mixed-use Building",AC1207,Data!AA1204)))</f>
        <v>0</v>
      </c>
      <c r="K1203">
        <f>IF(Transport!$H$4="Multi-unit Residential",Data!K1204,IF(Transport!$H$4="Education",Data!AS1204,IF(Transport!$H$4="Mixed-use Building",AD1207,Data!AB1204)))</f>
        <v>0</v>
      </c>
      <c r="L1203">
        <f>IF(Transport!$H$4="Multi-unit Residential",Data!L1204,IF(Transport!$H$4="Education",Data!AT1204,IF(Transport!$H$4="Mixed-use Building",AE1207,Data!AC1204)))</f>
        <v>0.06</v>
      </c>
      <c r="M1203">
        <f>IF(Transport!$H$4="Multi-unit Residential",Data!M1204,IF(Transport!$H$4="Education",Data!AU1204,IF(Transport!$H$4="Mixed-use Building",AF1207,Data!AD1204)))</f>
        <v>0.02</v>
      </c>
      <c r="N1203">
        <f>IF(Transport!$H$4="Multi-unit Residential",Data!N1204,IF(Transport!$H$4="Education",Data!AV1204,IF(Transport!$H$4="Mixed-use Building",AG1207,Data!AE1204)))</f>
        <v>6.7836973968370602</v>
      </c>
      <c r="O1203">
        <f>IF(Transport!$H$4="Multi-unit Residential",Data!O1204,IF(Transport!$H$4="Education",Data!AW1204,IF(Transport!$H$4="Mixed-use Building",AH1207,Data!AF1204)))</f>
        <v>175.26436609999999</v>
      </c>
      <c r="P1203">
        <f>IF(Transport!$H$4="Multi-unit Residential",Data!P1204,IF(Transport!$H$4="Education",Data!AX1204,IF(Transport!$H$4="Mixed-use Building",AI1207,Data!AG1204)))</f>
        <v>-38.887920309999998</v>
      </c>
    </row>
    <row r="1204" spans="1:16" x14ac:dyDescent="0.55000000000000004">
      <c r="A1204">
        <f>IF(Transport!$H$4="Multi-unit Residential",Data!A1205,IF(Transport!$H$4="Education",Data!AI1205,IF(Transport!$H$4="Mixed-use Building",T1208,Data!R1205)))</f>
        <v>222700</v>
      </c>
      <c r="B1204" t="str">
        <f>IF(Transport!$H$4="Multi-unit Residential",Data!B1205,IF(Transport!$H$4="Education",Data!AJ1205,IF(Transport!$H$4="Mixed-use Building",U1208,Data!S1205)))</f>
        <v>Taumarunui East</v>
      </c>
      <c r="C1204" t="str">
        <f>IF(Transport!$H$4="Multi-unit Residential",Data!C1205,IF(Transport!$H$4="Education",Data!AK1205,IF(Transport!$H$4="Mixed-use Building",V1208,Data!T1205)))</f>
        <v>New Zealand</v>
      </c>
      <c r="D1204">
        <f>IF(Transport!$H$4="Multi-unit Residential",Data!D1205,IF(Transport!$H$4="Education",Data!AL1205,IF(Transport!$H$4="Mixed-use Building",W1208,Data!U1205)))</f>
        <v>0</v>
      </c>
      <c r="E1204">
        <f>IF(Transport!$H$4="Multi-unit Residential",Data!E1205,IF(Transport!$H$4="Education",Data!AM1205,IF(Transport!$H$4="Mixed-use Building",X1208,Data!V1205)))</f>
        <v>0</v>
      </c>
      <c r="F1204">
        <f>IF(Transport!$H$4="Multi-unit Residential",Data!F1205,IF(Transport!$H$4="Education",Data!AN1205,IF(Transport!$H$4="Mixed-use Building",Y1208,Data!W1205)))</f>
        <v>0</v>
      </c>
      <c r="G1204">
        <f>IF(Transport!$H$4="Multi-unit Residential",Data!G1205,IF(Transport!$H$4="Education",Data!AO1205,IF(Transport!$H$4="Mixed-use Building",Z1208,Data!X1205)))</f>
        <v>0</v>
      </c>
      <c r="H1204">
        <f>IF(Transport!$H$4="Multi-unit Residential",Data!H1205,IF(Transport!$H$4="Education",Data!AP1205,IF(Transport!$H$4="Mixed-use Building",AA1208,Data!Y1205)))</f>
        <v>0.94</v>
      </c>
      <c r="I1204">
        <f>IF(Transport!$H$4="Multi-unit Residential",Data!I1205,IF(Transport!$H$4="Education",Data!AQ1205,IF(Transport!$H$4="Mixed-use Building",AB1208,Data!Z1205)))</f>
        <v>0</v>
      </c>
      <c r="J1204">
        <f>IF(Transport!$H$4="Multi-unit Residential",Data!J1205,IF(Transport!$H$4="Education",Data!AR1205,IF(Transport!$H$4="Mixed-use Building",AC1208,Data!AA1205)))</f>
        <v>0</v>
      </c>
      <c r="K1204">
        <f>IF(Transport!$H$4="Multi-unit Residential",Data!K1205,IF(Transport!$H$4="Education",Data!AS1205,IF(Transport!$H$4="Mixed-use Building",AD1208,Data!AB1205)))</f>
        <v>0</v>
      </c>
      <c r="L1204">
        <f>IF(Transport!$H$4="Multi-unit Residential",Data!L1205,IF(Transport!$H$4="Education",Data!AT1205,IF(Transport!$H$4="Mixed-use Building",AE1208,Data!AC1205)))</f>
        <v>0.06</v>
      </c>
      <c r="M1204">
        <f>IF(Transport!$H$4="Multi-unit Residential",Data!M1205,IF(Transport!$H$4="Education",Data!AU1205,IF(Transport!$H$4="Mixed-use Building",AF1208,Data!AD1205)))</f>
        <v>0.02</v>
      </c>
      <c r="N1204">
        <f>IF(Transport!$H$4="Multi-unit Residential",Data!N1205,IF(Transport!$H$4="Education",Data!AV1205,IF(Transport!$H$4="Mixed-use Building",AG1208,Data!AE1205)))</f>
        <v>6.3137901364030302</v>
      </c>
      <c r="O1204">
        <f>IF(Transport!$H$4="Multi-unit Residential",Data!O1205,IF(Transport!$H$4="Education",Data!AW1205,IF(Transport!$H$4="Mixed-use Building",AH1208,Data!AF1205)))</f>
        <v>175.31379569999999</v>
      </c>
      <c r="P1204">
        <f>IF(Transport!$H$4="Multi-unit Residential",Data!P1205,IF(Transport!$H$4="Education",Data!AX1205,IF(Transport!$H$4="Mixed-use Building",AI1208,Data!AG1205)))</f>
        <v>-38.888521539999999</v>
      </c>
    </row>
    <row r="1205" spans="1:16" x14ac:dyDescent="0.55000000000000004">
      <c r="A1205">
        <f>IF(Transport!$H$4="Multi-unit Residential",Data!A1206,IF(Transport!$H$4="Education",Data!AI1206,IF(Transport!$H$4="Mixed-use Building",T1209,Data!R1206)))</f>
        <v>222800</v>
      </c>
      <c r="B1205" t="str">
        <f>IF(Transport!$H$4="Multi-unit Residential",Data!B1206,IF(Transport!$H$4="Education",Data!AJ1206,IF(Transport!$H$4="Mixed-use Building",U1209,Data!S1206)))</f>
        <v>National Park</v>
      </c>
      <c r="C1205" t="str">
        <f>IF(Transport!$H$4="Multi-unit Residential",Data!C1206,IF(Transport!$H$4="Education",Data!AK1206,IF(Transport!$H$4="Mixed-use Building",V1209,Data!T1206)))</f>
        <v>New Zealand</v>
      </c>
      <c r="D1205">
        <f>IF(Transport!$H$4="Multi-unit Residential",Data!D1206,IF(Transport!$H$4="Education",Data!AL1206,IF(Transport!$H$4="Mixed-use Building",W1209,Data!U1206)))</f>
        <v>0</v>
      </c>
      <c r="E1205">
        <f>IF(Transport!$H$4="Multi-unit Residential",Data!E1206,IF(Transport!$H$4="Education",Data!AM1206,IF(Transport!$H$4="Mixed-use Building",X1209,Data!V1206)))</f>
        <v>0</v>
      </c>
      <c r="F1205">
        <f>IF(Transport!$H$4="Multi-unit Residential",Data!F1206,IF(Transport!$H$4="Education",Data!AN1206,IF(Transport!$H$4="Mixed-use Building",Y1209,Data!W1206)))</f>
        <v>0</v>
      </c>
      <c r="G1205">
        <f>IF(Transport!$H$4="Multi-unit Residential",Data!G1206,IF(Transport!$H$4="Education",Data!AO1206,IF(Transport!$H$4="Mixed-use Building",Z1209,Data!X1206)))</f>
        <v>0</v>
      </c>
      <c r="H1205">
        <f>IF(Transport!$H$4="Multi-unit Residential",Data!H1206,IF(Transport!$H$4="Education",Data!AP1206,IF(Transport!$H$4="Mixed-use Building",AA1209,Data!Y1206)))</f>
        <v>0.8</v>
      </c>
      <c r="I1205">
        <f>IF(Transport!$H$4="Multi-unit Residential",Data!I1206,IF(Transport!$H$4="Education",Data!AQ1206,IF(Transport!$H$4="Mixed-use Building",AB1209,Data!Z1206)))</f>
        <v>0</v>
      </c>
      <c r="J1205">
        <f>IF(Transport!$H$4="Multi-unit Residential",Data!J1206,IF(Transport!$H$4="Education",Data!AR1206,IF(Transport!$H$4="Mixed-use Building",AC1209,Data!AA1206)))</f>
        <v>0</v>
      </c>
      <c r="K1205">
        <f>IF(Transport!$H$4="Multi-unit Residential",Data!K1206,IF(Transport!$H$4="Education",Data!AS1206,IF(Transport!$H$4="Mixed-use Building",AD1209,Data!AB1206)))</f>
        <v>0</v>
      </c>
      <c r="L1205">
        <f>IF(Transport!$H$4="Multi-unit Residential",Data!L1206,IF(Transport!$H$4="Education",Data!AT1206,IF(Transport!$H$4="Mixed-use Building",AE1209,Data!AC1206)))</f>
        <v>0.2</v>
      </c>
      <c r="M1205">
        <f>IF(Transport!$H$4="Multi-unit Residential",Data!M1206,IF(Transport!$H$4="Education",Data!AU1206,IF(Transport!$H$4="Mixed-use Building",AF1209,Data!AD1206)))</f>
        <v>0.02</v>
      </c>
      <c r="N1205">
        <f>IF(Transport!$H$4="Multi-unit Residential",Data!N1206,IF(Transport!$H$4="Education",Data!AV1206,IF(Transport!$H$4="Mixed-use Building",AG1209,Data!AE1206)))</f>
        <v>2.2637917948156399</v>
      </c>
      <c r="O1205">
        <f>IF(Transport!$H$4="Multi-unit Residential",Data!O1206,IF(Transport!$H$4="Education",Data!AW1206,IF(Transport!$H$4="Mixed-use Building",AH1209,Data!AF1206)))</f>
        <v>175.37193359999901</v>
      </c>
      <c r="P1205">
        <f>IF(Transport!$H$4="Multi-unit Residential",Data!P1206,IF(Transport!$H$4="Education",Data!AX1206,IF(Transport!$H$4="Mixed-use Building",AI1209,Data!AG1206)))</f>
        <v>-39.116301559999997</v>
      </c>
    </row>
    <row r="1206" spans="1:16" x14ac:dyDescent="0.55000000000000004">
      <c r="A1206">
        <f>IF(Transport!$H$4="Multi-unit Residential",Data!A1207,IF(Transport!$H$4="Education",Data!AI1207,IF(Transport!$H$4="Mixed-use Building",T1210,Data!R1207)))</f>
        <v>222900</v>
      </c>
      <c r="B1206" t="str">
        <f>IF(Transport!$H$4="Multi-unit Residential",Data!B1207,IF(Transport!$H$4="Education",Data!AJ1207,IF(Transport!$H$4="Mixed-use Building",U1210,Data!S1207)))</f>
        <v>Tangiwai</v>
      </c>
      <c r="C1206" t="str">
        <f>IF(Transport!$H$4="Multi-unit Residential",Data!C1207,IF(Transport!$H$4="Education",Data!AK1207,IF(Transport!$H$4="Mixed-use Building",V1210,Data!T1207)))</f>
        <v>New Zealand</v>
      </c>
      <c r="D1206">
        <f>IF(Transport!$H$4="Multi-unit Residential",Data!D1207,IF(Transport!$H$4="Education",Data!AL1207,IF(Transport!$H$4="Mixed-use Building",W1210,Data!U1207)))</f>
        <v>0</v>
      </c>
      <c r="E1206">
        <f>IF(Transport!$H$4="Multi-unit Residential",Data!E1207,IF(Transport!$H$4="Education",Data!AM1207,IF(Transport!$H$4="Mixed-use Building",X1210,Data!V1207)))</f>
        <v>0</v>
      </c>
      <c r="F1206">
        <f>IF(Transport!$H$4="Multi-unit Residential",Data!F1207,IF(Transport!$H$4="Education",Data!AN1207,IF(Transport!$H$4="Mixed-use Building",Y1210,Data!W1207)))</f>
        <v>0</v>
      </c>
      <c r="G1206">
        <f>IF(Transport!$H$4="Multi-unit Residential",Data!G1207,IF(Transport!$H$4="Education",Data!AO1207,IF(Transport!$H$4="Mixed-use Building",Z1210,Data!X1207)))</f>
        <v>0</v>
      </c>
      <c r="H1206">
        <f>IF(Transport!$H$4="Multi-unit Residential",Data!H1207,IF(Transport!$H$4="Education",Data!AP1207,IF(Transport!$H$4="Mixed-use Building",AA1210,Data!Y1207)))</f>
        <v>0.82</v>
      </c>
      <c r="I1206">
        <f>IF(Transport!$H$4="Multi-unit Residential",Data!I1207,IF(Transport!$H$4="Education",Data!AQ1207,IF(Transport!$H$4="Mixed-use Building",AB1210,Data!Z1207)))</f>
        <v>0.15</v>
      </c>
      <c r="J1206">
        <f>IF(Transport!$H$4="Multi-unit Residential",Data!J1207,IF(Transport!$H$4="Education",Data!AR1207,IF(Transport!$H$4="Mixed-use Building",AC1210,Data!AA1207)))</f>
        <v>0</v>
      </c>
      <c r="K1206">
        <f>IF(Transport!$H$4="Multi-unit Residential",Data!K1207,IF(Transport!$H$4="Education",Data!AS1207,IF(Transport!$H$4="Mixed-use Building",AD1210,Data!AB1207)))</f>
        <v>0</v>
      </c>
      <c r="L1206">
        <f>IF(Transport!$H$4="Multi-unit Residential",Data!L1207,IF(Transport!$H$4="Education",Data!AT1207,IF(Transport!$H$4="Mixed-use Building",AE1210,Data!AC1207)))</f>
        <v>0.03</v>
      </c>
      <c r="M1206">
        <f>IF(Transport!$H$4="Multi-unit Residential",Data!M1207,IF(Transport!$H$4="Education",Data!AU1207,IF(Transport!$H$4="Mixed-use Building",AF1210,Data!AD1207)))</f>
        <v>0.02</v>
      </c>
      <c r="N1206">
        <f>IF(Transport!$H$4="Multi-unit Residential",Data!N1207,IF(Transport!$H$4="Education",Data!AV1207,IF(Transport!$H$4="Mixed-use Building",AG1210,Data!AE1207)))</f>
        <v>7.9560639605108303</v>
      </c>
      <c r="O1206">
        <f>IF(Transport!$H$4="Multi-unit Residential",Data!O1207,IF(Transport!$H$4="Education",Data!AW1207,IF(Transport!$H$4="Mixed-use Building",AH1210,Data!AF1207)))</f>
        <v>175.42752959999899</v>
      </c>
      <c r="P1206">
        <f>IF(Transport!$H$4="Multi-unit Residential",Data!P1207,IF(Transport!$H$4="Education",Data!AX1207,IF(Transport!$H$4="Mixed-use Building",AI1210,Data!AG1207)))</f>
        <v>-39.390162240000002</v>
      </c>
    </row>
    <row r="1207" spans="1:16" x14ac:dyDescent="0.55000000000000004">
      <c r="A1207">
        <f>IF(Transport!$H$4="Multi-unit Residential",Data!A1208,IF(Transport!$H$4="Education",Data!AI1208,IF(Transport!$H$4="Mixed-use Building",T1211,Data!R1208)))</f>
        <v>223000</v>
      </c>
      <c r="B1207" t="str">
        <f>IF(Transport!$H$4="Multi-unit Residential",Data!B1208,IF(Transport!$H$4="Education",Data!AJ1208,IF(Transport!$H$4="Mixed-use Building",U1211,Data!S1208)))</f>
        <v>Raetihi</v>
      </c>
      <c r="C1207" t="str">
        <f>IF(Transport!$H$4="Multi-unit Residential",Data!C1208,IF(Transport!$H$4="Education",Data!AK1208,IF(Transport!$H$4="Mixed-use Building",V1211,Data!T1208)))</f>
        <v>New Zealand</v>
      </c>
      <c r="D1207">
        <f>IF(Transport!$H$4="Multi-unit Residential",Data!D1208,IF(Transport!$H$4="Education",Data!AL1208,IF(Transport!$H$4="Mixed-use Building",W1211,Data!U1208)))</f>
        <v>0</v>
      </c>
      <c r="E1207">
        <f>IF(Transport!$H$4="Multi-unit Residential",Data!E1208,IF(Transport!$H$4="Education",Data!AM1208,IF(Transport!$H$4="Mixed-use Building",X1211,Data!V1208)))</f>
        <v>0</v>
      </c>
      <c r="F1207">
        <f>IF(Transport!$H$4="Multi-unit Residential",Data!F1208,IF(Transport!$H$4="Education",Data!AN1208,IF(Transport!$H$4="Mixed-use Building",Y1211,Data!W1208)))</f>
        <v>0</v>
      </c>
      <c r="G1207">
        <f>IF(Transport!$H$4="Multi-unit Residential",Data!G1208,IF(Transport!$H$4="Education",Data!AO1208,IF(Transport!$H$4="Mixed-use Building",Z1211,Data!X1208)))</f>
        <v>0</v>
      </c>
      <c r="H1207">
        <f>IF(Transport!$H$4="Multi-unit Residential",Data!H1208,IF(Transport!$H$4="Education",Data!AP1208,IF(Transport!$H$4="Mixed-use Building",AA1211,Data!Y1208)))</f>
        <v>0.78</v>
      </c>
      <c r="I1207">
        <f>IF(Transport!$H$4="Multi-unit Residential",Data!I1208,IF(Transport!$H$4="Education",Data!AQ1208,IF(Transport!$H$4="Mixed-use Building",AB1211,Data!Z1208)))</f>
        <v>7.0000000000000007E-2</v>
      </c>
      <c r="J1207">
        <f>IF(Transport!$H$4="Multi-unit Residential",Data!J1208,IF(Transport!$H$4="Education",Data!AR1208,IF(Transport!$H$4="Mixed-use Building",AC1211,Data!AA1208)))</f>
        <v>0</v>
      </c>
      <c r="K1207">
        <f>IF(Transport!$H$4="Multi-unit Residential",Data!K1208,IF(Transport!$H$4="Education",Data!AS1208,IF(Transport!$H$4="Mixed-use Building",AD1211,Data!AB1208)))</f>
        <v>0</v>
      </c>
      <c r="L1207">
        <f>IF(Transport!$H$4="Multi-unit Residential",Data!L1208,IF(Transport!$H$4="Education",Data!AT1208,IF(Transport!$H$4="Mixed-use Building",AE1211,Data!AC1208)))</f>
        <v>0.15</v>
      </c>
      <c r="M1207">
        <f>IF(Transport!$H$4="Multi-unit Residential",Data!M1208,IF(Transport!$H$4="Education",Data!AU1208,IF(Transport!$H$4="Mixed-use Building",AF1211,Data!AD1208)))</f>
        <v>0.02</v>
      </c>
      <c r="N1207">
        <f>IF(Transport!$H$4="Multi-unit Residential",Data!N1208,IF(Transport!$H$4="Education",Data!AV1208,IF(Transport!$H$4="Mixed-use Building",AG1211,Data!AE1208)))</f>
        <v>4.69155524578008</v>
      </c>
      <c r="O1207">
        <f>IF(Transport!$H$4="Multi-unit Residential",Data!O1208,IF(Transport!$H$4="Education",Data!AW1208,IF(Transport!$H$4="Mixed-use Building",AH1211,Data!AF1208)))</f>
        <v>175.27603959999999</v>
      </c>
      <c r="P1207">
        <f>IF(Transport!$H$4="Multi-unit Residential",Data!P1208,IF(Transport!$H$4="Education",Data!AX1208,IF(Transport!$H$4="Mixed-use Building",AI1211,Data!AG1208)))</f>
        <v>-39.429263050000003</v>
      </c>
    </row>
    <row r="1208" spans="1:16" x14ac:dyDescent="0.55000000000000004">
      <c r="A1208">
        <f>IF(Transport!$H$4="Multi-unit Residential",Data!A1209,IF(Transport!$H$4="Education",Data!AI1209,IF(Transport!$H$4="Mixed-use Building",T1212,Data!R1209)))</f>
        <v>223100</v>
      </c>
      <c r="B1208" t="str">
        <f>IF(Transport!$H$4="Multi-unit Residential",Data!B1209,IF(Transport!$H$4="Education",Data!AJ1209,IF(Transport!$H$4="Mixed-use Building",U1212,Data!S1209)))</f>
        <v>Ohakune</v>
      </c>
      <c r="C1208" t="str">
        <f>IF(Transport!$H$4="Multi-unit Residential",Data!C1209,IF(Transport!$H$4="Education",Data!AK1209,IF(Transport!$H$4="Mixed-use Building",V1212,Data!T1209)))</f>
        <v>New Zealand</v>
      </c>
      <c r="D1208">
        <f>IF(Transport!$H$4="Multi-unit Residential",Data!D1209,IF(Transport!$H$4="Education",Data!AL1209,IF(Transport!$H$4="Mixed-use Building",W1212,Data!U1209)))</f>
        <v>0</v>
      </c>
      <c r="E1208">
        <f>IF(Transport!$H$4="Multi-unit Residential",Data!E1209,IF(Transport!$H$4="Education",Data!AM1209,IF(Transport!$H$4="Mixed-use Building",X1212,Data!V1209)))</f>
        <v>0</v>
      </c>
      <c r="F1208">
        <f>IF(Transport!$H$4="Multi-unit Residential",Data!F1209,IF(Transport!$H$4="Education",Data!AN1209,IF(Transport!$H$4="Mixed-use Building",Y1212,Data!W1209)))</f>
        <v>0</v>
      </c>
      <c r="G1208">
        <f>IF(Transport!$H$4="Multi-unit Residential",Data!G1209,IF(Transport!$H$4="Education",Data!AO1209,IF(Transport!$H$4="Mixed-use Building",Z1212,Data!X1209)))</f>
        <v>0</v>
      </c>
      <c r="H1208">
        <f>IF(Transport!$H$4="Multi-unit Residential",Data!H1209,IF(Transport!$H$4="Education",Data!AP1209,IF(Transport!$H$4="Mixed-use Building",AA1212,Data!Y1209)))</f>
        <v>0.87</v>
      </c>
      <c r="I1208">
        <f>IF(Transport!$H$4="Multi-unit Residential",Data!I1209,IF(Transport!$H$4="Education",Data!AQ1209,IF(Transport!$H$4="Mixed-use Building",AB1212,Data!Z1209)))</f>
        <v>0.02</v>
      </c>
      <c r="J1208">
        <f>IF(Transport!$H$4="Multi-unit Residential",Data!J1209,IF(Transport!$H$4="Education",Data!AR1209,IF(Transport!$H$4="Mixed-use Building",AC1212,Data!AA1209)))</f>
        <v>0</v>
      </c>
      <c r="K1208">
        <f>IF(Transport!$H$4="Multi-unit Residential",Data!K1209,IF(Transport!$H$4="Education",Data!AS1209,IF(Transport!$H$4="Mixed-use Building",AD1212,Data!AB1209)))</f>
        <v>0.02</v>
      </c>
      <c r="L1208">
        <f>IF(Transport!$H$4="Multi-unit Residential",Data!L1209,IF(Transport!$H$4="Education",Data!AT1209,IF(Transport!$H$4="Mixed-use Building",AE1212,Data!AC1209)))</f>
        <v>0.09</v>
      </c>
      <c r="M1208">
        <f>IF(Transport!$H$4="Multi-unit Residential",Data!M1209,IF(Transport!$H$4="Education",Data!AU1209,IF(Transport!$H$4="Mixed-use Building",AF1212,Data!AD1209)))</f>
        <v>0.02</v>
      </c>
      <c r="N1208">
        <f>IF(Transport!$H$4="Multi-unit Residential",Data!N1209,IF(Transport!$H$4="Education",Data!AV1209,IF(Transport!$H$4="Mixed-use Building",AG1212,Data!AE1209)))</f>
        <v>3.0475248363513998</v>
      </c>
      <c r="O1208">
        <f>IF(Transport!$H$4="Multi-unit Residential",Data!O1209,IF(Transport!$H$4="Education",Data!AW1209,IF(Transport!$H$4="Mixed-use Building",AH1212,Data!AF1209)))</f>
        <v>175.40667549999901</v>
      </c>
      <c r="P1208">
        <f>IF(Transport!$H$4="Multi-unit Residential",Data!P1209,IF(Transport!$H$4="Education",Data!AX1209,IF(Transport!$H$4="Mixed-use Building",AI1212,Data!AG1209)))</f>
        <v>-39.412939090000002</v>
      </c>
    </row>
    <row r="1209" spans="1:16" x14ac:dyDescent="0.55000000000000004">
      <c r="A1209">
        <f>IF(Transport!$H$4="Multi-unit Residential",Data!A1210,IF(Transport!$H$4="Education",Data!AI1210,IF(Transport!$H$4="Mixed-use Building",T1213,Data!R1210)))</f>
        <v>223200</v>
      </c>
      <c r="B1209" t="str">
        <f>IF(Transport!$H$4="Multi-unit Residential",Data!B1210,IF(Transport!$H$4="Education",Data!AJ1210,IF(Transport!$H$4="Mixed-use Building",U1213,Data!S1210)))</f>
        <v>Waiouru</v>
      </c>
      <c r="C1209" t="str">
        <f>IF(Transport!$H$4="Multi-unit Residential",Data!C1210,IF(Transport!$H$4="Education",Data!AK1210,IF(Transport!$H$4="Mixed-use Building",V1213,Data!T1210)))</f>
        <v>New Zealand</v>
      </c>
      <c r="D1209">
        <f>IF(Transport!$H$4="Multi-unit Residential",Data!D1210,IF(Transport!$H$4="Education",Data!AL1210,IF(Transport!$H$4="Mixed-use Building",W1213,Data!U1210)))</f>
        <v>0</v>
      </c>
      <c r="E1209">
        <f>IF(Transport!$H$4="Multi-unit Residential",Data!E1210,IF(Transport!$H$4="Education",Data!AM1210,IF(Transport!$H$4="Mixed-use Building",X1213,Data!V1210)))</f>
        <v>0</v>
      </c>
      <c r="F1209">
        <f>IF(Transport!$H$4="Multi-unit Residential",Data!F1210,IF(Transport!$H$4="Education",Data!AN1210,IF(Transport!$H$4="Mixed-use Building",Y1213,Data!W1210)))</f>
        <v>0</v>
      </c>
      <c r="G1209">
        <f>IF(Transport!$H$4="Multi-unit Residential",Data!G1210,IF(Transport!$H$4="Education",Data!AO1210,IF(Transport!$H$4="Mixed-use Building",Z1213,Data!X1210)))</f>
        <v>0</v>
      </c>
      <c r="H1209">
        <f>IF(Transport!$H$4="Multi-unit Residential",Data!H1210,IF(Transport!$H$4="Education",Data!AP1210,IF(Transport!$H$4="Mixed-use Building",AA1213,Data!Y1210)))</f>
        <v>0.64</v>
      </c>
      <c r="I1209">
        <f>IF(Transport!$H$4="Multi-unit Residential",Data!I1210,IF(Transport!$H$4="Education",Data!AQ1210,IF(Transport!$H$4="Mixed-use Building",AB1213,Data!Z1210)))</f>
        <v>0</v>
      </c>
      <c r="J1209">
        <f>IF(Transport!$H$4="Multi-unit Residential",Data!J1210,IF(Transport!$H$4="Education",Data!AR1210,IF(Transport!$H$4="Mixed-use Building",AC1213,Data!AA1210)))</f>
        <v>0</v>
      </c>
      <c r="K1209">
        <f>IF(Transport!$H$4="Multi-unit Residential",Data!K1210,IF(Transport!$H$4="Education",Data!AS1210,IF(Transport!$H$4="Mixed-use Building",AD1213,Data!AB1210)))</f>
        <v>7.0000000000000007E-2</v>
      </c>
      <c r="L1209">
        <f>IF(Transport!$H$4="Multi-unit Residential",Data!L1210,IF(Transport!$H$4="Education",Data!AT1210,IF(Transport!$H$4="Mixed-use Building",AE1213,Data!AC1210)))</f>
        <v>0.28999999999999998</v>
      </c>
      <c r="M1209">
        <f>IF(Transport!$H$4="Multi-unit Residential",Data!M1210,IF(Transport!$H$4="Education",Data!AU1210,IF(Transport!$H$4="Mixed-use Building",AF1213,Data!AD1210)))</f>
        <v>0.02</v>
      </c>
      <c r="N1209">
        <f>IF(Transport!$H$4="Multi-unit Residential",Data!N1210,IF(Transport!$H$4="Education",Data!AV1210,IF(Transport!$H$4="Mixed-use Building",AG1213,Data!AE1210)))</f>
        <v>2.85934807688847</v>
      </c>
      <c r="O1209">
        <f>IF(Transport!$H$4="Multi-unit Residential",Data!O1210,IF(Transport!$H$4="Education",Data!AW1210,IF(Transport!$H$4="Mixed-use Building",AH1213,Data!AF1210)))</f>
        <v>175.677638</v>
      </c>
      <c r="P1209">
        <f>IF(Transport!$H$4="Multi-unit Residential",Data!P1210,IF(Transport!$H$4="Education",Data!AX1210,IF(Transport!$H$4="Mixed-use Building",AI1213,Data!AG1210)))</f>
        <v>-39.469844530000003</v>
      </c>
    </row>
    <row r="1210" spans="1:16" x14ac:dyDescent="0.55000000000000004">
      <c r="A1210">
        <f>IF(Transport!$H$4="Multi-unit Residential",Data!A1211,IF(Transport!$H$4="Education",Data!AI1211,IF(Transport!$H$4="Mixed-use Building",T1214,Data!R1211)))</f>
        <v>223300</v>
      </c>
      <c r="B1210" t="str">
        <f>IF(Transport!$H$4="Multi-unit Residential",Data!B1211,IF(Transport!$H$4="Education",Data!AJ1211,IF(Transport!$H$4="Mixed-use Building",U1214,Data!S1211)))</f>
        <v>Upper Whanganui</v>
      </c>
      <c r="C1210" t="str">
        <f>IF(Transport!$H$4="Multi-unit Residential",Data!C1211,IF(Transport!$H$4="Education",Data!AK1211,IF(Transport!$H$4="Mixed-use Building",V1214,Data!T1211)))</f>
        <v>New Zealand</v>
      </c>
      <c r="D1210">
        <f>IF(Transport!$H$4="Multi-unit Residential",Data!D1211,IF(Transport!$H$4="Education",Data!AL1211,IF(Transport!$H$4="Mixed-use Building",W1214,Data!U1211)))</f>
        <v>0</v>
      </c>
      <c r="E1210">
        <f>IF(Transport!$H$4="Multi-unit Residential",Data!E1211,IF(Transport!$H$4="Education",Data!AM1211,IF(Transport!$H$4="Mixed-use Building",X1214,Data!V1211)))</f>
        <v>0</v>
      </c>
      <c r="F1210">
        <f>IF(Transport!$H$4="Multi-unit Residential",Data!F1211,IF(Transport!$H$4="Education",Data!AN1211,IF(Transport!$H$4="Mixed-use Building",Y1214,Data!W1211)))</f>
        <v>0</v>
      </c>
      <c r="G1210">
        <f>IF(Transport!$H$4="Multi-unit Residential",Data!G1211,IF(Transport!$H$4="Education",Data!AO1211,IF(Transport!$H$4="Mixed-use Building",Z1214,Data!X1211)))</f>
        <v>0</v>
      </c>
      <c r="H1210">
        <f>IF(Transport!$H$4="Multi-unit Residential",Data!H1211,IF(Transport!$H$4="Education",Data!AP1211,IF(Transport!$H$4="Mixed-use Building",AA1214,Data!Y1211)))</f>
        <v>1</v>
      </c>
      <c r="I1210">
        <f>IF(Transport!$H$4="Multi-unit Residential",Data!I1211,IF(Transport!$H$4="Education",Data!AQ1211,IF(Transport!$H$4="Mixed-use Building",AB1214,Data!Z1211)))</f>
        <v>0</v>
      </c>
      <c r="J1210">
        <f>IF(Transport!$H$4="Multi-unit Residential",Data!J1211,IF(Transport!$H$4="Education",Data!AR1211,IF(Transport!$H$4="Mixed-use Building",AC1214,Data!AA1211)))</f>
        <v>0</v>
      </c>
      <c r="K1210">
        <f>IF(Transport!$H$4="Multi-unit Residential",Data!K1211,IF(Transport!$H$4="Education",Data!AS1211,IF(Transport!$H$4="Mixed-use Building",AD1214,Data!AB1211)))</f>
        <v>0</v>
      </c>
      <c r="L1210">
        <f>IF(Transport!$H$4="Multi-unit Residential",Data!L1211,IF(Transport!$H$4="Education",Data!AT1211,IF(Transport!$H$4="Mixed-use Building",AE1214,Data!AC1211)))</f>
        <v>0</v>
      </c>
      <c r="M1210">
        <f>IF(Transport!$H$4="Multi-unit Residential",Data!M1211,IF(Transport!$H$4="Education",Data!AU1211,IF(Transport!$H$4="Mixed-use Building",AF1214,Data!AD1211)))</f>
        <v>0.02</v>
      </c>
      <c r="N1210">
        <f>IF(Transport!$H$4="Multi-unit Residential",Data!N1211,IF(Transport!$H$4="Education",Data!AV1211,IF(Transport!$H$4="Mixed-use Building",AG1214,Data!AE1211)))</f>
        <v>4.6036235780327903</v>
      </c>
      <c r="O1210">
        <f>IF(Transport!$H$4="Multi-unit Residential",Data!O1211,IF(Transport!$H$4="Education",Data!AW1211,IF(Transport!$H$4="Mixed-use Building",AH1214,Data!AF1211)))</f>
        <v>175.1573253</v>
      </c>
      <c r="P1210">
        <f>IF(Transport!$H$4="Multi-unit Residential",Data!P1211,IF(Transport!$H$4="Education",Data!AX1211,IF(Transport!$H$4="Mixed-use Building",AI1214,Data!AG1211)))</f>
        <v>-39.652137189999998</v>
      </c>
    </row>
    <row r="1211" spans="1:16" x14ac:dyDescent="0.55000000000000004">
      <c r="A1211">
        <f>IF(Transport!$H$4="Multi-unit Residential",Data!A1212,IF(Transport!$H$4="Education",Data!AI1212,IF(Transport!$H$4="Mixed-use Building",T1215,Data!R1212)))</f>
        <v>223400</v>
      </c>
      <c r="B1211" t="str">
        <f>IF(Transport!$H$4="Multi-unit Residential",Data!B1212,IF(Transport!$H$4="Education",Data!AJ1212,IF(Transport!$H$4="Mixed-use Building",U1215,Data!S1212)))</f>
        <v>Mowhanau</v>
      </c>
      <c r="C1211" t="str">
        <f>IF(Transport!$H$4="Multi-unit Residential",Data!C1212,IF(Transport!$H$4="Education",Data!AK1212,IF(Transport!$H$4="Mixed-use Building",V1215,Data!T1212)))</f>
        <v>New Zealand</v>
      </c>
      <c r="D1211">
        <f>IF(Transport!$H$4="Multi-unit Residential",Data!D1212,IF(Transport!$H$4="Education",Data!AL1212,IF(Transport!$H$4="Mixed-use Building",W1215,Data!U1212)))</f>
        <v>0</v>
      </c>
      <c r="E1211">
        <f>IF(Transport!$H$4="Multi-unit Residential",Data!E1212,IF(Transport!$H$4="Education",Data!AM1212,IF(Transport!$H$4="Mixed-use Building",X1215,Data!V1212)))</f>
        <v>0</v>
      </c>
      <c r="F1211">
        <f>IF(Transport!$H$4="Multi-unit Residential",Data!F1212,IF(Transport!$H$4="Education",Data!AN1212,IF(Transport!$H$4="Mixed-use Building",Y1215,Data!W1212)))</f>
        <v>0</v>
      </c>
      <c r="G1211">
        <f>IF(Transport!$H$4="Multi-unit Residential",Data!G1212,IF(Transport!$H$4="Education",Data!AO1212,IF(Transport!$H$4="Mixed-use Building",Z1215,Data!X1212)))</f>
        <v>0</v>
      </c>
      <c r="H1211">
        <f>IF(Transport!$H$4="Multi-unit Residential",Data!H1212,IF(Transport!$H$4="Education",Data!AP1212,IF(Transport!$H$4="Mixed-use Building",AA1215,Data!Y1212)))</f>
        <v>0.88</v>
      </c>
      <c r="I1211">
        <f>IF(Transport!$H$4="Multi-unit Residential",Data!I1212,IF(Transport!$H$4="Education",Data!AQ1212,IF(Transport!$H$4="Mixed-use Building",AB1215,Data!Z1212)))</f>
        <v>0</v>
      </c>
      <c r="J1211">
        <f>IF(Transport!$H$4="Multi-unit Residential",Data!J1212,IF(Transport!$H$4="Education",Data!AR1212,IF(Transport!$H$4="Mixed-use Building",AC1215,Data!AA1212)))</f>
        <v>0</v>
      </c>
      <c r="K1211">
        <f>IF(Transport!$H$4="Multi-unit Residential",Data!K1212,IF(Transport!$H$4="Education",Data!AS1212,IF(Transport!$H$4="Mixed-use Building",AD1215,Data!AB1212)))</f>
        <v>0</v>
      </c>
      <c r="L1211">
        <f>IF(Transport!$H$4="Multi-unit Residential",Data!L1212,IF(Transport!$H$4="Education",Data!AT1212,IF(Transport!$H$4="Mixed-use Building",AE1215,Data!AC1212)))</f>
        <v>0.12</v>
      </c>
      <c r="M1211">
        <f>IF(Transport!$H$4="Multi-unit Residential",Data!M1212,IF(Transport!$H$4="Education",Data!AU1212,IF(Transport!$H$4="Mixed-use Building",AF1215,Data!AD1212)))</f>
        <v>0.02</v>
      </c>
      <c r="N1211">
        <f>IF(Transport!$H$4="Multi-unit Residential",Data!N1212,IF(Transport!$H$4="Education",Data!AV1212,IF(Transport!$H$4="Mixed-use Building",AG1215,Data!AE1212)))</f>
        <v>4.4314461914983099</v>
      </c>
      <c r="O1211">
        <f>IF(Transport!$H$4="Multi-unit Residential",Data!O1212,IF(Transport!$H$4="Education",Data!AW1212,IF(Transport!$H$4="Mixed-use Building",AH1215,Data!AF1212)))</f>
        <v>174.90288290000001</v>
      </c>
      <c r="P1211">
        <f>IF(Transport!$H$4="Multi-unit Residential",Data!P1212,IF(Transport!$H$4="Education",Data!AX1212,IF(Transport!$H$4="Mixed-use Building",AI1215,Data!AG1212)))</f>
        <v>-39.843446749999998</v>
      </c>
    </row>
    <row r="1212" spans="1:16" x14ac:dyDescent="0.55000000000000004">
      <c r="A1212">
        <f>IF(Transport!$H$4="Multi-unit Residential",Data!A1213,IF(Transport!$H$4="Education",Data!AI1213,IF(Transport!$H$4="Mixed-use Building",T1216,Data!R1213)))</f>
        <v>223500</v>
      </c>
      <c r="B1212" t="str">
        <f>IF(Transport!$H$4="Multi-unit Residential",Data!B1213,IF(Transport!$H$4="Education",Data!AJ1213,IF(Transport!$H$4="Mixed-use Building",U1216,Data!S1213)))</f>
        <v>Brunswick-Papaiti</v>
      </c>
      <c r="C1212" t="str">
        <f>IF(Transport!$H$4="Multi-unit Residential",Data!C1213,IF(Transport!$H$4="Education",Data!AK1213,IF(Transport!$H$4="Mixed-use Building",V1216,Data!T1213)))</f>
        <v>New Zealand</v>
      </c>
      <c r="D1212">
        <f>IF(Transport!$H$4="Multi-unit Residential",Data!D1213,IF(Transport!$H$4="Education",Data!AL1213,IF(Transport!$H$4="Mixed-use Building",W1216,Data!U1213)))</f>
        <v>0</v>
      </c>
      <c r="E1212">
        <f>IF(Transport!$H$4="Multi-unit Residential",Data!E1213,IF(Transport!$H$4="Education",Data!AM1213,IF(Transport!$H$4="Mixed-use Building",X1216,Data!V1213)))</f>
        <v>0</v>
      </c>
      <c r="F1212">
        <f>IF(Transport!$H$4="Multi-unit Residential",Data!F1213,IF(Transport!$H$4="Education",Data!AN1213,IF(Transport!$H$4="Mixed-use Building",Y1216,Data!W1213)))</f>
        <v>0</v>
      </c>
      <c r="G1212">
        <f>IF(Transport!$H$4="Multi-unit Residential",Data!G1213,IF(Transport!$H$4="Education",Data!AO1213,IF(Transport!$H$4="Mixed-use Building",Z1216,Data!X1213)))</f>
        <v>0</v>
      </c>
      <c r="H1212">
        <f>IF(Transport!$H$4="Multi-unit Residential",Data!H1213,IF(Transport!$H$4="Education",Data!AP1213,IF(Transport!$H$4="Mixed-use Building",AA1216,Data!Y1213)))</f>
        <v>1</v>
      </c>
      <c r="I1212">
        <f>IF(Transport!$H$4="Multi-unit Residential",Data!I1213,IF(Transport!$H$4="Education",Data!AQ1213,IF(Transport!$H$4="Mixed-use Building",AB1216,Data!Z1213)))</f>
        <v>0</v>
      </c>
      <c r="J1212">
        <f>IF(Transport!$H$4="Multi-unit Residential",Data!J1213,IF(Transport!$H$4="Education",Data!AR1213,IF(Transport!$H$4="Mixed-use Building",AC1216,Data!AA1213)))</f>
        <v>0</v>
      </c>
      <c r="K1212">
        <f>IF(Transport!$H$4="Multi-unit Residential",Data!K1213,IF(Transport!$H$4="Education",Data!AS1213,IF(Transport!$H$4="Mixed-use Building",AD1216,Data!AB1213)))</f>
        <v>0</v>
      </c>
      <c r="L1212">
        <f>IF(Transport!$H$4="Multi-unit Residential",Data!L1213,IF(Transport!$H$4="Education",Data!AT1213,IF(Transport!$H$4="Mixed-use Building",AE1216,Data!AC1213)))</f>
        <v>0</v>
      </c>
      <c r="M1212">
        <f>IF(Transport!$H$4="Multi-unit Residential",Data!M1213,IF(Transport!$H$4="Education",Data!AU1213,IF(Transport!$H$4="Mixed-use Building",AF1216,Data!AD1213)))</f>
        <v>0.02</v>
      </c>
      <c r="N1212">
        <f>IF(Transport!$H$4="Multi-unit Residential",Data!N1213,IF(Transport!$H$4="Education",Data!AV1213,IF(Transport!$H$4="Mixed-use Building",AG1216,Data!AE1213)))</f>
        <v>4.8495300361988001</v>
      </c>
      <c r="O1212">
        <f>IF(Transport!$H$4="Multi-unit Residential",Data!O1213,IF(Transport!$H$4="Education",Data!AW1213,IF(Transport!$H$4="Mixed-use Building",AH1216,Data!AF1213)))</f>
        <v>175.02790540000001</v>
      </c>
      <c r="P1212">
        <f>IF(Transport!$H$4="Multi-unit Residential",Data!P1213,IF(Transport!$H$4="Education",Data!AX1213,IF(Transport!$H$4="Mixed-use Building",AI1216,Data!AG1213)))</f>
        <v>-39.887912880000002</v>
      </c>
    </row>
    <row r="1213" spans="1:16" x14ac:dyDescent="0.55000000000000004">
      <c r="A1213">
        <f>IF(Transport!$H$4="Multi-unit Residential",Data!A1214,IF(Transport!$H$4="Education",Data!AI1214,IF(Transport!$H$4="Mixed-use Building",T1217,Data!R1214)))</f>
        <v>223600</v>
      </c>
      <c r="B1213" t="str">
        <f>IF(Transport!$H$4="Multi-unit Residential",Data!B1214,IF(Transport!$H$4="Education",Data!AJ1214,IF(Transport!$H$4="Mixed-use Building",U1217,Data!S1214)))</f>
        <v>Castlecliff West</v>
      </c>
      <c r="C1213" t="str">
        <f>IF(Transport!$H$4="Multi-unit Residential",Data!C1214,IF(Transport!$H$4="Education",Data!AK1214,IF(Transport!$H$4="Mixed-use Building",V1217,Data!T1214)))</f>
        <v>New Zealand</v>
      </c>
      <c r="D1213">
        <f>IF(Transport!$H$4="Multi-unit Residential",Data!D1214,IF(Transport!$H$4="Education",Data!AL1214,IF(Transport!$H$4="Mixed-use Building",W1217,Data!U1214)))</f>
        <v>0</v>
      </c>
      <c r="E1213">
        <f>IF(Transport!$H$4="Multi-unit Residential",Data!E1214,IF(Transport!$H$4="Education",Data!AM1214,IF(Transport!$H$4="Mixed-use Building",X1217,Data!V1214)))</f>
        <v>0</v>
      </c>
      <c r="F1213">
        <f>IF(Transport!$H$4="Multi-unit Residential",Data!F1214,IF(Transport!$H$4="Education",Data!AN1214,IF(Transport!$H$4="Mixed-use Building",Y1217,Data!W1214)))</f>
        <v>0</v>
      </c>
      <c r="G1213">
        <f>IF(Transport!$H$4="Multi-unit Residential",Data!G1214,IF(Transport!$H$4="Education",Data!AO1214,IF(Transport!$H$4="Mixed-use Building",Z1217,Data!X1214)))</f>
        <v>0</v>
      </c>
      <c r="H1213">
        <f>IF(Transport!$H$4="Multi-unit Residential",Data!H1214,IF(Transport!$H$4="Education",Data!AP1214,IF(Transport!$H$4="Mixed-use Building",AA1217,Data!Y1214)))</f>
        <v>1</v>
      </c>
      <c r="I1213">
        <f>IF(Transport!$H$4="Multi-unit Residential",Data!I1214,IF(Transport!$H$4="Education",Data!AQ1214,IF(Transport!$H$4="Mixed-use Building",AB1217,Data!Z1214)))</f>
        <v>0</v>
      </c>
      <c r="J1213">
        <f>IF(Transport!$H$4="Multi-unit Residential",Data!J1214,IF(Transport!$H$4="Education",Data!AR1214,IF(Transport!$H$4="Mixed-use Building",AC1217,Data!AA1214)))</f>
        <v>0</v>
      </c>
      <c r="K1213">
        <f>IF(Transport!$H$4="Multi-unit Residential",Data!K1214,IF(Transport!$H$4="Education",Data!AS1214,IF(Transport!$H$4="Mixed-use Building",AD1217,Data!AB1214)))</f>
        <v>0</v>
      </c>
      <c r="L1213">
        <f>IF(Transport!$H$4="Multi-unit Residential",Data!L1214,IF(Transport!$H$4="Education",Data!AT1214,IF(Transport!$H$4="Mixed-use Building",AE1217,Data!AC1214)))</f>
        <v>0</v>
      </c>
      <c r="M1213">
        <f>IF(Transport!$H$4="Multi-unit Residential",Data!M1214,IF(Transport!$H$4="Education",Data!AU1214,IF(Transport!$H$4="Mixed-use Building",AF1217,Data!AD1214)))</f>
        <v>0.02</v>
      </c>
      <c r="N1213" t="str">
        <f>IF(Transport!$H$4="Multi-unit Residential",Data!N1214,IF(Transport!$H$4="Education",Data!AV1214,IF(Transport!$H$4="Mixed-use Building",AG1217,Data!AE1214)))</f>
        <v>?</v>
      </c>
      <c r="O1213">
        <f>IF(Transport!$H$4="Multi-unit Residential",Data!O1214,IF(Transport!$H$4="Education",Data!AW1214,IF(Transport!$H$4="Mixed-use Building",AH1217,Data!AF1214)))</f>
        <v>174.97717519999901</v>
      </c>
      <c r="P1213">
        <f>IF(Transport!$H$4="Multi-unit Residential",Data!P1214,IF(Transport!$H$4="Education",Data!AX1214,IF(Transport!$H$4="Mixed-use Building",AI1217,Data!AG1214)))</f>
        <v>-39.929738149999999</v>
      </c>
    </row>
    <row r="1214" spans="1:16" x14ac:dyDescent="0.55000000000000004">
      <c r="A1214">
        <f>IF(Transport!$H$4="Multi-unit Residential",Data!A1215,IF(Transport!$H$4="Education",Data!AI1215,IF(Transport!$H$4="Mixed-use Building",T1218,Data!R1215)))</f>
        <v>223700</v>
      </c>
      <c r="B1214" t="str">
        <f>IF(Transport!$H$4="Multi-unit Residential",Data!B1215,IF(Transport!$H$4="Education",Data!AJ1215,IF(Transport!$H$4="Mixed-use Building",U1218,Data!S1215)))</f>
        <v>Otamatea (Whanganui District)</v>
      </c>
      <c r="C1214" t="str">
        <f>IF(Transport!$H$4="Multi-unit Residential",Data!C1215,IF(Transport!$H$4="Education",Data!AK1215,IF(Transport!$H$4="Mixed-use Building",V1218,Data!T1215)))</f>
        <v>New Zealand</v>
      </c>
      <c r="D1214">
        <f>IF(Transport!$H$4="Multi-unit Residential",Data!D1215,IF(Transport!$H$4="Education",Data!AL1215,IF(Transport!$H$4="Mixed-use Building",W1218,Data!U1215)))</f>
        <v>0</v>
      </c>
      <c r="E1214">
        <f>IF(Transport!$H$4="Multi-unit Residential",Data!E1215,IF(Transport!$H$4="Education",Data!AM1215,IF(Transport!$H$4="Mixed-use Building",X1218,Data!V1215)))</f>
        <v>0</v>
      </c>
      <c r="F1214">
        <f>IF(Transport!$H$4="Multi-unit Residential",Data!F1215,IF(Transport!$H$4="Education",Data!AN1215,IF(Transport!$H$4="Mixed-use Building",Y1218,Data!W1215)))</f>
        <v>0</v>
      </c>
      <c r="G1214">
        <f>IF(Transport!$H$4="Multi-unit Residential",Data!G1215,IF(Transport!$H$4="Education",Data!AO1215,IF(Transport!$H$4="Mixed-use Building",Z1218,Data!X1215)))</f>
        <v>0</v>
      </c>
      <c r="H1214">
        <f>IF(Transport!$H$4="Multi-unit Residential",Data!H1215,IF(Transport!$H$4="Education",Data!AP1215,IF(Transport!$H$4="Mixed-use Building",AA1218,Data!Y1215)))</f>
        <v>1</v>
      </c>
      <c r="I1214">
        <f>IF(Transport!$H$4="Multi-unit Residential",Data!I1215,IF(Transport!$H$4="Education",Data!AQ1215,IF(Transport!$H$4="Mixed-use Building",AB1218,Data!Z1215)))</f>
        <v>0</v>
      </c>
      <c r="J1214">
        <f>IF(Transport!$H$4="Multi-unit Residential",Data!J1215,IF(Transport!$H$4="Education",Data!AR1215,IF(Transport!$H$4="Mixed-use Building",AC1218,Data!AA1215)))</f>
        <v>0</v>
      </c>
      <c r="K1214">
        <f>IF(Transport!$H$4="Multi-unit Residential",Data!K1215,IF(Transport!$H$4="Education",Data!AS1215,IF(Transport!$H$4="Mixed-use Building",AD1218,Data!AB1215)))</f>
        <v>0</v>
      </c>
      <c r="L1214">
        <f>IF(Transport!$H$4="Multi-unit Residential",Data!L1215,IF(Transport!$H$4="Education",Data!AT1215,IF(Transport!$H$4="Mixed-use Building",AE1218,Data!AC1215)))</f>
        <v>0</v>
      </c>
      <c r="M1214">
        <f>IF(Transport!$H$4="Multi-unit Residential",Data!M1215,IF(Transport!$H$4="Education",Data!AU1215,IF(Transport!$H$4="Mixed-use Building",AF1218,Data!AD1215)))</f>
        <v>0.02</v>
      </c>
      <c r="N1214">
        <f>IF(Transport!$H$4="Multi-unit Residential",Data!N1215,IF(Transport!$H$4="Education",Data!AV1215,IF(Transport!$H$4="Mixed-use Building",AG1218,Data!AE1215)))</f>
        <v>3.8180034767342699</v>
      </c>
      <c r="O1214">
        <f>IF(Transport!$H$4="Multi-unit Residential",Data!O1215,IF(Transport!$H$4="Education",Data!AW1215,IF(Transport!$H$4="Mixed-use Building",AH1218,Data!AF1215)))</f>
        <v>175.0219061</v>
      </c>
      <c r="P1214">
        <f>IF(Transport!$H$4="Multi-unit Residential",Data!P1215,IF(Transport!$H$4="Education",Data!AX1215,IF(Transport!$H$4="Mixed-use Building",AI1218,Data!AG1215)))</f>
        <v>-39.905775249999998</v>
      </c>
    </row>
    <row r="1215" spans="1:16" x14ac:dyDescent="0.55000000000000004">
      <c r="A1215">
        <f>IF(Transport!$H$4="Multi-unit Residential",Data!A1216,IF(Transport!$H$4="Education",Data!AI1216,IF(Transport!$H$4="Mixed-use Building",T1219,Data!R1216)))</f>
        <v>223800</v>
      </c>
      <c r="B1215" t="str">
        <f>IF(Transport!$H$4="Multi-unit Residential",Data!B1216,IF(Transport!$H$4="Education",Data!AJ1216,IF(Transport!$H$4="Mixed-use Building",U1219,Data!S1216)))</f>
        <v>Castlecliff East</v>
      </c>
      <c r="C1215" t="str">
        <f>IF(Transport!$H$4="Multi-unit Residential",Data!C1216,IF(Transport!$H$4="Education",Data!AK1216,IF(Transport!$H$4="Mixed-use Building",V1219,Data!T1216)))</f>
        <v>New Zealand</v>
      </c>
      <c r="D1215">
        <f>IF(Transport!$H$4="Multi-unit Residential",Data!D1216,IF(Transport!$H$4="Education",Data!AL1216,IF(Transport!$H$4="Mixed-use Building",W1219,Data!U1216)))</f>
        <v>0</v>
      </c>
      <c r="E1215">
        <f>IF(Transport!$H$4="Multi-unit Residential",Data!E1216,IF(Transport!$H$4="Education",Data!AM1216,IF(Transport!$H$4="Mixed-use Building",X1219,Data!V1216)))</f>
        <v>0</v>
      </c>
      <c r="F1215">
        <f>IF(Transport!$H$4="Multi-unit Residential",Data!F1216,IF(Transport!$H$4="Education",Data!AN1216,IF(Transport!$H$4="Mixed-use Building",Y1219,Data!W1216)))</f>
        <v>0</v>
      </c>
      <c r="G1215">
        <f>IF(Transport!$H$4="Multi-unit Residential",Data!G1216,IF(Transport!$H$4="Education",Data!AO1216,IF(Transport!$H$4="Mixed-use Building",Z1219,Data!X1216)))</f>
        <v>0</v>
      </c>
      <c r="H1215">
        <f>IF(Transport!$H$4="Multi-unit Residential",Data!H1216,IF(Transport!$H$4="Education",Data!AP1216,IF(Transport!$H$4="Mixed-use Building",AA1219,Data!Y1216)))</f>
        <v>1</v>
      </c>
      <c r="I1215">
        <f>IF(Transport!$H$4="Multi-unit Residential",Data!I1216,IF(Transport!$H$4="Education",Data!AQ1216,IF(Transport!$H$4="Mixed-use Building",AB1219,Data!Z1216)))</f>
        <v>0</v>
      </c>
      <c r="J1215">
        <f>IF(Transport!$H$4="Multi-unit Residential",Data!J1216,IF(Transport!$H$4="Education",Data!AR1216,IF(Transport!$H$4="Mixed-use Building",AC1219,Data!AA1216)))</f>
        <v>0</v>
      </c>
      <c r="K1215">
        <f>IF(Transport!$H$4="Multi-unit Residential",Data!K1216,IF(Transport!$H$4="Education",Data!AS1216,IF(Transport!$H$4="Mixed-use Building",AD1219,Data!AB1216)))</f>
        <v>0</v>
      </c>
      <c r="L1215">
        <f>IF(Transport!$H$4="Multi-unit Residential",Data!L1216,IF(Transport!$H$4="Education",Data!AT1216,IF(Transport!$H$4="Mixed-use Building",AE1219,Data!AC1216)))</f>
        <v>0</v>
      </c>
      <c r="M1215">
        <f>IF(Transport!$H$4="Multi-unit Residential",Data!M1216,IF(Transport!$H$4="Education",Data!AU1216,IF(Transport!$H$4="Mixed-use Building",AF1219,Data!AD1216)))</f>
        <v>0.02</v>
      </c>
      <c r="N1215">
        <f>IF(Transport!$H$4="Multi-unit Residential",Data!N1216,IF(Transport!$H$4="Education",Data!AV1216,IF(Transport!$H$4="Mixed-use Building",AG1219,Data!AE1216)))</f>
        <v>3.7241242609263301</v>
      </c>
      <c r="O1215">
        <f>IF(Transport!$H$4="Multi-unit Residential",Data!O1216,IF(Transport!$H$4="Education",Data!AW1216,IF(Transport!$H$4="Mixed-use Building",AH1219,Data!AF1216)))</f>
        <v>174.9926916</v>
      </c>
      <c r="P1215">
        <f>IF(Transport!$H$4="Multi-unit Residential",Data!P1216,IF(Transport!$H$4="Education",Data!AX1216,IF(Transport!$H$4="Mixed-use Building",AI1219,Data!AG1216)))</f>
        <v>-39.936530599999998</v>
      </c>
    </row>
    <row r="1216" spans="1:16" x14ac:dyDescent="0.55000000000000004">
      <c r="A1216">
        <f>IF(Transport!$H$4="Multi-unit Residential",Data!A1217,IF(Transport!$H$4="Education",Data!AI1217,IF(Transport!$H$4="Mixed-use Building",T1220,Data!R1217)))</f>
        <v>223900</v>
      </c>
      <c r="B1216" t="str">
        <f>IF(Transport!$H$4="Multi-unit Residential",Data!B1217,IF(Transport!$H$4="Education",Data!AJ1217,IF(Transport!$H$4="Mixed-use Building",U1220,Data!S1217)))</f>
        <v>Springvale North</v>
      </c>
      <c r="C1216" t="str">
        <f>IF(Transport!$H$4="Multi-unit Residential",Data!C1217,IF(Transport!$H$4="Education",Data!AK1217,IF(Transport!$H$4="Mixed-use Building",V1220,Data!T1217)))</f>
        <v>New Zealand</v>
      </c>
      <c r="D1216" t="str">
        <f>IF(Transport!$H$4="Multi-unit Residential",Data!D1217,IF(Transport!$H$4="Education",Data!AL1217,IF(Transport!$H$4="Mixed-use Building",W1220,Data!U1217)))</f>
        <v>?</v>
      </c>
      <c r="E1216" t="str">
        <f>IF(Transport!$H$4="Multi-unit Residential",Data!E1217,IF(Transport!$H$4="Education",Data!AM1217,IF(Transport!$H$4="Mixed-use Building",X1220,Data!V1217)))</f>
        <v>?</v>
      </c>
      <c r="F1216" t="str">
        <f>IF(Transport!$H$4="Multi-unit Residential",Data!F1217,IF(Transport!$H$4="Education",Data!AN1217,IF(Transport!$H$4="Mixed-use Building",Y1220,Data!W1217)))</f>
        <v>?</v>
      </c>
      <c r="G1216">
        <f>IF(Transport!$H$4="Multi-unit Residential",Data!G1217,IF(Transport!$H$4="Education",Data!AO1217,IF(Transport!$H$4="Mixed-use Building",Z1220,Data!X1217)))</f>
        <v>0</v>
      </c>
      <c r="H1216" t="str">
        <f>IF(Transport!$H$4="Multi-unit Residential",Data!H1217,IF(Transport!$H$4="Education",Data!AP1217,IF(Transport!$H$4="Mixed-use Building",AA1220,Data!Y1217)))</f>
        <v>?</v>
      </c>
      <c r="I1216" t="str">
        <f>IF(Transport!$H$4="Multi-unit Residential",Data!I1217,IF(Transport!$H$4="Education",Data!AQ1217,IF(Transport!$H$4="Mixed-use Building",AB1220,Data!Z1217)))</f>
        <v>?</v>
      </c>
      <c r="J1216">
        <f>IF(Transport!$H$4="Multi-unit Residential",Data!J1217,IF(Transport!$H$4="Education",Data!AR1217,IF(Transport!$H$4="Mixed-use Building",AC1220,Data!AA1217)))</f>
        <v>0</v>
      </c>
      <c r="K1216" t="str">
        <f>IF(Transport!$H$4="Multi-unit Residential",Data!K1217,IF(Transport!$H$4="Education",Data!AS1217,IF(Transport!$H$4="Mixed-use Building",AD1220,Data!AB1217)))</f>
        <v>?</v>
      </c>
      <c r="L1216" t="str">
        <f>IF(Transport!$H$4="Multi-unit Residential",Data!L1217,IF(Transport!$H$4="Education",Data!AT1217,IF(Transport!$H$4="Mixed-use Building",AE1220,Data!AC1217)))</f>
        <v>?</v>
      </c>
      <c r="M1216">
        <f>IF(Transport!$H$4="Multi-unit Residential",Data!M1217,IF(Transport!$H$4="Education",Data!AU1217,IF(Transport!$H$4="Mixed-use Building",AF1220,Data!AD1217)))</f>
        <v>0.02</v>
      </c>
      <c r="N1216" t="str">
        <f>IF(Transport!$H$4="Multi-unit Residential",Data!N1217,IF(Transport!$H$4="Education",Data!AV1217,IF(Transport!$H$4="Mixed-use Building",AG1220,Data!AE1217)))</f>
        <v>?</v>
      </c>
      <c r="O1216">
        <f>IF(Transport!$H$4="Multi-unit Residential",Data!O1217,IF(Transport!$H$4="Education",Data!AW1217,IF(Transport!$H$4="Mixed-use Building",AH1220,Data!AF1217)))</f>
        <v>175.0167745</v>
      </c>
      <c r="P1216">
        <f>IF(Transport!$H$4="Multi-unit Residential",Data!P1217,IF(Transport!$H$4="Education",Data!AX1217,IF(Transport!$H$4="Mixed-use Building",AI1220,Data!AG1217)))</f>
        <v>-39.920961320000004</v>
      </c>
    </row>
    <row r="1217" spans="1:16" x14ac:dyDescent="0.55000000000000004">
      <c r="A1217">
        <f>IF(Transport!$H$4="Multi-unit Residential",Data!A1218,IF(Transport!$H$4="Education",Data!AI1218,IF(Transport!$H$4="Mixed-use Building",T1221,Data!R1218)))</f>
        <v>224000</v>
      </c>
      <c r="B1217" t="str">
        <f>IF(Transport!$H$4="Multi-unit Residential",Data!B1218,IF(Transport!$H$4="Education",Data!AJ1218,IF(Transport!$H$4="Mixed-use Building",U1221,Data!S1218)))</f>
        <v>Lower Aramoho</v>
      </c>
      <c r="C1217" t="str">
        <f>IF(Transport!$H$4="Multi-unit Residential",Data!C1218,IF(Transport!$H$4="Education",Data!AK1218,IF(Transport!$H$4="Mixed-use Building",V1221,Data!T1218)))</f>
        <v>New Zealand</v>
      </c>
      <c r="D1217">
        <f>IF(Transport!$H$4="Multi-unit Residential",Data!D1218,IF(Transport!$H$4="Education",Data!AL1218,IF(Transport!$H$4="Mixed-use Building",W1221,Data!U1218)))</f>
        <v>0</v>
      </c>
      <c r="E1217">
        <f>IF(Transport!$H$4="Multi-unit Residential",Data!E1218,IF(Transport!$H$4="Education",Data!AM1218,IF(Transport!$H$4="Mixed-use Building",X1221,Data!V1218)))</f>
        <v>0</v>
      </c>
      <c r="F1217">
        <f>IF(Transport!$H$4="Multi-unit Residential",Data!F1218,IF(Transport!$H$4="Education",Data!AN1218,IF(Transport!$H$4="Mixed-use Building",Y1221,Data!W1218)))</f>
        <v>0</v>
      </c>
      <c r="G1217">
        <f>IF(Transport!$H$4="Multi-unit Residential",Data!G1218,IF(Transport!$H$4="Education",Data!AO1218,IF(Transport!$H$4="Mixed-use Building",Z1221,Data!X1218)))</f>
        <v>0</v>
      </c>
      <c r="H1217">
        <f>IF(Transport!$H$4="Multi-unit Residential",Data!H1218,IF(Transport!$H$4="Education",Data!AP1218,IF(Transport!$H$4="Mixed-use Building",AA1221,Data!Y1218)))</f>
        <v>0.96</v>
      </c>
      <c r="I1217">
        <f>IF(Transport!$H$4="Multi-unit Residential",Data!I1218,IF(Transport!$H$4="Education",Data!AQ1218,IF(Transport!$H$4="Mixed-use Building",AB1221,Data!Z1218)))</f>
        <v>0</v>
      </c>
      <c r="J1217">
        <f>IF(Transport!$H$4="Multi-unit Residential",Data!J1218,IF(Transport!$H$4="Education",Data!AR1218,IF(Transport!$H$4="Mixed-use Building",AC1221,Data!AA1218)))</f>
        <v>0</v>
      </c>
      <c r="K1217">
        <f>IF(Transport!$H$4="Multi-unit Residential",Data!K1218,IF(Transport!$H$4="Education",Data!AS1218,IF(Transport!$H$4="Mixed-use Building",AD1221,Data!AB1218)))</f>
        <v>0</v>
      </c>
      <c r="L1217">
        <f>IF(Transport!$H$4="Multi-unit Residential",Data!L1218,IF(Transport!$H$4="Education",Data!AT1218,IF(Transport!$H$4="Mixed-use Building",AE1221,Data!AC1218)))</f>
        <v>0.04</v>
      </c>
      <c r="M1217">
        <f>IF(Transport!$H$4="Multi-unit Residential",Data!M1218,IF(Transport!$H$4="Education",Data!AU1218,IF(Transport!$H$4="Mixed-use Building",AF1221,Data!AD1218)))</f>
        <v>0.02</v>
      </c>
      <c r="N1217">
        <f>IF(Transport!$H$4="Multi-unit Residential",Data!N1218,IF(Transport!$H$4="Education",Data!AV1218,IF(Transport!$H$4="Mixed-use Building",AG1221,Data!AE1218)))</f>
        <v>3.4283400604987402</v>
      </c>
      <c r="O1217">
        <f>IF(Transport!$H$4="Multi-unit Residential",Data!O1218,IF(Transport!$H$4="Education",Data!AW1218,IF(Transport!$H$4="Mixed-use Building",AH1221,Data!AF1218)))</f>
        <v>175.05309599999899</v>
      </c>
      <c r="P1217">
        <f>IF(Transport!$H$4="Multi-unit Residential",Data!P1218,IF(Transport!$H$4="Education",Data!AX1218,IF(Transport!$H$4="Mixed-use Building",AI1221,Data!AG1218)))</f>
        <v>-39.904519239999999</v>
      </c>
    </row>
    <row r="1218" spans="1:16" x14ac:dyDescent="0.55000000000000004">
      <c r="A1218">
        <f>IF(Transport!$H$4="Multi-unit Residential",Data!A1219,IF(Transport!$H$4="Education",Data!AI1219,IF(Transport!$H$4="Mixed-use Building",T1222,Data!R1219)))</f>
        <v>224100</v>
      </c>
      <c r="B1218" t="str">
        <f>IF(Transport!$H$4="Multi-unit Residential",Data!B1219,IF(Transport!$H$4="Education",Data!AJ1219,IF(Transport!$H$4="Mixed-use Building",U1222,Data!S1219)))</f>
        <v>St Johns Hill East</v>
      </c>
      <c r="C1218" t="str">
        <f>IF(Transport!$H$4="Multi-unit Residential",Data!C1219,IF(Transport!$H$4="Education",Data!AK1219,IF(Transport!$H$4="Mixed-use Building",V1222,Data!T1219)))</f>
        <v>New Zealand</v>
      </c>
      <c r="D1218">
        <f>IF(Transport!$H$4="Multi-unit Residential",Data!D1219,IF(Transport!$H$4="Education",Data!AL1219,IF(Transport!$H$4="Mixed-use Building",W1222,Data!U1219)))</f>
        <v>0</v>
      </c>
      <c r="E1218">
        <f>IF(Transport!$H$4="Multi-unit Residential",Data!E1219,IF(Transport!$H$4="Education",Data!AM1219,IF(Transport!$H$4="Mixed-use Building",X1222,Data!V1219)))</f>
        <v>0</v>
      </c>
      <c r="F1218">
        <f>IF(Transport!$H$4="Multi-unit Residential",Data!F1219,IF(Transport!$H$4="Education",Data!AN1219,IF(Transport!$H$4="Mixed-use Building",Y1222,Data!W1219)))</f>
        <v>0</v>
      </c>
      <c r="G1218">
        <f>IF(Transport!$H$4="Multi-unit Residential",Data!G1219,IF(Transport!$H$4="Education",Data!AO1219,IF(Transport!$H$4="Mixed-use Building",Z1222,Data!X1219)))</f>
        <v>0</v>
      </c>
      <c r="H1218">
        <f>IF(Transport!$H$4="Multi-unit Residential",Data!H1219,IF(Transport!$H$4="Education",Data!AP1219,IF(Transport!$H$4="Mixed-use Building",AA1222,Data!Y1219)))</f>
        <v>1</v>
      </c>
      <c r="I1218">
        <f>IF(Transport!$H$4="Multi-unit Residential",Data!I1219,IF(Transport!$H$4="Education",Data!AQ1219,IF(Transport!$H$4="Mixed-use Building",AB1222,Data!Z1219)))</f>
        <v>0</v>
      </c>
      <c r="J1218">
        <f>IF(Transport!$H$4="Multi-unit Residential",Data!J1219,IF(Transport!$H$4="Education",Data!AR1219,IF(Transport!$H$4="Mixed-use Building",AC1222,Data!AA1219)))</f>
        <v>0</v>
      </c>
      <c r="K1218">
        <f>IF(Transport!$H$4="Multi-unit Residential",Data!K1219,IF(Transport!$H$4="Education",Data!AS1219,IF(Transport!$H$4="Mixed-use Building",AD1222,Data!AB1219)))</f>
        <v>0</v>
      </c>
      <c r="L1218">
        <f>IF(Transport!$H$4="Multi-unit Residential",Data!L1219,IF(Transport!$H$4="Education",Data!AT1219,IF(Transport!$H$4="Mixed-use Building",AE1222,Data!AC1219)))</f>
        <v>0</v>
      </c>
      <c r="M1218">
        <f>IF(Transport!$H$4="Multi-unit Residential",Data!M1219,IF(Transport!$H$4="Education",Data!AU1219,IF(Transport!$H$4="Mixed-use Building",AF1222,Data!AD1219)))</f>
        <v>0.02</v>
      </c>
      <c r="N1218">
        <f>IF(Transport!$H$4="Multi-unit Residential",Data!N1219,IF(Transport!$H$4="Education",Data!AV1219,IF(Transport!$H$4="Mixed-use Building",AG1222,Data!AE1219)))</f>
        <v>2.5533383100045501</v>
      </c>
      <c r="O1218">
        <f>IF(Transport!$H$4="Multi-unit Residential",Data!O1219,IF(Transport!$H$4="Education",Data!AW1219,IF(Transport!$H$4="Mixed-use Building",AH1222,Data!AF1219)))</f>
        <v>175.03958319999899</v>
      </c>
      <c r="P1218">
        <f>IF(Transport!$H$4="Multi-unit Residential",Data!P1219,IF(Transport!$H$4="Education",Data!AX1219,IF(Transport!$H$4="Mixed-use Building",AI1222,Data!AG1219)))</f>
        <v>-39.913097759999999</v>
      </c>
    </row>
    <row r="1219" spans="1:16" x14ac:dyDescent="0.55000000000000004">
      <c r="A1219">
        <f>IF(Transport!$H$4="Multi-unit Residential",Data!A1220,IF(Transport!$H$4="Education",Data!AI1220,IF(Transport!$H$4="Mixed-use Building",T1223,Data!R1220)))</f>
        <v>224200</v>
      </c>
      <c r="B1219" t="str">
        <f>IF(Transport!$H$4="Multi-unit Residential",Data!B1220,IF(Transport!$H$4="Education",Data!AJ1220,IF(Transport!$H$4="Mixed-use Building",U1223,Data!S1220)))</f>
        <v>St Johns Hill West</v>
      </c>
      <c r="C1219" t="str">
        <f>IF(Transport!$H$4="Multi-unit Residential",Data!C1220,IF(Transport!$H$4="Education",Data!AK1220,IF(Transport!$H$4="Mixed-use Building",V1223,Data!T1220)))</f>
        <v>New Zealand</v>
      </c>
      <c r="D1219">
        <f>IF(Transport!$H$4="Multi-unit Residential",Data!D1220,IF(Transport!$H$4="Education",Data!AL1220,IF(Transport!$H$4="Mixed-use Building",W1223,Data!U1220)))</f>
        <v>0</v>
      </c>
      <c r="E1219">
        <f>IF(Transport!$H$4="Multi-unit Residential",Data!E1220,IF(Transport!$H$4="Education",Data!AM1220,IF(Transport!$H$4="Mixed-use Building",X1223,Data!V1220)))</f>
        <v>0</v>
      </c>
      <c r="F1219">
        <f>IF(Transport!$H$4="Multi-unit Residential",Data!F1220,IF(Transport!$H$4="Education",Data!AN1220,IF(Transport!$H$4="Mixed-use Building",Y1223,Data!W1220)))</f>
        <v>0</v>
      </c>
      <c r="G1219">
        <f>IF(Transport!$H$4="Multi-unit Residential",Data!G1220,IF(Transport!$H$4="Education",Data!AO1220,IF(Transport!$H$4="Mixed-use Building",Z1223,Data!X1220)))</f>
        <v>0</v>
      </c>
      <c r="H1219">
        <f>IF(Transport!$H$4="Multi-unit Residential",Data!H1220,IF(Transport!$H$4="Education",Data!AP1220,IF(Transport!$H$4="Mixed-use Building",AA1223,Data!Y1220)))</f>
        <v>0.89</v>
      </c>
      <c r="I1219">
        <f>IF(Transport!$H$4="Multi-unit Residential",Data!I1220,IF(Transport!$H$4="Education",Data!AQ1220,IF(Transport!$H$4="Mixed-use Building",AB1223,Data!Z1220)))</f>
        <v>0</v>
      </c>
      <c r="J1219">
        <f>IF(Transport!$H$4="Multi-unit Residential",Data!J1220,IF(Transport!$H$4="Education",Data!AR1220,IF(Transport!$H$4="Mixed-use Building",AC1223,Data!AA1220)))</f>
        <v>0</v>
      </c>
      <c r="K1219">
        <f>IF(Transport!$H$4="Multi-unit Residential",Data!K1220,IF(Transport!$H$4="Education",Data!AS1220,IF(Transport!$H$4="Mixed-use Building",AD1223,Data!AB1220)))</f>
        <v>0</v>
      </c>
      <c r="L1219">
        <f>IF(Transport!$H$4="Multi-unit Residential",Data!L1220,IF(Transport!$H$4="Education",Data!AT1220,IF(Transport!$H$4="Mixed-use Building",AE1223,Data!AC1220)))</f>
        <v>0.11</v>
      </c>
      <c r="M1219">
        <f>IF(Transport!$H$4="Multi-unit Residential",Data!M1220,IF(Transport!$H$4="Education",Data!AU1220,IF(Transport!$H$4="Mixed-use Building",AF1223,Data!AD1220)))</f>
        <v>0.02</v>
      </c>
      <c r="N1219">
        <f>IF(Transport!$H$4="Multi-unit Residential",Data!N1220,IF(Transport!$H$4="Education",Data!AV1220,IF(Transport!$H$4="Mixed-use Building",AG1223,Data!AE1220)))</f>
        <v>2.3838249516059502</v>
      </c>
      <c r="O1219">
        <f>IF(Transport!$H$4="Multi-unit Residential",Data!O1220,IF(Transport!$H$4="Education",Data!AW1220,IF(Transport!$H$4="Mixed-use Building",AH1223,Data!AF1220)))</f>
        <v>175.030642</v>
      </c>
      <c r="P1219">
        <f>IF(Transport!$H$4="Multi-unit Residential",Data!P1220,IF(Transport!$H$4="Education",Data!AX1220,IF(Transport!$H$4="Mixed-use Building",AI1223,Data!AG1220)))</f>
        <v>-39.92023434</v>
      </c>
    </row>
    <row r="1220" spans="1:16" x14ac:dyDescent="0.55000000000000004">
      <c r="A1220">
        <f>IF(Transport!$H$4="Multi-unit Residential",Data!A1221,IF(Transport!$H$4="Education",Data!AI1221,IF(Transport!$H$4="Mixed-use Building",T1224,Data!R1221)))</f>
        <v>224300</v>
      </c>
      <c r="B1220" t="str">
        <f>IF(Transport!$H$4="Multi-unit Residential",Data!B1221,IF(Transport!$H$4="Education",Data!AJ1221,IF(Transport!$H$4="Mixed-use Building",U1224,Data!S1221)))</f>
        <v>Titoki</v>
      </c>
      <c r="C1220" t="str">
        <f>IF(Transport!$H$4="Multi-unit Residential",Data!C1221,IF(Transport!$H$4="Education",Data!AK1221,IF(Transport!$H$4="Mixed-use Building",V1224,Data!T1221)))</f>
        <v>New Zealand</v>
      </c>
      <c r="D1220">
        <f>IF(Transport!$H$4="Multi-unit Residential",Data!D1221,IF(Transport!$H$4="Education",Data!AL1221,IF(Transport!$H$4="Mixed-use Building",W1224,Data!U1221)))</f>
        <v>0</v>
      </c>
      <c r="E1220">
        <f>IF(Transport!$H$4="Multi-unit Residential",Data!E1221,IF(Transport!$H$4="Education",Data!AM1221,IF(Transport!$H$4="Mixed-use Building",X1224,Data!V1221)))</f>
        <v>0</v>
      </c>
      <c r="F1220">
        <f>IF(Transport!$H$4="Multi-unit Residential",Data!F1221,IF(Transport!$H$4="Education",Data!AN1221,IF(Transport!$H$4="Mixed-use Building",Y1224,Data!W1221)))</f>
        <v>0</v>
      </c>
      <c r="G1220">
        <f>IF(Transport!$H$4="Multi-unit Residential",Data!G1221,IF(Transport!$H$4="Education",Data!AO1221,IF(Transport!$H$4="Mixed-use Building",Z1224,Data!X1221)))</f>
        <v>0</v>
      </c>
      <c r="H1220">
        <f>IF(Transport!$H$4="Multi-unit Residential",Data!H1221,IF(Transport!$H$4="Education",Data!AP1221,IF(Transport!$H$4="Mixed-use Building",AA1224,Data!Y1221)))</f>
        <v>1</v>
      </c>
      <c r="I1220">
        <f>IF(Transport!$H$4="Multi-unit Residential",Data!I1221,IF(Transport!$H$4="Education",Data!AQ1221,IF(Transport!$H$4="Mixed-use Building",AB1224,Data!Z1221)))</f>
        <v>0</v>
      </c>
      <c r="J1220">
        <f>IF(Transport!$H$4="Multi-unit Residential",Data!J1221,IF(Transport!$H$4="Education",Data!AR1221,IF(Transport!$H$4="Mixed-use Building",AC1224,Data!AA1221)))</f>
        <v>0</v>
      </c>
      <c r="K1220">
        <f>IF(Transport!$H$4="Multi-unit Residential",Data!K1221,IF(Transport!$H$4="Education",Data!AS1221,IF(Transport!$H$4="Mixed-use Building",AD1224,Data!AB1221)))</f>
        <v>0</v>
      </c>
      <c r="L1220">
        <f>IF(Transport!$H$4="Multi-unit Residential",Data!L1221,IF(Transport!$H$4="Education",Data!AT1221,IF(Transport!$H$4="Mixed-use Building",AE1224,Data!AC1221)))</f>
        <v>0</v>
      </c>
      <c r="M1220">
        <f>IF(Transport!$H$4="Multi-unit Residential",Data!M1221,IF(Transport!$H$4="Education",Data!AU1221,IF(Transport!$H$4="Mixed-use Building",AF1224,Data!AD1221)))</f>
        <v>0.02</v>
      </c>
      <c r="N1220">
        <f>IF(Transport!$H$4="Multi-unit Residential",Data!N1221,IF(Transport!$H$4="Education",Data!AV1221,IF(Transport!$H$4="Mixed-use Building",AG1224,Data!AE1221)))</f>
        <v>4.4573086032524696</v>
      </c>
      <c r="O1220">
        <f>IF(Transport!$H$4="Multi-unit Residential",Data!O1221,IF(Transport!$H$4="Education",Data!AW1221,IF(Transport!$H$4="Mixed-use Building",AH1224,Data!AF1221)))</f>
        <v>175.00898230000001</v>
      </c>
      <c r="P1220">
        <f>IF(Transport!$H$4="Multi-unit Residential",Data!P1221,IF(Transport!$H$4="Education",Data!AX1221,IF(Transport!$H$4="Mixed-use Building",AI1224,Data!AG1221)))</f>
        <v>-39.937447740000003</v>
      </c>
    </row>
    <row r="1221" spans="1:16" x14ac:dyDescent="0.55000000000000004">
      <c r="A1221">
        <f>IF(Transport!$H$4="Multi-unit Residential",Data!A1222,IF(Transport!$H$4="Education",Data!AI1222,IF(Transport!$H$4="Mixed-use Building",T1225,Data!R1222)))</f>
        <v>224400</v>
      </c>
      <c r="B1221" t="str">
        <f>IF(Transport!$H$4="Multi-unit Residential",Data!B1222,IF(Transport!$H$4="Education",Data!AJ1222,IF(Transport!$H$4="Mixed-use Building",U1225,Data!S1222)))</f>
        <v>Springvale West</v>
      </c>
      <c r="C1221" t="str">
        <f>IF(Transport!$H$4="Multi-unit Residential",Data!C1222,IF(Transport!$H$4="Education",Data!AK1222,IF(Transport!$H$4="Mixed-use Building",V1225,Data!T1222)))</f>
        <v>New Zealand</v>
      </c>
      <c r="D1221">
        <f>IF(Transport!$H$4="Multi-unit Residential",Data!D1222,IF(Transport!$H$4="Education",Data!AL1222,IF(Transport!$H$4="Mixed-use Building",W1225,Data!U1222)))</f>
        <v>0</v>
      </c>
      <c r="E1221">
        <f>IF(Transport!$H$4="Multi-unit Residential",Data!E1222,IF(Transport!$H$4="Education",Data!AM1222,IF(Transport!$H$4="Mixed-use Building",X1225,Data!V1222)))</f>
        <v>0</v>
      </c>
      <c r="F1221">
        <f>IF(Transport!$H$4="Multi-unit Residential",Data!F1222,IF(Transport!$H$4="Education",Data!AN1222,IF(Transport!$H$4="Mixed-use Building",Y1225,Data!W1222)))</f>
        <v>0</v>
      </c>
      <c r="G1221">
        <f>IF(Transport!$H$4="Multi-unit Residential",Data!G1222,IF(Transport!$H$4="Education",Data!AO1222,IF(Transport!$H$4="Mixed-use Building",Z1225,Data!X1222)))</f>
        <v>0</v>
      </c>
      <c r="H1221">
        <f>IF(Transport!$H$4="Multi-unit Residential",Data!H1222,IF(Transport!$H$4="Education",Data!AP1222,IF(Transport!$H$4="Mixed-use Building",AA1225,Data!Y1222)))</f>
        <v>1</v>
      </c>
      <c r="I1221">
        <f>IF(Transport!$H$4="Multi-unit Residential",Data!I1222,IF(Transport!$H$4="Education",Data!AQ1222,IF(Transport!$H$4="Mixed-use Building",AB1225,Data!Z1222)))</f>
        <v>0</v>
      </c>
      <c r="J1221">
        <f>IF(Transport!$H$4="Multi-unit Residential",Data!J1222,IF(Transport!$H$4="Education",Data!AR1222,IF(Transport!$H$4="Mixed-use Building",AC1225,Data!AA1222)))</f>
        <v>0</v>
      </c>
      <c r="K1221">
        <f>IF(Transport!$H$4="Multi-unit Residential",Data!K1222,IF(Transport!$H$4="Education",Data!AS1222,IF(Transport!$H$4="Mixed-use Building",AD1225,Data!AB1222)))</f>
        <v>0</v>
      </c>
      <c r="L1221">
        <f>IF(Transport!$H$4="Multi-unit Residential",Data!L1222,IF(Transport!$H$4="Education",Data!AT1222,IF(Transport!$H$4="Mixed-use Building",AE1225,Data!AC1222)))</f>
        <v>0</v>
      </c>
      <c r="M1221">
        <f>IF(Transport!$H$4="Multi-unit Residential",Data!M1222,IF(Transport!$H$4="Education",Data!AU1222,IF(Transport!$H$4="Mixed-use Building",AF1225,Data!AD1222)))</f>
        <v>0.02</v>
      </c>
      <c r="N1221">
        <f>IF(Transport!$H$4="Multi-unit Residential",Data!N1222,IF(Transport!$H$4="Education",Data!AV1222,IF(Transport!$H$4="Mixed-use Building",AG1225,Data!AE1222)))</f>
        <v>4.5623300762019001</v>
      </c>
      <c r="O1221">
        <f>IF(Transport!$H$4="Multi-unit Residential",Data!O1222,IF(Transport!$H$4="Education",Data!AW1222,IF(Transport!$H$4="Mixed-use Building",AH1225,Data!AF1222)))</f>
        <v>175.01753640000001</v>
      </c>
      <c r="P1221">
        <f>IF(Transport!$H$4="Multi-unit Residential",Data!P1222,IF(Transport!$H$4="Education",Data!AX1222,IF(Transport!$H$4="Mixed-use Building",AI1225,Data!AG1222)))</f>
        <v>-39.929481420000002</v>
      </c>
    </row>
    <row r="1222" spans="1:16" x14ac:dyDescent="0.55000000000000004">
      <c r="A1222">
        <f>IF(Transport!$H$4="Multi-unit Residential",Data!A1223,IF(Transport!$H$4="Education",Data!AI1223,IF(Transport!$H$4="Mixed-use Building",T1226,Data!R1223)))</f>
        <v>224500</v>
      </c>
      <c r="B1222" t="str">
        <f>IF(Transport!$H$4="Multi-unit Residential",Data!B1223,IF(Transport!$H$4="Education",Data!AJ1223,IF(Transport!$H$4="Mixed-use Building",U1226,Data!S1223)))</f>
        <v>Springvale East</v>
      </c>
      <c r="C1222" t="str">
        <f>IF(Transport!$H$4="Multi-unit Residential",Data!C1223,IF(Transport!$H$4="Education",Data!AK1223,IF(Transport!$H$4="Mixed-use Building",V1226,Data!T1223)))</f>
        <v>New Zealand</v>
      </c>
      <c r="D1222" t="str">
        <f>IF(Transport!$H$4="Multi-unit Residential",Data!D1223,IF(Transport!$H$4="Education",Data!AL1223,IF(Transport!$H$4="Mixed-use Building",W1226,Data!U1223)))</f>
        <v>?</v>
      </c>
      <c r="E1222" t="str">
        <f>IF(Transport!$H$4="Multi-unit Residential",Data!E1223,IF(Transport!$H$4="Education",Data!AM1223,IF(Transport!$H$4="Mixed-use Building",X1226,Data!V1223)))</f>
        <v>?</v>
      </c>
      <c r="F1222" t="str">
        <f>IF(Transport!$H$4="Multi-unit Residential",Data!F1223,IF(Transport!$H$4="Education",Data!AN1223,IF(Transport!$H$4="Mixed-use Building",Y1226,Data!W1223)))</f>
        <v>?</v>
      </c>
      <c r="G1222">
        <f>IF(Transport!$H$4="Multi-unit Residential",Data!G1223,IF(Transport!$H$4="Education",Data!AO1223,IF(Transport!$H$4="Mixed-use Building",Z1226,Data!X1223)))</f>
        <v>0</v>
      </c>
      <c r="H1222" t="str">
        <f>IF(Transport!$H$4="Multi-unit Residential",Data!H1223,IF(Transport!$H$4="Education",Data!AP1223,IF(Transport!$H$4="Mixed-use Building",AA1226,Data!Y1223)))</f>
        <v>?</v>
      </c>
      <c r="I1222" t="str">
        <f>IF(Transport!$H$4="Multi-unit Residential",Data!I1223,IF(Transport!$H$4="Education",Data!AQ1223,IF(Transport!$H$4="Mixed-use Building",AB1226,Data!Z1223)))</f>
        <v>?</v>
      </c>
      <c r="J1222">
        <f>IF(Transport!$H$4="Multi-unit Residential",Data!J1223,IF(Transport!$H$4="Education",Data!AR1223,IF(Transport!$H$4="Mixed-use Building",AC1226,Data!AA1223)))</f>
        <v>0</v>
      </c>
      <c r="K1222" t="str">
        <f>IF(Transport!$H$4="Multi-unit Residential",Data!K1223,IF(Transport!$H$4="Education",Data!AS1223,IF(Transport!$H$4="Mixed-use Building",AD1226,Data!AB1223)))</f>
        <v>?</v>
      </c>
      <c r="L1222" t="str">
        <f>IF(Transport!$H$4="Multi-unit Residential",Data!L1223,IF(Transport!$H$4="Education",Data!AT1223,IF(Transport!$H$4="Mixed-use Building",AE1226,Data!AC1223)))</f>
        <v>?</v>
      </c>
      <c r="M1222">
        <f>IF(Transport!$H$4="Multi-unit Residential",Data!M1223,IF(Transport!$H$4="Education",Data!AU1223,IF(Transport!$H$4="Mixed-use Building",AF1226,Data!AD1223)))</f>
        <v>0.02</v>
      </c>
      <c r="N1222" t="str">
        <f>IF(Transport!$H$4="Multi-unit Residential",Data!N1223,IF(Transport!$H$4="Education",Data!AV1223,IF(Transport!$H$4="Mixed-use Building",AG1226,Data!AE1223)))</f>
        <v>?</v>
      </c>
      <c r="O1222">
        <f>IF(Transport!$H$4="Multi-unit Residential",Data!O1223,IF(Transport!$H$4="Education",Data!AW1223,IF(Transport!$H$4="Mixed-use Building",AH1226,Data!AF1223)))</f>
        <v>175.02322509999999</v>
      </c>
      <c r="P1222">
        <f>IF(Transport!$H$4="Multi-unit Residential",Data!P1223,IF(Transport!$H$4="Education",Data!AX1223,IF(Transport!$H$4="Mixed-use Building",AI1226,Data!AG1223)))</f>
        <v>-39.925577060000002</v>
      </c>
    </row>
    <row r="1223" spans="1:16" x14ac:dyDescent="0.55000000000000004">
      <c r="A1223">
        <f>IF(Transport!$H$4="Multi-unit Residential",Data!A1224,IF(Transport!$H$4="Education",Data!AI1224,IF(Transport!$H$4="Mixed-use Building",T1227,Data!R1224)))</f>
        <v>224600</v>
      </c>
      <c r="B1223" t="str">
        <f>IF(Transport!$H$4="Multi-unit Residential",Data!B1224,IF(Transport!$H$4="Education",Data!AJ1224,IF(Transport!$H$4="Mixed-use Building",U1227,Data!S1224)))</f>
        <v>Upper Aramoho</v>
      </c>
      <c r="C1223" t="str">
        <f>IF(Transport!$H$4="Multi-unit Residential",Data!C1224,IF(Transport!$H$4="Education",Data!AK1224,IF(Transport!$H$4="Mixed-use Building",V1227,Data!T1224)))</f>
        <v>New Zealand</v>
      </c>
      <c r="D1223">
        <f>IF(Transport!$H$4="Multi-unit Residential",Data!D1224,IF(Transport!$H$4="Education",Data!AL1224,IF(Transport!$H$4="Mixed-use Building",W1227,Data!U1224)))</f>
        <v>0</v>
      </c>
      <c r="E1223">
        <f>IF(Transport!$H$4="Multi-unit Residential",Data!E1224,IF(Transport!$H$4="Education",Data!AM1224,IF(Transport!$H$4="Mixed-use Building",X1227,Data!V1224)))</f>
        <v>0</v>
      </c>
      <c r="F1223">
        <f>IF(Transport!$H$4="Multi-unit Residential",Data!F1224,IF(Transport!$H$4="Education",Data!AN1224,IF(Transport!$H$4="Mixed-use Building",Y1227,Data!W1224)))</f>
        <v>0</v>
      </c>
      <c r="G1223">
        <f>IF(Transport!$H$4="Multi-unit Residential",Data!G1224,IF(Transport!$H$4="Education",Data!AO1224,IF(Transport!$H$4="Mixed-use Building",Z1227,Data!X1224)))</f>
        <v>0</v>
      </c>
      <c r="H1223">
        <f>IF(Transport!$H$4="Multi-unit Residential",Data!H1224,IF(Transport!$H$4="Education",Data!AP1224,IF(Transport!$H$4="Mixed-use Building",AA1227,Data!Y1224)))</f>
        <v>1</v>
      </c>
      <c r="I1223">
        <f>IF(Transport!$H$4="Multi-unit Residential",Data!I1224,IF(Transport!$H$4="Education",Data!AQ1224,IF(Transport!$H$4="Mixed-use Building",AB1227,Data!Z1224)))</f>
        <v>0</v>
      </c>
      <c r="J1223">
        <f>IF(Transport!$H$4="Multi-unit Residential",Data!J1224,IF(Transport!$H$4="Education",Data!AR1224,IF(Transport!$H$4="Mixed-use Building",AC1227,Data!AA1224)))</f>
        <v>0</v>
      </c>
      <c r="K1223">
        <f>IF(Transport!$H$4="Multi-unit Residential",Data!K1224,IF(Transport!$H$4="Education",Data!AS1224,IF(Transport!$H$4="Mixed-use Building",AD1227,Data!AB1224)))</f>
        <v>0</v>
      </c>
      <c r="L1223">
        <f>IF(Transport!$H$4="Multi-unit Residential",Data!L1224,IF(Transport!$H$4="Education",Data!AT1224,IF(Transport!$H$4="Mixed-use Building",AE1227,Data!AC1224)))</f>
        <v>0</v>
      </c>
      <c r="M1223">
        <f>IF(Transport!$H$4="Multi-unit Residential",Data!M1224,IF(Transport!$H$4="Education",Data!AU1224,IF(Transport!$H$4="Mixed-use Building",AF1227,Data!AD1224)))</f>
        <v>0.02</v>
      </c>
      <c r="N1223" t="str">
        <f>IF(Transport!$H$4="Multi-unit Residential",Data!N1224,IF(Transport!$H$4="Education",Data!AV1224,IF(Transport!$H$4="Mixed-use Building",AG1227,Data!AE1224)))</f>
        <v>?</v>
      </c>
      <c r="O1223">
        <f>IF(Transport!$H$4="Multi-unit Residential",Data!O1224,IF(Transport!$H$4="Education",Data!AW1224,IF(Transport!$H$4="Mixed-use Building",AH1227,Data!AF1224)))</f>
        <v>175.07547649999901</v>
      </c>
      <c r="P1223">
        <f>IF(Transport!$H$4="Multi-unit Residential",Data!P1224,IF(Transport!$H$4="Education",Data!AX1224,IF(Transport!$H$4="Mixed-use Building",AI1227,Data!AG1224)))</f>
        <v>-39.894627810000003</v>
      </c>
    </row>
    <row r="1224" spans="1:16" x14ac:dyDescent="0.55000000000000004">
      <c r="A1224">
        <f>IF(Transport!$H$4="Multi-unit Residential",Data!A1225,IF(Transport!$H$4="Education",Data!AI1225,IF(Transport!$H$4="Mixed-use Building",T1228,Data!R1225)))</f>
        <v>224700</v>
      </c>
      <c r="B1224" t="str">
        <f>IF(Transport!$H$4="Multi-unit Residential",Data!B1225,IF(Transport!$H$4="Education",Data!AJ1225,IF(Transport!$H$4="Mixed-use Building",U1228,Data!S1225)))</f>
        <v>Balgownie</v>
      </c>
      <c r="C1224" t="str">
        <f>IF(Transport!$H$4="Multi-unit Residential",Data!C1225,IF(Transport!$H$4="Education",Data!AK1225,IF(Transport!$H$4="Mixed-use Building",V1228,Data!T1225)))</f>
        <v>New Zealand</v>
      </c>
      <c r="D1224">
        <f>IF(Transport!$H$4="Multi-unit Residential",Data!D1225,IF(Transport!$H$4="Education",Data!AL1225,IF(Transport!$H$4="Mixed-use Building",W1228,Data!U1225)))</f>
        <v>0</v>
      </c>
      <c r="E1224">
        <f>IF(Transport!$H$4="Multi-unit Residential",Data!E1225,IF(Transport!$H$4="Education",Data!AM1225,IF(Transport!$H$4="Mixed-use Building",X1228,Data!V1225)))</f>
        <v>0</v>
      </c>
      <c r="F1224">
        <f>IF(Transport!$H$4="Multi-unit Residential",Data!F1225,IF(Transport!$H$4="Education",Data!AN1225,IF(Transport!$H$4="Mixed-use Building",Y1228,Data!W1225)))</f>
        <v>0</v>
      </c>
      <c r="G1224">
        <f>IF(Transport!$H$4="Multi-unit Residential",Data!G1225,IF(Transport!$H$4="Education",Data!AO1225,IF(Transport!$H$4="Mixed-use Building",Z1228,Data!X1225)))</f>
        <v>0</v>
      </c>
      <c r="H1224">
        <f>IF(Transport!$H$4="Multi-unit Residential",Data!H1225,IF(Transport!$H$4="Education",Data!AP1225,IF(Transport!$H$4="Mixed-use Building",AA1228,Data!Y1225)))</f>
        <v>0.92</v>
      </c>
      <c r="I1224">
        <f>IF(Transport!$H$4="Multi-unit Residential",Data!I1225,IF(Transport!$H$4="Education",Data!AQ1225,IF(Transport!$H$4="Mixed-use Building",AB1228,Data!Z1225)))</f>
        <v>0.02</v>
      </c>
      <c r="J1224">
        <f>IF(Transport!$H$4="Multi-unit Residential",Data!J1225,IF(Transport!$H$4="Education",Data!AR1225,IF(Transport!$H$4="Mixed-use Building",AC1228,Data!AA1225)))</f>
        <v>0</v>
      </c>
      <c r="K1224">
        <f>IF(Transport!$H$4="Multi-unit Residential",Data!K1225,IF(Transport!$H$4="Education",Data!AS1225,IF(Transport!$H$4="Mixed-use Building",AD1228,Data!AB1225)))</f>
        <v>0.04</v>
      </c>
      <c r="L1224">
        <f>IF(Transport!$H$4="Multi-unit Residential",Data!L1225,IF(Transport!$H$4="Education",Data!AT1225,IF(Transport!$H$4="Mixed-use Building",AE1228,Data!AC1225)))</f>
        <v>0.02</v>
      </c>
      <c r="M1224">
        <f>IF(Transport!$H$4="Multi-unit Residential",Data!M1225,IF(Transport!$H$4="Education",Data!AU1225,IF(Transport!$H$4="Mixed-use Building",AF1228,Data!AD1225)))</f>
        <v>0.02</v>
      </c>
      <c r="N1224">
        <f>IF(Transport!$H$4="Multi-unit Residential",Data!N1225,IF(Transport!$H$4="Education",Data!AV1225,IF(Transport!$H$4="Mixed-use Building",AG1228,Data!AE1225)))</f>
        <v>4.7651529460041404</v>
      </c>
      <c r="O1224">
        <f>IF(Transport!$H$4="Multi-unit Residential",Data!O1225,IF(Transport!$H$4="Education",Data!AW1225,IF(Transport!$H$4="Mixed-use Building",AH1228,Data!AF1225)))</f>
        <v>175.008778699999</v>
      </c>
      <c r="P1224">
        <f>IF(Transport!$H$4="Multi-unit Residential",Data!P1225,IF(Transport!$H$4="Education",Data!AX1225,IF(Transport!$H$4="Mixed-use Building",AI1228,Data!AG1225)))</f>
        <v>-39.948570429999997</v>
      </c>
    </row>
    <row r="1225" spans="1:16" x14ac:dyDescent="0.55000000000000004">
      <c r="A1225">
        <f>IF(Transport!$H$4="Multi-unit Residential",Data!A1226,IF(Transport!$H$4="Education",Data!AI1226,IF(Transport!$H$4="Mixed-use Building",T1229,Data!R1226)))</f>
        <v>224800</v>
      </c>
      <c r="B1225" t="str">
        <f>IF(Transport!$H$4="Multi-unit Residential",Data!B1226,IF(Transport!$H$4="Education",Data!AJ1226,IF(Transport!$H$4="Mixed-use Building",U1229,Data!S1226)))</f>
        <v>Laird Park</v>
      </c>
      <c r="C1225" t="str">
        <f>IF(Transport!$H$4="Multi-unit Residential",Data!C1226,IF(Transport!$H$4="Education",Data!AK1226,IF(Transport!$H$4="Mixed-use Building",V1229,Data!T1226)))</f>
        <v>New Zealand</v>
      </c>
      <c r="D1225">
        <f>IF(Transport!$H$4="Multi-unit Residential",Data!D1226,IF(Transport!$H$4="Education",Data!AL1226,IF(Transport!$H$4="Mixed-use Building",W1229,Data!U1226)))</f>
        <v>0</v>
      </c>
      <c r="E1225">
        <f>IF(Transport!$H$4="Multi-unit Residential",Data!E1226,IF(Transport!$H$4="Education",Data!AM1226,IF(Transport!$H$4="Mixed-use Building",X1229,Data!V1226)))</f>
        <v>0</v>
      </c>
      <c r="F1225">
        <f>IF(Transport!$H$4="Multi-unit Residential",Data!F1226,IF(Transport!$H$4="Education",Data!AN1226,IF(Transport!$H$4="Mixed-use Building",Y1229,Data!W1226)))</f>
        <v>0</v>
      </c>
      <c r="G1225">
        <f>IF(Transport!$H$4="Multi-unit Residential",Data!G1226,IF(Transport!$H$4="Education",Data!AO1226,IF(Transport!$H$4="Mixed-use Building",Z1229,Data!X1226)))</f>
        <v>0</v>
      </c>
      <c r="H1225">
        <f>IF(Transport!$H$4="Multi-unit Residential",Data!H1226,IF(Transport!$H$4="Education",Data!AP1226,IF(Transport!$H$4="Mixed-use Building",AA1229,Data!Y1226)))</f>
        <v>0.97</v>
      </c>
      <c r="I1225">
        <f>IF(Transport!$H$4="Multi-unit Residential",Data!I1226,IF(Transport!$H$4="Education",Data!AQ1226,IF(Transport!$H$4="Mixed-use Building",AB1229,Data!Z1226)))</f>
        <v>0</v>
      </c>
      <c r="J1225">
        <f>IF(Transport!$H$4="Multi-unit Residential",Data!J1226,IF(Transport!$H$4="Education",Data!AR1226,IF(Transport!$H$4="Mixed-use Building",AC1229,Data!AA1226)))</f>
        <v>0</v>
      </c>
      <c r="K1225">
        <f>IF(Transport!$H$4="Multi-unit Residential",Data!K1226,IF(Transport!$H$4="Education",Data!AS1226,IF(Transport!$H$4="Mixed-use Building",AD1229,Data!AB1226)))</f>
        <v>0</v>
      </c>
      <c r="L1225">
        <f>IF(Transport!$H$4="Multi-unit Residential",Data!L1226,IF(Transport!$H$4="Education",Data!AT1226,IF(Transport!$H$4="Mixed-use Building",AE1229,Data!AC1226)))</f>
        <v>0.03</v>
      </c>
      <c r="M1225">
        <f>IF(Transport!$H$4="Multi-unit Residential",Data!M1226,IF(Transport!$H$4="Education",Data!AU1226,IF(Transport!$H$4="Mixed-use Building",AF1229,Data!AD1226)))</f>
        <v>0.02</v>
      </c>
      <c r="N1225">
        <f>IF(Transport!$H$4="Multi-unit Residential",Data!N1226,IF(Transport!$H$4="Education",Data!AV1226,IF(Transport!$H$4="Mixed-use Building",AG1229,Data!AE1226)))</f>
        <v>4.0804329844406304</v>
      </c>
      <c r="O1225">
        <f>IF(Transport!$H$4="Multi-unit Residential",Data!O1226,IF(Transport!$H$4="Education",Data!AW1226,IF(Transport!$H$4="Mixed-use Building",AH1229,Data!AF1226)))</f>
        <v>175.0457945</v>
      </c>
      <c r="P1225">
        <f>IF(Transport!$H$4="Multi-unit Residential",Data!P1226,IF(Transport!$H$4="Education",Data!AX1226,IF(Transport!$H$4="Mixed-use Building",AI1229,Data!AG1226)))</f>
        <v>-39.919642779999997</v>
      </c>
    </row>
    <row r="1226" spans="1:16" x14ac:dyDescent="0.55000000000000004">
      <c r="A1226">
        <f>IF(Transport!$H$4="Multi-unit Residential",Data!A1227,IF(Transport!$H$4="Education",Data!AI1227,IF(Transport!$H$4="Mixed-use Building",T1230,Data!R1227)))</f>
        <v>224900</v>
      </c>
      <c r="B1226" t="str">
        <f>IF(Transport!$H$4="Multi-unit Residential",Data!B1227,IF(Transport!$H$4="Education",Data!AJ1227,IF(Transport!$H$4="Mixed-use Building",U1230,Data!S1227)))</f>
        <v>Wembley Park</v>
      </c>
      <c r="C1226" t="str">
        <f>IF(Transport!$H$4="Multi-unit Residential",Data!C1227,IF(Transport!$H$4="Education",Data!AK1227,IF(Transport!$H$4="Mixed-use Building",V1230,Data!T1227)))</f>
        <v>New Zealand</v>
      </c>
      <c r="D1226">
        <f>IF(Transport!$H$4="Multi-unit Residential",Data!D1227,IF(Transport!$H$4="Education",Data!AL1227,IF(Transport!$H$4="Mixed-use Building",W1230,Data!U1227)))</f>
        <v>0</v>
      </c>
      <c r="E1226">
        <f>IF(Transport!$H$4="Multi-unit Residential",Data!E1227,IF(Transport!$H$4="Education",Data!AM1227,IF(Transport!$H$4="Mixed-use Building",X1230,Data!V1227)))</f>
        <v>0</v>
      </c>
      <c r="F1226">
        <f>IF(Transport!$H$4="Multi-unit Residential",Data!F1227,IF(Transport!$H$4="Education",Data!AN1227,IF(Transport!$H$4="Mixed-use Building",Y1230,Data!W1227)))</f>
        <v>0</v>
      </c>
      <c r="G1226">
        <f>IF(Transport!$H$4="Multi-unit Residential",Data!G1227,IF(Transport!$H$4="Education",Data!AO1227,IF(Transport!$H$4="Mixed-use Building",Z1230,Data!X1227)))</f>
        <v>0</v>
      </c>
      <c r="H1226">
        <f>IF(Transport!$H$4="Multi-unit Residential",Data!H1227,IF(Transport!$H$4="Education",Data!AP1227,IF(Transport!$H$4="Mixed-use Building",AA1230,Data!Y1227)))</f>
        <v>1</v>
      </c>
      <c r="I1226">
        <f>IF(Transport!$H$4="Multi-unit Residential",Data!I1227,IF(Transport!$H$4="Education",Data!AQ1227,IF(Transport!$H$4="Mixed-use Building",AB1230,Data!Z1227)))</f>
        <v>0</v>
      </c>
      <c r="J1226">
        <f>IF(Transport!$H$4="Multi-unit Residential",Data!J1227,IF(Transport!$H$4="Education",Data!AR1227,IF(Transport!$H$4="Mixed-use Building",AC1230,Data!AA1227)))</f>
        <v>0</v>
      </c>
      <c r="K1226">
        <f>IF(Transport!$H$4="Multi-unit Residential",Data!K1227,IF(Transport!$H$4="Education",Data!AS1227,IF(Transport!$H$4="Mixed-use Building",AD1230,Data!AB1227)))</f>
        <v>0</v>
      </c>
      <c r="L1226">
        <f>IF(Transport!$H$4="Multi-unit Residential",Data!L1227,IF(Transport!$H$4="Education",Data!AT1227,IF(Transport!$H$4="Mixed-use Building",AE1230,Data!AC1227)))</f>
        <v>0</v>
      </c>
      <c r="M1226">
        <f>IF(Transport!$H$4="Multi-unit Residential",Data!M1227,IF(Transport!$H$4="Education",Data!AU1227,IF(Transport!$H$4="Mixed-use Building",AF1230,Data!AD1227)))</f>
        <v>0.02</v>
      </c>
      <c r="N1226">
        <f>IF(Transport!$H$4="Multi-unit Residential",Data!N1227,IF(Transport!$H$4="Education",Data!AV1227,IF(Transport!$H$4="Mixed-use Building",AG1230,Data!AE1227)))</f>
        <v>1.5465375577085001</v>
      </c>
      <c r="O1226">
        <f>IF(Transport!$H$4="Multi-unit Residential",Data!O1227,IF(Transport!$H$4="Education",Data!AW1227,IF(Transport!$H$4="Mixed-use Building",AH1230,Data!AF1227)))</f>
        <v>175.07025769999899</v>
      </c>
      <c r="P1226">
        <f>IF(Transport!$H$4="Multi-unit Residential",Data!P1227,IF(Transport!$H$4="Education",Data!AX1227,IF(Transport!$H$4="Mixed-use Building",AI1230,Data!AG1227)))</f>
        <v>-39.90899306</v>
      </c>
    </row>
    <row r="1227" spans="1:16" x14ac:dyDescent="0.55000000000000004">
      <c r="A1227">
        <f>IF(Transport!$H$4="Multi-unit Residential",Data!A1228,IF(Transport!$H$4="Education",Data!AI1228,IF(Transport!$H$4="Mixed-use Building",T1231,Data!R1228)))</f>
        <v>225000</v>
      </c>
      <c r="B1227" t="str">
        <f>IF(Transport!$H$4="Multi-unit Residential",Data!B1228,IF(Transport!$H$4="Education",Data!AJ1228,IF(Transport!$H$4="Mixed-use Building",U1231,Data!S1228)))</f>
        <v>College Estate</v>
      </c>
      <c r="C1227" t="str">
        <f>IF(Transport!$H$4="Multi-unit Residential",Data!C1228,IF(Transport!$H$4="Education",Data!AK1228,IF(Transport!$H$4="Mixed-use Building",V1231,Data!T1228)))</f>
        <v>New Zealand</v>
      </c>
      <c r="D1227">
        <f>IF(Transport!$H$4="Multi-unit Residential",Data!D1228,IF(Transport!$H$4="Education",Data!AL1228,IF(Transport!$H$4="Mixed-use Building",W1231,Data!U1228)))</f>
        <v>0</v>
      </c>
      <c r="E1227">
        <f>IF(Transport!$H$4="Multi-unit Residential",Data!E1228,IF(Transport!$H$4="Education",Data!AM1228,IF(Transport!$H$4="Mixed-use Building",X1231,Data!V1228)))</f>
        <v>0</v>
      </c>
      <c r="F1227">
        <f>IF(Transport!$H$4="Multi-unit Residential",Data!F1228,IF(Transport!$H$4="Education",Data!AN1228,IF(Transport!$H$4="Mixed-use Building",Y1231,Data!W1228)))</f>
        <v>0</v>
      </c>
      <c r="G1227">
        <f>IF(Transport!$H$4="Multi-unit Residential",Data!G1228,IF(Transport!$H$4="Education",Data!AO1228,IF(Transport!$H$4="Mixed-use Building",Z1231,Data!X1228)))</f>
        <v>0</v>
      </c>
      <c r="H1227">
        <f>IF(Transport!$H$4="Multi-unit Residential",Data!H1228,IF(Transport!$H$4="Education",Data!AP1228,IF(Transport!$H$4="Mixed-use Building",AA1231,Data!Y1228)))</f>
        <v>0.95</v>
      </c>
      <c r="I1227">
        <f>IF(Transport!$H$4="Multi-unit Residential",Data!I1228,IF(Transport!$H$4="Education",Data!AQ1228,IF(Transport!$H$4="Mixed-use Building",AB1231,Data!Z1228)))</f>
        <v>0</v>
      </c>
      <c r="J1227">
        <f>IF(Transport!$H$4="Multi-unit Residential",Data!J1228,IF(Transport!$H$4="Education",Data!AR1228,IF(Transport!$H$4="Mixed-use Building",AC1231,Data!AA1228)))</f>
        <v>0</v>
      </c>
      <c r="K1227">
        <f>IF(Transport!$H$4="Multi-unit Residential",Data!K1228,IF(Transport!$H$4="Education",Data!AS1228,IF(Transport!$H$4="Mixed-use Building",AD1231,Data!AB1228)))</f>
        <v>0</v>
      </c>
      <c r="L1227">
        <f>IF(Transport!$H$4="Multi-unit Residential",Data!L1228,IF(Transport!$H$4="Education",Data!AT1228,IF(Transport!$H$4="Mixed-use Building",AE1231,Data!AC1228)))</f>
        <v>0.05</v>
      </c>
      <c r="M1227">
        <f>IF(Transport!$H$4="Multi-unit Residential",Data!M1228,IF(Transport!$H$4="Education",Data!AU1228,IF(Transport!$H$4="Mixed-use Building",AF1231,Data!AD1228)))</f>
        <v>0.02</v>
      </c>
      <c r="N1227">
        <f>IF(Transport!$H$4="Multi-unit Residential",Data!N1228,IF(Transport!$H$4="Education",Data!AV1228,IF(Transport!$H$4="Mixed-use Building",AG1231,Data!AE1228)))</f>
        <v>3.1101134134214301</v>
      </c>
      <c r="O1227">
        <f>IF(Transport!$H$4="Multi-unit Residential",Data!O1228,IF(Transport!$H$4="Education",Data!AW1228,IF(Transport!$H$4="Mixed-use Building",AH1231,Data!AF1228)))</f>
        <v>175.034705</v>
      </c>
      <c r="P1227">
        <f>IF(Transport!$H$4="Multi-unit Residential",Data!P1228,IF(Transport!$H$4="Education",Data!AX1228,IF(Transport!$H$4="Mixed-use Building",AI1231,Data!AG1228)))</f>
        <v>-39.930500700000003</v>
      </c>
    </row>
    <row r="1228" spans="1:16" x14ac:dyDescent="0.55000000000000004">
      <c r="A1228">
        <f>IF(Transport!$H$4="Multi-unit Residential",Data!A1229,IF(Transport!$H$4="Education",Data!AI1229,IF(Transport!$H$4="Mixed-use Building",T1232,Data!R1229)))</f>
        <v>225100</v>
      </c>
      <c r="B1228" t="str">
        <f>IF(Transport!$H$4="Multi-unit Residential",Data!B1229,IF(Transport!$H$4="Education",Data!AJ1229,IF(Transport!$H$4="Mixed-use Building",U1232,Data!S1229)))</f>
        <v>Whanganui East-Williams Domain</v>
      </c>
      <c r="C1228" t="str">
        <f>IF(Transport!$H$4="Multi-unit Residential",Data!C1229,IF(Transport!$H$4="Education",Data!AK1229,IF(Transport!$H$4="Mixed-use Building",V1232,Data!T1229)))</f>
        <v>New Zealand</v>
      </c>
      <c r="D1228">
        <f>IF(Transport!$H$4="Multi-unit Residential",Data!D1229,IF(Transport!$H$4="Education",Data!AL1229,IF(Transport!$H$4="Mixed-use Building",W1232,Data!U1229)))</f>
        <v>0</v>
      </c>
      <c r="E1228">
        <f>IF(Transport!$H$4="Multi-unit Residential",Data!E1229,IF(Transport!$H$4="Education",Data!AM1229,IF(Transport!$H$4="Mixed-use Building",X1232,Data!V1229)))</f>
        <v>0</v>
      </c>
      <c r="F1228">
        <f>IF(Transport!$H$4="Multi-unit Residential",Data!F1229,IF(Transport!$H$4="Education",Data!AN1229,IF(Transport!$H$4="Mixed-use Building",Y1232,Data!W1229)))</f>
        <v>0</v>
      </c>
      <c r="G1228">
        <f>IF(Transport!$H$4="Multi-unit Residential",Data!G1229,IF(Transport!$H$4="Education",Data!AO1229,IF(Transport!$H$4="Mixed-use Building",Z1232,Data!X1229)))</f>
        <v>0</v>
      </c>
      <c r="H1228">
        <f>IF(Transport!$H$4="Multi-unit Residential",Data!H1229,IF(Transport!$H$4="Education",Data!AP1229,IF(Transport!$H$4="Mixed-use Building",AA1232,Data!Y1229)))</f>
        <v>0.85</v>
      </c>
      <c r="I1228">
        <f>IF(Transport!$H$4="Multi-unit Residential",Data!I1229,IF(Transport!$H$4="Education",Data!AQ1229,IF(Transport!$H$4="Mixed-use Building",AB1232,Data!Z1229)))</f>
        <v>0</v>
      </c>
      <c r="J1228">
        <f>IF(Transport!$H$4="Multi-unit Residential",Data!J1229,IF(Transport!$H$4="Education",Data!AR1229,IF(Transport!$H$4="Mixed-use Building",AC1232,Data!AA1229)))</f>
        <v>0</v>
      </c>
      <c r="K1228">
        <f>IF(Transport!$H$4="Multi-unit Residential",Data!K1229,IF(Transport!$H$4="Education",Data!AS1229,IF(Transport!$H$4="Mixed-use Building",AD1232,Data!AB1229)))</f>
        <v>0</v>
      </c>
      <c r="L1228">
        <f>IF(Transport!$H$4="Multi-unit Residential",Data!L1229,IF(Transport!$H$4="Education",Data!AT1229,IF(Transport!$H$4="Mixed-use Building",AE1232,Data!AC1229)))</f>
        <v>0.15</v>
      </c>
      <c r="M1228">
        <f>IF(Transport!$H$4="Multi-unit Residential",Data!M1229,IF(Transport!$H$4="Education",Data!AU1229,IF(Transport!$H$4="Mixed-use Building",AF1232,Data!AD1229)))</f>
        <v>0.02</v>
      </c>
      <c r="N1228">
        <f>IF(Transport!$H$4="Multi-unit Residential",Data!N1229,IF(Transport!$H$4="Education",Data!AV1229,IF(Transport!$H$4="Mixed-use Building",AG1232,Data!AE1229)))</f>
        <v>2.0708453036513599</v>
      </c>
      <c r="O1228">
        <f>IF(Transport!$H$4="Multi-unit Residential",Data!O1229,IF(Transport!$H$4="Education",Data!AW1229,IF(Transport!$H$4="Mixed-use Building",AH1232,Data!AF1229)))</f>
        <v>175.06422259999999</v>
      </c>
      <c r="P1228">
        <f>IF(Transport!$H$4="Multi-unit Residential",Data!P1229,IF(Transport!$H$4="Education",Data!AX1229,IF(Transport!$H$4="Mixed-use Building",AI1232,Data!AG1229)))</f>
        <v>-39.914721020000002</v>
      </c>
    </row>
    <row r="1229" spans="1:16" x14ac:dyDescent="0.55000000000000004">
      <c r="A1229">
        <f>IF(Transport!$H$4="Multi-unit Residential",Data!A1230,IF(Transport!$H$4="Education",Data!AI1230,IF(Transport!$H$4="Mixed-use Building",T1233,Data!R1230)))</f>
        <v>225200</v>
      </c>
      <c r="B1229" t="str">
        <f>IF(Transport!$H$4="Multi-unit Residential",Data!B1230,IF(Transport!$H$4="Education",Data!AJ1230,IF(Transport!$H$4="Mixed-use Building",U1233,Data!S1230)))</f>
        <v>Gonville West</v>
      </c>
      <c r="C1229" t="str">
        <f>IF(Transport!$H$4="Multi-unit Residential",Data!C1230,IF(Transport!$H$4="Education",Data!AK1230,IF(Transport!$H$4="Mixed-use Building",V1233,Data!T1230)))</f>
        <v>New Zealand</v>
      </c>
      <c r="D1229">
        <f>IF(Transport!$H$4="Multi-unit Residential",Data!D1230,IF(Transport!$H$4="Education",Data!AL1230,IF(Transport!$H$4="Mixed-use Building",W1233,Data!U1230)))</f>
        <v>0</v>
      </c>
      <c r="E1229">
        <f>IF(Transport!$H$4="Multi-unit Residential",Data!E1230,IF(Transport!$H$4="Education",Data!AM1230,IF(Transport!$H$4="Mixed-use Building",X1233,Data!V1230)))</f>
        <v>0</v>
      </c>
      <c r="F1229">
        <f>IF(Transport!$H$4="Multi-unit Residential",Data!F1230,IF(Transport!$H$4="Education",Data!AN1230,IF(Transport!$H$4="Mixed-use Building",Y1233,Data!W1230)))</f>
        <v>0</v>
      </c>
      <c r="G1229">
        <f>IF(Transport!$H$4="Multi-unit Residential",Data!G1230,IF(Transport!$H$4="Education",Data!AO1230,IF(Transport!$H$4="Mixed-use Building",Z1233,Data!X1230)))</f>
        <v>0</v>
      </c>
      <c r="H1229">
        <f>IF(Transport!$H$4="Multi-unit Residential",Data!H1230,IF(Transport!$H$4="Education",Data!AP1230,IF(Transport!$H$4="Mixed-use Building",AA1233,Data!Y1230)))</f>
        <v>1</v>
      </c>
      <c r="I1229">
        <f>IF(Transport!$H$4="Multi-unit Residential",Data!I1230,IF(Transport!$H$4="Education",Data!AQ1230,IF(Transport!$H$4="Mixed-use Building",AB1233,Data!Z1230)))</f>
        <v>0</v>
      </c>
      <c r="J1229">
        <f>IF(Transport!$H$4="Multi-unit Residential",Data!J1230,IF(Transport!$H$4="Education",Data!AR1230,IF(Transport!$H$4="Mixed-use Building",AC1233,Data!AA1230)))</f>
        <v>0</v>
      </c>
      <c r="K1229">
        <f>IF(Transport!$H$4="Multi-unit Residential",Data!K1230,IF(Transport!$H$4="Education",Data!AS1230,IF(Transport!$H$4="Mixed-use Building",AD1233,Data!AB1230)))</f>
        <v>0</v>
      </c>
      <c r="L1229">
        <f>IF(Transport!$H$4="Multi-unit Residential",Data!L1230,IF(Transport!$H$4="Education",Data!AT1230,IF(Transport!$H$4="Mixed-use Building",AE1233,Data!AC1230)))</f>
        <v>0</v>
      </c>
      <c r="M1229">
        <f>IF(Transport!$H$4="Multi-unit Residential",Data!M1230,IF(Transport!$H$4="Education",Data!AU1230,IF(Transport!$H$4="Mixed-use Building",AF1233,Data!AD1230)))</f>
        <v>0.02</v>
      </c>
      <c r="N1229">
        <f>IF(Transport!$H$4="Multi-unit Residential",Data!N1230,IF(Transport!$H$4="Education",Data!AV1230,IF(Transport!$H$4="Mixed-use Building",AG1233,Data!AE1230)))</f>
        <v>4.1228288268847502</v>
      </c>
      <c r="O1229">
        <f>IF(Transport!$H$4="Multi-unit Residential",Data!O1230,IF(Transport!$H$4="Education",Data!AW1230,IF(Transport!$H$4="Mixed-use Building",AH1233,Data!AF1230)))</f>
        <v>175.01822849999999</v>
      </c>
      <c r="P1229">
        <f>IF(Transport!$H$4="Multi-unit Residential",Data!P1230,IF(Transport!$H$4="Education",Data!AX1230,IF(Transport!$H$4="Mixed-use Building",AI1233,Data!AG1230)))</f>
        <v>-39.942733650000001</v>
      </c>
    </row>
    <row r="1230" spans="1:16" x14ac:dyDescent="0.55000000000000004">
      <c r="A1230">
        <f>IF(Transport!$H$4="Multi-unit Residential",Data!A1231,IF(Transport!$H$4="Education",Data!AI1231,IF(Transport!$H$4="Mixed-use Building",T1234,Data!R1231)))</f>
        <v>225300</v>
      </c>
      <c r="B1230" t="str">
        <f>IF(Transport!$H$4="Multi-unit Residential",Data!B1231,IF(Transport!$H$4="Education",Data!AJ1231,IF(Transport!$H$4="Mixed-use Building",U1234,Data!S1231)))</f>
        <v>Gonville North</v>
      </c>
      <c r="C1230" t="str">
        <f>IF(Transport!$H$4="Multi-unit Residential",Data!C1231,IF(Transport!$H$4="Education",Data!AK1231,IF(Transport!$H$4="Mixed-use Building",V1234,Data!T1231)))</f>
        <v>New Zealand</v>
      </c>
      <c r="D1230">
        <f>IF(Transport!$H$4="Multi-unit Residential",Data!D1231,IF(Transport!$H$4="Education",Data!AL1231,IF(Transport!$H$4="Mixed-use Building",W1234,Data!U1231)))</f>
        <v>0</v>
      </c>
      <c r="E1230">
        <f>IF(Transport!$H$4="Multi-unit Residential",Data!E1231,IF(Transport!$H$4="Education",Data!AM1231,IF(Transport!$H$4="Mixed-use Building",X1234,Data!V1231)))</f>
        <v>0</v>
      </c>
      <c r="F1230">
        <f>IF(Transport!$H$4="Multi-unit Residential",Data!F1231,IF(Transport!$H$4="Education",Data!AN1231,IF(Transport!$H$4="Mixed-use Building",Y1234,Data!W1231)))</f>
        <v>0</v>
      </c>
      <c r="G1230">
        <f>IF(Transport!$H$4="Multi-unit Residential",Data!G1231,IF(Transport!$H$4="Education",Data!AO1231,IF(Transport!$H$4="Mixed-use Building",Z1234,Data!X1231)))</f>
        <v>0</v>
      </c>
      <c r="H1230">
        <f>IF(Transport!$H$4="Multi-unit Residential",Data!H1231,IF(Transport!$H$4="Education",Data!AP1231,IF(Transport!$H$4="Mixed-use Building",AA1234,Data!Y1231)))</f>
        <v>0.92</v>
      </c>
      <c r="I1230">
        <f>IF(Transport!$H$4="Multi-unit Residential",Data!I1231,IF(Transport!$H$4="Education",Data!AQ1231,IF(Transport!$H$4="Mixed-use Building",AB1234,Data!Z1231)))</f>
        <v>0</v>
      </c>
      <c r="J1230">
        <f>IF(Transport!$H$4="Multi-unit Residential",Data!J1231,IF(Transport!$H$4="Education",Data!AR1231,IF(Transport!$H$4="Mixed-use Building",AC1234,Data!AA1231)))</f>
        <v>0</v>
      </c>
      <c r="K1230">
        <f>IF(Transport!$H$4="Multi-unit Residential",Data!K1231,IF(Transport!$H$4="Education",Data!AS1231,IF(Transport!$H$4="Mixed-use Building",AD1234,Data!AB1231)))</f>
        <v>0</v>
      </c>
      <c r="L1230">
        <f>IF(Transport!$H$4="Multi-unit Residential",Data!L1231,IF(Transport!$H$4="Education",Data!AT1231,IF(Transport!$H$4="Mixed-use Building",AE1234,Data!AC1231)))</f>
        <v>0.08</v>
      </c>
      <c r="M1230">
        <f>IF(Transport!$H$4="Multi-unit Residential",Data!M1231,IF(Transport!$H$4="Education",Data!AU1231,IF(Transport!$H$4="Mixed-use Building",AF1234,Data!AD1231)))</f>
        <v>0.02</v>
      </c>
      <c r="N1230">
        <f>IF(Transport!$H$4="Multi-unit Residential",Data!N1231,IF(Transport!$H$4="Education",Data!AV1231,IF(Transport!$H$4="Mixed-use Building",AG1234,Data!AE1231)))</f>
        <v>2.9053129988770001</v>
      </c>
      <c r="O1230">
        <f>IF(Transport!$H$4="Multi-unit Residential",Data!O1231,IF(Transport!$H$4="Education",Data!AW1231,IF(Transport!$H$4="Mixed-use Building",AH1234,Data!AF1231)))</f>
        <v>175.02900869999999</v>
      </c>
      <c r="P1230">
        <f>IF(Transport!$H$4="Multi-unit Residential",Data!P1231,IF(Transport!$H$4="Education",Data!AX1231,IF(Transport!$H$4="Mixed-use Building",AI1234,Data!AG1231)))</f>
        <v>-39.93848551</v>
      </c>
    </row>
    <row r="1231" spans="1:16" x14ac:dyDescent="0.55000000000000004">
      <c r="A1231">
        <f>IF(Transport!$H$4="Multi-unit Residential",Data!A1232,IF(Transport!$H$4="Education",Data!AI1232,IF(Transport!$H$4="Mixed-use Building",T1235,Data!R1232)))</f>
        <v>225400</v>
      </c>
      <c r="B1231" t="str">
        <f>IF(Transport!$H$4="Multi-unit Residential",Data!B1232,IF(Transport!$H$4="Education",Data!AJ1232,IF(Transport!$H$4="Mixed-use Building",U1235,Data!S1232)))</f>
        <v>Cornmarket</v>
      </c>
      <c r="C1231" t="str">
        <f>IF(Transport!$H$4="Multi-unit Residential",Data!C1232,IF(Transport!$H$4="Education",Data!AK1232,IF(Transport!$H$4="Mixed-use Building",V1235,Data!T1232)))</f>
        <v>New Zealand</v>
      </c>
      <c r="D1231">
        <f>IF(Transport!$H$4="Multi-unit Residential",Data!D1232,IF(Transport!$H$4="Education",Data!AL1232,IF(Transport!$H$4="Mixed-use Building",W1235,Data!U1232)))</f>
        <v>0</v>
      </c>
      <c r="E1231">
        <f>IF(Transport!$H$4="Multi-unit Residential",Data!E1232,IF(Transport!$H$4="Education",Data!AM1232,IF(Transport!$H$4="Mixed-use Building",X1235,Data!V1232)))</f>
        <v>0</v>
      </c>
      <c r="F1231">
        <f>IF(Transport!$H$4="Multi-unit Residential",Data!F1232,IF(Transport!$H$4="Education",Data!AN1232,IF(Transport!$H$4="Mixed-use Building",Y1235,Data!W1232)))</f>
        <v>0</v>
      </c>
      <c r="G1231">
        <f>IF(Transport!$H$4="Multi-unit Residential",Data!G1232,IF(Transport!$H$4="Education",Data!AO1232,IF(Transport!$H$4="Mixed-use Building",Z1235,Data!X1232)))</f>
        <v>0</v>
      </c>
      <c r="H1231">
        <f>IF(Transport!$H$4="Multi-unit Residential",Data!H1232,IF(Transport!$H$4="Education",Data!AP1232,IF(Transport!$H$4="Mixed-use Building",AA1235,Data!Y1232)))</f>
        <v>0.95</v>
      </c>
      <c r="I1231">
        <f>IF(Transport!$H$4="Multi-unit Residential",Data!I1232,IF(Transport!$H$4="Education",Data!AQ1232,IF(Transport!$H$4="Mixed-use Building",AB1235,Data!Z1232)))</f>
        <v>0.02</v>
      </c>
      <c r="J1231">
        <f>IF(Transport!$H$4="Multi-unit Residential",Data!J1232,IF(Transport!$H$4="Education",Data!AR1232,IF(Transport!$H$4="Mixed-use Building",AC1235,Data!AA1232)))</f>
        <v>0</v>
      </c>
      <c r="K1231">
        <f>IF(Transport!$H$4="Multi-unit Residential",Data!K1232,IF(Transport!$H$4="Education",Data!AS1232,IF(Transport!$H$4="Mixed-use Building",AD1235,Data!AB1232)))</f>
        <v>0</v>
      </c>
      <c r="L1231">
        <f>IF(Transport!$H$4="Multi-unit Residential",Data!L1232,IF(Transport!$H$4="Education",Data!AT1232,IF(Transport!$H$4="Mixed-use Building",AE1235,Data!AC1232)))</f>
        <v>0.03</v>
      </c>
      <c r="M1231">
        <f>IF(Transport!$H$4="Multi-unit Residential",Data!M1232,IF(Transport!$H$4="Education",Data!AU1232,IF(Transport!$H$4="Mixed-use Building",AF1235,Data!AD1232)))</f>
        <v>0.02</v>
      </c>
      <c r="N1231">
        <f>IF(Transport!$H$4="Multi-unit Residential",Data!N1232,IF(Transport!$H$4="Education",Data!AV1232,IF(Transport!$H$4="Mixed-use Building",AG1235,Data!AE1232)))</f>
        <v>3.9254024731635102</v>
      </c>
      <c r="O1231">
        <f>IF(Transport!$H$4="Multi-unit Residential",Data!O1232,IF(Transport!$H$4="Education",Data!AW1232,IF(Transport!$H$4="Mixed-use Building",AH1235,Data!AF1232)))</f>
        <v>175.05079129999999</v>
      </c>
      <c r="P1231">
        <f>IF(Transport!$H$4="Multi-unit Residential",Data!P1232,IF(Transport!$H$4="Education",Data!AX1232,IF(Transport!$H$4="Mixed-use Building",AI1235,Data!AG1232)))</f>
        <v>-39.926294349999999</v>
      </c>
    </row>
    <row r="1232" spans="1:16" x14ac:dyDescent="0.55000000000000004">
      <c r="A1232">
        <f>IF(Transport!$H$4="Multi-unit Residential",Data!A1233,IF(Transport!$H$4="Education",Data!AI1233,IF(Transport!$H$4="Mixed-use Building",T1236,Data!R1233)))</f>
        <v>225500</v>
      </c>
      <c r="B1232" t="str">
        <f>IF(Transport!$H$4="Multi-unit Residential",Data!B1233,IF(Transport!$H$4="Education",Data!AJ1233,IF(Transport!$H$4="Mixed-use Building",U1236,Data!S1233)))</f>
        <v>Whanganui East-Riverlands</v>
      </c>
      <c r="C1232" t="str">
        <f>IF(Transport!$H$4="Multi-unit Residential",Data!C1233,IF(Transport!$H$4="Education",Data!AK1233,IF(Transport!$H$4="Mixed-use Building",V1236,Data!T1233)))</f>
        <v>New Zealand</v>
      </c>
      <c r="D1232">
        <f>IF(Transport!$H$4="Multi-unit Residential",Data!D1233,IF(Transport!$H$4="Education",Data!AL1233,IF(Transport!$H$4="Mixed-use Building",W1236,Data!U1233)))</f>
        <v>0</v>
      </c>
      <c r="E1232">
        <f>IF(Transport!$H$4="Multi-unit Residential",Data!E1233,IF(Transport!$H$4="Education",Data!AM1233,IF(Transport!$H$4="Mixed-use Building",X1236,Data!V1233)))</f>
        <v>0</v>
      </c>
      <c r="F1232">
        <f>IF(Transport!$H$4="Multi-unit Residential",Data!F1233,IF(Transport!$H$4="Education",Data!AN1233,IF(Transport!$H$4="Mixed-use Building",Y1236,Data!W1233)))</f>
        <v>0</v>
      </c>
      <c r="G1232">
        <f>IF(Transport!$H$4="Multi-unit Residential",Data!G1233,IF(Transport!$H$4="Education",Data!AO1233,IF(Transport!$H$4="Mixed-use Building",Z1236,Data!X1233)))</f>
        <v>0</v>
      </c>
      <c r="H1232">
        <f>IF(Transport!$H$4="Multi-unit Residential",Data!H1233,IF(Transport!$H$4="Education",Data!AP1233,IF(Transport!$H$4="Mixed-use Building",AA1236,Data!Y1233)))</f>
        <v>0.84</v>
      </c>
      <c r="I1232">
        <f>IF(Transport!$H$4="Multi-unit Residential",Data!I1233,IF(Transport!$H$4="Education",Data!AQ1233,IF(Transport!$H$4="Mixed-use Building",AB1236,Data!Z1233)))</f>
        <v>0</v>
      </c>
      <c r="J1232">
        <f>IF(Transport!$H$4="Multi-unit Residential",Data!J1233,IF(Transport!$H$4="Education",Data!AR1233,IF(Transport!$H$4="Mixed-use Building",AC1236,Data!AA1233)))</f>
        <v>0</v>
      </c>
      <c r="K1232">
        <f>IF(Transport!$H$4="Multi-unit Residential",Data!K1233,IF(Transport!$H$4="Education",Data!AS1233,IF(Transport!$H$4="Mixed-use Building",AD1236,Data!AB1233)))</f>
        <v>0</v>
      </c>
      <c r="L1232">
        <f>IF(Transport!$H$4="Multi-unit Residential",Data!L1233,IF(Transport!$H$4="Education",Data!AT1233,IF(Transport!$H$4="Mixed-use Building",AE1236,Data!AC1233)))</f>
        <v>0.16</v>
      </c>
      <c r="M1232">
        <f>IF(Transport!$H$4="Multi-unit Residential",Data!M1233,IF(Transport!$H$4="Education",Data!AU1233,IF(Transport!$H$4="Mixed-use Building",AF1236,Data!AD1233)))</f>
        <v>0.02</v>
      </c>
      <c r="N1232">
        <f>IF(Transport!$H$4="Multi-unit Residential",Data!N1233,IF(Transport!$H$4="Education",Data!AV1233,IF(Transport!$H$4="Mixed-use Building",AG1236,Data!AE1233)))</f>
        <v>2.5489839756244801</v>
      </c>
      <c r="O1232">
        <f>IF(Transport!$H$4="Multi-unit Residential",Data!O1233,IF(Transport!$H$4="Education",Data!AW1233,IF(Transport!$H$4="Mixed-use Building",AH1236,Data!AF1233)))</f>
        <v>175.06127979999999</v>
      </c>
      <c r="P1232">
        <f>IF(Transport!$H$4="Multi-unit Residential",Data!P1233,IF(Transport!$H$4="Education",Data!AX1233,IF(Transport!$H$4="Mixed-use Building",AI1236,Data!AG1233)))</f>
        <v>-39.921811810000001</v>
      </c>
    </row>
    <row r="1233" spans="1:16" x14ac:dyDescent="0.55000000000000004">
      <c r="A1233">
        <f>IF(Transport!$H$4="Multi-unit Residential",Data!A1234,IF(Transport!$H$4="Education",Data!AI1234,IF(Transport!$H$4="Mixed-use Building",T1237,Data!R1234)))</f>
        <v>225600</v>
      </c>
      <c r="B1233" t="str">
        <f>IF(Transport!$H$4="Multi-unit Residential",Data!B1234,IF(Transport!$H$4="Education",Data!AJ1234,IF(Transport!$H$4="Mixed-use Building",U1237,Data!S1234)))</f>
        <v>Kaitoke-Fordell</v>
      </c>
      <c r="C1233" t="str">
        <f>IF(Transport!$H$4="Multi-unit Residential",Data!C1234,IF(Transport!$H$4="Education",Data!AK1234,IF(Transport!$H$4="Mixed-use Building",V1237,Data!T1234)))</f>
        <v>New Zealand</v>
      </c>
      <c r="D1233">
        <f>IF(Transport!$H$4="Multi-unit Residential",Data!D1234,IF(Transport!$H$4="Education",Data!AL1234,IF(Transport!$H$4="Mixed-use Building",W1237,Data!U1234)))</f>
        <v>0</v>
      </c>
      <c r="E1233">
        <f>IF(Transport!$H$4="Multi-unit Residential",Data!E1234,IF(Transport!$H$4="Education",Data!AM1234,IF(Transport!$H$4="Mixed-use Building",X1237,Data!V1234)))</f>
        <v>0</v>
      </c>
      <c r="F1233">
        <f>IF(Transport!$H$4="Multi-unit Residential",Data!F1234,IF(Transport!$H$4="Education",Data!AN1234,IF(Transport!$H$4="Mixed-use Building",Y1237,Data!W1234)))</f>
        <v>0</v>
      </c>
      <c r="G1233">
        <f>IF(Transport!$H$4="Multi-unit Residential",Data!G1234,IF(Transport!$H$4="Education",Data!AO1234,IF(Transport!$H$4="Mixed-use Building",Z1237,Data!X1234)))</f>
        <v>0</v>
      </c>
      <c r="H1233">
        <f>IF(Transport!$H$4="Multi-unit Residential",Data!H1234,IF(Transport!$H$4="Education",Data!AP1234,IF(Transport!$H$4="Mixed-use Building",AA1237,Data!Y1234)))</f>
        <v>0.95</v>
      </c>
      <c r="I1233">
        <f>IF(Transport!$H$4="Multi-unit Residential",Data!I1234,IF(Transport!$H$4="Education",Data!AQ1234,IF(Transport!$H$4="Mixed-use Building",AB1237,Data!Z1234)))</f>
        <v>0</v>
      </c>
      <c r="J1233">
        <f>IF(Transport!$H$4="Multi-unit Residential",Data!J1234,IF(Transport!$H$4="Education",Data!AR1234,IF(Transport!$H$4="Mixed-use Building",AC1237,Data!AA1234)))</f>
        <v>0</v>
      </c>
      <c r="K1233">
        <f>IF(Transport!$H$4="Multi-unit Residential",Data!K1234,IF(Transport!$H$4="Education",Data!AS1234,IF(Transport!$H$4="Mixed-use Building",AD1237,Data!AB1234)))</f>
        <v>0</v>
      </c>
      <c r="L1233">
        <f>IF(Transport!$H$4="Multi-unit Residential",Data!L1234,IF(Transport!$H$4="Education",Data!AT1234,IF(Transport!$H$4="Mixed-use Building",AE1237,Data!AC1234)))</f>
        <v>0.05</v>
      </c>
      <c r="M1233">
        <f>IF(Transport!$H$4="Multi-unit Residential",Data!M1234,IF(Transport!$H$4="Education",Data!AU1234,IF(Transport!$H$4="Mixed-use Building",AF1237,Data!AD1234)))</f>
        <v>0.02</v>
      </c>
      <c r="N1233">
        <f>IF(Transport!$H$4="Multi-unit Residential",Data!N1234,IF(Transport!$H$4="Education",Data!AV1234,IF(Transport!$H$4="Mixed-use Building",AG1237,Data!AE1234)))</f>
        <v>9.0137423339617904</v>
      </c>
      <c r="O1233">
        <f>IF(Transport!$H$4="Multi-unit Residential",Data!O1234,IF(Transport!$H$4="Education",Data!AW1234,IF(Transport!$H$4="Mixed-use Building",AH1237,Data!AF1234)))</f>
        <v>175.15622149999999</v>
      </c>
      <c r="P1233">
        <f>IF(Transport!$H$4="Multi-unit Residential",Data!P1234,IF(Transport!$H$4="Education",Data!AX1234,IF(Transport!$H$4="Mixed-use Building",AI1237,Data!AG1234)))</f>
        <v>-39.941854669999998</v>
      </c>
    </row>
    <row r="1234" spans="1:16" x14ac:dyDescent="0.55000000000000004">
      <c r="A1234">
        <f>IF(Transport!$H$4="Multi-unit Residential",Data!A1235,IF(Transport!$H$4="Education",Data!AI1235,IF(Transport!$H$4="Mixed-use Building",T1238,Data!R1235)))</f>
        <v>225700</v>
      </c>
      <c r="B1234" t="str">
        <f>IF(Transport!$H$4="Multi-unit Residential",Data!B1235,IF(Transport!$H$4="Education",Data!AJ1235,IF(Transport!$H$4="Mixed-use Building",U1238,Data!S1235)))</f>
        <v>Whanganui Central</v>
      </c>
      <c r="C1234" t="str">
        <f>IF(Transport!$H$4="Multi-unit Residential",Data!C1235,IF(Transport!$H$4="Education",Data!AK1235,IF(Transport!$H$4="Mixed-use Building",V1238,Data!T1235)))</f>
        <v>New Zealand</v>
      </c>
      <c r="D1234">
        <f>IF(Transport!$H$4="Multi-unit Residential",Data!D1235,IF(Transport!$H$4="Education",Data!AL1235,IF(Transport!$H$4="Mixed-use Building",W1238,Data!U1235)))</f>
        <v>0</v>
      </c>
      <c r="E1234">
        <f>IF(Transport!$H$4="Multi-unit Residential",Data!E1235,IF(Transport!$H$4="Education",Data!AM1235,IF(Transport!$H$4="Mixed-use Building",X1238,Data!V1235)))</f>
        <v>0</v>
      </c>
      <c r="F1234">
        <f>IF(Transport!$H$4="Multi-unit Residential",Data!F1235,IF(Transport!$H$4="Education",Data!AN1235,IF(Transport!$H$4="Mixed-use Building",Y1238,Data!W1235)))</f>
        <v>0</v>
      </c>
      <c r="G1234">
        <f>IF(Transport!$H$4="Multi-unit Residential",Data!G1235,IF(Transport!$H$4="Education",Data!AO1235,IF(Transport!$H$4="Mixed-use Building",Z1238,Data!X1235)))</f>
        <v>0</v>
      </c>
      <c r="H1234">
        <f>IF(Transport!$H$4="Multi-unit Residential",Data!H1235,IF(Transport!$H$4="Education",Data!AP1235,IF(Transport!$H$4="Mixed-use Building",AA1238,Data!Y1235)))</f>
        <v>0.9</v>
      </c>
      <c r="I1234">
        <f>IF(Transport!$H$4="Multi-unit Residential",Data!I1235,IF(Transport!$H$4="Education",Data!AQ1235,IF(Transport!$H$4="Mixed-use Building",AB1238,Data!Z1235)))</f>
        <v>0.03</v>
      </c>
      <c r="J1234">
        <f>IF(Transport!$H$4="Multi-unit Residential",Data!J1235,IF(Transport!$H$4="Education",Data!AR1235,IF(Transport!$H$4="Mixed-use Building",AC1238,Data!AA1235)))</f>
        <v>0</v>
      </c>
      <c r="K1234">
        <f>IF(Transport!$H$4="Multi-unit Residential",Data!K1235,IF(Transport!$H$4="Education",Data!AS1235,IF(Transport!$H$4="Mixed-use Building",AD1238,Data!AB1235)))</f>
        <v>0.03</v>
      </c>
      <c r="L1234">
        <f>IF(Transport!$H$4="Multi-unit Residential",Data!L1235,IF(Transport!$H$4="Education",Data!AT1235,IF(Transport!$H$4="Mixed-use Building",AE1238,Data!AC1235)))</f>
        <v>0.04</v>
      </c>
      <c r="M1234">
        <f>IF(Transport!$H$4="Multi-unit Residential",Data!M1235,IF(Transport!$H$4="Education",Data!AU1235,IF(Transport!$H$4="Mixed-use Building",AF1238,Data!AD1235)))</f>
        <v>0.02</v>
      </c>
      <c r="N1234">
        <f>IF(Transport!$H$4="Multi-unit Residential",Data!N1235,IF(Transport!$H$4="Education",Data!AV1235,IF(Transport!$H$4="Mixed-use Building",AG1238,Data!AE1235)))</f>
        <v>4.3553725320520797</v>
      </c>
      <c r="O1234">
        <f>IF(Transport!$H$4="Multi-unit Residential",Data!O1235,IF(Transport!$H$4="Education",Data!AW1235,IF(Transport!$H$4="Mixed-use Building",AH1238,Data!AF1235)))</f>
        <v>175.04701799999901</v>
      </c>
      <c r="P1234">
        <f>IF(Transport!$H$4="Multi-unit Residential",Data!P1235,IF(Transport!$H$4="Education",Data!AX1235,IF(Transport!$H$4="Mixed-use Building",AI1238,Data!AG1235)))</f>
        <v>-39.935136759999999</v>
      </c>
    </row>
    <row r="1235" spans="1:16" x14ac:dyDescent="0.55000000000000004">
      <c r="A1235">
        <f>IF(Transport!$H$4="Multi-unit Residential",Data!A1236,IF(Transport!$H$4="Education",Data!AI1236,IF(Transport!$H$4="Mixed-use Building",T1239,Data!R1236)))</f>
        <v>225800</v>
      </c>
      <c r="B1235" t="str">
        <f>IF(Transport!$H$4="Multi-unit Residential",Data!B1236,IF(Transport!$H$4="Education",Data!AJ1236,IF(Transport!$H$4="Mixed-use Building",U1239,Data!S1236)))</f>
        <v>Gonville South</v>
      </c>
      <c r="C1235" t="str">
        <f>IF(Transport!$H$4="Multi-unit Residential",Data!C1236,IF(Transport!$H$4="Education",Data!AK1236,IF(Transport!$H$4="Mixed-use Building",V1239,Data!T1236)))</f>
        <v>New Zealand</v>
      </c>
      <c r="D1235">
        <f>IF(Transport!$H$4="Multi-unit Residential",Data!D1236,IF(Transport!$H$4="Education",Data!AL1236,IF(Transport!$H$4="Mixed-use Building",W1239,Data!U1236)))</f>
        <v>0</v>
      </c>
      <c r="E1235">
        <f>IF(Transport!$H$4="Multi-unit Residential",Data!E1236,IF(Transport!$H$4="Education",Data!AM1236,IF(Transport!$H$4="Mixed-use Building",X1239,Data!V1236)))</f>
        <v>0</v>
      </c>
      <c r="F1235">
        <f>IF(Transport!$H$4="Multi-unit Residential",Data!F1236,IF(Transport!$H$4="Education",Data!AN1236,IF(Transport!$H$4="Mixed-use Building",Y1239,Data!W1236)))</f>
        <v>0</v>
      </c>
      <c r="G1235">
        <f>IF(Transport!$H$4="Multi-unit Residential",Data!G1236,IF(Transport!$H$4="Education",Data!AO1236,IF(Transport!$H$4="Mixed-use Building",Z1239,Data!X1236)))</f>
        <v>0</v>
      </c>
      <c r="H1235">
        <f>IF(Transport!$H$4="Multi-unit Residential",Data!H1236,IF(Transport!$H$4="Education",Data!AP1236,IF(Transport!$H$4="Mixed-use Building",AA1239,Data!Y1236)))</f>
        <v>0.96</v>
      </c>
      <c r="I1235">
        <f>IF(Transport!$H$4="Multi-unit Residential",Data!I1236,IF(Transport!$H$4="Education",Data!AQ1236,IF(Transport!$H$4="Mixed-use Building",AB1239,Data!Z1236)))</f>
        <v>0</v>
      </c>
      <c r="J1235">
        <f>IF(Transport!$H$4="Multi-unit Residential",Data!J1236,IF(Transport!$H$4="Education",Data!AR1236,IF(Transport!$H$4="Mixed-use Building",AC1239,Data!AA1236)))</f>
        <v>0</v>
      </c>
      <c r="K1235">
        <f>IF(Transport!$H$4="Multi-unit Residential",Data!K1236,IF(Transport!$H$4="Education",Data!AS1236,IF(Transport!$H$4="Mixed-use Building",AD1239,Data!AB1236)))</f>
        <v>0</v>
      </c>
      <c r="L1235">
        <f>IF(Transport!$H$4="Multi-unit Residential",Data!L1236,IF(Transport!$H$4="Education",Data!AT1236,IF(Transport!$H$4="Mixed-use Building",AE1239,Data!AC1236)))</f>
        <v>0.04</v>
      </c>
      <c r="M1235">
        <f>IF(Transport!$H$4="Multi-unit Residential",Data!M1236,IF(Transport!$H$4="Education",Data!AU1236,IF(Transport!$H$4="Mixed-use Building",AF1239,Data!AD1236)))</f>
        <v>0.02</v>
      </c>
      <c r="N1235">
        <f>IF(Transport!$H$4="Multi-unit Residential",Data!N1236,IF(Transport!$H$4="Education",Data!AV1236,IF(Transport!$H$4="Mixed-use Building",AG1239,Data!AE1236)))</f>
        <v>4.14359855025182</v>
      </c>
      <c r="O1235">
        <f>IF(Transport!$H$4="Multi-unit Residential",Data!O1236,IF(Transport!$H$4="Education",Data!AW1236,IF(Transport!$H$4="Mixed-use Building",AH1239,Data!AF1236)))</f>
        <v>175.03303080000001</v>
      </c>
      <c r="P1235">
        <f>IF(Transport!$H$4="Multi-unit Residential",Data!P1236,IF(Transport!$H$4="Education",Data!AX1236,IF(Transport!$H$4="Mixed-use Building",AI1239,Data!AG1236)))</f>
        <v>-39.94697274</v>
      </c>
    </row>
    <row r="1236" spans="1:16" x14ac:dyDescent="0.55000000000000004">
      <c r="A1236">
        <f>IF(Transport!$H$4="Multi-unit Residential",Data!A1237,IF(Transport!$H$4="Education",Data!AI1237,IF(Transport!$H$4="Mixed-use Building",T1240,Data!R1237)))</f>
        <v>225900</v>
      </c>
      <c r="B1236" t="str">
        <f>IF(Transport!$H$4="Multi-unit Residential",Data!B1237,IF(Transport!$H$4="Education",Data!AJ1237,IF(Transport!$H$4="Mixed-use Building",U1240,Data!S1237)))</f>
        <v>Bastia-Durie Hill</v>
      </c>
      <c r="C1236" t="str">
        <f>IF(Transport!$H$4="Multi-unit Residential",Data!C1237,IF(Transport!$H$4="Education",Data!AK1237,IF(Transport!$H$4="Mixed-use Building",V1240,Data!T1237)))</f>
        <v>New Zealand</v>
      </c>
      <c r="D1236">
        <f>IF(Transport!$H$4="Multi-unit Residential",Data!D1237,IF(Transport!$H$4="Education",Data!AL1237,IF(Transport!$H$4="Mixed-use Building",W1240,Data!U1237)))</f>
        <v>0</v>
      </c>
      <c r="E1236">
        <f>IF(Transport!$H$4="Multi-unit Residential",Data!E1237,IF(Transport!$H$4="Education",Data!AM1237,IF(Transport!$H$4="Mixed-use Building",X1240,Data!V1237)))</f>
        <v>0</v>
      </c>
      <c r="F1236">
        <f>IF(Transport!$H$4="Multi-unit Residential",Data!F1237,IF(Transport!$H$4="Education",Data!AN1237,IF(Transport!$H$4="Mixed-use Building",Y1240,Data!W1237)))</f>
        <v>0</v>
      </c>
      <c r="G1236">
        <f>IF(Transport!$H$4="Multi-unit Residential",Data!G1237,IF(Transport!$H$4="Education",Data!AO1237,IF(Transport!$H$4="Mixed-use Building",Z1240,Data!X1237)))</f>
        <v>0</v>
      </c>
      <c r="H1236">
        <f>IF(Transport!$H$4="Multi-unit Residential",Data!H1237,IF(Transport!$H$4="Education",Data!AP1237,IF(Transport!$H$4="Mixed-use Building",AA1240,Data!Y1237)))</f>
        <v>1</v>
      </c>
      <c r="I1236">
        <f>IF(Transport!$H$4="Multi-unit Residential",Data!I1237,IF(Transport!$H$4="Education",Data!AQ1237,IF(Transport!$H$4="Mixed-use Building",AB1240,Data!Z1237)))</f>
        <v>0</v>
      </c>
      <c r="J1236">
        <f>IF(Transport!$H$4="Multi-unit Residential",Data!J1237,IF(Transport!$H$4="Education",Data!AR1237,IF(Transport!$H$4="Mixed-use Building",AC1240,Data!AA1237)))</f>
        <v>0</v>
      </c>
      <c r="K1236">
        <f>IF(Transport!$H$4="Multi-unit Residential",Data!K1237,IF(Transport!$H$4="Education",Data!AS1237,IF(Transport!$H$4="Mixed-use Building",AD1240,Data!AB1237)))</f>
        <v>0</v>
      </c>
      <c r="L1236">
        <f>IF(Transport!$H$4="Multi-unit Residential",Data!L1237,IF(Transport!$H$4="Education",Data!AT1237,IF(Transport!$H$4="Mixed-use Building",AE1240,Data!AC1237)))</f>
        <v>0</v>
      </c>
      <c r="M1236">
        <f>IF(Transport!$H$4="Multi-unit Residential",Data!M1237,IF(Transport!$H$4="Education",Data!AU1237,IF(Transport!$H$4="Mixed-use Building",AF1240,Data!AD1237)))</f>
        <v>0.02</v>
      </c>
      <c r="N1236">
        <f>IF(Transport!$H$4="Multi-unit Residential",Data!N1237,IF(Transport!$H$4="Education",Data!AV1237,IF(Transport!$H$4="Mixed-use Building",AG1240,Data!AE1237)))</f>
        <v>0.70778991157631099</v>
      </c>
      <c r="O1236">
        <f>IF(Transport!$H$4="Multi-unit Residential",Data!O1237,IF(Transport!$H$4="Education",Data!AW1237,IF(Transport!$H$4="Mixed-use Building",AH1240,Data!AF1237)))</f>
        <v>175.06596969999899</v>
      </c>
      <c r="P1236">
        <f>IF(Transport!$H$4="Multi-unit Residential",Data!P1237,IF(Transport!$H$4="Education",Data!AX1237,IF(Transport!$H$4="Mixed-use Building",AI1240,Data!AG1237)))</f>
        <v>-39.934387280000003</v>
      </c>
    </row>
    <row r="1237" spans="1:16" x14ac:dyDescent="0.55000000000000004">
      <c r="A1237">
        <f>IF(Transport!$H$4="Multi-unit Residential",Data!A1238,IF(Transport!$H$4="Education",Data!AI1238,IF(Transport!$H$4="Mixed-use Building",T1241,Data!R1238)))</f>
        <v>226000</v>
      </c>
      <c r="B1237" t="str">
        <f>IF(Transport!$H$4="Multi-unit Residential",Data!B1238,IF(Transport!$H$4="Education",Data!AJ1238,IF(Transport!$H$4="Mixed-use Building",U1241,Data!S1238)))</f>
        <v>Putiki</v>
      </c>
      <c r="C1237" t="str">
        <f>IF(Transport!$H$4="Multi-unit Residential",Data!C1238,IF(Transport!$H$4="Education",Data!AK1238,IF(Transport!$H$4="Mixed-use Building",V1241,Data!T1238)))</f>
        <v>New Zealand</v>
      </c>
      <c r="D1237" t="str">
        <f>IF(Transport!$H$4="Multi-unit Residential",Data!D1238,IF(Transport!$H$4="Education",Data!AL1238,IF(Transport!$H$4="Mixed-use Building",W1241,Data!U1238)))</f>
        <v>?</v>
      </c>
      <c r="E1237" t="str">
        <f>IF(Transport!$H$4="Multi-unit Residential",Data!E1238,IF(Transport!$H$4="Education",Data!AM1238,IF(Transport!$H$4="Mixed-use Building",X1241,Data!V1238)))</f>
        <v>?</v>
      </c>
      <c r="F1237" t="str">
        <f>IF(Transport!$H$4="Multi-unit Residential",Data!F1238,IF(Transport!$H$4="Education",Data!AN1238,IF(Transport!$H$4="Mixed-use Building",Y1241,Data!W1238)))</f>
        <v>?</v>
      </c>
      <c r="G1237">
        <f>IF(Transport!$H$4="Multi-unit Residential",Data!G1238,IF(Transport!$H$4="Education",Data!AO1238,IF(Transport!$H$4="Mixed-use Building",Z1241,Data!X1238)))</f>
        <v>0</v>
      </c>
      <c r="H1237" t="str">
        <f>IF(Transport!$H$4="Multi-unit Residential",Data!H1238,IF(Transport!$H$4="Education",Data!AP1238,IF(Transport!$H$4="Mixed-use Building",AA1241,Data!Y1238)))</f>
        <v>?</v>
      </c>
      <c r="I1237" t="str">
        <f>IF(Transport!$H$4="Multi-unit Residential",Data!I1238,IF(Transport!$H$4="Education",Data!AQ1238,IF(Transport!$H$4="Mixed-use Building",AB1241,Data!Z1238)))</f>
        <v>?</v>
      </c>
      <c r="J1237">
        <f>IF(Transport!$H$4="Multi-unit Residential",Data!J1238,IF(Transport!$H$4="Education",Data!AR1238,IF(Transport!$H$4="Mixed-use Building",AC1241,Data!AA1238)))</f>
        <v>0</v>
      </c>
      <c r="K1237" t="str">
        <f>IF(Transport!$H$4="Multi-unit Residential",Data!K1238,IF(Transport!$H$4="Education",Data!AS1238,IF(Transport!$H$4="Mixed-use Building",AD1241,Data!AB1238)))</f>
        <v>?</v>
      </c>
      <c r="L1237" t="str">
        <f>IF(Transport!$H$4="Multi-unit Residential",Data!L1238,IF(Transport!$H$4="Education",Data!AT1238,IF(Transport!$H$4="Mixed-use Building",AE1241,Data!AC1238)))</f>
        <v>?</v>
      </c>
      <c r="M1237">
        <f>IF(Transport!$H$4="Multi-unit Residential",Data!M1238,IF(Transport!$H$4="Education",Data!AU1238,IF(Transport!$H$4="Mixed-use Building",AF1241,Data!AD1238)))</f>
        <v>0.02</v>
      </c>
      <c r="N1237" t="str">
        <f>IF(Transport!$H$4="Multi-unit Residential",Data!N1238,IF(Transport!$H$4="Education",Data!AV1238,IF(Transport!$H$4="Mixed-use Building",AG1241,Data!AE1238)))</f>
        <v>?</v>
      </c>
      <c r="O1237">
        <f>IF(Transport!$H$4="Multi-unit Residential",Data!O1238,IF(Transport!$H$4="Education",Data!AW1238,IF(Transport!$H$4="Mixed-use Building",AH1241,Data!AF1238)))</f>
        <v>175.05116000000001</v>
      </c>
      <c r="P1237">
        <f>IF(Transport!$H$4="Multi-unit Residential",Data!P1238,IF(Transport!$H$4="Education",Data!AX1238,IF(Transport!$H$4="Mixed-use Building",AI1241,Data!AG1238)))</f>
        <v>-39.951887319999997</v>
      </c>
    </row>
    <row r="1238" spans="1:16" x14ac:dyDescent="0.55000000000000004">
      <c r="A1238">
        <f>IF(Transport!$H$4="Multi-unit Residential",Data!A1239,IF(Transport!$H$4="Education",Data!AI1239,IF(Transport!$H$4="Mixed-use Building",T1242,Data!R1239)))</f>
        <v>226100</v>
      </c>
      <c r="B1238" t="str">
        <f>IF(Transport!$H$4="Multi-unit Residential",Data!B1239,IF(Transport!$H$4="Education",Data!AJ1239,IF(Transport!$H$4="Mixed-use Building",U1242,Data!S1239)))</f>
        <v>Mokai Patea</v>
      </c>
      <c r="C1238" t="str">
        <f>IF(Transport!$H$4="Multi-unit Residential",Data!C1239,IF(Transport!$H$4="Education",Data!AK1239,IF(Transport!$H$4="Mixed-use Building",V1242,Data!T1239)))</f>
        <v>New Zealand</v>
      </c>
      <c r="D1238">
        <f>IF(Transport!$H$4="Multi-unit Residential",Data!D1239,IF(Transport!$H$4="Education",Data!AL1239,IF(Transport!$H$4="Mixed-use Building",W1242,Data!U1239)))</f>
        <v>0</v>
      </c>
      <c r="E1238">
        <f>IF(Transport!$H$4="Multi-unit Residential",Data!E1239,IF(Transport!$H$4="Education",Data!AM1239,IF(Transport!$H$4="Mixed-use Building",X1242,Data!V1239)))</f>
        <v>0</v>
      </c>
      <c r="F1238">
        <f>IF(Transport!$H$4="Multi-unit Residential",Data!F1239,IF(Transport!$H$4="Education",Data!AN1239,IF(Transport!$H$4="Mixed-use Building",Y1242,Data!W1239)))</f>
        <v>0</v>
      </c>
      <c r="G1238">
        <f>IF(Transport!$H$4="Multi-unit Residential",Data!G1239,IF(Transport!$H$4="Education",Data!AO1239,IF(Transport!$H$4="Mixed-use Building",Z1242,Data!X1239)))</f>
        <v>0</v>
      </c>
      <c r="H1238">
        <f>IF(Transport!$H$4="Multi-unit Residential",Data!H1239,IF(Transport!$H$4="Education",Data!AP1239,IF(Transport!$H$4="Mixed-use Building",AA1242,Data!Y1239)))</f>
        <v>0.88</v>
      </c>
      <c r="I1238">
        <f>IF(Transport!$H$4="Multi-unit Residential",Data!I1239,IF(Transport!$H$4="Education",Data!AQ1239,IF(Transport!$H$4="Mixed-use Building",AB1242,Data!Z1239)))</f>
        <v>0.09</v>
      </c>
      <c r="J1238">
        <f>IF(Transport!$H$4="Multi-unit Residential",Data!J1239,IF(Transport!$H$4="Education",Data!AR1239,IF(Transport!$H$4="Mixed-use Building",AC1242,Data!AA1239)))</f>
        <v>0</v>
      </c>
      <c r="K1238">
        <f>IF(Transport!$H$4="Multi-unit Residential",Data!K1239,IF(Transport!$H$4="Education",Data!AS1239,IF(Transport!$H$4="Mixed-use Building",AD1242,Data!AB1239)))</f>
        <v>0</v>
      </c>
      <c r="L1238">
        <f>IF(Transport!$H$4="Multi-unit Residential",Data!L1239,IF(Transport!$H$4="Education",Data!AT1239,IF(Transport!$H$4="Mixed-use Building",AE1242,Data!AC1239)))</f>
        <v>0.03</v>
      </c>
      <c r="M1238">
        <f>IF(Transport!$H$4="Multi-unit Residential",Data!M1239,IF(Transport!$H$4="Education",Data!AU1239,IF(Transport!$H$4="Mixed-use Building",AF1242,Data!AD1239)))</f>
        <v>0.02</v>
      </c>
      <c r="N1238">
        <f>IF(Transport!$H$4="Multi-unit Residential",Data!N1239,IF(Transport!$H$4="Education",Data!AV1239,IF(Transport!$H$4="Mixed-use Building",AG1242,Data!AE1239)))</f>
        <v>5.2276992764039996</v>
      </c>
      <c r="O1238">
        <f>IF(Transport!$H$4="Multi-unit Residential",Data!O1239,IF(Transport!$H$4="Education",Data!AW1239,IF(Transport!$H$4="Mixed-use Building",AH1242,Data!AF1239)))</f>
        <v>175.89462399999999</v>
      </c>
      <c r="P1238">
        <f>IF(Transport!$H$4="Multi-unit Residential",Data!P1239,IF(Transport!$H$4="Education",Data!AX1239,IF(Transport!$H$4="Mixed-use Building",AI1242,Data!AG1239)))</f>
        <v>-39.595503829999998</v>
      </c>
    </row>
    <row r="1239" spans="1:16" x14ac:dyDescent="0.55000000000000004">
      <c r="A1239">
        <f>IF(Transport!$H$4="Multi-unit Residential",Data!A1240,IF(Transport!$H$4="Education",Data!AI1240,IF(Transport!$H$4="Mixed-use Building",T1243,Data!R1240)))</f>
        <v>226200</v>
      </c>
      <c r="B1239" t="str">
        <f>IF(Transport!$H$4="Multi-unit Residential",Data!B1240,IF(Transport!$H$4="Education",Data!AJ1240,IF(Transport!$H$4="Mixed-use Building",U1243,Data!S1240)))</f>
        <v>Ngamatea</v>
      </c>
      <c r="C1239" t="str">
        <f>IF(Transport!$H$4="Multi-unit Residential",Data!C1240,IF(Transport!$H$4="Education",Data!AK1240,IF(Transport!$H$4="Mixed-use Building",V1243,Data!T1240)))</f>
        <v>New Zealand</v>
      </c>
      <c r="D1239" t="str">
        <f>IF(Transport!$H$4="Multi-unit Residential",Data!D1240,IF(Transport!$H$4="Education",Data!AL1240,IF(Transport!$H$4="Mixed-use Building",W1243,Data!U1240)))</f>
        <v>?</v>
      </c>
      <c r="E1239" t="str">
        <f>IF(Transport!$H$4="Multi-unit Residential",Data!E1240,IF(Transport!$H$4="Education",Data!AM1240,IF(Transport!$H$4="Mixed-use Building",X1243,Data!V1240)))</f>
        <v>?</v>
      </c>
      <c r="F1239" t="str">
        <f>IF(Transport!$H$4="Multi-unit Residential",Data!F1240,IF(Transport!$H$4="Education",Data!AN1240,IF(Transport!$H$4="Mixed-use Building",Y1243,Data!W1240)))</f>
        <v>?</v>
      </c>
      <c r="G1239">
        <f>IF(Transport!$H$4="Multi-unit Residential",Data!G1240,IF(Transport!$H$4="Education",Data!AO1240,IF(Transport!$H$4="Mixed-use Building",Z1243,Data!X1240)))</f>
        <v>0</v>
      </c>
      <c r="H1239" t="str">
        <f>IF(Transport!$H$4="Multi-unit Residential",Data!H1240,IF(Transport!$H$4="Education",Data!AP1240,IF(Transport!$H$4="Mixed-use Building",AA1243,Data!Y1240)))</f>
        <v>?</v>
      </c>
      <c r="I1239" t="str">
        <f>IF(Transport!$H$4="Multi-unit Residential",Data!I1240,IF(Transport!$H$4="Education",Data!AQ1240,IF(Transport!$H$4="Mixed-use Building",AB1243,Data!Z1240)))</f>
        <v>?</v>
      </c>
      <c r="J1239">
        <f>IF(Transport!$H$4="Multi-unit Residential",Data!J1240,IF(Transport!$H$4="Education",Data!AR1240,IF(Transport!$H$4="Mixed-use Building",AC1243,Data!AA1240)))</f>
        <v>0</v>
      </c>
      <c r="K1239" t="str">
        <f>IF(Transport!$H$4="Multi-unit Residential",Data!K1240,IF(Transport!$H$4="Education",Data!AS1240,IF(Transport!$H$4="Mixed-use Building",AD1243,Data!AB1240)))</f>
        <v>?</v>
      </c>
      <c r="L1239" t="str">
        <f>IF(Transport!$H$4="Multi-unit Residential",Data!L1240,IF(Transport!$H$4="Education",Data!AT1240,IF(Transport!$H$4="Mixed-use Building",AE1243,Data!AC1240)))</f>
        <v>?</v>
      </c>
      <c r="M1239">
        <f>IF(Transport!$H$4="Multi-unit Residential",Data!M1240,IF(Transport!$H$4="Education",Data!AU1240,IF(Transport!$H$4="Mixed-use Building",AF1243,Data!AD1240)))</f>
        <v>0.02</v>
      </c>
      <c r="N1239" t="str">
        <f>IF(Transport!$H$4="Multi-unit Residential",Data!N1240,IF(Transport!$H$4="Education",Data!AV1240,IF(Transport!$H$4="Mixed-use Building",AG1243,Data!AE1240)))</f>
        <v>?</v>
      </c>
      <c r="O1239">
        <f>IF(Transport!$H$4="Multi-unit Residential",Data!O1240,IF(Transport!$H$4="Education",Data!AW1240,IF(Transport!$H$4="Mixed-use Building",AH1243,Data!AF1240)))</f>
        <v>176.19628399999999</v>
      </c>
      <c r="P1239">
        <f>IF(Transport!$H$4="Multi-unit Residential",Data!P1240,IF(Transport!$H$4="Education",Data!AX1240,IF(Transport!$H$4="Mixed-use Building",AI1243,Data!AG1240)))</f>
        <v>-39.35192361</v>
      </c>
    </row>
    <row r="1240" spans="1:16" x14ac:dyDescent="0.55000000000000004">
      <c r="A1240">
        <f>IF(Transport!$H$4="Multi-unit Residential",Data!A1241,IF(Transport!$H$4="Education",Data!AI1241,IF(Transport!$H$4="Mixed-use Building",T1244,Data!R1241)))</f>
        <v>226300</v>
      </c>
      <c r="B1240" t="str">
        <f>IF(Transport!$H$4="Multi-unit Residential",Data!B1241,IF(Transport!$H$4="Education",Data!AJ1241,IF(Transport!$H$4="Mixed-use Building",U1244,Data!S1241)))</f>
        <v>Turakina</v>
      </c>
      <c r="C1240" t="str">
        <f>IF(Transport!$H$4="Multi-unit Residential",Data!C1241,IF(Transport!$H$4="Education",Data!AK1241,IF(Transport!$H$4="Mixed-use Building",V1244,Data!T1241)))</f>
        <v>New Zealand</v>
      </c>
      <c r="D1240">
        <f>IF(Transport!$H$4="Multi-unit Residential",Data!D1241,IF(Transport!$H$4="Education",Data!AL1241,IF(Transport!$H$4="Mixed-use Building",W1244,Data!U1241)))</f>
        <v>0</v>
      </c>
      <c r="E1240">
        <f>IF(Transport!$H$4="Multi-unit Residential",Data!E1241,IF(Transport!$H$4="Education",Data!AM1241,IF(Transport!$H$4="Mixed-use Building",X1244,Data!V1241)))</f>
        <v>0</v>
      </c>
      <c r="F1240">
        <f>IF(Transport!$H$4="Multi-unit Residential",Data!F1241,IF(Transport!$H$4="Education",Data!AN1241,IF(Transport!$H$4="Mixed-use Building",Y1244,Data!W1241)))</f>
        <v>0</v>
      </c>
      <c r="G1240">
        <f>IF(Transport!$H$4="Multi-unit Residential",Data!G1241,IF(Transport!$H$4="Education",Data!AO1241,IF(Transport!$H$4="Mixed-use Building",Z1244,Data!X1241)))</f>
        <v>0</v>
      </c>
      <c r="H1240">
        <f>IF(Transport!$H$4="Multi-unit Residential",Data!H1241,IF(Transport!$H$4="Education",Data!AP1241,IF(Transport!$H$4="Mixed-use Building",AA1244,Data!Y1241)))</f>
        <v>0.73</v>
      </c>
      <c r="I1240">
        <f>IF(Transport!$H$4="Multi-unit Residential",Data!I1241,IF(Transport!$H$4="Education",Data!AQ1241,IF(Transport!$H$4="Mixed-use Building",AB1244,Data!Z1241)))</f>
        <v>0</v>
      </c>
      <c r="J1240">
        <f>IF(Transport!$H$4="Multi-unit Residential",Data!J1241,IF(Transport!$H$4="Education",Data!AR1241,IF(Transport!$H$4="Mixed-use Building",AC1244,Data!AA1241)))</f>
        <v>0</v>
      </c>
      <c r="K1240">
        <f>IF(Transport!$H$4="Multi-unit Residential",Data!K1241,IF(Transport!$H$4="Education",Data!AS1241,IF(Transport!$H$4="Mixed-use Building",AD1244,Data!AB1241)))</f>
        <v>0</v>
      </c>
      <c r="L1240">
        <f>IF(Transport!$H$4="Multi-unit Residential",Data!L1241,IF(Transport!$H$4="Education",Data!AT1241,IF(Transport!$H$4="Mixed-use Building",AE1244,Data!AC1241)))</f>
        <v>0.27</v>
      </c>
      <c r="M1240">
        <f>IF(Transport!$H$4="Multi-unit Residential",Data!M1241,IF(Transport!$H$4="Education",Data!AU1241,IF(Transport!$H$4="Mixed-use Building",AF1244,Data!AD1241)))</f>
        <v>0.02</v>
      </c>
      <c r="N1240" t="str">
        <f>IF(Transport!$H$4="Multi-unit Residential",Data!N1241,IF(Transport!$H$4="Education",Data!AV1241,IF(Transport!$H$4="Mixed-use Building",AG1244,Data!AE1241)))</f>
        <v>?</v>
      </c>
      <c r="O1240">
        <f>IF(Transport!$H$4="Multi-unit Residential",Data!O1241,IF(Transport!$H$4="Education",Data!AW1241,IF(Transport!$H$4="Mixed-use Building",AH1244,Data!AF1241)))</f>
        <v>175.25773899999999</v>
      </c>
      <c r="P1240">
        <f>IF(Transport!$H$4="Multi-unit Residential",Data!P1241,IF(Transport!$H$4="Education",Data!AX1241,IF(Transport!$H$4="Mixed-use Building",AI1244,Data!AG1241)))</f>
        <v>-40.0113956</v>
      </c>
    </row>
    <row r="1241" spans="1:16" x14ac:dyDescent="0.55000000000000004">
      <c r="A1241">
        <f>IF(Transport!$H$4="Multi-unit Residential",Data!A1242,IF(Transport!$H$4="Education",Data!AI1242,IF(Transport!$H$4="Mixed-use Building",T1245,Data!R1242)))</f>
        <v>226400</v>
      </c>
      <c r="B1241" t="str">
        <f>IF(Transport!$H$4="Multi-unit Residential",Data!B1242,IF(Transport!$H$4="Education",Data!AJ1242,IF(Transport!$H$4="Mixed-use Building",U1245,Data!S1242)))</f>
        <v>Otairi</v>
      </c>
      <c r="C1241" t="str">
        <f>IF(Transport!$H$4="Multi-unit Residential",Data!C1242,IF(Transport!$H$4="Education",Data!AK1242,IF(Transport!$H$4="Mixed-use Building",V1245,Data!T1242)))</f>
        <v>New Zealand</v>
      </c>
      <c r="D1241">
        <f>IF(Transport!$H$4="Multi-unit Residential",Data!D1242,IF(Transport!$H$4="Education",Data!AL1242,IF(Transport!$H$4="Mixed-use Building",W1245,Data!U1242)))</f>
        <v>0</v>
      </c>
      <c r="E1241">
        <f>IF(Transport!$H$4="Multi-unit Residential",Data!E1242,IF(Transport!$H$4="Education",Data!AM1242,IF(Transport!$H$4="Mixed-use Building",X1245,Data!V1242)))</f>
        <v>0</v>
      </c>
      <c r="F1241">
        <f>IF(Transport!$H$4="Multi-unit Residential",Data!F1242,IF(Transport!$H$4="Education",Data!AN1242,IF(Transport!$H$4="Mixed-use Building",Y1245,Data!W1242)))</f>
        <v>0</v>
      </c>
      <c r="G1241">
        <f>IF(Transport!$H$4="Multi-unit Residential",Data!G1242,IF(Transport!$H$4="Education",Data!AO1242,IF(Transport!$H$4="Mixed-use Building",Z1245,Data!X1242)))</f>
        <v>0</v>
      </c>
      <c r="H1241">
        <f>IF(Transport!$H$4="Multi-unit Residential",Data!H1242,IF(Transport!$H$4="Education",Data!AP1242,IF(Transport!$H$4="Mixed-use Building",AA1245,Data!Y1242)))</f>
        <v>0.78999999999999904</v>
      </c>
      <c r="I1241">
        <f>IF(Transport!$H$4="Multi-unit Residential",Data!I1242,IF(Transport!$H$4="Education",Data!AQ1242,IF(Transport!$H$4="Mixed-use Building",AB1245,Data!Z1242)))</f>
        <v>7.0000000000000007E-2</v>
      </c>
      <c r="J1241">
        <f>IF(Transport!$H$4="Multi-unit Residential",Data!J1242,IF(Transport!$H$4="Education",Data!AR1242,IF(Transport!$H$4="Mixed-use Building",AC1245,Data!AA1242)))</f>
        <v>0</v>
      </c>
      <c r="K1241">
        <f>IF(Transport!$H$4="Multi-unit Residential",Data!K1242,IF(Transport!$H$4="Education",Data!AS1242,IF(Transport!$H$4="Mixed-use Building",AD1245,Data!AB1242)))</f>
        <v>0</v>
      </c>
      <c r="L1241">
        <f>IF(Transport!$H$4="Multi-unit Residential",Data!L1242,IF(Transport!$H$4="Education",Data!AT1242,IF(Transport!$H$4="Mixed-use Building",AE1245,Data!AC1242)))</f>
        <v>0.14000000000000001</v>
      </c>
      <c r="M1241">
        <f>IF(Transport!$H$4="Multi-unit Residential",Data!M1242,IF(Transport!$H$4="Education",Data!AU1242,IF(Transport!$H$4="Mixed-use Building",AF1245,Data!AD1242)))</f>
        <v>0.02</v>
      </c>
      <c r="N1241">
        <f>IF(Transport!$H$4="Multi-unit Residential",Data!N1242,IF(Transport!$H$4="Education",Data!AV1242,IF(Transport!$H$4="Mixed-use Building",AG1245,Data!AE1242)))</f>
        <v>6.7053605594858503</v>
      </c>
      <c r="O1241">
        <f>IF(Transport!$H$4="Multi-unit Residential",Data!O1242,IF(Transport!$H$4="Education",Data!AW1242,IF(Transport!$H$4="Mixed-use Building",AH1245,Data!AF1242)))</f>
        <v>175.525475</v>
      </c>
      <c r="P1241">
        <f>IF(Transport!$H$4="Multi-unit Residential",Data!P1242,IF(Transport!$H$4="Education",Data!AX1242,IF(Transport!$H$4="Mixed-use Building",AI1245,Data!AG1242)))</f>
        <v>-39.8895865</v>
      </c>
    </row>
    <row r="1242" spans="1:16" x14ac:dyDescent="0.55000000000000004">
      <c r="A1242">
        <f>IF(Transport!$H$4="Multi-unit Residential",Data!A1243,IF(Transport!$H$4="Education",Data!AI1243,IF(Transport!$H$4="Mixed-use Building",T1246,Data!R1243)))</f>
        <v>226500</v>
      </c>
      <c r="B1242" t="str">
        <f>IF(Transport!$H$4="Multi-unit Residential",Data!B1243,IF(Transport!$H$4="Education",Data!AJ1243,IF(Transport!$H$4="Mixed-use Building",U1246,Data!S1243)))</f>
        <v>Taihape</v>
      </c>
      <c r="C1242" t="str">
        <f>IF(Transport!$H$4="Multi-unit Residential",Data!C1243,IF(Transport!$H$4="Education",Data!AK1243,IF(Transport!$H$4="Mixed-use Building",V1246,Data!T1243)))</f>
        <v>New Zealand</v>
      </c>
      <c r="D1242">
        <f>IF(Transport!$H$4="Multi-unit Residential",Data!D1243,IF(Transport!$H$4="Education",Data!AL1243,IF(Transport!$H$4="Mixed-use Building",W1246,Data!U1243)))</f>
        <v>0</v>
      </c>
      <c r="E1242">
        <f>IF(Transport!$H$4="Multi-unit Residential",Data!E1243,IF(Transport!$H$4="Education",Data!AM1243,IF(Transport!$H$4="Mixed-use Building",X1246,Data!V1243)))</f>
        <v>0</v>
      </c>
      <c r="F1242">
        <f>IF(Transport!$H$4="Multi-unit Residential",Data!F1243,IF(Transport!$H$4="Education",Data!AN1243,IF(Transport!$H$4="Mixed-use Building",Y1246,Data!W1243)))</f>
        <v>0</v>
      </c>
      <c r="G1242">
        <f>IF(Transport!$H$4="Multi-unit Residential",Data!G1243,IF(Transport!$H$4="Education",Data!AO1243,IF(Transport!$H$4="Mixed-use Building",Z1246,Data!X1243)))</f>
        <v>0</v>
      </c>
      <c r="H1242">
        <f>IF(Transport!$H$4="Multi-unit Residential",Data!H1243,IF(Transport!$H$4="Education",Data!AP1243,IF(Transport!$H$4="Mixed-use Building",AA1246,Data!Y1243)))</f>
        <v>0.82</v>
      </c>
      <c r="I1242">
        <f>IF(Transport!$H$4="Multi-unit Residential",Data!I1243,IF(Transport!$H$4="Education",Data!AQ1243,IF(Transport!$H$4="Mixed-use Building",AB1246,Data!Z1243)))</f>
        <v>0.06</v>
      </c>
      <c r="J1242">
        <f>IF(Transport!$H$4="Multi-unit Residential",Data!J1243,IF(Transport!$H$4="Education",Data!AR1243,IF(Transport!$H$4="Mixed-use Building",AC1246,Data!AA1243)))</f>
        <v>0</v>
      </c>
      <c r="K1242">
        <f>IF(Transport!$H$4="Multi-unit Residential",Data!K1243,IF(Transport!$H$4="Education",Data!AS1243,IF(Transport!$H$4="Mixed-use Building",AD1246,Data!AB1243)))</f>
        <v>0</v>
      </c>
      <c r="L1242">
        <f>IF(Transport!$H$4="Multi-unit Residential",Data!L1243,IF(Transport!$H$4="Education",Data!AT1243,IF(Transport!$H$4="Mixed-use Building",AE1246,Data!AC1243)))</f>
        <v>0.12</v>
      </c>
      <c r="M1242">
        <f>IF(Transport!$H$4="Multi-unit Residential",Data!M1243,IF(Transport!$H$4="Education",Data!AU1243,IF(Transport!$H$4="Mixed-use Building",AF1246,Data!AD1243)))</f>
        <v>0.02</v>
      </c>
      <c r="N1242">
        <f>IF(Transport!$H$4="Multi-unit Residential",Data!N1243,IF(Transport!$H$4="Education",Data!AV1243,IF(Transport!$H$4="Mixed-use Building",AG1246,Data!AE1243)))</f>
        <v>3.7157427599914099</v>
      </c>
      <c r="O1242">
        <f>IF(Transport!$H$4="Multi-unit Residential",Data!O1243,IF(Transport!$H$4="Education",Data!AW1243,IF(Transport!$H$4="Mixed-use Building",AH1246,Data!AF1243)))</f>
        <v>175.79677340000001</v>
      </c>
      <c r="P1242">
        <f>IF(Transport!$H$4="Multi-unit Residential",Data!P1243,IF(Transport!$H$4="Education",Data!AX1243,IF(Transport!$H$4="Mixed-use Building",AI1246,Data!AG1243)))</f>
        <v>-39.678067329999998</v>
      </c>
    </row>
    <row r="1243" spans="1:16" x14ac:dyDescent="0.55000000000000004">
      <c r="A1243">
        <f>IF(Transport!$H$4="Multi-unit Residential",Data!A1244,IF(Transport!$H$4="Education",Data!AI1244,IF(Transport!$H$4="Mixed-use Building",T1247,Data!R1244)))</f>
        <v>226600</v>
      </c>
      <c r="B1243" t="str">
        <f>IF(Transport!$H$4="Multi-unit Residential",Data!B1244,IF(Transport!$H$4="Education",Data!AJ1244,IF(Transport!$H$4="Mixed-use Building",U1247,Data!S1244)))</f>
        <v>Marton Rural</v>
      </c>
      <c r="C1243" t="str">
        <f>IF(Transport!$H$4="Multi-unit Residential",Data!C1244,IF(Transport!$H$4="Education",Data!AK1244,IF(Transport!$H$4="Mixed-use Building",V1247,Data!T1244)))</f>
        <v>New Zealand</v>
      </c>
      <c r="D1243">
        <f>IF(Transport!$H$4="Multi-unit Residential",Data!D1244,IF(Transport!$H$4="Education",Data!AL1244,IF(Transport!$H$4="Mixed-use Building",W1247,Data!U1244)))</f>
        <v>0</v>
      </c>
      <c r="E1243">
        <f>IF(Transport!$H$4="Multi-unit Residential",Data!E1244,IF(Transport!$H$4="Education",Data!AM1244,IF(Transport!$H$4="Mixed-use Building",X1247,Data!V1244)))</f>
        <v>0</v>
      </c>
      <c r="F1243">
        <f>IF(Transport!$H$4="Multi-unit Residential",Data!F1244,IF(Transport!$H$4="Education",Data!AN1244,IF(Transport!$H$4="Mixed-use Building",Y1247,Data!W1244)))</f>
        <v>0</v>
      </c>
      <c r="G1243">
        <f>IF(Transport!$H$4="Multi-unit Residential",Data!G1244,IF(Transport!$H$4="Education",Data!AO1244,IF(Transport!$H$4="Mixed-use Building",Z1247,Data!X1244)))</f>
        <v>0</v>
      </c>
      <c r="H1243">
        <f>IF(Transport!$H$4="Multi-unit Residential",Data!H1244,IF(Transport!$H$4="Education",Data!AP1244,IF(Transport!$H$4="Mixed-use Building",AA1247,Data!Y1244)))</f>
        <v>0.94</v>
      </c>
      <c r="I1243">
        <f>IF(Transport!$H$4="Multi-unit Residential",Data!I1244,IF(Transport!$H$4="Education",Data!AQ1244,IF(Transport!$H$4="Mixed-use Building",AB1247,Data!Z1244)))</f>
        <v>0.06</v>
      </c>
      <c r="J1243">
        <f>IF(Transport!$H$4="Multi-unit Residential",Data!J1244,IF(Transport!$H$4="Education",Data!AR1244,IF(Transport!$H$4="Mixed-use Building",AC1247,Data!AA1244)))</f>
        <v>0</v>
      </c>
      <c r="K1243">
        <f>IF(Transport!$H$4="Multi-unit Residential",Data!K1244,IF(Transport!$H$4="Education",Data!AS1244,IF(Transport!$H$4="Mixed-use Building",AD1247,Data!AB1244)))</f>
        <v>0</v>
      </c>
      <c r="L1243">
        <f>IF(Transport!$H$4="Multi-unit Residential",Data!L1244,IF(Transport!$H$4="Education",Data!AT1244,IF(Transport!$H$4="Mixed-use Building",AE1247,Data!AC1244)))</f>
        <v>0</v>
      </c>
      <c r="M1243">
        <f>IF(Transport!$H$4="Multi-unit Residential",Data!M1244,IF(Transport!$H$4="Education",Data!AU1244,IF(Transport!$H$4="Mixed-use Building",AF1247,Data!AD1244)))</f>
        <v>0.02</v>
      </c>
      <c r="N1243">
        <f>IF(Transport!$H$4="Multi-unit Residential",Data!N1244,IF(Transport!$H$4="Education",Data!AV1244,IF(Transport!$H$4="Mixed-use Building",AG1247,Data!AE1244)))</f>
        <v>4.9318880299724102</v>
      </c>
      <c r="O1243">
        <f>IF(Transport!$H$4="Multi-unit Residential",Data!O1244,IF(Transport!$H$4="Education",Data!AW1244,IF(Transport!$H$4="Mixed-use Building",AH1247,Data!AF1244)))</f>
        <v>175.38194799999999</v>
      </c>
      <c r="P1243">
        <f>IF(Transport!$H$4="Multi-unit Residential",Data!P1244,IF(Transport!$H$4="Education",Data!AX1244,IF(Transport!$H$4="Mixed-use Building",AI1247,Data!AG1244)))</f>
        <v>-40.063776390000001</v>
      </c>
    </row>
    <row r="1244" spans="1:16" x14ac:dyDescent="0.55000000000000004">
      <c r="A1244">
        <f>IF(Transport!$H$4="Multi-unit Residential",Data!A1245,IF(Transport!$H$4="Education",Data!AI1245,IF(Transport!$H$4="Mixed-use Building",T1248,Data!R1245)))</f>
        <v>226700</v>
      </c>
      <c r="B1244" t="str">
        <f>IF(Transport!$H$4="Multi-unit Residential",Data!B1245,IF(Transport!$H$4="Education",Data!AJ1245,IF(Transport!$H$4="Mixed-use Building",U1248,Data!S1245)))</f>
        <v>Marton North</v>
      </c>
      <c r="C1244" t="str">
        <f>IF(Transport!$H$4="Multi-unit Residential",Data!C1245,IF(Transport!$H$4="Education",Data!AK1245,IF(Transport!$H$4="Mixed-use Building",V1248,Data!T1245)))</f>
        <v>New Zealand</v>
      </c>
      <c r="D1244">
        <f>IF(Transport!$H$4="Multi-unit Residential",Data!D1245,IF(Transport!$H$4="Education",Data!AL1245,IF(Transport!$H$4="Mixed-use Building",W1248,Data!U1245)))</f>
        <v>0</v>
      </c>
      <c r="E1244">
        <f>IF(Transport!$H$4="Multi-unit Residential",Data!E1245,IF(Transport!$H$4="Education",Data!AM1245,IF(Transport!$H$4="Mixed-use Building",X1248,Data!V1245)))</f>
        <v>0</v>
      </c>
      <c r="F1244">
        <f>IF(Transport!$H$4="Multi-unit Residential",Data!F1245,IF(Transport!$H$4="Education",Data!AN1245,IF(Transport!$H$4="Mixed-use Building",Y1248,Data!W1245)))</f>
        <v>0</v>
      </c>
      <c r="G1244">
        <f>IF(Transport!$H$4="Multi-unit Residential",Data!G1245,IF(Transport!$H$4="Education",Data!AO1245,IF(Transport!$H$4="Mixed-use Building",Z1248,Data!X1245)))</f>
        <v>0</v>
      </c>
      <c r="H1244">
        <f>IF(Transport!$H$4="Multi-unit Residential",Data!H1245,IF(Transport!$H$4="Education",Data!AP1245,IF(Transport!$H$4="Mixed-use Building",AA1248,Data!Y1245)))</f>
        <v>0.84</v>
      </c>
      <c r="I1244">
        <f>IF(Transport!$H$4="Multi-unit Residential",Data!I1245,IF(Transport!$H$4="Education",Data!AQ1245,IF(Transport!$H$4="Mixed-use Building",AB1248,Data!Z1245)))</f>
        <v>0.03</v>
      </c>
      <c r="J1244">
        <f>IF(Transport!$H$4="Multi-unit Residential",Data!J1245,IF(Transport!$H$4="Education",Data!AR1245,IF(Transport!$H$4="Mixed-use Building",AC1248,Data!AA1245)))</f>
        <v>0</v>
      </c>
      <c r="K1244">
        <f>IF(Transport!$H$4="Multi-unit Residential",Data!K1245,IF(Transport!$H$4="Education",Data!AS1245,IF(Transport!$H$4="Mixed-use Building",AD1248,Data!AB1245)))</f>
        <v>0.02</v>
      </c>
      <c r="L1244">
        <f>IF(Transport!$H$4="Multi-unit Residential",Data!L1245,IF(Transport!$H$4="Education",Data!AT1245,IF(Transport!$H$4="Mixed-use Building",AE1248,Data!AC1245)))</f>
        <v>0.11</v>
      </c>
      <c r="M1244">
        <f>IF(Transport!$H$4="Multi-unit Residential",Data!M1245,IF(Transport!$H$4="Education",Data!AU1245,IF(Transport!$H$4="Mixed-use Building",AF1248,Data!AD1245)))</f>
        <v>0.02</v>
      </c>
      <c r="N1244">
        <f>IF(Transport!$H$4="Multi-unit Residential",Data!N1245,IF(Transport!$H$4="Education",Data!AV1245,IF(Transport!$H$4="Mixed-use Building",AG1248,Data!AE1245)))</f>
        <v>4.60082240785861</v>
      </c>
      <c r="O1244">
        <f>IF(Transport!$H$4="Multi-unit Residential",Data!O1245,IF(Transport!$H$4="Education",Data!AW1245,IF(Transport!$H$4="Mixed-use Building",AH1248,Data!AF1245)))</f>
        <v>175.37098080000001</v>
      </c>
      <c r="P1244">
        <f>IF(Transport!$H$4="Multi-unit Residential",Data!P1245,IF(Transport!$H$4="Education",Data!AX1245,IF(Transport!$H$4="Mixed-use Building",AI1248,Data!AG1245)))</f>
        <v>-40.062990970000001</v>
      </c>
    </row>
    <row r="1245" spans="1:16" x14ac:dyDescent="0.55000000000000004">
      <c r="A1245">
        <f>IF(Transport!$H$4="Multi-unit Residential",Data!A1246,IF(Transport!$H$4="Education",Data!AI1246,IF(Transport!$H$4="Mixed-use Building",T1249,Data!R1246)))</f>
        <v>226800</v>
      </c>
      <c r="B1245" t="str">
        <f>IF(Transport!$H$4="Multi-unit Residential",Data!B1246,IF(Transport!$H$4="Education",Data!AJ1246,IF(Transport!$H$4="Mixed-use Building",U1249,Data!S1246)))</f>
        <v>Parewanui</v>
      </c>
      <c r="C1245" t="str">
        <f>IF(Transport!$H$4="Multi-unit Residential",Data!C1246,IF(Transport!$H$4="Education",Data!AK1246,IF(Transport!$H$4="Mixed-use Building",V1249,Data!T1246)))</f>
        <v>New Zealand</v>
      </c>
      <c r="D1245">
        <f>IF(Transport!$H$4="Multi-unit Residential",Data!D1246,IF(Transport!$H$4="Education",Data!AL1246,IF(Transport!$H$4="Mixed-use Building",W1249,Data!U1246)))</f>
        <v>0</v>
      </c>
      <c r="E1245">
        <f>IF(Transport!$H$4="Multi-unit Residential",Data!E1246,IF(Transport!$H$4="Education",Data!AM1246,IF(Transport!$H$4="Mixed-use Building",X1249,Data!V1246)))</f>
        <v>0</v>
      </c>
      <c r="F1245">
        <f>IF(Transport!$H$4="Multi-unit Residential",Data!F1246,IF(Transport!$H$4="Education",Data!AN1246,IF(Transport!$H$4="Mixed-use Building",Y1249,Data!W1246)))</f>
        <v>0</v>
      </c>
      <c r="G1245">
        <f>IF(Transport!$H$4="Multi-unit Residential",Data!G1246,IF(Transport!$H$4="Education",Data!AO1246,IF(Transport!$H$4="Mixed-use Building",Z1249,Data!X1246)))</f>
        <v>0</v>
      </c>
      <c r="H1245">
        <f>IF(Transport!$H$4="Multi-unit Residential",Data!H1246,IF(Transport!$H$4="Education",Data!AP1246,IF(Transport!$H$4="Mixed-use Building",AA1249,Data!Y1246)))</f>
        <v>1</v>
      </c>
      <c r="I1245">
        <f>IF(Transport!$H$4="Multi-unit Residential",Data!I1246,IF(Transport!$H$4="Education",Data!AQ1246,IF(Transport!$H$4="Mixed-use Building",AB1249,Data!Z1246)))</f>
        <v>0</v>
      </c>
      <c r="J1245">
        <f>IF(Transport!$H$4="Multi-unit Residential",Data!J1246,IF(Transport!$H$4="Education",Data!AR1246,IF(Transport!$H$4="Mixed-use Building",AC1249,Data!AA1246)))</f>
        <v>0</v>
      </c>
      <c r="K1245">
        <f>IF(Transport!$H$4="Multi-unit Residential",Data!K1246,IF(Transport!$H$4="Education",Data!AS1246,IF(Transport!$H$4="Mixed-use Building",AD1249,Data!AB1246)))</f>
        <v>0</v>
      </c>
      <c r="L1245">
        <f>IF(Transport!$H$4="Multi-unit Residential",Data!L1246,IF(Transport!$H$4="Education",Data!AT1246,IF(Transport!$H$4="Mixed-use Building",AE1249,Data!AC1246)))</f>
        <v>0</v>
      </c>
      <c r="M1245">
        <f>IF(Transport!$H$4="Multi-unit Residential",Data!M1246,IF(Transport!$H$4="Education",Data!AU1246,IF(Transport!$H$4="Mixed-use Building",AF1249,Data!AD1246)))</f>
        <v>0.02</v>
      </c>
      <c r="N1245">
        <f>IF(Transport!$H$4="Multi-unit Residential",Data!N1246,IF(Transport!$H$4="Education",Data!AV1246,IF(Transport!$H$4="Mixed-use Building",AG1249,Data!AE1246)))</f>
        <v>5.9899050499827098</v>
      </c>
      <c r="O1245">
        <f>IF(Transport!$H$4="Multi-unit Residential",Data!O1246,IF(Transport!$H$4="Education",Data!AW1246,IF(Transport!$H$4="Mixed-use Building",AH1249,Data!AF1246)))</f>
        <v>175.28477580000001</v>
      </c>
      <c r="P1245">
        <f>IF(Transport!$H$4="Multi-unit Residential",Data!P1246,IF(Transport!$H$4="Education",Data!AX1246,IF(Transport!$H$4="Mixed-use Building",AI1249,Data!AG1246)))</f>
        <v>-40.179385570000001</v>
      </c>
    </row>
    <row r="1246" spans="1:16" x14ac:dyDescent="0.55000000000000004">
      <c r="A1246">
        <f>IF(Transport!$H$4="Multi-unit Residential",Data!A1247,IF(Transport!$H$4="Education",Data!AI1247,IF(Transport!$H$4="Mixed-use Building",T1250,Data!R1247)))</f>
        <v>226900</v>
      </c>
      <c r="B1246" t="str">
        <f>IF(Transport!$H$4="Multi-unit Residential",Data!B1247,IF(Transport!$H$4="Education",Data!AJ1247,IF(Transport!$H$4="Mixed-use Building",U1250,Data!S1247)))</f>
        <v>Marton South</v>
      </c>
      <c r="C1246" t="str">
        <f>IF(Transport!$H$4="Multi-unit Residential",Data!C1247,IF(Transport!$H$4="Education",Data!AK1247,IF(Transport!$H$4="Mixed-use Building",V1250,Data!T1247)))</f>
        <v>New Zealand</v>
      </c>
      <c r="D1246">
        <f>IF(Transport!$H$4="Multi-unit Residential",Data!D1247,IF(Transport!$H$4="Education",Data!AL1247,IF(Transport!$H$4="Mixed-use Building",W1250,Data!U1247)))</f>
        <v>0</v>
      </c>
      <c r="E1246">
        <f>IF(Transport!$H$4="Multi-unit Residential",Data!E1247,IF(Transport!$H$4="Education",Data!AM1247,IF(Transport!$H$4="Mixed-use Building",X1250,Data!V1247)))</f>
        <v>0</v>
      </c>
      <c r="F1246">
        <f>IF(Transport!$H$4="Multi-unit Residential",Data!F1247,IF(Transport!$H$4="Education",Data!AN1247,IF(Transport!$H$4="Mixed-use Building",Y1250,Data!W1247)))</f>
        <v>0</v>
      </c>
      <c r="G1246">
        <f>IF(Transport!$H$4="Multi-unit Residential",Data!G1247,IF(Transport!$H$4="Education",Data!AO1247,IF(Transport!$H$4="Mixed-use Building",Z1250,Data!X1247)))</f>
        <v>0</v>
      </c>
      <c r="H1246">
        <f>IF(Transport!$H$4="Multi-unit Residential",Data!H1247,IF(Transport!$H$4="Education",Data!AP1247,IF(Transport!$H$4="Mixed-use Building",AA1250,Data!Y1247)))</f>
        <v>0.88</v>
      </c>
      <c r="I1246">
        <f>IF(Transport!$H$4="Multi-unit Residential",Data!I1247,IF(Transport!$H$4="Education",Data!AQ1247,IF(Transport!$H$4="Mixed-use Building",AB1250,Data!Z1247)))</f>
        <v>0</v>
      </c>
      <c r="J1246">
        <f>IF(Transport!$H$4="Multi-unit Residential",Data!J1247,IF(Transport!$H$4="Education",Data!AR1247,IF(Transport!$H$4="Mixed-use Building",AC1250,Data!AA1247)))</f>
        <v>0</v>
      </c>
      <c r="K1246">
        <f>IF(Transport!$H$4="Multi-unit Residential",Data!K1247,IF(Transport!$H$4="Education",Data!AS1247,IF(Transport!$H$4="Mixed-use Building",AD1250,Data!AB1247)))</f>
        <v>0</v>
      </c>
      <c r="L1246">
        <f>IF(Transport!$H$4="Multi-unit Residential",Data!L1247,IF(Transport!$H$4="Education",Data!AT1247,IF(Transport!$H$4="Mixed-use Building",AE1250,Data!AC1247)))</f>
        <v>0.12</v>
      </c>
      <c r="M1246">
        <f>IF(Transport!$H$4="Multi-unit Residential",Data!M1247,IF(Transport!$H$4="Education",Data!AU1247,IF(Transport!$H$4="Mixed-use Building",AF1250,Data!AD1247)))</f>
        <v>0.02</v>
      </c>
      <c r="N1246">
        <f>IF(Transport!$H$4="Multi-unit Residential",Data!N1247,IF(Transport!$H$4="Education",Data!AV1247,IF(Transport!$H$4="Mixed-use Building",AG1250,Data!AE1247)))</f>
        <v>1.2998134460694</v>
      </c>
      <c r="O1246">
        <f>IF(Transport!$H$4="Multi-unit Residential",Data!O1247,IF(Transport!$H$4="Education",Data!AW1247,IF(Transport!$H$4="Mixed-use Building",AH1250,Data!AF1247)))</f>
        <v>175.3854159</v>
      </c>
      <c r="P1246">
        <f>IF(Transport!$H$4="Multi-unit Residential",Data!P1247,IF(Transport!$H$4="Education",Data!AX1247,IF(Transport!$H$4="Mixed-use Building",AI1250,Data!AG1247)))</f>
        <v>-40.08428893</v>
      </c>
    </row>
    <row r="1247" spans="1:16" x14ac:dyDescent="0.55000000000000004">
      <c r="A1247">
        <f>IF(Transport!$H$4="Multi-unit Residential",Data!A1248,IF(Transport!$H$4="Education",Data!AI1248,IF(Transport!$H$4="Mixed-use Building",T1251,Data!R1248)))</f>
        <v>227000</v>
      </c>
      <c r="B1247" t="str">
        <f>IF(Transport!$H$4="Multi-unit Residential",Data!B1248,IF(Transport!$H$4="Education",Data!AJ1248,IF(Transport!$H$4="Mixed-use Building",U1251,Data!S1248)))</f>
        <v>Bulls</v>
      </c>
      <c r="C1247" t="str">
        <f>IF(Transport!$H$4="Multi-unit Residential",Data!C1248,IF(Transport!$H$4="Education",Data!AK1248,IF(Transport!$H$4="Mixed-use Building",V1251,Data!T1248)))</f>
        <v>New Zealand</v>
      </c>
      <c r="D1247">
        <f>IF(Transport!$H$4="Multi-unit Residential",Data!D1248,IF(Transport!$H$4="Education",Data!AL1248,IF(Transport!$H$4="Mixed-use Building",W1251,Data!U1248)))</f>
        <v>0</v>
      </c>
      <c r="E1247">
        <f>IF(Transport!$H$4="Multi-unit Residential",Data!E1248,IF(Transport!$H$4="Education",Data!AM1248,IF(Transport!$H$4="Mixed-use Building",X1251,Data!V1248)))</f>
        <v>0</v>
      </c>
      <c r="F1247">
        <f>IF(Transport!$H$4="Multi-unit Residential",Data!F1248,IF(Transport!$H$4="Education",Data!AN1248,IF(Transport!$H$4="Mixed-use Building",Y1251,Data!W1248)))</f>
        <v>0</v>
      </c>
      <c r="G1247">
        <f>IF(Transport!$H$4="Multi-unit Residential",Data!G1248,IF(Transport!$H$4="Education",Data!AO1248,IF(Transport!$H$4="Mixed-use Building",Z1251,Data!X1248)))</f>
        <v>0</v>
      </c>
      <c r="H1247">
        <f>IF(Transport!$H$4="Multi-unit Residential",Data!H1248,IF(Transport!$H$4="Education",Data!AP1248,IF(Transport!$H$4="Mixed-use Building",AA1251,Data!Y1248)))</f>
        <v>0.88</v>
      </c>
      <c r="I1247">
        <f>IF(Transport!$H$4="Multi-unit Residential",Data!I1248,IF(Transport!$H$4="Education",Data!AQ1248,IF(Transport!$H$4="Mixed-use Building",AB1251,Data!Z1248)))</f>
        <v>0.02</v>
      </c>
      <c r="J1247">
        <f>IF(Transport!$H$4="Multi-unit Residential",Data!J1248,IF(Transport!$H$4="Education",Data!AR1248,IF(Transport!$H$4="Mixed-use Building",AC1251,Data!AA1248)))</f>
        <v>0</v>
      </c>
      <c r="K1247">
        <f>IF(Transport!$H$4="Multi-unit Residential",Data!K1248,IF(Transport!$H$4="Education",Data!AS1248,IF(Transport!$H$4="Mixed-use Building",AD1251,Data!AB1248)))</f>
        <v>0</v>
      </c>
      <c r="L1247">
        <f>IF(Transport!$H$4="Multi-unit Residential",Data!L1248,IF(Transport!$H$4="Education",Data!AT1248,IF(Transport!$H$4="Mixed-use Building",AE1251,Data!AC1248)))</f>
        <v>0.1</v>
      </c>
      <c r="M1247">
        <f>IF(Transport!$H$4="Multi-unit Residential",Data!M1248,IF(Transport!$H$4="Education",Data!AU1248,IF(Transport!$H$4="Mixed-use Building",AF1251,Data!AD1248)))</f>
        <v>0.02</v>
      </c>
      <c r="N1247">
        <f>IF(Transport!$H$4="Multi-unit Residential",Data!N1248,IF(Transport!$H$4="Education",Data!AV1248,IF(Transport!$H$4="Mixed-use Building",AG1251,Data!AE1248)))</f>
        <v>6.6140800279124701</v>
      </c>
      <c r="O1247">
        <f>IF(Transport!$H$4="Multi-unit Residential",Data!O1248,IF(Transport!$H$4="Education",Data!AW1248,IF(Transport!$H$4="Mixed-use Building",AH1251,Data!AF1248)))</f>
        <v>175.38251009999999</v>
      </c>
      <c r="P1247">
        <f>IF(Transport!$H$4="Multi-unit Residential",Data!P1248,IF(Transport!$H$4="Education",Data!AX1248,IF(Transport!$H$4="Mixed-use Building",AI1251,Data!AG1248)))</f>
        <v>-40.179388770000003</v>
      </c>
    </row>
    <row r="1248" spans="1:16" x14ac:dyDescent="0.55000000000000004">
      <c r="A1248">
        <f>IF(Transport!$H$4="Multi-unit Residential",Data!A1249,IF(Transport!$H$4="Education",Data!AI1249,IF(Transport!$H$4="Mixed-use Building",T1252,Data!R1249)))</f>
        <v>227100</v>
      </c>
      <c r="B1248" t="str">
        <f>IF(Transport!$H$4="Multi-unit Residential",Data!B1249,IF(Transport!$H$4="Education",Data!AJ1249,IF(Transport!$H$4="Mixed-use Building",U1252,Data!S1249)))</f>
        <v>Kiwitea</v>
      </c>
      <c r="C1248" t="str">
        <f>IF(Transport!$H$4="Multi-unit Residential",Data!C1249,IF(Transport!$H$4="Education",Data!AK1249,IF(Transport!$H$4="Mixed-use Building",V1252,Data!T1249)))</f>
        <v>New Zealand</v>
      </c>
      <c r="D1248">
        <f>IF(Transport!$H$4="Multi-unit Residential",Data!D1249,IF(Transport!$H$4="Education",Data!AL1249,IF(Transport!$H$4="Mixed-use Building",W1252,Data!U1249)))</f>
        <v>0</v>
      </c>
      <c r="E1248">
        <f>IF(Transport!$H$4="Multi-unit Residential",Data!E1249,IF(Transport!$H$4="Education",Data!AM1249,IF(Transport!$H$4="Mixed-use Building",X1252,Data!V1249)))</f>
        <v>0</v>
      </c>
      <c r="F1248">
        <f>IF(Transport!$H$4="Multi-unit Residential",Data!F1249,IF(Transport!$H$4="Education",Data!AN1249,IF(Transport!$H$4="Mixed-use Building",Y1252,Data!W1249)))</f>
        <v>0</v>
      </c>
      <c r="G1248">
        <f>IF(Transport!$H$4="Multi-unit Residential",Data!G1249,IF(Transport!$H$4="Education",Data!AO1249,IF(Transport!$H$4="Mixed-use Building",Z1252,Data!X1249)))</f>
        <v>0</v>
      </c>
      <c r="H1248">
        <f>IF(Transport!$H$4="Multi-unit Residential",Data!H1249,IF(Transport!$H$4="Education",Data!AP1249,IF(Transport!$H$4="Mixed-use Building",AA1252,Data!Y1249)))</f>
        <v>0.88</v>
      </c>
      <c r="I1248">
        <f>IF(Transport!$H$4="Multi-unit Residential",Data!I1249,IF(Transport!$H$4="Education",Data!AQ1249,IF(Transport!$H$4="Mixed-use Building",AB1252,Data!Z1249)))</f>
        <v>0</v>
      </c>
      <c r="J1248">
        <f>IF(Transport!$H$4="Multi-unit Residential",Data!J1249,IF(Transport!$H$4="Education",Data!AR1249,IF(Transport!$H$4="Mixed-use Building",AC1252,Data!AA1249)))</f>
        <v>0</v>
      </c>
      <c r="K1248">
        <f>IF(Transport!$H$4="Multi-unit Residential",Data!K1249,IF(Transport!$H$4="Education",Data!AS1249,IF(Transport!$H$4="Mixed-use Building",AD1252,Data!AB1249)))</f>
        <v>0</v>
      </c>
      <c r="L1248">
        <f>IF(Transport!$H$4="Multi-unit Residential",Data!L1249,IF(Transport!$H$4="Education",Data!AT1249,IF(Transport!$H$4="Mixed-use Building",AE1252,Data!AC1249)))</f>
        <v>0.12</v>
      </c>
      <c r="M1248">
        <f>IF(Transport!$H$4="Multi-unit Residential",Data!M1249,IF(Transport!$H$4="Education",Data!AU1249,IF(Transport!$H$4="Mixed-use Building",AF1252,Data!AD1249)))</f>
        <v>0.02</v>
      </c>
      <c r="N1248">
        <f>IF(Transport!$H$4="Multi-unit Residential",Data!N1249,IF(Transport!$H$4="Education",Data!AV1249,IF(Transport!$H$4="Mixed-use Building",AG1252,Data!AE1249)))</f>
        <v>3.4308163770837998</v>
      </c>
      <c r="O1248">
        <f>IF(Transport!$H$4="Multi-unit Residential",Data!O1249,IF(Transport!$H$4="Education",Data!AW1249,IF(Transport!$H$4="Mixed-use Building",AH1252,Data!AF1249)))</f>
        <v>175.7949131</v>
      </c>
      <c r="P1248">
        <f>IF(Transport!$H$4="Multi-unit Residential",Data!P1249,IF(Transport!$H$4="Education",Data!AX1249,IF(Transport!$H$4="Mixed-use Building",AI1252,Data!AG1249)))</f>
        <v>-39.956132609999997</v>
      </c>
    </row>
    <row r="1249" spans="1:16" x14ac:dyDescent="0.55000000000000004">
      <c r="A1249">
        <f>IF(Transport!$H$4="Multi-unit Residential",Data!A1250,IF(Transport!$H$4="Education",Data!AI1250,IF(Transport!$H$4="Mixed-use Building",T1253,Data!R1250)))</f>
        <v>227200</v>
      </c>
      <c r="B1249" t="str">
        <f>IF(Transport!$H$4="Multi-unit Residential",Data!B1250,IF(Transport!$H$4="Education",Data!AJ1250,IF(Transport!$H$4="Mixed-use Building",U1253,Data!S1250)))</f>
        <v>Tokorangi</v>
      </c>
      <c r="C1249" t="str">
        <f>IF(Transport!$H$4="Multi-unit Residential",Data!C1250,IF(Transport!$H$4="Education",Data!AK1250,IF(Transport!$H$4="Mixed-use Building",V1253,Data!T1250)))</f>
        <v>New Zealand</v>
      </c>
      <c r="D1249">
        <f>IF(Transport!$H$4="Multi-unit Residential",Data!D1250,IF(Transport!$H$4="Education",Data!AL1250,IF(Transport!$H$4="Mixed-use Building",W1253,Data!U1250)))</f>
        <v>0</v>
      </c>
      <c r="E1249">
        <f>IF(Transport!$H$4="Multi-unit Residential",Data!E1250,IF(Transport!$H$4="Education",Data!AM1250,IF(Transport!$H$4="Mixed-use Building",X1253,Data!V1250)))</f>
        <v>0</v>
      </c>
      <c r="F1249">
        <f>IF(Transport!$H$4="Multi-unit Residential",Data!F1250,IF(Transport!$H$4="Education",Data!AN1250,IF(Transport!$H$4="Mixed-use Building",Y1253,Data!W1250)))</f>
        <v>0</v>
      </c>
      <c r="G1249">
        <f>IF(Transport!$H$4="Multi-unit Residential",Data!G1250,IF(Transport!$H$4="Education",Data!AO1250,IF(Transport!$H$4="Mixed-use Building",Z1253,Data!X1250)))</f>
        <v>0</v>
      </c>
      <c r="H1249">
        <f>IF(Transport!$H$4="Multi-unit Residential",Data!H1250,IF(Transport!$H$4="Education",Data!AP1250,IF(Transport!$H$4="Mixed-use Building",AA1253,Data!Y1250)))</f>
        <v>1</v>
      </c>
      <c r="I1249">
        <f>IF(Transport!$H$4="Multi-unit Residential",Data!I1250,IF(Transport!$H$4="Education",Data!AQ1250,IF(Transport!$H$4="Mixed-use Building",AB1253,Data!Z1250)))</f>
        <v>0</v>
      </c>
      <c r="J1249">
        <f>IF(Transport!$H$4="Multi-unit Residential",Data!J1250,IF(Transport!$H$4="Education",Data!AR1250,IF(Transport!$H$4="Mixed-use Building",AC1253,Data!AA1250)))</f>
        <v>0</v>
      </c>
      <c r="K1249">
        <f>IF(Transport!$H$4="Multi-unit Residential",Data!K1250,IF(Transport!$H$4="Education",Data!AS1250,IF(Transport!$H$4="Mixed-use Building",AD1253,Data!AB1250)))</f>
        <v>0</v>
      </c>
      <c r="L1249">
        <f>IF(Transport!$H$4="Multi-unit Residential",Data!L1250,IF(Transport!$H$4="Education",Data!AT1250,IF(Transport!$H$4="Mixed-use Building",AE1253,Data!AC1250)))</f>
        <v>0</v>
      </c>
      <c r="M1249">
        <f>IF(Transport!$H$4="Multi-unit Residential",Data!M1250,IF(Transport!$H$4="Education",Data!AU1250,IF(Transport!$H$4="Mixed-use Building",AF1253,Data!AD1250)))</f>
        <v>0.02</v>
      </c>
      <c r="N1249">
        <f>IF(Transport!$H$4="Multi-unit Residential",Data!N1250,IF(Transport!$H$4="Education",Data!AV1250,IF(Transport!$H$4="Mixed-use Building",AG1253,Data!AE1250)))</f>
        <v>5.9279764215043498</v>
      </c>
      <c r="O1249">
        <f>IF(Transport!$H$4="Multi-unit Residential",Data!O1250,IF(Transport!$H$4="Education",Data!AW1250,IF(Transport!$H$4="Mixed-use Building",AH1253,Data!AF1250)))</f>
        <v>175.54970800000001</v>
      </c>
      <c r="P1249">
        <f>IF(Transport!$H$4="Multi-unit Residential",Data!P1250,IF(Transport!$H$4="Education",Data!AX1250,IF(Transport!$H$4="Mixed-use Building",AI1253,Data!AG1250)))</f>
        <v>-40.123833419999997</v>
      </c>
    </row>
    <row r="1250" spans="1:16" x14ac:dyDescent="0.55000000000000004">
      <c r="A1250">
        <f>IF(Transport!$H$4="Multi-unit Residential",Data!A1251,IF(Transport!$H$4="Education",Data!AI1251,IF(Transport!$H$4="Mixed-use Building",T1254,Data!R1251)))</f>
        <v>227300</v>
      </c>
      <c r="B1250" t="str">
        <f>IF(Transport!$H$4="Multi-unit Residential",Data!B1251,IF(Transport!$H$4="Education",Data!AJ1251,IF(Transport!$H$4="Mixed-use Building",U1254,Data!S1251)))</f>
        <v>Ohakea-Sanson</v>
      </c>
      <c r="C1250" t="str">
        <f>IF(Transport!$H$4="Multi-unit Residential",Data!C1251,IF(Transport!$H$4="Education",Data!AK1251,IF(Transport!$H$4="Mixed-use Building",V1254,Data!T1251)))</f>
        <v>New Zealand</v>
      </c>
      <c r="D1250">
        <f>IF(Transport!$H$4="Multi-unit Residential",Data!D1251,IF(Transport!$H$4="Education",Data!AL1251,IF(Transport!$H$4="Mixed-use Building",W1254,Data!U1251)))</f>
        <v>0</v>
      </c>
      <c r="E1250">
        <f>IF(Transport!$H$4="Multi-unit Residential",Data!E1251,IF(Transport!$H$4="Education",Data!AM1251,IF(Transport!$H$4="Mixed-use Building",X1254,Data!V1251)))</f>
        <v>0</v>
      </c>
      <c r="F1250">
        <f>IF(Transport!$H$4="Multi-unit Residential",Data!F1251,IF(Transport!$H$4="Education",Data!AN1251,IF(Transport!$H$4="Mixed-use Building",Y1254,Data!W1251)))</f>
        <v>0</v>
      </c>
      <c r="G1250">
        <f>IF(Transport!$H$4="Multi-unit Residential",Data!G1251,IF(Transport!$H$4="Education",Data!AO1251,IF(Transport!$H$4="Mixed-use Building",Z1254,Data!X1251)))</f>
        <v>0</v>
      </c>
      <c r="H1250">
        <f>IF(Transport!$H$4="Multi-unit Residential",Data!H1251,IF(Transport!$H$4="Education",Data!AP1251,IF(Transport!$H$4="Mixed-use Building",AA1254,Data!Y1251)))</f>
        <v>0.84</v>
      </c>
      <c r="I1250">
        <f>IF(Transport!$H$4="Multi-unit Residential",Data!I1251,IF(Transport!$H$4="Education",Data!AQ1251,IF(Transport!$H$4="Mixed-use Building",AB1254,Data!Z1251)))</f>
        <v>0</v>
      </c>
      <c r="J1250">
        <f>IF(Transport!$H$4="Multi-unit Residential",Data!J1251,IF(Transport!$H$4="Education",Data!AR1251,IF(Transport!$H$4="Mixed-use Building",AC1254,Data!AA1251)))</f>
        <v>0</v>
      </c>
      <c r="K1250">
        <f>IF(Transport!$H$4="Multi-unit Residential",Data!K1251,IF(Transport!$H$4="Education",Data!AS1251,IF(Transport!$H$4="Mixed-use Building",AD1254,Data!AB1251)))</f>
        <v>0.06</v>
      </c>
      <c r="L1250">
        <f>IF(Transport!$H$4="Multi-unit Residential",Data!L1251,IF(Transport!$H$4="Education",Data!AT1251,IF(Transport!$H$4="Mixed-use Building",AE1254,Data!AC1251)))</f>
        <v>0.1</v>
      </c>
      <c r="M1250">
        <f>IF(Transport!$H$4="Multi-unit Residential",Data!M1251,IF(Transport!$H$4="Education",Data!AU1251,IF(Transport!$H$4="Mixed-use Building",AF1254,Data!AD1251)))</f>
        <v>0.02</v>
      </c>
      <c r="N1250">
        <f>IF(Transport!$H$4="Multi-unit Residential",Data!N1251,IF(Transport!$H$4="Education",Data!AV1251,IF(Transport!$H$4="Mixed-use Building",AG1254,Data!AE1251)))</f>
        <v>10.2099737970183</v>
      </c>
      <c r="O1250">
        <f>IF(Transport!$H$4="Multi-unit Residential",Data!O1251,IF(Transport!$H$4="Education",Data!AW1251,IF(Transport!$H$4="Mixed-use Building",AH1254,Data!AF1251)))</f>
        <v>175.39491459999999</v>
      </c>
      <c r="P1250">
        <f>IF(Transport!$H$4="Multi-unit Residential",Data!P1251,IF(Transport!$H$4="Education",Data!AX1251,IF(Transport!$H$4="Mixed-use Building",AI1254,Data!AG1251)))</f>
        <v>-40.214594120000001</v>
      </c>
    </row>
    <row r="1251" spans="1:16" x14ac:dyDescent="0.55000000000000004">
      <c r="A1251">
        <f>IF(Transport!$H$4="Multi-unit Residential",Data!A1252,IF(Transport!$H$4="Education",Data!AI1252,IF(Transport!$H$4="Mixed-use Building",T1255,Data!R1252)))</f>
        <v>227400</v>
      </c>
      <c r="B1251" t="str">
        <f>IF(Transport!$H$4="Multi-unit Residential",Data!B1252,IF(Transport!$H$4="Education",Data!AJ1252,IF(Transport!$H$4="Mixed-use Building",U1255,Data!S1252)))</f>
        <v>Oroua Downs</v>
      </c>
      <c r="C1251" t="str">
        <f>IF(Transport!$H$4="Multi-unit Residential",Data!C1252,IF(Transport!$H$4="Education",Data!AK1252,IF(Transport!$H$4="Mixed-use Building",V1255,Data!T1252)))</f>
        <v>New Zealand</v>
      </c>
      <c r="D1251">
        <f>IF(Transport!$H$4="Multi-unit Residential",Data!D1252,IF(Transport!$H$4="Education",Data!AL1252,IF(Transport!$H$4="Mixed-use Building",W1255,Data!U1252)))</f>
        <v>0</v>
      </c>
      <c r="E1251">
        <f>IF(Transport!$H$4="Multi-unit Residential",Data!E1252,IF(Transport!$H$4="Education",Data!AM1252,IF(Transport!$H$4="Mixed-use Building",X1255,Data!V1252)))</f>
        <v>0</v>
      </c>
      <c r="F1251">
        <f>IF(Transport!$H$4="Multi-unit Residential",Data!F1252,IF(Transport!$H$4="Education",Data!AN1252,IF(Transport!$H$4="Mixed-use Building",Y1255,Data!W1252)))</f>
        <v>0</v>
      </c>
      <c r="G1251">
        <f>IF(Transport!$H$4="Multi-unit Residential",Data!G1252,IF(Transport!$H$4="Education",Data!AO1252,IF(Transport!$H$4="Mixed-use Building",Z1255,Data!X1252)))</f>
        <v>0</v>
      </c>
      <c r="H1251">
        <f>IF(Transport!$H$4="Multi-unit Residential",Data!H1252,IF(Transport!$H$4="Education",Data!AP1252,IF(Transport!$H$4="Mixed-use Building",AA1255,Data!Y1252)))</f>
        <v>0.88</v>
      </c>
      <c r="I1251">
        <f>IF(Transport!$H$4="Multi-unit Residential",Data!I1252,IF(Transport!$H$4="Education",Data!AQ1252,IF(Transport!$H$4="Mixed-use Building",AB1255,Data!Z1252)))</f>
        <v>0</v>
      </c>
      <c r="J1251">
        <f>IF(Transport!$H$4="Multi-unit Residential",Data!J1252,IF(Transport!$H$4="Education",Data!AR1252,IF(Transport!$H$4="Mixed-use Building",AC1255,Data!AA1252)))</f>
        <v>0</v>
      </c>
      <c r="K1251">
        <f>IF(Transport!$H$4="Multi-unit Residential",Data!K1252,IF(Transport!$H$4="Education",Data!AS1252,IF(Transport!$H$4="Mixed-use Building",AD1255,Data!AB1252)))</f>
        <v>0</v>
      </c>
      <c r="L1251">
        <f>IF(Transport!$H$4="Multi-unit Residential",Data!L1252,IF(Transport!$H$4="Education",Data!AT1252,IF(Transport!$H$4="Mixed-use Building",AE1255,Data!AC1252)))</f>
        <v>0.12</v>
      </c>
      <c r="M1251">
        <f>IF(Transport!$H$4="Multi-unit Residential",Data!M1252,IF(Transport!$H$4="Education",Data!AU1252,IF(Transport!$H$4="Mixed-use Building",AF1255,Data!AD1252)))</f>
        <v>0.02</v>
      </c>
      <c r="N1251">
        <f>IF(Transport!$H$4="Multi-unit Residential",Data!N1252,IF(Transport!$H$4="Education",Data!AV1252,IF(Transport!$H$4="Mixed-use Building",AG1255,Data!AE1252)))</f>
        <v>2.21213255351371</v>
      </c>
      <c r="O1251">
        <f>IF(Transport!$H$4="Multi-unit Residential",Data!O1252,IF(Transport!$H$4="Education",Data!AW1252,IF(Transport!$H$4="Mixed-use Building",AH1255,Data!AF1252)))</f>
        <v>175.29067180000001</v>
      </c>
      <c r="P1251">
        <f>IF(Transport!$H$4="Multi-unit Residential",Data!P1252,IF(Transport!$H$4="Education",Data!AX1252,IF(Transport!$H$4="Mixed-use Building",AI1255,Data!AG1252)))</f>
        <v>-40.328287969999998</v>
      </c>
    </row>
    <row r="1252" spans="1:16" x14ac:dyDescent="0.55000000000000004">
      <c r="A1252">
        <f>IF(Transport!$H$4="Multi-unit Residential",Data!A1253,IF(Transport!$H$4="Education",Data!AI1253,IF(Transport!$H$4="Mixed-use Building",T1256,Data!R1253)))</f>
        <v>227500</v>
      </c>
      <c r="B1252" t="str">
        <f>IF(Transport!$H$4="Multi-unit Residential",Data!B1253,IF(Transport!$H$4="Education",Data!AJ1253,IF(Transport!$H$4="Mixed-use Building",U1256,Data!S1253)))</f>
        <v>Awahuri</v>
      </c>
      <c r="C1252" t="str">
        <f>IF(Transport!$H$4="Multi-unit Residential",Data!C1253,IF(Transport!$H$4="Education",Data!AK1253,IF(Transport!$H$4="Mixed-use Building",V1256,Data!T1253)))</f>
        <v>New Zealand</v>
      </c>
      <c r="D1252">
        <f>IF(Transport!$H$4="Multi-unit Residential",Data!D1253,IF(Transport!$H$4="Education",Data!AL1253,IF(Transport!$H$4="Mixed-use Building",W1256,Data!U1253)))</f>
        <v>0</v>
      </c>
      <c r="E1252">
        <f>IF(Transport!$H$4="Multi-unit Residential",Data!E1253,IF(Transport!$H$4="Education",Data!AM1253,IF(Transport!$H$4="Mixed-use Building",X1256,Data!V1253)))</f>
        <v>0</v>
      </c>
      <c r="F1252">
        <f>IF(Transport!$H$4="Multi-unit Residential",Data!F1253,IF(Transport!$H$4="Education",Data!AN1253,IF(Transport!$H$4="Mixed-use Building",Y1256,Data!W1253)))</f>
        <v>0</v>
      </c>
      <c r="G1252">
        <f>IF(Transport!$H$4="Multi-unit Residential",Data!G1253,IF(Transport!$H$4="Education",Data!AO1253,IF(Transport!$H$4="Mixed-use Building",Z1256,Data!X1253)))</f>
        <v>0</v>
      </c>
      <c r="H1252">
        <f>IF(Transport!$H$4="Multi-unit Residential",Data!H1253,IF(Transport!$H$4="Education",Data!AP1253,IF(Transport!$H$4="Mixed-use Building",AA1256,Data!Y1253)))</f>
        <v>0.82</v>
      </c>
      <c r="I1252">
        <f>IF(Transport!$H$4="Multi-unit Residential",Data!I1253,IF(Transport!$H$4="Education",Data!AQ1253,IF(Transport!$H$4="Mixed-use Building",AB1256,Data!Z1253)))</f>
        <v>0</v>
      </c>
      <c r="J1252">
        <f>IF(Transport!$H$4="Multi-unit Residential",Data!J1253,IF(Transport!$H$4="Education",Data!AR1253,IF(Transport!$H$4="Mixed-use Building",AC1256,Data!AA1253)))</f>
        <v>0</v>
      </c>
      <c r="K1252">
        <f>IF(Transport!$H$4="Multi-unit Residential",Data!K1253,IF(Transport!$H$4="Education",Data!AS1253,IF(Transport!$H$4="Mixed-use Building",AD1256,Data!AB1253)))</f>
        <v>0</v>
      </c>
      <c r="L1252">
        <f>IF(Transport!$H$4="Multi-unit Residential",Data!L1253,IF(Transport!$H$4="Education",Data!AT1253,IF(Transport!$H$4="Mixed-use Building",AE1256,Data!AC1253)))</f>
        <v>0.18</v>
      </c>
      <c r="M1252">
        <f>IF(Transport!$H$4="Multi-unit Residential",Data!M1253,IF(Transport!$H$4="Education",Data!AU1253,IF(Transport!$H$4="Mixed-use Building",AF1256,Data!AD1253)))</f>
        <v>0.02</v>
      </c>
      <c r="N1252">
        <f>IF(Transport!$H$4="Multi-unit Residential",Data!N1253,IF(Transport!$H$4="Education",Data!AV1253,IF(Transport!$H$4="Mixed-use Building",AG1256,Data!AE1253)))</f>
        <v>5.2020143094838902</v>
      </c>
      <c r="O1252">
        <f>IF(Transport!$H$4="Multi-unit Residential",Data!O1253,IF(Transport!$H$4="Education",Data!AW1253,IF(Transport!$H$4="Mixed-use Building",AH1256,Data!AF1253)))</f>
        <v>175.47223109999999</v>
      </c>
      <c r="P1252">
        <f>IF(Transport!$H$4="Multi-unit Residential",Data!P1253,IF(Transport!$H$4="Education",Data!AX1253,IF(Transport!$H$4="Mixed-use Building",AI1256,Data!AG1253)))</f>
        <v>-40.249968289999998</v>
      </c>
    </row>
    <row r="1253" spans="1:16" x14ac:dyDescent="0.55000000000000004">
      <c r="A1253">
        <f>IF(Transport!$H$4="Multi-unit Residential",Data!A1254,IF(Transport!$H$4="Education",Data!AI1254,IF(Transport!$H$4="Mixed-use Building",T1257,Data!R1254)))</f>
        <v>227600</v>
      </c>
      <c r="B1253" t="str">
        <f>IF(Transport!$H$4="Multi-unit Residential",Data!B1254,IF(Transport!$H$4="Education",Data!AJ1254,IF(Transport!$H$4="Mixed-use Building",U1257,Data!S1254)))</f>
        <v>Pohangina-Apiti</v>
      </c>
      <c r="C1253" t="str">
        <f>IF(Transport!$H$4="Multi-unit Residential",Data!C1254,IF(Transport!$H$4="Education",Data!AK1254,IF(Transport!$H$4="Mixed-use Building",V1257,Data!T1254)))</f>
        <v>New Zealand</v>
      </c>
      <c r="D1253">
        <f>IF(Transport!$H$4="Multi-unit Residential",Data!D1254,IF(Transport!$H$4="Education",Data!AL1254,IF(Transport!$H$4="Mixed-use Building",W1257,Data!U1254)))</f>
        <v>0</v>
      </c>
      <c r="E1253">
        <f>IF(Transport!$H$4="Multi-unit Residential",Data!E1254,IF(Transport!$H$4="Education",Data!AM1254,IF(Transport!$H$4="Mixed-use Building",X1257,Data!V1254)))</f>
        <v>0</v>
      </c>
      <c r="F1253">
        <f>IF(Transport!$H$4="Multi-unit Residential",Data!F1254,IF(Transport!$H$4="Education",Data!AN1254,IF(Transport!$H$4="Mixed-use Building",Y1257,Data!W1254)))</f>
        <v>0</v>
      </c>
      <c r="G1253">
        <f>IF(Transport!$H$4="Multi-unit Residential",Data!G1254,IF(Transport!$H$4="Education",Data!AO1254,IF(Transport!$H$4="Mixed-use Building",Z1257,Data!X1254)))</f>
        <v>0</v>
      </c>
      <c r="H1253">
        <f>IF(Transport!$H$4="Multi-unit Residential",Data!H1254,IF(Transport!$H$4="Education",Data!AP1254,IF(Transport!$H$4="Mixed-use Building",AA1257,Data!Y1254)))</f>
        <v>0.87</v>
      </c>
      <c r="I1253">
        <f>IF(Transport!$H$4="Multi-unit Residential",Data!I1254,IF(Transport!$H$4="Education",Data!AQ1254,IF(Transport!$H$4="Mixed-use Building",AB1257,Data!Z1254)))</f>
        <v>0</v>
      </c>
      <c r="J1253">
        <f>IF(Transport!$H$4="Multi-unit Residential",Data!J1254,IF(Transport!$H$4="Education",Data!AR1254,IF(Transport!$H$4="Mixed-use Building",AC1257,Data!AA1254)))</f>
        <v>0</v>
      </c>
      <c r="K1253">
        <f>IF(Transport!$H$4="Multi-unit Residential",Data!K1254,IF(Transport!$H$4="Education",Data!AS1254,IF(Transport!$H$4="Mixed-use Building",AD1257,Data!AB1254)))</f>
        <v>0</v>
      </c>
      <c r="L1253">
        <f>IF(Transport!$H$4="Multi-unit Residential",Data!L1254,IF(Transport!$H$4="Education",Data!AT1254,IF(Transport!$H$4="Mixed-use Building",AE1257,Data!AC1254)))</f>
        <v>0.13</v>
      </c>
      <c r="M1253">
        <f>IF(Transport!$H$4="Multi-unit Residential",Data!M1254,IF(Transport!$H$4="Education",Data!AU1254,IF(Transport!$H$4="Mixed-use Building",AF1257,Data!AD1254)))</f>
        <v>0.02</v>
      </c>
      <c r="N1253" t="str">
        <f>IF(Transport!$H$4="Multi-unit Residential",Data!N1254,IF(Transport!$H$4="Education",Data!AV1254,IF(Transport!$H$4="Mixed-use Building",AG1257,Data!AE1254)))</f>
        <v>?</v>
      </c>
      <c r="O1253">
        <f>IF(Transport!$H$4="Multi-unit Residential",Data!O1254,IF(Transport!$H$4="Education",Data!AW1254,IF(Transport!$H$4="Mixed-use Building",AH1257,Data!AF1254)))</f>
        <v>175.912508</v>
      </c>
      <c r="P1253">
        <f>IF(Transport!$H$4="Multi-unit Residential",Data!P1254,IF(Transport!$H$4="Education",Data!AX1254,IF(Transport!$H$4="Mixed-use Building",AI1257,Data!AG1254)))</f>
        <v>-40.072017080000002</v>
      </c>
    </row>
    <row r="1254" spans="1:16" x14ac:dyDescent="0.55000000000000004">
      <c r="A1254">
        <f>IF(Transport!$H$4="Multi-unit Residential",Data!A1255,IF(Transport!$H$4="Education",Data!AI1255,IF(Transport!$H$4="Mixed-use Building",T1258,Data!R1255)))</f>
        <v>227700</v>
      </c>
      <c r="B1254" t="str">
        <f>IF(Transport!$H$4="Multi-unit Residential",Data!B1255,IF(Transport!$H$4="Education",Data!AJ1255,IF(Transport!$H$4="Mixed-use Building",U1258,Data!S1255)))</f>
        <v>Mount Taylor</v>
      </c>
      <c r="C1254" t="str">
        <f>IF(Transport!$H$4="Multi-unit Residential",Data!C1255,IF(Transport!$H$4="Education",Data!AK1255,IF(Transport!$H$4="Mixed-use Building",V1258,Data!T1255)))</f>
        <v>New Zealand</v>
      </c>
      <c r="D1254" t="str">
        <f>IF(Transport!$H$4="Multi-unit Residential",Data!D1255,IF(Transport!$H$4="Education",Data!AL1255,IF(Transport!$H$4="Mixed-use Building",W1258,Data!U1255)))</f>
        <v>?</v>
      </c>
      <c r="E1254" t="str">
        <f>IF(Transport!$H$4="Multi-unit Residential",Data!E1255,IF(Transport!$H$4="Education",Data!AM1255,IF(Transport!$H$4="Mixed-use Building",X1258,Data!V1255)))</f>
        <v>?</v>
      </c>
      <c r="F1254" t="str">
        <f>IF(Transport!$H$4="Multi-unit Residential",Data!F1255,IF(Transport!$H$4="Education",Data!AN1255,IF(Transport!$H$4="Mixed-use Building",Y1258,Data!W1255)))</f>
        <v>?</v>
      </c>
      <c r="G1254">
        <f>IF(Transport!$H$4="Multi-unit Residential",Data!G1255,IF(Transport!$H$4="Education",Data!AO1255,IF(Transport!$H$4="Mixed-use Building",Z1258,Data!X1255)))</f>
        <v>0</v>
      </c>
      <c r="H1254" t="str">
        <f>IF(Transport!$H$4="Multi-unit Residential",Data!H1255,IF(Transport!$H$4="Education",Data!AP1255,IF(Transport!$H$4="Mixed-use Building",AA1258,Data!Y1255)))</f>
        <v>?</v>
      </c>
      <c r="I1254" t="str">
        <f>IF(Transport!$H$4="Multi-unit Residential",Data!I1255,IF(Transport!$H$4="Education",Data!AQ1255,IF(Transport!$H$4="Mixed-use Building",AB1258,Data!Z1255)))</f>
        <v>?</v>
      </c>
      <c r="J1254">
        <f>IF(Transport!$H$4="Multi-unit Residential",Data!J1255,IF(Transport!$H$4="Education",Data!AR1255,IF(Transport!$H$4="Mixed-use Building",AC1258,Data!AA1255)))</f>
        <v>0</v>
      </c>
      <c r="K1254" t="str">
        <f>IF(Transport!$H$4="Multi-unit Residential",Data!K1255,IF(Transport!$H$4="Education",Data!AS1255,IF(Transport!$H$4="Mixed-use Building",AD1258,Data!AB1255)))</f>
        <v>?</v>
      </c>
      <c r="L1254" t="str">
        <f>IF(Transport!$H$4="Multi-unit Residential",Data!L1255,IF(Transport!$H$4="Education",Data!AT1255,IF(Transport!$H$4="Mixed-use Building",AE1258,Data!AC1255)))</f>
        <v>?</v>
      </c>
      <c r="M1254">
        <f>IF(Transport!$H$4="Multi-unit Residential",Data!M1255,IF(Transport!$H$4="Education",Data!AU1255,IF(Transport!$H$4="Mixed-use Building",AF1258,Data!AD1255)))</f>
        <v>0.02</v>
      </c>
      <c r="N1254" t="str">
        <f>IF(Transport!$H$4="Multi-unit Residential",Data!N1255,IF(Transport!$H$4="Education",Data!AV1255,IF(Transport!$H$4="Mixed-use Building",AG1258,Data!AE1255)))</f>
        <v>?</v>
      </c>
      <c r="O1254">
        <f>IF(Transport!$H$4="Multi-unit Residential",Data!O1255,IF(Transport!$H$4="Education",Data!AW1255,IF(Transport!$H$4="Mixed-use Building",AH1258,Data!AF1255)))</f>
        <v>175.5550465</v>
      </c>
      <c r="P1254">
        <f>IF(Transport!$H$4="Multi-unit Residential",Data!P1255,IF(Transport!$H$4="Education",Data!AX1255,IF(Transport!$H$4="Mixed-use Building",AI1258,Data!AG1255)))</f>
        <v>-40.201433260000002</v>
      </c>
    </row>
    <row r="1255" spans="1:16" x14ac:dyDescent="0.55000000000000004">
      <c r="A1255">
        <f>IF(Transport!$H$4="Multi-unit Residential",Data!A1256,IF(Transport!$H$4="Education",Data!AI1256,IF(Transport!$H$4="Mixed-use Building",T1259,Data!R1256)))</f>
        <v>227800</v>
      </c>
      <c r="B1255" t="str">
        <f>IF(Transport!$H$4="Multi-unit Residential",Data!B1256,IF(Transport!$H$4="Education",Data!AJ1256,IF(Transport!$H$4="Mixed-use Building",U1259,Data!S1256)))</f>
        <v>Taikorea</v>
      </c>
      <c r="C1255" t="str">
        <f>IF(Transport!$H$4="Multi-unit Residential",Data!C1256,IF(Transport!$H$4="Education",Data!AK1256,IF(Transport!$H$4="Mixed-use Building",V1259,Data!T1256)))</f>
        <v>New Zealand</v>
      </c>
      <c r="D1255">
        <f>IF(Transport!$H$4="Multi-unit Residential",Data!D1256,IF(Transport!$H$4="Education",Data!AL1256,IF(Transport!$H$4="Mixed-use Building",W1259,Data!U1256)))</f>
        <v>0</v>
      </c>
      <c r="E1255">
        <f>IF(Transport!$H$4="Multi-unit Residential",Data!E1256,IF(Transport!$H$4="Education",Data!AM1256,IF(Transport!$H$4="Mixed-use Building",X1259,Data!V1256)))</f>
        <v>0</v>
      </c>
      <c r="F1255">
        <f>IF(Transport!$H$4="Multi-unit Residential",Data!F1256,IF(Transport!$H$4="Education",Data!AN1256,IF(Transport!$H$4="Mixed-use Building",Y1259,Data!W1256)))</f>
        <v>0</v>
      </c>
      <c r="G1255">
        <f>IF(Transport!$H$4="Multi-unit Residential",Data!G1256,IF(Transport!$H$4="Education",Data!AO1256,IF(Transport!$H$4="Mixed-use Building",Z1259,Data!X1256)))</f>
        <v>0</v>
      </c>
      <c r="H1255">
        <f>IF(Transport!$H$4="Multi-unit Residential",Data!H1256,IF(Transport!$H$4="Education",Data!AP1256,IF(Transport!$H$4="Mixed-use Building",AA1259,Data!Y1256)))</f>
        <v>0.86</v>
      </c>
      <c r="I1255">
        <f>IF(Transport!$H$4="Multi-unit Residential",Data!I1256,IF(Transport!$H$4="Education",Data!AQ1256,IF(Transport!$H$4="Mixed-use Building",AB1259,Data!Z1256)))</f>
        <v>0</v>
      </c>
      <c r="J1255">
        <f>IF(Transport!$H$4="Multi-unit Residential",Data!J1256,IF(Transport!$H$4="Education",Data!AR1256,IF(Transport!$H$4="Mixed-use Building",AC1259,Data!AA1256)))</f>
        <v>0</v>
      </c>
      <c r="K1255">
        <f>IF(Transport!$H$4="Multi-unit Residential",Data!K1256,IF(Transport!$H$4="Education",Data!AS1256,IF(Transport!$H$4="Mixed-use Building",AD1259,Data!AB1256)))</f>
        <v>0</v>
      </c>
      <c r="L1255">
        <f>IF(Transport!$H$4="Multi-unit Residential",Data!L1256,IF(Transport!$H$4="Education",Data!AT1256,IF(Transport!$H$4="Mixed-use Building",AE1259,Data!AC1256)))</f>
        <v>0.14000000000000001</v>
      </c>
      <c r="M1255">
        <f>IF(Transport!$H$4="Multi-unit Residential",Data!M1256,IF(Transport!$H$4="Education",Data!AU1256,IF(Transport!$H$4="Mixed-use Building",AF1259,Data!AD1256)))</f>
        <v>0.02</v>
      </c>
      <c r="N1255">
        <f>IF(Transport!$H$4="Multi-unit Residential",Data!N1256,IF(Transport!$H$4="Education",Data!AV1256,IF(Transport!$H$4="Mixed-use Building",AG1259,Data!AE1256)))</f>
        <v>1.8772687344577701</v>
      </c>
      <c r="O1255">
        <f>IF(Transport!$H$4="Multi-unit Residential",Data!O1256,IF(Transport!$H$4="Education",Data!AW1256,IF(Transport!$H$4="Mixed-use Building",AH1259,Data!AF1256)))</f>
        <v>175.3943324</v>
      </c>
      <c r="P1255">
        <f>IF(Transport!$H$4="Multi-unit Residential",Data!P1256,IF(Transport!$H$4="Education",Data!AX1256,IF(Transport!$H$4="Mixed-use Building",AI1259,Data!AG1256)))</f>
        <v>-40.358546320000002</v>
      </c>
    </row>
    <row r="1256" spans="1:16" x14ac:dyDescent="0.55000000000000004">
      <c r="A1256">
        <f>IF(Transport!$H$4="Multi-unit Residential",Data!A1257,IF(Transport!$H$4="Education",Data!AI1257,IF(Transport!$H$4="Mixed-use Building",T1260,Data!R1257)))</f>
        <v>227900</v>
      </c>
      <c r="B1256" t="str">
        <f>IF(Transport!$H$4="Multi-unit Residential",Data!B1257,IF(Transport!$H$4="Education",Data!AJ1257,IF(Transport!$H$4="Mixed-use Building",U1260,Data!S1257)))</f>
        <v>Makino</v>
      </c>
      <c r="C1256" t="str">
        <f>IF(Transport!$H$4="Multi-unit Residential",Data!C1257,IF(Transport!$H$4="Education",Data!AK1257,IF(Transport!$H$4="Mixed-use Building",V1260,Data!T1257)))</f>
        <v>New Zealand</v>
      </c>
      <c r="D1256">
        <f>IF(Transport!$H$4="Multi-unit Residential",Data!D1257,IF(Transport!$H$4="Education",Data!AL1257,IF(Transport!$H$4="Mixed-use Building",W1260,Data!U1257)))</f>
        <v>0</v>
      </c>
      <c r="E1256">
        <f>IF(Transport!$H$4="Multi-unit Residential",Data!E1257,IF(Transport!$H$4="Education",Data!AM1257,IF(Transport!$H$4="Mixed-use Building",X1260,Data!V1257)))</f>
        <v>0</v>
      </c>
      <c r="F1256">
        <f>IF(Transport!$H$4="Multi-unit Residential",Data!F1257,IF(Transport!$H$4="Education",Data!AN1257,IF(Transport!$H$4="Mixed-use Building",Y1260,Data!W1257)))</f>
        <v>0</v>
      </c>
      <c r="G1256">
        <f>IF(Transport!$H$4="Multi-unit Residential",Data!G1257,IF(Transport!$H$4="Education",Data!AO1257,IF(Transport!$H$4="Mixed-use Building",Z1260,Data!X1257)))</f>
        <v>0</v>
      </c>
      <c r="H1256">
        <f>IF(Transport!$H$4="Multi-unit Residential",Data!H1257,IF(Transport!$H$4="Education",Data!AP1257,IF(Transport!$H$4="Mixed-use Building",AA1260,Data!Y1257)))</f>
        <v>0.9</v>
      </c>
      <c r="I1256">
        <f>IF(Transport!$H$4="Multi-unit Residential",Data!I1257,IF(Transport!$H$4="Education",Data!AQ1257,IF(Transport!$H$4="Mixed-use Building",AB1260,Data!Z1257)))</f>
        <v>0</v>
      </c>
      <c r="J1256">
        <f>IF(Transport!$H$4="Multi-unit Residential",Data!J1257,IF(Transport!$H$4="Education",Data!AR1257,IF(Transport!$H$4="Mixed-use Building",AC1260,Data!AA1257)))</f>
        <v>0</v>
      </c>
      <c r="K1256">
        <f>IF(Transport!$H$4="Multi-unit Residential",Data!K1257,IF(Transport!$H$4="Education",Data!AS1257,IF(Transport!$H$4="Mixed-use Building",AD1260,Data!AB1257)))</f>
        <v>0</v>
      </c>
      <c r="L1256">
        <f>IF(Transport!$H$4="Multi-unit Residential",Data!L1257,IF(Transport!$H$4="Education",Data!AT1257,IF(Transport!$H$4="Mixed-use Building",AE1260,Data!AC1257)))</f>
        <v>0.1</v>
      </c>
      <c r="M1256">
        <f>IF(Transport!$H$4="Multi-unit Residential",Data!M1257,IF(Transport!$H$4="Education",Data!AU1257,IF(Transport!$H$4="Mixed-use Building",AF1260,Data!AD1257)))</f>
        <v>0.02</v>
      </c>
      <c r="N1256">
        <f>IF(Transport!$H$4="Multi-unit Residential",Data!N1257,IF(Transport!$H$4="Education",Data!AV1257,IF(Transport!$H$4="Mixed-use Building",AG1260,Data!AE1257)))</f>
        <v>1.0526187556647399</v>
      </c>
      <c r="O1256">
        <f>IF(Transport!$H$4="Multi-unit Residential",Data!O1257,IF(Transport!$H$4="Education",Data!AW1257,IF(Transport!$H$4="Mixed-use Building",AH1260,Data!AF1257)))</f>
        <v>175.56555069999999</v>
      </c>
      <c r="P1256">
        <f>IF(Transport!$H$4="Multi-unit Residential",Data!P1257,IF(Transport!$H$4="Education",Data!AX1257,IF(Transport!$H$4="Mixed-use Building",AI1260,Data!AG1257)))</f>
        <v>-40.206224769999999</v>
      </c>
    </row>
    <row r="1257" spans="1:16" x14ac:dyDescent="0.55000000000000004">
      <c r="A1257">
        <f>IF(Transport!$H$4="Multi-unit Residential",Data!A1258,IF(Transport!$H$4="Education",Data!AI1258,IF(Transport!$H$4="Mixed-use Building",T1261,Data!R1258)))</f>
        <v>228000</v>
      </c>
      <c r="B1257" t="str">
        <f>IF(Transport!$H$4="Multi-unit Residential",Data!B1258,IF(Transport!$H$4="Education",Data!AJ1258,IF(Transport!$H$4="Mixed-use Building",U1261,Data!S1258)))</f>
        <v>Sandon</v>
      </c>
      <c r="C1257" t="str">
        <f>IF(Transport!$H$4="Multi-unit Residential",Data!C1258,IF(Transport!$H$4="Education",Data!AK1258,IF(Transport!$H$4="Mixed-use Building",V1261,Data!T1258)))</f>
        <v>New Zealand</v>
      </c>
      <c r="D1257">
        <f>IF(Transport!$H$4="Multi-unit Residential",Data!D1258,IF(Transport!$H$4="Education",Data!AL1258,IF(Transport!$H$4="Mixed-use Building",W1261,Data!U1258)))</f>
        <v>0</v>
      </c>
      <c r="E1257">
        <f>IF(Transport!$H$4="Multi-unit Residential",Data!E1258,IF(Transport!$H$4="Education",Data!AM1258,IF(Transport!$H$4="Mixed-use Building",X1261,Data!V1258)))</f>
        <v>0</v>
      </c>
      <c r="F1257">
        <f>IF(Transport!$H$4="Multi-unit Residential",Data!F1258,IF(Transport!$H$4="Education",Data!AN1258,IF(Transport!$H$4="Mixed-use Building",Y1261,Data!W1258)))</f>
        <v>0</v>
      </c>
      <c r="G1257">
        <f>IF(Transport!$H$4="Multi-unit Residential",Data!G1258,IF(Transport!$H$4="Education",Data!AO1258,IF(Transport!$H$4="Mixed-use Building",Z1261,Data!X1258)))</f>
        <v>0</v>
      </c>
      <c r="H1257">
        <f>IF(Transport!$H$4="Multi-unit Residential",Data!H1258,IF(Transport!$H$4="Education",Data!AP1258,IF(Transport!$H$4="Mixed-use Building",AA1261,Data!Y1258)))</f>
        <v>1</v>
      </c>
      <c r="I1257">
        <f>IF(Transport!$H$4="Multi-unit Residential",Data!I1258,IF(Transport!$H$4="Education",Data!AQ1258,IF(Transport!$H$4="Mixed-use Building",AB1261,Data!Z1258)))</f>
        <v>0</v>
      </c>
      <c r="J1257">
        <f>IF(Transport!$H$4="Multi-unit Residential",Data!J1258,IF(Transport!$H$4="Education",Data!AR1258,IF(Transport!$H$4="Mixed-use Building",AC1261,Data!AA1258)))</f>
        <v>0</v>
      </c>
      <c r="K1257">
        <f>IF(Transport!$H$4="Multi-unit Residential",Data!K1258,IF(Transport!$H$4="Education",Data!AS1258,IF(Transport!$H$4="Mixed-use Building",AD1261,Data!AB1258)))</f>
        <v>0</v>
      </c>
      <c r="L1257">
        <f>IF(Transport!$H$4="Multi-unit Residential",Data!L1258,IF(Transport!$H$4="Education",Data!AT1258,IF(Transport!$H$4="Mixed-use Building",AE1261,Data!AC1258)))</f>
        <v>0</v>
      </c>
      <c r="M1257">
        <f>IF(Transport!$H$4="Multi-unit Residential",Data!M1258,IF(Transport!$H$4="Education",Data!AU1258,IF(Transport!$H$4="Mixed-use Building",AF1261,Data!AD1258)))</f>
        <v>0.02</v>
      </c>
      <c r="N1257">
        <f>IF(Transport!$H$4="Multi-unit Residential",Data!N1258,IF(Transport!$H$4="Education",Data!AV1258,IF(Transport!$H$4="Mixed-use Building",AG1261,Data!AE1258)))</f>
        <v>1.5539500603743901</v>
      </c>
      <c r="O1257">
        <f>IF(Transport!$H$4="Multi-unit Residential",Data!O1258,IF(Transport!$H$4="Education",Data!AW1258,IF(Transport!$H$4="Mixed-use Building",AH1261,Data!AF1258)))</f>
        <v>175.54609149999999</v>
      </c>
      <c r="P1257">
        <f>IF(Transport!$H$4="Multi-unit Residential",Data!P1258,IF(Transport!$H$4="Education",Data!AX1258,IF(Transport!$H$4="Mixed-use Building",AI1261,Data!AG1258)))</f>
        <v>-40.226230039999997</v>
      </c>
    </row>
    <row r="1258" spans="1:16" x14ac:dyDescent="0.55000000000000004">
      <c r="A1258">
        <f>IF(Transport!$H$4="Multi-unit Residential",Data!A1259,IF(Transport!$H$4="Education",Data!AI1259,IF(Transport!$H$4="Mixed-use Building",T1262,Data!R1259)))</f>
        <v>228100</v>
      </c>
      <c r="B1258" t="str">
        <f>IF(Transport!$H$4="Multi-unit Residential",Data!B1259,IF(Transport!$H$4="Education",Data!AJ1259,IF(Transport!$H$4="Mixed-use Building",U1262,Data!S1259)))</f>
        <v>Kimbolton North</v>
      </c>
      <c r="C1258" t="str">
        <f>IF(Transport!$H$4="Multi-unit Residential",Data!C1259,IF(Transport!$H$4="Education",Data!AK1259,IF(Transport!$H$4="Mixed-use Building",V1262,Data!T1259)))</f>
        <v>New Zealand</v>
      </c>
      <c r="D1258">
        <f>IF(Transport!$H$4="Multi-unit Residential",Data!D1259,IF(Transport!$H$4="Education",Data!AL1259,IF(Transport!$H$4="Mixed-use Building",W1262,Data!U1259)))</f>
        <v>0</v>
      </c>
      <c r="E1258">
        <f>IF(Transport!$H$4="Multi-unit Residential",Data!E1259,IF(Transport!$H$4="Education",Data!AM1259,IF(Transport!$H$4="Mixed-use Building",X1262,Data!V1259)))</f>
        <v>0</v>
      </c>
      <c r="F1258">
        <f>IF(Transport!$H$4="Multi-unit Residential",Data!F1259,IF(Transport!$H$4="Education",Data!AN1259,IF(Transport!$H$4="Mixed-use Building",Y1262,Data!W1259)))</f>
        <v>0</v>
      </c>
      <c r="G1258">
        <f>IF(Transport!$H$4="Multi-unit Residential",Data!G1259,IF(Transport!$H$4="Education",Data!AO1259,IF(Transport!$H$4="Mixed-use Building",Z1262,Data!X1259)))</f>
        <v>0</v>
      </c>
      <c r="H1258">
        <f>IF(Transport!$H$4="Multi-unit Residential",Data!H1259,IF(Transport!$H$4="Education",Data!AP1259,IF(Transport!$H$4="Mixed-use Building",AA1262,Data!Y1259)))</f>
        <v>0.82</v>
      </c>
      <c r="I1258">
        <f>IF(Transport!$H$4="Multi-unit Residential",Data!I1259,IF(Transport!$H$4="Education",Data!AQ1259,IF(Transport!$H$4="Mixed-use Building",AB1262,Data!Z1259)))</f>
        <v>0</v>
      </c>
      <c r="J1258">
        <f>IF(Transport!$H$4="Multi-unit Residential",Data!J1259,IF(Transport!$H$4="Education",Data!AR1259,IF(Transport!$H$4="Mixed-use Building",AC1262,Data!AA1259)))</f>
        <v>0</v>
      </c>
      <c r="K1258">
        <f>IF(Transport!$H$4="Multi-unit Residential",Data!K1259,IF(Transport!$H$4="Education",Data!AS1259,IF(Transport!$H$4="Mixed-use Building",AD1262,Data!AB1259)))</f>
        <v>0</v>
      </c>
      <c r="L1258">
        <f>IF(Transport!$H$4="Multi-unit Residential",Data!L1259,IF(Transport!$H$4="Education",Data!AT1259,IF(Transport!$H$4="Mixed-use Building",AE1262,Data!AC1259)))</f>
        <v>0.18</v>
      </c>
      <c r="M1258">
        <f>IF(Transport!$H$4="Multi-unit Residential",Data!M1259,IF(Transport!$H$4="Education",Data!AU1259,IF(Transport!$H$4="Mixed-use Building",AF1262,Data!AD1259)))</f>
        <v>0.02</v>
      </c>
      <c r="N1258">
        <f>IF(Transport!$H$4="Multi-unit Residential",Data!N1259,IF(Transport!$H$4="Education",Data!AV1259,IF(Transport!$H$4="Mixed-use Building",AG1262,Data!AE1259)))</f>
        <v>3.54211674278053</v>
      </c>
      <c r="O1258">
        <f>IF(Transport!$H$4="Multi-unit Residential",Data!O1259,IF(Transport!$H$4="Education",Data!AW1259,IF(Transport!$H$4="Mixed-use Building",AH1262,Data!AF1259)))</f>
        <v>175.5821478</v>
      </c>
      <c r="P1258">
        <f>IF(Transport!$H$4="Multi-unit Residential",Data!P1259,IF(Transport!$H$4="Education",Data!AX1259,IF(Transport!$H$4="Mixed-use Building",AI1262,Data!AG1259)))</f>
        <v>-40.207456499999999</v>
      </c>
    </row>
    <row r="1259" spans="1:16" x14ac:dyDescent="0.55000000000000004">
      <c r="A1259">
        <f>IF(Transport!$H$4="Multi-unit Residential",Data!A1260,IF(Transport!$H$4="Education",Data!AI1260,IF(Transport!$H$4="Mixed-use Building",T1263,Data!R1260)))</f>
        <v>228200</v>
      </c>
      <c r="B1259" t="str">
        <f>IF(Transport!$H$4="Multi-unit Residential",Data!B1260,IF(Transport!$H$4="Education",Data!AJ1260,IF(Transport!$H$4="Mixed-use Building",U1263,Data!S1260)))</f>
        <v>Warwick</v>
      </c>
      <c r="C1259" t="str">
        <f>IF(Transport!$H$4="Multi-unit Residential",Data!C1260,IF(Transport!$H$4="Education",Data!AK1260,IF(Transport!$H$4="Mixed-use Building",V1263,Data!T1260)))</f>
        <v>New Zealand</v>
      </c>
      <c r="D1259">
        <f>IF(Transport!$H$4="Multi-unit Residential",Data!D1260,IF(Transport!$H$4="Education",Data!AL1260,IF(Transport!$H$4="Mixed-use Building",W1263,Data!U1260)))</f>
        <v>0</v>
      </c>
      <c r="E1259">
        <f>IF(Transport!$H$4="Multi-unit Residential",Data!E1260,IF(Transport!$H$4="Education",Data!AM1260,IF(Transport!$H$4="Mixed-use Building",X1263,Data!V1260)))</f>
        <v>0</v>
      </c>
      <c r="F1259">
        <f>IF(Transport!$H$4="Multi-unit Residential",Data!F1260,IF(Transport!$H$4="Education",Data!AN1260,IF(Transport!$H$4="Mixed-use Building",Y1263,Data!W1260)))</f>
        <v>0</v>
      </c>
      <c r="G1259">
        <f>IF(Transport!$H$4="Multi-unit Residential",Data!G1260,IF(Transport!$H$4="Education",Data!AO1260,IF(Transport!$H$4="Mixed-use Building",Z1263,Data!X1260)))</f>
        <v>0</v>
      </c>
      <c r="H1259">
        <f>IF(Transport!$H$4="Multi-unit Residential",Data!H1260,IF(Transport!$H$4="Education",Data!AP1260,IF(Transport!$H$4="Mixed-use Building",AA1263,Data!Y1260)))</f>
        <v>1</v>
      </c>
      <c r="I1259">
        <f>IF(Transport!$H$4="Multi-unit Residential",Data!I1260,IF(Transport!$H$4="Education",Data!AQ1260,IF(Transport!$H$4="Mixed-use Building",AB1263,Data!Z1260)))</f>
        <v>0</v>
      </c>
      <c r="J1259">
        <f>IF(Transport!$H$4="Multi-unit Residential",Data!J1260,IF(Transport!$H$4="Education",Data!AR1260,IF(Transport!$H$4="Mixed-use Building",AC1263,Data!AA1260)))</f>
        <v>0</v>
      </c>
      <c r="K1259">
        <f>IF(Transport!$H$4="Multi-unit Residential",Data!K1260,IF(Transport!$H$4="Education",Data!AS1260,IF(Transport!$H$4="Mixed-use Building",AD1263,Data!AB1260)))</f>
        <v>0</v>
      </c>
      <c r="L1259">
        <f>IF(Transport!$H$4="Multi-unit Residential",Data!L1260,IF(Transport!$H$4="Education",Data!AT1260,IF(Transport!$H$4="Mixed-use Building",AE1263,Data!AC1260)))</f>
        <v>0</v>
      </c>
      <c r="M1259">
        <f>IF(Transport!$H$4="Multi-unit Residential",Data!M1260,IF(Transport!$H$4="Education",Data!AU1260,IF(Transport!$H$4="Mixed-use Building",AF1263,Data!AD1260)))</f>
        <v>0.02</v>
      </c>
      <c r="N1259">
        <f>IF(Transport!$H$4="Multi-unit Residential",Data!N1260,IF(Transport!$H$4="Education",Data!AV1260,IF(Transport!$H$4="Mixed-use Building",AG1263,Data!AE1260)))</f>
        <v>1.35219412512149</v>
      </c>
      <c r="O1259">
        <f>IF(Transport!$H$4="Multi-unit Residential",Data!O1260,IF(Transport!$H$4="Education",Data!AW1260,IF(Transport!$H$4="Mixed-use Building",AH1263,Data!AF1260)))</f>
        <v>175.559018199999</v>
      </c>
      <c r="P1259">
        <f>IF(Transport!$H$4="Multi-unit Residential",Data!P1260,IF(Transport!$H$4="Education",Data!AX1260,IF(Transport!$H$4="Mixed-use Building",AI1263,Data!AG1260)))</f>
        <v>-40.222825129999997</v>
      </c>
    </row>
    <row r="1260" spans="1:16" x14ac:dyDescent="0.55000000000000004">
      <c r="A1260">
        <f>IF(Transport!$H$4="Multi-unit Residential",Data!A1261,IF(Transport!$H$4="Education",Data!AI1261,IF(Transport!$H$4="Mixed-use Building",T1264,Data!R1261)))</f>
        <v>228300</v>
      </c>
      <c r="B1260" t="str">
        <f>IF(Transport!$H$4="Multi-unit Residential",Data!B1261,IF(Transport!$H$4="Education",Data!AJ1261,IF(Transport!$H$4="Mixed-use Building",U1264,Data!S1261)))</f>
        <v>Kimbolton West</v>
      </c>
      <c r="C1260" t="str">
        <f>IF(Transport!$H$4="Multi-unit Residential",Data!C1261,IF(Transport!$H$4="Education",Data!AK1261,IF(Transport!$H$4="Mixed-use Building",V1264,Data!T1261)))</f>
        <v>New Zealand</v>
      </c>
      <c r="D1260">
        <f>IF(Transport!$H$4="Multi-unit Residential",Data!D1261,IF(Transport!$H$4="Education",Data!AL1261,IF(Transport!$H$4="Mixed-use Building",W1264,Data!U1261)))</f>
        <v>0</v>
      </c>
      <c r="E1260">
        <f>IF(Transport!$H$4="Multi-unit Residential",Data!E1261,IF(Transport!$H$4="Education",Data!AM1261,IF(Transport!$H$4="Mixed-use Building",X1264,Data!V1261)))</f>
        <v>0</v>
      </c>
      <c r="F1260">
        <f>IF(Transport!$H$4="Multi-unit Residential",Data!F1261,IF(Transport!$H$4="Education",Data!AN1261,IF(Transport!$H$4="Mixed-use Building",Y1264,Data!W1261)))</f>
        <v>0</v>
      </c>
      <c r="G1260">
        <f>IF(Transport!$H$4="Multi-unit Residential",Data!G1261,IF(Transport!$H$4="Education",Data!AO1261,IF(Transport!$H$4="Mixed-use Building",Z1264,Data!X1261)))</f>
        <v>0</v>
      </c>
      <c r="H1260">
        <f>IF(Transport!$H$4="Multi-unit Residential",Data!H1261,IF(Transport!$H$4="Education",Data!AP1261,IF(Transport!$H$4="Mixed-use Building",AA1264,Data!Y1261)))</f>
        <v>0.91</v>
      </c>
      <c r="I1260">
        <f>IF(Transport!$H$4="Multi-unit Residential",Data!I1261,IF(Transport!$H$4="Education",Data!AQ1261,IF(Transport!$H$4="Mixed-use Building",AB1264,Data!Z1261)))</f>
        <v>0</v>
      </c>
      <c r="J1260">
        <f>IF(Transport!$H$4="Multi-unit Residential",Data!J1261,IF(Transport!$H$4="Education",Data!AR1261,IF(Transport!$H$4="Mixed-use Building",AC1264,Data!AA1261)))</f>
        <v>0</v>
      </c>
      <c r="K1260">
        <f>IF(Transport!$H$4="Multi-unit Residential",Data!K1261,IF(Transport!$H$4="Education",Data!AS1261,IF(Transport!$H$4="Mixed-use Building",AD1264,Data!AB1261)))</f>
        <v>0</v>
      </c>
      <c r="L1260">
        <f>IF(Transport!$H$4="Multi-unit Residential",Data!L1261,IF(Transport!$H$4="Education",Data!AT1261,IF(Transport!$H$4="Mixed-use Building",AE1264,Data!AC1261)))</f>
        <v>0.09</v>
      </c>
      <c r="M1260">
        <f>IF(Transport!$H$4="Multi-unit Residential",Data!M1261,IF(Transport!$H$4="Education",Data!AU1261,IF(Transport!$H$4="Mixed-use Building",AF1264,Data!AD1261)))</f>
        <v>0.02</v>
      </c>
      <c r="N1260">
        <f>IF(Transport!$H$4="Multi-unit Residential",Data!N1261,IF(Transport!$H$4="Education",Data!AV1261,IF(Transport!$H$4="Mixed-use Building",AG1264,Data!AE1261)))</f>
        <v>4.5774246754284604</v>
      </c>
      <c r="O1260">
        <f>IF(Transport!$H$4="Multi-unit Residential",Data!O1261,IF(Transport!$H$4="Education",Data!AW1261,IF(Transport!$H$4="Mixed-use Building",AH1264,Data!AF1261)))</f>
        <v>175.5702038</v>
      </c>
      <c r="P1260">
        <f>IF(Transport!$H$4="Multi-unit Residential",Data!P1261,IF(Transport!$H$4="Education",Data!AX1261,IF(Transport!$H$4="Mixed-use Building",AI1264,Data!AG1261)))</f>
        <v>-40.218152789999998</v>
      </c>
    </row>
    <row r="1261" spans="1:16" x14ac:dyDescent="0.55000000000000004">
      <c r="A1261">
        <f>IF(Transport!$H$4="Multi-unit Residential",Data!A1262,IF(Transport!$H$4="Education",Data!AI1262,IF(Transport!$H$4="Mixed-use Building",T1265,Data!R1262)))</f>
        <v>228400</v>
      </c>
      <c r="B1261" t="str">
        <f>IF(Transport!$H$4="Multi-unit Residential",Data!B1262,IF(Transport!$H$4="Education",Data!AJ1262,IF(Transport!$H$4="Mixed-use Building",U1265,Data!S1262)))</f>
        <v>Feilding Central</v>
      </c>
      <c r="C1261" t="str">
        <f>IF(Transport!$H$4="Multi-unit Residential",Data!C1262,IF(Transport!$H$4="Education",Data!AK1262,IF(Transport!$H$4="Mixed-use Building",V1265,Data!T1262)))</f>
        <v>New Zealand</v>
      </c>
      <c r="D1261">
        <f>IF(Transport!$H$4="Multi-unit Residential",Data!D1262,IF(Transport!$H$4="Education",Data!AL1262,IF(Transport!$H$4="Mixed-use Building",W1265,Data!U1262)))</f>
        <v>0</v>
      </c>
      <c r="E1261">
        <f>IF(Transport!$H$4="Multi-unit Residential",Data!E1262,IF(Transport!$H$4="Education",Data!AM1262,IF(Transport!$H$4="Mixed-use Building",X1265,Data!V1262)))</f>
        <v>0</v>
      </c>
      <c r="F1261">
        <f>IF(Transport!$H$4="Multi-unit Residential",Data!F1262,IF(Transport!$H$4="Education",Data!AN1262,IF(Transport!$H$4="Mixed-use Building",Y1265,Data!W1262)))</f>
        <v>0</v>
      </c>
      <c r="G1261">
        <f>IF(Transport!$H$4="Multi-unit Residential",Data!G1262,IF(Transport!$H$4="Education",Data!AO1262,IF(Transport!$H$4="Mixed-use Building",Z1265,Data!X1262)))</f>
        <v>0</v>
      </c>
      <c r="H1261">
        <f>IF(Transport!$H$4="Multi-unit Residential",Data!H1262,IF(Transport!$H$4="Education",Data!AP1262,IF(Transport!$H$4="Mixed-use Building",AA1265,Data!Y1262)))</f>
        <v>0.9</v>
      </c>
      <c r="I1261">
        <f>IF(Transport!$H$4="Multi-unit Residential",Data!I1262,IF(Transport!$H$4="Education",Data!AQ1262,IF(Transport!$H$4="Mixed-use Building",AB1265,Data!Z1262)))</f>
        <v>0.04</v>
      </c>
      <c r="J1261">
        <f>IF(Transport!$H$4="Multi-unit Residential",Data!J1262,IF(Transport!$H$4="Education",Data!AR1262,IF(Transport!$H$4="Mixed-use Building",AC1265,Data!AA1262)))</f>
        <v>0</v>
      </c>
      <c r="K1261">
        <f>IF(Transport!$H$4="Multi-unit Residential",Data!K1262,IF(Transport!$H$4="Education",Data!AS1262,IF(Transport!$H$4="Mixed-use Building",AD1265,Data!AB1262)))</f>
        <v>0.01</v>
      </c>
      <c r="L1261">
        <f>IF(Transport!$H$4="Multi-unit Residential",Data!L1262,IF(Transport!$H$4="Education",Data!AT1262,IF(Transport!$H$4="Mixed-use Building",AE1265,Data!AC1262)))</f>
        <v>0.05</v>
      </c>
      <c r="M1261">
        <f>IF(Transport!$H$4="Multi-unit Residential",Data!M1262,IF(Transport!$H$4="Education",Data!AU1262,IF(Transport!$H$4="Mixed-use Building",AF1265,Data!AD1262)))</f>
        <v>0.02</v>
      </c>
      <c r="N1261">
        <f>IF(Transport!$H$4="Multi-unit Residential",Data!N1262,IF(Transport!$H$4="Education",Data!AV1262,IF(Transport!$H$4="Mixed-use Building",AG1265,Data!AE1262)))</f>
        <v>7.36107370326022</v>
      </c>
      <c r="O1261">
        <f>IF(Transport!$H$4="Multi-unit Residential",Data!O1262,IF(Transport!$H$4="Education",Data!AW1262,IF(Transport!$H$4="Mixed-use Building",AH1265,Data!AF1262)))</f>
        <v>175.5711168</v>
      </c>
      <c r="P1261">
        <f>IF(Transport!$H$4="Multi-unit Residential",Data!P1262,IF(Transport!$H$4="Education",Data!AX1262,IF(Transport!$H$4="Mixed-use Building",AI1265,Data!AG1262)))</f>
        <v>-40.236085959999997</v>
      </c>
    </row>
    <row r="1262" spans="1:16" x14ac:dyDescent="0.55000000000000004">
      <c r="A1262">
        <f>IF(Transport!$H$4="Multi-unit Residential",Data!A1263,IF(Transport!$H$4="Education",Data!AI1263,IF(Transport!$H$4="Mixed-use Building",T1266,Data!R1263)))</f>
        <v>228500</v>
      </c>
      <c r="B1262" t="str">
        <f>IF(Transport!$H$4="Multi-unit Residential",Data!B1263,IF(Transport!$H$4="Education",Data!AJ1263,IF(Transport!$H$4="Mixed-use Building",U1266,Data!S1263)))</f>
        <v>Kimbolton South</v>
      </c>
      <c r="C1262" t="str">
        <f>IF(Transport!$H$4="Multi-unit Residential",Data!C1263,IF(Transport!$H$4="Education",Data!AK1263,IF(Transport!$H$4="Mixed-use Building",V1266,Data!T1263)))</f>
        <v>New Zealand</v>
      </c>
      <c r="D1262">
        <f>IF(Transport!$H$4="Multi-unit Residential",Data!D1263,IF(Transport!$H$4="Education",Data!AL1263,IF(Transport!$H$4="Mixed-use Building",W1266,Data!U1263)))</f>
        <v>0</v>
      </c>
      <c r="E1262">
        <f>IF(Transport!$H$4="Multi-unit Residential",Data!E1263,IF(Transport!$H$4="Education",Data!AM1263,IF(Transport!$H$4="Mixed-use Building",X1266,Data!V1263)))</f>
        <v>0</v>
      </c>
      <c r="F1262">
        <f>IF(Transport!$H$4="Multi-unit Residential",Data!F1263,IF(Transport!$H$4="Education",Data!AN1263,IF(Transport!$H$4="Mixed-use Building",Y1266,Data!W1263)))</f>
        <v>0</v>
      </c>
      <c r="G1262">
        <f>IF(Transport!$H$4="Multi-unit Residential",Data!G1263,IF(Transport!$H$4="Education",Data!AO1263,IF(Transport!$H$4="Mixed-use Building",Z1266,Data!X1263)))</f>
        <v>0</v>
      </c>
      <c r="H1262">
        <f>IF(Transport!$H$4="Multi-unit Residential",Data!H1263,IF(Transport!$H$4="Education",Data!AP1263,IF(Transport!$H$4="Mixed-use Building",AA1266,Data!Y1263)))</f>
        <v>0.94</v>
      </c>
      <c r="I1262">
        <f>IF(Transport!$H$4="Multi-unit Residential",Data!I1263,IF(Transport!$H$4="Education",Data!AQ1263,IF(Transport!$H$4="Mixed-use Building",AB1266,Data!Z1263)))</f>
        <v>0</v>
      </c>
      <c r="J1262">
        <f>IF(Transport!$H$4="Multi-unit Residential",Data!J1263,IF(Transport!$H$4="Education",Data!AR1263,IF(Transport!$H$4="Mixed-use Building",AC1266,Data!AA1263)))</f>
        <v>0</v>
      </c>
      <c r="K1262">
        <f>IF(Transport!$H$4="Multi-unit Residential",Data!K1263,IF(Transport!$H$4="Education",Data!AS1263,IF(Transport!$H$4="Mixed-use Building",AD1266,Data!AB1263)))</f>
        <v>0</v>
      </c>
      <c r="L1262">
        <f>IF(Transport!$H$4="Multi-unit Residential",Data!L1263,IF(Transport!$H$4="Education",Data!AT1263,IF(Transport!$H$4="Mixed-use Building",AE1266,Data!AC1263)))</f>
        <v>0.06</v>
      </c>
      <c r="M1262">
        <f>IF(Transport!$H$4="Multi-unit Residential",Data!M1263,IF(Transport!$H$4="Education",Data!AU1263,IF(Transport!$H$4="Mixed-use Building",AF1266,Data!AD1263)))</f>
        <v>0.02</v>
      </c>
      <c r="N1262">
        <f>IF(Transport!$H$4="Multi-unit Residential",Data!N1263,IF(Transport!$H$4="Education",Data!AV1263,IF(Transport!$H$4="Mixed-use Building",AG1266,Data!AE1263)))</f>
        <v>2.5222730973219898</v>
      </c>
      <c r="O1262">
        <f>IF(Transport!$H$4="Multi-unit Residential",Data!O1263,IF(Transport!$H$4="Education",Data!AW1263,IF(Transport!$H$4="Mixed-use Building",AH1266,Data!AF1263)))</f>
        <v>175.57801559999999</v>
      </c>
      <c r="P1262">
        <f>IF(Transport!$H$4="Multi-unit Residential",Data!P1263,IF(Transport!$H$4="Education",Data!AX1263,IF(Transport!$H$4="Mixed-use Building",AI1266,Data!AG1263)))</f>
        <v>-40.22630659</v>
      </c>
    </row>
    <row r="1263" spans="1:16" x14ac:dyDescent="0.55000000000000004">
      <c r="A1263">
        <f>IF(Transport!$H$4="Multi-unit Residential",Data!A1264,IF(Transport!$H$4="Education",Data!AI1264,IF(Transport!$H$4="Mixed-use Building",T1267,Data!R1264)))</f>
        <v>228600</v>
      </c>
      <c r="B1263" t="str">
        <f>IF(Transport!$H$4="Multi-unit Residential",Data!B1264,IF(Transport!$H$4="Education",Data!AJ1264,IF(Transport!$H$4="Mixed-use Building",U1267,Data!S1264)))</f>
        <v>Kauwhata</v>
      </c>
      <c r="C1263" t="str">
        <f>IF(Transport!$H$4="Multi-unit Residential",Data!C1264,IF(Transport!$H$4="Education",Data!AK1264,IF(Transport!$H$4="Mixed-use Building",V1267,Data!T1264)))</f>
        <v>New Zealand</v>
      </c>
      <c r="D1263">
        <f>IF(Transport!$H$4="Multi-unit Residential",Data!D1264,IF(Transport!$H$4="Education",Data!AL1264,IF(Transport!$H$4="Mixed-use Building",W1267,Data!U1264)))</f>
        <v>0</v>
      </c>
      <c r="E1263">
        <f>IF(Transport!$H$4="Multi-unit Residential",Data!E1264,IF(Transport!$H$4="Education",Data!AM1264,IF(Transport!$H$4="Mixed-use Building",X1267,Data!V1264)))</f>
        <v>0</v>
      </c>
      <c r="F1263">
        <f>IF(Transport!$H$4="Multi-unit Residential",Data!F1264,IF(Transport!$H$4="Education",Data!AN1264,IF(Transport!$H$4="Mixed-use Building",Y1267,Data!W1264)))</f>
        <v>0</v>
      </c>
      <c r="G1263">
        <f>IF(Transport!$H$4="Multi-unit Residential",Data!G1264,IF(Transport!$H$4="Education",Data!AO1264,IF(Transport!$H$4="Mixed-use Building",Z1267,Data!X1264)))</f>
        <v>0</v>
      </c>
      <c r="H1263">
        <f>IF(Transport!$H$4="Multi-unit Residential",Data!H1264,IF(Transport!$H$4="Education",Data!AP1264,IF(Transport!$H$4="Mixed-use Building",AA1267,Data!Y1264)))</f>
        <v>0.86</v>
      </c>
      <c r="I1263">
        <f>IF(Transport!$H$4="Multi-unit Residential",Data!I1264,IF(Transport!$H$4="Education",Data!AQ1264,IF(Transport!$H$4="Mixed-use Building",AB1267,Data!Z1264)))</f>
        <v>0</v>
      </c>
      <c r="J1263">
        <f>IF(Transport!$H$4="Multi-unit Residential",Data!J1264,IF(Transport!$H$4="Education",Data!AR1264,IF(Transport!$H$4="Mixed-use Building",AC1267,Data!AA1264)))</f>
        <v>0</v>
      </c>
      <c r="K1263">
        <f>IF(Transport!$H$4="Multi-unit Residential",Data!K1264,IF(Transport!$H$4="Education",Data!AS1264,IF(Transport!$H$4="Mixed-use Building",AD1267,Data!AB1264)))</f>
        <v>0</v>
      </c>
      <c r="L1263">
        <f>IF(Transport!$H$4="Multi-unit Residential",Data!L1264,IF(Transport!$H$4="Education",Data!AT1264,IF(Transport!$H$4="Mixed-use Building",AE1267,Data!AC1264)))</f>
        <v>0.14000000000000001</v>
      </c>
      <c r="M1263">
        <f>IF(Transport!$H$4="Multi-unit Residential",Data!M1264,IF(Transport!$H$4="Education",Data!AU1264,IF(Transport!$H$4="Mixed-use Building",AF1267,Data!AD1264)))</f>
        <v>0.02</v>
      </c>
      <c r="N1263">
        <f>IF(Transport!$H$4="Multi-unit Residential",Data!N1264,IF(Transport!$H$4="Education",Data!AV1264,IF(Transport!$H$4="Mixed-use Building",AG1267,Data!AE1264)))</f>
        <v>6.1207331123978701</v>
      </c>
      <c r="O1263">
        <f>IF(Transport!$H$4="Multi-unit Residential",Data!O1264,IF(Transport!$H$4="Education",Data!AW1264,IF(Transport!$H$4="Mixed-use Building",AH1267,Data!AF1264)))</f>
        <v>175.51733200000001</v>
      </c>
      <c r="P1263">
        <f>IF(Transport!$H$4="Multi-unit Residential",Data!P1264,IF(Transport!$H$4="Education",Data!AX1264,IF(Transport!$H$4="Mixed-use Building",AI1267,Data!AG1264)))</f>
        <v>-40.343864709999998</v>
      </c>
    </row>
    <row r="1264" spans="1:16" x14ac:dyDescent="0.55000000000000004">
      <c r="A1264">
        <f>IF(Transport!$H$4="Multi-unit Residential",Data!A1265,IF(Transport!$H$4="Education",Data!AI1265,IF(Transport!$H$4="Mixed-use Building",T1268,Data!R1265)))</f>
        <v>228700</v>
      </c>
      <c r="B1264" t="str">
        <f>IF(Transport!$H$4="Multi-unit Residential",Data!B1265,IF(Transport!$H$4="Education",Data!AJ1265,IF(Transport!$H$4="Mixed-use Building",U1268,Data!S1265)))</f>
        <v>Taonui</v>
      </c>
      <c r="C1264" t="str">
        <f>IF(Transport!$H$4="Multi-unit Residential",Data!C1265,IF(Transport!$H$4="Education",Data!AK1265,IF(Transport!$H$4="Mixed-use Building",V1268,Data!T1265)))</f>
        <v>New Zealand</v>
      </c>
      <c r="D1264">
        <f>IF(Transport!$H$4="Multi-unit Residential",Data!D1265,IF(Transport!$H$4="Education",Data!AL1265,IF(Transport!$H$4="Mixed-use Building",W1268,Data!U1265)))</f>
        <v>0</v>
      </c>
      <c r="E1264">
        <f>IF(Transport!$H$4="Multi-unit Residential",Data!E1265,IF(Transport!$H$4="Education",Data!AM1265,IF(Transport!$H$4="Mixed-use Building",X1268,Data!V1265)))</f>
        <v>0</v>
      </c>
      <c r="F1264">
        <f>IF(Transport!$H$4="Multi-unit Residential",Data!F1265,IF(Transport!$H$4="Education",Data!AN1265,IF(Transport!$H$4="Mixed-use Building",Y1268,Data!W1265)))</f>
        <v>0</v>
      </c>
      <c r="G1264">
        <f>IF(Transport!$H$4="Multi-unit Residential",Data!G1265,IF(Transport!$H$4="Education",Data!AO1265,IF(Transport!$H$4="Mixed-use Building",Z1268,Data!X1265)))</f>
        <v>0</v>
      </c>
      <c r="H1264">
        <f>IF(Transport!$H$4="Multi-unit Residential",Data!H1265,IF(Transport!$H$4="Education",Data!AP1265,IF(Transport!$H$4="Mixed-use Building",AA1268,Data!Y1265)))</f>
        <v>0.91</v>
      </c>
      <c r="I1264">
        <f>IF(Transport!$H$4="Multi-unit Residential",Data!I1265,IF(Transport!$H$4="Education",Data!AQ1265,IF(Transport!$H$4="Mixed-use Building",AB1268,Data!Z1265)))</f>
        <v>0</v>
      </c>
      <c r="J1264">
        <f>IF(Transport!$H$4="Multi-unit Residential",Data!J1265,IF(Transport!$H$4="Education",Data!AR1265,IF(Transport!$H$4="Mixed-use Building",AC1268,Data!AA1265)))</f>
        <v>0</v>
      </c>
      <c r="K1264">
        <f>IF(Transport!$H$4="Multi-unit Residential",Data!K1265,IF(Transport!$H$4="Education",Data!AS1265,IF(Transport!$H$4="Mixed-use Building",AD1268,Data!AB1265)))</f>
        <v>0</v>
      </c>
      <c r="L1264">
        <f>IF(Transport!$H$4="Multi-unit Residential",Data!L1265,IF(Transport!$H$4="Education",Data!AT1265,IF(Transport!$H$4="Mixed-use Building",AE1268,Data!AC1265)))</f>
        <v>0.09</v>
      </c>
      <c r="M1264">
        <f>IF(Transport!$H$4="Multi-unit Residential",Data!M1265,IF(Transport!$H$4="Education",Data!AU1265,IF(Transport!$H$4="Mixed-use Building",AF1268,Data!AD1265)))</f>
        <v>0.02</v>
      </c>
      <c r="N1264">
        <f>IF(Transport!$H$4="Multi-unit Residential",Data!N1265,IF(Transport!$H$4="Education",Data!AV1265,IF(Transport!$H$4="Mixed-use Building",AG1268,Data!AE1265)))</f>
        <v>6.4317237456705003</v>
      </c>
      <c r="O1264">
        <f>IF(Transport!$H$4="Multi-unit Residential",Data!O1265,IF(Transport!$H$4="Education",Data!AW1265,IF(Transport!$H$4="Mixed-use Building",AH1268,Data!AF1265)))</f>
        <v>175.69344839999999</v>
      </c>
      <c r="P1264">
        <f>IF(Transport!$H$4="Multi-unit Residential",Data!P1265,IF(Transport!$H$4="Education",Data!AX1265,IF(Transport!$H$4="Mixed-use Building",AI1268,Data!AG1265)))</f>
        <v>-40.236301150000003</v>
      </c>
    </row>
    <row r="1265" spans="1:16" x14ac:dyDescent="0.55000000000000004">
      <c r="A1265">
        <f>IF(Transport!$H$4="Multi-unit Residential",Data!A1266,IF(Transport!$H$4="Education",Data!AI1266,IF(Transport!$H$4="Mixed-use Building",T1269,Data!R1266)))</f>
        <v>228800</v>
      </c>
      <c r="B1265" t="str">
        <f>IF(Transport!$H$4="Multi-unit Residential",Data!B1266,IF(Transport!$H$4="Education",Data!AJ1266,IF(Transport!$H$4="Mixed-use Building",U1269,Data!S1266)))</f>
        <v>Newbury</v>
      </c>
      <c r="C1265" t="str">
        <f>IF(Transport!$H$4="Multi-unit Residential",Data!C1266,IF(Transport!$H$4="Education",Data!AK1266,IF(Transport!$H$4="Mixed-use Building",V1269,Data!T1266)))</f>
        <v>New Zealand</v>
      </c>
      <c r="D1265">
        <f>IF(Transport!$H$4="Multi-unit Residential",Data!D1266,IF(Transport!$H$4="Education",Data!AL1266,IF(Transport!$H$4="Mixed-use Building",W1269,Data!U1266)))</f>
        <v>0</v>
      </c>
      <c r="E1265">
        <f>IF(Transport!$H$4="Multi-unit Residential",Data!E1266,IF(Transport!$H$4="Education",Data!AM1266,IF(Transport!$H$4="Mixed-use Building",X1269,Data!V1266)))</f>
        <v>0</v>
      </c>
      <c r="F1265">
        <f>IF(Transport!$H$4="Multi-unit Residential",Data!F1266,IF(Transport!$H$4="Education",Data!AN1266,IF(Transport!$H$4="Mixed-use Building",Y1269,Data!W1266)))</f>
        <v>0</v>
      </c>
      <c r="G1265">
        <f>IF(Transport!$H$4="Multi-unit Residential",Data!G1266,IF(Transport!$H$4="Education",Data!AO1266,IF(Transport!$H$4="Mixed-use Building",Z1269,Data!X1266)))</f>
        <v>0</v>
      </c>
      <c r="H1265">
        <f>IF(Transport!$H$4="Multi-unit Residential",Data!H1266,IF(Transport!$H$4="Education",Data!AP1266,IF(Transport!$H$4="Mixed-use Building",AA1269,Data!Y1266)))</f>
        <v>0.94</v>
      </c>
      <c r="I1265">
        <f>IF(Transport!$H$4="Multi-unit Residential",Data!I1266,IF(Transport!$H$4="Education",Data!AQ1266,IF(Transport!$H$4="Mixed-use Building",AB1269,Data!Z1266)))</f>
        <v>0</v>
      </c>
      <c r="J1265">
        <f>IF(Transport!$H$4="Multi-unit Residential",Data!J1266,IF(Transport!$H$4="Education",Data!AR1266,IF(Transport!$H$4="Mixed-use Building",AC1269,Data!AA1266)))</f>
        <v>0</v>
      </c>
      <c r="K1265">
        <f>IF(Transport!$H$4="Multi-unit Residential",Data!K1266,IF(Transport!$H$4="Education",Data!AS1266,IF(Transport!$H$4="Mixed-use Building",AD1269,Data!AB1266)))</f>
        <v>0</v>
      </c>
      <c r="L1265">
        <f>IF(Transport!$H$4="Multi-unit Residential",Data!L1266,IF(Transport!$H$4="Education",Data!AT1266,IF(Transport!$H$4="Mixed-use Building",AE1269,Data!AC1266)))</f>
        <v>0.06</v>
      </c>
      <c r="M1265">
        <f>IF(Transport!$H$4="Multi-unit Residential",Data!M1266,IF(Transport!$H$4="Education",Data!AU1266,IF(Transport!$H$4="Mixed-use Building",AF1269,Data!AD1266)))</f>
        <v>0.02</v>
      </c>
      <c r="N1265">
        <f>IF(Transport!$H$4="Multi-unit Residential",Data!N1266,IF(Transport!$H$4="Education",Data!AV1266,IF(Transport!$H$4="Mixed-use Building",AG1269,Data!AE1266)))</f>
        <v>4.6209732625539903</v>
      </c>
      <c r="O1265">
        <f>IF(Transport!$H$4="Multi-unit Residential",Data!O1266,IF(Transport!$H$4="Education",Data!AW1266,IF(Transport!$H$4="Mixed-use Building",AH1269,Data!AF1266)))</f>
        <v>175.5799289</v>
      </c>
      <c r="P1265">
        <f>IF(Transport!$H$4="Multi-unit Residential",Data!P1266,IF(Transport!$H$4="Education",Data!AX1266,IF(Transport!$H$4="Mixed-use Building",AI1269,Data!AG1266)))</f>
        <v>-40.333988789999999</v>
      </c>
    </row>
    <row r="1266" spans="1:16" x14ac:dyDescent="0.55000000000000004">
      <c r="A1266">
        <f>IF(Transport!$H$4="Multi-unit Residential",Data!A1267,IF(Transport!$H$4="Education",Data!AI1267,IF(Transport!$H$4="Mixed-use Building",T1270,Data!R1267)))</f>
        <v>228900</v>
      </c>
      <c r="B1266" t="str">
        <f>IF(Transport!$H$4="Multi-unit Residential",Data!B1267,IF(Transport!$H$4="Education",Data!AJ1267,IF(Transport!$H$4="Mixed-use Building",U1270,Data!S1267)))</f>
        <v>Palmerston North Airport</v>
      </c>
      <c r="C1266" t="str">
        <f>IF(Transport!$H$4="Multi-unit Residential",Data!C1267,IF(Transport!$H$4="Education",Data!AK1267,IF(Transport!$H$4="Mixed-use Building",V1270,Data!T1267)))</f>
        <v>New Zealand</v>
      </c>
      <c r="D1266">
        <f>IF(Transport!$H$4="Multi-unit Residential",Data!D1267,IF(Transport!$H$4="Education",Data!AL1267,IF(Transport!$H$4="Mixed-use Building",W1270,Data!U1267)))</f>
        <v>0</v>
      </c>
      <c r="E1266">
        <f>IF(Transport!$H$4="Multi-unit Residential",Data!E1267,IF(Transport!$H$4="Education",Data!AM1267,IF(Transport!$H$4="Mixed-use Building",X1270,Data!V1267)))</f>
        <v>0</v>
      </c>
      <c r="F1266">
        <f>IF(Transport!$H$4="Multi-unit Residential",Data!F1267,IF(Transport!$H$4="Education",Data!AN1267,IF(Transport!$H$4="Mixed-use Building",Y1270,Data!W1267)))</f>
        <v>0</v>
      </c>
      <c r="G1266">
        <f>IF(Transport!$H$4="Multi-unit Residential",Data!G1267,IF(Transport!$H$4="Education",Data!AO1267,IF(Transport!$H$4="Mixed-use Building",Z1270,Data!X1267)))</f>
        <v>0</v>
      </c>
      <c r="H1266">
        <f>IF(Transport!$H$4="Multi-unit Residential",Data!H1267,IF(Transport!$H$4="Education",Data!AP1267,IF(Transport!$H$4="Mixed-use Building",AA1270,Data!Y1267)))</f>
        <v>1</v>
      </c>
      <c r="I1266">
        <f>IF(Transport!$H$4="Multi-unit Residential",Data!I1267,IF(Transport!$H$4="Education",Data!AQ1267,IF(Transport!$H$4="Mixed-use Building",AB1270,Data!Z1267)))</f>
        <v>0</v>
      </c>
      <c r="J1266">
        <f>IF(Transport!$H$4="Multi-unit Residential",Data!J1267,IF(Transport!$H$4="Education",Data!AR1267,IF(Transport!$H$4="Mixed-use Building",AC1270,Data!AA1267)))</f>
        <v>0</v>
      </c>
      <c r="K1266">
        <f>IF(Transport!$H$4="Multi-unit Residential",Data!K1267,IF(Transport!$H$4="Education",Data!AS1267,IF(Transport!$H$4="Mixed-use Building",AD1270,Data!AB1267)))</f>
        <v>0</v>
      </c>
      <c r="L1266">
        <f>IF(Transport!$H$4="Multi-unit Residential",Data!L1267,IF(Transport!$H$4="Education",Data!AT1267,IF(Transport!$H$4="Mixed-use Building",AE1270,Data!AC1267)))</f>
        <v>0</v>
      </c>
      <c r="M1266">
        <f>IF(Transport!$H$4="Multi-unit Residential",Data!M1267,IF(Transport!$H$4="Education",Data!AU1267,IF(Transport!$H$4="Mixed-use Building",AF1270,Data!AD1267)))</f>
        <v>0.02</v>
      </c>
      <c r="N1266">
        <f>IF(Transport!$H$4="Multi-unit Residential",Data!N1267,IF(Transport!$H$4="Education",Data!AV1267,IF(Transport!$H$4="Mixed-use Building",AG1270,Data!AE1267)))</f>
        <v>6.7144936847834504</v>
      </c>
      <c r="O1266">
        <f>IF(Transport!$H$4="Multi-unit Residential",Data!O1267,IF(Transport!$H$4="Education",Data!AW1267,IF(Transport!$H$4="Mixed-use Building",AH1270,Data!AF1267)))</f>
        <v>175.61684439999999</v>
      </c>
      <c r="P1266">
        <f>IF(Transport!$H$4="Multi-unit Residential",Data!P1267,IF(Transport!$H$4="Education",Data!AX1267,IF(Transport!$H$4="Mixed-use Building",AI1270,Data!AG1267)))</f>
        <v>-40.314046679999997</v>
      </c>
    </row>
    <row r="1267" spans="1:16" x14ac:dyDescent="0.55000000000000004">
      <c r="A1267">
        <f>IF(Transport!$H$4="Multi-unit Residential",Data!A1268,IF(Transport!$H$4="Education",Data!AI1268,IF(Transport!$H$4="Mixed-use Building",T1271,Data!R1268)))</f>
        <v>229000</v>
      </c>
      <c r="B1267" t="str">
        <f>IF(Transport!$H$4="Multi-unit Residential",Data!B1268,IF(Transport!$H$4="Education",Data!AJ1268,IF(Transport!$H$4="Mixed-use Building",U1271,Data!S1268)))</f>
        <v>Milson North</v>
      </c>
      <c r="C1267" t="str">
        <f>IF(Transport!$H$4="Multi-unit Residential",Data!C1268,IF(Transport!$H$4="Education",Data!AK1268,IF(Transport!$H$4="Mixed-use Building",V1271,Data!T1268)))</f>
        <v>New Zealand</v>
      </c>
      <c r="D1267">
        <f>IF(Transport!$H$4="Multi-unit Residential",Data!D1268,IF(Transport!$H$4="Education",Data!AL1268,IF(Transport!$H$4="Mixed-use Building",W1271,Data!U1268)))</f>
        <v>0</v>
      </c>
      <c r="E1267">
        <f>IF(Transport!$H$4="Multi-unit Residential",Data!E1268,IF(Transport!$H$4="Education",Data!AM1268,IF(Transport!$H$4="Mixed-use Building",X1271,Data!V1268)))</f>
        <v>0</v>
      </c>
      <c r="F1267">
        <f>IF(Transport!$H$4="Multi-unit Residential",Data!F1268,IF(Transport!$H$4="Education",Data!AN1268,IF(Transport!$H$4="Mixed-use Building",Y1271,Data!W1268)))</f>
        <v>0</v>
      </c>
      <c r="G1267">
        <f>IF(Transport!$H$4="Multi-unit Residential",Data!G1268,IF(Transport!$H$4="Education",Data!AO1268,IF(Transport!$H$4="Mixed-use Building",Z1271,Data!X1268)))</f>
        <v>0</v>
      </c>
      <c r="H1267">
        <f>IF(Transport!$H$4="Multi-unit Residential",Data!H1268,IF(Transport!$H$4="Education",Data!AP1268,IF(Transport!$H$4="Mixed-use Building",AA1271,Data!Y1268)))</f>
        <v>1</v>
      </c>
      <c r="I1267">
        <f>IF(Transport!$H$4="Multi-unit Residential",Data!I1268,IF(Transport!$H$4="Education",Data!AQ1268,IF(Transport!$H$4="Mixed-use Building",AB1271,Data!Z1268)))</f>
        <v>0</v>
      </c>
      <c r="J1267">
        <f>IF(Transport!$H$4="Multi-unit Residential",Data!J1268,IF(Transport!$H$4="Education",Data!AR1268,IF(Transport!$H$4="Mixed-use Building",AC1271,Data!AA1268)))</f>
        <v>0</v>
      </c>
      <c r="K1267">
        <f>IF(Transport!$H$4="Multi-unit Residential",Data!K1268,IF(Transport!$H$4="Education",Data!AS1268,IF(Transport!$H$4="Mixed-use Building",AD1271,Data!AB1268)))</f>
        <v>0</v>
      </c>
      <c r="L1267">
        <f>IF(Transport!$H$4="Multi-unit Residential",Data!L1268,IF(Transport!$H$4="Education",Data!AT1268,IF(Transport!$H$4="Mixed-use Building",AE1271,Data!AC1268)))</f>
        <v>0</v>
      </c>
      <c r="M1267">
        <f>IF(Transport!$H$4="Multi-unit Residential",Data!M1268,IF(Transport!$H$4="Education",Data!AU1268,IF(Transport!$H$4="Mixed-use Building",AF1271,Data!AD1268)))</f>
        <v>0.02</v>
      </c>
      <c r="N1267">
        <f>IF(Transport!$H$4="Multi-unit Residential",Data!N1268,IF(Transport!$H$4="Education",Data!AV1268,IF(Transport!$H$4="Mixed-use Building",AG1271,Data!AE1268)))</f>
        <v>4.0507209044292001</v>
      </c>
      <c r="O1267">
        <f>IF(Transport!$H$4="Multi-unit Residential",Data!O1268,IF(Transport!$H$4="Education",Data!AW1268,IF(Transport!$H$4="Mixed-use Building",AH1271,Data!AF1268)))</f>
        <v>175.6077458</v>
      </c>
      <c r="P1267">
        <f>IF(Transport!$H$4="Multi-unit Residential",Data!P1268,IF(Transport!$H$4="Education",Data!AX1268,IF(Transport!$H$4="Mixed-use Building",AI1271,Data!AG1268)))</f>
        <v>-40.32786351</v>
      </c>
    </row>
    <row r="1268" spans="1:16" x14ac:dyDescent="0.55000000000000004">
      <c r="A1268">
        <f>IF(Transport!$H$4="Multi-unit Residential",Data!A1269,IF(Transport!$H$4="Education",Data!AI1269,IF(Transport!$H$4="Mixed-use Building",T1272,Data!R1269)))</f>
        <v>229100</v>
      </c>
      <c r="B1268" t="str">
        <f>IF(Transport!$H$4="Multi-unit Residential",Data!B1269,IF(Transport!$H$4="Education",Data!AJ1269,IF(Transport!$H$4="Mixed-use Building",U1272,Data!S1269)))</f>
        <v>Cloverlea (Palmerston North City)</v>
      </c>
      <c r="C1268" t="str">
        <f>IF(Transport!$H$4="Multi-unit Residential",Data!C1269,IF(Transport!$H$4="Education",Data!AK1269,IF(Transport!$H$4="Mixed-use Building",V1272,Data!T1269)))</f>
        <v>New Zealand</v>
      </c>
      <c r="D1268" t="str">
        <f>IF(Transport!$H$4="Multi-unit Residential",Data!D1269,IF(Transport!$H$4="Education",Data!AL1269,IF(Transport!$H$4="Mixed-use Building",W1272,Data!U1269)))</f>
        <v>?</v>
      </c>
      <c r="E1268" t="str">
        <f>IF(Transport!$H$4="Multi-unit Residential",Data!E1269,IF(Transport!$H$4="Education",Data!AM1269,IF(Transport!$H$4="Mixed-use Building",X1272,Data!V1269)))</f>
        <v>?</v>
      </c>
      <c r="F1268" t="str">
        <f>IF(Transport!$H$4="Multi-unit Residential",Data!F1269,IF(Transport!$H$4="Education",Data!AN1269,IF(Transport!$H$4="Mixed-use Building",Y1272,Data!W1269)))</f>
        <v>?</v>
      </c>
      <c r="G1268">
        <f>IF(Transport!$H$4="Multi-unit Residential",Data!G1269,IF(Transport!$H$4="Education",Data!AO1269,IF(Transport!$H$4="Mixed-use Building",Z1272,Data!X1269)))</f>
        <v>0</v>
      </c>
      <c r="H1268" t="str">
        <f>IF(Transport!$H$4="Multi-unit Residential",Data!H1269,IF(Transport!$H$4="Education",Data!AP1269,IF(Transport!$H$4="Mixed-use Building",AA1272,Data!Y1269)))</f>
        <v>?</v>
      </c>
      <c r="I1268" t="str">
        <f>IF(Transport!$H$4="Multi-unit Residential",Data!I1269,IF(Transport!$H$4="Education",Data!AQ1269,IF(Transport!$H$4="Mixed-use Building",AB1272,Data!Z1269)))</f>
        <v>?</v>
      </c>
      <c r="J1268">
        <f>IF(Transport!$H$4="Multi-unit Residential",Data!J1269,IF(Transport!$H$4="Education",Data!AR1269,IF(Transport!$H$4="Mixed-use Building",AC1272,Data!AA1269)))</f>
        <v>0</v>
      </c>
      <c r="K1268" t="str">
        <f>IF(Transport!$H$4="Multi-unit Residential",Data!K1269,IF(Transport!$H$4="Education",Data!AS1269,IF(Transport!$H$4="Mixed-use Building",AD1272,Data!AB1269)))</f>
        <v>?</v>
      </c>
      <c r="L1268" t="str">
        <f>IF(Transport!$H$4="Multi-unit Residential",Data!L1269,IF(Transport!$H$4="Education",Data!AT1269,IF(Transport!$H$4="Mixed-use Building",AE1272,Data!AC1269)))</f>
        <v>?</v>
      </c>
      <c r="M1268">
        <f>IF(Transport!$H$4="Multi-unit Residential",Data!M1269,IF(Transport!$H$4="Education",Data!AU1269,IF(Transport!$H$4="Mixed-use Building",AF1272,Data!AD1269)))</f>
        <v>0.02</v>
      </c>
      <c r="N1268" t="str">
        <f>IF(Transport!$H$4="Multi-unit Residential",Data!N1269,IF(Transport!$H$4="Education",Data!AV1269,IF(Transport!$H$4="Mixed-use Building",AG1272,Data!AE1269)))</f>
        <v>?</v>
      </c>
      <c r="O1268">
        <f>IF(Transport!$H$4="Multi-unit Residential",Data!O1269,IF(Transport!$H$4="Education",Data!AW1269,IF(Transport!$H$4="Mixed-use Building",AH1272,Data!AF1269)))</f>
        <v>175.58518810000001</v>
      </c>
      <c r="P1268">
        <f>IF(Transport!$H$4="Multi-unit Residential",Data!P1269,IF(Transport!$H$4="Education",Data!AX1269,IF(Transport!$H$4="Mixed-use Building",AI1272,Data!AG1269)))</f>
        <v>-40.345142199999998</v>
      </c>
    </row>
    <row r="1269" spans="1:16" x14ac:dyDescent="0.55000000000000004">
      <c r="A1269">
        <f>IF(Transport!$H$4="Multi-unit Residential",Data!A1270,IF(Transport!$H$4="Education",Data!AI1270,IF(Transport!$H$4="Mixed-use Building",T1273,Data!R1270)))</f>
        <v>229200</v>
      </c>
      <c r="B1269" t="str">
        <f>IF(Transport!$H$4="Multi-unit Residential",Data!B1270,IF(Transport!$H$4="Education",Data!AJ1270,IF(Transport!$H$4="Mixed-use Building",U1273,Data!S1270)))</f>
        <v>Tremaine</v>
      </c>
      <c r="C1269" t="str">
        <f>IF(Transport!$H$4="Multi-unit Residential",Data!C1270,IF(Transport!$H$4="Education",Data!AK1270,IF(Transport!$H$4="Mixed-use Building",V1273,Data!T1270)))</f>
        <v>New Zealand</v>
      </c>
      <c r="D1269">
        <f>IF(Transport!$H$4="Multi-unit Residential",Data!D1270,IF(Transport!$H$4="Education",Data!AL1270,IF(Transport!$H$4="Mixed-use Building",W1273,Data!U1270)))</f>
        <v>0</v>
      </c>
      <c r="E1269">
        <f>IF(Transport!$H$4="Multi-unit Residential",Data!E1270,IF(Transport!$H$4="Education",Data!AM1270,IF(Transport!$H$4="Mixed-use Building",X1273,Data!V1270)))</f>
        <v>0</v>
      </c>
      <c r="F1269">
        <f>IF(Transport!$H$4="Multi-unit Residential",Data!F1270,IF(Transport!$H$4="Education",Data!AN1270,IF(Transport!$H$4="Mixed-use Building",Y1273,Data!W1270)))</f>
        <v>0</v>
      </c>
      <c r="G1269">
        <f>IF(Transport!$H$4="Multi-unit Residential",Data!G1270,IF(Transport!$H$4="Education",Data!AO1270,IF(Transport!$H$4="Mixed-use Building",Z1273,Data!X1270)))</f>
        <v>0</v>
      </c>
      <c r="H1269">
        <f>IF(Transport!$H$4="Multi-unit Residential",Data!H1270,IF(Transport!$H$4="Education",Data!AP1270,IF(Transport!$H$4="Mixed-use Building",AA1273,Data!Y1270)))</f>
        <v>0.95</v>
      </c>
      <c r="I1269">
        <f>IF(Transport!$H$4="Multi-unit Residential",Data!I1270,IF(Transport!$H$4="Education",Data!AQ1270,IF(Transport!$H$4="Mixed-use Building",AB1273,Data!Z1270)))</f>
        <v>0.02</v>
      </c>
      <c r="J1269">
        <f>IF(Transport!$H$4="Multi-unit Residential",Data!J1270,IF(Transport!$H$4="Education",Data!AR1270,IF(Transport!$H$4="Mixed-use Building",AC1273,Data!AA1270)))</f>
        <v>0</v>
      </c>
      <c r="K1269">
        <f>IF(Transport!$H$4="Multi-unit Residential",Data!K1270,IF(Transport!$H$4="Education",Data!AS1270,IF(Transport!$H$4="Mixed-use Building",AD1273,Data!AB1270)))</f>
        <v>0.01</v>
      </c>
      <c r="L1269">
        <f>IF(Transport!$H$4="Multi-unit Residential",Data!L1270,IF(Transport!$H$4="Education",Data!AT1270,IF(Transport!$H$4="Mixed-use Building",AE1273,Data!AC1270)))</f>
        <v>0.02</v>
      </c>
      <c r="M1269">
        <f>IF(Transport!$H$4="Multi-unit Residential",Data!M1270,IF(Transport!$H$4="Education",Data!AU1270,IF(Transport!$H$4="Mixed-use Building",AF1273,Data!AD1270)))</f>
        <v>0.02</v>
      </c>
      <c r="N1269">
        <f>IF(Transport!$H$4="Multi-unit Residential",Data!N1270,IF(Transport!$H$4="Education",Data!AV1270,IF(Transport!$H$4="Mixed-use Building",AG1273,Data!AE1270)))</f>
        <v>6.7660680738418097</v>
      </c>
      <c r="O1269">
        <f>IF(Transport!$H$4="Multi-unit Residential",Data!O1270,IF(Transport!$H$4="Education",Data!AW1270,IF(Transport!$H$4="Mixed-use Building",AH1273,Data!AF1270)))</f>
        <v>175.6196928</v>
      </c>
      <c r="P1269">
        <f>IF(Transport!$H$4="Multi-unit Residential",Data!P1270,IF(Transport!$H$4="Education",Data!AX1270,IF(Transport!$H$4="Mixed-use Building",AI1273,Data!AG1270)))</f>
        <v>-40.336740390000003</v>
      </c>
    </row>
    <row r="1270" spans="1:16" x14ac:dyDescent="0.55000000000000004">
      <c r="A1270">
        <f>IF(Transport!$H$4="Multi-unit Residential",Data!A1271,IF(Transport!$H$4="Education",Data!AI1271,IF(Transport!$H$4="Mixed-use Building",T1274,Data!R1271)))</f>
        <v>229300</v>
      </c>
      <c r="B1270" t="str">
        <f>IF(Transport!$H$4="Multi-unit Residential",Data!B1271,IF(Transport!$H$4="Education",Data!AJ1271,IF(Transport!$H$4="Mixed-use Building",U1274,Data!S1271)))</f>
        <v>Milson South</v>
      </c>
      <c r="C1270" t="str">
        <f>IF(Transport!$H$4="Multi-unit Residential",Data!C1271,IF(Transport!$H$4="Education",Data!AK1271,IF(Transport!$H$4="Mixed-use Building",V1274,Data!T1271)))</f>
        <v>New Zealand</v>
      </c>
      <c r="D1270">
        <f>IF(Transport!$H$4="Multi-unit Residential",Data!D1271,IF(Transport!$H$4="Education",Data!AL1271,IF(Transport!$H$4="Mixed-use Building",W1274,Data!U1271)))</f>
        <v>0</v>
      </c>
      <c r="E1270">
        <f>IF(Transport!$H$4="Multi-unit Residential",Data!E1271,IF(Transport!$H$4="Education",Data!AM1271,IF(Transport!$H$4="Mixed-use Building",X1274,Data!V1271)))</f>
        <v>0</v>
      </c>
      <c r="F1270">
        <f>IF(Transport!$H$4="Multi-unit Residential",Data!F1271,IF(Transport!$H$4="Education",Data!AN1271,IF(Transport!$H$4="Mixed-use Building",Y1274,Data!W1271)))</f>
        <v>0</v>
      </c>
      <c r="G1270">
        <f>IF(Transport!$H$4="Multi-unit Residential",Data!G1271,IF(Transport!$H$4="Education",Data!AO1271,IF(Transport!$H$4="Mixed-use Building",Z1274,Data!X1271)))</f>
        <v>0</v>
      </c>
      <c r="H1270">
        <f>IF(Transport!$H$4="Multi-unit Residential",Data!H1271,IF(Transport!$H$4="Education",Data!AP1271,IF(Transport!$H$4="Mixed-use Building",AA1274,Data!Y1271)))</f>
        <v>1</v>
      </c>
      <c r="I1270">
        <f>IF(Transport!$H$4="Multi-unit Residential",Data!I1271,IF(Transport!$H$4="Education",Data!AQ1271,IF(Transport!$H$4="Mixed-use Building",AB1274,Data!Z1271)))</f>
        <v>0</v>
      </c>
      <c r="J1270">
        <f>IF(Transport!$H$4="Multi-unit Residential",Data!J1271,IF(Transport!$H$4="Education",Data!AR1271,IF(Transport!$H$4="Mixed-use Building",AC1274,Data!AA1271)))</f>
        <v>0</v>
      </c>
      <c r="K1270">
        <f>IF(Transport!$H$4="Multi-unit Residential",Data!K1271,IF(Transport!$H$4="Education",Data!AS1271,IF(Transport!$H$4="Mixed-use Building",AD1274,Data!AB1271)))</f>
        <v>0</v>
      </c>
      <c r="L1270">
        <f>IF(Transport!$H$4="Multi-unit Residential",Data!L1271,IF(Transport!$H$4="Education",Data!AT1271,IF(Transport!$H$4="Mixed-use Building",AE1274,Data!AC1271)))</f>
        <v>0</v>
      </c>
      <c r="M1270">
        <f>IF(Transport!$H$4="Multi-unit Residential",Data!M1271,IF(Transport!$H$4="Education",Data!AU1271,IF(Transport!$H$4="Mixed-use Building",AF1274,Data!AD1271)))</f>
        <v>0.02</v>
      </c>
      <c r="N1270">
        <f>IF(Transport!$H$4="Multi-unit Residential",Data!N1271,IF(Transport!$H$4="Education",Data!AV1271,IF(Transport!$H$4="Mixed-use Building",AG1274,Data!AE1271)))</f>
        <v>3.2207042532383201</v>
      </c>
      <c r="O1270">
        <f>IF(Transport!$H$4="Multi-unit Residential",Data!O1271,IF(Transport!$H$4="Education",Data!AW1271,IF(Transport!$H$4="Mixed-use Building",AH1274,Data!AF1271)))</f>
        <v>175.6102526</v>
      </c>
      <c r="P1270">
        <f>IF(Transport!$H$4="Multi-unit Residential",Data!P1271,IF(Transport!$H$4="Education",Data!AX1271,IF(Transport!$H$4="Mixed-use Building",AI1274,Data!AG1271)))</f>
        <v>-40.332845589999998</v>
      </c>
    </row>
    <row r="1271" spans="1:16" x14ac:dyDescent="0.55000000000000004">
      <c r="A1271">
        <f>IF(Transport!$H$4="Multi-unit Residential",Data!A1272,IF(Transport!$H$4="Education",Data!AI1272,IF(Transport!$H$4="Mixed-use Building",T1275,Data!R1272)))</f>
        <v>229400</v>
      </c>
      <c r="B1271" t="str">
        <f>IF(Transport!$H$4="Multi-unit Residential",Data!B1272,IF(Transport!$H$4="Education",Data!AJ1272,IF(Transport!$H$4="Mixed-use Building",U1275,Data!S1272)))</f>
        <v>Whakarongo</v>
      </c>
      <c r="C1271" t="str">
        <f>IF(Transport!$H$4="Multi-unit Residential",Data!C1272,IF(Transport!$H$4="Education",Data!AK1272,IF(Transport!$H$4="Mixed-use Building",V1275,Data!T1272)))</f>
        <v>New Zealand</v>
      </c>
      <c r="D1271">
        <f>IF(Transport!$H$4="Multi-unit Residential",Data!D1272,IF(Transport!$H$4="Education",Data!AL1272,IF(Transport!$H$4="Mixed-use Building",W1275,Data!U1272)))</f>
        <v>0</v>
      </c>
      <c r="E1271">
        <f>IF(Transport!$H$4="Multi-unit Residential",Data!E1272,IF(Transport!$H$4="Education",Data!AM1272,IF(Transport!$H$4="Mixed-use Building",X1275,Data!V1272)))</f>
        <v>0</v>
      </c>
      <c r="F1271">
        <f>IF(Transport!$H$4="Multi-unit Residential",Data!F1272,IF(Transport!$H$4="Education",Data!AN1272,IF(Transport!$H$4="Mixed-use Building",Y1275,Data!W1272)))</f>
        <v>0</v>
      </c>
      <c r="G1271">
        <f>IF(Transport!$H$4="Multi-unit Residential",Data!G1272,IF(Transport!$H$4="Education",Data!AO1272,IF(Transport!$H$4="Mixed-use Building",Z1275,Data!X1272)))</f>
        <v>0</v>
      </c>
      <c r="H1271">
        <f>IF(Transport!$H$4="Multi-unit Residential",Data!H1272,IF(Transport!$H$4="Education",Data!AP1272,IF(Transport!$H$4="Mixed-use Building",AA1275,Data!Y1272)))</f>
        <v>1</v>
      </c>
      <c r="I1271">
        <f>IF(Transport!$H$4="Multi-unit Residential",Data!I1272,IF(Transport!$H$4="Education",Data!AQ1272,IF(Transport!$H$4="Mixed-use Building",AB1275,Data!Z1272)))</f>
        <v>0</v>
      </c>
      <c r="J1271">
        <f>IF(Transport!$H$4="Multi-unit Residential",Data!J1272,IF(Transport!$H$4="Education",Data!AR1272,IF(Transport!$H$4="Mixed-use Building",AC1275,Data!AA1272)))</f>
        <v>0</v>
      </c>
      <c r="K1271">
        <f>IF(Transport!$H$4="Multi-unit Residential",Data!K1272,IF(Transport!$H$4="Education",Data!AS1272,IF(Transport!$H$4="Mixed-use Building",AD1275,Data!AB1272)))</f>
        <v>0</v>
      </c>
      <c r="L1271">
        <f>IF(Transport!$H$4="Multi-unit Residential",Data!L1272,IF(Transport!$H$4="Education",Data!AT1272,IF(Transport!$H$4="Mixed-use Building",AE1275,Data!AC1272)))</f>
        <v>0</v>
      </c>
      <c r="M1271">
        <f>IF(Transport!$H$4="Multi-unit Residential",Data!M1272,IF(Transport!$H$4="Education",Data!AU1272,IF(Transport!$H$4="Mixed-use Building",AF1275,Data!AD1272)))</f>
        <v>0.02</v>
      </c>
      <c r="N1271">
        <f>IF(Transport!$H$4="Multi-unit Residential",Data!N1272,IF(Transport!$H$4="Education",Data!AV1272,IF(Transport!$H$4="Mixed-use Building",AG1275,Data!AE1272)))</f>
        <v>4.1563312677560997</v>
      </c>
      <c r="O1271">
        <f>IF(Transport!$H$4="Multi-unit Residential",Data!O1272,IF(Transport!$H$4="Education",Data!AW1272,IF(Transport!$H$4="Mixed-use Building",AH1275,Data!AF1272)))</f>
        <v>175.69110130000001</v>
      </c>
      <c r="P1271">
        <f>IF(Transport!$H$4="Multi-unit Residential",Data!P1272,IF(Transport!$H$4="Education",Data!AX1272,IF(Transport!$H$4="Mixed-use Building",AI1275,Data!AG1272)))</f>
        <v>-40.310796959999998</v>
      </c>
    </row>
    <row r="1272" spans="1:16" x14ac:dyDescent="0.55000000000000004">
      <c r="A1272">
        <f>IF(Transport!$H$4="Multi-unit Residential",Data!A1273,IF(Transport!$H$4="Education",Data!AI1273,IF(Transport!$H$4="Mixed-use Building",T1276,Data!R1273)))</f>
        <v>229500</v>
      </c>
      <c r="B1272" t="str">
        <f>IF(Transport!$H$4="Multi-unit Residential",Data!B1273,IF(Transport!$H$4="Education",Data!AJ1273,IF(Transport!$H$4="Mixed-use Building",U1276,Data!S1273)))</f>
        <v>Westbrook</v>
      </c>
      <c r="C1272" t="str">
        <f>IF(Transport!$H$4="Multi-unit Residential",Data!C1273,IF(Transport!$H$4="Education",Data!AK1273,IF(Transport!$H$4="Mixed-use Building",V1276,Data!T1273)))</f>
        <v>New Zealand</v>
      </c>
      <c r="D1272">
        <f>IF(Transport!$H$4="Multi-unit Residential",Data!D1273,IF(Transport!$H$4="Education",Data!AL1273,IF(Transport!$H$4="Mixed-use Building",W1276,Data!U1273)))</f>
        <v>0</v>
      </c>
      <c r="E1272">
        <f>IF(Transport!$H$4="Multi-unit Residential",Data!E1273,IF(Transport!$H$4="Education",Data!AM1273,IF(Transport!$H$4="Mixed-use Building",X1276,Data!V1273)))</f>
        <v>0</v>
      </c>
      <c r="F1272">
        <f>IF(Transport!$H$4="Multi-unit Residential",Data!F1273,IF(Transport!$H$4="Education",Data!AN1273,IF(Transport!$H$4="Mixed-use Building",Y1276,Data!W1273)))</f>
        <v>0</v>
      </c>
      <c r="G1272">
        <f>IF(Transport!$H$4="Multi-unit Residential",Data!G1273,IF(Transport!$H$4="Education",Data!AO1273,IF(Transport!$H$4="Mixed-use Building",Z1276,Data!X1273)))</f>
        <v>0</v>
      </c>
      <c r="H1272">
        <f>IF(Transport!$H$4="Multi-unit Residential",Data!H1273,IF(Transport!$H$4="Education",Data!AP1273,IF(Transport!$H$4="Mixed-use Building",AA1276,Data!Y1273)))</f>
        <v>1</v>
      </c>
      <c r="I1272">
        <f>IF(Transport!$H$4="Multi-unit Residential",Data!I1273,IF(Transport!$H$4="Education",Data!AQ1273,IF(Transport!$H$4="Mixed-use Building",AB1276,Data!Z1273)))</f>
        <v>0</v>
      </c>
      <c r="J1272">
        <f>IF(Transport!$H$4="Multi-unit Residential",Data!J1273,IF(Transport!$H$4="Education",Data!AR1273,IF(Transport!$H$4="Mixed-use Building",AC1276,Data!AA1273)))</f>
        <v>0</v>
      </c>
      <c r="K1272">
        <f>IF(Transport!$H$4="Multi-unit Residential",Data!K1273,IF(Transport!$H$4="Education",Data!AS1273,IF(Transport!$H$4="Mixed-use Building",AD1276,Data!AB1273)))</f>
        <v>0</v>
      </c>
      <c r="L1272">
        <f>IF(Transport!$H$4="Multi-unit Residential",Data!L1273,IF(Transport!$H$4="Education",Data!AT1273,IF(Transport!$H$4="Mixed-use Building",AE1276,Data!AC1273)))</f>
        <v>0</v>
      </c>
      <c r="M1272">
        <f>IF(Transport!$H$4="Multi-unit Residential",Data!M1273,IF(Transport!$H$4="Education",Data!AU1273,IF(Transport!$H$4="Mixed-use Building",AF1276,Data!AD1273)))</f>
        <v>0.02</v>
      </c>
      <c r="N1272">
        <f>IF(Transport!$H$4="Multi-unit Residential",Data!N1273,IF(Transport!$H$4="Education",Data!AV1273,IF(Transport!$H$4="Mixed-use Building",AG1276,Data!AE1273)))</f>
        <v>0.73046835349669503</v>
      </c>
      <c r="O1272">
        <f>IF(Transport!$H$4="Multi-unit Residential",Data!O1273,IF(Transport!$H$4="Education",Data!AW1273,IF(Transport!$H$4="Mixed-use Building",AH1276,Data!AF1273)))</f>
        <v>175.57802859999899</v>
      </c>
      <c r="P1272">
        <f>IF(Transport!$H$4="Multi-unit Residential",Data!P1273,IF(Transport!$H$4="Education",Data!AX1273,IF(Transport!$H$4="Mixed-use Building",AI1276,Data!AG1273)))</f>
        <v>-40.355702039999997</v>
      </c>
    </row>
    <row r="1273" spans="1:16" x14ac:dyDescent="0.55000000000000004">
      <c r="A1273">
        <f>IF(Transport!$H$4="Multi-unit Residential",Data!A1274,IF(Transport!$H$4="Education",Data!AI1274,IF(Transport!$H$4="Mixed-use Building",T1277,Data!R1274)))</f>
        <v>229600</v>
      </c>
      <c r="B1273" t="str">
        <f>IF(Transport!$H$4="Multi-unit Residential",Data!B1274,IF(Transport!$H$4="Education",Data!AJ1274,IF(Transport!$H$4="Mixed-use Building",U1277,Data!S1274)))</f>
        <v>Takaro North</v>
      </c>
      <c r="C1273" t="str">
        <f>IF(Transport!$H$4="Multi-unit Residential",Data!C1274,IF(Transport!$H$4="Education",Data!AK1274,IF(Transport!$H$4="Mixed-use Building",V1277,Data!T1274)))</f>
        <v>New Zealand</v>
      </c>
      <c r="D1273">
        <f>IF(Transport!$H$4="Multi-unit Residential",Data!D1274,IF(Transport!$H$4="Education",Data!AL1274,IF(Transport!$H$4="Mixed-use Building",W1277,Data!U1274)))</f>
        <v>0</v>
      </c>
      <c r="E1273">
        <f>IF(Transport!$H$4="Multi-unit Residential",Data!E1274,IF(Transport!$H$4="Education",Data!AM1274,IF(Transport!$H$4="Mixed-use Building",X1277,Data!V1274)))</f>
        <v>0</v>
      </c>
      <c r="F1273">
        <f>IF(Transport!$H$4="Multi-unit Residential",Data!F1274,IF(Transport!$H$4="Education",Data!AN1274,IF(Transport!$H$4="Mixed-use Building",Y1277,Data!W1274)))</f>
        <v>0</v>
      </c>
      <c r="G1273">
        <f>IF(Transport!$H$4="Multi-unit Residential",Data!G1274,IF(Transport!$H$4="Education",Data!AO1274,IF(Transport!$H$4="Mixed-use Building",Z1277,Data!X1274)))</f>
        <v>0</v>
      </c>
      <c r="H1273">
        <f>IF(Transport!$H$4="Multi-unit Residential",Data!H1274,IF(Transport!$H$4="Education",Data!AP1274,IF(Transport!$H$4="Mixed-use Building",AA1277,Data!Y1274)))</f>
        <v>0.97</v>
      </c>
      <c r="I1273">
        <f>IF(Transport!$H$4="Multi-unit Residential",Data!I1274,IF(Transport!$H$4="Education",Data!AQ1274,IF(Transport!$H$4="Mixed-use Building",AB1277,Data!Z1274)))</f>
        <v>0</v>
      </c>
      <c r="J1273">
        <f>IF(Transport!$H$4="Multi-unit Residential",Data!J1274,IF(Transport!$H$4="Education",Data!AR1274,IF(Transport!$H$4="Mixed-use Building",AC1277,Data!AA1274)))</f>
        <v>0</v>
      </c>
      <c r="K1273">
        <f>IF(Transport!$H$4="Multi-unit Residential",Data!K1274,IF(Transport!$H$4="Education",Data!AS1274,IF(Transport!$H$4="Mixed-use Building",AD1277,Data!AB1274)))</f>
        <v>0</v>
      </c>
      <c r="L1273">
        <f>IF(Transport!$H$4="Multi-unit Residential",Data!L1274,IF(Transport!$H$4="Education",Data!AT1274,IF(Transport!$H$4="Mixed-use Building",AE1277,Data!AC1274)))</f>
        <v>0.03</v>
      </c>
      <c r="M1273">
        <f>IF(Transport!$H$4="Multi-unit Residential",Data!M1274,IF(Transport!$H$4="Education",Data!AU1274,IF(Transport!$H$4="Mixed-use Building",AF1277,Data!AD1274)))</f>
        <v>0.02</v>
      </c>
      <c r="N1273">
        <f>IF(Transport!$H$4="Multi-unit Residential",Data!N1274,IF(Transport!$H$4="Education",Data!AV1274,IF(Transport!$H$4="Mixed-use Building",AG1277,Data!AE1274)))</f>
        <v>3.2687243306077298</v>
      </c>
      <c r="O1273">
        <f>IF(Transport!$H$4="Multi-unit Residential",Data!O1274,IF(Transport!$H$4="Education",Data!AW1274,IF(Transport!$H$4="Mixed-use Building",AH1277,Data!AF1274)))</f>
        <v>175.59869130000001</v>
      </c>
      <c r="P1273">
        <f>IF(Transport!$H$4="Multi-unit Residential",Data!P1274,IF(Transport!$H$4="Education",Data!AX1274,IF(Transport!$H$4="Mixed-use Building",AI1277,Data!AG1274)))</f>
        <v>-40.349885829999998</v>
      </c>
    </row>
    <row r="1274" spans="1:16" x14ac:dyDescent="0.55000000000000004">
      <c r="A1274">
        <f>IF(Transport!$H$4="Multi-unit Residential",Data!A1275,IF(Transport!$H$4="Education",Data!AI1275,IF(Transport!$H$4="Mixed-use Building",T1278,Data!R1275)))</f>
        <v>229700</v>
      </c>
      <c r="B1274" t="str">
        <f>IF(Transport!$H$4="Multi-unit Residential",Data!B1275,IF(Transport!$H$4="Education",Data!AJ1275,IF(Transport!$H$4="Mixed-use Building",U1278,Data!S1275)))</f>
        <v>Pioneer West</v>
      </c>
      <c r="C1274" t="str">
        <f>IF(Transport!$H$4="Multi-unit Residential",Data!C1275,IF(Transport!$H$4="Education",Data!AK1275,IF(Transport!$H$4="Mixed-use Building",V1278,Data!T1275)))</f>
        <v>New Zealand</v>
      </c>
      <c r="D1274" t="str">
        <f>IF(Transport!$H$4="Multi-unit Residential",Data!D1275,IF(Transport!$H$4="Education",Data!AL1275,IF(Transport!$H$4="Mixed-use Building",W1278,Data!U1275)))</f>
        <v>?</v>
      </c>
      <c r="E1274" t="str">
        <f>IF(Transport!$H$4="Multi-unit Residential",Data!E1275,IF(Transport!$H$4="Education",Data!AM1275,IF(Transport!$H$4="Mixed-use Building",X1278,Data!V1275)))</f>
        <v>?</v>
      </c>
      <c r="F1274" t="str">
        <f>IF(Transport!$H$4="Multi-unit Residential",Data!F1275,IF(Transport!$H$4="Education",Data!AN1275,IF(Transport!$H$4="Mixed-use Building",Y1278,Data!W1275)))</f>
        <v>?</v>
      </c>
      <c r="G1274">
        <f>IF(Transport!$H$4="Multi-unit Residential",Data!G1275,IF(Transport!$H$4="Education",Data!AO1275,IF(Transport!$H$4="Mixed-use Building",Z1278,Data!X1275)))</f>
        <v>0</v>
      </c>
      <c r="H1274" t="str">
        <f>IF(Transport!$H$4="Multi-unit Residential",Data!H1275,IF(Transport!$H$4="Education",Data!AP1275,IF(Transport!$H$4="Mixed-use Building",AA1278,Data!Y1275)))</f>
        <v>?</v>
      </c>
      <c r="I1274" t="str">
        <f>IF(Transport!$H$4="Multi-unit Residential",Data!I1275,IF(Transport!$H$4="Education",Data!AQ1275,IF(Transport!$H$4="Mixed-use Building",AB1278,Data!Z1275)))</f>
        <v>?</v>
      </c>
      <c r="J1274">
        <f>IF(Transport!$H$4="Multi-unit Residential",Data!J1275,IF(Transport!$H$4="Education",Data!AR1275,IF(Transport!$H$4="Mixed-use Building",AC1278,Data!AA1275)))</f>
        <v>0</v>
      </c>
      <c r="K1274" t="str">
        <f>IF(Transport!$H$4="Multi-unit Residential",Data!K1275,IF(Transport!$H$4="Education",Data!AS1275,IF(Transport!$H$4="Mixed-use Building",AD1278,Data!AB1275)))</f>
        <v>?</v>
      </c>
      <c r="L1274" t="str">
        <f>IF(Transport!$H$4="Multi-unit Residential",Data!L1275,IF(Transport!$H$4="Education",Data!AT1275,IF(Transport!$H$4="Mixed-use Building",AE1278,Data!AC1275)))</f>
        <v>?</v>
      </c>
      <c r="M1274">
        <f>IF(Transport!$H$4="Multi-unit Residential",Data!M1275,IF(Transport!$H$4="Education",Data!AU1275,IF(Transport!$H$4="Mixed-use Building",AF1278,Data!AD1275)))</f>
        <v>0.02</v>
      </c>
      <c r="N1274" t="str">
        <f>IF(Transport!$H$4="Multi-unit Residential",Data!N1275,IF(Transport!$H$4="Education",Data!AV1275,IF(Transport!$H$4="Mixed-use Building",AG1278,Data!AE1275)))</f>
        <v>?</v>
      </c>
      <c r="O1274">
        <f>IF(Transport!$H$4="Multi-unit Residential",Data!O1275,IF(Transport!$H$4="Education",Data!AW1275,IF(Transport!$H$4="Mixed-use Building",AH1278,Data!AF1275)))</f>
        <v>175.56845159999901</v>
      </c>
      <c r="P1274">
        <f>IF(Transport!$H$4="Multi-unit Residential",Data!P1275,IF(Transport!$H$4="Education",Data!AX1275,IF(Transport!$H$4="Mixed-use Building",AI1278,Data!AG1275)))</f>
        <v>-40.372901409999997</v>
      </c>
    </row>
    <row r="1275" spans="1:16" x14ac:dyDescent="0.55000000000000004">
      <c r="A1275">
        <f>IF(Transport!$H$4="Multi-unit Residential",Data!A1276,IF(Transport!$H$4="Education",Data!AI1276,IF(Transport!$H$4="Mixed-use Building",T1279,Data!R1276)))</f>
        <v>229800</v>
      </c>
      <c r="B1275" t="str">
        <f>IF(Transport!$H$4="Multi-unit Residential",Data!B1276,IF(Transport!$H$4="Education",Data!AJ1276,IF(Transport!$H$4="Mixed-use Building",U1279,Data!S1276)))</f>
        <v>Palmerston North Hospital</v>
      </c>
      <c r="C1275" t="str">
        <f>IF(Transport!$H$4="Multi-unit Residential",Data!C1276,IF(Transport!$H$4="Education",Data!AK1276,IF(Transport!$H$4="Mixed-use Building",V1279,Data!T1276)))</f>
        <v>New Zealand</v>
      </c>
      <c r="D1275">
        <f>IF(Transport!$H$4="Multi-unit Residential",Data!D1276,IF(Transport!$H$4="Education",Data!AL1276,IF(Transport!$H$4="Mixed-use Building",W1279,Data!U1276)))</f>
        <v>0</v>
      </c>
      <c r="E1275">
        <f>IF(Transport!$H$4="Multi-unit Residential",Data!E1276,IF(Transport!$H$4="Education",Data!AM1276,IF(Transport!$H$4="Mixed-use Building",X1279,Data!V1276)))</f>
        <v>0</v>
      </c>
      <c r="F1275">
        <f>IF(Transport!$H$4="Multi-unit Residential",Data!F1276,IF(Transport!$H$4="Education",Data!AN1276,IF(Transport!$H$4="Mixed-use Building",Y1279,Data!W1276)))</f>
        <v>0</v>
      </c>
      <c r="G1275">
        <f>IF(Transport!$H$4="Multi-unit Residential",Data!G1276,IF(Transport!$H$4="Education",Data!AO1276,IF(Transport!$H$4="Mixed-use Building",Z1279,Data!X1276)))</f>
        <v>0</v>
      </c>
      <c r="H1275">
        <f>IF(Transport!$H$4="Multi-unit Residential",Data!H1276,IF(Transport!$H$4="Education",Data!AP1276,IF(Transport!$H$4="Mixed-use Building",AA1279,Data!Y1276)))</f>
        <v>0.88</v>
      </c>
      <c r="I1275">
        <f>IF(Transport!$H$4="Multi-unit Residential",Data!I1276,IF(Transport!$H$4="Education",Data!AQ1276,IF(Transport!$H$4="Mixed-use Building",AB1279,Data!Z1276)))</f>
        <v>0.01</v>
      </c>
      <c r="J1275">
        <f>IF(Transport!$H$4="Multi-unit Residential",Data!J1276,IF(Transport!$H$4="Education",Data!AR1276,IF(Transport!$H$4="Mixed-use Building",AC1279,Data!AA1276)))</f>
        <v>0</v>
      </c>
      <c r="K1275">
        <f>IF(Transport!$H$4="Multi-unit Residential",Data!K1276,IF(Transport!$H$4="Education",Data!AS1276,IF(Transport!$H$4="Mixed-use Building",AD1279,Data!AB1276)))</f>
        <v>0.01</v>
      </c>
      <c r="L1275">
        <f>IF(Transport!$H$4="Multi-unit Residential",Data!L1276,IF(Transport!$H$4="Education",Data!AT1276,IF(Transport!$H$4="Mixed-use Building",AE1279,Data!AC1276)))</f>
        <v>0.1</v>
      </c>
      <c r="M1275">
        <f>IF(Transport!$H$4="Multi-unit Residential",Data!M1276,IF(Transport!$H$4="Education",Data!AU1276,IF(Transport!$H$4="Mixed-use Building",AF1279,Data!AD1276)))</f>
        <v>0.02</v>
      </c>
      <c r="N1275">
        <f>IF(Transport!$H$4="Multi-unit Residential",Data!N1276,IF(Transport!$H$4="Education",Data!AV1276,IF(Transport!$H$4="Mixed-use Building",AG1279,Data!AE1276)))</f>
        <v>6.1591594836875396</v>
      </c>
      <c r="O1275">
        <f>IF(Transport!$H$4="Multi-unit Residential",Data!O1276,IF(Transport!$H$4="Education",Data!AW1276,IF(Transport!$H$4="Mixed-use Building",AH1279,Data!AF1276)))</f>
        <v>175.61482219999999</v>
      </c>
      <c r="P1275">
        <f>IF(Transport!$H$4="Multi-unit Residential",Data!P1276,IF(Transport!$H$4="Education",Data!AX1276,IF(Transport!$H$4="Mixed-use Building",AI1279,Data!AG1276)))</f>
        <v>-40.341743559999998</v>
      </c>
    </row>
    <row r="1276" spans="1:16" x14ac:dyDescent="0.55000000000000004">
      <c r="A1276">
        <f>IF(Transport!$H$4="Multi-unit Residential",Data!A1277,IF(Transport!$H$4="Education",Data!AI1277,IF(Transport!$H$4="Mixed-use Building",T1280,Data!R1277)))</f>
        <v>229900</v>
      </c>
      <c r="B1276" t="str">
        <f>IF(Transport!$H$4="Multi-unit Residential",Data!B1277,IF(Transport!$H$4="Education",Data!AJ1277,IF(Transport!$H$4="Mixed-use Building",U1280,Data!S1277)))</f>
        <v>Highbury East</v>
      </c>
      <c r="C1276" t="str">
        <f>IF(Transport!$H$4="Multi-unit Residential",Data!C1277,IF(Transport!$H$4="Education",Data!AK1277,IF(Transport!$H$4="Mixed-use Building",V1280,Data!T1277)))</f>
        <v>New Zealand</v>
      </c>
      <c r="D1276">
        <f>IF(Transport!$H$4="Multi-unit Residential",Data!D1277,IF(Transport!$H$4="Education",Data!AL1277,IF(Transport!$H$4="Mixed-use Building",W1280,Data!U1277)))</f>
        <v>0</v>
      </c>
      <c r="E1276">
        <f>IF(Transport!$H$4="Multi-unit Residential",Data!E1277,IF(Transport!$H$4="Education",Data!AM1277,IF(Transport!$H$4="Mixed-use Building",X1280,Data!V1277)))</f>
        <v>0</v>
      </c>
      <c r="F1276">
        <f>IF(Transport!$H$4="Multi-unit Residential",Data!F1277,IF(Transport!$H$4="Education",Data!AN1277,IF(Transport!$H$4="Mixed-use Building",Y1280,Data!W1277)))</f>
        <v>0</v>
      </c>
      <c r="G1276">
        <f>IF(Transport!$H$4="Multi-unit Residential",Data!G1277,IF(Transport!$H$4="Education",Data!AO1277,IF(Transport!$H$4="Mixed-use Building",Z1280,Data!X1277)))</f>
        <v>0</v>
      </c>
      <c r="H1276">
        <f>IF(Transport!$H$4="Multi-unit Residential",Data!H1277,IF(Transport!$H$4="Education",Data!AP1277,IF(Transport!$H$4="Mixed-use Building",AA1280,Data!Y1277)))</f>
        <v>0.96</v>
      </c>
      <c r="I1276">
        <f>IF(Transport!$H$4="Multi-unit Residential",Data!I1277,IF(Transport!$H$4="Education",Data!AQ1277,IF(Transport!$H$4="Mixed-use Building",AB1280,Data!Z1277)))</f>
        <v>0</v>
      </c>
      <c r="J1276">
        <f>IF(Transport!$H$4="Multi-unit Residential",Data!J1277,IF(Transport!$H$4="Education",Data!AR1277,IF(Transport!$H$4="Mixed-use Building",AC1280,Data!AA1277)))</f>
        <v>0</v>
      </c>
      <c r="K1276">
        <f>IF(Transport!$H$4="Multi-unit Residential",Data!K1277,IF(Transport!$H$4="Education",Data!AS1277,IF(Transport!$H$4="Mixed-use Building",AD1280,Data!AB1277)))</f>
        <v>0</v>
      </c>
      <c r="L1276">
        <f>IF(Transport!$H$4="Multi-unit Residential",Data!L1277,IF(Transport!$H$4="Education",Data!AT1277,IF(Transport!$H$4="Mixed-use Building",AE1280,Data!AC1277)))</f>
        <v>0.04</v>
      </c>
      <c r="M1276">
        <f>IF(Transport!$H$4="Multi-unit Residential",Data!M1277,IF(Transport!$H$4="Education",Data!AU1277,IF(Transport!$H$4="Mixed-use Building",AF1280,Data!AD1277)))</f>
        <v>0.02</v>
      </c>
      <c r="N1276">
        <f>IF(Transport!$H$4="Multi-unit Residential",Data!N1277,IF(Transport!$H$4="Education",Data!AV1277,IF(Transport!$H$4="Mixed-use Building",AG1280,Data!AE1277)))</f>
        <v>2.3394225288800299</v>
      </c>
      <c r="O1276">
        <f>IF(Transport!$H$4="Multi-unit Residential",Data!O1277,IF(Transport!$H$4="Education",Data!AW1277,IF(Transport!$H$4="Mixed-use Building",AH1280,Data!AF1277)))</f>
        <v>175.58624599999999</v>
      </c>
      <c r="P1276">
        <f>IF(Transport!$H$4="Multi-unit Residential",Data!P1277,IF(Transport!$H$4="Education",Data!AX1277,IF(Transport!$H$4="Mixed-use Building",AI1280,Data!AG1277)))</f>
        <v>-40.361344099999997</v>
      </c>
    </row>
    <row r="1277" spans="1:16" x14ac:dyDescent="0.55000000000000004">
      <c r="A1277">
        <f>IF(Transport!$H$4="Multi-unit Residential",Data!A1278,IF(Transport!$H$4="Education",Data!AI1278,IF(Transport!$H$4="Mixed-use Building",T1281,Data!R1278)))</f>
        <v>230000</v>
      </c>
      <c r="B1277" t="str">
        <f>IF(Transport!$H$4="Multi-unit Residential",Data!B1278,IF(Transport!$H$4="Education",Data!AJ1278,IF(Transport!$H$4="Mixed-use Building",U1281,Data!S1278)))</f>
        <v>Park West</v>
      </c>
      <c r="C1277" t="str">
        <f>IF(Transport!$H$4="Multi-unit Residential",Data!C1278,IF(Transport!$H$4="Education",Data!AK1278,IF(Transport!$H$4="Mixed-use Building",V1281,Data!T1278)))</f>
        <v>New Zealand</v>
      </c>
      <c r="D1277" t="str">
        <f>IF(Transport!$H$4="Multi-unit Residential",Data!D1278,IF(Transport!$H$4="Education",Data!AL1278,IF(Transport!$H$4="Mixed-use Building",W1281,Data!U1278)))</f>
        <v>?</v>
      </c>
      <c r="E1277" t="str">
        <f>IF(Transport!$H$4="Multi-unit Residential",Data!E1278,IF(Transport!$H$4="Education",Data!AM1278,IF(Transport!$H$4="Mixed-use Building",X1281,Data!V1278)))</f>
        <v>?</v>
      </c>
      <c r="F1277" t="str">
        <f>IF(Transport!$H$4="Multi-unit Residential",Data!F1278,IF(Transport!$H$4="Education",Data!AN1278,IF(Transport!$H$4="Mixed-use Building",Y1281,Data!W1278)))</f>
        <v>?</v>
      </c>
      <c r="G1277">
        <f>IF(Transport!$H$4="Multi-unit Residential",Data!G1278,IF(Transport!$H$4="Education",Data!AO1278,IF(Transport!$H$4="Mixed-use Building",Z1281,Data!X1278)))</f>
        <v>0</v>
      </c>
      <c r="H1277" t="str">
        <f>IF(Transport!$H$4="Multi-unit Residential",Data!H1278,IF(Transport!$H$4="Education",Data!AP1278,IF(Transport!$H$4="Mixed-use Building",AA1281,Data!Y1278)))</f>
        <v>?</v>
      </c>
      <c r="I1277" t="str">
        <f>IF(Transport!$H$4="Multi-unit Residential",Data!I1278,IF(Transport!$H$4="Education",Data!AQ1278,IF(Transport!$H$4="Mixed-use Building",AB1281,Data!Z1278)))</f>
        <v>?</v>
      </c>
      <c r="J1277">
        <f>IF(Transport!$H$4="Multi-unit Residential",Data!J1278,IF(Transport!$H$4="Education",Data!AR1278,IF(Transport!$H$4="Mixed-use Building",AC1281,Data!AA1278)))</f>
        <v>0</v>
      </c>
      <c r="K1277" t="str">
        <f>IF(Transport!$H$4="Multi-unit Residential",Data!K1278,IF(Transport!$H$4="Education",Data!AS1278,IF(Transport!$H$4="Mixed-use Building",AD1281,Data!AB1278)))</f>
        <v>?</v>
      </c>
      <c r="L1277" t="str">
        <f>IF(Transport!$H$4="Multi-unit Residential",Data!L1278,IF(Transport!$H$4="Education",Data!AT1278,IF(Transport!$H$4="Mixed-use Building",AE1281,Data!AC1278)))</f>
        <v>?</v>
      </c>
      <c r="M1277">
        <f>IF(Transport!$H$4="Multi-unit Residential",Data!M1278,IF(Transport!$H$4="Education",Data!AU1278,IF(Transport!$H$4="Mixed-use Building",AF1281,Data!AD1278)))</f>
        <v>0.02</v>
      </c>
      <c r="N1277" t="str">
        <f>IF(Transport!$H$4="Multi-unit Residential",Data!N1278,IF(Transport!$H$4="Education",Data!AV1278,IF(Transport!$H$4="Mixed-use Building",AG1281,Data!AE1278)))</f>
        <v>?</v>
      </c>
      <c r="O1277">
        <f>IF(Transport!$H$4="Multi-unit Residential",Data!O1278,IF(Transport!$H$4="Education",Data!AW1278,IF(Transport!$H$4="Mixed-use Building",AH1281,Data!AF1278)))</f>
        <v>175.57679049999999</v>
      </c>
      <c r="P1277">
        <f>IF(Transport!$H$4="Multi-unit Residential",Data!P1278,IF(Transport!$H$4="Education",Data!AX1278,IF(Transport!$H$4="Mixed-use Building",AI1281,Data!AG1278)))</f>
        <v>-40.36636017</v>
      </c>
    </row>
    <row r="1278" spans="1:16" x14ac:dyDescent="0.55000000000000004">
      <c r="A1278">
        <f>IF(Transport!$H$4="Multi-unit Residential",Data!A1279,IF(Transport!$H$4="Education",Data!AI1279,IF(Transport!$H$4="Mixed-use Building",T1282,Data!R1279)))</f>
        <v>230100</v>
      </c>
      <c r="B1278" t="str">
        <f>IF(Transport!$H$4="Multi-unit Residential",Data!B1279,IF(Transport!$H$4="Education",Data!AJ1279,IF(Transport!$H$4="Mixed-use Building",U1282,Data!S1279)))</f>
        <v>Takaro South</v>
      </c>
      <c r="C1278" t="str">
        <f>IF(Transport!$H$4="Multi-unit Residential",Data!C1279,IF(Transport!$H$4="Education",Data!AK1279,IF(Transport!$H$4="Mixed-use Building",V1282,Data!T1279)))</f>
        <v>New Zealand</v>
      </c>
      <c r="D1278">
        <f>IF(Transport!$H$4="Multi-unit Residential",Data!D1279,IF(Transport!$H$4="Education",Data!AL1279,IF(Transport!$H$4="Mixed-use Building",W1282,Data!U1279)))</f>
        <v>0</v>
      </c>
      <c r="E1278">
        <f>IF(Transport!$H$4="Multi-unit Residential",Data!E1279,IF(Transport!$H$4="Education",Data!AM1279,IF(Transport!$H$4="Mixed-use Building",X1282,Data!V1279)))</f>
        <v>0</v>
      </c>
      <c r="F1278">
        <f>IF(Transport!$H$4="Multi-unit Residential",Data!F1279,IF(Transport!$H$4="Education",Data!AN1279,IF(Transport!$H$4="Mixed-use Building",Y1282,Data!W1279)))</f>
        <v>0</v>
      </c>
      <c r="G1278">
        <f>IF(Transport!$H$4="Multi-unit Residential",Data!G1279,IF(Transport!$H$4="Education",Data!AO1279,IF(Transport!$H$4="Mixed-use Building",Z1282,Data!X1279)))</f>
        <v>0</v>
      </c>
      <c r="H1278">
        <f>IF(Transport!$H$4="Multi-unit Residential",Data!H1279,IF(Transport!$H$4="Education",Data!AP1279,IF(Transport!$H$4="Mixed-use Building",AA1282,Data!Y1279)))</f>
        <v>0.78</v>
      </c>
      <c r="I1278">
        <f>IF(Transport!$H$4="Multi-unit Residential",Data!I1279,IF(Transport!$H$4="Education",Data!AQ1279,IF(Transport!$H$4="Mixed-use Building",AB1282,Data!Z1279)))</f>
        <v>0</v>
      </c>
      <c r="J1278">
        <f>IF(Transport!$H$4="Multi-unit Residential",Data!J1279,IF(Transport!$H$4="Education",Data!AR1279,IF(Transport!$H$4="Mixed-use Building",AC1282,Data!AA1279)))</f>
        <v>0</v>
      </c>
      <c r="K1278">
        <f>IF(Transport!$H$4="Multi-unit Residential",Data!K1279,IF(Transport!$H$4="Education",Data!AS1279,IF(Transport!$H$4="Mixed-use Building",AD1282,Data!AB1279)))</f>
        <v>0</v>
      </c>
      <c r="L1278">
        <f>IF(Transport!$H$4="Multi-unit Residential",Data!L1279,IF(Transport!$H$4="Education",Data!AT1279,IF(Transport!$H$4="Mixed-use Building",AE1282,Data!AC1279)))</f>
        <v>0.22</v>
      </c>
      <c r="M1278">
        <f>IF(Transport!$H$4="Multi-unit Residential",Data!M1279,IF(Transport!$H$4="Education",Data!AU1279,IF(Transport!$H$4="Mixed-use Building",AF1282,Data!AD1279)))</f>
        <v>0.02</v>
      </c>
      <c r="N1278">
        <f>IF(Transport!$H$4="Multi-unit Residential",Data!N1279,IF(Transport!$H$4="Education",Data!AV1279,IF(Transport!$H$4="Mixed-use Building",AG1282,Data!AE1279)))</f>
        <v>1.5534472084977</v>
      </c>
      <c r="O1278">
        <f>IF(Transport!$H$4="Multi-unit Residential",Data!O1279,IF(Transport!$H$4="Education",Data!AW1279,IF(Transport!$H$4="Mixed-use Building",AH1282,Data!AF1279)))</f>
        <v>175.59360269999999</v>
      </c>
      <c r="P1278">
        <f>IF(Transport!$H$4="Multi-unit Residential",Data!P1279,IF(Transport!$H$4="Education",Data!AX1279,IF(Transport!$H$4="Mixed-use Building",AI1282,Data!AG1279)))</f>
        <v>-40.356857529999999</v>
      </c>
    </row>
    <row r="1279" spans="1:16" x14ac:dyDescent="0.55000000000000004">
      <c r="A1279">
        <f>IF(Transport!$H$4="Multi-unit Residential",Data!A1280,IF(Transport!$H$4="Education",Data!AI1280,IF(Transport!$H$4="Mixed-use Building",T1283,Data!R1280)))</f>
        <v>230200</v>
      </c>
      <c r="B1279" t="str">
        <f>IF(Transport!$H$4="Multi-unit Residential",Data!B1280,IF(Transport!$H$4="Education",Data!AJ1280,IF(Transport!$H$4="Mixed-use Building",U1283,Data!S1280)))</f>
        <v>Roslyn (Palmerston North City)</v>
      </c>
      <c r="C1279" t="str">
        <f>IF(Transport!$H$4="Multi-unit Residential",Data!C1280,IF(Transport!$H$4="Education",Data!AK1280,IF(Transport!$H$4="Mixed-use Building",V1283,Data!T1280)))</f>
        <v>New Zealand</v>
      </c>
      <c r="D1279">
        <f>IF(Transport!$H$4="Multi-unit Residential",Data!D1280,IF(Transport!$H$4="Education",Data!AL1280,IF(Transport!$H$4="Mixed-use Building",W1283,Data!U1280)))</f>
        <v>0</v>
      </c>
      <c r="E1279">
        <f>IF(Transport!$H$4="Multi-unit Residential",Data!E1280,IF(Transport!$H$4="Education",Data!AM1280,IF(Transport!$H$4="Mixed-use Building",X1283,Data!V1280)))</f>
        <v>0</v>
      </c>
      <c r="F1279">
        <f>IF(Transport!$H$4="Multi-unit Residential",Data!F1280,IF(Transport!$H$4="Education",Data!AN1280,IF(Transport!$H$4="Mixed-use Building",Y1283,Data!W1280)))</f>
        <v>0</v>
      </c>
      <c r="G1279">
        <f>IF(Transport!$H$4="Multi-unit Residential",Data!G1280,IF(Transport!$H$4="Education",Data!AO1280,IF(Transport!$H$4="Mixed-use Building",Z1283,Data!X1280)))</f>
        <v>0</v>
      </c>
      <c r="H1279">
        <f>IF(Transport!$H$4="Multi-unit Residential",Data!H1280,IF(Transport!$H$4="Education",Data!AP1280,IF(Transport!$H$4="Mixed-use Building",AA1283,Data!Y1280)))</f>
        <v>0.97</v>
      </c>
      <c r="I1279">
        <f>IF(Transport!$H$4="Multi-unit Residential",Data!I1280,IF(Transport!$H$4="Education",Data!AQ1280,IF(Transport!$H$4="Mixed-use Building",AB1283,Data!Z1280)))</f>
        <v>0</v>
      </c>
      <c r="J1279">
        <f>IF(Transport!$H$4="Multi-unit Residential",Data!J1280,IF(Transport!$H$4="Education",Data!AR1280,IF(Transport!$H$4="Mixed-use Building",AC1283,Data!AA1280)))</f>
        <v>0</v>
      </c>
      <c r="K1279">
        <f>IF(Transport!$H$4="Multi-unit Residential",Data!K1280,IF(Transport!$H$4="Education",Data!AS1280,IF(Transport!$H$4="Mixed-use Building",AD1283,Data!AB1280)))</f>
        <v>0</v>
      </c>
      <c r="L1279">
        <f>IF(Transport!$H$4="Multi-unit Residential",Data!L1280,IF(Transport!$H$4="Education",Data!AT1280,IF(Transport!$H$4="Mixed-use Building",AE1283,Data!AC1280)))</f>
        <v>0.03</v>
      </c>
      <c r="M1279">
        <f>IF(Transport!$H$4="Multi-unit Residential",Data!M1280,IF(Transport!$H$4="Education",Data!AU1280,IF(Transport!$H$4="Mixed-use Building",AF1283,Data!AD1280)))</f>
        <v>0.02</v>
      </c>
      <c r="N1279">
        <f>IF(Transport!$H$4="Multi-unit Residential",Data!N1280,IF(Transport!$H$4="Education",Data!AV1280,IF(Transport!$H$4="Mixed-use Building",AG1283,Data!AE1280)))</f>
        <v>4.6574533871954804</v>
      </c>
      <c r="O1279">
        <f>IF(Transport!$H$4="Multi-unit Residential",Data!O1280,IF(Transport!$H$4="Education",Data!AW1280,IF(Transport!$H$4="Mixed-use Building",AH1283,Data!AF1280)))</f>
        <v>175.62895929999999</v>
      </c>
      <c r="P1279">
        <f>IF(Transport!$H$4="Multi-unit Residential",Data!P1280,IF(Transport!$H$4="Education",Data!AX1280,IF(Transport!$H$4="Mixed-use Building",AI1283,Data!AG1280)))</f>
        <v>-40.335473980000003</v>
      </c>
    </row>
    <row r="1280" spans="1:16" x14ac:dyDescent="0.55000000000000004">
      <c r="A1280">
        <f>IF(Transport!$H$4="Multi-unit Residential",Data!A1281,IF(Transport!$H$4="Education",Data!AI1281,IF(Transport!$H$4="Mixed-use Building",T1284,Data!R1281)))</f>
        <v>230300</v>
      </c>
      <c r="B1280" t="str">
        <f>IF(Transport!$H$4="Multi-unit Residential",Data!B1281,IF(Transport!$H$4="Education",Data!AJ1281,IF(Transport!$H$4="Mixed-use Building",U1284,Data!S1281)))</f>
        <v>Kelvin Grove West</v>
      </c>
      <c r="C1280" t="str">
        <f>IF(Transport!$H$4="Multi-unit Residential",Data!C1281,IF(Transport!$H$4="Education",Data!AK1281,IF(Transport!$H$4="Mixed-use Building",V1284,Data!T1281)))</f>
        <v>New Zealand</v>
      </c>
      <c r="D1280">
        <f>IF(Transport!$H$4="Multi-unit Residential",Data!D1281,IF(Transport!$H$4="Education",Data!AL1281,IF(Transport!$H$4="Mixed-use Building",W1284,Data!U1281)))</f>
        <v>0</v>
      </c>
      <c r="E1280">
        <f>IF(Transport!$H$4="Multi-unit Residential",Data!E1281,IF(Transport!$H$4="Education",Data!AM1281,IF(Transport!$H$4="Mixed-use Building",X1284,Data!V1281)))</f>
        <v>0</v>
      </c>
      <c r="F1280">
        <f>IF(Transport!$H$4="Multi-unit Residential",Data!F1281,IF(Transport!$H$4="Education",Data!AN1281,IF(Transport!$H$4="Mixed-use Building",Y1284,Data!W1281)))</f>
        <v>0</v>
      </c>
      <c r="G1280">
        <f>IF(Transport!$H$4="Multi-unit Residential",Data!G1281,IF(Transport!$H$4="Education",Data!AO1281,IF(Transport!$H$4="Mixed-use Building",Z1284,Data!X1281)))</f>
        <v>0</v>
      </c>
      <c r="H1280">
        <f>IF(Transport!$H$4="Multi-unit Residential",Data!H1281,IF(Transport!$H$4="Education",Data!AP1281,IF(Transport!$H$4="Mixed-use Building",AA1284,Data!Y1281)))</f>
        <v>1</v>
      </c>
      <c r="I1280">
        <f>IF(Transport!$H$4="Multi-unit Residential",Data!I1281,IF(Transport!$H$4="Education",Data!AQ1281,IF(Transport!$H$4="Mixed-use Building",AB1284,Data!Z1281)))</f>
        <v>0</v>
      </c>
      <c r="J1280">
        <f>IF(Transport!$H$4="Multi-unit Residential",Data!J1281,IF(Transport!$H$4="Education",Data!AR1281,IF(Transport!$H$4="Mixed-use Building",AC1284,Data!AA1281)))</f>
        <v>0</v>
      </c>
      <c r="K1280">
        <f>IF(Transport!$H$4="Multi-unit Residential",Data!K1281,IF(Transport!$H$4="Education",Data!AS1281,IF(Transport!$H$4="Mixed-use Building",AD1284,Data!AB1281)))</f>
        <v>0</v>
      </c>
      <c r="L1280">
        <f>IF(Transport!$H$4="Multi-unit Residential",Data!L1281,IF(Transport!$H$4="Education",Data!AT1281,IF(Transport!$H$4="Mixed-use Building",AE1284,Data!AC1281)))</f>
        <v>0</v>
      </c>
      <c r="M1280">
        <f>IF(Transport!$H$4="Multi-unit Residential",Data!M1281,IF(Transport!$H$4="Education",Data!AU1281,IF(Transport!$H$4="Mixed-use Building",AF1284,Data!AD1281)))</f>
        <v>0.02</v>
      </c>
      <c r="N1280" t="str">
        <f>IF(Transport!$H$4="Multi-unit Residential",Data!N1281,IF(Transport!$H$4="Education",Data!AV1281,IF(Transport!$H$4="Mixed-use Building",AG1284,Data!AE1281)))</f>
        <v>?</v>
      </c>
      <c r="O1280">
        <f>IF(Transport!$H$4="Multi-unit Residential",Data!O1281,IF(Transport!$H$4="Education",Data!AW1281,IF(Transport!$H$4="Mixed-use Building",AH1284,Data!AF1281)))</f>
        <v>175.64441189999999</v>
      </c>
      <c r="P1280">
        <f>IF(Transport!$H$4="Multi-unit Residential",Data!P1281,IF(Transport!$H$4="Education",Data!AX1281,IF(Transport!$H$4="Mixed-use Building",AI1284,Data!AG1281)))</f>
        <v>-40.328560850000002</v>
      </c>
    </row>
    <row r="1281" spans="1:16" x14ac:dyDescent="0.55000000000000004">
      <c r="A1281">
        <f>IF(Transport!$H$4="Multi-unit Residential",Data!A1282,IF(Transport!$H$4="Education",Data!AI1282,IF(Transport!$H$4="Mixed-use Building",T1285,Data!R1282)))</f>
        <v>230400</v>
      </c>
      <c r="B1281" t="str">
        <f>IF(Transport!$H$4="Multi-unit Residential",Data!B1282,IF(Transport!$H$4="Education",Data!AJ1282,IF(Transport!$H$4="Mixed-use Building",U1285,Data!S1282)))</f>
        <v>Kelvin Grove North</v>
      </c>
      <c r="C1281" t="str">
        <f>IF(Transport!$H$4="Multi-unit Residential",Data!C1282,IF(Transport!$H$4="Education",Data!AK1282,IF(Transport!$H$4="Mixed-use Building",V1285,Data!T1282)))</f>
        <v>New Zealand</v>
      </c>
      <c r="D1281">
        <f>IF(Transport!$H$4="Multi-unit Residential",Data!D1282,IF(Transport!$H$4="Education",Data!AL1282,IF(Transport!$H$4="Mixed-use Building",W1285,Data!U1282)))</f>
        <v>0</v>
      </c>
      <c r="E1281">
        <f>IF(Transport!$H$4="Multi-unit Residential",Data!E1282,IF(Transport!$H$4="Education",Data!AM1282,IF(Transport!$H$4="Mixed-use Building",X1285,Data!V1282)))</f>
        <v>0</v>
      </c>
      <c r="F1281">
        <f>IF(Transport!$H$4="Multi-unit Residential",Data!F1282,IF(Transport!$H$4="Education",Data!AN1282,IF(Transport!$H$4="Mixed-use Building",Y1285,Data!W1282)))</f>
        <v>0</v>
      </c>
      <c r="G1281">
        <f>IF(Transport!$H$4="Multi-unit Residential",Data!G1282,IF(Transport!$H$4="Education",Data!AO1282,IF(Transport!$H$4="Mixed-use Building",Z1285,Data!X1282)))</f>
        <v>0</v>
      </c>
      <c r="H1281">
        <f>IF(Transport!$H$4="Multi-unit Residential",Data!H1282,IF(Transport!$H$4="Education",Data!AP1282,IF(Transport!$H$4="Mixed-use Building",AA1285,Data!Y1282)))</f>
        <v>1</v>
      </c>
      <c r="I1281">
        <f>IF(Transport!$H$4="Multi-unit Residential",Data!I1282,IF(Transport!$H$4="Education",Data!AQ1282,IF(Transport!$H$4="Mixed-use Building",AB1285,Data!Z1282)))</f>
        <v>0</v>
      </c>
      <c r="J1281">
        <f>IF(Transport!$H$4="Multi-unit Residential",Data!J1282,IF(Transport!$H$4="Education",Data!AR1282,IF(Transport!$H$4="Mixed-use Building",AC1285,Data!AA1282)))</f>
        <v>0</v>
      </c>
      <c r="K1281">
        <f>IF(Transport!$H$4="Multi-unit Residential",Data!K1282,IF(Transport!$H$4="Education",Data!AS1282,IF(Transport!$H$4="Mixed-use Building",AD1285,Data!AB1282)))</f>
        <v>0</v>
      </c>
      <c r="L1281">
        <f>IF(Transport!$H$4="Multi-unit Residential",Data!L1282,IF(Transport!$H$4="Education",Data!AT1282,IF(Transport!$H$4="Mixed-use Building",AE1285,Data!AC1282)))</f>
        <v>0</v>
      </c>
      <c r="M1281">
        <f>IF(Transport!$H$4="Multi-unit Residential",Data!M1282,IF(Transport!$H$4="Education",Data!AU1282,IF(Transport!$H$4="Mixed-use Building",AF1285,Data!AD1282)))</f>
        <v>0.02</v>
      </c>
      <c r="N1281">
        <f>IF(Transport!$H$4="Multi-unit Residential",Data!N1282,IF(Transport!$H$4="Education",Data!AV1282,IF(Transport!$H$4="Mixed-use Building",AG1285,Data!AE1282)))</f>
        <v>4.3410243425084101</v>
      </c>
      <c r="O1281">
        <f>IF(Transport!$H$4="Multi-unit Residential",Data!O1282,IF(Transport!$H$4="Education",Data!AW1282,IF(Transport!$H$4="Mixed-use Building",AH1285,Data!AF1282)))</f>
        <v>175.66051179999999</v>
      </c>
      <c r="P1281">
        <f>IF(Transport!$H$4="Multi-unit Residential",Data!P1282,IF(Transport!$H$4="Education",Data!AX1282,IF(Transport!$H$4="Mixed-use Building",AI1285,Data!AG1282)))</f>
        <v>-40.322429939999999</v>
      </c>
    </row>
    <row r="1282" spans="1:16" x14ac:dyDescent="0.55000000000000004">
      <c r="A1282">
        <f>IF(Transport!$H$4="Multi-unit Residential",Data!A1283,IF(Transport!$H$4="Education",Data!AI1283,IF(Transport!$H$4="Mixed-use Building",T1286,Data!R1283)))</f>
        <v>230500</v>
      </c>
      <c r="B1282" t="str">
        <f>IF(Transport!$H$4="Multi-unit Residential",Data!B1283,IF(Transport!$H$4="Education",Data!AJ1283,IF(Transport!$H$4="Mixed-use Building",U1286,Data!S1283)))</f>
        <v>Papaioea North</v>
      </c>
      <c r="C1282" t="str">
        <f>IF(Transport!$H$4="Multi-unit Residential",Data!C1283,IF(Transport!$H$4="Education",Data!AK1283,IF(Transport!$H$4="Mixed-use Building",V1286,Data!T1283)))</f>
        <v>New Zealand</v>
      </c>
      <c r="D1282">
        <f>IF(Transport!$H$4="Multi-unit Residential",Data!D1283,IF(Transport!$H$4="Education",Data!AL1283,IF(Transport!$H$4="Mixed-use Building",W1286,Data!U1283)))</f>
        <v>0</v>
      </c>
      <c r="E1282">
        <f>IF(Transport!$H$4="Multi-unit Residential",Data!E1283,IF(Transport!$H$4="Education",Data!AM1283,IF(Transport!$H$4="Mixed-use Building",X1286,Data!V1283)))</f>
        <v>0</v>
      </c>
      <c r="F1282">
        <f>IF(Transport!$H$4="Multi-unit Residential",Data!F1283,IF(Transport!$H$4="Education",Data!AN1283,IF(Transport!$H$4="Mixed-use Building",Y1286,Data!W1283)))</f>
        <v>0</v>
      </c>
      <c r="G1282">
        <f>IF(Transport!$H$4="Multi-unit Residential",Data!G1283,IF(Transport!$H$4="Education",Data!AO1283,IF(Transport!$H$4="Mixed-use Building",Z1286,Data!X1283)))</f>
        <v>0</v>
      </c>
      <c r="H1282">
        <f>IF(Transport!$H$4="Multi-unit Residential",Data!H1283,IF(Transport!$H$4="Education",Data!AP1283,IF(Transport!$H$4="Mixed-use Building",AA1286,Data!Y1283)))</f>
        <v>0.95</v>
      </c>
      <c r="I1282">
        <f>IF(Transport!$H$4="Multi-unit Residential",Data!I1283,IF(Transport!$H$4="Education",Data!AQ1283,IF(Transport!$H$4="Mixed-use Building",AB1286,Data!Z1283)))</f>
        <v>0</v>
      </c>
      <c r="J1282">
        <f>IF(Transport!$H$4="Multi-unit Residential",Data!J1283,IF(Transport!$H$4="Education",Data!AR1283,IF(Transport!$H$4="Mixed-use Building",AC1286,Data!AA1283)))</f>
        <v>0</v>
      </c>
      <c r="K1282">
        <f>IF(Transport!$H$4="Multi-unit Residential",Data!K1283,IF(Transport!$H$4="Education",Data!AS1283,IF(Transport!$H$4="Mixed-use Building",AD1286,Data!AB1283)))</f>
        <v>0</v>
      </c>
      <c r="L1282">
        <f>IF(Transport!$H$4="Multi-unit Residential",Data!L1283,IF(Transport!$H$4="Education",Data!AT1283,IF(Transport!$H$4="Mixed-use Building",AE1286,Data!AC1283)))</f>
        <v>0.05</v>
      </c>
      <c r="M1282">
        <f>IF(Transport!$H$4="Multi-unit Residential",Data!M1283,IF(Transport!$H$4="Education",Data!AU1283,IF(Transport!$H$4="Mixed-use Building",AF1286,Data!AD1283)))</f>
        <v>0.02</v>
      </c>
      <c r="N1282">
        <f>IF(Transport!$H$4="Multi-unit Residential",Data!N1283,IF(Transport!$H$4="Education",Data!AV1283,IF(Transport!$H$4="Mixed-use Building",AG1286,Data!AE1283)))</f>
        <v>4.1807834460767799</v>
      </c>
      <c r="O1282">
        <f>IF(Transport!$H$4="Multi-unit Residential",Data!O1283,IF(Transport!$H$4="Education",Data!AW1283,IF(Transport!$H$4="Mixed-use Building",AH1286,Data!AF1283)))</f>
        <v>175.61892069999999</v>
      </c>
      <c r="P1282">
        <f>IF(Transport!$H$4="Multi-unit Residential",Data!P1283,IF(Transport!$H$4="Education",Data!AX1283,IF(Transport!$H$4="Mixed-use Building",AI1286,Data!AG1283)))</f>
        <v>-40.34721244</v>
      </c>
    </row>
    <row r="1283" spans="1:16" x14ac:dyDescent="0.55000000000000004">
      <c r="A1283">
        <f>IF(Transport!$H$4="Multi-unit Residential",Data!A1284,IF(Transport!$H$4="Education",Data!AI1284,IF(Transport!$H$4="Mixed-use Building",T1287,Data!R1284)))</f>
        <v>230600</v>
      </c>
      <c r="B1283" t="str">
        <f>IF(Transport!$H$4="Multi-unit Residential",Data!B1284,IF(Transport!$H$4="Education",Data!AJ1284,IF(Transport!$H$4="Mixed-use Building",U1287,Data!S1284)))</f>
        <v>Palmerston North Central</v>
      </c>
      <c r="C1283" t="str">
        <f>IF(Transport!$H$4="Multi-unit Residential",Data!C1284,IF(Transport!$H$4="Education",Data!AK1284,IF(Transport!$H$4="Mixed-use Building",V1287,Data!T1284)))</f>
        <v>New Zealand</v>
      </c>
      <c r="D1283">
        <f>IF(Transport!$H$4="Multi-unit Residential",Data!D1284,IF(Transport!$H$4="Education",Data!AL1284,IF(Transport!$H$4="Mixed-use Building",W1287,Data!U1284)))</f>
        <v>0</v>
      </c>
      <c r="E1283">
        <f>IF(Transport!$H$4="Multi-unit Residential",Data!E1284,IF(Transport!$H$4="Education",Data!AM1284,IF(Transport!$H$4="Mixed-use Building",X1287,Data!V1284)))</f>
        <v>0.01</v>
      </c>
      <c r="F1283">
        <f>IF(Transport!$H$4="Multi-unit Residential",Data!F1284,IF(Transport!$H$4="Education",Data!AN1284,IF(Transport!$H$4="Mixed-use Building",Y1287,Data!W1284)))</f>
        <v>0</v>
      </c>
      <c r="G1283">
        <f>IF(Transport!$H$4="Multi-unit Residential",Data!G1284,IF(Transport!$H$4="Education",Data!AO1284,IF(Transport!$H$4="Mixed-use Building",Z1287,Data!X1284)))</f>
        <v>0</v>
      </c>
      <c r="H1283">
        <f>IF(Transport!$H$4="Multi-unit Residential",Data!H1284,IF(Transport!$H$4="Education",Data!AP1284,IF(Transport!$H$4="Mixed-use Building",AA1287,Data!Y1284)))</f>
        <v>0.84</v>
      </c>
      <c r="I1283">
        <f>IF(Transport!$H$4="Multi-unit Residential",Data!I1284,IF(Transport!$H$4="Education",Data!AQ1284,IF(Transport!$H$4="Mixed-use Building",AB1287,Data!Z1284)))</f>
        <v>0.04</v>
      </c>
      <c r="J1283">
        <f>IF(Transport!$H$4="Multi-unit Residential",Data!J1284,IF(Transport!$H$4="Education",Data!AR1284,IF(Transport!$H$4="Mixed-use Building",AC1287,Data!AA1284)))</f>
        <v>0</v>
      </c>
      <c r="K1283">
        <f>IF(Transport!$H$4="Multi-unit Residential",Data!K1284,IF(Transport!$H$4="Education",Data!AS1284,IF(Transport!$H$4="Mixed-use Building",AD1287,Data!AB1284)))</f>
        <v>0.02</v>
      </c>
      <c r="L1283">
        <f>IF(Transport!$H$4="Multi-unit Residential",Data!L1284,IF(Transport!$H$4="Education",Data!AT1284,IF(Transport!$H$4="Mixed-use Building",AE1287,Data!AC1284)))</f>
        <v>0.09</v>
      </c>
      <c r="M1283">
        <f>IF(Transport!$H$4="Multi-unit Residential",Data!M1284,IF(Transport!$H$4="Education",Data!AU1284,IF(Transport!$H$4="Mixed-use Building",AF1287,Data!AD1284)))</f>
        <v>0.02</v>
      </c>
      <c r="N1283">
        <f>IF(Transport!$H$4="Multi-unit Residential",Data!N1284,IF(Transport!$H$4="Education",Data!AV1284,IF(Transport!$H$4="Mixed-use Building",AG1287,Data!AE1284)))</f>
        <v>5.9254527594580901</v>
      </c>
      <c r="O1283">
        <f>IF(Transport!$H$4="Multi-unit Residential",Data!O1284,IF(Transport!$H$4="Education",Data!AW1284,IF(Transport!$H$4="Mixed-use Building",AH1287,Data!AF1284)))</f>
        <v>175.61010959999999</v>
      </c>
      <c r="P1283">
        <f>IF(Transport!$H$4="Multi-unit Residential",Data!P1284,IF(Transport!$H$4="Education",Data!AX1284,IF(Transport!$H$4="Mixed-use Building",AI1287,Data!AG1284)))</f>
        <v>-40.355377019999999</v>
      </c>
    </row>
    <row r="1284" spans="1:16" x14ac:dyDescent="0.55000000000000004">
      <c r="A1284">
        <f>IF(Transport!$H$4="Multi-unit Residential",Data!A1285,IF(Transport!$H$4="Education",Data!AI1285,IF(Transport!$H$4="Mixed-use Building",T1288,Data!R1285)))</f>
        <v>230700</v>
      </c>
      <c r="B1284" t="str">
        <f>IF(Transport!$H$4="Multi-unit Residential",Data!B1285,IF(Transport!$H$4="Education",Data!AJ1285,IF(Transport!$H$4="Mixed-use Building",U1288,Data!S1285)))</f>
        <v xml:space="preserve">Awapuni North </v>
      </c>
      <c r="C1284" t="str">
        <f>IF(Transport!$H$4="Multi-unit Residential",Data!C1285,IF(Transport!$H$4="Education",Data!AK1285,IF(Transport!$H$4="Mixed-use Building",V1288,Data!T1285)))</f>
        <v>New Zealand</v>
      </c>
      <c r="D1284">
        <f>IF(Transport!$H$4="Multi-unit Residential",Data!D1285,IF(Transport!$H$4="Education",Data!AL1285,IF(Transport!$H$4="Mixed-use Building",W1288,Data!U1285)))</f>
        <v>0</v>
      </c>
      <c r="E1284">
        <f>IF(Transport!$H$4="Multi-unit Residential",Data!E1285,IF(Transport!$H$4="Education",Data!AM1285,IF(Transport!$H$4="Mixed-use Building",X1288,Data!V1285)))</f>
        <v>0</v>
      </c>
      <c r="F1284">
        <f>IF(Transport!$H$4="Multi-unit Residential",Data!F1285,IF(Transport!$H$4="Education",Data!AN1285,IF(Transport!$H$4="Mixed-use Building",Y1288,Data!W1285)))</f>
        <v>0</v>
      </c>
      <c r="G1284">
        <f>IF(Transport!$H$4="Multi-unit Residential",Data!G1285,IF(Transport!$H$4="Education",Data!AO1285,IF(Transport!$H$4="Mixed-use Building",Z1288,Data!X1285)))</f>
        <v>0</v>
      </c>
      <c r="H1284">
        <f>IF(Transport!$H$4="Multi-unit Residential",Data!H1285,IF(Transport!$H$4="Education",Data!AP1285,IF(Transport!$H$4="Mixed-use Building",AA1288,Data!Y1285)))</f>
        <v>1</v>
      </c>
      <c r="I1284">
        <f>IF(Transport!$H$4="Multi-unit Residential",Data!I1285,IF(Transport!$H$4="Education",Data!AQ1285,IF(Transport!$H$4="Mixed-use Building",AB1288,Data!Z1285)))</f>
        <v>0</v>
      </c>
      <c r="J1284">
        <f>IF(Transport!$H$4="Multi-unit Residential",Data!J1285,IF(Transport!$H$4="Education",Data!AR1285,IF(Transport!$H$4="Mixed-use Building",AC1288,Data!AA1285)))</f>
        <v>0</v>
      </c>
      <c r="K1284">
        <f>IF(Transport!$H$4="Multi-unit Residential",Data!K1285,IF(Transport!$H$4="Education",Data!AS1285,IF(Transport!$H$4="Mixed-use Building",AD1288,Data!AB1285)))</f>
        <v>0</v>
      </c>
      <c r="L1284">
        <f>IF(Transport!$H$4="Multi-unit Residential",Data!L1285,IF(Transport!$H$4="Education",Data!AT1285,IF(Transport!$H$4="Mixed-use Building",AE1288,Data!AC1285)))</f>
        <v>0</v>
      </c>
      <c r="M1284">
        <f>IF(Transport!$H$4="Multi-unit Residential",Data!M1285,IF(Transport!$H$4="Education",Data!AU1285,IF(Transport!$H$4="Mixed-use Building",AF1288,Data!AD1285)))</f>
        <v>0.02</v>
      </c>
      <c r="N1284">
        <f>IF(Transport!$H$4="Multi-unit Residential",Data!N1285,IF(Transport!$H$4="Education",Data!AV1285,IF(Transport!$H$4="Mixed-use Building",AG1288,Data!AE1285)))</f>
        <v>1.32212036115125</v>
      </c>
      <c r="O1284">
        <f>IF(Transport!$H$4="Multi-unit Residential",Data!O1285,IF(Transport!$H$4="Education",Data!AW1285,IF(Transport!$H$4="Mixed-use Building",AH1288,Data!AF1285)))</f>
        <v>175.5887085</v>
      </c>
      <c r="P1284">
        <f>IF(Transport!$H$4="Multi-unit Residential",Data!P1285,IF(Transport!$H$4="Education",Data!AX1285,IF(Transport!$H$4="Mixed-use Building",AI1288,Data!AG1285)))</f>
        <v>-40.370272679999999</v>
      </c>
    </row>
    <row r="1285" spans="1:16" x14ac:dyDescent="0.55000000000000004">
      <c r="A1285">
        <f>IF(Transport!$H$4="Multi-unit Residential",Data!A1286,IF(Transport!$H$4="Education",Data!AI1286,IF(Transport!$H$4="Mixed-use Building",T1289,Data!R1286)))</f>
        <v>230800</v>
      </c>
      <c r="B1285" t="str">
        <f>IF(Transport!$H$4="Multi-unit Residential",Data!B1286,IF(Transport!$H$4="Education",Data!AJ1286,IF(Transport!$H$4="Mixed-use Building",U1289,Data!S1286)))</f>
        <v>Terrace End</v>
      </c>
      <c r="C1285" t="str">
        <f>IF(Transport!$H$4="Multi-unit Residential",Data!C1286,IF(Transport!$H$4="Education",Data!AK1286,IF(Transport!$H$4="Mixed-use Building",V1289,Data!T1286)))</f>
        <v>New Zealand</v>
      </c>
      <c r="D1285">
        <f>IF(Transport!$H$4="Multi-unit Residential",Data!D1286,IF(Transport!$H$4="Education",Data!AL1286,IF(Transport!$H$4="Mixed-use Building",W1289,Data!U1286)))</f>
        <v>0</v>
      </c>
      <c r="E1285">
        <f>IF(Transport!$H$4="Multi-unit Residential",Data!E1286,IF(Transport!$H$4="Education",Data!AM1286,IF(Transport!$H$4="Mixed-use Building",X1289,Data!V1286)))</f>
        <v>0</v>
      </c>
      <c r="F1285">
        <f>IF(Transport!$H$4="Multi-unit Residential",Data!F1286,IF(Transport!$H$4="Education",Data!AN1286,IF(Transport!$H$4="Mixed-use Building",Y1289,Data!W1286)))</f>
        <v>0</v>
      </c>
      <c r="G1285">
        <f>IF(Transport!$H$4="Multi-unit Residential",Data!G1286,IF(Transport!$H$4="Education",Data!AO1286,IF(Transport!$H$4="Mixed-use Building",Z1289,Data!X1286)))</f>
        <v>0</v>
      </c>
      <c r="H1285">
        <f>IF(Transport!$H$4="Multi-unit Residential",Data!H1286,IF(Transport!$H$4="Education",Data!AP1286,IF(Transport!$H$4="Mixed-use Building",AA1289,Data!Y1286)))</f>
        <v>0.91</v>
      </c>
      <c r="I1285">
        <f>IF(Transport!$H$4="Multi-unit Residential",Data!I1286,IF(Transport!$H$4="Education",Data!AQ1286,IF(Transport!$H$4="Mixed-use Building",AB1289,Data!Z1286)))</f>
        <v>0</v>
      </c>
      <c r="J1285">
        <f>IF(Transport!$H$4="Multi-unit Residential",Data!J1286,IF(Transport!$H$4="Education",Data!AR1286,IF(Transport!$H$4="Mixed-use Building",AC1289,Data!AA1286)))</f>
        <v>0</v>
      </c>
      <c r="K1285">
        <f>IF(Transport!$H$4="Multi-unit Residential",Data!K1286,IF(Transport!$H$4="Education",Data!AS1286,IF(Transport!$H$4="Mixed-use Building",AD1289,Data!AB1286)))</f>
        <v>0</v>
      </c>
      <c r="L1285">
        <f>IF(Transport!$H$4="Multi-unit Residential",Data!L1286,IF(Transport!$H$4="Education",Data!AT1286,IF(Transport!$H$4="Mixed-use Building",AE1289,Data!AC1286)))</f>
        <v>0.09</v>
      </c>
      <c r="M1285">
        <f>IF(Transport!$H$4="Multi-unit Residential",Data!M1286,IF(Transport!$H$4="Education",Data!AU1286,IF(Transport!$H$4="Mixed-use Building",AF1289,Data!AD1286)))</f>
        <v>0.02</v>
      </c>
      <c r="N1285">
        <f>IF(Transport!$H$4="Multi-unit Residential",Data!N1286,IF(Transport!$H$4="Education",Data!AV1286,IF(Transport!$H$4="Mixed-use Building",AG1289,Data!AE1286)))</f>
        <v>2.75394715789042</v>
      </c>
      <c r="O1285">
        <f>IF(Transport!$H$4="Multi-unit Residential",Data!O1286,IF(Transport!$H$4="Education",Data!AW1286,IF(Transport!$H$4="Mixed-use Building",AH1289,Data!AF1286)))</f>
        <v>175.63362599999999</v>
      </c>
      <c r="P1285">
        <f>IF(Transport!$H$4="Multi-unit Residential",Data!P1286,IF(Transport!$H$4="Education",Data!AX1286,IF(Transport!$H$4="Mixed-use Building",AI1289,Data!AG1286)))</f>
        <v>-40.34168056</v>
      </c>
    </row>
    <row r="1286" spans="1:16" x14ac:dyDescent="0.55000000000000004">
      <c r="A1286">
        <f>IF(Transport!$H$4="Multi-unit Residential",Data!A1287,IF(Transport!$H$4="Education",Data!AI1287,IF(Transport!$H$4="Mixed-use Building",T1290,Data!R1287)))</f>
        <v>230900</v>
      </c>
      <c r="B1286" t="str">
        <f>IF(Transport!$H$4="Multi-unit Residential",Data!B1287,IF(Transport!$H$4="Education",Data!AJ1287,IF(Transport!$H$4="Mixed-use Building",U1290,Data!S1287)))</f>
        <v>Maraetarata</v>
      </c>
      <c r="C1286" t="str">
        <f>IF(Transport!$H$4="Multi-unit Residential",Data!C1287,IF(Transport!$H$4="Education",Data!AK1287,IF(Transport!$H$4="Mixed-use Building",V1290,Data!T1287)))</f>
        <v>New Zealand</v>
      </c>
      <c r="D1286">
        <f>IF(Transport!$H$4="Multi-unit Residential",Data!D1287,IF(Transport!$H$4="Education",Data!AL1287,IF(Transport!$H$4="Mixed-use Building",W1290,Data!U1287)))</f>
        <v>0</v>
      </c>
      <c r="E1286">
        <f>IF(Transport!$H$4="Multi-unit Residential",Data!E1287,IF(Transport!$H$4="Education",Data!AM1287,IF(Transport!$H$4="Mixed-use Building",X1290,Data!V1287)))</f>
        <v>0</v>
      </c>
      <c r="F1286">
        <f>IF(Transport!$H$4="Multi-unit Residential",Data!F1287,IF(Transport!$H$4="Education",Data!AN1287,IF(Transport!$H$4="Mixed-use Building",Y1290,Data!W1287)))</f>
        <v>0</v>
      </c>
      <c r="G1286">
        <f>IF(Transport!$H$4="Multi-unit Residential",Data!G1287,IF(Transport!$H$4="Education",Data!AO1287,IF(Transport!$H$4="Mixed-use Building",Z1290,Data!X1287)))</f>
        <v>0</v>
      </c>
      <c r="H1286">
        <f>IF(Transport!$H$4="Multi-unit Residential",Data!H1287,IF(Transport!$H$4="Education",Data!AP1287,IF(Transport!$H$4="Mixed-use Building",AA1290,Data!Y1287)))</f>
        <v>1</v>
      </c>
      <c r="I1286">
        <f>IF(Transport!$H$4="Multi-unit Residential",Data!I1287,IF(Transport!$H$4="Education",Data!AQ1287,IF(Transport!$H$4="Mixed-use Building",AB1290,Data!Z1287)))</f>
        <v>0</v>
      </c>
      <c r="J1286">
        <f>IF(Transport!$H$4="Multi-unit Residential",Data!J1287,IF(Transport!$H$4="Education",Data!AR1287,IF(Transport!$H$4="Mixed-use Building",AC1290,Data!AA1287)))</f>
        <v>0</v>
      </c>
      <c r="K1286">
        <f>IF(Transport!$H$4="Multi-unit Residential",Data!K1287,IF(Transport!$H$4="Education",Data!AS1287,IF(Transport!$H$4="Mixed-use Building",AD1290,Data!AB1287)))</f>
        <v>0</v>
      </c>
      <c r="L1286">
        <f>IF(Transport!$H$4="Multi-unit Residential",Data!L1287,IF(Transport!$H$4="Education",Data!AT1287,IF(Transport!$H$4="Mixed-use Building",AE1290,Data!AC1287)))</f>
        <v>0</v>
      </c>
      <c r="M1286">
        <f>IF(Transport!$H$4="Multi-unit Residential",Data!M1287,IF(Transport!$H$4="Education",Data!AU1287,IF(Transport!$H$4="Mixed-use Building",AF1290,Data!AD1287)))</f>
        <v>0.02</v>
      </c>
      <c r="N1286">
        <f>IF(Transport!$H$4="Multi-unit Residential",Data!N1287,IF(Transport!$H$4="Education",Data!AV1287,IF(Transport!$H$4="Mixed-use Building",AG1290,Data!AE1287)))</f>
        <v>3.9541376941517501</v>
      </c>
      <c r="O1286">
        <f>IF(Transport!$H$4="Multi-unit Residential",Data!O1287,IF(Transport!$H$4="Education",Data!AW1287,IF(Transport!$H$4="Mixed-use Building",AH1290,Data!AF1287)))</f>
        <v>175.5791031</v>
      </c>
      <c r="P1286">
        <f>IF(Transport!$H$4="Multi-unit Residential",Data!P1287,IF(Transport!$H$4="Education",Data!AX1287,IF(Transport!$H$4="Mixed-use Building",AI1290,Data!AG1287)))</f>
        <v>-40.383872869999998</v>
      </c>
    </row>
    <row r="1287" spans="1:16" x14ac:dyDescent="0.55000000000000004">
      <c r="A1287">
        <f>IF(Transport!$H$4="Multi-unit Residential",Data!A1288,IF(Transport!$H$4="Education",Data!AI1288,IF(Transport!$H$4="Mixed-use Building",T1291,Data!R1288)))</f>
        <v>231000</v>
      </c>
      <c r="B1287" t="str">
        <f>IF(Transport!$H$4="Multi-unit Residential",Data!B1288,IF(Transport!$H$4="Education",Data!AJ1288,IF(Transport!$H$4="Mixed-use Building",U1291,Data!S1288)))</f>
        <v>Papaioea South</v>
      </c>
      <c r="C1287" t="str">
        <f>IF(Transport!$H$4="Multi-unit Residential",Data!C1288,IF(Transport!$H$4="Education",Data!AK1288,IF(Transport!$H$4="Mixed-use Building",V1291,Data!T1288)))</f>
        <v>New Zealand</v>
      </c>
      <c r="D1287">
        <f>IF(Transport!$H$4="Multi-unit Residential",Data!D1288,IF(Transport!$H$4="Education",Data!AL1288,IF(Transport!$H$4="Mixed-use Building",W1291,Data!U1288)))</f>
        <v>0</v>
      </c>
      <c r="E1287">
        <f>IF(Transport!$H$4="Multi-unit Residential",Data!E1288,IF(Transport!$H$4="Education",Data!AM1288,IF(Transport!$H$4="Mixed-use Building",X1291,Data!V1288)))</f>
        <v>0</v>
      </c>
      <c r="F1287">
        <f>IF(Transport!$H$4="Multi-unit Residential",Data!F1288,IF(Transport!$H$4="Education",Data!AN1288,IF(Transport!$H$4="Mixed-use Building",Y1291,Data!W1288)))</f>
        <v>0</v>
      </c>
      <c r="G1287">
        <f>IF(Transport!$H$4="Multi-unit Residential",Data!G1288,IF(Transport!$H$4="Education",Data!AO1288,IF(Transport!$H$4="Mixed-use Building",Z1291,Data!X1288)))</f>
        <v>0</v>
      </c>
      <c r="H1287">
        <f>IF(Transport!$H$4="Multi-unit Residential",Data!H1288,IF(Transport!$H$4="Education",Data!AP1288,IF(Transport!$H$4="Mixed-use Building",AA1291,Data!Y1288)))</f>
        <v>0.95</v>
      </c>
      <c r="I1287">
        <f>IF(Transport!$H$4="Multi-unit Residential",Data!I1288,IF(Transport!$H$4="Education",Data!AQ1288,IF(Transport!$H$4="Mixed-use Building",AB1291,Data!Z1288)))</f>
        <v>0</v>
      </c>
      <c r="J1287">
        <f>IF(Transport!$H$4="Multi-unit Residential",Data!J1288,IF(Transport!$H$4="Education",Data!AR1288,IF(Transport!$H$4="Mixed-use Building",AC1291,Data!AA1288)))</f>
        <v>0</v>
      </c>
      <c r="K1287">
        <f>IF(Transport!$H$4="Multi-unit Residential",Data!K1288,IF(Transport!$H$4="Education",Data!AS1288,IF(Transport!$H$4="Mixed-use Building",AD1291,Data!AB1288)))</f>
        <v>0</v>
      </c>
      <c r="L1287">
        <f>IF(Transport!$H$4="Multi-unit Residential",Data!L1288,IF(Transport!$H$4="Education",Data!AT1288,IF(Transport!$H$4="Mixed-use Building",AE1291,Data!AC1288)))</f>
        <v>0.05</v>
      </c>
      <c r="M1287">
        <f>IF(Transport!$H$4="Multi-unit Residential",Data!M1288,IF(Transport!$H$4="Education",Data!AU1288,IF(Transport!$H$4="Mixed-use Building",AF1291,Data!AD1288)))</f>
        <v>0.02</v>
      </c>
      <c r="N1287">
        <f>IF(Transport!$H$4="Multi-unit Residential",Data!N1288,IF(Transport!$H$4="Education",Data!AV1288,IF(Transport!$H$4="Mixed-use Building",AG1291,Data!AE1288)))</f>
        <v>2.7177024972364299</v>
      </c>
      <c r="O1287">
        <f>IF(Transport!$H$4="Multi-unit Residential",Data!O1288,IF(Transport!$H$4="Education",Data!AW1288,IF(Transport!$H$4="Mixed-use Building",AH1291,Data!AF1288)))</f>
        <v>175.62547169999999</v>
      </c>
      <c r="P1287">
        <f>IF(Transport!$H$4="Multi-unit Residential",Data!P1288,IF(Transport!$H$4="Education",Data!AX1288,IF(Transport!$H$4="Mixed-use Building",AI1291,Data!AG1288)))</f>
        <v>-40.352093170000003</v>
      </c>
    </row>
    <row r="1288" spans="1:16" x14ac:dyDescent="0.55000000000000004">
      <c r="A1288">
        <f>IF(Transport!$H$4="Multi-unit Residential",Data!A1289,IF(Transport!$H$4="Education",Data!AI1289,IF(Transport!$H$4="Mixed-use Building",T1292,Data!R1289)))</f>
        <v>231100</v>
      </c>
      <c r="B1288" t="str">
        <f>IF(Transport!$H$4="Multi-unit Residential",Data!B1289,IF(Transport!$H$4="Education",Data!AJ1289,IF(Transport!$H$4="Mixed-use Building",U1292,Data!S1289)))</f>
        <v>Royal Oak (Palmerston North City)</v>
      </c>
      <c r="C1288" t="str">
        <f>IF(Transport!$H$4="Multi-unit Residential",Data!C1289,IF(Transport!$H$4="Education",Data!AK1289,IF(Transport!$H$4="Mixed-use Building",V1292,Data!T1289)))</f>
        <v>New Zealand</v>
      </c>
      <c r="D1288">
        <f>IF(Transport!$H$4="Multi-unit Residential",Data!D1289,IF(Transport!$H$4="Education",Data!AL1289,IF(Transport!$H$4="Mixed-use Building",W1292,Data!U1289)))</f>
        <v>0</v>
      </c>
      <c r="E1288">
        <f>IF(Transport!$H$4="Multi-unit Residential",Data!E1289,IF(Transport!$H$4="Education",Data!AM1289,IF(Transport!$H$4="Mixed-use Building",X1292,Data!V1289)))</f>
        <v>0</v>
      </c>
      <c r="F1288">
        <f>IF(Transport!$H$4="Multi-unit Residential",Data!F1289,IF(Transport!$H$4="Education",Data!AN1289,IF(Transport!$H$4="Mixed-use Building",Y1292,Data!W1289)))</f>
        <v>0</v>
      </c>
      <c r="G1288">
        <f>IF(Transport!$H$4="Multi-unit Residential",Data!G1289,IF(Transport!$H$4="Education",Data!AO1289,IF(Transport!$H$4="Mixed-use Building",Z1292,Data!X1289)))</f>
        <v>0</v>
      </c>
      <c r="H1288">
        <f>IF(Transport!$H$4="Multi-unit Residential",Data!H1289,IF(Transport!$H$4="Education",Data!AP1289,IF(Transport!$H$4="Mixed-use Building",AA1292,Data!Y1289)))</f>
        <v>1</v>
      </c>
      <c r="I1288">
        <f>IF(Transport!$H$4="Multi-unit Residential",Data!I1289,IF(Transport!$H$4="Education",Data!AQ1289,IF(Transport!$H$4="Mixed-use Building",AB1292,Data!Z1289)))</f>
        <v>0</v>
      </c>
      <c r="J1288">
        <f>IF(Transport!$H$4="Multi-unit Residential",Data!J1289,IF(Transport!$H$4="Education",Data!AR1289,IF(Transport!$H$4="Mixed-use Building",AC1292,Data!AA1289)))</f>
        <v>0</v>
      </c>
      <c r="K1288">
        <f>IF(Transport!$H$4="Multi-unit Residential",Data!K1289,IF(Transport!$H$4="Education",Data!AS1289,IF(Transport!$H$4="Mixed-use Building",AD1292,Data!AB1289)))</f>
        <v>0</v>
      </c>
      <c r="L1288">
        <f>IF(Transport!$H$4="Multi-unit Residential",Data!L1289,IF(Transport!$H$4="Education",Data!AT1289,IF(Transport!$H$4="Mixed-use Building",AE1292,Data!AC1289)))</f>
        <v>0</v>
      </c>
      <c r="M1288">
        <f>IF(Transport!$H$4="Multi-unit Residential",Data!M1289,IF(Transport!$H$4="Education",Data!AU1289,IF(Transport!$H$4="Mixed-use Building",AF1292,Data!AD1289)))</f>
        <v>0.02</v>
      </c>
      <c r="N1288">
        <f>IF(Transport!$H$4="Multi-unit Residential",Data!N1289,IF(Transport!$H$4="Education",Data!AV1289,IF(Transport!$H$4="Mixed-use Building",AG1292,Data!AE1289)))</f>
        <v>2.8501403468112598</v>
      </c>
      <c r="O1288">
        <f>IF(Transport!$H$4="Multi-unit Residential",Data!O1289,IF(Transport!$H$4="Education",Data!AW1289,IF(Transport!$H$4="Mixed-use Building",AH1292,Data!AF1289)))</f>
        <v>175.66259309999899</v>
      </c>
      <c r="P1288">
        <f>IF(Transport!$H$4="Multi-unit Residential",Data!P1289,IF(Transport!$H$4="Education",Data!AX1289,IF(Transport!$H$4="Mixed-use Building",AI1292,Data!AG1289)))</f>
        <v>-40.330741529999997</v>
      </c>
    </row>
    <row r="1289" spans="1:16" x14ac:dyDescent="0.55000000000000004">
      <c r="A1289">
        <f>IF(Transport!$H$4="Multi-unit Residential",Data!A1290,IF(Transport!$H$4="Education",Data!AI1290,IF(Transport!$H$4="Mixed-use Building",T1293,Data!R1290)))</f>
        <v>231200</v>
      </c>
      <c r="B1289" t="str">
        <f>IF(Transport!$H$4="Multi-unit Residential",Data!B1290,IF(Transport!$H$4="Education",Data!AJ1290,IF(Transport!$H$4="Mixed-use Building",U1293,Data!S1290)))</f>
        <v>West End</v>
      </c>
      <c r="C1289" t="str">
        <f>IF(Transport!$H$4="Multi-unit Residential",Data!C1290,IF(Transport!$H$4="Education",Data!AK1290,IF(Transport!$H$4="Mixed-use Building",V1293,Data!T1290)))</f>
        <v>New Zealand</v>
      </c>
      <c r="D1289">
        <f>IF(Transport!$H$4="Multi-unit Residential",Data!D1290,IF(Transport!$H$4="Education",Data!AL1290,IF(Transport!$H$4="Mixed-use Building",W1293,Data!U1290)))</f>
        <v>0</v>
      </c>
      <c r="E1289">
        <f>IF(Transport!$H$4="Multi-unit Residential",Data!E1290,IF(Transport!$H$4="Education",Data!AM1290,IF(Transport!$H$4="Mixed-use Building",X1293,Data!V1290)))</f>
        <v>0</v>
      </c>
      <c r="F1289">
        <f>IF(Transport!$H$4="Multi-unit Residential",Data!F1290,IF(Transport!$H$4="Education",Data!AN1290,IF(Transport!$H$4="Mixed-use Building",Y1293,Data!W1290)))</f>
        <v>0</v>
      </c>
      <c r="G1289">
        <f>IF(Transport!$H$4="Multi-unit Residential",Data!G1290,IF(Transport!$H$4="Education",Data!AO1290,IF(Transport!$H$4="Mixed-use Building",Z1293,Data!X1290)))</f>
        <v>0</v>
      </c>
      <c r="H1289">
        <f>IF(Transport!$H$4="Multi-unit Residential",Data!H1290,IF(Transport!$H$4="Education",Data!AP1290,IF(Transport!$H$4="Mixed-use Building",AA1293,Data!Y1290)))</f>
        <v>0.95</v>
      </c>
      <c r="I1289">
        <f>IF(Transport!$H$4="Multi-unit Residential",Data!I1290,IF(Transport!$H$4="Education",Data!AQ1290,IF(Transport!$H$4="Mixed-use Building",AB1293,Data!Z1290)))</f>
        <v>0</v>
      </c>
      <c r="J1289">
        <f>IF(Transport!$H$4="Multi-unit Residential",Data!J1290,IF(Transport!$H$4="Education",Data!AR1290,IF(Transport!$H$4="Mixed-use Building",AC1293,Data!AA1290)))</f>
        <v>0</v>
      </c>
      <c r="K1289">
        <f>IF(Transport!$H$4="Multi-unit Residential",Data!K1290,IF(Transport!$H$4="Education",Data!AS1290,IF(Transport!$H$4="Mixed-use Building",AD1293,Data!AB1290)))</f>
        <v>0</v>
      </c>
      <c r="L1289">
        <f>IF(Transport!$H$4="Multi-unit Residential",Data!L1290,IF(Transport!$H$4="Education",Data!AT1290,IF(Transport!$H$4="Mixed-use Building",AE1293,Data!AC1290)))</f>
        <v>0.05</v>
      </c>
      <c r="M1289">
        <f>IF(Transport!$H$4="Multi-unit Residential",Data!M1290,IF(Transport!$H$4="Education",Data!AU1290,IF(Transport!$H$4="Mixed-use Building",AF1293,Data!AD1290)))</f>
        <v>0.02</v>
      </c>
      <c r="N1289">
        <f>IF(Transport!$H$4="Multi-unit Residential",Data!N1290,IF(Transport!$H$4="Education",Data!AV1290,IF(Transport!$H$4="Mixed-use Building",AG1293,Data!AE1290)))</f>
        <v>3.3612559806135098</v>
      </c>
      <c r="O1289">
        <f>IF(Transport!$H$4="Multi-unit Residential",Data!O1290,IF(Transport!$H$4="Education",Data!AW1290,IF(Transport!$H$4="Mixed-use Building",AH1293,Data!AF1290)))</f>
        <v>175.60339289999999</v>
      </c>
      <c r="P1289">
        <f>IF(Transport!$H$4="Multi-unit Residential",Data!P1290,IF(Transport!$H$4="Education",Data!AX1290,IF(Transport!$H$4="Mixed-use Building",AI1293,Data!AG1290)))</f>
        <v>-40.367975360000003</v>
      </c>
    </row>
    <row r="1290" spans="1:16" x14ac:dyDescent="0.55000000000000004">
      <c r="A1290">
        <f>IF(Transport!$H$4="Multi-unit Residential",Data!A1291,IF(Transport!$H$4="Education",Data!AI1291,IF(Transport!$H$4="Mixed-use Building",T1294,Data!R1291)))</f>
        <v>231300</v>
      </c>
      <c r="B1290" t="str">
        <f>IF(Transport!$H$4="Multi-unit Residential",Data!B1291,IF(Transport!$H$4="Education",Data!AJ1291,IF(Transport!$H$4="Mixed-use Building",U1294,Data!S1291)))</f>
        <v xml:space="preserve">Awapuni South </v>
      </c>
      <c r="C1290" t="str">
        <f>IF(Transport!$H$4="Multi-unit Residential",Data!C1291,IF(Transport!$H$4="Education",Data!AK1291,IF(Transport!$H$4="Mixed-use Building",V1294,Data!T1291)))</f>
        <v>New Zealand</v>
      </c>
      <c r="D1290">
        <f>IF(Transport!$H$4="Multi-unit Residential",Data!D1291,IF(Transport!$H$4="Education",Data!AL1291,IF(Transport!$H$4="Mixed-use Building",W1294,Data!U1291)))</f>
        <v>0</v>
      </c>
      <c r="E1290">
        <f>IF(Transport!$H$4="Multi-unit Residential",Data!E1291,IF(Transport!$H$4="Education",Data!AM1291,IF(Transport!$H$4="Mixed-use Building",X1294,Data!V1291)))</f>
        <v>0</v>
      </c>
      <c r="F1290">
        <f>IF(Transport!$H$4="Multi-unit Residential",Data!F1291,IF(Transport!$H$4="Education",Data!AN1291,IF(Transport!$H$4="Mixed-use Building",Y1294,Data!W1291)))</f>
        <v>0</v>
      </c>
      <c r="G1290">
        <f>IF(Transport!$H$4="Multi-unit Residential",Data!G1291,IF(Transport!$H$4="Education",Data!AO1291,IF(Transport!$H$4="Mixed-use Building",Z1294,Data!X1291)))</f>
        <v>0</v>
      </c>
      <c r="H1290">
        <f>IF(Transport!$H$4="Multi-unit Residential",Data!H1291,IF(Transport!$H$4="Education",Data!AP1291,IF(Transport!$H$4="Mixed-use Building",AA1294,Data!Y1291)))</f>
        <v>0.88</v>
      </c>
      <c r="I1290">
        <f>IF(Transport!$H$4="Multi-unit Residential",Data!I1291,IF(Transport!$H$4="Education",Data!AQ1291,IF(Transport!$H$4="Mixed-use Building",AB1294,Data!Z1291)))</f>
        <v>0</v>
      </c>
      <c r="J1290">
        <f>IF(Transport!$H$4="Multi-unit Residential",Data!J1291,IF(Transport!$H$4="Education",Data!AR1291,IF(Transport!$H$4="Mixed-use Building",AC1294,Data!AA1291)))</f>
        <v>0</v>
      </c>
      <c r="K1290">
        <f>IF(Transport!$H$4="Multi-unit Residential",Data!K1291,IF(Transport!$H$4="Education",Data!AS1291,IF(Transport!$H$4="Mixed-use Building",AD1294,Data!AB1291)))</f>
        <v>0</v>
      </c>
      <c r="L1290">
        <f>IF(Transport!$H$4="Multi-unit Residential",Data!L1291,IF(Transport!$H$4="Education",Data!AT1291,IF(Transport!$H$4="Mixed-use Building",AE1294,Data!AC1291)))</f>
        <v>0.12</v>
      </c>
      <c r="M1290">
        <f>IF(Transport!$H$4="Multi-unit Residential",Data!M1291,IF(Transport!$H$4="Education",Data!AU1291,IF(Transport!$H$4="Mixed-use Building",AF1294,Data!AD1291)))</f>
        <v>0.02</v>
      </c>
      <c r="N1290">
        <f>IF(Transport!$H$4="Multi-unit Residential",Data!N1291,IF(Transport!$H$4="Education",Data!AV1291,IF(Transport!$H$4="Mixed-use Building",AG1294,Data!AE1291)))</f>
        <v>2.7244481607524502</v>
      </c>
      <c r="O1290">
        <f>IF(Transport!$H$4="Multi-unit Residential",Data!O1291,IF(Transport!$H$4="Education",Data!AW1291,IF(Transport!$H$4="Mixed-use Building",AH1294,Data!AF1291)))</f>
        <v>175.59343469999999</v>
      </c>
      <c r="P1290">
        <f>IF(Transport!$H$4="Multi-unit Residential",Data!P1291,IF(Transport!$H$4="Education",Data!AX1291,IF(Transport!$H$4="Mixed-use Building",AI1294,Data!AG1291)))</f>
        <v>-40.377844930000002</v>
      </c>
    </row>
    <row r="1291" spans="1:16" x14ac:dyDescent="0.55000000000000004">
      <c r="A1291">
        <f>IF(Transport!$H$4="Multi-unit Residential",Data!A1292,IF(Transport!$H$4="Education",Data!AI1292,IF(Transport!$H$4="Mixed-use Building",T1295,Data!R1292)))</f>
        <v>231400</v>
      </c>
      <c r="B1291" t="str">
        <f>IF(Transport!$H$4="Multi-unit Residential",Data!B1292,IF(Transport!$H$4="Education",Data!AJ1292,IF(Transport!$H$4="Mixed-use Building",U1295,Data!S1292)))</f>
        <v>Milverton</v>
      </c>
      <c r="C1291" t="str">
        <f>IF(Transport!$H$4="Multi-unit Residential",Data!C1292,IF(Transport!$H$4="Education",Data!AK1292,IF(Transport!$H$4="Mixed-use Building",V1295,Data!T1292)))</f>
        <v>New Zealand</v>
      </c>
      <c r="D1291">
        <f>IF(Transport!$H$4="Multi-unit Residential",Data!D1292,IF(Transport!$H$4="Education",Data!AL1292,IF(Transport!$H$4="Mixed-use Building",W1295,Data!U1292)))</f>
        <v>0</v>
      </c>
      <c r="E1291">
        <f>IF(Transport!$H$4="Multi-unit Residential",Data!E1292,IF(Transport!$H$4="Education",Data!AM1292,IF(Transport!$H$4="Mixed-use Building",X1295,Data!V1292)))</f>
        <v>0</v>
      </c>
      <c r="F1291">
        <f>IF(Transport!$H$4="Multi-unit Residential",Data!F1292,IF(Transport!$H$4="Education",Data!AN1292,IF(Transport!$H$4="Mixed-use Building",Y1295,Data!W1292)))</f>
        <v>0</v>
      </c>
      <c r="G1291">
        <f>IF(Transport!$H$4="Multi-unit Residential",Data!G1292,IF(Transport!$H$4="Education",Data!AO1292,IF(Transport!$H$4="Mixed-use Building",Z1295,Data!X1292)))</f>
        <v>0</v>
      </c>
      <c r="H1291">
        <f>IF(Transport!$H$4="Multi-unit Residential",Data!H1292,IF(Transport!$H$4="Education",Data!AP1292,IF(Transport!$H$4="Mixed-use Building",AA1295,Data!Y1292)))</f>
        <v>0.92</v>
      </c>
      <c r="I1291">
        <f>IF(Transport!$H$4="Multi-unit Residential",Data!I1292,IF(Transport!$H$4="Education",Data!AQ1292,IF(Transport!$H$4="Mixed-use Building",AB1295,Data!Z1292)))</f>
        <v>0</v>
      </c>
      <c r="J1291">
        <f>IF(Transport!$H$4="Multi-unit Residential",Data!J1292,IF(Transport!$H$4="Education",Data!AR1292,IF(Transport!$H$4="Mixed-use Building",AC1295,Data!AA1292)))</f>
        <v>0</v>
      </c>
      <c r="K1291">
        <f>IF(Transport!$H$4="Multi-unit Residential",Data!K1292,IF(Transport!$H$4="Education",Data!AS1292,IF(Transport!$H$4="Mixed-use Building",AD1295,Data!AB1292)))</f>
        <v>0</v>
      </c>
      <c r="L1291">
        <f>IF(Transport!$H$4="Multi-unit Residential",Data!L1292,IF(Transport!$H$4="Education",Data!AT1292,IF(Transport!$H$4="Mixed-use Building",AE1295,Data!AC1292)))</f>
        <v>0.08</v>
      </c>
      <c r="M1291">
        <f>IF(Transport!$H$4="Multi-unit Residential",Data!M1292,IF(Transport!$H$4="Education",Data!AU1292,IF(Transport!$H$4="Mixed-use Building",AF1295,Data!AD1292)))</f>
        <v>0.02</v>
      </c>
      <c r="N1291">
        <f>IF(Transport!$H$4="Multi-unit Residential",Data!N1292,IF(Transport!$H$4="Education",Data!AV1292,IF(Transport!$H$4="Mixed-use Building",AG1295,Data!AE1292)))</f>
        <v>2.88478022720704</v>
      </c>
      <c r="O1291">
        <f>IF(Transport!$H$4="Multi-unit Residential",Data!O1292,IF(Transport!$H$4="Education",Data!AW1292,IF(Transport!$H$4="Mixed-use Building",AH1295,Data!AF1292)))</f>
        <v>175.6198325</v>
      </c>
      <c r="P1291">
        <f>IF(Transport!$H$4="Multi-unit Residential",Data!P1292,IF(Transport!$H$4="Education",Data!AX1292,IF(Transport!$H$4="Mixed-use Building",AI1295,Data!AG1292)))</f>
        <v>-40.359695430000002</v>
      </c>
    </row>
    <row r="1292" spans="1:16" x14ac:dyDescent="0.55000000000000004">
      <c r="A1292">
        <f>IF(Transport!$H$4="Multi-unit Residential",Data!A1293,IF(Transport!$H$4="Education",Data!AI1293,IF(Transport!$H$4="Mixed-use Building",T1296,Data!R1293)))</f>
        <v>231500</v>
      </c>
      <c r="B1292" t="str">
        <f>IF(Transport!$H$4="Multi-unit Residential",Data!B1293,IF(Transport!$H$4="Education",Data!AJ1293,IF(Transport!$H$4="Mixed-use Building",U1296,Data!S1293)))</f>
        <v>Ruamahanga</v>
      </c>
      <c r="C1292" t="str">
        <f>IF(Transport!$H$4="Multi-unit Residential",Data!C1293,IF(Transport!$H$4="Education",Data!AK1293,IF(Transport!$H$4="Mixed-use Building",V1296,Data!T1293)))</f>
        <v>New Zealand</v>
      </c>
      <c r="D1292">
        <f>IF(Transport!$H$4="Multi-unit Residential",Data!D1293,IF(Transport!$H$4="Education",Data!AL1293,IF(Transport!$H$4="Mixed-use Building",W1296,Data!U1293)))</f>
        <v>0</v>
      </c>
      <c r="E1292">
        <f>IF(Transport!$H$4="Multi-unit Residential",Data!E1293,IF(Transport!$H$4="Education",Data!AM1293,IF(Transport!$H$4="Mixed-use Building",X1296,Data!V1293)))</f>
        <v>0</v>
      </c>
      <c r="F1292">
        <f>IF(Transport!$H$4="Multi-unit Residential",Data!F1293,IF(Transport!$H$4="Education",Data!AN1293,IF(Transport!$H$4="Mixed-use Building",Y1296,Data!W1293)))</f>
        <v>0</v>
      </c>
      <c r="G1292">
        <f>IF(Transport!$H$4="Multi-unit Residential",Data!G1293,IF(Transport!$H$4="Education",Data!AO1293,IF(Transport!$H$4="Mixed-use Building",Z1296,Data!X1293)))</f>
        <v>0</v>
      </c>
      <c r="H1292">
        <f>IF(Transport!$H$4="Multi-unit Residential",Data!H1293,IF(Transport!$H$4="Education",Data!AP1293,IF(Transport!$H$4="Mixed-use Building",AA1296,Data!Y1293)))</f>
        <v>0.86</v>
      </c>
      <c r="I1292">
        <f>IF(Transport!$H$4="Multi-unit Residential",Data!I1293,IF(Transport!$H$4="Education",Data!AQ1293,IF(Transport!$H$4="Mixed-use Building",AB1296,Data!Z1293)))</f>
        <v>0</v>
      </c>
      <c r="J1292">
        <f>IF(Transport!$H$4="Multi-unit Residential",Data!J1293,IF(Transport!$H$4="Education",Data!AR1293,IF(Transport!$H$4="Mixed-use Building",AC1296,Data!AA1293)))</f>
        <v>0</v>
      </c>
      <c r="K1292">
        <f>IF(Transport!$H$4="Multi-unit Residential",Data!K1293,IF(Transport!$H$4="Education",Data!AS1293,IF(Transport!$H$4="Mixed-use Building",AD1296,Data!AB1293)))</f>
        <v>0</v>
      </c>
      <c r="L1292">
        <f>IF(Transport!$H$4="Multi-unit Residential",Data!L1293,IF(Transport!$H$4="Education",Data!AT1293,IF(Transport!$H$4="Mixed-use Building",AE1296,Data!AC1293)))</f>
        <v>0.14000000000000001</v>
      </c>
      <c r="M1292">
        <f>IF(Transport!$H$4="Multi-unit Residential",Data!M1293,IF(Transport!$H$4="Education",Data!AU1293,IF(Transport!$H$4="Mixed-use Building",AF1296,Data!AD1293)))</f>
        <v>0.02</v>
      </c>
      <c r="N1292">
        <f>IF(Transport!$H$4="Multi-unit Residential",Data!N1293,IF(Transport!$H$4="Education",Data!AV1293,IF(Transport!$H$4="Mixed-use Building",AG1296,Data!AE1293)))</f>
        <v>1.17998036169669</v>
      </c>
      <c r="O1292">
        <f>IF(Transport!$H$4="Multi-unit Residential",Data!O1293,IF(Transport!$H$4="Education",Data!AW1293,IF(Transport!$H$4="Mixed-use Building",AH1296,Data!AF1293)))</f>
        <v>175.64194860000001</v>
      </c>
      <c r="P1292">
        <f>IF(Transport!$H$4="Multi-unit Residential",Data!P1293,IF(Transport!$H$4="Education",Data!AX1293,IF(Transport!$H$4="Mixed-use Building",AI1296,Data!AG1293)))</f>
        <v>-40.349205380000001</v>
      </c>
    </row>
    <row r="1293" spans="1:16" x14ac:dyDescent="0.55000000000000004">
      <c r="A1293">
        <f>IF(Transport!$H$4="Multi-unit Residential",Data!A1294,IF(Transport!$H$4="Education",Data!AI1294,IF(Transport!$H$4="Mixed-use Building",T1297,Data!R1294)))</f>
        <v>231600</v>
      </c>
      <c r="B1293" t="str">
        <f>IF(Transport!$H$4="Multi-unit Residential",Data!B1294,IF(Transport!$H$4="Education",Data!AJ1294,IF(Transport!$H$4="Mixed-use Building",U1297,Data!S1294)))</f>
        <v>Esplanade</v>
      </c>
      <c r="C1293" t="str">
        <f>IF(Transport!$H$4="Multi-unit Residential",Data!C1294,IF(Transport!$H$4="Education",Data!AK1294,IF(Transport!$H$4="Mixed-use Building",V1297,Data!T1294)))</f>
        <v>New Zealand</v>
      </c>
      <c r="D1293">
        <f>IF(Transport!$H$4="Multi-unit Residential",Data!D1294,IF(Transport!$H$4="Education",Data!AL1294,IF(Transport!$H$4="Mixed-use Building",W1297,Data!U1294)))</f>
        <v>0</v>
      </c>
      <c r="E1293">
        <f>IF(Transport!$H$4="Multi-unit Residential",Data!E1294,IF(Transport!$H$4="Education",Data!AM1294,IF(Transport!$H$4="Mixed-use Building",X1297,Data!V1294)))</f>
        <v>0</v>
      </c>
      <c r="F1293">
        <f>IF(Transport!$H$4="Multi-unit Residential",Data!F1294,IF(Transport!$H$4="Education",Data!AN1294,IF(Transport!$H$4="Mixed-use Building",Y1297,Data!W1294)))</f>
        <v>0</v>
      </c>
      <c r="G1293">
        <f>IF(Transport!$H$4="Multi-unit Residential",Data!G1294,IF(Transport!$H$4="Education",Data!AO1294,IF(Transport!$H$4="Mixed-use Building",Z1297,Data!X1294)))</f>
        <v>0</v>
      </c>
      <c r="H1293">
        <f>IF(Transport!$H$4="Multi-unit Residential",Data!H1294,IF(Transport!$H$4="Education",Data!AP1294,IF(Transport!$H$4="Mixed-use Building",AA1297,Data!Y1294)))</f>
        <v>0.94</v>
      </c>
      <c r="I1293">
        <f>IF(Transport!$H$4="Multi-unit Residential",Data!I1294,IF(Transport!$H$4="Education",Data!AQ1294,IF(Transport!$H$4="Mixed-use Building",AB1297,Data!Z1294)))</f>
        <v>0</v>
      </c>
      <c r="J1293">
        <f>IF(Transport!$H$4="Multi-unit Residential",Data!J1294,IF(Transport!$H$4="Education",Data!AR1294,IF(Transport!$H$4="Mixed-use Building",AC1297,Data!AA1294)))</f>
        <v>0</v>
      </c>
      <c r="K1293">
        <f>IF(Transport!$H$4="Multi-unit Residential",Data!K1294,IF(Transport!$H$4="Education",Data!AS1294,IF(Transport!$H$4="Mixed-use Building",AD1297,Data!AB1294)))</f>
        <v>0</v>
      </c>
      <c r="L1293">
        <f>IF(Transport!$H$4="Multi-unit Residential",Data!L1294,IF(Transport!$H$4="Education",Data!AT1294,IF(Transport!$H$4="Mixed-use Building",AE1297,Data!AC1294)))</f>
        <v>0.06</v>
      </c>
      <c r="M1293">
        <f>IF(Transport!$H$4="Multi-unit Residential",Data!M1294,IF(Transport!$H$4="Education",Data!AU1294,IF(Transport!$H$4="Mixed-use Building",AF1297,Data!AD1294)))</f>
        <v>0.02</v>
      </c>
      <c r="N1293">
        <f>IF(Transport!$H$4="Multi-unit Residential",Data!N1294,IF(Transport!$H$4="Education",Data!AV1294,IF(Transport!$H$4="Mixed-use Building",AG1297,Data!AE1294)))</f>
        <v>2.7566584720245499</v>
      </c>
      <c r="O1293">
        <f>IF(Transport!$H$4="Multi-unit Residential",Data!O1294,IF(Transport!$H$4="Education",Data!AW1294,IF(Transport!$H$4="Mixed-use Building",AH1297,Data!AF1294)))</f>
        <v>175.61429079999999</v>
      </c>
      <c r="P1293">
        <f>IF(Transport!$H$4="Multi-unit Residential",Data!P1294,IF(Transport!$H$4="Education",Data!AX1294,IF(Transport!$H$4="Mixed-use Building",AI1297,Data!AG1294)))</f>
        <v>-40.367323560000003</v>
      </c>
    </row>
    <row r="1294" spans="1:16" x14ac:dyDescent="0.55000000000000004">
      <c r="A1294">
        <f>IF(Transport!$H$4="Multi-unit Residential",Data!A1295,IF(Transport!$H$4="Education",Data!AI1295,IF(Transport!$H$4="Mixed-use Building",T1298,Data!R1295)))</f>
        <v>231700</v>
      </c>
      <c r="B1294" t="str">
        <f>IF(Transport!$H$4="Multi-unit Residential",Data!B1295,IF(Transport!$H$4="Education",Data!AJ1295,IF(Transport!$H$4="Mixed-use Building",U1298,Data!S1295)))</f>
        <v>Hokowhitu Central</v>
      </c>
      <c r="C1294" t="str">
        <f>IF(Transport!$H$4="Multi-unit Residential",Data!C1295,IF(Transport!$H$4="Education",Data!AK1295,IF(Transport!$H$4="Mixed-use Building",V1298,Data!T1295)))</f>
        <v>New Zealand</v>
      </c>
      <c r="D1294">
        <f>IF(Transport!$H$4="Multi-unit Residential",Data!D1295,IF(Transport!$H$4="Education",Data!AL1295,IF(Transport!$H$4="Mixed-use Building",W1298,Data!U1295)))</f>
        <v>0</v>
      </c>
      <c r="E1294">
        <f>IF(Transport!$H$4="Multi-unit Residential",Data!E1295,IF(Transport!$H$4="Education",Data!AM1295,IF(Transport!$H$4="Mixed-use Building",X1298,Data!V1295)))</f>
        <v>0</v>
      </c>
      <c r="F1294">
        <f>IF(Transport!$H$4="Multi-unit Residential",Data!F1295,IF(Transport!$H$4="Education",Data!AN1295,IF(Transport!$H$4="Mixed-use Building",Y1298,Data!W1295)))</f>
        <v>0</v>
      </c>
      <c r="G1294">
        <f>IF(Transport!$H$4="Multi-unit Residential",Data!G1295,IF(Transport!$H$4="Education",Data!AO1295,IF(Transport!$H$4="Mixed-use Building",Z1298,Data!X1295)))</f>
        <v>0</v>
      </c>
      <c r="H1294">
        <f>IF(Transport!$H$4="Multi-unit Residential",Data!H1295,IF(Transport!$H$4="Education",Data!AP1295,IF(Transport!$H$4="Mixed-use Building",AA1298,Data!Y1295)))</f>
        <v>0.78</v>
      </c>
      <c r="I1294">
        <f>IF(Transport!$H$4="Multi-unit Residential",Data!I1295,IF(Transport!$H$4="Education",Data!AQ1295,IF(Transport!$H$4="Mixed-use Building",AB1298,Data!Z1295)))</f>
        <v>0</v>
      </c>
      <c r="J1294">
        <f>IF(Transport!$H$4="Multi-unit Residential",Data!J1295,IF(Transport!$H$4="Education",Data!AR1295,IF(Transport!$H$4="Mixed-use Building",AC1298,Data!AA1295)))</f>
        <v>0</v>
      </c>
      <c r="K1294">
        <f>IF(Transport!$H$4="Multi-unit Residential",Data!K1295,IF(Transport!$H$4="Education",Data!AS1295,IF(Transport!$H$4="Mixed-use Building",AD1298,Data!AB1295)))</f>
        <v>0</v>
      </c>
      <c r="L1294">
        <f>IF(Transport!$H$4="Multi-unit Residential",Data!L1295,IF(Transport!$H$4="Education",Data!AT1295,IF(Transport!$H$4="Mixed-use Building",AE1298,Data!AC1295)))</f>
        <v>0.22</v>
      </c>
      <c r="M1294">
        <f>IF(Transport!$H$4="Multi-unit Residential",Data!M1295,IF(Transport!$H$4="Education",Data!AU1295,IF(Transport!$H$4="Mixed-use Building",AF1298,Data!AD1295)))</f>
        <v>0.02</v>
      </c>
      <c r="N1294">
        <f>IF(Transport!$H$4="Multi-unit Residential",Data!N1295,IF(Transport!$H$4="Education",Data!AV1295,IF(Transport!$H$4="Mixed-use Building",AG1298,Data!AE1295)))</f>
        <v>3.4744399569899902</v>
      </c>
      <c r="O1294">
        <f>IF(Transport!$H$4="Multi-unit Residential",Data!O1295,IF(Transport!$H$4="Education",Data!AW1295,IF(Transport!$H$4="Mixed-use Building",AH1298,Data!AF1295)))</f>
        <v>175.6258934</v>
      </c>
      <c r="P1294">
        <f>IF(Transport!$H$4="Multi-unit Residential",Data!P1295,IF(Transport!$H$4="Education",Data!AX1295,IF(Transport!$H$4="Mixed-use Building",AI1298,Data!AG1295)))</f>
        <v>-40.361711229999997</v>
      </c>
    </row>
    <row r="1295" spans="1:16" x14ac:dyDescent="0.55000000000000004">
      <c r="A1295">
        <f>IF(Transport!$H$4="Multi-unit Residential",Data!A1296,IF(Transport!$H$4="Education",Data!AI1296,IF(Transport!$H$4="Mixed-use Building",T1299,Data!R1296)))</f>
        <v>231800</v>
      </c>
      <c r="B1295" t="str">
        <f>IF(Transport!$H$4="Multi-unit Residential",Data!B1296,IF(Transport!$H$4="Education",Data!AJ1296,IF(Transport!$H$4="Mixed-use Building",U1299,Data!S1296)))</f>
        <v>Hokowhitu East</v>
      </c>
      <c r="C1295" t="str">
        <f>IF(Transport!$H$4="Multi-unit Residential",Data!C1296,IF(Transport!$H$4="Education",Data!AK1296,IF(Transport!$H$4="Mixed-use Building",V1299,Data!T1296)))</f>
        <v>New Zealand</v>
      </c>
      <c r="D1295">
        <f>IF(Transport!$H$4="Multi-unit Residential",Data!D1296,IF(Transport!$H$4="Education",Data!AL1296,IF(Transport!$H$4="Mixed-use Building",W1299,Data!U1296)))</f>
        <v>0</v>
      </c>
      <c r="E1295">
        <f>IF(Transport!$H$4="Multi-unit Residential",Data!E1296,IF(Transport!$H$4="Education",Data!AM1296,IF(Transport!$H$4="Mixed-use Building",X1299,Data!V1296)))</f>
        <v>0</v>
      </c>
      <c r="F1295">
        <f>IF(Transport!$H$4="Multi-unit Residential",Data!F1296,IF(Transport!$H$4="Education",Data!AN1296,IF(Transport!$H$4="Mixed-use Building",Y1299,Data!W1296)))</f>
        <v>0</v>
      </c>
      <c r="G1295">
        <f>IF(Transport!$H$4="Multi-unit Residential",Data!G1296,IF(Transport!$H$4="Education",Data!AO1296,IF(Transport!$H$4="Mixed-use Building",Z1299,Data!X1296)))</f>
        <v>0</v>
      </c>
      <c r="H1295">
        <f>IF(Transport!$H$4="Multi-unit Residential",Data!H1296,IF(Transport!$H$4="Education",Data!AP1296,IF(Transport!$H$4="Mixed-use Building",AA1299,Data!Y1296)))</f>
        <v>0.95</v>
      </c>
      <c r="I1295">
        <f>IF(Transport!$H$4="Multi-unit Residential",Data!I1296,IF(Transport!$H$4="Education",Data!AQ1296,IF(Transport!$H$4="Mixed-use Building",AB1299,Data!Z1296)))</f>
        <v>0</v>
      </c>
      <c r="J1295">
        <f>IF(Transport!$H$4="Multi-unit Residential",Data!J1296,IF(Transport!$H$4="Education",Data!AR1296,IF(Transport!$H$4="Mixed-use Building",AC1299,Data!AA1296)))</f>
        <v>0</v>
      </c>
      <c r="K1295">
        <f>IF(Transport!$H$4="Multi-unit Residential",Data!K1296,IF(Transport!$H$4="Education",Data!AS1296,IF(Transport!$H$4="Mixed-use Building",AD1299,Data!AB1296)))</f>
        <v>0</v>
      </c>
      <c r="L1295">
        <f>IF(Transport!$H$4="Multi-unit Residential",Data!L1296,IF(Transport!$H$4="Education",Data!AT1296,IF(Transport!$H$4="Mixed-use Building",AE1299,Data!AC1296)))</f>
        <v>0.05</v>
      </c>
      <c r="M1295">
        <f>IF(Transport!$H$4="Multi-unit Residential",Data!M1296,IF(Transport!$H$4="Education",Data!AU1296,IF(Transport!$H$4="Mixed-use Building",AF1299,Data!AD1296)))</f>
        <v>0.02</v>
      </c>
      <c r="N1295">
        <f>IF(Transport!$H$4="Multi-unit Residential",Data!N1296,IF(Transport!$H$4="Education",Data!AV1296,IF(Transport!$H$4="Mixed-use Building",AG1299,Data!AE1296)))</f>
        <v>1.9116241239374401</v>
      </c>
      <c r="O1295">
        <f>IF(Transport!$H$4="Multi-unit Residential",Data!O1296,IF(Transport!$H$4="Education",Data!AW1296,IF(Transport!$H$4="Mixed-use Building",AH1299,Data!AF1296)))</f>
        <v>175.63633039999999</v>
      </c>
      <c r="P1295">
        <f>IF(Transport!$H$4="Multi-unit Residential",Data!P1296,IF(Transport!$H$4="Education",Data!AX1296,IF(Transport!$H$4="Mixed-use Building",AI1299,Data!AG1296)))</f>
        <v>-40.35738577</v>
      </c>
    </row>
    <row r="1296" spans="1:16" x14ac:dyDescent="0.55000000000000004">
      <c r="A1296">
        <f>IF(Transport!$H$4="Multi-unit Residential",Data!A1297,IF(Transport!$H$4="Education",Data!AI1297,IF(Transport!$H$4="Mixed-use Building",T1300,Data!R1297)))</f>
        <v>231900</v>
      </c>
      <c r="B1296" t="str">
        <f>IF(Transport!$H$4="Multi-unit Residential",Data!B1297,IF(Transport!$H$4="Education",Data!AJ1297,IF(Transport!$H$4="Mixed-use Building",U1300,Data!S1297)))</f>
        <v>Turitea</v>
      </c>
      <c r="C1296" t="str">
        <f>IF(Transport!$H$4="Multi-unit Residential",Data!C1297,IF(Transport!$H$4="Education",Data!AK1297,IF(Transport!$H$4="Mixed-use Building",V1300,Data!T1297)))</f>
        <v>New Zealand</v>
      </c>
      <c r="D1296">
        <f>IF(Transport!$H$4="Multi-unit Residential",Data!D1297,IF(Transport!$H$4="Education",Data!AL1297,IF(Transport!$H$4="Mixed-use Building",W1300,Data!U1297)))</f>
        <v>0</v>
      </c>
      <c r="E1296">
        <f>IF(Transport!$H$4="Multi-unit Residential",Data!E1297,IF(Transport!$H$4="Education",Data!AM1297,IF(Transport!$H$4="Mixed-use Building",X1300,Data!V1297)))</f>
        <v>7.0000000000000007E-2</v>
      </c>
      <c r="F1296">
        <f>IF(Transport!$H$4="Multi-unit Residential",Data!F1297,IF(Transport!$H$4="Education",Data!AN1297,IF(Transport!$H$4="Mixed-use Building",Y1300,Data!W1297)))</f>
        <v>0</v>
      </c>
      <c r="G1296">
        <f>IF(Transport!$H$4="Multi-unit Residential",Data!G1297,IF(Transport!$H$4="Education",Data!AO1297,IF(Transport!$H$4="Mixed-use Building",Z1300,Data!X1297)))</f>
        <v>0</v>
      </c>
      <c r="H1296">
        <f>IF(Transport!$H$4="Multi-unit Residential",Data!H1297,IF(Transport!$H$4="Education",Data!AP1297,IF(Transport!$H$4="Mixed-use Building",AA1300,Data!Y1297)))</f>
        <v>0.8</v>
      </c>
      <c r="I1296">
        <f>IF(Transport!$H$4="Multi-unit Residential",Data!I1297,IF(Transport!$H$4="Education",Data!AQ1297,IF(Transport!$H$4="Mixed-use Building",AB1300,Data!Z1297)))</f>
        <v>0.01</v>
      </c>
      <c r="J1296">
        <f>IF(Transport!$H$4="Multi-unit Residential",Data!J1297,IF(Transport!$H$4="Education",Data!AR1297,IF(Transport!$H$4="Mixed-use Building",AC1300,Data!AA1297)))</f>
        <v>0</v>
      </c>
      <c r="K1296">
        <f>IF(Transport!$H$4="Multi-unit Residential",Data!K1297,IF(Transport!$H$4="Education",Data!AS1297,IF(Transport!$H$4="Mixed-use Building",AD1300,Data!AB1297)))</f>
        <v>0.1</v>
      </c>
      <c r="L1296">
        <f>IF(Transport!$H$4="Multi-unit Residential",Data!L1297,IF(Transport!$H$4="Education",Data!AT1297,IF(Transport!$H$4="Mixed-use Building",AE1300,Data!AC1297)))</f>
        <v>0.02</v>
      </c>
      <c r="M1296">
        <f>IF(Transport!$H$4="Multi-unit Residential",Data!M1297,IF(Transport!$H$4="Education",Data!AU1297,IF(Transport!$H$4="Mixed-use Building",AF1300,Data!AD1297)))</f>
        <v>0.02</v>
      </c>
      <c r="N1296">
        <f>IF(Transport!$H$4="Multi-unit Residential",Data!N1297,IF(Transport!$H$4="Education",Data!AV1297,IF(Transport!$H$4="Mixed-use Building",AG1300,Data!AE1297)))</f>
        <v>5.2161053683658096</v>
      </c>
      <c r="O1296">
        <f>IF(Transport!$H$4="Multi-unit Residential",Data!O1297,IF(Transport!$H$4="Education",Data!AW1297,IF(Transport!$H$4="Mixed-use Building",AH1300,Data!AF1297)))</f>
        <v>175.6086253</v>
      </c>
      <c r="P1296">
        <f>IF(Transport!$H$4="Multi-unit Residential",Data!P1297,IF(Transport!$H$4="Education",Data!AX1297,IF(Transport!$H$4="Mixed-use Building",AI1300,Data!AG1297)))</f>
        <v>-40.390536779999998</v>
      </c>
    </row>
    <row r="1297" spans="1:16" x14ac:dyDescent="0.55000000000000004">
      <c r="A1297">
        <f>IF(Transport!$H$4="Multi-unit Residential",Data!A1298,IF(Transport!$H$4="Education",Data!AI1298,IF(Transport!$H$4="Mixed-use Building",T1301,Data!R1298)))</f>
        <v>232000</v>
      </c>
      <c r="B1297" t="str">
        <f>IF(Transport!$H$4="Multi-unit Residential",Data!B1298,IF(Transport!$H$4="Education",Data!AJ1298,IF(Transport!$H$4="Mixed-use Building",U1301,Data!S1298)))</f>
        <v>Ruahine</v>
      </c>
      <c r="C1297" t="str">
        <f>IF(Transport!$H$4="Multi-unit Residential",Data!C1298,IF(Transport!$H$4="Education",Data!AK1298,IF(Transport!$H$4="Mixed-use Building",V1301,Data!T1298)))</f>
        <v>New Zealand</v>
      </c>
      <c r="D1297">
        <f>IF(Transport!$H$4="Multi-unit Residential",Data!D1298,IF(Transport!$H$4="Education",Data!AL1298,IF(Transport!$H$4="Mixed-use Building",W1301,Data!U1298)))</f>
        <v>0</v>
      </c>
      <c r="E1297">
        <f>IF(Transport!$H$4="Multi-unit Residential",Data!E1298,IF(Transport!$H$4="Education",Data!AM1298,IF(Transport!$H$4="Mixed-use Building",X1301,Data!V1298)))</f>
        <v>0</v>
      </c>
      <c r="F1297">
        <f>IF(Transport!$H$4="Multi-unit Residential",Data!F1298,IF(Transport!$H$4="Education",Data!AN1298,IF(Transport!$H$4="Mixed-use Building",Y1301,Data!W1298)))</f>
        <v>0</v>
      </c>
      <c r="G1297">
        <f>IF(Transport!$H$4="Multi-unit Residential",Data!G1298,IF(Transport!$H$4="Education",Data!AO1298,IF(Transport!$H$4="Mixed-use Building",Z1301,Data!X1298)))</f>
        <v>0</v>
      </c>
      <c r="H1297">
        <f>IF(Transport!$H$4="Multi-unit Residential",Data!H1298,IF(Transport!$H$4="Education",Data!AP1298,IF(Transport!$H$4="Mixed-use Building",AA1301,Data!Y1298)))</f>
        <v>0.95</v>
      </c>
      <c r="I1297">
        <f>IF(Transport!$H$4="Multi-unit Residential",Data!I1298,IF(Transport!$H$4="Education",Data!AQ1298,IF(Transport!$H$4="Mixed-use Building",AB1301,Data!Z1298)))</f>
        <v>0</v>
      </c>
      <c r="J1297">
        <f>IF(Transport!$H$4="Multi-unit Residential",Data!J1298,IF(Transport!$H$4="Education",Data!AR1298,IF(Transport!$H$4="Mixed-use Building",AC1301,Data!AA1298)))</f>
        <v>0</v>
      </c>
      <c r="K1297">
        <f>IF(Transport!$H$4="Multi-unit Residential",Data!K1298,IF(Transport!$H$4="Education",Data!AS1298,IF(Transport!$H$4="Mixed-use Building",AD1301,Data!AB1298)))</f>
        <v>0</v>
      </c>
      <c r="L1297">
        <f>IF(Transport!$H$4="Multi-unit Residential",Data!L1298,IF(Transport!$H$4="Education",Data!AT1298,IF(Transport!$H$4="Mixed-use Building",AE1301,Data!AC1298)))</f>
        <v>0.05</v>
      </c>
      <c r="M1297">
        <f>IF(Transport!$H$4="Multi-unit Residential",Data!M1298,IF(Transport!$H$4="Education",Data!AU1298,IF(Transport!$H$4="Mixed-use Building",AF1301,Data!AD1298)))</f>
        <v>0.02</v>
      </c>
      <c r="N1297">
        <f>IF(Transport!$H$4="Multi-unit Residential",Data!N1298,IF(Transport!$H$4="Education",Data!AV1298,IF(Transport!$H$4="Mixed-use Building",AG1301,Data!AE1298)))</f>
        <v>3.8681093809026001</v>
      </c>
      <c r="O1297">
        <f>IF(Transport!$H$4="Multi-unit Residential",Data!O1298,IF(Transport!$H$4="Education",Data!AW1298,IF(Transport!$H$4="Mixed-use Building",AH1301,Data!AF1298)))</f>
        <v>175.63164609999899</v>
      </c>
      <c r="P1297">
        <f>IF(Transport!$H$4="Multi-unit Residential",Data!P1298,IF(Transport!$H$4="Education",Data!AX1298,IF(Transport!$H$4="Mixed-use Building",AI1301,Data!AG1298)))</f>
        <v>-40.370082359999998</v>
      </c>
    </row>
    <row r="1298" spans="1:16" x14ac:dyDescent="0.55000000000000004">
      <c r="A1298">
        <f>IF(Transport!$H$4="Multi-unit Residential",Data!A1299,IF(Transport!$H$4="Education",Data!AI1299,IF(Transport!$H$4="Mixed-use Building",T1302,Data!R1299)))</f>
        <v>232100</v>
      </c>
      <c r="B1298" t="str">
        <f>IF(Transport!$H$4="Multi-unit Residential",Data!B1299,IF(Transport!$H$4="Education",Data!AJ1299,IF(Transport!$H$4="Mixed-use Building",U1302,Data!S1299)))</f>
        <v>Linton Camp</v>
      </c>
      <c r="C1298" t="str">
        <f>IF(Transport!$H$4="Multi-unit Residential",Data!C1299,IF(Transport!$H$4="Education",Data!AK1299,IF(Transport!$H$4="Mixed-use Building",V1302,Data!T1299)))</f>
        <v>New Zealand</v>
      </c>
      <c r="D1298">
        <f>IF(Transport!$H$4="Multi-unit Residential",Data!D1299,IF(Transport!$H$4="Education",Data!AL1299,IF(Transport!$H$4="Mixed-use Building",W1302,Data!U1299)))</f>
        <v>0</v>
      </c>
      <c r="E1298">
        <f>IF(Transport!$H$4="Multi-unit Residential",Data!E1299,IF(Transport!$H$4="Education",Data!AM1299,IF(Transport!$H$4="Mixed-use Building",X1302,Data!V1299)))</f>
        <v>0</v>
      </c>
      <c r="F1298">
        <f>IF(Transport!$H$4="Multi-unit Residential",Data!F1299,IF(Transport!$H$4="Education",Data!AN1299,IF(Transport!$H$4="Mixed-use Building",Y1302,Data!W1299)))</f>
        <v>0</v>
      </c>
      <c r="G1298">
        <f>IF(Transport!$H$4="Multi-unit Residential",Data!G1299,IF(Transport!$H$4="Education",Data!AO1299,IF(Transport!$H$4="Mixed-use Building",Z1302,Data!X1299)))</f>
        <v>0</v>
      </c>
      <c r="H1298">
        <f>IF(Transport!$H$4="Multi-unit Residential",Data!H1299,IF(Transport!$H$4="Education",Data!AP1299,IF(Transport!$H$4="Mixed-use Building",AA1302,Data!Y1299)))</f>
        <v>0.82</v>
      </c>
      <c r="I1298">
        <f>IF(Transport!$H$4="Multi-unit Residential",Data!I1299,IF(Transport!$H$4="Education",Data!AQ1299,IF(Transport!$H$4="Mixed-use Building",AB1302,Data!Z1299)))</f>
        <v>0</v>
      </c>
      <c r="J1298">
        <f>IF(Transport!$H$4="Multi-unit Residential",Data!J1299,IF(Transport!$H$4="Education",Data!AR1299,IF(Transport!$H$4="Mixed-use Building",AC1302,Data!AA1299)))</f>
        <v>0</v>
      </c>
      <c r="K1298">
        <f>IF(Transport!$H$4="Multi-unit Residential",Data!K1299,IF(Transport!$H$4="Education",Data!AS1299,IF(Transport!$H$4="Mixed-use Building",AD1302,Data!AB1299)))</f>
        <v>0.05</v>
      </c>
      <c r="L1298">
        <f>IF(Transport!$H$4="Multi-unit Residential",Data!L1299,IF(Transport!$H$4="Education",Data!AT1299,IF(Transport!$H$4="Mixed-use Building",AE1302,Data!AC1299)))</f>
        <v>0.13</v>
      </c>
      <c r="M1298">
        <f>IF(Transport!$H$4="Multi-unit Residential",Data!M1299,IF(Transport!$H$4="Education",Data!AU1299,IF(Transport!$H$4="Mixed-use Building",AF1302,Data!AD1299)))</f>
        <v>0.02</v>
      </c>
      <c r="N1298">
        <f>IF(Transport!$H$4="Multi-unit Residential",Data!N1299,IF(Transport!$H$4="Education",Data!AV1299,IF(Transport!$H$4="Mixed-use Building",AG1302,Data!AE1299)))</f>
        <v>5.7988370627986203</v>
      </c>
      <c r="O1298">
        <f>IF(Transport!$H$4="Multi-unit Residential",Data!O1299,IF(Transport!$H$4="Education",Data!AW1299,IF(Transport!$H$4="Mixed-use Building",AH1302,Data!AF1299)))</f>
        <v>175.58721080000001</v>
      </c>
      <c r="P1298">
        <f>IF(Transport!$H$4="Multi-unit Residential",Data!P1299,IF(Transport!$H$4="Education",Data!AX1299,IF(Transport!$H$4="Mixed-use Building",AI1302,Data!AG1299)))</f>
        <v>-40.40509247</v>
      </c>
    </row>
    <row r="1299" spans="1:16" x14ac:dyDescent="0.55000000000000004">
      <c r="A1299">
        <f>IF(Transport!$H$4="Multi-unit Residential",Data!A1300,IF(Transport!$H$4="Education",Data!AI1300,IF(Transport!$H$4="Mixed-use Building",T1303,Data!R1300)))</f>
        <v>232200</v>
      </c>
      <c r="B1299" t="str">
        <f>IF(Transport!$H$4="Multi-unit Residential",Data!B1300,IF(Transport!$H$4="Education",Data!AJ1300,IF(Transport!$H$4="Mixed-use Building",U1303,Data!S1300)))</f>
        <v>Ashhurst</v>
      </c>
      <c r="C1299" t="str">
        <f>IF(Transport!$H$4="Multi-unit Residential",Data!C1300,IF(Transport!$H$4="Education",Data!AK1300,IF(Transport!$H$4="Mixed-use Building",V1303,Data!T1300)))</f>
        <v>New Zealand</v>
      </c>
      <c r="D1299">
        <f>IF(Transport!$H$4="Multi-unit Residential",Data!D1300,IF(Transport!$H$4="Education",Data!AL1300,IF(Transport!$H$4="Mixed-use Building",W1303,Data!U1300)))</f>
        <v>0</v>
      </c>
      <c r="E1299">
        <f>IF(Transport!$H$4="Multi-unit Residential",Data!E1300,IF(Transport!$H$4="Education",Data!AM1300,IF(Transport!$H$4="Mixed-use Building",X1303,Data!V1300)))</f>
        <v>0</v>
      </c>
      <c r="F1299">
        <f>IF(Transport!$H$4="Multi-unit Residential",Data!F1300,IF(Transport!$H$4="Education",Data!AN1300,IF(Transport!$H$4="Mixed-use Building",Y1303,Data!W1300)))</f>
        <v>0</v>
      </c>
      <c r="G1299">
        <f>IF(Transport!$H$4="Multi-unit Residential",Data!G1300,IF(Transport!$H$4="Education",Data!AO1300,IF(Transport!$H$4="Mixed-use Building",Z1303,Data!X1300)))</f>
        <v>0</v>
      </c>
      <c r="H1299">
        <f>IF(Transport!$H$4="Multi-unit Residential",Data!H1300,IF(Transport!$H$4="Education",Data!AP1300,IF(Transport!$H$4="Mixed-use Building",AA1303,Data!Y1300)))</f>
        <v>0.78999999999999904</v>
      </c>
      <c r="I1299">
        <f>IF(Transport!$H$4="Multi-unit Residential",Data!I1300,IF(Transport!$H$4="Education",Data!AQ1300,IF(Transport!$H$4="Mixed-use Building",AB1303,Data!Z1300)))</f>
        <v>0.04</v>
      </c>
      <c r="J1299">
        <f>IF(Transport!$H$4="Multi-unit Residential",Data!J1300,IF(Transport!$H$4="Education",Data!AR1300,IF(Transport!$H$4="Mixed-use Building",AC1303,Data!AA1300)))</f>
        <v>0</v>
      </c>
      <c r="K1299">
        <f>IF(Transport!$H$4="Multi-unit Residential",Data!K1300,IF(Transport!$H$4="Education",Data!AS1300,IF(Transport!$H$4="Mixed-use Building",AD1303,Data!AB1300)))</f>
        <v>0.04</v>
      </c>
      <c r="L1299">
        <f>IF(Transport!$H$4="Multi-unit Residential",Data!L1300,IF(Transport!$H$4="Education",Data!AT1300,IF(Transport!$H$4="Mixed-use Building",AE1303,Data!AC1300)))</f>
        <v>0.13</v>
      </c>
      <c r="M1299">
        <f>IF(Transport!$H$4="Multi-unit Residential",Data!M1300,IF(Transport!$H$4="Education",Data!AU1300,IF(Transport!$H$4="Mixed-use Building",AF1303,Data!AD1300)))</f>
        <v>0.02</v>
      </c>
      <c r="N1299">
        <f>IF(Transport!$H$4="Multi-unit Residential",Data!N1300,IF(Transport!$H$4="Education",Data!AV1300,IF(Transport!$H$4="Mixed-use Building",AG1303,Data!AE1300)))</f>
        <v>2.8041256342496501</v>
      </c>
      <c r="O1299">
        <f>IF(Transport!$H$4="Multi-unit Residential",Data!O1300,IF(Transport!$H$4="Education",Data!AW1300,IF(Transport!$H$4="Mixed-use Building",AH1303,Data!AF1300)))</f>
        <v>175.75860169999899</v>
      </c>
      <c r="P1299">
        <f>IF(Transport!$H$4="Multi-unit Residential",Data!P1300,IF(Transport!$H$4="Education",Data!AX1300,IF(Transport!$H$4="Mixed-use Building",AI1303,Data!AG1300)))</f>
        <v>-40.291152510000003</v>
      </c>
    </row>
    <row r="1300" spans="1:16" x14ac:dyDescent="0.55000000000000004">
      <c r="A1300">
        <f>IF(Transport!$H$4="Multi-unit Residential",Data!A1301,IF(Transport!$H$4="Education",Data!AI1301,IF(Transport!$H$4="Mixed-use Building",T1304,Data!R1301)))</f>
        <v>232300</v>
      </c>
      <c r="B1300" t="str">
        <f>IF(Transport!$H$4="Multi-unit Residential",Data!B1301,IF(Transport!$H$4="Education",Data!AJ1301,IF(Transport!$H$4="Mixed-use Building",U1304,Data!S1301)))</f>
        <v>Hokowhitu South</v>
      </c>
      <c r="C1300" t="str">
        <f>IF(Transport!$H$4="Multi-unit Residential",Data!C1301,IF(Transport!$H$4="Education",Data!AK1301,IF(Transport!$H$4="Mixed-use Building",V1304,Data!T1301)))</f>
        <v>New Zealand</v>
      </c>
      <c r="D1300" t="str">
        <f>IF(Transport!$H$4="Multi-unit Residential",Data!D1301,IF(Transport!$H$4="Education",Data!AL1301,IF(Transport!$H$4="Mixed-use Building",W1304,Data!U1301)))</f>
        <v>?</v>
      </c>
      <c r="E1300" t="str">
        <f>IF(Transport!$H$4="Multi-unit Residential",Data!E1301,IF(Transport!$H$4="Education",Data!AM1301,IF(Transport!$H$4="Mixed-use Building",X1304,Data!V1301)))</f>
        <v>?</v>
      </c>
      <c r="F1300" t="str">
        <f>IF(Transport!$H$4="Multi-unit Residential",Data!F1301,IF(Transport!$H$4="Education",Data!AN1301,IF(Transport!$H$4="Mixed-use Building",Y1304,Data!W1301)))</f>
        <v>?</v>
      </c>
      <c r="G1300">
        <f>IF(Transport!$H$4="Multi-unit Residential",Data!G1301,IF(Transport!$H$4="Education",Data!AO1301,IF(Transport!$H$4="Mixed-use Building",Z1304,Data!X1301)))</f>
        <v>0</v>
      </c>
      <c r="H1300" t="str">
        <f>IF(Transport!$H$4="Multi-unit Residential",Data!H1301,IF(Transport!$H$4="Education",Data!AP1301,IF(Transport!$H$4="Mixed-use Building",AA1304,Data!Y1301)))</f>
        <v>?</v>
      </c>
      <c r="I1300" t="str">
        <f>IF(Transport!$H$4="Multi-unit Residential",Data!I1301,IF(Transport!$H$4="Education",Data!AQ1301,IF(Transport!$H$4="Mixed-use Building",AB1304,Data!Z1301)))</f>
        <v>?</v>
      </c>
      <c r="J1300">
        <f>IF(Transport!$H$4="Multi-unit Residential",Data!J1301,IF(Transport!$H$4="Education",Data!AR1301,IF(Transport!$H$4="Mixed-use Building",AC1304,Data!AA1301)))</f>
        <v>0</v>
      </c>
      <c r="K1300" t="str">
        <f>IF(Transport!$H$4="Multi-unit Residential",Data!K1301,IF(Transport!$H$4="Education",Data!AS1301,IF(Transport!$H$4="Mixed-use Building",AD1304,Data!AB1301)))</f>
        <v>?</v>
      </c>
      <c r="L1300" t="str">
        <f>IF(Transport!$H$4="Multi-unit Residential",Data!L1301,IF(Transport!$H$4="Education",Data!AT1301,IF(Transport!$H$4="Mixed-use Building",AE1304,Data!AC1301)))</f>
        <v>?</v>
      </c>
      <c r="M1300">
        <f>IF(Transport!$H$4="Multi-unit Residential",Data!M1301,IF(Transport!$H$4="Education",Data!AU1301,IF(Transport!$H$4="Mixed-use Building",AF1304,Data!AD1301)))</f>
        <v>0.02</v>
      </c>
      <c r="N1300" t="str">
        <f>IF(Transport!$H$4="Multi-unit Residential",Data!N1301,IF(Transport!$H$4="Education",Data!AV1301,IF(Transport!$H$4="Mixed-use Building",AG1304,Data!AE1301)))</f>
        <v>?</v>
      </c>
      <c r="O1300">
        <f>IF(Transport!$H$4="Multi-unit Residential",Data!O1301,IF(Transport!$H$4="Education",Data!AW1301,IF(Transport!$H$4="Mixed-use Building",AH1304,Data!AF1301)))</f>
        <v>175.64166719999901</v>
      </c>
      <c r="P1300">
        <f>IF(Transport!$H$4="Multi-unit Residential",Data!P1301,IF(Transport!$H$4="Education",Data!AX1301,IF(Transport!$H$4="Mixed-use Building",AI1304,Data!AG1301)))</f>
        <v>-40.366203939999998</v>
      </c>
    </row>
    <row r="1301" spans="1:16" x14ac:dyDescent="0.55000000000000004">
      <c r="A1301">
        <f>IF(Transport!$H$4="Multi-unit Residential",Data!A1302,IF(Transport!$H$4="Education",Data!AI1302,IF(Transport!$H$4="Mixed-use Building",T1305,Data!R1302)))</f>
        <v>232400</v>
      </c>
      <c r="B1301" t="str">
        <f>IF(Transport!$H$4="Multi-unit Residential",Data!B1302,IF(Transport!$H$4="Education",Data!AJ1302,IF(Transport!$H$4="Mixed-use Building",U1305,Data!S1302)))</f>
        <v>Aokautere</v>
      </c>
      <c r="C1301" t="str">
        <f>IF(Transport!$H$4="Multi-unit Residential",Data!C1302,IF(Transport!$H$4="Education",Data!AK1302,IF(Transport!$H$4="Mixed-use Building",V1305,Data!T1302)))</f>
        <v>New Zealand</v>
      </c>
      <c r="D1301">
        <f>IF(Transport!$H$4="Multi-unit Residential",Data!D1302,IF(Transport!$H$4="Education",Data!AL1302,IF(Transport!$H$4="Mixed-use Building",W1305,Data!U1302)))</f>
        <v>0</v>
      </c>
      <c r="E1301">
        <f>IF(Transport!$H$4="Multi-unit Residential",Data!E1302,IF(Transport!$H$4="Education",Data!AM1302,IF(Transport!$H$4="Mixed-use Building",X1305,Data!V1302)))</f>
        <v>0</v>
      </c>
      <c r="F1301">
        <f>IF(Transport!$H$4="Multi-unit Residential",Data!F1302,IF(Transport!$H$4="Education",Data!AN1302,IF(Transport!$H$4="Mixed-use Building",Y1305,Data!W1302)))</f>
        <v>0</v>
      </c>
      <c r="G1301">
        <f>IF(Transport!$H$4="Multi-unit Residential",Data!G1302,IF(Transport!$H$4="Education",Data!AO1302,IF(Transport!$H$4="Mixed-use Building",Z1305,Data!X1302)))</f>
        <v>0</v>
      </c>
      <c r="H1301">
        <f>IF(Transport!$H$4="Multi-unit Residential",Data!H1302,IF(Transport!$H$4="Education",Data!AP1302,IF(Transport!$H$4="Mixed-use Building",AA1305,Data!Y1302)))</f>
        <v>1</v>
      </c>
      <c r="I1301">
        <f>IF(Transport!$H$4="Multi-unit Residential",Data!I1302,IF(Transport!$H$4="Education",Data!AQ1302,IF(Transport!$H$4="Mixed-use Building",AB1305,Data!Z1302)))</f>
        <v>0</v>
      </c>
      <c r="J1301">
        <f>IF(Transport!$H$4="Multi-unit Residential",Data!J1302,IF(Transport!$H$4="Education",Data!AR1302,IF(Transport!$H$4="Mixed-use Building",AC1305,Data!AA1302)))</f>
        <v>0</v>
      </c>
      <c r="K1301">
        <f>IF(Transport!$H$4="Multi-unit Residential",Data!K1302,IF(Transport!$H$4="Education",Data!AS1302,IF(Transport!$H$4="Mixed-use Building",AD1305,Data!AB1302)))</f>
        <v>0</v>
      </c>
      <c r="L1301">
        <f>IF(Transport!$H$4="Multi-unit Residential",Data!L1302,IF(Transport!$H$4="Education",Data!AT1302,IF(Transport!$H$4="Mixed-use Building",AE1305,Data!AC1302)))</f>
        <v>0</v>
      </c>
      <c r="M1301">
        <f>IF(Transport!$H$4="Multi-unit Residential",Data!M1302,IF(Transport!$H$4="Education",Data!AU1302,IF(Transport!$H$4="Mixed-use Building",AF1305,Data!AD1302)))</f>
        <v>0.02</v>
      </c>
      <c r="N1301">
        <f>IF(Transport!$H$4="Multi-unit Residential",Data!N1302,IF(Transport!$H$4="Education",Data!AV1302,IF(Transport!$H$4="Mixed-use Building",AG1305,Data!AE1302)))</f>
        <v>3.6206197905803799</v>
      </c>
      <c r="O1301">
        <f>IF(Transport!$H$4="Multi-unit Residential",Data!O1302,IF(Transport!$H$4="Education",Data!AW1302,IF(Transport!$H$4="Mixed-use Building",AH1305,Data!AF1302)))</f>
        <v>175.65623439999999</v>
      </c>
      <c r="P1301">
        <f>IF(Transport!$H$4="Multi-unit Residential",Data!P1302,IF(Transport!$H$4="Education",Data!AX1302,IF(Transport!$H$4="Mixed-use Building",AI1305,Data!AG1302)))</f>
        <v>-40.36929816</v>
      </c>
    </row>
    <row r="1302" spans="1:16" x14ac:dyDescent="0.55000000000000004">
      <c r="A1302">
        <f>IF(Transport!$H$4="Multi-unit Residential",Data!A1303,IF(Transport!$H$4="Education",Data!AI1303,IF(Transport!$H$4="Mixed-use Building",T1306,Data!R1303)))</f>
        <v>232500</v>
      </c>
      <c r="B1302" t="str">
        <f>IF(Transport!$H$4="Multi-unit Residential",Data!B1303,IF(Transport!$H$4="Education",Data!AJ1303,IF(Transport!$H$4="Mixed-use Building",U1306,Data!S1303)))</f>
        <v>Pihauatua</v>
      </c>
      <c r="C1302" t="str">
        <f>IF(Transport!$H$4="Multi-unit Residential",Data!C1303,IF(Transport!$H$4="Education",Data!AK1303,IF(Transport!$H$4="Mixed-use Building",V1306,Data!T1303)))</f>
        <v>New Zealand</v>
      </c>
      <c r="D1302">
        <f>IF(Transport!$H$4="Multi-unit Residential",Data!D1303,IF(Transport!$H$4="Education",Data!AL1303,IF(Transport!$H$4="Mixed-use Building",W1306,Data!U1303)))</f>
        <v>0</v>
      </c>
      <c r="E1302">
        <f>IF(Transport!$H$4="Multi-unit Residential",Data!E1303,IF(Transport!$H$4="Education",Data!AM1303,IF(Transport!$H$4="Mixed-use Building",X1306,Data!V1303)))</f>
        <v>0</v>
      </c>
      <c r="F1302">
        <f>IF(Transport!$H$4="Multi-unit Residential",Data!F1303,IF(Transport!$H$4="Education",Data!AN1303,IF(Transport!$H$4="Mixed-use Building",Y1306,Data!W1303)))</f>
        <v>0</v>
      </c>
      <c r="G1302">
        <f>IF(Transport!$H$4="Multi-unit Residential",Data!G1303,IF(Transport!$H$4="Education",Data!AO1303,IF(Transport!$H$4="Mixed-use Building",Z1306,Data!X1303)))</f>
        <v>0</v>
      </c>
      <c r="H1302">
        <f>IF(Transport!$H$4="Multi-unit Residential",Data!H1303,IF(Transport!$H$4="Education",Data!AP1303,IF(Transport!$H$4="Mixed-use Building",AA1306,Data!Y1303)))</f>
        <v>0.96</v>
      </c>
      <c r="I1302">
        <f>IF(Transport!$H$4="Multi-unit Residential",Data!I1303,IF(Transport!$H$4="Education",Data!AQ1303,IF(Transport!$H$4="Mixed-use Building",AB1306,Data!Z1303)))</f>
        <v>0</v>
      </c>
      <c r="J1302">
        <f>IF(Transport!$H$4="Multi-unit Residential",Data!J1303,IF(Transport!$H$4="Education",Data!AR1303,IF(Transport!$H$4="Mixed-use Building",AC1306,Data!AA1303)))</f>
        <v>0</v>
      </c>
      <c r="K1302">
        <f>IF(Transport!$H$4="Multi-unit Residential",Data!K1303,IF(Transport!$H$4="Education",Data!AS1303,IF(Transport!$H$4="Mixed-use Building",AD1306,Data!AB1303)))</f>
        <v>0</v>
      </c>
      <c r="L1302">
        <f>IF(Transport!$H$4="Multi-unit Residential",Data!L1303,IF(Transport!$H$4="Education",Data!AT1303,IF(Transport!$H$4="Mixed-use Building",AE1306,Data!AC1303)))</f>
        <v>0.04</v>
      </c>
      <c r="M1302">
        <f>IF(Transport!$H$4="Multi-unit Residential",Data!M1303,IF(Transport!$H$4="Education",Data!AU1303,IF(Transport!$H$4="Mixed-use Building",AF1306,Data!AD1303)))</f>
        <v>0.02</v>
      </c>
      <c r="N1302">
        <f>IF(Transport!$H$4="Multi-unit Residential",Data!N1303,IF(Transport!$H$4="Education",Data!AV1303,IF(Transport!$H$4="Mixed-use Building",AG1306,Data!AE1303)))</f>
        <v>9.4099260288744198</v>
      </c>
      <c r="O1302">
        <f>IF(Transport!$H$4="Multi-unit Residential",Data!O1303,IF(Transport!$H$4="Education",Data!AW1303,IF(Transport!$H$4="Mixed-use Building",AH1306,Data!AF1303)))</f>
        <v>175.60466790000001</v>
      </c>
      <c r="P1302">
        <f>IF(Transport!$H$4="Multi-unit Residential",Data!P1303,IF(Transport!$H$4="Education",Data!AX1303,IF(Transport!$H$4="Mixed-use Building",AI1306,Data!AG1303)))</f>
        <v>-40.45284951</v>
      </c>
    </row>
    <row r="1303" spans="1:16" x14ac:dyDescent="0.55000000000000004">
      <c r="A1303">
        <f>IF(Transport!$H$4="Multi-unit Residential",Data!A1304,IF(Transport!$H$4="Education",Data!AI1304,IF(Transport!$H$4="Mixed-use Building",T1307,Data!R1304)))</f>
        <v>232600</v>
      </c>
      <c r="B1303" t="str">
        <f>IF(Transport!$H$4="Multi-unit Residential",Data!B1304,IF(Transport!$H$4="Education",Data!AJ1304,IF(Transport!$H$4="Mixed-use Building",U1307,Data!S1304)))</f>
        <v>Aokautere Rural</v>
      </c>
      <c r="C1303" t="str">
        <f>IF(Transport!$H$4="Multi-unit Residential",Data!C1304,IF(Transport!$H$4="Education",Data!AK1304,IF(Transport!$H$4="Mixed-use Building",V1307,Data!T1304)))</f>
        <v>New Zealand</v>
      </c>
      <c r="D1303">
        <f>IF(Transport!$H$4="Multi-unit Residential",Data!D1304,IF(Transport!$H$4="Education",Data!AL1304,IF(Transport!$H$4="Mixed-use Building",W1307,Data!U1304)))</f>
        <v>0</v>
      </c>
      <c r="E1303">
        <f>IF(Transport!$H$4="Multi-unit Residential",Data!E1304,IF(Transport!$H$4="Education",Data!AM1304,IF(Transport!$H$4="Mixed-use Building",X1307,Data!V1304)))</f>
        <v>0</v>
      </c>
      <c r="F1303">
        <f>IF(Transport!$H$4="Multi-unit Residential",Data!F1304,IF(Transport!$H$4="Education",Data!AN1304,IF(Transport!$H$4="Mixed-use Building",Y1307,Data!W1304)))</f>
        <v>0</v>
      </c>
      <c r="G1303">
        <f>IF(Transport!$H$4="Multi-unit Residential",Data!G1304,IF(Transport!$H$4="Education",Data!AO1304,IF(Transport!$H$4="Mixed-use Building",Z1307,Data!X1304)))</f>
        <v>0</v>
      </c>
      <c r="H1303">
        <f>IF(Transport!$H$4="Multi-unit Residential",Data!H1304,IF(Transport!$H$4="Education",Data!AP1304,IF(Transport!$H$4="Mixed-use Building",AA1307,Data!Y1304)))</f>
        <v>1</v>
      </c>
      <c r="I1303">
        <f>IF(Transport!$H$4="Multi-unit Residential",Data!I1304,IF(Transport!$H$4="Education",Data!AQ1304,IF(Transport!$H$4="Mixed-use Building",AB1307,Data!Z1304)))</f>
        <v>0</v>
      </c>
      <c r="J1303">
        <f>IF(Transport!$H$4="Multi-unit Residential",Data!J1304,IF(Transport!$H$4="Education",Data!AR1304,IF(Transport!$H$4="Mixed-use Building",AC1307,Data!AA1304)))</f>
        <v>0</v>
      </c>
      <c r="K1303">
        <f>IF(Transport!$H$4="Multi-unit Residential",Data!K1304,IF(Transport!$H$4="Education",Data!AS1304,IF(Transport!$H$4="Mixed-use Building",AD1307,Data!AB1304)))</f>
        <v>0</v>
      </c>
      <c r="L1303">
        <f>IF(Transport!$H$4="Multi-unit Residential",Data!L1304,IF(Transport!$H$4="Education",Data!AT1304,IF(Transport!$H$4="Mixed-use Building",AE1307,Data!AC1304)))</f>
        <v>0</v>
      </c>
      <c r="M1303">
        <f>IF(Transport!$H$4="Multi-unit Residential",Data!M1304,IF(Transport!$H$4="Education",Data!AU1304,IF(Transport!$H$4="Mixed-use Building",AF1307,Data!AD1304)))</f>
        <v>0.02</v>
      </c>
      <c r="N1303">
        <f>IF(Transport!$H$4="Multi-unit Residential",Data!N1304,IF(Transport!$H$4="Education",Data!AV1304,IF(Transport!$H$4="Mixed-use Building",AG1307,Data!AE1304)))</f>
        <v>4.2154148362060697</v>
      </c>
      <c r="O1303">
        <f>IF(Transport!$H$4="Multi-unit Residential",Data!O1304,IF(Transport!$H$4="Education",Data!AW1304,IF(Transport!$H$4="Mixed-use Building",AH1307,Data!AF1304)))</f>
        <v>175.71806409999999</v>
      </c>
      <c r="P1303">
        <f>IF(Transport!$H$4="Multi-unit Residential",Data!P1304,IF(Transport!$H$4="Education",Data!AX1304,IF(Transport!$H$4="Mixed-use Building",AI1307,Data!AG1304)))</f>
        <v>-40.367927399999999</v>
      </c>
    </row>
    <row r="1304" spans="1:16" x14ac:dyDescent="0.55000000000000004">
      <c r="A1304">
        <f>IF(Transport!$H$4="Multi-unit Residential",Data!A1305,IF(Transport!$H$4="Education",Data!AI1305,IF(Transport!$H$4="Mixed-use Building",T1308,Data!R1305)))</f>
        <v>232700</v>
      </c>
      <c r="B1304" t="str">
        <f>IF(Transport!$H$4="Multi-unit Residential",Data!B1305,IF(Transport!$H$4="Education",Data!AJ1305,IF(Transport!$H$4="Mixed-use Building",U1308,Data!S1305)))</f>
        <v>Poutoa</v>
      </c>
      <c r="C1304" t="str">
        <f>IF(Transport!$H$4="Multi-unit Residential",Data!C1305,IF(Transport!$H$4="Education",Data!AK1305,IF(Transport!$H$4="Mixed-use Building",V1308,Data!T1305)))</f>
        <v>New Zealand</v>
      </c>
      <c r="D1304">
        <f>IF(Transport!$H$4="Multi-unit Residential",Data!D1305,IF(Transport!$H$4="Education",Data!AL1305,IF(Transport!$H$4="Mixed-use Building",W1308,Data!U1305)))</f>
        <v>0</v>
      </c>
      <c r="E1304">
        <f>IF(Transport!$H$4="Multi-unit Residential",Data!E1305,IF(Transport!$H$4="Education",Data!AM1305,IF(Transport!$H$4="Mixed-use Building",X1308,Data!V1305)))</f>
        <v>0</v>
      </c>
      <c r="F1304">
        <f>IF(Transport!$H$4="Multi-unit Residential",Data!F1305,IF(Transport!$H$4="Education",Data!AN1305,IF(Transport!$H$4="Mixed-use Building",Y1308,Data!W1305)))</f>
        <v>0</v>
      </c>
      <c r="G1304">
        <f>IF(Transport!$H$4="Multi-unit Residential",Data!G1305,IF(Transport!$H$4="Education",Data!AO1305,IF(Transport!$H$4="Mixed-use Building",Z1308,Data!X1305)))</f>
        <v>0</v>
      </c>
      <c r="H1304">
        <f>IF(Transport!$H$4="Multi-unit Residential",Data!H1305,IF(Transport!$H$4="Education",Data!AP1305,IF(Transport!$H$4="Mixed-use Building",AA1308,Data!Y1305)))</f>
        <v>0.93</v>
      </c>
      <c r="I1304">
        <f>IF(Transport!$H$4="Multi-unit Residential",Data!I1305,IF(Transport!$H$4="Education",Data!AQ1305,IF(Transport!$H$4="Mixed-use Building",AB1308,Data!Z1305)))</f>
        <v>0</v>
      </c>
      <c r="J1304">
        <f>IF(Transport!$H$4="Multi-unit Residential",Data!J1305,IF(Transport!$H$4="Education",Data!AR1305,IF(Transport!$H$4="Mixed-use Building",AC1308,Data!AA1305)))</f>
        <v>0</v>
      </c>
      <c r="K1304">
        <f>IF(Transport!$H$4="Multi-unit Residential",Data!K1305,IF(Transport!$H$4="Education",Data!AS1305,IF(Transport!$H$4="Mixed-use Building",AD1308,Data!AB1305)))</f>
        <v>0</v>
      </c>
      <c r="L1304">
        <f>IF(Transport!$H$4="Multi-unit Residential",Data!L1305,IF(Transport!$H$4="Education",Data!AT1305,IF(Transport!$H$4="Mixed-use Building",AE1308,Data!AC1305)))</f>
        <v>7.0000000000000007E-2</v>
      </c>
      <c r="M1304">
        <f>IF(Transport!$H$4="Multi-unit Residential",Data!M1305,IF(Transport!$H$4="Education",Data!AU1305,IF(Transport!$H$4="Mixed-use Building",AF1308,Data!AD1305)))</f>
        <v>0.02</v>
      </c>
      <c r="N1304">
        <f>IF(Transport!$H$4="Multi-unit Residential",Data!N1305,IF(Transport!$H$4="Education",Data!AV1305,IF(Transport!$H$4="Mixed-use Building",AG1308,Data!AE1305)))</f>
        <v>4.3256163361392304</v>
      </c>
      <c r="O1304">
        <f>IF(Transport!$H$4="Multi-unit Residential",Data!O1305,IF(Transport!$H$4="Education",Data!AW1305,IF(Transport!$H$4="Mixed-use Building",AH1308,Data!AF1305)))</f>
        <v>175.64544140000001</v>
      </c>
      <c r="P1304">
        <f>IF(Transport!$H$4="Multi-unit Residential",Data!P1305,IF(Transport!$H$4="Education",Data!AX1305,IF(Transport!$H$4="Mixed-use Building",AI1308,Data!AG1305)))</f>
        <v>-40.390038199999999</v>
      </c>
    </row>
    <row r="1305" spans="1:16" x14ac:dyDescent="0.55000000000000004">
      <c r="A1305">
        <f>IF(Transport!$H$4="Multi-unit Residential",Data!A1306,IF(Transport!$H$4="Education",Data!AI1306,IF(Transport!$H$4="Mixed-use Building",T1309,Data!R1306)))</f>
        <v>232800</v>
      </c>
      <c r="B1305" t="str">
        <f>IF(Transport!$H$4="Multi-unit Residential",Data!B1306,IF(Transport!$H$4="Education",Data!AJ1306,IF(Transport!$H$4="Mixed-use Building",U1309,Data!S1306)))</f>
        <v>Norsewood</v>
      </c>
      <c r="C1305" t="str">
        <f>IF(Transport!$H$4="Multi-unit Residential",Data!C1306,IF(Transport!$H$4="Education",Data!AK1306,IF(Transport!$H$4="Mixed-use Building",V1309,Data!T1306)))</f>
        <v>New Zealand</v>
      </c>
      <c r="D1305">
        <f>IF(Transport!$H$4="Multi-unit Residential",Data!D1306,IF(Transport!$H$4="Education",Data!AL1306,IF(Transport!$H$4="Mixed-use Building",W1309,Data!U1306)))</f>
        <v>0</v>
      </c>
      <c r="E1305">
        <f>IF(Transport!$H$4="Multi-unit Residential",Data!E1306,IF(Transport!$H$4="Education",Data!AM1306,IF(Transport!$H$4="Mixed-use Building",X1309,Data!V1306)))</f>
        <v>0</v>
      </c>
      <c r="F1305">
        <f>IF(Transport!$H$4="Multi-unit Residential",Data!F1306,IF(Transport!$H$4="Education",Data!AN1306,IF(Transport!$H$4="Mixed-use Building",Y1309,Data!W1306)))</f>
        <v>0</v>
      </c>
      <c r="G1305">
        <f>IF(Transport!$H$4="Multi-unit Residential",Data!G1306,IF(Transport!$H$4="Education",Data!AO1306,IF(Transport!$H$4="Mixed-use Building",Z1309,Data!X1306)))</f>
        <v>0</v>
      </c>
      <c r="H1305">
        <f>IF(Transport!$H$4="Multi-unit Residential",Data!H1306,IF(Transport!$H$4="Education",Data!AP1306,IF(Transport!$H$4="Mixed-use Building",AA1309,Data!Y1306)))</f>
        <v>0.92</v>
      </c>
      <c r="I1305">
        <f>IF(Transport!$H$4="Multi-unit Residential",Data!I1306,IF(Transport!$H$4="Education",Data!AQ1306,IF(Transport!$H$4="Mixed-use Building",AB1309,Data!Z1306)))</f>
        <v>0.04</v>
      </c>
      <c r="J1305">
        <f>IF(Transport!$H$4="Multi-unit Residential",Data!J1306,IF(Transport!$H$4="Education",Data!AR1306,IF(Transport!$H$4="Mixed-use Building",AC1309,Data!AA1306)))</f>
        <v>0</v>
      </c>
      <c r="K1305">
        <f>IF(Transport!$H$4="Multi-unit Residential",Data!K1306,IF(Transport!$H$4="Education",Data!AS1306,IF(Transport!$H$4="Mixed-use Building",AD1309,Data!AB1306)))</f>
        <v>0</v>
      </c>
      <c r="L1305">
        <f>IF(Transport!$H$4="Multi-unit Residential",Data!L1306,IF(Transport!$H$4="Education",Data!AT1306,IF(Transport!$H$4="Mixed-use Building",AE1309,Data!AC1306)))</f>
        <v>0.04</v>
      </c>
      <c r="M1305">
        <f>IF(Transport!$H$4="Multi-unit Residential",Data!M1306,IF(Transport!$H$4="Education",Data!AU1306,IF(Transport!$H$4="Mixed-use Building",AF1309,Data!AD1306)))</f>
        <v>0.02</v>
      </c>
      <c r="N1305">
        <f>IF(Transport!$H$4="Multi-unit Residential",Data!N1306,IF(Transport!$H$4="Education",Data!AV1306,IF(Transport!$H$4="Mixed-use Building",AG1309,Data!AE1306)))</f>
        <v>6.3222467041952397</v>
      </c>
      <c r="O1305">
        <f>IF(Transport!$H$4="Multi-unit Residential",Data!O1306,IF(Transport!$H$4="Education",Data!AW1306,IF(Transport!$H$4="Mixed-use Building",AH1309,Data!AF1306)))</f>
        <v>176.15105009999999</v>
      </c>
      <c r="P1305">
        <f>IF(Transport!$H$4="Multi-unit Residential",Data!P1306,IF(Transport!$H$4="Education",Data!AX1306,IF(Transport!$H$4="Mixed-use Building",AI1309,Data!AG1306)))</f>
        <v>-40.111382140000003</v>
      </c>
    </row>
    <row r="1306" spans="1:16" x14ac:dyDescent="0.55000000000000004">
      <c r="A1306">
        <f>IF(Transport!$H$4="Multi-unit Residential",Data!A1307,IF(Transport!$H$4="Education",Data!AI1307,IF(Transport!$H$4="Mixed-use Building",T1310,Data!R1307)))</f>
        <v>232900</v>
      </c>
      <c r="B1306" t="str">
        <f>IF(Transport!$H$4="Multi-unit Residential",Data!B1307,IF(Transport!$H$4="Education",Data!AJ1307,IF(Transport!$H$4="Mixed-use Building",U1310,Data!S1307)))</f>
        <v>Papatawa</v>
      </c>
      <c r="C1306" t="str">
        <f>IF(Transport!$H$4="Multi-unit Residential",Data!C1307,IF(Transport!$H$4="Education",Data!AK1307,IF(Transport!$H$4="Mixed-use Building",V1310,Data!T1307)))</f>
        <v>New Zealand</v>
      </c>
      <c r="D1306">
        <f>IF(Transport!$H$4="Multi-unit Residential",Data!D1307,IF(Transport!$H$4="Education",Data!AL1307,IF(Transport!$H$4="Mixed-use Building",W1310,Data!U1307)))</f>
        <v>0</v>
      </c>
      <c r="E1306">
        <f>IF(Transport!$H$4="Multi-unit Residential",Data!E1307,IF(Transport!$H$4="Education",Data!AM1307,IF(Transport!$H$4="Mixed-use Building",X1310,Data!V1307)))</f>
        <v>0</v>
      </c>
      <c r="F1306">
        <f>IF(Transport!$H$4="Multi-unit Residential",Data!F1307,IF(Transport!$H$4="Education",Data!AN1307,IF(Transport!$H$4="Mixed-use Building",Y1310,Data!W1307)))</f>
        <v>0</v>
      </c>
      <c r="G1306">
        <f>IF(Transport!$H$4="Multi-unit Residential",Data!G1307,IF(Transport!$H$4="Education",Data!AO1307,IF(Transport!$H$4="Mixed-use Building",Z1310,Data!X1307)))</f>
        <v>0</v>
      </c>
      <c r="H1306">
        <f>IF(Transport!$H$4="Multi-unit Residential",Data!H1307,IF(Transport!$H$4="Education",Data!AP1307,IF(Transport!$H$4="Mixed-use Building",AA1310,Data!Y1307)))</f>
        <v>0.91</v>
      </c>
      <c r="I1306">
        <f>IF(Transport!$H$4="Multi-unit Residential",Data!I1307,IF(Transport!$H$4="Education",Data!AQ1307,IF(Transport!$H$4="Mixed-use Building",AB1310,Data!Z1307)))</f>
        <v>0.09</v>
      </c>
      <c r="J1306">
        <f>IF(Transport!$H$4="Multi-unit Residential",Data!J1307,IF(Transport!$H$4="Education",Data!AR1307,IF(Transport!$H$4="Mixed-use Building",AC1310,Data!AA1307)))</f>
        <v>0</v>
      </c>
      <c r="K1306">
        <f>IF(Transport!$H$4="Multi-unit Residential",Data!K1307,IF(Transport!$H$4="Education",Data!AS1307,IF(Transport!$H$4="Mixed-use Building",AD1310,Data!AB1307)))</f>
        <v>0</v>
      </c>
      <c r="L1306">
        <f>IF(Transport!$H$4="Multi-unit Residential",Data!L1307,IF(Transport!$H$4="Education",Data!AT1307,IF(Transport!$H$4="Mixed-use Building",AE1310,Data!AC1307)))</f>
        <v>0</v>
      </c>
      <c r="M1306">
        <f>IF(Transport!$H$4="Multi-unit Residential",Data!M1307,IF(Transport!$H$4="Education",Data!AU1307,IF(Transport!$H$4="Mixed-use Building",AF1310,Data!AD1307)))</f>
        <v>0.02</v>
      </c>
      <c r="N1306">
        <f>IF(Transport!$H$4="Multi-unit Residential",Data!N1307,IF(Transport!$H$4="Education",Data!AV1307,IF(Transport!$H$4="Mixed-use Building",AG1310,Data!AE1307)))</f>
        <v>7.70757233479861</v>
      </c>
      <c r="O1306">
        <f>IF(Transport!$H$4="Multi-unit Residential",Data!O1307,IF(Transport!$H$4="Education",Data!AW1307,IF(Transport!$H$4="Mixed-use Building",AH1310,Data!AF1307)))</f>
        <v>175.9958666</v>
      </c>
      <c r="P1306">
        <f>IF(Transport!$H$4="Multi-unit Residential",Data!P1307,IF(Transport!$H$4="Education",Data!AX1307,IF(Transport!$H$4="Mixed-use Building",AI1310,Data!AG1307)))</f>
        <v>-40.220801799999997</v>
      </c>
    </row>
    <row r="1307" spans="1:16" x14ac:dyDescent="0.55000000000000004">
      <c r="A1307">
        <f>IF(Transport!$H$4="Multi-unit Residential",Data!A1308,IF(Transport!$H$4="Education",Data!AI1308,IF(Transport!$H$4="Mixed-use Building",T1311,Data!R1308)))</f>
        <v>233000</v>
      </c>
      <c r="B1307" t="str">
        <f>IF(Transport!$H$4="Multi-unit Residential",Data!B1308,IF(Transport!$H$4="Education",Data!AJ1308,IF(Transport!$H$4="Mixed-use Building",U1311,Data!S1308)))</f>
        <v>Mangatainoka</v>
      </c>
      <c r="C1307" t="str">
        <f>IF(Transport!$H$4="Multi-unit Residential",Data!C1308,IF(Transport!$H$4="Education",Data!AK1308,IF(Transport!$H$4="Mixed-use Building",V1311,Data!T1308)))</f>
        <v>New Zealand</v>
      </c>
      <c r="D1307">
        <f>IF(Transport!$H$4="Multi-unit Residential",Data!D1308,IF(Transport!$H$4="Education",Data!AL1308,IF(Transport!$H$4="Mixed-use Building",W1311,Data!U1308)))</f>
        <v>0</v>
      </c>
      <c r="E1307">
        <f>IF(Transport!$H$4="Multi-unit Residential",Data!E1308,IF(Transport!$H$4="Education",Data!AM1308,IF(Transport!$H$4="Mixed-use Building",X1311,Data!V1308)))</f>
        <v>0</v>
      </c>
      <c r="F1307">
        <f>IF(Transport!$H$4="Multi-unit Residential",Data!F1308,IF(Transport!$H$4="Education",Data!AN1308,IF(Transport!$H$4="Mixed-use Building",Y1311,Data!W1308)))</f>
        <v>0</v>
      </c>
      <c r="G1307">
        <f>IF(Transport!$H$4="Multi-unit Residential",Data!G1308,IF(Transport!$H$4="Education",Data!AO1308,IF(Transport!$H$4="Mixed-use Building",Z1311,Data!X1308)))</f>
        <v>0</v>
      </c>
      <c r="H1307">
        <f>IF(Transport!$H$4="Multi-unit Residential",Data!H1308,IF(Transport!$H$4="Education",Data!AP1308,IF(Transport!$H$4="Mixed-use Building",AA1311,Data!Y1308)))</f>
        <v>0.86</v>
      </c>
      <c r="I1307">
        <f>IF(Transport!$H$4="Multi-unit Residential",Data!I1308,IF(Transport!$H$4="Education",Data!AQ1308,IF(Transport!$H$4="Mixed-use Building",AB1311,Data!Z1308)))</f>
        <v>0</v>
      </c>
      <c r="J1307">
        <f>IF(Transport!$H$4="Multi-unit Residential",Data!J1308,IF(Transport!$H$4="Education",Data!AR1308,IF(Transport!$H$4="Mixed-use Building",AC1311,Data!AA1308)))</f>
        <v>0</v>
      </c>
      <c r="K1307">
        <f>IF(Transport!$H$4="Multi-unit Residential",Data!K1308,IF(Transport!$H$4="Education",Data!AS1308,IF(Transport!$H$4="Mixed-use Building",AD1311,Data!AB1308)))</f>
        <v>0</v>
      </c>
      <c r="L1307">
        <f>IF(Transport!$H$4="Multi-unit Residential",Data!L1308,IF(Transport!$H$4="Education",Data!AT1308,IF(Transport!$H$4="Mixed-use Building",AE1311,Data!AC1308)))</f>
        <v>0.14000000000000001</v>
      </c>
      <c r="M1307">
        <f>IF(Transport!$H$4="Multi-unit Residential",Data!M1308,IF(Transport!$H$4="Education",Data!AU1308,IF(Transport!$H$4="Mixed-use Building",AF1311,Data!AD1308)))</f>
        <v>0.02</v>
      </c>
      <c r="N1307">
        <f>IF(Transport!$H$4="Multi-unit Residential",Data!N1308,IF(Transport!$H$4="Education",Data!AV1308,IF(Transport!$H$4="Mixed-use Building",AG1311,Data!AE1308)))</f>
        <v>4.9539112307898296</v>
      </c>
      <c r="O1307">
        <f>IF(Transport!$H$4="Multi-unit Residential",Data!O1308,IF(Transport!$H$4="Education",Data!AW1308,IF(Transport!$H$4="Mixed-use Building",AH1311,Data!AF1308)))</f>
        <v>175.82503650000001</v>
      </c>
      <c r="P1307">
        <f>IF(Transport!$H$4="Multi-unit Residential",Data!P1308,IF(Transport!$H$4="Education",Data!AX1308,IF(Transport!$H$4="Mixed-use Building",AI1311,Data!AG1308)))</f>
        <v>-40.397639650000002</v>
      </c>
    </row>
    <row r="1308" spans="1:16" x14ac:dyDescent="0.55000000000000004">
      <c r="A1308">
        <f>IF(Transport!$H$4="Multi-unit Residential",Data!A1309,IF(Transport!$H$4="Education",Data!AI1309,IF(Transport!$H$4="Mixed-use Building",T1312,Data!R1309)))</f>
        <v>233100</v>
      </c>
      <c r="B1308" t="str">
        <f>IF(Transport!$H$4="Multi-unit Residential",Data!B1309,IF(Transport!$H$4="Education",Data!AJ1309,IF(Transport!$H$4="Mixed-use Building",U1312,Data!S1309)))</f>
        <v>Woodville</v>
      </c>
      <c r="C1308" t="str">
        <f>IF(Transport!$H$4="Multi-unit Residential",Data!C1309,IF(Transport!$H$4="Education",Data!AK1309,IF(Transport!$H$4="Mixed-use Building",V1312,Data!T1309)))</f>
        <v>New Zealand</v>
      </c>
      <c r="D1308">
        <f>IF(Transport!$H$4="Multi-unit Residential",Data!D1309,IF(Transport!$H$4="Education",Data!AL1309,IF(Transport!$H$4="Mixed-use Building",W1312,Data!U1309)))</f>
        <v>0</v>
      </c>
      <c r="E1308">
        <f>IF(Transport!$H$4="Multi-unit Residential",Data!E1309,IF(Transport!$H$4="Education",Data!AM1309,IF(Transport!$H$4="Mixed-use Building",X1312,Data!V1309)))</f>
        <v>0</v>
      </c>
      <c r="F1308">
        <f>IF(Transport!$H$4="Multi-unit Residential",Data!F1309,IF(Transport!$H$4="Education",Data!AN1309,IF(Transport!$H$4="Mixed-use Building",Y1312,Data!W1309)))</f>
        <v>0</v>
      </c>
      <c r="G1308">
        <f>IF(Transport!$H$4="Multi-unit Residential",Data!G1309,IF(Transport!$H$4="Education",Data!AO1309,IF(Transport!$H$4="Mixed-use Building",Z1312,Data!X1309)))</f>
        <v>0</v>
      </c>
      <c r="H1308">
        <f>IF(Transport!$H$4="Multi-unit Residential",Data!H1309,IF(Transport!$H$4="Education",Data!AP1309,IF(Transport!$H$4="Mixed-use Building",AA1312,Data!Y1309)))</f>
        <v>0.74</v>
      </c>
      <c r="I1308">
        <f>IF(Transport!$H$4="Multi-unit Residential",Data!I1309,IF(Transport!$H$4="Education",Data!AQ1309,IF(Transport!$H$4="Mixed-use Building",AB1312,Data!Z1309)))</f>
        <v>0</v>
      </c>
      <c r="J1308">
        <f>IF(Transport!$H$4="Multi-unit Residential",Data!J1309,IF(Transport!$H$4="Education",Data!AR1309,IF(Transport!$H$4="Mixed-use Building",AC1312,Data!AA1309)))</f>
        <v>0</v>
      </c>
      <c r="K1308">
        <f>IF(Transport!$H$4="Multi-unit Residential",Data!K1309,IF(Transport!$H$4="Education",Data!AS1309,IF(Transport!$H$4="Mixed-use Building",AD1312,Data!AB1309)))</f>
        <v>0</v>
      </c>
      <c r="L1308">
        <f>IF(Transport!$H$4="Multi-unit Residential",Data!L1309,IF(Transport!$H$4="Education",Data!AT1309,IF(Transport!$H$4="Mixed-use Building",AE1312,Data!AC1309)))</f>
        <v>0.26</v>
      </c>
      <c r="M1308">
        <f>IF(Transport!$H$4="Multi-unit Residential",Data!M1309,IF(Transport!$H$4="Education",Data!AU1309,IF(Transport!$H$4="Mixed-use Building",AF1312,Data!AD1309)))</f>
        <v>0.02</v>
      </c>
      <c r="N1308">
        <f>IF(Transport!$H$4="Multi-unit Residential",Data!N1309,IF(Transport!$H$4="Education",Data!AV1309,IF(Transport!$H$4="Mixed-use Building",AG1312,Data!AE1309)))</f>
        <v>2.2333366961146601</v>
      </c>
      <c r="O1308">
        <f>IF(Transport!$H$4="Multi-unit Residential",Data!O1309,IF(Transport!$H$4="Education",Data!AW1309,IF(Transport!$H$4="Mixed-use Building",AH1312,Data!AF1309)))</f>
        <v>175.86635219999999</v>
      </c>
      <c r="P1308">
        <f>IF(Transport!$H$4="Multi-unit Residential",Data!P1309,IF(Transport!$H$4="Education",Data!AX1309,IF(Transport!$H$4="Mixed-use Building",AI1312,Data!AG1309)))</f>
        <v>-40.336738310000001</v>
      </c>
    </row>
    <row r="1309" spans="1:16" x14ac:dyDescent="0.55000000000000004">
      <c r="A1309">
        <f>IF(Transport!$H$4="Multi-unit Residential",Data!A1310,IF(Transport!$H$4="Education",Data!AI1310,IF(Transport!$H$4="Mixed-use Building",T1313,Data!R1310)))</f>
        <v>233200</v>
      </c>
      <c r="B1309" t="str">
        <f>IF(Transport!$H$4="Multi-unit Residential",Data!B1310,IF(Transport!$H$4="Education",Data!AJ1310,IF(Transport!$H$4="Mixed-use Building",U1313,Data!S1310)))</f>
        <v>Dannevirke West</v>
      </c>
      <c r="C1309" t="str">
        <f>IF(Transport!$H$4="Multi-unit Residential",Data!C1310,IF(Transport!$H$4="Education",Data!AK1310,IF(Transport!$H$4="Mixed-use Building",V1313,Data!T1310)))</f>
        <v>New Zealand</v>
      </c>
      <c r="D1309">
        <f>IF(Transport!$H$4="Multi-unit Residential",Data!D1310,IF(Transport!$H$4="Education",Data!AL1310,IF(Transport!$H$4="Mixed-use Building",W1313,Data!U1310)))</f>
        <v>0</v>
      </c>
      <c r="E1309">
        <f>IF(Transport!$H$4="Multi-unit Residential",Data!E1310,IF(Transport!$H$4="Education",Data!AM1310,IF(Transport!$H$4="Mixed-use Building",X1313,Data!V1310)))</f>
        <v>0</v>
      </c>
      <c r="F1309">
        <f>IF(Transport!$H$4="Multi-unit Residential",Data!F1310,IF(Transport!$H$4="Education",Data!AN1310,IF(Transport!$H$4="Mixed-use Building",Y1313,Data!W1310)))</f>
        <v>0</v>
      </c>
      <c r="G1309">
        <f>IF(Transport!$H$4="Multi-unit Residential",Data!G1310,IF(Transport!$H$4="Education",Data!AO1310,IF(Transport!$H$4="Mixed-use Building",Z1313,Data!X1310)))</f>
        <v>0</v>
      </c>
      <c r="H1309">
        <f>IF(Transport!$H$4="Multi-unit Residential",Data!H1310,IF(Transport!$H$4="Education",Data!AP1310,IF(Transport!$H$4="Mixed-use Building",AA1313,Data!Y1310)))</f>
        <v>0.89999999999999902</v>
      </c>
      <c r="I1309">
        <f>IF(Transport!$H$4="Multi-unit Residential",Data!I1310,IF(Transport!$H$4="Education",Data!AQ1310,IF(Transport!$H$4="Mixed-use Building",AB1313,Data!Z1310)))</f>
        <v>0.05</v>
      </c>
      <c r="J1309">
        <f>IF(Transport!$H$4="Multi-unit Residential",Data!J1310,IF(Transport!$H$4="Education",Data!AR1310,IF(Transport!$H$4="Mixed-use Building",AC1313,Data!AA1310)))</f>
        <v>0</v>
      </c>
      <c r="K1309">
        <f>IF(Transport!$H$4="Multi-unit Residential",Data!K1310,IF(Transport!$H$4="Education",Data!AS1310,IF(Transport!$H$4="Mixed-use Building",AD1313,Data!AB1310)))</f>
        <v>0</v>
      </c>
      <c r="L1309">
        <f>IF(Transport!$H$4="Multi-unit Residential",Data!L1310,IF(Transport!$H$4="Education",Data!AT1310,IF(Transport!$H$4="Mixed-use Building",AE1313,Data!AC1310)))</f>
        <v>0.05</v>
      </c>
      <c r="M1309">
        <f>IF(Transport!$H$4="Multi-unit Residential",Data!M1310,IF(Transport!$H$4="Education",Data!AU1310,IF(Transport!$H$4="Mixed-use Building",AF1313,Data!AD1310)))</f>
        <v>0.02</v>
      </c>
      <c r="N1309">
        <f>IF(Transport!$H$4="Multi-unit Residential",Data!N1310,IF(Transport!$H$4="Education",Data!AV1310,IF(Transport!$H$4="Mixed-use Building",AG1313,Data!AE1310)))</f>
        <v>4.6401856664103702</v>
      </c>
      <c r="O1309">
        <f>IF(Transport!$H$4="Multi-unit Residential",Data!O1310,IF(Transport!$H$4="Education",Data!AW1310,IF(Transport!$H$4="Mixed-use Building",AH1313,Data!AF1310)))</f>
        <v>176.10242339999999</v>
      </c>
      <c r="P1309">
        <f>IF(Transport!$H$4="Multi-unit Residential",Data!P1310,IF(Transport!$H$4="Education",Data!AX1310,IF(Transport!$H$4="Mixed-use Building",AI1313,Data!AG1310)))</f>
        <v>-40.197106779999999</v>
      </c>
    </row>
    <row r="1310" spans="1:16" x14ac:dyDescent="0.55000000000000004">
      <c r="A1310">
        <f>IF(Transport!$H$4="Multi-unit Residential",Data!A1311,IF(Transport!$H$4="Education",Data!AI1311,IF(Transport!$H$4="Mixed-use Building",T1314,Data!R1311)))</f>
        <v>233300</v>
      </c>
      <c r="B1310" t="str">
        <f>IF(Transport!$H$4="Multi-unit Residential",Data!B1311,IF(Transport!$H$4="Education",Data!AJ1311,IF(Transport!$H$4="Mixed-use Building",U1314,Data!S1311)))</f>
        <v>Dannevirke East</v>
      </c>
      <c r="C1310" t="str">
        <f>IF(Transport!$H$4="Multi-unit Residential",Data!C1311,IF(Transport!$H$4="Education",Data!AK1311,IF(Transport!$H$4="Mixed-use Building",V1314,Data!T1311)))</f>
        <v>New Zealand</v>
      </c>
      <c r="D1310">
        <f>IF(Transport!$H$4="Multi-unit Residential",Data!D1311,IF(Transport!$H$4="Education",Data!AL1311,IF(Transport!$H$4="Mixed-use Building",W1314,Data!U1311)))</f>
        <v>0</v>
      </c>
      <c r="E1310">
        <f>IF(Transport!$H$4="Multi-unit Residential",Data!E1311,IF(Transport!$H$4="Education",Data!AM1311,IF(Transport!$H$4="Mixed-use Building",X1314,Data!V1311)))</f>
        <v>0</v>
      </c>
      <c r="F1310">
        <f>IF(Transport!$H$4="Multi-unit Residential",Data!F1311,IF(Transport!$H$4="Education",Data!AN1311,IF(Transport!$H$4="Mixed-use Building",Y1314,Data!W1311)))</f>
        <v>0</v>
      </c>
      <c r="G1310">
        <f>IF(Transport!$H$4="Multi-unit Residential",Data!G1311,IF(Transport!$H$4="Education",Data!AO1311,IF(Transport!$H$4="Mixed-use Building",Z1314,Data!X1311)))</f>
        <v>0</v>
      </c>
      <c r="H1310">
        <f>IF(Transport!$H$4="Multi-unit Residential",Data!H1311,IF(Transport!$H$4="Education",Data!AP1311,IF(Transport!$H$4="Mixed-use Building",AA1314,Data!Y1311)))</f>
        <v>0.87</v>
      </c>
      <c r="I1310">
        <f>IF(Transport!$H$4="Multi-unit Residential",Data!I1311,IF(Transport!$H$4="Education",Data!AQ1311,IF(Transport!$H$4="Mixed-use Building",AB1314,Data!Z1311)))</f>
        <v>0.02</v>
      </c>
      <c r="J1310">
        <f>IF(Transport!$H$4="Multi-unit Residential",Data!J1311,IF(Transport!$H$4="Education",Data!AR1311,IF(Transport!$H$4="Mixed-use Building",AC1314,Data!AA1311)))</f>
        <v>0</v>
      </c>
      <c r="K1310">
        <f>IF(Transport!$H$4="Multi-unit Residential",Data!K1311,IF(Transport!$H$4="Education",Data!AS1311,IF(Transport!$H$4="Mixed-use Building",AD1314,Data!AB1311)))</f>
        <v>0.01</v>
      </c>
      <c r="L1310">
        <f>IF(Transport!$H$4="Multi-unit Residential",Data!L1311,IF(Transport!$H$4="Education",Data!AT1311,IF(Transport!$H$4="Mixed-use Building",AE1314,Data!AC1311)))</f>
        <v>0.1</v>
      </c>
      <c r="M1310">
        <f>IF(Transport!$H$4="Multi-unit Residential",Data!M1311,IF(Transport!$H$4="Education",Data!AU1311,IF(Transport!$H$4="Mixed-use Building",AF1314,Data!AD1311)))</f>
        <v>0.02</v>
      </c>
      <c r="N1310">
        <f>IF(Transport!$H$4="Multi-unit Residential",Data!N1311,IF(Transport!$H$4="Education",Data!AV1311,IF(Transport!$H$4="Mixed-use Building",AG1314,Data!AE1311)))</f>
        <v>5.40691990386527</v>
      </c>
      <c r="O1310">
        <f>IF(Transport!$H$4="Multi-unit Residential",Data!O1311,IF(Transport!$H$4="Education",Data!AW1311,IF(Transport!$H$4="Mixed-use Building",AH1314,Data!AF1311)))</f>
        <v>176.1021355</v>
      </c>
      <c r="P1310">
        <f>IF(Transport!$H$4="Multi-unit Residential",Data!P1311,IF(Transport!$H$4="Education",Data!AX1311,IF(Transport!$H$4="Mixed-use Building",AI1314,Data!AG1311)))</f>
        <v>-40.210195519999999</v>
      </c>
    </row>
    <row r="1311" spans="1:16" x14ac:dyDescent="0.55000000000000004">
      <c r="A1311">
        <f>IF(Transport!$H$4="Multi-unit Residential",Data!A1312,IF(Transport!$H$4="Education",Data!AI1312,IF(Transport!$H$4="Mixed-use Building",T1315,Data!R1312)))</f>
        <v>233400</v>
      </c>
      <c r="B1311" t="str">
        <f>IF(Transport!$H$4="Multi-unit Residential",Data!B1312,IF(Transport!$H$4="Education",Data!AJ1312,IF(Transport!$H$4="Mixed-use Building",U1315,Data!S1312)))</f>
        <v>Waitahora</v>
      </c>
      <c r="C1311" t="str">
        <f>IF(Transport!$H$4="Multi-unit Residential",Data!C1312,IF(Transport!$H$4="Education",Data!AK1312,IF(Transport!$H$4="Mixed-use Building",V1315,Data!T1312)))</f>
        <v>New Zealand</v>
      </c>
      <c r="D1311">
        <f>IF(Transport!$H$4="Multi-unit Residential",Data!D1312,IF(Transport!$H$4="Education",Data!AL1312,IF(Transport!$H$4="Mixed-use Building",W1315,Data!U1312)))</f>
        <v>0</v>
      </c>
      <c r="E1311">
        <f>IF(Transport!$H$4="Multi-unit Residential",Data!E1312,IF(Transport!$H$4="Education",Data!AM1312,IF(Transport!$H$4="Mixed-use Building",X1315,Data!V1312)))</f>
        <v>0</v>
      </c>
      <c r="F1311">
        <f>IF(Transport!$H$4="Multi-unit Residential",Data!F1312,IF(Transport!$H$4="Education",Data!AN1312,IF(Transport!$H$4="Mixed-use Building",Y1315,Data!W1312)))</f>
        <v>0</v>
      </c>
      <c r="G1311">
        <f>IF(Transport!$H$4="Multi-unit Residential",Data!G1312,IF(Transport!$H$4="Education",Data!AO1312,IF(Transport!$H$4="Mixed-use Building",Z1315,Data!X1312)))</f>
        <v>0</v>
      </c>
      <c r="H1311">
        <f>IF(Transport!$H$4="Multi-unit Residential",Data!H1312,IF(Transport!$H$4="Education",Data!AP1312,IF(Transport!$H$4="Mixed-use Building",AA1315,Data!Y1312)))</f>
        <v>1</v>
      </c>
      <c r="I1311">
        <f>IF(Transport!$H$4="Multi-unit Residential",Data!I1312,IF(Transport!$H$4="Education",Data!AQ1312,IF(Transport!$H$4="Mixed-use Building",AB1315,Data!Z1312)))</f>
        <v>0</v>
      </c>
      <c r="J1311">
        <f>IF(Transport!$H$4="Multi-unit Residential",Data!J1312,IF(Transport!$H$4="Education",Data!AR1312,IF(Transport!$H$4="Mixed-use Building",AC1315,Data!AA1312)))</f>
        <v>0</v>
      </c>
      <c r="K1311">
        <f>IF(Transport!$H$4="Multi-unit Residential",Data!K1312,IF(Transport!$H$4="Education",Data!AS1312,IF(Transport!$H$4="Mixed-use Building",AD1315,Data!AB1312)))</f>
        <v>0</v>
      </c>
      <c r="L1311">
        <f>IF(Transport!$H$4="Multi-unit Residential",Data!L1312,IF(Transport!$H$4="Education",Data!AT1312,IF(Transport!$H$4="Mixed-use Building",AE1315,Data!AC1312)))</f>
        <v>0</v>
      </c>
      <c r="M1311">
        <f>IF(Transport!$H$4="Multi-unit Residential",Data!M1312,IF(Transport!$H$4="Education",Data!AU1312,IF(Transport!$H$4="Mixed-use Building",AF1315,Data!AD1312)))</f>
        <v>0.02</v>
      </c>
      <c r="N1311">
        <f>IF(Transport!$H$4="Multi-unit Residential",Data!N1312,IF(Transport!$H$4="Education",Data!AV1312,IF(Transport!$H$4="Mixed-use Building",AG1315,Data!AE1312)))</f>
        <v>4.60582934204401</v>
      </c>
      <c r="O1311">
        <f>IF(Transport!$H$4="Multi-unit Residential",Data!O1312,IF(Transport!$H$4="Education",Data!AW1312,IF(Transport!$H$4="Mixed-use Building",AH1315,Data!AF1312)))</f>
        <v>176.23535029999999</v>
      </c>
      <c r="P1311">
        <f>IF(Transport!$H$4="Multi-unit Residential",Data!P1312,IF(Transport!$H$4="Education",Data!AX1312,IF(Transport!$H$4="Mixed-use Building",AI1315,Data!AG1312)))</f>
        <v>-40.268756209999999</v>
      </c>
    </row>
    <row r="1312" spans="1:16" x14ac:dyDescent="0.55000000000000004">
      <c r="A1312">
        <f>IF(Transport!$H$4="Multi-unit Residential",Data!A1313,IF(Transport!$H$4="Education",Data!AI1313,IF(Transport!$H$4="Mixed-use Building",T1316,Data!R1313)))</f>
        <v>233500</v>
      </c>
      <c r="B1312" t="str">
        <f>IF(Transport!$H$4="Multi-unit Residential",Data!B1313,IF(Transport!$H$4="Education",Data!AJ1313,IF(Transport!$H$4="Mixed-use Building",U1316,Data!S1313)))</f>
        <v>Kaitawa</v>
      </c>
      <c r="C1312" t="str">
        <f>IF(Transport!$H$4="Multi-unit Residential",Data!C1313,IF(Transport!$H$4="Education",Data!AK1313,IF(Transport!$H$4="Mixed-use Building",V1316,Data!T1313)))</f>
        <v>New Zealand</v>
      </c>
      <c r="D1312">
        <f>IF(Transport!$H$4="Multi-unit Residential",Data!D1313,IF(Transport!$H$4="Education",Data!AL1313,IF(Transport!$H$4="Mixed-use Building",W1316,Data!U1313)))</f>
        <v>0</v>
      </c>
      <c r="E1312">
        <f>IF(Transport!$H$4="Multi-unit Residential",Data!E1313,IF(Transport!$H$4="Education",Data!AM1313,IF(Transport!$H$4="Mixed-use Building",X1316,Data!V1313)))</f>
        <v>0</v>
      </c>
      <c r="F1312">
        <f>IF(Transport!$H$4="Multi-unit Residential",Data!F1313,IF(Transport!$H$4="Education",Data!AN1313,IF(Transport!$H$4="Mixed-use Building",Y1316,Data!W1313)))</f>
        <v>0</v>
      </c>
      <c r="G1312">
        <f>IF(Transport!$H$4="Multi-unit Residential",Data!G1313,IF(Transport!$H$4="Education",Data!AO1313,IF(Transport!$H$4="Mixed-use Building",Z1316,Data!X1313)))</f>
        <v>0</v>
      </c>
      <c r="H1312">
        <f>IF(Transport!$H$4="Multi-unit Residential",Data!H1313,IF(Transport!$H$4="Education",Data!AP1313,IF(Transport!$H$4="Mixed-use Building",AA1316,Data!Y1313)))</f>
        <v>1</v>
      </c>
      <c r="I1312">
        <f>IF(Transport!$H$4="Multi-unit Residential",Data!I1313,IF(Transport!$H$4="Education",Data!AQ1313,IF(Transport!$H$4="Mixed-use Building",AB1316,Data!Z1313)))</f>
        <v>0</v>
      </c>
      <c r="J1312">
        <f>IF(Transport!$H$4="Multi-unit Residential",Data!J1313,IF(Transport!$H$4="Education",Data!AR1313,IF(Transport!$H$4="Mixed-use Building",AC1316,Data!AA1313)))</f>
        <v>0</v>
      </c>
      <c r="K1312">
        <f>IF(Transport!$H$4="Multi-unit Residential",Data!K1313,IF(Transport!$H$4="Education",Data!AS1313,IF(Transport!$H$4="Mixed-use Building",AD1316,Data!AB1313)))</f>
        <v>0</v>
      </c>
      <c r="L1312">
        <f>IF(Transport!$H$4="Multi-unit Residential",Data!L1313,IF(Transport!$H$4="Education",Data!AT1313,IF(Transport!$H$4="Mixed-use Building",AE1316,Data!AC1313)))</f>
        <v>0</v>
      </c>
      <c r="M1312">
        <f>IF(Transport!$H$4="Multi-unit Residential",Data!M1313,IF(Transport!$H$4="Education",Data!AU1313,IF(Transport!$H$4="Mixed-use Building",AF1316,Data!AD1313)))</f>
        <v>0.02</v>
      </c>
      <c r="N1312">
        <f>IF(Transport!$H$4="Multi-unit Residential",Data!N1313,IF(Transport!$H$4="Education",Data!AV1313,IF(Transport!$H$4="Mixed-use Building",AG1316,Data!AE1313)))</f>
        <v>4.4924967610176596</v>
      </c>
      <c r="O1312">
        <f>IF(Transport!$H$4="Multi-unit Residential",Data!O1313,IF(Transport!$H$4="Education",Data!AW1313,IF(Transport!$H$4="Mixed-use Building",AH1316,Data!AF1313)))</f>
        <v>175.97682509999899</v>
      </c>
      <c r="P1312">
        <f>IF(Transport!$H$4="Multi-unit Residential",Data!P1313,IF(Transport!$H$4="Education",Data!AX1313,IF(Transport!$H$4="Mixed-use Building",AI1316,Data!AG1313)))</f>
        <v>-40.472502239999997</v>
      </c>
    </row>
    <row r="1313" spans="1:16" x14ac:dyDescent="0.55000000000000004">
      <c r="A1313">
        <f>IF(Transport!$H$4="Multi-unit Residential",Data!A1314,IF(Transport!$H$4="Education",Data!AI1314,IF(Transport!$H$4="Mixed-use Building",T1317,Data!R1314)))</f>
        <v>233600</v>
      </c>
      <c r="B1313" t="str">
        <f>IF(Transport!$H$4="Multi-unit Residential",Data!B1314,IF(Transport!$H$4="Education",Data!AJ1314,IF(Transport!$H$4="Mixed-use Building",U1317,Data!S1314)))</f>
        <v>Pahiatua</v>
      </c>
      <c r="C1313" t="str">
        <f>IF(Transport!$H$4="Multi-unit Residential",Data!C1314,IF(Transport!$H$4="Education",Data!AK1314,IF(Transport!$H$4="Mixed-use Building",V1317,Data!T1314)))</f>
        <v>New Zealand</v>
      </c>
      <c r="D1313">
        <f>IF(Transport!$H$4="Multi-unit Residential",Data!D1314,IF(Transport!$H$4="Education",Data!AL1314,IF(Transport!$H$4="Mixed-use Building",W1317,Data!U1314)))</f>
        <v>0</v>
      </c>
      <c r="E1313">
        <f>IF(Transport!$H$4="Multi-unit Residential",Data!E1314,IF(Transport!$H$4="Education",Data!AM1314,IF(Transport!$H$4="Mixed-use Building",X1317,Data!V1314)))</f>
        <v>0</v>
      </c>
      <c r="F1313">
        <f>IF(Transport!$H$4="Multi-unit Residential",Data!F1314,IF(Transport!$H$4="Education",Data!AN1314,IF(Transport!$H$4="Mixed-use Building",Y1317,Data!W1314)))</f>
        <v>0</v>
      </c>
      <c r="G1313">
        <f>IF(Transport!$H$4="Multi-unit Residential",Data!G1314,IF(Transport!$H$4="Education",Data!AO1314,IF(Transport!$H$4="Mixed-use Building",Z1317,Data!X1314)))</f>
        <v>0</v>
      </c>
      <c r="H1313">
        <f>IF(Transport!$H$4="Multi-unit Residential",Data!H1314,IF(Transport!$H$4="Education",Data!AP1314,IF(Transport!$H$4="Mixed-use Building",AA1317,Data!Y1314)))</f>
        <v>0.82</v>
      </c>
      <c r="I1313">
        <f>IF(Transport!$H$4="Multi-unit Residential",Data!I1314,IF(Transport!$H$4="Education",Data!AQ1314,IF(Transport!$H$4="Mixed-use Building",AB1317,Data!Z1314)))</f>
        <v>0.03</v>
      </c>
      <c r="J1313">
        <f>IF(Transport!$H$4="Multi-unit Residential",Data!J1314,IF(Transport!$H$4="Education",Data!AR1314,IF(Transport!$H$4="Mixed-use Building",AC1317,Data!AA1314)))</f>
        <v>0</v>
      </c>
      <c r="K1313">
        <f>IF(Transport!$H$4="Multi-unit Residential",Data!K1314,IF(Transport!$H$4="Education",Data!AS1314,IF(Transport!$H$4="Mixed-use Building",AD1317,Data!AB1314)))</f>
        <v>0.03</v>
      </c>
      <c r="L1313">
        <f>IF(Transport!$H$4="Multi-unit Residential",Data!L1314,IF(Transport!$H$4="Education",Data!AT1314,IF(Transport!$H$4="Mixed-use Building",AE1317,Data!AC1314)))</f>
        <v>0.12</v>
      </c>
      <c r="M1313">
        <f>IF(Transport!$H$4="Multi-unit Residential",Data!M1314,IF(Transport!$H$4="Education",Data!AU1314,IF(Transport!$H$4="Mixed-use Building",AF1317,Data!AD1314)))</f>
        <v>0.02</v>
      </c>
      <c r="N1313">
        <f>IF(Transport!$H$4="Multi-unit Residential",Data!N1314,IF(Transport!$H$4="Education",Data!AV1314,IF(Transport!$H$4="Mixed-use Building",AG1317,Data!AE1314)))</f>
        <v>4.7336515826157699</v>
      </c>
      <c r="O1313">
        <f>IF(Transport!$H$4="Multi-unit Residential",Data!O1314,IF(Transport!$H$4="Education",Data!AW1314,IF(Transport!$H$4="Mixed-use Building",AH1317,Data!AF1314)))</f>
        <v>175.83721679999999</v>
      </c>
      <c r="P1313">
        <f>IF(Transport!$H$4="Multi-unit Residential",Data!P1314,IF(Transport!$H$4="Education",Data!AX1314,IF(Transport!$H$4="Mixed-use Building",AI1317,Data!AG1314)))</f>
        <v>-40.454659309999997</v>
      </c>
    </row>
    <row r="1314" spans="1:16" x14ac:dyDescent="0.55000000000000004">
      <c r="A1314">
        <f>IF(Transport!$H$4="Multi-unit Residential",Data!A1315,IF(Transport!$H$4="Education",Data!AI1315,IF(Transport!$H$4="Mixed-use Building",T1318,Data!R1315)))</f>
        <v>233700</v>
      </c>
      <c r="B1314" t="str">
        <f>IF(Transport!$H$4="Multi-unit Residential",Data!B1315,IF(Transport!$H$4="Education",Data!AJ1315,IF(Transport!$H$4="Mixed-use Building",U1318,Data!S1315)))</f>
        <v>Nireaha-Eketahuna</v>
      </c>
      <c r="C1314" t="str">
        <f>IF(Transport!$H$4="Multi-unit Residential",Data!C1315,IF(Transport!$H$4="Education",Data!AK1315,IF(Transport!$H$4="Mixed-use Building",V1318,Data!T1315)))</f>
        <v>New Zealand</v>
      </c>
      <c r="D1314">
        <f>IF(Transport!$H$4="Multi-unit Residential",Data!D1315,IF(Transport!$H$4="Education",Data!AL1315,IF(Transport!$H$4="Mixed-use Building",W1318,Data!U1315)))</f>
        <v>0</v>
      </c>
      <c r="E1314">
        <f>IF(Transport!$H$4="Multi-unit Residential",Data!E1315,IF(Transport!$H$4="Education",Data!AM1315,IF(Transport!$H$4="Mixed-use Building",X1318,Data!V1315)))</f>
        <v>0</v>
      </c>
      <c r="F1314">
        <f>IF(Transport!$H$4="Multi-unit Residential",Data!F1315,IF(Transport!$H$4="Education",Data!AN1315,IF(Transport!$H$4="Mixed-use Building",Y1318,Data!W1315)))</f>
        <v>0</v>
      </c>
      <c r="G1314">
        <f>IF(Transport!$H$4="Multi-unit Residential",Data!G1315,IF(Transport!$H$4="Education",Data!AO1315,IF(Transport!$H$4="Mixed-use Building",Z1318,Data!X1315)))</f>
        <v>0</v>
      </c>
      <c r="H1314">
        <f>IF(Transport!$H$4="Multi-unit Residential",Data!H1315,IF(Transport!$H$4="Education",Data!AP1315,IF(Transport!$H$4="Mixed-use Building",AA1318,Data!Y1315)))</f>
        <v>0.86</v>
      </c>
      <c r="I1314">
        <f>IF(Transport!$H$4="Multi-unit Residential",Data!I1315,IF(Transport!$H$4="Education",Data!AQ1315,IF(Transport!$H$4="Mixed-use Building",AB1318,Data!Z1315)))</f>
        <v>7.0000000000000007E-2</v>
      </c>
      <c r="J1314">
        <f>IF(Transport!$H$4="Multi-unit Residential",Data!J1315,IF(Transport!$H$4="Education",Data!AR1315,IF(Transport!$H$4="Mixed-use Building",AC1318,Data!AA1315)))</f>
        <v>0</v>
      </c>
      <c r="K1314">
        <f>IF(Transport!$H$4="Multi-unit Residential",Data!K1315,IF(Transport!$H$4="Education",Data!AS1315,IF(Transport!$H$4="Mixed-use Building",AD1318,Data!AB1315)))</f>
        <v>0</v>
      </c>
      <c r="L1314">
        <f>IF(Transport!$H$4="Multi-unit Residential",Data!L1315,IF(Transport!$H$4="Education",Data!AT1315,IF(Transport!$H$4="Mixed-use Building",AE1318,Data!AC1315)))</f>
        <v>7.0000000000000007E-2</v>
      </c>
      <c r="M1314">
        <f>IF(Transport!$H$4="Multi-unit Residential",Data!M1315,IF(Transport!$H$4="Education",Data!AU1315,IF(Transport!$H$4="Mixed-use Building",AF1318,Data!AD1315)))</f>
        <v>0.02</v>
      </c>
      <c r="N1314">
        <f>IF(Transport!$H$4="Multi-unit Residential",Data!N1315,IF(Transport!$H$4="Education",Data!AV1315,IF(Transport!$H$4="Mixed-use Building",AG1318,Data!AE1315)))</f>
        <v>2.8540289627587998</v>
      </c>
      <c r="O1314">
        <f>IF(Transport!$H$4="Multi-unit Residential",Data!O1315,IF(Transport!$H$4="Education",Data!AW1315,IF(Transport!$H$4="Mixed-use Building",AH1318,Data!AF1315)))</f>
        <v>175.79396459999899</v>
      </c>
      <c r="P1314">
        <f>IF(Transport!$H$4="Multi-unit Residential",Data!P1315,IF(Transport!$H$4="Education",Data!AX1315,IF(Transport!$H$4="Mixed-use Building",AI1318,Data!AG1315)))</f>
        <v>-40.653642689999998</v>
      </c>
    </row>
    <row r="1315" spans="1:16" x14ac:dyDescent="0.55000000000000004">
      <c r="A1315">
        <f>IF(Transport!$H$4="Multi-unit Residential",Data!A1316,IF(Transport!$H$4="Education",Data!AI1316,IF(Transport!$H$4="Mixed-use Building",T1319,Data!R1316)))</f>
        <v>233800</v>
      </c>
      <c r="B1315" t="str">
        <f>IF(Transport!$H$4="Multi-unit Residential",Data!B1316,IF(Transport!$H$4="Education",Data!AJ1316,IF(Transport!$H$4="Mixed-use Building",U1319,Data!S1316)))</f>
        <v>Owhanga</v>
      </c>
      <c r="C1315" t="str">
        <f>IF(Transport!$H$4="Multi-unit Residential",Data!C1316,IF(Transport!$H$4="Education",Data!AK1316,IF(Transport!$H$4="Mixed-use Building",V1319,Data!T1316)))</f>
        <v>New Zealand</v>
      </c>
      <c r="D1315">
        <f>IF(Transport!$H$4="Multi-unit Residential",Data!D1316,IF(Transport!$H$4="Education",Data!AL1316,IF(Transport!$H$4="Mixed-use Building",W1319,Data!U1316)))</f>
        <v>0</v>
      </c>
      <c r="E1315">
        <f>IF(Transport!$H$4="Multi-unit Residential",Data!E1316,IF(Transport!$H$4="Education",Data!AM1316,IF(Transport!$H$4="Mixed-use Building",X1319,Data!V1316)))</f>
        <v>0</v>
      </c>
      <c r="F1315">
        <f>IF(Transport!$H$4="Multi-unit Residential",Data!F1316,IF(Transport!$H$4="Education",Data!AN1316,IF(Transport!$H$4="Mixed-use Building",Y1319,Data!W1316)))</f>
        <v>0</v>
      </c>
      <c r="G1315">
        <f>IF(Transport!$H$4="Multi-unit Residential",Data!G1316,IF(Transport!$H$4="Education",Data!AO1316,IF(Transport!$H$4="Mixed-use Building",Z1319,Data!X1316)))</f>
        <v>0</v>
      </c>
      <c r="H1315">
        <f>IF(Transport!$H$4="Multi-unit Residential",Data!H1316,IF(Transport!$H$4="Education",Data!AP1316,IF(Transport!$H$4="Mixed-use Building",AA1319,Data!Y1316)))</f>
        <v>0.9</v>
      </c>
      <c r="I1315">
        <f>IF(Transport!$H$4="Multi-unit Residential",Data!I1316,IF(Transport!$H$4="Education",Data!AQ1316,IF(Transport!$H$4="Mixed-use Building",AB1319,Data!Z1316)))</f>
        <v>0.1</v>
      </c>
      <c r="J1315">
        <f>IF(Transport!$H$4="Multi-unit Residential",Data!J1316,IF(Transport!$H$4="Education",Data!AR1316,IF(Transport!$H$4="Mixed-use Building",AC1319,Data!AA1316)))</f>
        <v>0</v>
      </c>
      <c r="K1315">
        <f>IF(Transport!$H$4="Multi-unit Residential",Data!K1316,IF(Transport!$H$4="Education",Data!AS1316,IF(Transport!$H$4="Mixed-use Building",AD1319,Data!AB1316)))</f>
        <v>0</v>
      </c>
      <c r="L1315">
        <f>IF(Transport!$H$4="Multi-unit Residential",Data!L1316,IF(Transport!$H$4="Education",Data!AT1316,IF(Transport!$H$4="Mixed-use Building",AE1319,Data!AC1316)))</f>
        <v>0</v>
      </c>
      <c r="M1315">
        <f>IF(Transport!$H$4="Multi-unit Residential",Data!M1316,IF(Transport!$H$4="Education",Data!AU1316,IF(Transport!$H$4="Mixed-use Building",AF1319,Data!AD1316)))</f>
        <v>0.02</v>
      </c>
      <c r="N1315">
        <f>IF(Transport!$H$4="Multi-unit Residential",Data!N1316,IF(Transport!$H$4="Education",Data!AV1316,IF(Transport!$H$4="Mixed-use Building",AG1319,Data!AE1316)))</f>
        <v>3.7458964027924599</v>
      </c>
      <c r="O1315">
        <f>IF(Transport!$H$4="Multi-unit Residential",Data!O1316,IF(Transport!$H$4="Education",Data!AW1316,IF(Transport!$H$4="Mixed-use Building",AH1319,Data!AF1316)))</f>
        <v>176.31039240000001</v>
      </c>
      <c r="P1315">
        <f>IF(Transport!$H$4="Multi-unit Residential",Data!P1316,IF(Transport!$H$4="Education",Data!AX1316,IF(Transport!$H$4="Mixed-use Building",AI1319,Data!AG1316)))</f>
        <v>-40.513213290000003</v>
      </c>
    </row>
    <row r="1316" spans="1:16" x14ac:dyDescent="0.55000000000000004">
      <c r="A1316">
        <f>IF(Transport!$H$4="Multi-unit Residential",Data!A1317,IF(Transport!$H$4="Education",Data!AI1317,IF(Transport!$H$4="Mixed-use Building",T1320,Data!R1317)))</f>
        <v>234000</v>
      </c>
      <c r="B1316" t="str">
        <f>IF(Transport!$H$4="Multi-unit Residential",Data!B1317,IF(Transport!$H$4="Education",Data!AJ1317,IF(Transport!$H$4="Mixed-use Building",U1320,Data!S1317)))</f>
        <v>Kere Kere</v>
      </c>
      <c r="C1316" t="str">
        <f>IF(Transport!$H$4="Multi-unit Residential",Data!C1317,IF(Transport!$H$4="Education",Data!AK1317,IF(Transport!$H$4="Mixed-use Building",V1320,Data!T1317)))</f>
        <v>New Zealand</v>
      </c>
      <c r="D1316">
        <f>IF(Transport!$H$4="Multi-unit Residential",Data!D1317,IF(Transport!$H$4="Education",Data!AL1317,IF(Transport!$H$4="Mixed-use Building",W1320,Data!U1317)))</f>
        <v>0</v>
      </c>
      <c r="E1316">
        <f>IF(Transport!$H$4="Multi-unit Residential",Data!E1317,IF(Transport!$H$4="Education",Data!AM1317,IF(Transport!$H$4="Mixed-use Building",X1320,Data!V1317)))</f>
        <v>0</v>
      </c>
      <c r="F1316">
        <f>IF(Transport!$H$4="Multi-unit Residential",Data!F1317,IF(Transport!$H$4="Education",Data!AN1317,IF(Transport!$H$4="Mixed-use Building",Y1320,Data!W1317)))</f>
        <v>0</v>
      </c>
      <c r="G1316">
        <f>IF(Transport!$H$4="Multi-unit Residential",Data!G1317,IF(Transport!$H$4="Education",Data!AO1317,IF(Transport!$H$4="Mixed-use Building",Z1320,Data!X1317)))</f>
        <v>0</v>
      </c>
      <c r="H1316">
        <f>IF(Transport!$H$4="Multi-unit Residential",Data!H1317,IF(Transport!$H$4="Education",Data!AP1317,IF(Transport!$H$4="Mixed-use Building",AA1320,Data!Y1317)))</f>
        <v>0.92</v>
      </c>
      <c r="I1316">
        <f>IF(Transport!$H$4="Multi-unit Residential",Data!I1317,IF(Transport!$H$4="Education",Data!AQ1317,IF(Transport!$H$4="Mixed-use Building",AB1320,Data!Z1317)))</f>
        <v>0</v>
      </c>
      <c r="J1316">
        <f>IF(Transport!$H$4="Multi-unit Residential",Data!J1317,IF(Transport!$H$4="Education",Data!AR1317,IF(Transport!$H$4="Mixed-use Building",AC1320,Data!AA1317)))</f>
        <v>0</v>
      </c>
      <c r="K1316">
        <f>IF(Transport!$H$4="Multi-unit Residential",Data!K1317,IF(Transport!$H$4="Education",Data!AS1317,IF(Transport!$H$4="Mixed-use Building",AD1320,Data!AB1317)))</f>
        <v>0</v>
      </c>
      <c r="L1316">
        <f>IF(Transport!$H$4="Multi-unit Residential",Data!L1317,IF(Transport!$H$4="Education",Data!AT1317,IF(Transport!$H$4="Mixed-use Building",AE1320,Data!AC1317)))</f>
        <v>0.08</v>
      </c>
      <c r="M1316">
        <f>IF(Transport!$H$4="Multi-unit Residential",Data!M1317,IF(Transport!$H$4="Education",Data!AU1317,IF(Transport!$H$4="Mixed-use Building",AF1320,Data!AD1317)))</f>
        <v>0.02</v>
      </c>
      <c r="N1316">
        <f>IF(Transport!$H$4="Multi-unit Residential",Data!N1317,IF(Transport!$H$4="Education",Data!AV1317,IF(Transport!$H$4="Mixed-use Building",AG1320,Data!AE1317)))</f>
        <v>3.1771014481687199</v>
      </c>
      <c r="O1316">
        <f>IF(Transport!$H$4="Multi-unit Residential",Data!O1317,IF(Transport!$H$4="Education",Data!AW1317,IF(Transport!$H$4="Mixed-use Building",AH1320,Data!AF1317)))</f>
        <v>175.30677659999901</v>
      </c>
      <c r="P1316">
        <f>IF(Transport!$H$4="Multi-unit Residential",Data!P1317,IF(Transport!$H$4="Education",Data!AX1317,IF(Transport!$H$4="Mixed-use Building",AI1320,Data!AG1317)))</f>
        <v>-40.475462210000003</v>
      </c>
    </row>
    <row r="1317" spans="1:16" x14ac:dyDescent="0.55000000000000004">
      <c r="A1317">
        <f>IF(Transport!$H$4="Multi-unit Residential",Data!A1318,IF(Transport!$H$4="Education",Data!AI1318,IF(Transport!$H$4="Mixed-use Building",T1321,Data!R1318)))</f>
        <v>234100</v>
      </c>
      <c r="B1317" t="str">
        <f>IF(Transport!$H$4="Multi-unit Residential",Data!B1318,IF(Transport!$H$4="Education",Data!AJ1318,IF(Transport!$H$4="Mixed-use Building",U1321,Data!S1318)))</f>
        <v>Foxton Beach</v>
      </c>
      <c r="C1317" t="str">
        <f>IF(Transport!$H$4="Multi-unit Residential",Data!C1318,IF(Transport!$H$4="Education",Data!AK1318,IF(Transport!$H$4="Mixed-use Building",V1321,Data!T1318)))</f>
        <v>New Zealand</v>
      </c>
      <c r="D1317">
        <f>IF(Transport!$H$4="Multi-unit Residential",Data!D1318,IF(Transport!$H$4="Education",Data!AL1318,IF(Transport!$H$4="Mixed-use Building",W1321,Data!U1318)))</f>
        <v>0</v>
      </c>
      <c r="E1317">
        <f>IF(Transport!$H$4="Multi-unit Residential",Data!E1318,IF(Transport!$H$4="Education",Data!AM1318,IF(Transport!$H$4="Mixed-use Building",X1321,Data!V1318)))</f>
        <v>0</v>
      </c>
      <c r="F1317">
        <f>IF(Transport!$H$4="Multi-unit Residential",Data!F1318,IF(Transport!$H$4="Education",Data!AN1318,IF(Transport!$H$4="Mixed-use Building",Y1321,Data!W1318)))</f>
        <v>0</v>
      </c>
      <c r="G1317">
        <f>IF(Transport!$H$4="Multi-unit Residential",Data!G1318,IF(Transport!$H$4="Education",Data!AO1318,IF(Transport!$H$4="Mixed-use Building",Z1321,Data!X1318)))</f>
        <v>0</v>
      </c>
      <c r="H1317">
        <f>IF(Transport!$H$4="Multi-unit Residential",Data!H1318,IF(Transport!$H$4="Education",Data!AP1318,IF(Transport!$H$4="Mixed-use Building",AA1321,Data!Y1318)))</f>
        <v>0.73</v>
      </c>
      <c r="I1317">
        <f>IF(Transport!$H$4="Multi-unit Residential",Data!I1318,IF(Transport!$H$4="Education",Data!AQ1318,IF(Transport!$H$4="Mixed-use Building",AB1321,Data!Z1318)))</f>
        <v>0.08</v>
      </c>
      <c r="J1317">
        <f>IF(Transport!$H$4="Multi-unit Residential",Data!J1318,IF(Transport!$H$4="Education",Data!AR1318,IF(Transport!$H$4="Mixed-use Building",AC1321,Data!AA1318)))</f>
        <v>0</v>
      </c>
      <c r="K1317">
        <f>IF(Transport!$H$4="Multi-unit Residential",Data!K1318,IF(Transport!$H$4="Education",Data!AS1318,IF(Transport!$H$4="Mixed-use Building",AD1321,Data!AB1318)))</f>
        <v>0</v>
      </c>
      <c r="L1317">
        <f>IF(Transport!$H$4="Multi-unit Residential",Data!L1318,IF(Transport!$H$4="Education",Data!AT1318,IF(Transport!$H$4="Mixed-use Building",AE1321,Data!AC1318)))</f>
        <v>0.19</v>
      </c>
      <c r="M1317">
        <f>IF(Transport!$H$4="Multi-unit Residential",Data!M1318,IF(Transport!$H$4="Education",Data!AU1318,IF(Transport!$H$4="Mixed-use Building",AF1321,Data!AD1318)))</f>
        <v>0.02</v>
      </c>
      <c r="N1317">
        <f>IF(Transport!$H$4="Multi-unit Residential",Data!N1318,IF(Transport!$H$4="Education",Data!AV1318,IF(Transport!$H$4="Mixed-use Building",AG1321,Data!AE1318)))</f>
        <v>1.46131375357672</v>
      </c>
      <c r="O1317">
        <f>IF(Transport!$H$4="Multi-unit Residential",Data!O1318,IF(Transport!$H$4="Education",Data!AW1318,IF(Transport!$H$4="Mixed-use Building",AH1321,Data!AF1318)))</f>
        <v>175.23078759999899</v>
      </c>
      <c r="P1317">
        <f>IF(Transport!$H$4="Multi-unit Residential",Data!P1318,IF(Transport!$H$4="Education",Data!AX1318,IF(Transport!$H$4="Mixed-use Building",AI1321,Data!AG1318)))</f>
        <v>-40.464036950000001</v>
      </c>
    </row>
    <row r="1318" spans="1:16" x14ac:dyDescent="0.55000000000000004">
      <c r="A1318">
        <f>IF(Transport!$H$4="Multi-unit Residential",Data!A1319,IF(Transport!$H$4="Education",Data!AI1319,IF(Transport!$H$4="Mixed-use Building",T1322,Data!R1319)))</f>
        <v>234200</v>
      </c>
      <c r="B1318" t="str">
        <f>IF(Transport!$H$4="Multi-unit Residential",Data!B1319,IF(Transport!$H$4="Education",Data!AJ1319,IF(Transport!$H$4="Mixed-use Building",U1322,Data!S1319)))</f>
        <v>Foxton North</v>
      </c>
      <c r="C1318" t="str">
        <f>IF(Transport!$H$4="Multi-unit Residential",Data!C1319,IF(Transport!$H$4="Education",Data!AK1319,IF(Transport!$H$4="Mixed-use Building",V1322,Data!T1319)))</f>
        <v>New Zealand</v>
      </c>
      <c r="D1318">
        <f>IF(Transport!$H$4="Multi-unit Residential",Data!D1319,IF(Transport!$H$4="Education",Data!AL1319,IF(Transport!$H$4="Mixed-use Building",W1322,Data!U1319)))</f>
        <v>0</v>
      </c>
      <c r="E1318">
        <f>IF(Transport!$H$4="Multi-unit Residential",Data!E1319,IF(Transport!$H$4="Education",Data!AM1319,IF(Transport!$H$4="Mixed-use Building",X1322,Data!V1319)))</f>
        <v>0</v>
      </c>
      <c r="F1318">
        <f>IF(Transport!$H$4="Multi-unit Residential",Data!F1319,IF(Transport!$H$4="Education",Data!AN1319,IF(Transport!$H$4="Mixed-use Building",Y1322,Data!W1319)))</f>
        <v>0</v>
      </c>
      <c r="G1318">
        <f>IF(Transport!$H$4="Multi-unit Residential",Data!G1319,IF(Transport!$H$4="Education",Data!AO1319,IF(Transport!$H$4="Mixed-use Building",Z1322,Data!X1319)))</f>
        <v>0</v>
      </c>
      <c r="H1318">
        <f>IF(Transport!$H$4="Multi-unit Residential",Data!H1319,IF(Transport!$H$4="Education",Data!AP1319,IF(Transport!$H$4="Mixed-use Building",AA1322,Data!Y1319)))</f>
        <v>0.89</v>
      </c>
      <c r="I1318">
        <f>IF(Transport!$H$4="Multi-unit Residential",Data!I1319,IF(Transport!$H$4="Education",Data!AQ1319,IF(Transport!$H$4="Mixed-use Building",AB1322,Data!Z1319)))</f>
        <v>0</v>
      </c>
      <c r="J1318">
        <f>IF(Transport!$H$4="Multi-unit Residential",Data!J1319,IF(Transport!$H$4="Education",Data!AR1319,IF(Transport!$H$4="Mixed-use Building",AC1322,Data!AA1319)))</f>
        <v>0</v>
      </c>
      <c r="K1318">
        <f>IF(Transport!$H$4="Multi-unit Residential",Data!K1319,IF(Transport!$H$4="Education",Data!AS1319,IF(Transport!$H$4="Mixed-use Building",AD1322,Data!AB1319)))</f>
        <v>0</v>
      </c>
      <c r="L1318">
        <f>IF(Transport!$H$4="Multi-unit Residential",Data!L1319,IF(Transport!$H$4="Education",Data!AT1319,IF(Transport!$H$4="Mixed-use Building",AE1322,Data!AC1319)))</f>
        <v>0.11</v>
      </c>
      <c r="M1318">
        <f>IF(Transport!$H$4="Multi-unit Residential",Data!M1319,IF(Transport!$H$4="Education",Data!AU1319,IF(Transport!$H$4="Mixed-use Building",AF1322,Data!AD1319)))</f>
        <v>0.02</v>
      </c>
      <c r="N1318">
        <f>IF(Transport!$H$4="Multi-unit Residential",Data!N1319,IF(Transport!$H$4="Education",Data!AV1319,IF(Transport!$H$4="Mixed-use Building",AG1322,Data!AE1319)))</f>
        <v>1.89487179636431</v>
      </c>
      <c r="O1318">
        <f>IF(Transport!$H$4="Multi-unit Residential",Data!O1319,IF(Transport!$H$4="Education",Data!AW1319,IF(Transport!$H$4="Mixed-use Building",AH1322,Data!AF1319)))</f>
        <v>175.2958189</v>
      </c>
      <c r="P1318">
        <f>IF(Transport!$H$4="Multi-unit Residential",Data!P1319,IF(Transport!$H$4="Education",Data!AX1319,IF(Transport!$H$4="Mixed-use Building",AI1322,Data!AG1319)))</f>
        <v>-40.466748129999999</v>
      </c>
    </row>
    <row r="1319" spans="1:16" x14ac:dyDescent="0.55000000000000004">
      <c r="A1319">
        <f>IF(Transport!$H$4="Multi-unit Residential",Data!A1320,IF(Transport!$H$4="Education",Data!AI1320,IF(Transport!$H$4="Mixed-use Building",T1323,Data!R1320)))</f>
        <v>234300</v>
      </c>
      <c r="B1319" t="str">
        <f>IF(Transport!$H$4="Multi-unit Residential",Data!B1320,IF(Transport!$H$4="Education",Data!AJ1320,IF(Transport!$H$4="Mixed-use Building",U1323,Data!S1320)))</f>
        <v>Foxton South</v>
      </c>
      <c r="C1319" t="str">
        <f>IF(Transport!$H$4="Multi-unit Residential",Data!C1320,IF(Transport!$H$4="Education",Data!AK1320,IF(Transport!$H$4="Mixed-use Building",V1323,Data!T1320)))</f>
        <v>New Zealand</v>
      </c>
      <c r="D1319">
        <f>IF(Transport!$H$4="Multi-unit Residential",Data!D1320,IF(Transport!$H$4="Education",Data!AL1320,IF(Transport!$H$4="Mixed-use Building",W1323,Data!U1320)))</f>
        <v>0</v>
      </c>
      <c r="E1319">
        <f>IF(Transport!$H$4="Multi-unit Residential",Data!E1320,IF(Transport!$H$4="Education",Data!AM1320,IF(Transport!$H$4="Mixed-use Building",X1323,Data!V1320)))</f>
        <v>0</v>
      </c>
      <c r="F1319">
        <f>IF(Transport!$H$4="Multi-unit Residential",Data!F1320,IF(Transport!$H$4="Education",Data!AN1320,IF(Transport!$H$4="Mixed-use Building",Y1323,Data!W1320)))</f>
        <v>0</v>
      </c>
      <c r="G1319">
        <f>IF(Transport!$H$4="Multi-unit Residential",Data!G1320,IF(Transport!$H$4="Education",Data!AO1320,IF(Transport!$H$4="Mixed-use Building",Z1323,Data!X1320)))</f>
        <v>0</v>
      </c>
      <c r="H1319">
        <f>IF(Transport!$H$4="Multi-unit Residential",Data!H1320,IF(Transport!$H$4="Education",Data!AP1320,IF(Transport!$H$4="Mixed-use Building",AA1323,Data!Y1320)))</f>
        <v>0.85</v>
      </c>
      <c r="I1319">
        <f>IF(Transport!$H$4="Multi-unit Residential",Data!I1320,IF(Transport!$H$4="Education",Data!AQ1320,IF(Transport!$H$4="Mixed-use Building",AB1323,Data!Z1320)))</f>
        <v>0.04</v>
      </c>
      <c r="J1319">
        <f>IF(Transport!$H$4="Multi-unit Residential",Data!J1320,IF(Transport!$H$4="Education",Data!AR1320,IF(Transport!$H$4="Mixed-use Building",AC1323,Data!AA1320)))</f>
        <v>0</v>
      </c>
      <c r="K1319">
        <f>IF(Transport!$H$4="Multi-unit Residential",Data!K1320,IF(Transport!$H$4="Education",Data!AS1320,IF(Transport!$H$4="Mixed-use Building",AD1323,Data!AB1320)))</f>
        <v>0.02</v>
      </c>
      <c r="L1319">
        <f>IF(Transport!$H$4="Multi-unit Residential",Data!L1320,IF(Transport!$H$4="Education",Data!AT1320,IF(Transport!$H$4="Mixed-use Building",AE1323,Data!AC1320)))</f>
        <v>0.09</v>
      </c>
      <c r="M1319">
        <f>IF(Transport!$H$4="Multi-unit Residential",Data!M1320,IF(Transport!$H$4="Education",Data!AU1320,IF(Transport!$H$4="Mixed-use Building",AF1323,Data!AD1320)))</f>
        <v>0.02</v>
      </c>
      <c r="N1319">
        <f>IF(Transport!$H$4="Multi-unit Residential",Data!N1320,IF(Transport!$H$4="Education",Data!AV1320,IF(Transport!$H$4="Mixed-use Building",AG1323,Data!AE1320)))</f>
        <v>3.5027384633779901</v>
      </c>
      <c r="O1319">
        <f>IF(Transport!$H$4="Multi-unit Residential",Data!O1320,IF(Transport!$H$4="Education",Data!AW1320,IF(Transport!$H$4="Mixed-use Building",AH1323,Data!AF1320)))</f>
        <v>175.3110499</v>
      </c>
      <c r="P1319">
        <f>IF(Transport!$H$4="Multi-unit Residential",Data!P1320,IF(Transport!$H$4="Education",Data!AX1320,IF(Transport!$H$4="Mixed-use Building",AI1323,Data!AG1320)))</f>
        <v>-40.484239010000003</v>
      </c>
    </row>
    <row r="1320" spans="1:16" x14ac:dyDescent="0.55000000000000004">
      <c r="A1320">
        <f>IF(Transport!$H$4="Multi-unit Residential",Data!A1321,IF(Transport!$H$4="Education",Data!AI1321,IF(Transport!$H$4="Mixed-use Building",T1324,Data!R1321)))</f>
        <v>234400</v>
      </c>
      <c r="B1320" t="str">
        <f>IF(Transport!$H$4="Multi-unit Residential",Data!B1321,IF(Transport!$H$4="Education",Data!AJ1321,IF(Transport!$H$4="Mixed-use Building",U1324,Data!S1321)))</f>
        <v>Waitarere</v>
      </c>
      <c r="C1320" t="str">
        <f>IF(Transport!$H$4="Multi-unit Residential",Data!C1321,IF(Transport!$H$4="Education",Data!AK1321,IF(Transport!$H$4="Mixed-use Building",V1324,Data!T1321)))</f>
        <v>New Zealand</v>
      </c>
      <c r="D1320">
        <f>IF(Transport!$H$4="Multi-unit Residential",Data!D1321,IF(Transport!$H$4="Education",Data!AL1321,IF(Transport!$H$4="Mixed-use Building",W1324,Data!U1321)))</f>
        <v>0</v>
      </c>
      <c r="E1320">
        <f>IF(Transport!$H$4="Multi-unit Residential",Data!E1321,IF(Transport!$H$4="Education",Data!AM1321,IF(Transport!$H$4="Mixed-use Building",X1324,Data!V1321)))</f>
        <v>0</v>
      </c>
      <c r="F1320">
        <f>IF(Transport!$H$4="Multi-unit Residential",Data!F1321,IF(Transport!$H$4="Education",Data!AN1321,IF(Transport!$H$4="Mixed-use Building",Y1324,Data!W1321)))</f>
        <v>0</v>
      </c>
      <c r="G1320">
        <f>IF(Transport!$H$4="Multi-unit Residential",Data!G1321,IF(Transport!$H$4="Education",Data!AO1321,IF(Transport!$H$4="Mixed-use Building",Z1324,Data!X1321)))</f>
        <v>0</v>
      </c>
      <c r="H1320">
        <f>IF(Transport!$H$4="Multi-unit Residential",Data!H1321,IF(Transport!$H$4="Education",Data!AP1321,IF(Transport!$H$4="Mixed-use Building",AA1324,Data!Y1321)))</f>
        <v>0.92</v>
      </c>
      <c r="I1320">
        <f>IF(Transport!$H$4="Multi-unit Residential",Data!I1321,IF(Transport!$H$4="Education",Data!AQ1321,IF(Transport!$H$4="Mixed-use Building",AB1324,Data!Z1321)))</f>
        <v>0</v>
      </c>
      <c r="J1320">
        <f>IF(Transport!$H$4="Multi-unit Residential",Data!J1321,IF(Transport!$H$4="Education",Data!AR1321,IF(Transport!$H$4="Mixed-use Building",AC1324,Data!AA1321)))</f>
        <v>0</v>
      </c>
      <c r="K1320">
        <f>IF(Transport!$H$4="Multi-unit Residential",Data!K1321,IF(Transport!$H$4="Education",Data!AS1321,IF(Transport!$H$4="Mixed-use Building",AD1324,Data!AB1321)))</f>
        <v>0</v>
      </c>
      <c r="L1320">
        <f>IF(Transport!$H$4="Multi-unit Residential",Data!L1321,IF(Transport!$H$4="Education",Data!AT1321,IF(Transport!$H$4="Mixed-use Building",AE1324,Data!AC1321)))</f>
        <v>0.08</v>
      </c>
      <c r="M1320">
        <f>IF(Transport!$H$4="Multi-unit Residential",Data!M1321,IF(Transport!$H$4="Education",Data!AU1321,IF(Transport!$H$4="Mixed-use Building",AF1324,Data!AD1321)))</f>
        <v>0.02</v>
      </c>
      <c r="N1320">
        <f>IF(Transport!$H$4="Multi-unit Residential",Data!N1321,IF(Transport!$H$4="Education",Data!AV1321,IF(Transport!$H$4="Mixed-use Building",AG1324,Data!AE1321)))</f>
        <v>4.1195220419176897</v>
      </c>
      <c r="O1320">
        <f>IF(Transport!$H$4="Multi-unit Residential",Data!O1321,IF(Transport!$H$4="Education",Data!AW1321,IF(Transport!$H$4="Mixed-use Building",AH1324,Data!AF1321)))</f>
        <v>175.2571002</v>
      </c>
      <c r="P1320">
        <f>IF(Transport!$H$4="Multi-unit Residential",Data!P1321,IF(Transport!$H$4="Education",Data!AX1321,IF(Transport!$H$4="Mixed-use Building",AI1324,Data!AG1321)))</f>
        <v>-40.573785409999999</v>
      </c>
    </row>
    <row r="1321" spans="1:16" x14ac:dyDescent="0.55000000000000004">
      <c r="A1321">
        <f>IF(Transport!$H$4="Multi-unit Residential",Data!A1322,IF(Transport!$H$4="Education",Data!AI1322,IF(Transport!$H$4="Mixed-use Building",T1325,Data!R1322)))</f>
        <v>234500</v>
      </c>
      <c r="B1321" t="str">
        <f>IF(Transport!$H$4="Multi-unit Residential",Data!B1322,IF(Transport!$H$4="Education",Data!AJ1322,IF(Transport!$H$4="Mixed-use Building",U1325,Data!S1322)))</f>
        <v>Waikawa (Horowhenua District)</v>
      </c>
      <c r="C1321" t="str">
        <f>IF(Transport!$H$4="Multi-unit Residential",Data!C1322,IF(Transport!$H$4="Education",Data!AK1322,IF(Transport!$H$4="Mixed-use Building",V1325,Data!T1322)))</f>
        <v>New Zealand</v>
      </c>
      <c r="D1321">
        <f>IF(Transport!$H$4="Multi-unit Residential",Data!D1322,IF(Transport!$H$4="Education",Data!AL1322,IF(Transport!$H$4="Mixed-use Building",W1325,Data!U1322)))</f>
        <v>0</v>
      </c>
      <c r="E1321">
        <f>IF(Transport!$H$4="Multi-unit Residential",Data!E1322,IF(Transport!$H$4="Education",Data!AM1322,IF(Transport!$H$4="Mixed-use Building",X1325,Data!V1322)))</f>
        <v>0</v>
      </c>
      <c r="F1321">
        <f>IF(Transport!$H$4="Multi-unit Residential",Data!F1322,IF(Transport!$H$4="Education",Data!AN1322,IF(Transport!$H$4="Mixed-use Building",Y1325,Data!W1322)))</f>
        <v>0</v>
      </c>
      <c r="G1321">
        <f>IF(Transport!$H$4="Multi-unit Residential",Data!G1322,IF(Transport!$H$4="Education",Data!AO1322,IF(Transport!$H$4="Mixed-use Building",Z1325,Data!X1322)))</f>
        <v>0</v>
      </c>
      <c r="H1321">
        <f>IF(Transport!$H$4="Multi-unit Residential",Data!H1322,IF(Transport!$H$4="Education",Data!AP1322,IF(Transport!$H$4="Mixed-use Building",AA1325,Data!Y1322)))</f>
        <v>1</v>
      </c>
      <c r="I1321">
        <f>IF(Transport!$H$4="Multi-unit Residential",Data!I1322,IF(Transport!$H$4="Education",Data!AQ1322,IF(Transport!$H$4="Mixed-use Building",AB1325,Data!Z1322)))</f>
        <v>0</v>
      </c>
      <c r="J1321">
        <f>IF(Transport!$H$4="Multi-unit Residential",Data!J1322,IF(Transport!$H$4="Education",Data!AR1322,IF(Transport!$H$4="Mixed-use Building",AC1325,Data!AA1322)))</f>
        <v>0</v>
      </c>
      <c r="K1321">
        <f>IF(Transport!$H$4="Multi-unit Residential",Data!K1322,IF(Transport!$H$4="Education",Data!AS1322,IF(Transport!$H$4="Mixed-use Building",AD1325,Data!AB1322)))</f>
        <v>0</v>
      </c>
      <c r="L1321">
        <f>IF(Transport!$H$4="Multi-unit Residential",Data!L1322,IF(Transport!$H$4="Education",Data!AT1322,IF(Transport!$H$4="Mixed-use Building",AE1325,Data!AC1322)))</f>
        <v>0</v>
      </c>
      <c r="M1321">
        <f>IF(Transport!$H$4="Multi-unit Residential",Data!M1322,IF(Transport!$H$4="Education",Data!AU1322,IF(Transport!$H$4="Mixed-use Building",AF1325,Data!AD1322)))</f>
        <v>0.02</v>
      </c>
      <c r="N1321" t="str">
        <f>IF(Transport!$H$4="Multi-unit Residential",Data!N1322,IF(Transport!$H$4="Education",Data!AV1322,IF(Transport!$H$4="Mixed-use Building",AG1325,Data!AE1322)))</f>
        <v>?</v>
      </c>
      <c r="O1321">
        <f>IF(Transport!$H$4="Multi-unit Residential",Data!O1322,IF(Transport!$H$4="Education",Data!AW1322,IF(Transport!$H$4="Mixed-use Building",AH1325,Data!AF1322)))</f>
        <v>175.1885437</v>
      </c>
      <c r="P1321">
        <f>IF(Transport!$H$4="Multi-unit Residential",Data!P1322,IF(Transport!$H$4="Education",Data!AX1322,IF(Transport!$H$4="Mixed-use Building",AI1325,Data!AG1322)))</f>
        <v>-40.65346254</v>
      </c>
    </row>
    <row r="1322" spans="1:16" x14ac:dyDescent="0.55000000000000004">
      <c r="A1322">
        <f>IF(Transport!$H$4="Multi-unit Residential",Data!A1323,IF(Transport!$H$4="Education",Data!AI1323,IF(Transport!$H$4="Mixed-use Building",T1326,Data!R1323)))</f>
        <v>234600</v>
      </c>
      <c r="B1322" t="str">
        <f>IF(Transport!$H$4="Multi-unit Residential",Data!B1323,IF(Transport!$H$4="Education",Data!AJ1323,IF(Transport!$H$4="Mixed-use Building",U1326,Data!S1323)))</f>
        <v>Miranui</v>
      </c>
      <c r="C1322" t="str">
        <f>IF(Transport!$H$4="Multi-unit Residential",Data!C1323,IF(Transport!$H$4="Education",Data!AK1323,IF(Transport!$H$4="Mixed-use Building",V1326,Data!T1323)))</f>
        <v>New Zealand</v>
      </c>
      <c r="D1322">
        <f>IF(Transport!$H$4="Multi-unit Residential",Data!D1323,IF(Transport!$H$4="Education",Data!AL1323,IF(Transport!$H$4="Mixed-use Building",W1326,Data!U1323)))</f>
        <v>0</v>
      </c>
      <c r="E1322">
        <f>IF(Transport!$H$4="Multi-unit Residential",Data!E1323,IF(Transport!$H$4="Education",Data!AM1323,IF(Transport!$H$4="Mixed-use Building",X1326,Data!V1323)))</f>
        <v>0</v>
      </c>
      <c r="F1322">
        <f>IF(Transport!$H$4="Multi-unit Residential",Data!F1323,IF(Transport!$H$4="Education",Data!AN1323,IF(Transport!$H$4="Mixed-use Building",Y1326,Data!W1323)))</f>
        <v>0</v>
      </c>
      <c r="G1322">
        <f>IF(Transport!$H$4="Multi-unit Residential",Data!G1323,IF(Transport!$H$4="Education",Data!AO1323,IF(Transport!$H$4="Mixed-use Building",Z1326,Data!X1323)))</f>
        <v>0</v>
      </c>
      <c r="H1322">
        <f>IF(Transport!$H$4="Multi-unit Residential",Data!H1323,IF(Transport!$H$4="Education",Data!AP1323,IF(Transport!$H$4="Mixed-use Building",AA1326,Data!Y1323)))</f>
        <v>0.87</v>
      </c>
      <c r="I1322">
        <f>IF(Transport!$H$4="Multi-unit Residential",Data!I1323,IF(Transport!$H$4="Education",Data!AQ1323,IF(Transport!$H$4="Mixed-use Building",AB1326,Data!Z1323)))</f>
        <v>0</v>
      </c>
      <c r="J1322">
        <f>IF(Transport!$H$4="Multi-unit Residential",Data!J1323,IF(Transport!$H$4="Education",Data!AR1323,IF(Transport!$H$4="Mixed-use Building",AC1326,Data!AA1323)))</f>
        <v>0</v>
      </c>
      <c r="K1322">
        <f>IF(Transport!$H$4="Multi-unit Residential",Data!K1323,IF(Transport!$H$4="Education",Data!AS1323,IF(Transport!$H$4="Mixed-use Building",AD1326,Data!AB1323)))</f>
        <v>0</v>
      </c>
      <c r="L1322">
        <f>IF(Transport!$H$4="Multi-unit Residential",Data!L1323,IF(Transport!$H$4="Education",Data!AT1323,IF(Transport!$H$4="Mixed-use Building",AE1326,Data!AC1323)))</f>
        <v>0.13</v>
      </c>
      <c r="M1322">
        <f>IF(Transport!$H$4="Multi-unit Residential",Data!M1323,IF(Transport!$H$4="Education",Data!AU1323,IF(Transport!$H$4="Mixed-use Building",AF1326,Data!AD1323)))</f>
        <v>0.02</v>
      </c>
      <c r="N1322">
        <f>IF(Transport!$H$4="Multi-unit Residential",Data!N1323,IF(Transport!$H$4="Education",Data!AV1323,IF(Transport!$H$4="Mixed-use Building",AG1326,Data!AE1323)))</f>
        <v>0.78334317106044005</v>
      </c>
      <c r="O1322">
        <f>IF(Transport!$H$4="Multi-unit Residential",Data!O1323,IF(Transport!$H$4="Education",Data!AW1323,IF(Transport!$H$4="Mixed-use Building",AH1326,Data!AF1323)))</f>
        <v>175.48175130000001</v>
      </c>
      <c r="P1322">
        <f>IF(Transport!$H$4="Multi-unit Residential",Data!P1323,IF(Transport!$H$4="Education",Data!AX1323,IF(Transport!$H$4="Mixed-use Building",AI1326,Data!AG1323)))</f>
        <v>-40.535378999999999</v>
      </c>
    </row>
    <row r="1323" spans="1:16" x14ac:dyDescent="0.55000000000000004">
      <c r="A1323">
        <f>IF(Transport!$H$4="Multi-unit Residential",Data!A1324,IF(Transport!$H$4="Education",Data!AI1324,IF(Transport!$H$4="Mixed-use Building",T1327,Data!R1324)))</f>
        <v>234700</v>
      </c>
      <c r="B1323" t="str">
        <f>IF(Transport!$H$4="Multi-unit Residential",Data!B1324,IF(Transport!$H$4="Education",Data!AJ1324,IF(Transport!$H$4="Mixed-use Building",U1327,Data!S1324)))</f>
        <v>Donnelly Park</v>
      </c>
      <c r="C1323" t="str">
        <f>IF(Transport!$H$4="Multi-unit Residential",Data!C1324,IF(Transport!$H$4="Education",Data!AK1324,IF(Transport!$H$4="Mixed-use Building",V1327,Data!T1324)))</f>
        <v>New Zealand</v>
      </c>
      <c r="D1323">
        <f>IF(Transport!$H$4="Multi-unit Residential",Data!D1324,IF(Transport!$H$4="Education",Data!AL1324,IF(Transport!$H$4="Mixed-use Building",W1327,Data!U1324)))</f>
        <v>0</v>
      </c>
      <c r="E1323">
        <f>IF(Transport!$H$4="Multi-unit Residential",Data!E1324,IF(Transport!$H$4="Education",Data!AM1324,IF(Transport!$H$4="Mixed-use Building",X1327,Data!V1324)))</f>
        <v>0</v>
      </c>
      <c r="F1323">
        <f>IF(Transport!$H$4="Multi-unit Residential",Data!F1324,IF(Transport!$H$4="Education",Data!AN1324,IF(Transport!$H$4="Mixed-use Building",Y1327,Data!W1324)))</f>
        <v>0</v>
      </c>
      <c r="G1323">
        <f>IF(Transport!$H$4="Multi-unit Residential",Data!G1324,IF(Transport!$H$4="Education",Data!AO1324,IF(Transport!$H$4="Mixed-use Building",Z1327,Data!X1324)))</f>
        <v>0</v>
      </c>
      <c r="H1323">
        <f>IF(Transport!$H$4="Multi-unit Residential",Data!H1324,IF(Transport!$H$4="Education",Data!AP1324,IF(Transport!$H$4="Mixed-use Building",AA1327,Data!Y1324)))</f>
        <v>1</v>
      </c>
      <c r="I1323">
        <f>IF(Transport!$H$4="Multi-unit Residential",Data!I1324,IF(Transport!$H$4="Education",Data!AQ1324,IF(Transport!$H$4="Mixed-use Building",AB1327,Data!Z1324)))</f>
        <v>0</v>
      </c>
      <c r="J1323">
        <f>IF(Transport!$H$4="Multi-unit Residential",Data!J1324,IF(Transport!$H$4="Education",Data!AR1324,IF(Transport!$H$4="Mixed-use Building",AC1327,Data!AA1324)))</f>
        <v>0</v>
      </c>
      <c r="K1323">
        <f>IF(Transport!$H$4="Multi-unit Residential",Data!K1324,IF(Transport!$H$4="Education",Data!AS1324,IF(Transport!$H$4="Mixed-use Building",AD1327,Data!AB1324)))</f>
        <v>0</v>
      </c>
      <c r="L1323">
        <f>IF(Transport!$H$4="Multi-unit Residential",Data!L1324,IF(Transport!$H$4="Education",Data!AT1324,IF(Transport!$H$4="Mixed-use Building",AE1327,Data!AC1324)))</f>
        <v>0</v>
      </c>
      <c r="M1323">
        <f>IF(Transport!$H$4="Multi-unit Residential",Data!M1324,IF(Transport!$H$4="Education",Data!AU1324,IF(Transport!$H$4="Mixed-use Building",AF1327,Data!AD1324)))</f>
        <v>0.02</v>
      </c>
      <c r="N1323">
        <f>IF(Transport!$H$4="Multi-unit Residential",Data!N1324,IF(Transport!$H$4="Education",Data!AV1324,IF(Transport!$H$4="Mixed-use Building",AG1327,Data!AE1324)))</f>
        <v>4.1349088805588101</v>
      </c>
      <c r="O1323">
        <f>IF(Transport!$H$4="Multi-unit Residential",Data!O1324,IF(Transport!$H$4="Education",Data!AW1324,IF(Transport!$H$4="Mixed-use Building",AH1327,Data!AF1324)))</f>
        <v>175.27041449999999</v>
      </c>
      <c r="P1323">
        <f>IF(Transport!$H$4="Multi-unit Residential",Data!P1324,IF(Transport!$H$4="Education",Data!AX1324,IF(Transport!$H$4="Mixed-use Building",AI1327,Data!AG1324)))</f>
        <v>-40.61416466</v>
      </c>
    </row>
    <row r="1324" spans="1:16" x14ac:dyDescent="0.55000000000000004">
      <c r="A1324">
        <f>IF(Transport!$H$4="Multi-unit Residential",Data!A1325,IF(Transport!$H$4="Education",Data!AI1325,IF(Transport!$H$4="Mixed-use Building",T1328,Data!R1325)))</f>
        <v>234800</v>
      </c>
      <c r="B1324" t="str">
        <f>IF(Transport!$H$4="Multi-unit Residential",Data!B1325,IF(Transport!$H$4="Education",Data!AJ1325,IF(Transport!$H$4="Mixed-use Building",U1328,Data!S1325)))</f>
        <v>Ohau-Manakau</v>
      </c>
      <c r="C1324" t="str">
        <f>IF(Transport!$H$4="Multi-unit Residential",Data!C1325,IF(Transport!$H$4="Education",Data!AK1325,IF(Transport!$H$4="Mixed-use Building",V1328,Data!T1325)))</f>
        <v>New Zealand</v>
      </c>
      <c r="D1324">
        <f>IF(Transport!$H$4="Multi-unit Residential",Data!D1325,IF(Transport!$H$4="Education",Data!AL1325,IF(Transport!$H$4="Mixed-use Building",W1328,Data!U1325)))</f>
        <v>0</v>
      </c>
      <c r="E1324">
        <f>IF(Transport!$H$4="Multi-unit Residential",Data!E1325,IF(Transport!$H$4="Education",Data!AM1325,IF(Transport!$H$4="Mixed-use Building",X1328,Data!V1325)))</f>
        <v>0</v>
      </c>
      <c r="F1324">
        <f>IF(Transport!$H$4="Multi-unit Residential",Data!F1325,IF(Transport!$H$4="Education",Data!AN1325,IF(Transport!$H$4="Mixed-use Building",Y1328,Data!W1325)))</f>
        <v>0</v>
      </c>
      <c r="G1324">
        <f>IF(Transport!$H$4="Multi-unit Residential",Data!G1325,IF(Transport!$H$4="Education",Data!AO1325,IF(Transport!$H$4="Mixed-use Building",Z1328,Data!X1325)))</f>
        <v>0</v>
      </c>
      <c r="H1324">
        <f>IF(Transport!$H$4="Multi-unit Residential",Data!H1325,IF(Transport!$H$4="Education",Data!AP1325,IF(Transport!$H$4="Mixed-use Building",AA1328,Data!Y1325)))</f>
        <v>0.8</v>
      </c>
      <c r="I1324">
        <f>IF(Transport!$H$4="Multi-unit Residential",Data!I1325,IF(Transport!$H$4="Education",Data!AQ1325,IF(Transport!$H$4="Mixed-use Building",AB1328,Data!Z1325)))</f>
        <v>0.12</v>
      </c>
      <c r="J1324">
        <f>IF(Transport!$H$4="Multi-unit Residential",Data!J1325,IF(Transport!$H$4="Education",Data!AR1325,IF(Transport!$H$4="Mixed-use Building",AC1328,Data!AA1325)))</f>
        <v>0</v>
      </c>
      <c r="K1324">
        <f>IF(Transport!$H$4="Multi-unit Residential",Data!K1325,IF(Transport!$H$4="Education",Data!AS1325,IF(Transport!$H$4="Mixed-use Building",AD1328,Data!AB1325)))</f>
        <v>0</v>
      </c>
      <c r="L1324">
        <f>IF(Transport!$H$4="Multi-unit Residential",Data!L1325,IF(Transport!$H$4="Education",Data!AT1325,IF(Transport!$H$4="Mixed-use Building",AE1328,Data!AC1325)))</f>
        <v>0.08</v>
      </c>
      <c r="M1324">
        <f>IF(Transport!$H$4="Multi-unit Residential",Data!M1325,IF(Transport!$H$4="Education",Data!AU1325,IF(Transport!$H$4="Mixed-use Building",AF1328,Data!AD1325)))</f>
        <v>0.02</v>
      </c>
      <c r="N1324">
        <f>IF(Transport!$H$4="Multi-unit Residential",Data!N1325,IF(Transport!$H$4="Education",Data!AV1325,IF(Transport!$H$4="Mixed-use Building",AG1328,Data!AE1325)))</f>
        <v>6.6554964347015204</v>
      </c>
      <c r="O1324">
        <f>IF(Transport!$H$4="Multi-unit Residential",Data!O1325,IF(Transport!$H$4="Education",Data!AW1325,IF(Transport!$H$4="Mixed-use Building",AH1328,Data!AF1325)))</f>
        <v>175.23111409999899</v>
      </c>
      <c r="P1324">
        <f>IF(Transport!$H$4="Multi-unit Residential",Data!P1325,IF(Transport!$H$4="Education",Data!AX1325,IF(Transport!$H$4="Mixed-use Building",AI1328,Data!AG1325)))</f>
        <v>-40.677003679999999</v>
      </c>
    </row>
    <row r="1325" spans="1:16" x14ac:dyDescent="0.55000000000000004">
      <c r="A1325">
        <f>IF(Transport!$H$4="Multi-unit Residential",Data!A1326,IF(Transport!$H$4="Education",Data!AI1326,IF(Transport!$H$4="Mixed-use Building",T1329,Data!R1326)))</f>
        <v>234900</v>
      </c>
      <c r="B1325" t="str">
        <f>IF(Transport!$H$4="Multi-unit Residential",Data!B1326,IF(Transport!$H$4="Education",Data!AJ1326,IF(Transport!$H$4="Mixed-use Building",U1329,Data!S1326)))</f>
        <v>Kawiu South</v>
      </c>
      <c r="C1325" t="str">
        <f>IF(Transport!$H$4="Multi-unit Residential",Data!C1326,IF(Transport!$H$4="Education",Data!AK1326,IF(Transport!$H$4="Mixed-use Building",V1329,Data!T1326)))</f>
        <v>New Zealand</v>
      </c>
      <c r="D1325">
        <f>IF(Transport!$H$4="Multi-unit Residential",Data!D1326,IF(Transport!$H$4="Education",Data!AL1326,IF(Transport!$H$4="Mixed-use Building",W1329,Data!U1326)))</f>
        <v>0</v>
      </c>
      <c r="E1325">
        <f>IF(Transport!$H$4="Multi-unit Residential",Data!E1326,IF(Transport!$H$4="Education",Data!AM1326,IF(Transport!$H$4="Mixed-use Building",X1329,Data!V1326)))</f>
        <v>0</v>
      </c>
      <c r="F1325">
        <f>IF(Transport!$H$4="Multi-unit Residential",Data!F1326,IF(Transport!$H$4="Education",Data!AN1326,IF(Transport!$H$4="Mixed-use Building",Y1329,Data!W1326)))</f>
        <v>0</v>
      </c>
      <c r="G1325">
        <f>IF(Transport!$H$4="Multi-unit Residential",Data!G1326,IF(Transport!$H$4="Education",Data!AO1326,IF(Transport!$H$4="Mixed-use Building",Z1329,Data!X1326)))</f>
        <v>0</v>
      </c>
      <c r="H1325">
        <f>IF(Transport!$H$4="Multi-unit Residential",Data!H1326,IF(Transport!$H$4="Education",Data!AP1326,IF(Transport!$H$4="Mixed-use Building",AA1329,Data!Y1326)))</f>
        <v>0.8</v>
      </c>
      <c r="I1325">
        <f>IF(Transport!$H$4="Multi-unit Residential",Data!I1326,IF(Transport!$H$4="Education",Data!AQ1326,IF(Transport!$H$4="Mixed-use Building",AB1329,Data!Z1326)))</f>
        <v>0</v>
      </c>
      <c r="J1325">
        <f>IF(Transport!$H$4="Multi-unit Residential",Data!J1326,IF(Transport!$H$4="Education",Data!AR1326,IF(Transport!$H$4="Mixed-use Building",AC1329,Data!AA1326)))</f>
        <v>0</v>
      </c>
      <c r="K1325">
        <f>IF(Transport!$H$4="Multi-unit Residential",Data!K1326,IF(Transport!$H$4="Education",Data!AS1326,IF(Transport!$H$4="Mixed-use Building",AD1329,Data!AB1326)))</f>
        <v>0</v>
      </c>
      <c r="L1325">
        <f>IF(Transport!$H$4="Multi-unit Residential",Data!L1326,IF(Transport!$H$4="Education",Data!AT1326,IF(Transport!$H$4="Mixed-use Building",AE1329,Data!AC1326)))</f>
        <v>0.2</v>
      </c>
      <c r="M1325">
        <f>IF(Transport!$H$4="Multi-unit Residential",Data!M1326,IF(Transport!$H$4="Education",Data!AU1326,IF(Transport!$H$4="Mixed-use Building",AF1329,Data!AD1326)))</f>
        <v>0.02</v>
      </c>
      <c r="N1325">
        <f>IF(Transport!$H$4="Multi-unit Residential",Data!N1326,IF(Transport!$H$4="Education",Data!AV1326,IF(Transport!$H$4="Mixed-use Building",AG1329,Data!AE1326)))</f>
        <v>1.7845922820418201</v>
      </c>
      <c r="O1325">
        <f>IF(Transport!$H$4="Multi-unit Residential",Data!O1326,IF(Transport!$H$4="Education",Data!AW1326,IF(Transport!$H$4="Mixed-use Building",AH1329,Data!AF1326)))</f>
        <v>175.28391389999999</v>
      </c>
      <c r="P1325">
        <f>IF(Transport!$H$4="Multi-unit Residential",Data!P1326,IF(Transport!$H$4="Education",Data!AX1326,IF(Transport!$H$4="Mixed-use Building",AI1329,Data!AG1326)))</f>
        <v>-40.615078769999997</v>
      </c>
    </row>
    <row r="1326" spans="1:16" x14ac:dyDescent="0.55000000000000004">
      <c r="A1326">
        <f>IF(Transport!$H$4="Multi-unit Residential",Data!A1327,IF(Transport!$H$4="Education",Data!AI1327,IF(Transport!$H$4="Mixed-use Building",T1330,Data!R1327)))</f>
        <v>235000</v>
      </c>
      <c r="B1326" t="str">
        <f>IF(Transport!$H$4="Multi-unit Residential",Data!B1327,IF(Transport!$H$4="Education",Data!AJ1327,IF(Transport!$H$4="Mixed-use Building",U1330,Data!S1327)))</f>
        <v>Makomako</v>
      </c>
      <c r="C1326" t="str">
        <f>IF(Transport!$H$4="Multi-unit Residential",Data!C1327,IF(Transport!$H$4="Education",Data!AK1327,IF(Transport!$H$4="Mixed-use Building",V1330,Data!T1327)))</f>
        <v>New Zealand</v>
      </c>
      <c r="D1326">
        <f>IF(Transport!$H$4="Multi-unit Residential",Data!D1327,IF(Transport!$H$4="Education",Data!AL1327,IF(Transport!$H$4="Mixed-use Building",W1330,Data!U1327)))</f>
        <v>0</v>
      </c>
      <c r="E1326">
        <f>IF(Transport!$H$4="Multi-unit Residential",Data!E1327,IF(Transport!$H$4="Education",Data!AM1327,IF(Transport!$H$4="Mixed-use Building",X1330,Data!V1327)))</f>
        <v>0</v>
      </c>
      <c r="F1326">
        <f>IF(Transport!$H$4="Multi-unit Residential",Data!F1327,IF(Transport!$H$4="Education",Data!AN1327,IF(Transport!$H$4="Mixed-use Building",Y1330,Data!W1327)))</f>
        <v>0</v>
      </c>
      <c r="G1326">
        <f>IF(Transport!$H$4="Multi-unit Residential",Data!G1327,IF(Transport!$H$4="Education",Data!AO1327,IF(Transport!$H$4="Mixed-use Building",Z1330,Data!X1327)))</f>
        <v>0</v>
      </c>
      <c r="H1326">
        <f>IF(Transport!$H$4="Multi-unit Residential",Data!H1327,IF(Transport!$H$4="Education",Data!AP1327,IF(Transport!$H$4="Mixed-use Building",AA1330,Data!Y1327)))</f>
        <v>1</v>
      </c>
      <c r="I1326">
        <f>IF(Transport!$H$4="Multi-unit Residential",Data!I1327,IF(Transport!$H$4="Education",Data!AQ1327,IF(Transport!$H$4="Mixed-use Building",AB1330,Data!Z1327)))</f>
        <v>0</v>
      </c>
      <c r="J1326">
        <f>IF(Transport!$H$4="Multi-unit Residential",Data!J1327,IF(Transport!$H$4="Education",Data!AR1327,IF(Transport!$H$4="Mixed-use Building",AC1330,Data!AA1327)))</f>
        <v>0</v>
      </c>
      <c r="K1326">
        <f>IF(Transport!$H$4="Multi-unit Residential",Data!K1327,IF(Transport!$H$4="Education",Data!AS1327,IF(Transport!$H$4="Mixed-use Building",AD1330,Data!AB1327)))</f>
        <v>0</v>
      </c>
      <c r="L1326">
        <f>IF(Transport!$H$4="Multi-unit Residential",Data!L1327,IF(Transport!$H$4="Education",Data!AT1327,IF(Transport!$H$4="Mixed-use Building",AE1330,Data!AC1327)))</f>
        <v>0</v>
      </c>
      <c r="M1326">
        <f>IF(Transport!$H$4="Multi-unit Residential",Data!M1327,IF(Transport!$H$4="Education",Data!AU1327,IF(Transport!$H$4="Mixed-use Building",AF1330,Data!AD1327)))</f>
        <v>0.02</v>
      </c>
      <c r="N1326">
        <f>IF(Transport!$H$4="Multi-unit Residential",Data!N1327,IF(Transport!$H$4="Education",Data!AV1327,IF(Transport!$H$4="Mixed-use Building",AG1330,Data!AE1327)))</f>
        <v>2.8805529013253999</v>
      </c>
      <c r="O1326">
        <f>IF(Transport!$H$4="Multi-unit Residential",Data!O1327,IF(Transport!$H$4="Education",Data!AW1327,IF(Transport!$H$4="Mixed-use Building",AH1330,Data!AF1327)))</f>
        <v>175.27456649999999</v>
      </c>
      <c r="P1326">
        <f>IF(Transport!$H$4="Multi-unit Residential",Data!P1327,IF(Transport!$H$4="Education",Data!AX1327,IF(Transport!$H$4="Mixed-use Building",AI1330,Data!AG1327)))</f>
        <v>-40.624000840000001</v>
      </c>
    </row>
    <row r="1327" spans="1:16" x14ac:dyDescent="0.55000000000000004">
      <c r="A1327">
        <f>IF(Transport!$H$4="Multi-unit Residential",Data!A1328,IF(Transport!$H$4="Education",Data!AI1328,IF(Transport!$H$4="Mixed-use Building",T1331,Data!R1328)))</f>
        <v>235100</v>
      </c>
      <c r="B1327" t="str">
        <f>IF(Transport!$H$4="Multi-unit Residential",Data!B1328,IF(Transport!$H$4="Education",Data!AJ1328,IF(Transport!$H$4="Mixed-use Building",U1331,Data!S1328)))</f>
        <v>Kawiu North</v>
      </c>
      <c r="C1327" t="str">
        <f>IF(Transport!$H$4="Multi-unit Residential",Data!C1328,IF(Transport!$H$4="Education",Data!AK1328,IF(Transport!$H$4="Mixed-use Building",V1331,Data!T1328)))</f>
        <v>New Zealand</v>
      </c>
      <c r="D1327">
        <f>IF(Transport!$H$4="Multi-unit Residential",Data!D1328,IF(Transport!$H$4="Education",Data!AL1328,IF(Transport!$H$4="Mixed-use Building",W1331,Data!U1328)))</f>
        <v>0</v>
      </c>
      <c r="E1327">
        <f>IF(Transport!$H$4="Multi-unit Residential",Data!E1328,IF(Transport!$H$4="Education",Data!AM1328,IF(Transport!$H$4="Mixed-use Building",X1331,Data!V1328)))</f>
        <v>0</v>
      </c>
      <c r="F1327">
        <f>IF(Transport!$H$4="Multi-unit Residential",Data!F1328,IF(Transport!$H$4="Education",Data!AN1328,IF(Transport!$H$4="Mixed-use Building",Y1331,Data!W1328)))</f>
        <v>0</v>
      </c>
      <c r="G1327">
        <f>IF(Transport!$H$4="Multi-unit Residential",Data!G1328,IF(Transport!$H$4="Education",Data!AO1328,IF(Transport!$H$4="Mixed-use Building",Z1331,Data!X1328)))</f>
        <v>0</v>
      </c>
      <c r="H1327">
        <f>IF(Transport!$H$4="Multi-unit Residential",Data!H1328,IF(Transport!$H$4="Education",Data!AP1328,IF(Transport!$H$4="Mixed-use Building",AA1331,Data!Y1328)))</f>
        <v>1</v>
      </c>
      <c r="I1327">
        <f>IF(Transport!$H$4="Multi-unit Residential",Data!I1328,IF(Transport!$H$4="Education",Data!AQ1328,IF(Transport!$H$4="Mixed-use Building",AB1331,Data!Z1328)))</f>
        <v>0</v>
      </c>
      <c r="J1327">
        <f>IF(Transport!$H$4="Multi-unit Residential",Data!J1328,IF(Transport!$H$4="Education",Data!AR1328,IF(Transport!$H$4="Mixed-use Building",AC1331,Data!AA1328)))</f>
        <v>0</v>
      </c>
      <c r="K1327">
        <f>IF(Transport!$H$4="Multi-unit Residential",Data!K1328,IF(Transport!$H$4="Education",Data!AS1328,IF(Transport!$H$4="Mixed-use Building",AD1331,Data!AB1328)))</f>
        <v>0</v>
      </c>
      <c r="L1327">
        <f>IF(Transport!$H$4="Multi-unit Residential",Data!L1328,IF(Transport!$H$4="Education",Data!AT1328,IF(Transport!$H$4="Mixed-use Building",AE1331,Data!AC1328)))</f>
        <v>0</v>
      </c>
      <c r="M1327">
        <f>IF(Transport!$H$4="Multi-unit Residential",Data!M1328,IF(Transport!$H$4="Education",Data!AU1328,IF(Transport!$H$4="Mixed-use Building",AF1331,Data!AD1328)))</f>
        <v>0.02</v>
      </c>
      <c r="N1327">
        <f>IF(Transport!$H$4="Multi-unit Residential",Data!N1328,IF(Transport!$H$4="Education",Data!AV1328,IF(Transport!$H$4="Mixed-use Building",AG1331,Data!AE1328)))</f>
        <v>0.65737071154527704</v>
      </c>
      <c r="O1327">
        <f>IF(Transport!$H$4="Multi-unit Residential",Data!O1328,IF(Transport!$H$4="Education",Data!AW1328,IF(Transport!$H$4="Mixed-use Building",AH1331,Data!AF1328)))</f>
        <v>175.30023700000001</v>
      </c>
      <c r="P1327">
        <f>IF(Transport!$H$4="Multi-unit Residential",Data!P1328,IF(Transport!$H$4="Education",Data!AX1328,IF(Transport!$H$4="Mixed-use Building",AI1331,Data!AG1328)))</f>
        <v>-40.612093569999999</v>
      </c>
    </row>
    <row r="1328" spans="1:16" x14ac:dyDescent="0.55000000000000004">
      <c r="A1328">
        <f>IF(Transport!$H$4="Multi-unit Residential",Data!A1329,IF(Transport!$H$4="Education",Data!AI1329,IF(Transport!$H$4="Mixed-use Building",T1332,Data!R1329)))</f>
        <v>235200</v>
      </c>
      <c r="B1328" t="str">
        <f>IF(Transport!$H$4="Multi-unit Residential",Data!B1329,IF(Transport!$H$4="Education",Data!AJ1329,IF(Transport!$H$4="Mixed-use Building",U1332,Data!S1329)))</f>
        <v>Levin Central</v>
      </c>
      <c r="C1328" t="str">
        <f>IF(Transport!$H$4="Multi-unit Residential",Data!C1329,IF(Transport!$H$4="Education",Data!AK1329,IF(Transport!$H$4="Mixed-use Building",V1332,Data!T1329)))</f>
        <v>New Zealand</v>
      </c>
      <c r="D1328">
        <f>IF(Transport!$H$4="Multi-unit Residential",Data!D1329,IF(Transport!$H$4="Education",Data!AL1329,IF(Transport!$H$4="Mixed-use Building",W1332,Data!U1329)))</f>
        <v>0</v>
      </c>
      <c r="E1328">
        <f>IF(Transport!$H$4="Multi-unit Residential",Data!E1329,IF(Transport!$H$4="Education",Data!AM1329,IF(Transport!$H$4="Mixed-use Building",X1332,Data!V1329)))</f>
        <v>0</v>
      </c>
      <c r="F1328">
        <f>IF(Transport!$H$4="Multi-unit Residential",Data!F1329,IF(Transport!$H$4="Education",Data!AN1329,IF(Transport!$H$4="Mixed-use Building",Y1332,Data!W1329)))</f>
        <v>0</v>
      </c>
      <c r="G1328">
        <f>IF(Transport!$H$4="Multi-unit Residential",Data!G1329,IF(Transport!$H$4="Education",Data!AO1329,IF(Transport!$H$4="Mixed-use Building",Z1332,Data!X1329)))</f>
        <v>0</v>
      </c>
      <c r="H1328">
        <f>IF(Transport!$H$4="Multi-unit Residential",Data!H1329,IF(Transport!$H$4="Education",Data!AP1329,IF(Transport!$H$4="Mixed-use Building",AA1332,Data!Y1329)))</f>
        <v>0.89</v>
      </c>
      <c r="I1328">
        <f>IF(Transport!$H$4="Multi-unit Residential",Data!I1329,IF(Transport!$H$4="Education",Data!AQ1329,IF(Transport!$H$4="Mixed-use Building",AB1332,Data!Z1329)))</f>
        <v>0.02</v>
      </c>
      <c r="J1328">
        <f>IF(Transport!$H$4="Multi-unit Residential",Data!J1329,IF(Transport!$H$4="Education",Data!AR1329,IF(Transport!$H$4="Mixed-use Building",AC1332,Data!AA1329)))</f>
        <v>0</v>
      </c>
      <c r="K1328">
        <f>IF(Transport!$H$4="Multi-unit Residential",Data!K1329,IF(Transport!$H$4="Education",Data!AS1329,IF(Transport!$H$4="Mixed-use Building",AD1332,Data!AB1329)))</f>
        <v>0</v>
      </c>
      <c r="L1328">
        <f>IF(Transport!$H$4="Multi-unit Residential",Data!L1329,IF(Transport!$H$4="Education",Data!AT1329,IF(Transport!$H$4="Mixed-use Building",AE1332,Data!AC1329)))</f>
        <v>0.09</v>
      </c>
      <c r="M1328">
        <f>IF(Transport!$H$4="Multi-unit Residential",Data!M1329,IF(Transport!$H$4="Education",Data!AU1329,IF(Transport!$H$4="Mixed-use Building",AF1332,Data!AD1329)))</f>
        <v>0.02</v>
      </c>
      <c r="N1328">
        <f>IF(Transport!$H$4="Multi-unit Residential",Data!N1329,IF(Transport!$H$4="Education",Data!AV1329,IF(Transport!$H$4="Mixed-use Building",AG1332,Data!AE1329)))</f>
        <v>4.3270950536767403</v>
      </c>
      <c r="O1328">
        <f>IF(Transport!$H$4="Multi-unit Residential",Data!O1329,IF(Transport!$H$4="Education",Data!AW1329,IF(Transport!$H$4="Mixed-use Building",AH1332,Data!AF1329)))</f>
        <v>175.28484750000001</v>
      </c>
      <c r="P1328">
        <f>IF(Transport!$H$4="Multi-unit Residential",Data!P1329,IF(Transport!$H$4="Education",Data!AX1329,IF(Transport!$H$4="Mixed-use Building",AI1332,Data!AG1329)))</f>
        <v>-40.6233097</v>
      </c>
    </row>
    <row r="1329" spans="1:16" x14ac:dyDescent="0.55000000000000004">
      <c r="A1329">
        <f>IF(Transport!$H$4="Multi-unit Residential",Data!A1330,IF(Transport!$H$4="Education",Data!AI1330,IF(Transport!$H$4="Mixed-use Building",T1333,Data!R1330)))</f>
        <v>235300</v>
      </c>
      <c r="B1329" t="str">
        <f>IF(Transport!$H$4="Multi-unit Residential",Data!B1330,IF(Transport!$H$4="Education",Data!AJ1330,IF(Transport!$H$4="Mixed-use Building",U1333,Data!S1330)))</f>
        <v>Tararua</v>
      </c>
      <c r="C1329" t="str">
        <f>IF(Transport!$H$4="Multi-unit Residential",Data!C1330,IF(Transport!$H$4="Education",Data!AK1330,IF(Transport!$H$4="Mixed-use Building",V1333,Data!T1330)))</f>
        <v>New Zealand</v>
      </c>
      <c r="D1329">
        <f>IF(Transport!$H$4="Multi-unit Residential",Data!D1330,IF(Transport!$H$4="Education",Data!AL1330,IF(Transport!$H$4="Mixed-use Building",W1333,Data!U1330)))</f>
        <v>0</v>
      </c>
      <c r="E1329">
        <f>IF(Transport!$H$4="Multi-unit Residential",Data!E1330,IF(Transport!$H$4="Education",Data!AM1330,IF(Transport!$H$4="Mixed-use Building",X1333,Data!V1330)))</f>
        <v>0</v>
      </c>
      <c r="F1329">
        <f>IF(Transport!$H$4="Multi-unit Residential",Data!F1330,IF(Transport!$H$4="Education",Data!AN1330,IF(Transport!$H$4="Mixed-use Building",Y1333,Data!W1330)))</f>
        <v>0</v>
      </c>
      <c r="G1329">
        <f>IF(Transport!$H$4="Multi-unit Residential",Data!G1330,IF(Transport!$H$4="Education",Data!AO1330,IF(Transport!$H$4="Mixed-use Building",Z1333,Data!X1330)))</f>
        <v>0</v>
      </c>
      <c r="H1329">
        <f>IF(Transport!$H$4="Multi-unit Residential",Data!H1330,IF(Transport!$H$4="Education",Data!AP1330,IF(Transport!$H$4="Mixed-use Building",AA1333,Data!Y1330)))</f>
        <v>0.97</v>
      </c>
      <c r="I1329">
        <f>IF(Transport!$H$4="Multi-unit Residential",Data!I1330,IF(Transport!$H$4="Education",Data!AQ1330,IF(Transport!$H$4="Mixed-use Building",AB1333,Data!Z1330)))</f>
        <v>0.01</v>
      </c>
      <c r="J1329">
        <f>IF(Transport!$H$4="Multi-unit Residential",Data!J1330,IF(Transport!$H$4="Education",Data!AR1330,IF(Transport!$H$4="Mixed-use Building",AC1333,Data!AA1330)))</f>
        <v>0</v>
      </c>
      <c r="K1329">
        <f>IF(Transport!$H$4="Multi-unit Residential",Data!K1330,IF(Transport!$H$4="Education",Data!AS1330,IF(Transport!$H$4="Mixed-use Building",AD1333,Data!AB1330)))</f>
        <v>0.01</v>
      </c>
      <c r="L1329">
        <f>IF(Transport!$H$4="Multi-unit Residential",Data!L1330,IF(Transport!$H$4="Education",Data!AT1330,IF(Transport!$H$4="Mixed-use Building",AE1333,Data!AC1330)))</f>
        <v>0.01</v>
      </c>
      <c r="M1329">
        <f>IF(Transport!$H$4="Multi-unit Residential",Data!M1330,IF(Transport!$H$4="Education",Data!AU1330,IF(Transport!$H$4="Mixed-use Building",AF1333,Data!AD1330)))</f>
        <v>0.02</v>
      </c>
      <c r="N1329">
        <f>IF(Transport!$H$4="Multi-unit Residential",Data!N1330,IF(Transport!$H$4="Education",Data!AV1330,IF(Transport!$H$4="Mixed-use Building",AG1333,Data!AE1330)))</f>
        <v>5.1018124221303403</v>
      </c>
      <c r="O1329">
        <f>IF(Transport!$H$4="Multi-unit Residential",Data!O1330,IF(Transport!$H$4="Education",Data!AW1330,IF(Transport!$H$4="Mixed-use Building",AH1333,Data!AF1330)))</f>
        <v>175.29075109999999</v>
      </c>
      <c r="P1329">
        <f>IF(Transport!$H$4="Multi-unit Residential",Data!P1330,IF(Transport!$H$4="Education",Data!AX1330,IF(Transport!$H$4="Mixed-use Building",AI1333,Data!AG1330)))</f>
        <v>-40.640630090000002</v>
      </c>
    </row>
    <row r="1330" spans="1:16" x14ac:dyDescent="0.55000000000000004">
      <c r="A1330">
        <f>IF(Transport!$H$4="Multi-unit Residential",Data!A1331,IF(Transport!$H$4="Education",Data!AI1331,IF(Transport!$H$4="Mixed-use Building",T1334,Data!R1331)))</f>
        <v>235400</v>
      </c>
      <c r="B1330" t="str">
        <f>IF(Transport!$H$4="Multi-unit Residential",Data!B1331,IF(Transport!$H$4="Education",Data!AJ1331,IF(Transport!$H$4="Mixed-use Building",U1334,Data!S1331)))</f>
        <v>Shannon</v>
      </c>
      <c r="C1330" t="str">
        <f>IF(Transport!$H$4="Multi-unit Residential",Data!C1331,IF(Transport!$H$4="Education",Data!AK1331,IF(Transport!$H$4="Mixed-use Building",V1334,Data!T1331)))</f>
        <v>New Zealand</v>
      </c>
      <c r="D1330">
        <f>IF(Transport!$H$4="Multi-unit Residential",Data!D1331,IF(Transport!$H$4="Education",Data!AL1331,IF(Transport!$H$4="Mixed-use Building",W1334,Data!U1331)))</f>
        <v>0</v>
      </c>
      <c r="E1330">
        <f>IF(Transport!$H$4="Multi-unit Residential",Data!E1331,IF(Transport!$H$4="Education",Data!AM1331,IF(Transport!$H$4="Mixed-use Building",X1334,Data!V1331)))</f>
        <v>0</v>
      </c>
      <c r="F1330">
        <f>IF(Transport!$H$4="Multi-unit Residential",Data!F1331,IF(Transport!$H$4="Education",Data!AN1331,IF(Transport!$H$4="Mixed-use Building",Y1334,Data!W1331)))</f>
        <v>0</v>
      </c>
      <c r="G1330">
        <f>IF(Transport!$H$4="Multi-unit Residential",Data!G1331,IF(Transport!$H$4="Education",Data!AO1331,IF(Transport!$H$4="Mixed-use Building",Z1334,Data!X1331)))</f>
        <v>0</v>
      </c>
      <c r="H1330">
        <f>IF(Transport!$H$4="Multi-unit Residential",Data!H1331,IF(Transport!$H$4="Education",Data!AP1331,IF(Transport!$H$4="Mixed-use Building",AA1334,Data!Y1331)))</f>
        <v>0.74</v>
      </c>
      <c r="I1330">
        <f>IF(Transport!$H$4="Multi-unit Residential",Data!I1331,IF(Transport!$H$4="Education",Data!AQ1331,IF(Transport!$H$4="Mixed-use Building",AB1334,Data!Z1331)))</f>
        <v>0</v>
      </c>
      <c r="J1330">
        <f>IF(Transport!$H$4="Multi-unit Residential",Data!J1331,IF(Transport!$H$4="Education",Data!AR1331,IF(Transport!$H$4="Mixed-use Building",AC1334,Data!AA1331)))</f>
        <v>0</v>
      </c>
      <c r="K1330">
        <f>IF(Transport!$H$4="Multi-unit Residential",Data!K1331,IF(Transport!$H$4="Education",Data!AS1331,IF(Transport!$H$4="Mixed-use Building",AD1334,Data!AB1331)))</f>
        <v>0</v>
      </c>
      <c r="L1330">
        <f>IF(Transport!$H$4="Multi-unit Residential",Data!L1331,IF(Transport!$H$4="Education",Data!AT1331,IF(Transport!$H$4="Mixed-use Building",AE1334,Data!AC1331)))</f>
        <v>0.26</v>
      </c>
      <c r="M1330">
        <f>IF(Transport!$H$4="Multi-unit Residential",Data!M1331,IF(Transport!$H$4="Education",Data!AU1331,IF(Transport!$H$4="Mixed-use Building",AF1334,Data!AD1331)))</f>
        <v>0.02</v>
      </c>
      <c r="N1330">
        <f>IF(Transport!$H$4="Multi-unit Residential",Data!N1331,IF(Transport!$H$4="Education",Data!AV1331,IF(Transport!$H$4="Mixed-use Building",AG1334,Data!AE1331)))</f>
        <v>1.5666863421208801</v>
      </c>
      <c r="O1330">
        <f>IF(Transport!$H$4="Multi-unit Residential",Data!O1331,IF(Transport!$H$4="Education",Data!AW1331,IF(Transport!$H$4="Mixed-use Building",AH1334,Data!AF1331)))</f>
        <v>175.4133133</v>
      </c>
      <c r="P1330">
        <f>IF(Transport!$H$4="Multi-unit Residential",Data!P1331,IF(Transport!$H$4="Education",Data!AX1331,IF(Transport!$H$4="Mixed-use Building",AI1334,Data!AG1331)))</f>
        <v>-40.549886059999999</v>
      </c>
    </row>
    <row r="1331" spans="1:16" x14ac:dyDescent="0.55000000000000004">
      <c r="A1331">
        <f>IF(Transport!$H$4="Multi-unit Residential",Data!A1332,IF(Transport!$H$4="Education",Data!AI1332,IF(Transport!$H$4="Mixed-use Building",T1335,Data!R1332)))</f>
        <v>235500</v>
      </c>
      <c r="B1331" t="str">
        <f>IF(Transport!$H$4="Multi-unit Residential",Data!B1332,IF(Transport!$H$4="Education",Data!AJ1332,IF(Transport!$H$4="Mixed-use Building",U1335,Data!S1332)))</f>
        <v>Queenwood (Horowhenua District)</v>
      </c>
      <c r="C1331" t="str">
        <f>IF(Transport!$H$4="Multi-unit Residential",Data!C1332,IF(Transport!$H$4="Education",Data!AK1332,IF(Transport!$H$4="Mixed-use Building",V1335,Data!T1332)))</f>
        <v>New Zealand</v>
      </c>
      <c r="D1331">
        <f>IF(Transport!$H$4="Multi-unit Residential",Data!D1332,IF(Transport!$H$4="Education",Data!AL1332,IF(Transport!$H$4="Mixed-use Building",W1335,Data!U1332)))</f>
        <v>0</v>
      </c>
      <c r="E1331">
        <f>IF(Transport!$H$4="Multi-unit Residential",Data!E1332,IF(Transport!$H$4="Education",Data!AM1332,IF(Transport!$H$4="Mixed-use Building",X1335,Data!V1332)))</f>
        <v>0</v>
      </c>
      <c r="F1331">
        <f>IF(Transport!$H$4="Multi-unit Residential",Data!F1332,IF(Transport!$H$4="Education",Data!AN1332,IF(Transport!$H$4="Mixed-use Building",Y1335,Data!W1332)))</f>
        <v>0</v>
      </c>
      <c r="G1331">
        <f>IF(Transport!$H$4="Multi-unit Residential",Data!G1332,IF(Transport!$H$4="Education",Data!AO1332,IF(Transport!$H$4="Mixed-use Building",Z1335,Data!X1332)))</f>
        <v>0</v>
      </c>
      <c r="H1331">
        <f>IF(Transport!$H$4="Multi-unit Residential",Data!H1332,IF(Transport!$H$4="Education",Data!AP1332,IF(Transport!$H$4="Mixed-use Building",AA1335,Data!Y1332)))</f>
        <v>1</v>
      </c>
      <c r="I1331">
        <f>IF(Transport!$H$4="Multi-unit Residential",Data!I1332,IF(Transport!$H$4="Education",Data!AQ1332,IF(Transport!$H$4="Mixed-use Building",AB1335,Data!Z1332)))</f>
        <v>0</v>
      </c>
      <c r="J1331">
        <f>IF(Transport!$H$4="Multi-unit Residential",Data!J1332,IF(Transport!$H$4="Education",Data!AR1332,IF(Transport!$H$4="Mixed-use Building",AC1335,Data!AA1332)))</f>
        <v>0</v>
      </c>
      <c r="K1331">
        <f>IF(Transport!$H$4="Multi-unit Residential",Data!K1332,IF(Transport!$H$4="Education",Data!AS1332,IF(Transport!$H$4="Mixed-use Building",AD1335,Data!AB1332)))</f>
        <v>0</v>
      </c>
      <c r="L1331">
        <f>IF(Transport!$H$4="Multi-unit Residential",Data!L1332,IF(Transport!$H$4="Education",Data!AT1332,IF(Transport!$H$4="Mixed-use Building",AE1335,Data!AC1332)))</f>
        <v>0</v>
      </c>
      <c r="M1331">
        <f>IF(Transport!$H$4="Multi-unit Residential",Data!M1332,IF(Transport!$H$4="Education",Data!AU1332,IF(Transport!$H$4="Mixed-use Building",AF1335,Data!AD1332)))</f>
        <v>0.02</v>
      </c>
      <c r="N1331">
        <f>IF(Transport!$H$4="Multi-unit Residential",Data!N1332,IF(Transport!$H$4="Education",Data!AV1332,IF(Transport!$H$4="Mixed-use Building",AG1335,Data!AE1332)))</f>
        <v>0.72225751806530702</v>
      </c>
      <c r="O1331">
        <f>IF(Transport!$H$4="Multi-unit Residential",Data!O1332,IF(Transport!$H$4="Education",Data!AW1332,IF(Transport!$H$4="Mixed-use Building",AH1335,Data!AF1332)))</f>
        <v>175.29658519999899</v>
      </c>
      <c r="P1331">
        <f>IF(Transport!$H$4="Multi-unit Residential",Data!P1332,IF(Transport!$H$4="Education",Data!AX1332,IF(Transport!$H$4="Mixed-use Building",AI1335,Data!AG1332)))</f>
        <v>-40.620739929999999</v>
      </c>
    </row>
    <row r="1332" spans="1:16" x14ac:dyDescent="0.55000000000000004">
      <c r="A1332">
        <f>IF(Transport!$H$4="Multi-unit Residential",Data!A1333,IF(Transport!$H$4="Education",Data!AI1333,IF(Transport!$H$4="Mixed-use Building",T1336,Data!R1333)))</f>
        <v>235600</v>
      </c>
      <c r="B1332" t="str">
        <f>IF(Transport!$H$4="Multi-unit Residential",Data!B1333,IF(Transport!$H$4="Education",Data!AJ1333,IF(Transport!$H$4="Mixed-use Building",U1336,Data!S1333)))</f>
        <v>Playford Park</v>
      </c>
      <c r="C1332" t="str">
        <f>IF(Transport!$H$4="Multi-unit Residential",Data!C1333,IF(Transport!$H$4="Education",Data!AK1333,IF(Transport!$H$4="Mixed-use Building",V1336,Data!T1333)))</f>
        <v>New Zealand</v>
      </c>
      <c r="D1332">
        <f>IF(Transport!$H$4="Multi-unit Residential",Data!D1333,IF(Transport!$H$4="Education",Data!AL1333,IF(Transport!$H$4="Mixed-use Building",W1336,Data!U1333)))</f>
        <v>0</v>
      </c>
      <c r="E1332">
        <f>IF(Transport!$H$4="Multi-unit Residential",Data!E1333,IF(Transport!$H$4="Education",Data!AM1333,IF(Transport!$H$4="Mixed-use Building",X1336,Data!V1333)))</f>
        <v>0</v>
      </c>
      <c r="F1332">
        <f>IF(Transport!$H$4="Multi-unit Residential",Data!F1333,IF(Transport!$H$4="Education",Data!AN1333,IF(Transport!$H$4="Mixed-use Building",Y1336,Data!W1333)))</f>
        <v>0</v>
      </c>
      <c r="G1332">
        <f>IF(Transport!$H$4="Multi-unit Residential",Data!G1333,IF(Transport!$H$4="Education",Data!AO1333,IF(Transport!$H$4="Mixed-use Building",Z1336,Data!X1333)))</f>
        <v>0</v>
      </c>
      <c r="H1332">
        <f>IF(Transport!$H$4="Multi-unit Residential",Data!H1333,IF(Transport!$H$4="Education",Data!AP1333,IF(Transport!$H$4="Mixed-use Building",AA1336,Data!Y1333)))</f>
        <v>1</v>
      </c>
      <c r="I1332">
        <f>IF(Transport!$H$4="Multi-unit Residential",Data!I1333,IF(Transport!$H$4="Education",Data!AQ1333,IF(Transport!$H$4="Mixed-use Building",AB1336,Data!Z1333)))</f>
        <v>0</v>
      </c>
      <c r="J1332">
        <f>IF(Transport!$H$4="Multi-unit Residential",Data!J1333,IF(Transport!$H$4="Education",Data!AR1333,IF(Transport!$H$4="Mixed-use Building",AC1336,Data!AA1333)))</f>
        <v>0</v>
      </c>
      <c r="K1332">
        <f>IF(Transport!$H$4="Multi-unit Residential",Data!K1333,IF(Transport!$H$4="Education",Data!AS1333,IF(Transport!$H$4="Mixed-use Building",AD1336,Data!AB1333)))</f>
        <v>0</v>
      </c>
      <c r="L1332">
        <f>IF(Transport!$H$4="Multi-unit Residential",Data!L1333,IF(Transport!$H$4="Education",Data!AT1333,IF(Transport!$H$4="Mixed-use Building",AE1336,Data!AC1333)))</f>
        <v>0</v>
      </c>
      <c r="M1332">
        <f>IF(Transport!$H$4="Multi-unit Residential",Data!M1333,IF(Transport!$H$4="Education",Data!AU1333,IF(Transport!$H$4="Mixed-use Building",AF1336,Data!AD1333)))</f>
        <v>0.02</v>
      </c>
      <c r="N1332">
        <f>IF(Transport!$H$4="Multi-unit Residential",Data!N1333,IF(Transport!$H$4="Education",Data!AV1333,IF(Transport!$H$4="Mixed-use Building",AG1336,Data!AE1333)))</f>
        <v>0.81488135501661596</v>
      </c>
      <c r="O1332">
        <f>IF(Transport!$H$4="Multi-unit Residential",Data!O1333,IF(Transport!$H$4="Education",Data!AW1333,IF(Transport!$H$4="Mixed-use Building",AH1336,Data!AF1333)))</f>
        <v>175.29037199999999</v>
      </c>
      <c r="P1332">
        <f>IF(Transport!$H$4="Multi-unit Residential",Data!P1333,IF(Transport!$H$4="Education",Data!AX1333,IF(Transport!$H$4="Mixed-use Building",AI1336,Data!AG1333)))</f>
        <v>-40.628886710000003</v>
      </c>
    </row>
    <row r="1333" spans="1:16" x14ac:dyDescent="0.55000000000000004">
      <c r="A1333">
        <f>IF(Transport!$H$4="Multi-unit Residential",Data!A1334,IF(Transport!$H$4="Education",Data!AI1334,IF(Transport!$H$4="Mixed-use Building",T1337,Data!R1334)))</f>
        <v>235700</v>
      </c>
      <c r="B1333" t="str">
        <f>IF(Transport!$H$4="Multi-unit Residential",Data!B1334,IF(Transport!$H$4="Education",Data!AJ1334,IF(Transport!$H$4="Mixed-use Building",U1337,Data!S1334)))</f>
        <v>Fairfield (Horowhenua District)</v>
      </c>
      <c r="C1333" t="str">
        <f>IF(Transport!$H$4="Multi-unit Residential",Data!C1334,IF(Transport!$H$4="Education",Data!AK1334,IF(Transport!$H$4="Mixed-use Building",V1337,Data!T1334)))</f>
        <v>New Zealand</v>
      </c>
      <c r="D1333">
        <f>IF(Transport!$H$4="Multi-unit Residential",Data!D1334,IF(Transport!$H$4="Education",Data!AL1334,IF(Transport!$H$4="Mixed-use Building",W1337,Data!U1334)))</f>
        <v>0</v>
      </c>
      <c r="E1333">
        <f>IF(Transport!$H$4="Multi-unit Residential",Data!E1334,IF(Transport!$H$4="Education",Data!AM1334,IF(Transport!$H$4="Mixed-use Building",X1337,Data!V1334)))</f>
        <v>0</v>
      </c>
      <c r="F1333">
        <f>IF(Transport!$H$4="Multi-unit Residential",Data!F1334,IF(Transport!$H$4="Education",Data!AN1334,IF(Transport!$H$4="Mixed-use Building",Y1337,Data!W1334)))</f>
        <v>0</v>
      </c>
      <c r="G1333">
        <f>IF(Transport!$H$4="Multi-unit Residential",Data!G1334,IF(Transport!$H$4="Education",Data!AO1334,IF(Transport!$H$4="Mixed-use Building",Z1337,Data!X1334)))</f>
        <v>0</v>
      </c>
      <c r="H1333">
        <f>IF(Transport!$H$4="Multi-unit Residential",Data!H1334,IF(Transport!$H$4="Education",Data!AP1334,IF(Transport!$H$4="Mixed-use Building",AA1337,Data!Y1334)))</f>
        <v>0.88</v>
      </c>
      <c r="I1333">
        <f>IF(Transport!$H$4="Multi-unit Residential",Data!I1334,IF(Transport!$H$4="Education",Data!AQ1334,IF(Transport!$H$4="Mixed-use Building",AB1337,Data!Z1334)))</f>
        <v>0</v>
      </c>
      <c r="J1333">
        <f>IF(Transport!$H$4="Multi-unit Residential",Data!J1334,IF(Transport!$H$4="Education",Data!AR1334,IF(Transport!$H$4="Mixed-use Building",AC1337,Data!AA1334)))</f>
        <v>0</v>
      </c>
      <c r="K1333">
        <f>IF(Transport!$H$4="Multi-unit Residential",Data!K1334,IF(Transport!$H$4="Education",Data!AS1334,IF(Transport!$H$4="Mixed-use Building",AD1337,Data!AB1334)))</f>
        <v>0</v>
      </c>
      <c r="L1333">
        <f>IF(Transport!$H$4="Multi-unit Residential",Data!L1334,IF(Transport!$H$4="Education",Data!AT1334,IF(Transport!$H$4="Mixed-use Building",AE1337,Data!AC1334)))</f>
        <v>0.12</v>
      </c>
      <c r="M1333">
        <f>IF(Transport!$H$4="Multi-unit Residential",Data!M1334,IF(Transport!$H$4="Education",Data!AU1334,IF(Transport!$H$4="Mixed-use Building",AF1337,Data!AD1334)))</f>
        <v>0.02</v>
      </c>
      <c r="N1333">
        <f>IF(Transport!$H$4="Multi-unit Residential",Data!N1334,IF(Transport!$H$4="Education",Data!AV1334,IF(Transport!$H$4="Mixed-use Building",AG1337,Data!AE1334)))</f>
        <v>1.84001203862901</v>
      </c>
      <c r="O1333">
        <f>IF(Transport!$H$4="Multi-unit Residential",Data!O1334,IF(Transport!$H$4="Education",Data!AW1334,IF(Transport!$H$4="Mixed-use Building",AH1337,Data!AF1334)))</f>
        <v>175.30936399999999</v>
      </c>
      <c r="P1333">
        <f>IF(Transport!$H$4="Multi-unit Residential",Data!P1334,IF(Transport!$H$4="Education",Data!AX1334,IF(Transport!$H$4="Mixed-use Building",AI1337,Data!AG1334)))</f>
        <v>-40.621403899999997</v>
      </c>
    </row>
    <row r="1334" spans="1:16" x14ac:dyDescent="0.55000000000000004">
      <c r="A1334">
        <f>IF(Transport!$H$4="Multi-unit Residential",Data!A1335,IF(Transport!$H$4="Education",Data!AI1335,IF(Transport!$H$4="Mixed-use Building",T1338,Data!R1335)))</f>
        <v>235800</v>
      </c>
      <c r="B1334" t="str">
        <f>IF(Transport!$H$4="Multi-unit Residential",Data!B1335,IF(Transport!$H$4="Education",Data!AJ1335,IF(Transport!$H$4="Mixed-use Building",U1338,Data!S1335)))</f>
        <v>Taitoko</v>
      </c>
      <c r="C1334" t="str">
        <f>IF(Transport!$H$4="Multi-unit Residential",Data!C1335,IF(Transport!$H$4="Education",Data!AK1335,IF(Transport!$H$4="Mixed-use Building",V1338,Data!T1335)))</f>
        <v>New Zealand</v>
      </c>
      <c r="D1334">
        <f>IF(Transport!$H$4="Multi-unit Residential",Data!D1335,IF(Transport!$H$4="Education",Data!AL1335,IF(Transport!$H$4="Mixed-use Building",W1338,Data!U1335)))</f>
        <v>0</v>
      </c>
      <c r="E1334">
        <f>IF(Transport!$H$4="Multi-unit Residential",Data!E1335,IF(Transport!$H$4="Education",Data!AM1335,IF(Transport!$H$4="Mixed-use Building",X1338,Data!V1335)))</f>
        <v>0</v>
      </c>
      <c r="F1334">
        <f>IF(Transport!$H$4="Multi-unit Residential",Data!F1335,IF(Transport!$H$4="Education",Data!AN1335,IF(Transport!$H$4="Mixed-use Building",Y1338,Data!W1335)))</f>
        <v>0</v>
      </c>
      <c r="G1334">
        <f>IF(Transport!$H$4="Multi-unit Residential",Data!G1335,IF(Transport!$H$4="Education",Data!AO1335,IF(Transport!$H$4="Mixed-use Building",Z1338,Data!X1335)))</f>
        <v>0</v>
      </c>
      <c r="H1334">
        <f>IF(Transport!$H$4="Multi-unit Residential",Data!H1335,IF(Transport!$H$4="Education",Data!AP1335,IF(Transport!$H$4="Mixed-use Building",AA1338,Data!Y1335)))</f>
        <v>1</v>
      </c>
      <c r="I1334">
        <f>IF(Transport!$H$4="Multi-unit Residential",Data!I1335,IF(Transport!$H$4="Education",Data!AQ1335,IF(Transport!$H$4="Mixed-use Building",AB1338,Data!Z1335)))</f>
        <v>0</v>
      </c>
      <c r="J1334">
        <f>IF(Transport!$H$4="Multi-unit Residential",Data!J1335,IF(Transport!$H$4="Education",Data!AR1335,IF(Transport!$H$4="Mixed-use Building",AC1338,Data!AA1335)))</f>
        <v>0</v>
      </c>
      <c r="K1334">
        <f>IF(Transport!$H$4="Multi-unit Residential",Data!K1335,IF(Transport!$H$4="Education",Data!AS1335,IF(Transport!$H$4="Mixed-use Building",AD1338,Data!AB1335)))</f>
        <v>0</v>
      </c>
      <c r="L1334">
        <f>IF(Transport!$H$4="Multi-unit Residential",Data!L1335,IF(Transport!$H$4="Education",Data!AT1335,IF(Transport!$H$4="Mixed-use Building",AE1338,Data!AC1335)))</f>
        <v>0</v>
      </c>
      <c r="M1334">
        <f>IF(Transport!$H$4="Multi-unit Residential",Data!M1335,IF(Transport!$H$4="Education",Data!AU1335,IF(Transport!$H$4="Mixed-use Building",AF1338,Data!AD1335)))</f>
        <v>0.02</v>
      </c>
      <c r="N1334">
        <f>IF(Transport!$H$4="Multi-unit Residential",Data!N1335,IF(Transport!$H$4="Education",Data!AV1335,IF(Transport!$H$4="Mixed-use Building",AG1338,Data!AE1335)))</f>
        <v>3.15443795614526</v>
      </c>
      <c r="O1334">
        <f>IF(Transport!$H$4="Multi-unit Residential",Data!O1335,IF(Transport!$H$4="Education",Data!AW1335,IF(Transport!$H$4="Mixed-use Building",AH1338,Data!AF1335)))</f>
        <v>175.2892378</v>
      </c>
      <c r="P1334">
        <f>IF(Transport!$H$4="Multi-unit Residential",Data!P1335,IF(Transport!$H$4="Education",Data!AX1335,IF(Transport!$H$4="Mixed-use Building",AI1338,Data!AG1335)))</f>
        <v>-40.636506670000003</v>
      </c>
    </row>
    <row r="1335" spans="1:16" x14ac:dyDescent="0.55000000000000004">
      <c r="A1335">
        <f>IF(Transport!$H$4="Multi-unit Residential",Data!A1336,IF(Transport!$H$4="Education",Data!AI1336,IF(Transport!$H$4="Mixed-use Building",T1339,Data!R1336)))</f>
        <v>235900</v>
      </c>
      <c r="B1335" t="str">
        <f>IF(Transport!$H$4="Multi-unit Residential",Data!B1336,IF(Transport!$H$4="Education",Data!AJ1336,IF(Transport!$H$4="Mixed-use Building",U1339,Data!S1336)))</f>
        <v>Waiopehu</v>
      </c>
      <c r="C1335" t="str">
        <f>IF(Transport!$H$4="Multi-unit Residential",Data!C1336,IF(Transport!$H$4="Education",Data!AK1336,IF(Transport!$H$4="Mixed-use Building",V1339,Data!T1336)))</f>
        <v>New Zealand</v>
      </c>
      <c r="D1335">
        <f>IF(Transport!$H$4="Multi-unit Residential",Data!D1336,IF(Transport!$H$4="Education",Data!AL1336,IF(Transport!$H$4="Mixed-use Building",W1339,Data!U1336)))</f>
        <v>0</v>
      </c>
      <c r="E1335">
        <f>IF(Transport!$H$4="Multi-unit Residential",Data!E1336,IF(Transport!$H$4="Education",Data!AM1336,IF(Transport!$H$4="Mixed-use Building",X1339,Data!V1336)))</f>
        <v>0</v>
      </c>
      <c r="F1335">
        <f>IF(Transport!$H$4="Multi-unit Residential",Data!F1336,IF(Transport!$H$4="Education",Data!AN1336,IF(Transport!$H$4="Mixed-use Building",Y1339,Data!W1336)))</f>
        <v>0</v>
      </c>
      <c r="G1335">
        <f>IF(Transport!$H$4="Multi-unit Residential",Data!G1336,IF(Transport!$H$4="Education",Data!AO1336,IF(Transport!$H$4="Mixed-use Building",Z1339,Data!X1336)))</f>
        <v>0</v>
      </c>
      <c r="H1335">
        <f>IF(Transport!$H$4="Multi-unit Residential",Data!H1336,IF(Transport!$H$4="Education",Data!AP1336,IF(Transport!$H$4="Mixed-use Building",AA1339,Data!Y1336)))</f>
        <v>0.91</v>
      </c>
      <c r="I1335">
        <f>IF(Transport!$H$4="Multi-unit Residential",Data!I1336,IF(Transport!$H$4="Education",Data!AQ1336,IF(Transport!$H$4="Mixed-use Building",AB1339,Data!Z1336)))</f>
        <v>0</v>
      </c>
      <c r="J1335">
        <f>IF(Transport!$H$4="Multi-unit Residential",Data!J1336,IF(Transport!$H$4="Education",Data!AR1336,IF(Transport!$H$4="Mixed-use Building",AC1339,Data!AA1336)))</f>
        <v>0</v>
      </c>
      <c r="K1335">
        <f>IF(Transport!$H$4="Multi-unit Residential",Data!K1336,IF(Transport!$H$4="Education",Data!AS1336,IF(Transport!$H$4="Mixed-use Building",AD1339,Data!AB1336)))</f>
        <v>0</v>
      </c>
      <c r="L1335">
        <f>IF(Transport!$H$4="Multi-unit Residential",Data!L1336,IF(Transport!$H$4="Education",Data!AT1336,IF(Transport!$H$4="Mixed-use Building",AE1339,Data!AC1336)))</f>
        <v>0.09</v>
      </c>
      <c r="M1335">
        <f>IF(Transport!$H$4="Multi-unit Residential",Data!M1336,IF(Transport!$H$4="Education",Data!AU1336,IF(Transport!$H$4="Mixed-use Building",AF1339,Data!AD1336)))</f>
        <v>0.02</v>
      </c>
      <c r="N1335">
        <f>IF(Transport!$H$4="Multi-unit Residential",Data!N1336,IF(Transport!$H$4="Education",Data!AV1336,IF(Transport!$H$4="Mixed-use Building",AG1339,Data!AE1336)))</f>
        <v>3.2048402401367202</v>
      </c>
      <c r="O1335">
        <f>IF(Transport!$H$4="Multi-unit Residential",Data!O1336,IF(Transport!$H$4="Education",Data!AW1336,IF(Transport!$H$4="Mixed-use Building",AH1339,Data!AF1336)))</f>
        <v>175.29899839999999</v>
      </c>
      <c r="P1335">
        <f>IF(Transport!$H$4="Multi-unit Residential",Data!P1336,IF(Transport!$H$4="Education",Data!AX1336,IF(Transport!$H$4="Mixed-use Building",AI1339,Data!AG1336)))</f>
        <v>-40.632160089999999</v>
      </c>
    </row>
    <row r="1336" spans="1:16" x14ac:dyDescent="0.55000000000000004">
      <c r="A1336">
        <f>IF(Transport!$H$4="Multi-unit Residential",Data!A1337,IF(Transport!$H$4="Education",Data!AI1337,IF(Transport!$H$4="Mixed-use Building",T1340,Data!R1337)))</f>
        <v>236000</v>
      </c>
      <c r="B1336" t="str">
        <f>IF(Transport!$H$4="Multi-unit Residential",Data!B1337,IF(Transport!$H$4="Education",Data!AJ1337,IF(Transport!$H$4="Mixed-use Building",U1340,Data!S1337)))</f>
        <v>Makahika</v>
      </c>
      <c r="C1336" t="str">
        <f>IF(Transport!$H$4="Multi-unit Residential",Data!C1337,IF(Transport!$H$4="Education",Data!AK1337,IF(Transport!$H$4="Mixed-use Building",V1340,Data!T1337)))</f>
        <v>New Zealand</v>
      </c>
      <c r="D1336">
        <f>IF(Transport!$H$4="Multi-unit Residential",Data!D1337,IF(Transport!$H$4="Education",Data!AL1337,IF(Transport!$H$4="Mixed-use Building",W1340,Data!U1337)))</f>
        <v>0</v>
      </c>
      <c r="E1336">
        <f>IF(Transport!$H$4="Multi-unit Residential",Data!E1337,IF(Transport!$H$4="Education",Data!AM1337,IF(Transport!$H$4="Mixed-use Building",X1340,Data!V1337)))</f>
        <v>0</v>
      </c>
      <c r="F1336">
        <f>IF(Transport!$H$4="Multi-unit Residential",Data!F1337,IF(Transport!$H$4="Education",Data!AN1337,IF(Transport!$H$4="Mixed-use Building",Y1340,Data!W1337)))</f>
        <v>0</v>
      </c>
      <c r="G1336">
        <f>IF(Transport!$H$4="Multi-unit Residential",Data!G1337,IF(Transport!$H$4="Education",Data!AO1337,IF(Transport!$H$4="Mixed-use Building",Z1340,Data!X1337)))</f>
        <v>0</v>
      </c>
      <c r="H1336">
        <f>IF(Transport!$H$4="Multi-unit Residential",Data!H1337,IF(Transport!$H$4="Education",Data!AP1337,IF(Transport!$H$4="Mixed-use Building",AA1340,Data!Y1337)))</f>
        <v>1</v>
      </c>
      <c r="I1336">
        <f>IF(Transport!$H$4="Multi-unit Residential",Data!I1337,IF(Transport!$H$4="Education",Data!AQ1337,IF(Transport!$H$4="Mixed-use Building",AB1340,Data!Z1337)))</f>
        <v>0</v>
      </c>
      <c r="J1336">
        <f>IF(Transport!$H$4="Multi-unit Residential",Data!J1337,IF(Transport!$H$4="Education",Data!AR1337,IF(Transport!$H$4="Mixed-use Building",AC1340,Data!AA1337)))</f>
        <v>0</v>
      </c>
      <c r="K1336">
        <f>IF(Transport!$H$4="Multi-unit Residential",Data!K1337,IF(Transport!$H$4="Education",Data!AS1337,IF(Transport!$H$4="Mixed-use Building",AD1340,Data!AB1337)))</f>
        <v>0</v>
      </c>
      <c r="L1336">
        <f>IF(Transport!$H$4="Multi-unit Residential",Data!L1337,IF(Transport!$H$4="Education",Data!AT1337,IF(Transport!$H$4="Mixed-use Building",AE1340,Data!AC1337)))</f>
        <v>0</v>
      </c>
      <c r="M1336">
        <f>IF(Transport!$H$4="Multi-unit Residential",Data!M1337,IF(Transport!$H$4="Education",Data!AU1337,IF(Transport!$H$4="Mixed-use Building",AF1340,Data!AD1337)))</f>
        <v>0.02</v>
      </c>
      <c r="N1336">
        <f>IF(Transport!$H$4="Multi-unit Residential",Data!N1337,IF(Transport!$H$4="Education",Data!AV1337,IF(Transport!$H$4="Mixed-use Building",AG1340,Data!AE1337)))</f>
        <v>4.2009674133299697</v>
      </c>
      <c r="O1336">
        <f>IF(Transport!$H$4="Multi-unit Residential",Data!O1337,IF(Transport!$H$4="Education",Data!AW1337,IF(Transport!$H$4="Mixed-use Building",AH1340,Data!AF1337)))</f>
        <v>175.40147680000001</v>
      </c>
      <c r="P1336">
        <f>IF(Transport!$H$4="Multi-unit Residential",Data!P1337,IF(Transport!$H$4="Education",Data!AX1337,IF(Transport!$H$4="Mixed-use Building",AI1340,Data!AG1337)))</f>
        <v>-40.651747540000002</v>
      </c>
    </row>
    <row r="1337" spans="1:16" x14ac:dyDescent="0.55000000000000004">
      <c r="A1337">
        <f>IF(Transport!$H$4="Multi-unit Residential",Data!A1338,IF(Transport!$H$4="Education",Data!AI1338,IF(Transport!$H$4="Mixed-use Building",T1341,Data!R1338)))</f>
        <v>236100</v>
      </c>
      <c r="B1337" t="str">
        <f>IF(Transport!$H$4="Multi-unit Residential",Data!B1338,IF(Transport!$H$4="Education",Data!AJ1338,IF(Transport!$H$4="Mixed-use Building",U1341,Data!S1338)))</f>
        <v>Kimberley</v>
      </c>
      <c r="C1337" t="str">
        <f>IF(Transport!$H$4="Multi-unit Residential",Data!C1338,IF(Transport!$H$4="Education",Data!AK1338,IF(Transport!$H$4="Mixed-use Building",V1341,Data!T1338)))</f>
        <v>New Zealand</v>
      </c>
      <c r="D1337">
        <f>IF(Transport!$H$4="Multi-unit Residential",Data!D1338,IF(Transport!$H$4="Education",Data!AL1338,IF(Transport!$H$4="Mixed-use Building",W1341,Data!U1338)))</f>
        <v>0</v>
      </c>
      <c r="E1337">
        <f>IF(Transport!$H$4="Multi-unit Residential",Data!E1338,IF(Transport!$H$4="Education",Data!AM1338,IF(Transport!$H$4="Mixed-use Building",X1341,Data!V1338)))</f>
        <v>0</v>
      </c>
      <c r="F1337">
        <f>IF(Transport!$H$4="Multi-unit Residential",Data!F1338,IF(Transport!$H$4="Education",Data!AN1338,IF(Transport!$H$4="Mixed-use Building",Y1341,Data!W1338)))</f>
        <v>0</v>
      </c>
      <c r="G1337">
        <f>IF(Transport!$H$4="Multi-unit Residential",Data!G1338,IF(Transport!$H$4="Education",Data!AO1338,IF(Transport!$H$4="Mixed-use Building",Z1341,Data!X1338)))</f>
        <v>0</v>
      </c>
      <c r="H1337">
        <f>IF(Transport!$H$4="Multi-unit Residential",Data!H1338,IF(Transport!$H$4="Education",Data!AP1338,IF(Transport!$H$4="Mixed-use Building",AA1341,Data!Y1338)))</f>
        <v>1</v>
      </c>
      <c r="I1337">
        <f>IF(Transport!$H$4="Multi-unit Residential",Data!I1338,IF(Transport!$H$4="Education",Data!AQ1338,IF(Transport!$H$4="Mixed-use Building",AB1341,Data!Z1338)))</f>
        <v>0</v>
      </c>
      <c r="J1337">
        <f>IF(Transport!$H$4="Multi-unit Residential",Data!J1338,IF(Transport!$H$4="Education",Data!AR1338,IF(Transport!$H$4="Mixed-use Building",AC1341,Data!AA1338)))</f>
        <v>0</v>
      </c>
      <c r="K1337">
        <f>IF(Transport!$H$4="Multi-unit Residential",Data!K1338,IF(Transport!$H$4="Education",Data!AS1338,IF(Transport!$H$4="Mixed-use Building",AD1341,Data!AB1338)))</f>
        <v>0</v>
      </c>
      <c r="L1337">
        <f>IF(Transport!$H$4="Multi-unit Residential",Data!L1338,IF(Transport!$H$4="Education",Data!AT1338,IF(Transport!$H$4="Mixed-use Building",AE1341,Data!AC1338)))</f>
        <v>0</v>
      </c>
      <c r="M1337">
        <f>IF(Transport!$H$4="Multi-unit Residential",Data!M1338,IF(Transport!$H$4="Education",Data!AU1338,IF(Transport!$H$4="Mixed-use Building",AF1341,Data!AD1338)))</f>
        <v>0.02</v>
      </c>
      <c r="N1337" t="str">
        <f>IF(Transport!$H$4="Multi-unit Residential",Data!N1338,IF(Transport!$H$4="Education",Data!AV1338,IF(Transport!$H$4="Mixed-use Building",AG1341,Data!AE1338)))</f>
        <v>?</v>
      </c>
      <c r="O1337">
        <f>IF(Transport!$H$4="Multi-unit Residential",Data!O1338,IF(Transport!$H$4="Education",Data!AW1338,IF(Transport!$H$4="Mixed-use Building",AH1341,Data!AF1338)))</f>
        <v>175.29851590000001</v>
      </c>
      <c r="P1337">
        <f>IF(Transport!$H$4="Multi-unit Residential",Data!P1338,IF(Transport!$H$4="Education",Data!AX1338,IF(Transport!$H$4="Mixed-use Building",AI1341,Data!AG1338)))</f>
        <v>-40.713016799999899</v>
      </c>
    </row>
    <row r="1338" spans="1:16" x14ac:dyDescent="0.55000000000000004">
      <c r="A1338">
        <f>IF(Transport!$H$4="Multi-unit Residential",Data!A1339,IF(Transport!$H$4="Education",Data!AI1339,IF(Transport!$H$4="Mixed-use Building",T1342,Data!R1339)))</f>
        <v>236300</v>
      </c>
      <c r="B1338" t="str">
        <f>IF(Transport!$H$4="Multi-unit Residential",Data!B1339,IF(Transport!$H$4="Education",Data!AJ1339,IF(Transport!$H$4="Mixed-use Building",U1342,Data!S1339)))</f>
        <v>Otaki Beach</v>
      </c>
      <c r="C1338" t="str">
        <f>IF(Transport!$H$4="Multi-unit Residential",Data!C1339,IF(Transport!$H$4="Education",Data!AK1339,IF(Transport!$H$4="Mixed-use Building",V1342,Data!T1339)))</f>
        <v>New Zealand</v>
      </c>
      <c r="D1338">
        <f>IF(Transport!$H$4="Multi-unit Residential",Data!D1339,IF(Transport!$H$4="Education",Data!AL1339,IF(Transport!$H$4="Mixed-use Building",W1342,Data!U1339)))</f>
        <v>0</v>
      </c>
      <c r="E1338">
        <f>IF(Transport!$H$4="Multi-unit Residential",Data!E1339,IF(Transport!$H$4="Education",Data!AM1339,IF(Transport!$H$4="Mixed-use Building",X1342,Data!V1339)))</f>
        <v>0</v>
      </c>
      <c r="F1338">
        <f>IF(Transport!$H$4="Multi-unit Residential",Data!F1339,IF(Transport!$H$4="Education",Data!AN1339,IF(Transport!$H$4="Mixed-use Building",Y1342,Data!W1339)))</f>
        <v>0</v>
      </c>
      <c r="G1338">
        <f>IF(Transport!$H$4="Multi-unit Residential",Data!G1339,IF(Transport!$H$4="Education",Data!AO1339,IF(Transport!$H$4="Mixed-use Building",Z1342,Data!X1339)))</f>
        <v>0</v>
      </c>
      <c r="H1338">
        <f>IF(Transport!$H$4="Multi-unit Residential",Data!H1339,IF(Transport!$H$4="Education",Data!AP1339,IF(Transport!$H$4="Mixed-use Building",AA1342,Data!Y1339)))</f>
        <v>0.87</v>
      </c>
      <c r="I1338">
        <f>IF(Transport!$H$4="Multi-unit Residential",Data!I1339,IF(Transport!$H$4="Education",Data!AQ1339,IF(Transport!$H$4="Mixed-use Building",AB1342,Data!Z1339)))</f>
        <v>0</v>
      </c>
      <c r="J1338">
        <f>IF(Transport!$H$4="Multi-unit Residential",Data!J1339,IF(Transport!$H$4="Education",Data!AR1339,IF(Transport!$H$4="Mixed-use Building",AC1342,Data!AA1339)))</f>
        <v>0</v>
      </c>
      <c r="K1338">
        <f>IF(Transport!$H$4="Multi-unit Residential",Data!K1339,IF(Transport!$H$4="Education",Data!AS1339,IF(Transport!$H$4="Mixed-use Building",AD1342,Data!AB1339)))</f>
        <v>0</v>
      </c>
      <c r="L1338">
        <f>IF(Transport!$H$4="Multi-unit Residential",Data!L1339,IF(Transport!$H$4="Education",Data!AT1339,IF(Transport!$H$4="Mixed-use Building",AE1342,Data!AC1339)))</f>
        <v>0.13</v>
      </c>
      <c r="M1338">
        <f>IF(Transport!$H$4="Multi-unit Residential",Data!M1339,IF(Transport!$H$4="Education",Data!AU1339,IF(Transport!$H$4="Mixed-use Building",AF1342,Data!AD1339)))</f>
        <v>0.02</v>
      </c>
      <c r="N1338">
        <f>IF(Transport!$H$4="Multi-unit Residential",Data!N1339,IF(Transport!$H$4="Education",Data!AV1339,IF(Transport!$H$4="Mixed-use Building",AG1342,Data!AE1339)))</f>
        <v>0.91077127431407501</v>
      </c>
      <c r="O1338">
        <f>IF(Transport!$H$4="Multi-unit Residential",Data!O1339,IF(Transport!$H$4="Education",Data!AW1339,IF(Transport!$H$4="Mixed-use Building",AH1342,Data!AF1339)))</f>
        <v>175.11697649999999</v>
      </c>
      <c r="P1338">
        <f>IF(Transport!$H$4="Multi-unit Residential",Data!P1339,IF(Transport!$H$4="Education",Data!AX1339,IF(Transport!$H$4="Mixed-use Building",AI1342,Data!AG1339)))</f>
        <v>-40.749524000000001</v>
      </c>
    </row>
    <row r="1339" spans="1:16" x14ac:dyDescent="0.55000000000000004">
      <c r="A1339">
        <f>IF(Transport!$H$4="Multi-unit Residential",Data!A1340,IF(Transport!$H$4="Education",Data!AI1340,IF(Transport!$H$4="Mixed-use Building",T1343,Data!R1340)))</f>
        <v>236400</v>
      </c>
      <c r="B1339" t="str">
        <f>IF(Transport!$H$4="Multi-unit Residential",Data!B1340,IF(Transport!$H$4="Education",Data!AJ1340,IF(Transport!$H$4="Mixed-use Building",U1343,Data!S1340)))</f>
        <v>Forest Lakes (Kapiti Coast District)</v>
      </c>
      <c r="C1339" t="str">
        <f>IF(Transport!$H$4="Multi-unit Residential",Data!C1340,IF(Transport!$H$4="Education",Data!AK1340,IF(Transport!$H$4="Mixed-use Building",V1343,Data!T1340)))</f>
        <v>New Zealand</v>
      </c>
      <c r="D1339">
        <f>IF(Transport!$H$4="Multi-unit Residential",Data!D1340,IF(Transport!$H$4="Education",Data!AL1340,IF(Transport!$H$4="Mixed-use Building",W1343,Data!U1340)))</f>
        <v>0</v>
      </c>
      <c r="E1339">
        <f>IF(Transport!$H$4="Multi-unit Residential",Data!E1340,IF(Transport!$H$4="Education",Data!AM1340,IF(Transport!$H$4="Mixed-use Building",X1343,Data!V1340)))</f>
        <v>0</v>
      </c>
      <c r="F1339">
        <f>IF(Transport!$H$4="Multi-unit Residential",Data!F1340,IF(Transport!$H$4="Education",Data!AN1340,IF(Transport!$H$4="Mixed-use Building",Y1343,Data!W1340)))</f>
        <v>0</v>
      </c>
      <c r="G1339">
        <f>IF(Transport!$H$4="Multi-unit Residential",Data!G1340,IF(Transport!$H$4="Education",Data!AO1340,IF(Transport!$H$4="Mixed-use Building",Z1343,Data!X1340)))</f>
        <v>0</v>
      </c>
      <c r="H1339">
        <f>IF(Transport!$H$4="Multi-unit Residential",Data!H1340,IF(Transport!$H$4="Education",Data!AP1340,IF(Transport!$H$4="Mixed-use Building",AA1343,Data!Y1340)))</f>
        <v>0.79</v>
      </c>
      <c r="I1339">
        <f>IF(Transport!$H$4="Multi-unit Residential",Data!I1340,IF(Transport!$H$4="Education",Data!AQ1340,IF(Transport!$H$4="Mixed-use Building",AB1343,Data!Z1340)))</f>
        <v>0</v>
      </c>
      <c r="J1339">
        <f>IF(Transport!$H$4="Multi-unit Residential",Data!J1340,IF(Transport!$H$4="Education",Data!AR1340,IF(Transport!$H$4="Mixed-use Building",AC1343,Data!AA1340)))</f>
        <v>0</v>
      </c>
      <c r="K1339">
        <f>IF(Transport!$H$4="Multi-unit Residential",Data!K1340,IF(Transport!$H$4="Education",Data!AS1340,IF(Transport!$H$4="Mixed-use Building",AD1343,Data!AB1340)))</f>
        <v>0</v>
      </c>
      <c r="L1339">
        <f>IF(Transport!$H$4="Multi-unit Residential",Data!L1340,IF(Transport!$H$4="Education",Data!AT1340,IF(Transport!$H$4="Mixed-use Building",AE1343,Data!AC1340)))</f>
        <v>0.21</v>
      </c>
      <c r="M1339">
        <f>IF(Transport!$H$4="Multi-unit Residential",Data!M1340,IF(Transport!$H$4="Education",Data!AU1340,IF(Transport!$H$4="Mixed-use Building",AF1343,Data!AD1340)))</f>
        <v>0.02</v>
      </c>
      <c r="N1339">
        <f>IF(Transport!$H$4="Multi-unit Residential",Data!N1340,IF(Transport!$H$4="Education",Data!AV1340,IF(Transport!$H$4="Mixed-use Building",AG1343,Data!AE1340)))</f>
        <v>1.93615164893799</v>
      </c>
      <c r="O1339">
        <f>IF(Transport!$H$4="Multi-unit Residential",Data!O1340,IF(Transport!$H$4="Education",Data!AW1340,IF(Transport!$H$4="Mixed-use Building",AH1343,Data!AF1340)))</f>
        <v>175.1696326</v>
      </c>
      <c r="P1339">
        <f>IF(Transport!$H$4="Multi-unit Residential",Data!P1340,IF(Transport!$H$4="Education",Data!AX1340,IF(Transport!$H$4="Mixed-use Building",AI1343,Data!AG1340)))</f>
        <v>-40.743695340000002</v>
      </c>
    </row>
    <row r="1340" spans="1:16" x14ac:dyDescent="0.55000000000000004">
      <c r="A1340">
        <f>IF(Transport!$H$4="Multi-unit Residential",Data!A1341,IF(Transport!$H$4="Education",Data!AI1341,IF(Transport!$H$4="Mixed-use Building",T1344,Data!R1341)))</f>
        <v>236500</v>
      </c>
      <c r="B1340" t="str">
        <f>IF(Transport!$H$4="Multi-unit Residential",Data!B1341,IF(Transport!$H$4="Education",Data!AJ1341,IF(Transport!$H$4="Mixed-use Building",U1344,Data!S1341)))</f>
        <v>Otaki</v>
      </c>
      <c r="C1340" t="str">
        <f>IF(Transport!$H$4="Multi-unit Residential",Data!C1341,IF(Transport!$H$4="Education",Data!AK1341,IF(Transport!$H$4="Mixed-use Building",V1344,Data!T1341)))</f>
        <v>New Zealand</v>
      </c>
      <c r="D1340">
        <f>IF(Transport!$H$4="Multi-unit Residential",Data!D1341,IF(Transport!$H$4="Education",Data!AL1341,IF(Transport!$H$4="Mixed-use Building",W1344,Data!U1341)))</f>
        <v>0</v>
      </c>
      <c r="E1340">
        <f>IF(Transport!$H$4="Multi-unit Residential",Data!E1341,IF(Transport!$H$4="Education",Data!AM1341,IF(Transport!$H$4="Mixed-use Building",X1344,Data!V1341)))</f>
        <v>0</v>
      </c>
      <c r="F1340">
        <f>IF(Transport!$H$4="Multi-unit Residential",Data!F1341,IF(Transport!$H$4="Education",Data!AN1341,IF(Transport!$H$4="Mixed-use Building",Y1344,Data!W1341)))</f>
        <v>0</v>
      </c>
      <c r="G1340">
        <f>IF(Transport!$H$4="Multi-unit Residential",Data!G1341,IF(Transport!$H$4="Education",Data!AO1341,IF(Transport!$H$4="Mixed-use Building",Z1344,Data!X1341)))</f>
        <v>0</v>
      </c>
      <c r="H1340">
        <f>IF(Transport!$H$4="Multi-unit Residential",Data!H1341,IF(Transport!$H$4="Education",Data!AP1341,IF(Transport!$H$4="Mixed-use Building",AA1344,Data!Y1341)))</f>
        <v>0.87</v>
      </c>
      <c r="I1340">
        <f>IF(Transport!$H$4="Multi-unit Residential",Data!I1341,IF(Transport!$H$4="Education",Data!AQ1341,IF(Transport!$H$4="Mixed-use Building",AB1344,Data!Z1341)))</f>
        <v>0.02</v>
      </c>
      <c r="J1340">
        <f>IF(Transport!$H$4="Multi-unit Residential",Data!J1341,IF(Transport!$H$4="Education",Data!AR1341,IF(Transport!$H$4="Mixed-use Building",AC1344,Data!AA1341)))</f>
        <v>0</v>
      </c>
      <c r="K1340">
        <f>IF(Transport!$H$4="Multi-unit Residential",Data!K1341,IF(Transport!$H$4="Education",Data!AS1341,IF(Transport!$H$4="Mixed-use Building",AD1344,Data!AB1341)))</f>
        <v>0.03</v>
      </c>
      <c r="L1340">
        <f>IF(Transport!$H$4="Multi-unit Residential",Data!L1341,IF(Transport!$H$4="Education",Data!AT1341,IF(Transport!$H$4="Mixed-use Building",AE1344,Data!AC1341)))</f>
        <v>0.08</v>
      </c>
      <c r="M1340">
        <f>IF(Transport!$H$4="Multi-unit Residential",Data!M1341,IF(Transport!$H$4="Education",Data!AU1341,IF(Transport!$H$4="Mixed-use Building",AF1344,Data!AD1341)))</f>
        <v>0.02</v>
      </c>
      <c r="N1340">
        <f>IF(Transport!$H$4="Multi-unit Residential",Data!N1341,IF(Transport!$H$4="Education",Data!AV1341,IF(Transport!$H$4="Mixed-use Building",AG1344,Data!AE1341)))</f>
        <v>6.1169438826014702</v>
      </c>
      <c r="O1340">
        <f>IF(Transport!$H$4="Multi-unit Residential",Data!O1341,IF(Transport!$H$4="Education",Data!AW1341,IF(Transport!$H$4="Mixed-use Building",AH1344,Data!AF1341)))</f>
        <v>175.139668</v>
      </c>
      <c r="P1340">
        <f>IF(Transport!$H$4="Multi-unit Residential",Data!P1341,IF(Transport!$H$4="Education",Data!AX1341,IF(Transport!$H$4="Mixed-use Building",AI1344,Data!AG1341)))</f>
        <v>-40.75304139</v>
      </c>
    </row>
    <row r="1341" spans="1:16" x14ac:dyDescent="0.55000000000000004">
      <c r="A1341">
        <f>IF(Transport!$H$4="Multi-unit Residential",Data!A1342,IF(Transport!$H$4="Education",Data!AI1342,IF(Transport!$H$4="Mixed-use Building",T1345,Data!R1342)))</f>
        <v>236600</v>
      </c>
      <c r="B1341" t="str">
        <f>IF(Transport!$H$4="Multi-unit Residential",Data!B1342,IF(Transport!$H$4="Education",Data!AJ1342,IF(Transport!$H$4="Mixed-use Building",U1345,Data!S1342)))</f>
        <v>Te Horo</v>
      </c>
      <c r="C1341" t="str">
        <f>IF(Transport!$H$4="Multi-unit Residential",Data!C1342,IF(Transport!$H$4="Education",Data!AK1342,IF(Transport!$H$4="Mixed-use Building",V1345,Data!T1342)))</f>
        <v>New Zealand</v>
      </c>
      <c r="D1341">
        <f>IF(Transport!$H$4="Multi-unit Residential",Data!D1342,IF(Transport!$H$4="Education",Data!AL1342,IF(Transport!$H$4="Mixed-use Building",W1345,Data!U1342)))</f>
        <v>0</v>
      </c>
      <c r="E1341">
        <f>IF(Transport!$H$4="Multi-unit Residential",Data!E1342,IF(Transport!$H$4="Education",Data!AM1342,IF(Transport!$H$4="Mixed-use Building",X1345,Data!V1342)))</f>
        <v>0</v>
      </c>
      <c r="F1341">
        <f>IF(Transport!$H$4="Multi-unit Residential",Data!F1342,IF(Transport!$H$4="Education",Data!AN1342,IF(Transport!$H$4="Mixed-use Building",Y1345,Data!W1342)))</f>
        <v>0</v>
      </c>
      <c r="G1341">
        <f>IF(Transport!$H$4="Multi-unit Residential",Data!G1342,IF(Transport!$H$4="Education",Data!AO1342,IF(Transport!$H$4="Mixed-use Building",Z1345,Data!X1342)))</f>
        <v>0</v>
      </c>
      <c r="H1341">
        <f>IF(Transport!$H$4="Multi-unit Residential",Data!H1342,IF(Transport!$H$4="Education",Data!AP1342,IF(Transport!$H$4="Mixed-use Building",AA1345,Data!Y1342)))</f>
        <v>0.93</v>
      </c>
      <c r="I1341">
        <f>IF(Transport!$H$4="Multi-unit Residential",Data!I1342,IF(Transport!$H$4="Education",Data!AQ1342,IF(Transport!$H$4="Mixed-use Building",AB1345,Data!Z1342)))</f>
        <v>0</v>
      </c>
      <c r="J1341">
        <f>IF(Transport!$H$4="Multi-unit Residential",Data!J1342,IF(Transport!$H$4="Education",Data!AR1342,IF(Transport!$H$4="Mixed-use Building",AC1345,Data!AA1342)))</f>
        <v>0</v>
      </c>
      <c r="K1341">
        <f>IF(Transport!$H$4="Multi-unit Residential",Data!K1342,IF(Transport!$H$4="Education",Data!AS1342,IF(Transport!$H$4="Mixed-use Building",AD1345,Data!AB1342)))</f>
        <v>0</v>
      </c>
      <c r="L1341">
        <f>IF(Transport!$H$4="Multi-unit Residential",Data!L1342,IF(Transport!$H$4="Education",Data!AT1342,IF(Transport!$H$4="Mixed-use Building",AE1345,Data!AC1342)))</f>
        <v>7.0000000000000007E-2</v>
      </c>
      <c r="M1341">
        <f>IF(Transport!$H$4="Multi-unit Residential",Data!M1342,IF(Transport!$H$4="Education",Data!AU1342,IF(Transport!$H$4="Mixed-use Building",AF1345,Data!AD1342)))</f>
        <v>0.02</v>
      </c>
      <c r="N1341">
        <f>IF(Transport!$H$4="Multi-unit Residential",Data!N1342,IF(Transport!$H$4="Education",Data!AV1342,IF(Transport!$H$4="Mixed-use Building",AG1345,Data!AE1342)))</f>
        <v>3.5765143188278001</v>
      </c>
      <c r="O1341">
        <f>IF(Transport!$H$4="Multi-unit Residential",Data!O1342,IF(Transport!$H$4="Education",Data!AW1342,IF(Transport!$H$4="Mixed-use Building",AH1345,Data!AF1342)))</f>
        <v>175.10587809999899</v>
      </c>
      <c r="P1341">
        <f>IF(Transport!$H$4="Multi-unit Residential",Data!P1342,IF(Transport!$H$4="Education",Data!AX1342,IF(Transport!$H$4="Mixed-use Building",AI1345,Data!AG1342)))</f>
        <v>-40.797109470000002</v>
      </c>
    </row>
    <row r="1342" spans="1:16" x14ac:dyDescent="0.55000000000000004">
      <c r="A1342">
        <f>IF(Transport!$H$4="Multi-unit Residential",Data!A1343,IF(Transport!$H$4="Education",Data!AI1343,IF(Transport!$H$4="Mixed-use Building",T1346,Data!R1343)))</f>
        <v>236700</v>
      </c>
      <c r="B1342" t="str">
        <f>IF(Transport!$H$4="Multi-unit Residential",Data!B1343,IF(Transport!$H$4="Education",Data!AJ1343,IF(Transport!$H$4="Mixed-use Building",U1346,Data!S1343)))</f>
        <v>Waitohu</v>
      </c>
      <c r="C1342" t="str">
        <f>IF(Transport!$H$4="Multi-unit Residential",Data!C1343,IF(Transport!$H$4="Education",Data!AK1343,IF(Transport!$H$4="Mixed-use Building",V1346,Data!T1343)))</f>
        <v>New Zealand</v>
      </c>
      <c r="D1342">
        <f>IF(Transport!$H$4="Multi-unit Residential",Data!D1343,IF(Transport!$H$4="Education",Data!AL1343,IF(Transport!$H$4="Mixed-use Building",W1346,Data!U1343)))</f>
        <v>0</v>
      </c>
      <c r="E1342">
        <f>IF(Transport!$H$4="Multi-unit Residential",Data!E1343,IF(Transport!$H$4="Education",Data!AM1343,IF(Transport!$H$4="Mixed-use Building",X1346,Data!V1343)))</f>
        <v>0</v>
      </c>
      <c r="F1342">
        <f>IF(Transport!$H$4="Multi-unit Residential",Data!F1343,IF(Transport!$H$4="Education",Data!AN1343,IF(Transport!$H$4="Mixed-use Building",Y1346,Data!W1343)))</f>
        <v>0</v>
      </c>
      <c r="G1342">
        <f>IF(Transport!$H$4="Multi-unit Residential",Data!G1343,IF(Transport!$H$4="Education",Data!AO1343,IF(Transport!$H$4="Mixed-use Building",Z1346,Data!X1343)))</f>
        <v>0</v>
      </c>
      <c r="H1342">
        <f>IF(Transport!$H$4="Multi-unit Residential",Data!H1343,IF(Transport!$H$4="Education",Data!AP1343,IF(Transport!$H$4="Mixed-use Building",AA1346,Data!Y1343)))</f>
        <v>1</v>
      </c>
      <c r="I1342">
        <f>IF(Transport!$H$4="Multi-unit Residential",Data!I1343,IF(Transport!$H$4="Education",Data!AQ1343,IF(Transport!$H$4="Mixed-use Building",AB1346,Data!Z1343)))</f>
        <v>0</v>
      </c>
      <c r="J1342">
        <f>IF(Transport!$H$4="Multi-unit Residential",Data!J1343,IF(Transport!$H$4="Education",Data!AR1343,IF(Transport!$H$4="Mixed-use Building",AC1346,Data!AA1343)))</f>
        <v>0</v>
      </c>
      <c r="K1342">
        <f>IF(Transport!$H$4="Multi-unit Residential",Data!K1343,IF(Transport!$H$4="Education",Data!AS1343,IF(Transport!$H$4="Mixed-use Building",AD1346,Data!AB1343)))</f>
        <v>0</v>
      </c>
      <c r="L1342">
        <f>IF(Transport!$H$4="Multi-unit Residential",Data!L1343,IF(Transport!$H$4="Education",Data!AT1343,IF(Transport!$H$4="Mixed-use Building",AE1346,Data!AC1343)))</f>
        <v>0</v>
      </c>
      <c r="M1342">
        <f>IF(Transport!$H$4="Multi-unit Residential",Data!M1343,IF(Transport!$H$4="Education",Data!AU1343,IF(Transport!$H$4="Mixed-use Building",AF1346,Data!AD1343)))</f>
        <v>0.02</v>
      </c>
      <c r="N1342" t="str">
        <f>IF(Transport!$H$4="Multi-unit Residential",Data!N1343,IF(Transport!$H$4="Education",Data!AV1343,IF(Transport!$H$4="Mixed-use Building",AG1346,Data!AE1343)))</f>
        <v>?</v>
      </c>
      <c r="O1342">
        <f>IF(Transport!$H$4="Multi-unit Residential",Data!O1343,IF(Transport!$H$4="Education",Data!AW1343,IF(Transport!$H$4="Mixed-use Building",AH1346,Data!AF1343)))</f>
        <v>175.16725980000001</v>
      </c>
      <c r="P1342">
        <f>IF(Transport!$H$4="Multi-unit Residential",Data!P1343,IF(Transport!$H$4="Education",Data!AX1343,IF(Transport!$H$4="Mixed-use Building",AI1346,Data!AG1343)))</f>
        <v>-40.759798269999997</v>
      </c>
    </row>
    <row r="1343" spans="1:16" x14ac:dyDescent="0.55000000000000004">
      <c r="A1343">
        <f>IF(Transport!$H$4="Multi-unit Residential",Data!A1344,IF(Transport!$H$4="Education",Data!AI1344,IF(Transport!$H$4="Mixed-use Building",T1347,Data!R1344)))</f>
        <v>236800</v>
      </c>
      <c r="B1343" t="str">
        <f>IF(Transport!$H$4="Multi-unit Residential",Data!B1344,IF(Transport!$H$4="Education",Data!AJ1344,IF(Transport!$H$4="Mixed-use Building",U1347,Data!S1344)))</f>
        <v>Waikanae Beach</v>
      </c>
      <c r="C1343" t="str">
        <f>IF(Transport!$H$4="Multi-unit Residential",Data!C1344,IF(Transport!$H$4="Education",Data!AK1344,IF(Transport!$H$4="Mixed-use Building",V1347,Data!T1344)))</f>
        <v>New Zealand</v>
      </c>
      <c r="D1343">
        <f>IF(Transport!$H$4="Multi-unit Residential",Data!D1344,IF(Transport!$H$4="Education",Data!AL1344,IF(Transport!$H$4="Mixed-use Building",W1347,Data!U1344)))</f>
        <v>0</v>
      </c>
      <c r="E1343">
        <f>IF(Transport!$H$4="Multi-unit Residential",Data!E1344,IF(Transport!$H$4="Education",Data!AM1344,IF(Transport!$H$4="Mixed-use Building",X1347,Data!V1344)))</f>
        <v>0</v>
      </c>
      <c r="F1343">
        <f>IF(Transport!$H$4="Multi-unit Residential",Data!F1344,IF(Transport!$H$4="Education",Data!AN1344,IF(Transport!$H$4="Mixed-use Building",Y1347,Data!W1344)))</f>
        <v>0</v>
      </c>
      <c r="G1343">
        <f>IF(Transport!$H$4="Multi-unit Residential",Data!G1344,IF(Transport!$H$4="Education",Data!AO1344,IF(Transport!$H$4="Mixed-use Building",Z1347,Data!X1344)))</f>
        <v>0</v>
      </c>
      <c r="H1343">
        <f>IF(Transport!$H$4="Multi-unit Residential",Data!H1344,IF(Transport!$H$4="Education",Data!AP1344,IF(Transport!$H$4="Mixed-use Building",AA1347,Data!Y1344)))</f>
        <v>0.71</v>
      </c>
      <c r="I1343">
        <f>IF(Transport!$H$4="Multi-unit Residential",Data!I1344,IF(Transport!$H$4="Education",Data!AQ1344,IF(Transport!$H$4="Mixed-use Building",AB1347,Data!Z1344)))</f>
        <v>0</v>
      </c>
      <c r="J1343">
        <f>IF(Transport!$H$4="Multi-unit Residential",Data!J1344,IF(Transport!$H$4="Education",Data!AR1344,IF(Transport!$H$4="Mixed-use Building",AC1347,Data!AA1344)))</f>
        <v>0</v>
      </c>
      <c r="K1343">
        <f>IF(Transport!$H$4="Multi-unit Residential",Data!K1344,IF(Transport!$H$4="Education",Data!AS1344,IF(Transport!$H$4="Mixed-use Building",AD1347,Data!AB1344)))</f>
        <v>0.13</v>
      </c>
      <c r="L1343">
        <f>IF(Transport!$H$4="Multi-unit Residential",Data!L1344,IF(Transport!$H$4="Education",Data!AT1344,IF(Transport!$H$4="Mixed-use Building",AE1347,Data!AC1344)))</f>
        <v>0.16</v>
      </c>
      <c r="M1343">
        <f>IF(Transport!$H$4="Multi-unit Residential",Data!M1344,IF(Transport!$H$4="Education",Data!AU1344,IF(Transport!$H$4="Mixed-use Building",AF1347,Data!AD1344)))</f>
        <v>0.02</v>
      </c>
      <c r="N1343">
        <f>IF(Transport!$H$4="Multi-unit Residential",Data!N1344,IF(Transport!$H$4="Education",Data!AV1344,IF(Transport!$H$4="Mixed-use Building",AG1347,Data!AE1344)))</f>
        <v>0.91677437115708904</v>
      </c>
      <c r="O1343">
        <f>IF(Transport!$H$4="Multi-unit Residential",Data!O1344,IF(Transport!$H$4="Education",Data!AW1344,IF(Transport!$H$4="Mixed-use Building",AH1347,Data!AF1344)))</f>
        <v>175.02708129999999</v>
      </c>
      <c r="P1343">
        <f>IF(Transport!$H$4="Multi-unit Residential",Data!P1344,IF(Transport!$H$4="Education",Data!AX1344,IF(Transport!$H$4="Mixed-use Building",AI1347,Data!AG1344)))</f>
        <v>-40.864633329999997</v>
      </c>
    </row>
    <row r="1344" spans="1:16" x14ac:dyDescent="0.55000000000000004">
      <c r="A1344">
        <f>IF(Transport!$H$4="Multi-unit Residential",Data!A1345,IF(Transport!$H$4="Education",Data!AI1345,IF(Transport!$H$4="Mixed-use Building",T1348,Data!R1345)))</f>
        <v>236900</v>
      </c>
      <c r="B1344" t="str">
        <f>IF(Transport!$H$4="Multi-unit Residential",Data!B1345,IF(Transport!$H$4="Education",Data!AJ1345,IF(Transport!$H$4="Mixed-use Building",U1348,Data!S1345)))</f>
        <v>Peka Peka</v>
      </c>
      <c r="C1344" t="str">
        <f>IF(Transport!$H$4="Multi-unit Residential",Data!C1345,IF(Transport!$H$4="Education",Data!AK1345,IF(Transport!$H$4="Mixed-use Building",V1348,Data!T1345)))</f>
        <v>New Zealand</v>
      </c>
      <c r="D1344" t="str">
        <f>IF(Transport!$H$4="Multi-unit Residential",Data!D1345,IF(Transport!$H$4="Education",Data!AL1345,IF(Transport!$H$4="Mixed-use Building",W1348,Data!U1345)))</f>
        <v>?</v>
      </c>
      <c r="E1344" t="str">
        <f>IF(Transport!$H$4="Multi-unit Residential",Data!E1345,IF(Transport!$H$4="Education",Data!AM1345,IF(Transport!$H$4="Mixed-use Building",X1348,Data!V1345)))</f>
        <v>?</v>
      </c>
      <c r="F1344" t="str">
        <f>IF(Transport!$H$4="Multi-unit Residential",Data!F1345,IF(Transport!$H$4="Education",Data!AN1345,IF(Transport!$H$4="Mixed-use Building",Y1348,Data!W1345)))</f>
        <v>?</v>
      </c>
      <c r="G1344">
        <f>IF(Transport!$H$4="Multi-unit Residential",Data!G1345,IF(Transport!$H$4="Education",Data!AO1345,IF(Transport!$H$4="Mixed-use Building",Z1348,Data!X1345)))</f>
        <v>0</v>
      </c>
      <c r="H1344" t="str">
        <f>IF(Transport!$H$4="Multi-unit Residential",Data!H1345,IF(Transport!$H$4="Education",Data!AP1345,IF(Transport!$H$4="Mixed-use Building",AA1348,Data!Y1345)))</f>
        <v>?</v>
      </c>
      <c r="I1344" t="str">
        <f>IF(Transport!$H$4="Multi-unit Residential",Data!I1345,IF(Transport!$H$4="Education",Data!AQ1345,IF(Transport!$H$4="Mixed-use Building",AB1348,Data!Z1345)))</f>
        <v>?</v>
      </c>
      <c r="J1344">
        <f>IF(Transport!$H$4="Multi-unit Residential",Data!J1345,IF(Transport!$H$4="Education",Data!AR1345,IF(Transport!$H$4="Mixed-use Building",AC1348,Data!AA1345)))</f>
        <v>0</v>
      </c>
      <c r="K1344" t="str">
        <f>IF(Transport!$H$4="Multi-unit Residential",Data!K1345,IF(Transport!$H$4="Education",Data!AS1345,IF(Transport!$H$4="Mixed-use Building",AD1348,Data!AB1345)))</f>
        <v>?</v>
      </c>
      <c r="L1344" t="str">
        <f>IF(Transport!$H$4="Multi-unit Residential",Data!L1345,IF(Transport!$H$4="Education",Data!AT1345,IF(Transport!$H$4="Mixed-use Building",AE1348,Data!AC1345)))</f>
        <v>?</v>
      </c>
      <c r="M1344">
        <f>IF(Transport!$H$4="Multi-unit Residential",Data!M1345,IF(Transport!$H$4="Education",Data!AU1345,IF(Transport!$H$4="Mixed-use Building",AF1348,Data!AD1345)))</f>
        <v>0.02</v>
      </c>
      <c r="N1344" t="str">
        <f>IF(Transport!$H$4="Multi-unit Residential",Data!N1345,IF(Transport!$H$4="Education",Data!AV1345,IF(Transport!$H$4="Mixed-use Building",AG1348,Data!AE1345)))</f>
        <v>?</v>
      </c>
      <c r="O1344">
        <f>IF(Transport!$H$4="Multi-unit Residential",Data!O1345,IF(Transport!$H$4="Education",Data!AW1345,IF(Transport!$H$4="Mixed-use Building",AH1348,Data!AF1345)))</f>
        <v>175.07479789999999</v>
      </c>
      <c r="P1344">
        <f>IF(Transport!$H$4="Multi-unit Residential",Data!P1345,IF(Transport!$H$4="Education",Data!AX1345,IF(Transport!$H$4="Mixed-use Building",AI1348,Data!AG1345)))</f>
        <v>-40.837314550000002</v>
      </c>
    </row>
    <row r="1345" spans="1:16" x14ac:dyDescent="0.55000000000000004">
      <c r="A1345">
        <f>IF(Transport!$H$4="Multi-unit Residential",Data!A1346,IF(Transport!$H$4="Education",Data!AI1346,IF(Transport!$H$4="Mixed-use Building",T1349,Data!R1346)))</f>
        <v>237000</v>
      </c>
      <c r="B1345" t="str">
        <f>IF(Transport!$H$4="Multi-unit Residential",Data!B1346,IF(Transport!$H$4="Education",Data!AJ1346,IF(Transport!$H$4="Mixed-use Building",U1349,Data!S1346)))</f>
        <v>Paraparaumu Beach North</v>
      </c>
      <c r="C1345" t="str">
        <f>IF(Transport!$H$4="Multi-unit Residential",Data!C1346,IF(Transport!$H$4="Education",Data!AK1346,IF(Transport!$H$4="Mixed-use Building",V1349,Data!T1346)))</f>
        <v>New Zealand</v>
      </c>
      <c r="D1345">
        <f>IF(Transport!$H$4="Multi-unit Residential",Data!D1346,IF(Transport!$H$4="Education",Data!AL1346,IF(Transport!$H$4="Mixed-use Building",W1349,Data!U1346)))</f>
        <v>0</v>
      </c>
      <c r="E1345">
        <f>IF(Transport!$H$4="Multi-unit Residential",Data!E1346,IF(Transport!$H$4="Education",Data!AM1346,IF(Transport!$H$4="Mixed-use Building",X1349,Data!V1346)))</f>
        <v>0</v>
      </c>
      <c r="F1345">
        <f>IF(Transport!$H$4="Multi-unit Residential",Data!F1346,IF(Transport!$H$4="Education",Data!AN1346,IF(Transport!$H$4="Mixed-use Building",Y1349,Data!W1346)))</f>
        <v>0</v>
      </c>
      <c r="G1345">
        <f>IF(Transport!$H$4="Multi-unit Residential",Data!G1346,IF(Transport!$H$4="Education",Data!AO1346,IF(Transport!$H$4="Mixed-use Building",Z1349,Data!X1346)))</f>
        <v>0</v>
      </c>
      <c r="H1345">
        <f>IF(Transport!$H$4="Multi-unit Residential",Data!H1346,IF(Transport!$H$4="Education",Data!AP1346,IF(Transport!$H$4="Mixed-use Building",AA1349,Data!Y1346)))</f>
        <v>0.93</v>
      </c>
      <c r="I1345">
        <f>IF(Transport!$H$4="Multi-unit Residential",Data!I1346,IF(Transport!$H$4="Education",Data!AQ1346,IF(Transport!$H$4="Mixed-use Building",AB1349,Data!Z1346)))</f>
        <v>0</v>
      </c>
      <c r="J1345">
        <f>IF(Transport!$H$4="Multi-unit Residential",Data!J1346,IF(Transport!$H$4="Education",Data!AR1346,IF(Transport!$H$4="Mixed-use Building",AC1349,Data!AA1346)))</f>
        <v>0</v>
      </c>
      <c r="K1345">
        <f>IF(Transport!$H$4="Multi-unit Residential",Data!K1346,IF(Transport!$H$4="Education",Data!AS1346,IF(Transport!$H$4="Mixed-use Building",AD1349,Data!AB1346)))</f>
        <v>0</v>
      </c>
      <c r="L1345">
        <f>IF(Transport!$H$4="Multi-unit Residential",Data!L1346,IF(Transport!$H$4="Education",Data!AT1346,IF(Transport!$H$4="Mixed-use Building",AE1349,Data!AC1346)))</f>
        <v>7.0000000000000007E-2</v>
      </c>
      <c r="M1345">
        <f>IF(Transport!$H$4="Multi-unit Residential",Data!M1346,IF(Transport!$H$4="Education",Data!AU1346,IF(Transport!$H$4="Mixed-use Building",AF1349,Data!AD1346)))</f>
        <v>0.02</v>
      </c>
      <c r="N1345">
        <f>IF(Transport!$H$4="Multi-unit Residential",Data!N1346,IF(Transport!$H$4="Education",Data!AV1346,IF(Transport!$H$4="Mixed-use Building",AG1349,Data!AE1346)))</f>
        <v>1.6487087299377801</v>
      </c>
      <c r="O1345">
        <f>IF(Transport!$H$4="Multi-unit Residential",Data!O1346,IF(Transport!$H$4="Education",Data!AW1346,IF(Transport!$H$4="Mixed-use Building",AH1349,Data!AF1346)))</f>
        <v>174.9988209</v>
      </c>
      <c r="P1345">
        <f>IF(Transport!$H$4="Multi-unit Residential",Data!P1346,IF(Transport!$H$4="Education",Data!AX1346,IF(Transport!$H$4="Mixed-use Building",AI1349,Data!AG1346)))</f>
        <v>-40.88107643</v>
      </c>
    </row>
    <row r="1346" spans="1:16" x14ac:dyDescent="0.55000000000000004">
      <c r="A1346">
        <f>IF(Transport!$H$4="Multi-unit Residential",Data!A1347,IF(Transport!$H$4="Education",Data!AI1347,IF(Transport!$H$4="Mixed-use Building",T1350,Data!R1347)))</f>
        <v>237100</v>
      </c>
      <c r="B1346" t="str">
        <f>IF(Transport!$H$4="Multi-unit Residential",Data!B1347,IF(Transport!$H$4="Education",Data!AJ1347,IF(Transport!$H$4="Mixed-use Building",U1350,Data!S1347)))</f>
        <v>Paraparaumu Beach West</v>
      </c>
      <c r="C1346" t="str">
        <f>IF(Transport!$H$4="Multi-unit Residential",Data!C1347,IF(Transport!$H$4="Education",Data!AK1347,IF(Transport!$H$4="Mixed-use Building",V1350,Data!T1347)))</f>
        <v>New Zealand</v>
      </c>
      <c r="D1346">
        <f>IF(Transport!$H$4="Multi-unit Residential",Data!D1347,IF(Transport!$H$4="Education",Data!AL1347,IF(Transport!$H$4="Mixed-use Building",W1350,Data!U1347)))</f>
        <v>0</v>
      </c>
      <c r="E1346">
        <f>IF(Transport!$H$4="Multi-unit Residential",Data!E1347,IF(Transport!$H$4="Education",Data!AM1347,IF(Transport!$H$4="Mixed-use Building",X1350,Data!V1347)))</f>
        <v>0</v>
      </c>
      <c r="F1346">
        <f>IF(Transport!$H$4="Multi-unit Residential",Data!F1347,IF(Transport!$H$4="Education",Data!AN1347,IF(Transport!$H$4="Mixed-use Building",Y1350,Data!W1347)))</f>
        <v>0</v>
      </c>
      <c r="G1346">
        <f>IF(Transport!$H$4="Multi-unit Residential",Data!G1347,IF(Transport!$H$4="Education",Data!AO1347,IF(Transport!$H$4="Mixed-use Building",Z1350,Data!X1347)))</f>
        <v>0</v>
      </c>
      <c r="H1346">
        <f>IF(Transport!$H$4="Multi-unit Residential",Data!H1347,IF(Transport!$H$4="Education",Data!AP1347,IF(Transport!$H$4="Mixed-use Building",AA1350,Data!Y1347)))</f>
        <v>0.94</v>
      </c>
      <c r="I1346">
        <f>IF(Transport!$H$4="Multi-unit Residential",Data!I1347,IF(Transport!$H$4="Education",Data!AQ1347,IF(Transport!$H$4="Mixed-use Building",AB1350,Data!Z1347)))</f>
        <v>0.03</v>
      </c>
      <c r="J1346">
        <f>IF(Transport!$H$4="Multi-unit Residential",Data!J1347,IF(Transport!$H$4="Education",Data!AR1347,IF(Transport!$H$4="Mixed-use Building",AC1350,Data!AA1347)))</f>
        <v>0</v>
      </c>
      <c r="K1346">
        <f>IF(Transport!$H$4="Multi-unit Residential",Data!K1347,IF(Transport!$H$4="Education",Data!AS1347,IF(Transport!$H$4="Mixed-use Building",AD1350,Data!AB1347)))</f>
        <v>0</v>
      </c>
      <c r="L1346">
        <f>IF(Transport!$H$4="Multi-unit Residential",Data!L1347,IF(Transport!$H$4="Education",Data!AT1347,IF(Transport!$H$4="Mixed-use Building",AE1350,Data!AC1347)))</f>
        <v>0.03</v>
      </c>
      <c r="M1346">
        <f>IF(Transport!$H$4="Multi-unit Residential",Data!M1347,IF(Transport!$H$4="Education",Data!AU1347,IF(Transport!$H$4="Mixed-use Building",AF1350,Data!AD1347)))</f>
        <v>0.02</v>
      </c>
      <c r="N1346">
        <f>IF(Transport!$H$4="Multi-unit Residential",Data!N1347,IF(Transport!$H$4="Education",Data!AV1347,IF(Transport!$H$4="Mixed-use Building",AG1350,Data!AE1347)))</f>
        <v>3.87611485957772</v>
      </c>
      <c r="O1346">
        <f>IF(Transport!$H$4="Multi-unit Residential",Data!O1347,IF(Transport!$H$4="Education",Data!AW1347,IF(Transport!$H$4="Mixed-use Building",AH1350,Data!AF1347)))</f>
        <v>174.98473059999901</v>
      </c>
      <c r="P1346">
        <f>IF(Transport!$H$4="Multi-unit Residential",Data!P1347,IF(Transport!$H$4="Education",Data!AX1347,IF(Transport!$H$4="Mixed-use Building",AI1350,Data!AG1347)))</f>
        <v>-40.891955629999998</v>
      </c>
    </row>
    <row r="1347" spans="1:16" x14ac:dyDescent="0.55000000000000004">
      <c r="A1347">
        <f>IF(Transport!$H$4="Multi-unit Residential",Data!A1348,IF(Transport!$H$4="Education",Data!AI1348,IF(Transport!$H$4="Mixed-use Building",T1351,Data!R1348)))</f>
        <v>237200</v>
      </c>
      <c r="B1347" t="str">
        <f>IF(Transport!$H$4="Multi-unit Residential",Data!B1348,IF(Transport!$H$4="Education",Data!AJ1348,IF(Transport!$H$4="Mixed-use Building",U1351,Data!S1348)))</f>
        <v>Waikanae Park</v>
      </c>
      <c r="C1347" t="str">
        <f>IF(Transport!$H$4="Multi-unit Residential",Data!C1348,IF(Transport!$H$4="Education",Data!AK1348,IF(Transport!$H$4="Mixed-use Building",V1351,Data!T1348)))</f>
        <v>New Zealand</v>
      </c>
      <c r="D1347">
        <f>IF(Transport!$H$4="Multi-unit Residential",Data!D1348,IF(Transport!$H$4="Education",Data!AL1348,IF(Transport!$H$4="Mixed-use Building",W1351,Data!U1348)))</f>
        <v>0</v>
      </c>
      <c r="E1347">
        <f>IF(Transport!$H$4="Multi-unit Residential",Data!E1348,IF(Transport!$H$4="Education",Data!AM1348,IF(Transport!$H$4="Mixed-use Building",X1351,Data!V1348)))</f>
        <v>0</v>
      </c>
      <c r="F1347">
        <f>IF(Transport!$H$4="Multi-unit Residential",Data!F1348,IF(Transport!$H$4="Education",Data!AN1348,IF(Transport!$H$4="Mixed-use Building",Y1351,Data!W1348)))</f>
        <v>0</v>
      </c>
      <c r="G1347">
        <f>IF(Transport!$H$4="Multi-unit Residential",Data!G1348,IF(Transport!$H$4="Education",Data!AO1348,IF(Transport!$H$4="Mixed-use Building",Z1351,Data!X1348)))</f>
        <v>0</v>
      </c>
      <c r="H1347">
        <f>IF(Transport!$H$4="Multi-unit Residential",Data!H1348,IF(Transport!$H$4="Education",Data!AP1348,IF(Transport!$H$4="Mixed-use Building",AA1351,Data!Y1348)))</f>
        <v>0.89</v>
      </c>
      <c r="I1347">
        <f>IF(Transport!$H$4="Multi-unit Residential",Data!I1348,IF(Transport!$H$4="Education",Data!AQ1348,IF(Transport!$H$4="Mixed-use Building",AB1351,Data!Z1348)))</f>
        <v>0</v>
      </c>
      <c r="J1347">
        <f>IF(Transport!$H$4="Multi-unit Residential",Data!J1348,IF(Transport!$H$4="Education",Data!AR1348,IF(Transport!$H$4="Mixed-use Building",AC1351,Data!AA1348)))</f>
        <v>0</v>
      </c>
      <c r="K1347">
        <f>IF(Transport!$H$4="Multi-unit Residential",Data!K1348,IF(Transport!$H$4="Education",Data!AS1348,IF(Transport!$H$4="Mixed-use Building",AD1351,Data!AB1348)))</f>
        <v>0</v>
      </c>
      <c r="L1347">
        <f>IF(Transport!$H$4="Multi-unit Residential",Data!L1348,IF(Transport!$H$4="Education",Data!AT1348,IF(Transport!$H$4="Mixed-use Building",AE1351,Data!AC1348)))</f>
        <v>0.11</v>
      </c>
      <c r="M1347">
        <f>IF(Transport!$H$4="Multi-unit Residential",Data!M1348,IF(Transport!$H$4="Education",Data!AU1348,IF(Transport!$H$4="Mixed-use Building",AF1351,Data!AD1348)))</f>
        <v>0.02</v>
      </c>
      <c r="N1347">
        <f>IF(Transport!$H$4="Multi-unit Residential",Data!N1348,IF(Transport!$H$4="Education",Data!AV1348,IF(Transport!$H$4="Mixed-use Building",AG1351,Data!AE1348)))</f>
        <v>2.2276460383622299</v>
      </c>
      <c r="O1347">
        <f>IF(Transport!$H$4="Multi-unit Residential",Data!O1348,IF(Transport!$H$4="Education",Data!AW1348,IF(Transport!$H$4="Mixed-use Building",AH1351,Data!AF1348)))</f>
        <v>175.04924740000001</v>
      </c>
      <c r="P1347">
        <f>IF(Transport!$H$4="Multi-unit Residential",Data!P1348,IF(Transport!$H$4="Education",Data!AX1348,IF(Transport!$H$4="Mixed-use Building",AI1351,Data!AG1348)))</f>
        <v>-40.862514560000001</v>
      </c>
    </row>
    <row r="1348" spans="1:16" x14ac:dyDescent="0.55000000000000004">
      <c r="A1348">
        <f>IF(Transport!$H$4="Multi-unit Residential",Data!A1349,IF(Transport!$H$4="Education",Data!AI1349,IF(Transport!$H$4="Mixed-use Building",T1352,Data!R1349)))</f>
        <v>237300</v>
      </c>
      <c r="B1348" t="str">
        <f>IF(Transport!$H$4="Multi-unit Residential",Data!B1349,IF(Transport!$H$4="Education",Data!AJ1349,IF(Transport!$H$4="Mixed-use Building",U1352,Data!S1349)))</f>
        <v>Paraparaumu Beach East</v>
      </c>
      <c r="C1348" t="str">
        <f>IF(Transport!$H$4="Multi-unit Residential",Data!C1349,IF(Transport!$H$4="Education",Data!AK1349,IF(Transport!$H$4="Mixed-use Building",V1352,Data!T1349)))</f>
        <v>New Zealand</v>
      </c>
      <c r="D1348">
        <f>IF(Transport!$H$4="Multi-unit Residential",Data!D1349,IF(Transport!$H$4="Education",Data!AL1349,IF(Transport!$H$4="Mixed-use Building",W1352,Data!U1349)))</f>
        <v>0</v>
      </c>
      <c r="E1348">
        <f>IF(Transport!$H$4="Multi-unit Residential",Data!E1349,IF(Transport!$H$4="Education",Data!AM1349,IF(Transport!$H$4="Mixed-use Building",X1352,Data!V1349)))</f>
        <v>0</v>
      </c>
      <c r="F1348">
        <f>IF(Transport!$H$4="Multi-unit Residential",Data!F1349,IF(Transport!$H$4="Education",Data!AN1349,IF(Transport!$H$4="Mixed-use Building",Y1352,Data!W1349)))</f>
        <v>0</v>
      </c>
      <c r="G1348">
        <f>IF(Transport!$H$4="Multi-unit Residential",Data!G1349,IF(Transport!$H$4="Education",Data!AO1349,IF(Transport!$H$4="Mixed-use Building",Z1352,Data!X1349)))</f>
        <v>0</v>
      </c>
      <c r="H1348">
        <f>IF(Transport!$H$4="Multi-unit Residential",Data!H1349,IF(Transport!$H$4="Education",Data!AP1349,IF(Transport!$H$4="Mixed-use Building",AA1352,Data!Y1349)))</f>
        <v>0.91</v>
      </c>
      <c r="I1348">
        <f>IF(Transport!$H$4="Multi-unit Residential",Data!I1349,IF(Transport!$H$4="Education",Data!AQ1349,IF(Transport!$H$4="Mixed-use Building",AB1352,Data!Z1349)))</f>
        <v>0</v>
      </c>
      <c r="J1348">
        <f>IF(Transport!$H$4="Multi-unit Residential",Data!J1349,IF(Transport!$H$4="Education",Data!AR1349,IF(Transport!$H$4="Mixed-use Building",AC1352,Data!AA1349)))</f>
        <v>0</v>
      </c>
      <c r="K1348">
        <f>IF(Transport!$H$4="Multi-unit Residential",Data!K1349,IF(Transport!$H$4="Education",Data!AS1349,IF(Transport!$H$4="Mixed-use Building",AD1352,Data!AB1349)))</f>
        <v>0</v>
      </c>
      <c r="L1348">
        <f>IF(Transport!$H$4="Multi-unit Residential",Data!L1349,IF(Transport!$H$4="Education",Data!AT1349,IF(Transport!$H$4="Mixed-use Building",AE1352,Data!AC1349)))</f>
        <v>0.09</v>
      </c>
      <c r="M1348">
        <f>IF(Transport!$H$4="Multi-unit Residential",Data!M1349,IF(Transport!$H$4="Education",Data!AU1349,IF(Transport!$H$4="Mixed-use Building",AF1352,Data!AD1349)))</f>
        <v>0.02</v>
      </c>
      <c r="N1348">
        <f>IF(Transport!$H$4="Multi-unit Residential",Data!N1349,IF(Transport!$H$4="Education",Data!AV1349,IF(Transport!$H$4="Mixed-use Building",AG1352,Data!AE1349)))</f>
        <v>2.4619761312064998</v>
      </c>
      <c r="O1348">
        <f>IF(Transport!$H$4="Multi-unit Residential",Data!O1349,IF(Transport!$H$4="Education",Data!AW1349,IF(Transport!$H$4="Mixed-use Building",AH1352,Data!AF1349)))</f>
        <v>174.99338159999999</v>
      </c>
      <c r="P1348">
        <f>IF(Transport!$H$4="Multi-unit Residential",Data!P1349,IF(Transport!$H$4="Education",Data!AX1349,IF(Transport!$H$4="Mixed-use Building",AI1352,Data!AG1349)))</f>
        <v>-40.894839189999999</v>
      </c>
    </row>
    <row r="1349" spans="1:16" x14ac:dyDescent="0.55000000000000004">
      <c r="A1349">
        <f>IF(Transport!$H$4="Multi-unit Residential",Data!A1350,IF(Transport!$H$4="Education",Data!AI1350,IF(Transport!$H$4="Mixed-use Building",T1353,Data!R1350)))</f>
        <v>237400</v>
      </c>
      <c r="B1349" t="str">
        <f>IF(Transport!$H$4="Multi-unit Residential",Data!B1350,IF(Transport!$H$4="Education",Data!AJ1350,IF(Transport!$H$4="Mixed-use Building",U1353,Data!S1350)))</f>
        <v>Otaihanga</v>
      </c>
      <c r="C1349" t="str">
        <f>IF(Transport!$H$4="Multi-unit Residential",Data!C1350,IF(Transport!$H$4="Education",Data!AK1350,IF(Transport!$H$4="Mixed-use Building",V1353,Data!T1350)))</f>
        <v>New Zealand</v>
      </c>
      <c r="D1349" t="str">
        <f>IF(Transport!$H$4="Multi-unit Residential",Data!D1350,IF(Transport!$H$4="Education",Data!AL1350,IF(Transport!$H$4="Mixed-use Building",W1353,Data!U1350)))</f>
        <v>?</v>
      </c>
      <c r="E1349" t="str">
        <f>IF(Transport!$H$4="Multi-unit Residential",Data!E1350,IF(Transport!$H$4="Education",Data!AM1350,IF(Transport!$H$4="Mixed-use Building",X1353,Data!V1350)))</f>
        <v>?</v>
      </c>
      <c r="F1349" t="str">
        <f>IF(Transport!$H$4="Multi-unit Residential",Data!F1350,IF(Transport!$H$4="Education",Data!AN1350,IF(Transport!$H$4="Mixed-use Building",Y1353,Data!W1350)))</f>
        <v>?</v>
      </c>
      <c r="G1349">
        <f>IF(Transport!$H$4="Multi-unit Residential",Data!G1350,IF(Transport!$H$4="Education",Data!AO1350,IF(Transport!$H$4="Mixed-use Building",Z1353,Data!X1350)))</f>
        <v>0</v>
      </c>
      <c r="H1349" t="str">
        <f>IF(Transport!$H$4="Multi-unit Residential",Data!H1350,IF(Transport!$H$4="Education",Data!AP1350,IF(Transport!$H$4="Mixed-use Building",AA1353,Data!Y1350)))</f>
        <v>?</v>
      </c>
      <c r="I1349" t="str">
        <f>IF(Transport!$H$4="Multi-unit Residential",Data!I1350,IF(Transport!$H$4="Education",Data!AQ1350,IF(Transport!$H$4="Mixed-use Building",AB1353,Data!Z1350)))</f>
        <v>?</v>
      </c>
      <c r="J1349">
        <f>IF(Transport!$H$4="Multi-unit Residential",Data!J1350,IF(Transport!$H$4="Education",Data!AR1350,IF(Transport!$H$4="Mixed-use Building",AC1353,Data!AA1350)))</f>
        <v>0</v>
      </c>
      <c r="K1349" t="str">
        <f>IF(Transport!$H$4="Multi-unit Residential",Data!K1350,IF(Transport!$H$4="Education",Data!AS1350,IF(Transport!$H$4="Mixed-use Building",AD1353,Data!AB1350)))</f>
        <v>?</v>
      </c>
      <c r="L1349" t="str">
        <f>IF(Transport!$H$4="Multi-unit Residential",Data!L1350,IF(Transport!$H$4="Education",Data!AT1350,IF(Transport!$H$4="Mixed-use Building",AE1353,Data!AC1350)))</f>
        <v>?</v>
      </c>
      <c r="M1349">
        <f>IF(Transport!$H$4="Multi-unit Residential",Data!M1350,IF(Transport!$H$4="Education",Data!AU1350,IF(Transport!$H$4="Mixed-use Building",AF1353,Data!AD1350)))</f>
        <v>0.02</v>
      </c>
      <c r="N1349" t="str">
        <f>IF(Transport!$H$4="Multi-unit Residential",Data!N1350,IF(Transport!$H$4="Education",Data!AV1350,IF(Transport!$H$4="Mixed-use Building",AG1353,Data!AE1350)))</f>
        <v>?</v>
      </c>
      <c r="O1349">
        <f>IF(Transport!$H$4="Multi-unit Residential",Data!O1350,IF(Transport!$H$4="Education",Data!AW1350,IF(Transport!$H$4="Mixed-use Building",AH1353,Data!AF1350)))</f>
        <v>175.02785589999999</v>
      </c>
      <c r="P1349">
        <f>IF(Transport!$H$4="Multi-unit Residential",Data!P1350,IF(Transport!$H$4="Education",Data!AX1350,IF(Transport!$H$4="Mixed-use Building",AI1353,Data!AG1350)))</f>
        <v>-40.882900939999999</v>
      </c>
    </row>
    <row r="1350" spans="1:16" x14ac:dyDescent="0.55000000000000004">
      <c r="A1350">
        <f>IF(Transport!$H$4="Multi-unit Residential",Data!A1351,IF(Transport!$H$4="Education",Data!AI1351,IF(Transport!$H$4="Mixed-use Building",T1354,Data!R1351)))</f>
        <v>237500</v>
      </c>
      <c r="B1350" t="str">
        <f>IF(Transport!$H$4="Multi-unit Residential",Data!B1351,IF(Transport!$H$4="Education",Data!AJ1351,IF(Transport!$H$4="Mixed-use Building",U1354,Data!S1351)))</f>
        <v>Paraparaumu North</v>
      </c>
      <c r="C1350" t="str">
        <f>IF(Transport!$H$4="Multi-unit Residential",Data!C1351,IF(Transport!$H$4="Education",Data!AK1351,IF(Transport!$H$4="Mixed-use Building",V1354,Data!T1351)))</f>
        <v>New Zealand</v>
      </c>
      <c r="D1350">
        <f>IF(Transport!$H$4="Multi-unit Residential",Data!D1351,IF(Transport!$H$4="Education",Data!AL1351,IF(Transport!$H$4="Mixed-use Building",W1354,Data!U1351)))</f>
        <v>0</v>
      </c>
      <c r="E1350">
        <f>IF(Transport!$H$4="Multi-unit Residential",Data!E1351,IF(Transport!$H$4="Education",Data!AM1351,IF(Transport!$H$4="Mixed-use Building",X1354,Data!V1351)))</f>
        <v>0</v>
      </c>
      <c r="F1350">
        <f>IF(Transport!$H$4="Multi-unit Residential",Data!F1351,IF(Transport!$H$4="Education",Data!AN1351,IF(Transport!$H$4="Mixed-use Building",Y1354,Data!W1351)))</f>
        <v>0</v>
      </c>
      <c r="G1350">
        <f>IF(Transport!$H$4="Multi-unit Residential",Data!G1351,IF(Transport!$H$4="Education",Data!AO1351,IF(Transport!$H$4="Mixed-use Building",Z1354,Data!X1351)))</f>
        <v>0</v>
      </c>
      <c r="H1350">
        <f>IF(Transport!$H$4="Multi-unit Residential",Data!H1351,IF(Transport!$H$4="Education",Data!AP1351,IF(Transport!$H$4="Mixed-use Building",AA1354,Data!Y1351)))</f>
        <v>0.98</v>
      </c>
      <c r="I1350">
        <f>IF(Transport!$H$4="Multi-unit Residential",Data!I1351,IF(Transport!$H$4="Education",Data!AQ1351,IF(Transport!$H$4="Mixed-use Building",AB1354,Data!Z1351)))</f>
        <v>0</v>
      </c>
      <c r="J1350">
        <f>IF(Transport!$H$4="Multi-unit Residential",Data!J1351,IF(Transport!$H$4="Education",Data!AR1351,IF(Transport!$H$4="Mixed-use Building",AC1354,Data!AA1351)))</f>
        <v>0</v>
      </c>
      <c r="K1350">
        <f>IF(Transport!$H$4="Multi-unit Residential",Data!K1351,IF(Transport!$H$4="Education",Data!AS1351,IF(Transport!$H$4="Mixed-use Building",AD1354,Data!AB1351)))</f>
        <v>0</v>
      </c>
      <c r="L1350">
        <f>IF(Transport!$H$4="Multi-unit Residential",Data!L1351,IF(Transport!$H$4="Education",Data!AT1351,IF(Transport!$H$4="Mixed-use Building",AE1354,Data!AC1351)))</f>
        <v>0.02</v>
      </c>
      <c r="M1350">
        <f>IF(Transport!$H$4="Multi-unit Residential",Data!M1351,IF(Transport!$H$4="Education",Data!AU1351,IF(Transport!$H$4="Mixed-use Building",AF1354,Data!AD1351)))</f>
        <v>0.02</v>
      </c>
      <c r="N1350">
        <f>IF(Transport!$H$4="Multi-unit Residential",Data!N1351,IF(Transport!$H$4="Education",Data!AV1351,IF(Transport!$H$4="Mixed-use Building",AG1354,Data!AE1351)))</f>
        <v>3.4294490261599</v>
      </c>
      <c r="O1350">
        <f>IF(Transport!$H$4="Multi-unit Residential",Data!O1351,IF(Transport!$H$4="Education",Data!AW1351,IF(Transport!$H$4="Mixed-use Building",AH1354,Data!AF1351)))</f>
        <v>175.01141010000001</v>
      </c>
      <c r="P1350">
        <f>IF(Transport!$H$4="Multi-unit Residential",Data!P1351,IF(Transport!$H$4="Education",Data!AX1351,IF(Transport!$H$4="Mixed-use Building",AI1354,Data!AG1351)))</f>
        <v>-40.894572799999899</v>
      </c>
    </row>
    <row r="1351" spans="1:16" x14ac:dyDescent="0.55000000000000004">
      <c r="A1351">
        <f>IF(Transport!$H$4="Multi-unit Residential",Data!A1352,IF(Transport!$H$4="Education",Data!AI1352,IF(Transport!$H$4="Mixed-use Building",T1355,Data!R1352)))</f>
        <v>237600</v>
      </c>
      <c r="B1351" t="str">
        <f>IF(Transport!$H$4="Multi-unit Residential",Data!B1352,IF(Transport!$H$4="Education",Data!AJ1352,IF(Transport!$H$4="Mixed-use Building",U1355,Data!S1352)))</f>
        <v>Waikanae West</v>
      </c>
      <c r="C1351" t="str">
        <f>IF(Transport!$H$4="Multi-unit Residential",Data!C1352,IF(Transport!$H$4="Education",Data!AK1352,IF(Transport!$H$4="Mixed-use Building",V1355,Data!T1352)))</f>
        <v>New Zealand</v>
      </c>
      <c r="D1351">
        <f>IF(Transport!$H$4="Multi-unit Residential",Data!D1352,IF(Transport!$H$4="Education",Data!AL1352,IF(Transport!$H$4="Mixed-use Building",W1355,Data!U1352)))</f>
        <v>0</v>
      </c>
      <c r="E1351">
        <f>IF(Transport!$H$4="Multi-unit Residential",Data!E1352,IF(Transport!$H$4="Education",Data!AM1352,IF(Transport!$H$4="Mixed-use Building",X1355,Data!V1352)))</f>
        <v>0.01</v>
      </c>
      <c r="F1351">
        <f>IF(Transport!$H$4="Multi-unit Residential",Data!F1352,IF(Transport!$H$4="Education",Data!AN1352,IF(Transport!$H$4="Mixed-use Building",Y1355,Data!W1352)))</f>
        <v>0</v>
      </c>
      <c r="G1351">
        <f>IF(Transport!$H$4="Multi-unit Residential",Data!G1352,IF(Transport!$H$4="Education",Data!AO1352,IF(Transport!$H$4="Mixed-use Building",Z1355,Data!X1352)))</f>
        <v>0</v>
      </c>
      <c r="H1351">
        <f>IF(Transport!$H$4="Multi-unit Residential",Data!H1352,IF(Transport!$H$4="Education",Data!AP1352,IF(Transport!$H$4="Mixed-use Building",AA1355,Data!Y1352)))</f>
        <v>0.89</v>
      </c>
      <c r="I1351">
        <f>IF(Transport!$H$4="Multi-unit Residential",Data!I1352,IF(Transport!$H$4="Education",Data!AQ1352,IF(Transport!$H$4="Mixed-use Building",AB1355,Data!Z1352)))</f>
        <v>0</v>
      </c>
      <c r="J1351">
        <f>IF(Transport!$H$4="Multi-unit Residential",Data!J1352,IF(Transport!$H$4="Education",Data!AR1352,IF(Transport!$H$4="Mixed-use Building",AC1355,Data!AA1352)))</f>
        <v>0</v>
      </c>
      <c r="K1351">
        <f>IF(Transport!$H$4="Multi-unit Residential",Data!K1352,IF(Transport!$H$4="Education",Data!AS1352,IF(Transport!$H$4="Mixed-use Building",AD1355,Data!AB1352)))</f>
        <v>0.02</v>
      </c>
      <c r="L1351">
        <f>IF(Transport!$H$4="Multi-unit Residential",Data!L1352,IF(Transport!$H$4="Education",Data!AT1352,IF(Transport!$H$4="Mixed-use Building",AE1355,Data!AC1352)))</f>
        <v>0.08</v>
      </c>
      <c r="M1351">
        <f>IF(Transport!$H$4="Multi-unit Residential",Data!M1352,IF(Transport!$H$4="Education",Data!AU1352,IF(Transport!$H$4="Mixed-use Building",AF1355,Data!AD1352)))</f>
        <v>0.02</v>
      </c>
      <c r="N1351">
        <f>IF(Transport!$H$4="Multi-unit Residential",Data!N1352,IF(Transport!$H$4="Education",Data!AV1352,IF(Transport!$H$4="Mixed-use Building",AG1355,Data!AE1352)))</f>
        <v>4.58580709906078</v>
      </c>
      <c r="O1351">
        <f>IF(Transport!$H$4="Multi-unit Residential",Data!O1352,IF(Transport!$H$4="Education",Data!AW1352,IF(Transport!$H$4="Mixed-use Building",AH1355,Data!AF1352)))</f>
        <v>175.06643410000001</v>
      </c>
      <c r="P1351">
        <f>IF(Transport!$H$4="Multi-unit Residential",Data!P1352,IF(Transport!$H$4="Education",Data!AX1352,IF(Transport!$H$4="Mixed-use Building",AI1355,Data!AG1352)))</f>
        <v>-40.865979340000003</v>
      </c>
    </row>
    <row r="1352" spans="1:16" x14ac:dyDescent="0.55000000000000004">
      <c r="A1352">
        <f>IF(Transport!$H$4="Multi-unit Residential",Data!A1353,IF(Transport!$H$4="Education",Data!AI1353,IF(Transport!$H$4="Mixed-use Building",T1356,Data!R1353)))</f>
        <v>237700</v>
      </c>
      <c r="B1352" t="str">
        <f>IF(Transport!$H$4="Multi-unit Residential",Data!B1353,IF(Transport!$H$4="Education",Data!AJ1353,IF(Transport!$H$4="Mixed-use Building",U1356,Data!S1353)))</f>
        <v>Otaki Forks</v>
      </c>
      <c r="C1352" t="str">
        <f>IF(Transport!$H$4="Multi-unit Residential",Data!C1353,IF(Transport!$H$4="Education",Data!AK1353,IF(Transport!$H$4="Mixed-use Building",V1356,Data!T1353)))</f>
        <v>New Zealand</v>
      </c>
      <c r="D1352">
        <f>IF(Transport!$H$4="Multi-unit Residential",Data!D1353,IF(Transport!$H$4="Education",Data!AL1353,IF(Transport!$H$4="Mixed-use Building",W1356,Data!U1353)))</f>
        <v>0</v>
      </c>
      <c r="E1352">
        <f>IF(Transport!$H$4="Multi-unit Residential",Data!E1353,IF(Transport!$H$4="Education",Data!AM1353,IF(Transport!$H$4="Mixed-use Building",X1356,Data!V1353)))</f>
        <v>0</v>
      </c>
      <c r="F1352">
        <f>IF(Transport!$H$4="Multi-unit Residential",Data!F1353,IF(Transport!$H$4="Education",Data!AN1353,IF(Transport!$H$4="Mixed-use Building",Y1356,Data!W1353)))</f>
        <v>0</v>
      </c>
      <c r="G1352">
        <f>IF(Transport!$H$4="Multi-unit Residential",Data!G1353,IF(Transport!$H$4="Education",Data!AO1353,IF(Transport!$H$4="Mixed-use Building",Z1356,Data!X1353)))</f>
        <v>0</v>
      </c>
      <c r="H1352">
        <f>IF(Transport!$H$4="Multi-unit Residential",Data!H1353,IF(Transport!$H$4="Education",Data!AP1353,IF(Transport!$H$4="Mixed-use Building",AA1356,Data!Y1353)))</f>
        <v>0.82</v>
      </c>
      <c r="I1352">
        <f>IF(Transport!$H$4="Multi-unit Residential",Data!I1353,IF(Transport!$H$4="Education",Data!AQ1353,IF(Transport!$H$4="Mixed-use Building",AB1356,Data!Z1353)))</f>
        <v>0</v>
      </c>
      <c r="J1352">
        <f>IF(Transport!$H$4="Multi-unit Residential",Data!J1353,IF(Transport!$H$4="Education",Data!AR1353,IF(Transport!$H$4="Mixed-use Building",AC1356,Data!AA1353)))</f>
        <v>0</v>
      </c>
      <c r="K1352">
        <f>IF(Transport!$H$4="Multi-unit Residential",Data!K1353,IF(Transport!$H$4="Education",Data!AS1353,IF(Transport!$H$4="Mixed-use Building",AD1356,Data!AB1353)))</f>
        <v>0</v>
      </c>
      <c r="L1352">
        <f>IF(Transport!$H$4="Multi-unit Residential",Data!L1353,IF(Transport!$H$4="Education",Data!AT1353,IF(Transport!$H$4="Mixed-use Building",AE1356,Data!AC1353)))</f>
        <v>0.18</v>
      </c>
      <c r="M1352">
        <f>IF(Transport!$H$4="Multi-unit Residential",Data!M1353,IF(Transport!$H$4="Education",Data!AU1353,IF(Transport!$H$4="Mixed-use Building",AF1356,Data!AD1353)))</f>
        <v>0.02</v>
      </c>
      <c r="N1352">
        <f>IF(Transport!$H$4="Multi-unit Residential",Data!N1353,IF(Transport!$H$4="Education",Data!AV1353,IF(Transport!$H$4="Mixed-use Building",AG1356,Data!AE1353)))</f>
        <v>3.44838071748508</v>
      </c>
      <c r="O1352">
        <f>IF(Transport!$H$4="Multi-unit Residential",Data!O1353,IF(Transport!$H$4="Education",Data!AW1353,IF(Transport!$H$4="Mixed-use Building",AH1356,Data!AF1353)))</f>
        <v>175.18692759999999</v>
      </c>
      <c r="P1352">
        <f>IF(Transport!$H$4="Multi-unit Residential",Data!P1353,IF(Transport!$H$4="Education",Data!AX1353,IF(Transport!$H$4="Mixed-use Building",AI1356,Data!AG1353)))</f>
        <v>-40.823797810000002</v>
      </c>
    </row>
    <row r="1353" spans="1:16" x14ac:dyDescent="0.55000000000000004">
      <c r="A1353">
        <f>IF(Transport!$H$4="Multi-unit Residential",Data!A1354,IF(Transport!$H$4="Education",Data!AI1354,IF(Transport!$H$4="Mixed-use Building",T1357,Data!R1354)))</f>
        <v>237800</v>
      </c>
      <c r="B1353" t="str">
        <f>IF(Transport!$H$4="Multi-unit Residential",Data!B1354,IF(Transport!$H$4="Education",Data!AJ1354,IF(Transport!$H$4="Mixed-use Building",U1357,Data!S1354)))</f>
        <v>Paraparaumu Central</v>
      </c>
      <c r="C1353" t="str">
        <f>IF(Transport!$H$4="Multi-unit Residential",Data!C1354,IF(Transport!$H$4="Education",Data!AK1354,IF(Transport!$H$4="Mixed-use Building",V1357,Data!T1354)))</f>
        <v>New Zealand</v>
      </c>
      <c r="D1353">
        <f>IF(Transport!$H$4="Multi-unit Residential",Data!D1354,IF(Transport!$H$4="Education",Data!AL1354,IF(Transport!$H$4="Mixed-use Building",W1357,Data!U1354)))</f>
        <v>0.01</v>
      </c>
      <c r="E1353">
        <f>IF(Transport!$H$4="Multi-unit Residential",Data!E1354,IF(Transport!$H$4="Education",Data!AM1354,IF(Transport!$H$4="Mixed-use Building",X1357,Data!V1354)))</f>
        <v>0.02</v>
      </c>
      <c r="F1353">
        <f>IF(Transport!$H$4="Multi-unit Residential",Data!F1354,IF(Transport!$H$4="Education",Data!AN1354,IF(Transport!$H$4="Mixed-use Building",Y1357,Data!W1354)))</f>
        <v>0</v>
      </c>
      <c r="G1353">
        <f>IF(Transport!$H$4="Multi-unit Residential",Data!G1354,IF(Transport!$H$4="Education",Data!AO1354,IF(Transport!$H$4="Mixed-use Building",Z1357,Data!X1354)))</f>
        <v>0</v>
      </c>
      <c r="H1353">
        <f>IF(Transport!$H$4="Multi-unit Residential",Data!H1354,IF(Transport!$H$4="Education",Data!AP1354,IF(Transport!$H$4="Mixed-use Building",AA1357,Data!Y1354)))</f>
        <v>0.87</v>
      </c>
      <c r="I1353">
        <f>IF(Transport!$H$4="Multi-unit Residential",Data!I1354,IF(Transport!$H$4="Education",Data!AQ1354,IF(Transport!$H$4="Mixed-use Building",AB1357,Data!Z1354)))</f>
        <v>0.03</v>
      </c>
      <c r="J1353">
        <f>IF(Transport!$H$4="Multi-unit Residential",Data!J1354,IF(Transport!$H$4="Education",Data!AR1354,IF(Transport!$H$4="Mixed-use Building",AC1357,Data!AA1354)))</f>
        <v>0</v>
      </c>
      <c r="K1353">
        <f>IF(Transport!$H$4="Multi-unit Residential",Data!K1354,IF(Transport!$H$4="Education",Data!AS1354,IF(Transport!$H$4="Mixed-use Building",AD1357,Data!AB1354)))</f>
        <v>0.03</v>
      </c>
      <c r="L1353">
        <f>IF(Transport!$H$4="Multi-unit Residential",Data!L1354,IF(Transport!$H$4="Education",Data!AT1354,IF(Transport!$H$4="Mixed-use Building",AE1357,Data!AC1354)))</f>
        <v>0.04</v>
      </c>
      <c r="M1353">
        <f>IF(Transport!$H$4="Multi-unit Residential",Data!M1354,IF(Transport!$H$4="Education",Data!AU1354,IF(Transport!$H$4="Mixed-use Building",AF1357,Data!AD1354)))</f>
        <v>0.02</v>
      </c>
      <c r="N1353">
        <f>IF(Transport!$H$4="Multi-unit Residential",Data!N1354,IF(Transport!$H$4="Education",Data!AV1354,IF(Transport!$H$4="Mixed-use Building",AG1357,Data!AE1354)))</f>
        <v>5.10586215036522</v>
      </c>
      <c r="O1353">
        <f>IF(Transport!$H$4="Multi-unit Residential",Data!O1354,IF(Transport!$H$4="Education",Data!AW1354,IF(Transport!$H$4="Mixed-use Building",AH1357,Data!AF1354)))</f>
        <v>174.9988635</v>
      </c>
      <c r="P1353">
        <f>IF(Transport!$H$4="Multi-unit Residential",Data!P1354,IF(Transport!$H$4="Education",Data!AX1354,IF(Transport!$H$4="Mixed-use Building",AI1357,Data!AG1354)))</f>
        <v>-40.907994950000003</v>
      </c>
    </row>
    <row r="1354" spans="1:16" x14ac:dyDescent="0.55000000000000004">
      <c r="A1354">
        <f>IF(Transport!$H$4="Multi-unit Residential",Data!A1355,IF(Transport!$H$4="Education",Data!AI1355,IF(Transport!$H$4="Mixed-use Building",T1358,Data!R1355)))</f>
        <v>237900</v>
      </c>
      <c r="B1354" t="str">
        <f>IF(Transport!$H$4="Multi-unit Residential",Data!B1355,IF(Transport!$H$4="Education",Data!AJ1355,IF(Transport!$H$4="Mixed-use Building",U1358,Data!S1355)))</f>
        <v>Maungakotukutuku</v>
      </c>
      <c r="C1354" t="str">
        <f>IF(Transport!$H$4="Multi-unit Residential",Data!C1355,IF(Transport!$H$4="Education",Data!AK1355,IF(Transport!$H$4="Mixed-use Building",V1358,Data!T1355)))</f>
        <v>New Zealand</v>
      </c>
      <c r="D1354">
        <f>IF(Transport!$H$4="Multi-unit Residential",Data!D1355,IF(Transport!$H$4="Education",Data!AL1355,IF(Transport!$H$4="Mixed-use Building",W1358,Data!U1355)))</f>
        <v>0</v>
      </c>
      <c r="E1354">
        <f>IF(Transport!$H$4="Multi-unit Residential",Data!E1355,IF(Transport!$H$4="Education",Data!AM1355,IF(Transport!$H$4="Mixed-use Building",X1358,Data!V1355)))</f>
        <v>0</v>
      </c>
      <c r="F1354">
        <f>IF(Transport!$H$4="Multi-unit Residential",Data!F1355,IF(Transport!$H$4="Education",Data!AN1355,IF(Transport!$H$4="Mixed-use Building",Y1358,Data!W1355)))</f>
        <v>0</v>
      </c>
      <c r="G1354">
        <f>IF(Transport!$H$4="Multi-unit Residential",Data!G1355,IF(Transport!$H$4="Education",Data!AO1355,IF(Transport!$H$4="Mixed-use Building",Z1358,Data!X1355)))</f>
        <v>0</v>
      </c>
      <c r="H1354">
        <f>IF(Transport!$H$4="Multi-unit Residential",Data!H1355,IF(Transport!$H$4="Education",Data!AP1355,IF(Transport!$H$4="Mixed-use Building",AA1358,Data!Y1355)))</f>
        <v>1</v>
      </c>
      <c r="I1354">
        <f>IF(Transport!$H$4="Multi-unit Residential",Data!I1355,IF(Transport!$H$4="Education",Data!AQ1355,IF(Transport!$H$4="Mixed-use Building",AB1358,Data!Z1355)))</f>
        <v>0</v>
      </c>
      <c r="J1354">
        <f>IF(Transport!$H$4="Multi-unit Residential",Data!J1355,IF(Transport!$H$4="Education",Data!AR1355,IF(Transport!$H$4="Mixed-use Building",AC1358,Data!AA1355)))</f>
        <v>0</v>
      </c>
      <c r="K1354">
        <f>IF(Transport!$H$4="Multi-unit Residential",Data!K1355,IF(Transport!$H$4="Education",Data!AS1355,IF(Transport!$H$4="Mixed-use Building",AD1358,Data!AB1355)))</f>
        <v>0</v>
      </c>
      <c r="L1354">
        <f>IF(Transport!$H$4="Multi-unit Residential",Data!L1355,IF(Transport!$H$4="Education",Data!AT1355,IF(Transport!$H$4="Mixed-use Building",AE1358,Data!AC1355)))</f>
        <v>0</v>
      </c>
      <c r="M1354">
        <f>IF(Transport!$H$4="Multi-unit Residential",Data!M1355,IF(Transport!$H$4="Education",Data!AU1355,IF(Transport!$H$4="Mixed-use Building",AF1358,Data!AD1355)))</f>
        <v>0.02</v>
      </c>
      <c r="N1354">
        <f>IF(Transport!$H$4="Multi-unit Residential",Data!N1355,IF(Transport!$H$4="Education",Data!AV1355,IF(Transport!$H$4="Mixed-use Building",AG1358,Data!AE1355)))</f>
        <v>4.4812089549124599</v>
      </c>
      <c r="O1354">
        <f>IF(Transport!$H$4="Multi-unit Residential",Data!O1355,IF(Transport!$H$4="Education",Data!AW1355,IF(Transport!$H$4="Mixed-use Building",AH1358,Data!AF1355)))</f>
        <v>175.0476319</v>
      </c>
      <c r="P1354">
        <f>IF(Transport!$H$4="Multi-unit Residential",Data!P1355,IF(Transport!$H$4="Education",Data!AX1355,IF(Transport!$H$4="Mixed-use Building",AI1358,Data!AG1355)))</f>
        <v>-40.936885429999997</v>
      </c>
    </row>
    <row r="1355" spans="1:16" x14ac:dyDescent="0.55000000000000004">
      <c r="A1355">
        <f>IF(Transport!$H$4="Multi-unit Residential",Data!A1356,IF(Transport!$H$4="Education",Data!AI1356,IF(Transport!$H$4="Mixed-use Building",T1359,Data!R1356)))</f>
        <v>238000</v>
      </c>
      <c r="B1355" t="str">
        <f>IF(Transport!$H$4="Multi-unit Residential",Data!B1356,IF(Transport!$H$4="Education",Data!AJ1356,IF(Transport!$H$4="Mixed-use Building",U1359,Data!S1356)))</f>
        <v>Raumati Beach West</v>
      </c>
      <c r="C1355" t="str">
        <f>IF(Transport!$H$4="Multi-unit Residential",Data!C1356,IF(Transport!$H$4="Education",Data!AK1356,IF(Transport!$H$4="Mixed-use Building",V1359,Data!T1356)))</f>
        <v>New Zealand</v>
      </c>
      <c r="D1355">
        <f>IF(Transport!$H$4="Multi-unit Residential",Data!D1356,IF(Transport!$H$4="Education",Data!AL1356,IF(Transport!$H$4="Mixed-use Building",W1359,Data!U1356)))</f>
        <v>0</v>
      </c>
      <c r="E1355">
        <f>IF(Transport!$H$4="Multi-unit Residential",Data!E1356,IF(Transport!$H$4="Education",Data!AM1356,IF(Transport!$H$4="Mixed-use Building",X1359,Data!V1356)))</f>
        <v>0</v>
      </c>
      <c r="F1355">
        <f>IF(Transport!$H$4="Multi-unit Residential",Data!F1356,IF(Transport!$H$4="Education",Data!AN1356,IF(Transport!$H$4="Mixed-use Building",Y1359,Data!W1356)))</f>
        <v>0</v>
      </c>
      <c r="G1355">
        <f>IF(Transport!$H$4="Multi-unit Residential",Data!G1356,IF(Transport!$H$4="Education",Data!AO1356,IF(Transport!$H$4="Mixed-use Building",Z1359,Data!X1356)))</f>
        <v>0</v>
      </c>
      <c r="H1355">
        <f>IF(Transport!$H$4="Multi-unit Residential",Data!H1356,IF(Transport!$H$4="Education",Data!AP1356,IF(Transport!$H$4="Mixed-use Building",AA1359,Data!Y1356)))</f>
        <v>0.87</v>
      </c>
      <c r="I1355">
        <f>IF(Transport!$H$4="Multi-unit Residential",Data!I1356,IF(Transport!$H$4="Education",Data!AQ1356,IF(Transport!$H$4="Mixed-use Building",AB1359,Data!Z1356)))</f>
        <v>0.02</v>
      </c>
      <c r="J1355">
        <f>IF(Transport!$H$4="Multi-unit Residential",Data!J1356,IF(Transport!$H$4="Education",Data!AR1356,IF(Transport!$H$4="Mixed-use Building",AC1359,Data!AA1356)))</f>
        <v>0</v>
      </c>
      <c r="K1355">
        <f>IF(Transport!$H$4="Multi-unit Residential",Data!K1356,IF(Transport!$H$4="Education",Data!AS1356,IF(Transport!$H$4="Mixed-use Building",AD1359,Data!AB1356)))</f>
        <v>0</v>
      </c>
      <c r="L1355">
        <f>IF(Transport!$H$4="Multi-unit Residential",Data!L1356,IF(Transport!$H$4="Education",Data!AT1356,IF(Transport!$H$4="Mixed-use Building",AE1359,Data!AC1356)))</f>
        <v>0.11</v>
      </c>
      <c r="M1355">
        <f>IF(Transport!$H$4="Multi-unit Residential",Data!M1356,IF(Transport!$H$4="Education",Data!AU1356,IF(Transport!$H$4="Mixed-use Building",AF1359,Data!AD1356)))</f>
        <v>0.02</v>
      </c>
      <c r="N1355">
        <f>IF(Transport!$H$4="Multi-unit Residential",Data!N1356,IF(Transport!$H$4="Education",Data!AV1356,IF(Transport!$H$4="Mixed-use Building",AG1359,Data!AE1356)))</f>
        <v>3.4543263611885999</v>
      </c>
      <c r="O1355">
        <f>IF(Transport!$H$4="Multi-unit Residential",Data!O1356,IF(Transport!$H$4="Education",Data!AW1356,IF(Transport!$H$4="Mixed-use Building",AH1359,Data!AF1356)))</f>
        <v>174.9821642</v>
      </c>
      <c r="P1355">
        <f>IF(Transport!$H$4="Multi-unit Residential",Data!P1356,IF(Transport!$H$4="Education",Data!AX1356,IF(Transport!$H$4="Mixed-use Building",AI1359,Data!AG1356)))</f>
        <v>-40.91582202</v>
      </c>
    </row>
    <row r="1356" spans="1:16" x14ac:dyDescent="0.55000000000000004">
      <c r="A1356">
        <f>IF(Transport!$H$4="Multi-unit Residential",Data!A1357,IF(Transport!$H$4="Education",Data!AI1357,IF(Transport!$H$4="Mixed-use Building",T1360,Data!R1357)))</f>
        <v>238100</v>
      </c>
      <c r="B1356" t="str">
        <f>IF(Transport!$H$4="Multi-unit Residential",Data!B1357,IF(Transport!$H$4="Education",Data!AJ1357,IF(Transport!$H$4="Mixed-use Building",U1360,Data!S1357)))</f>
        <v>Waikanae East</v>
      </c>
      <c r="C1356" t="str">
        <f>IF(Transport!$H$4="Multi-unit Residential",Data!C1357,IF(Transport!$H$4="Education",Data!AK1357,IF(Transport!$H$4="Mixed-use Building",V1360,Data!T1357)))</f>
        <v>New Zealand</v>
      </c>
      <c r="D1356">
        <f>IF(Transport!$H$4="Multi-unit Residential",Data!D1357,IF(Transport!$H$4="Education",Data!AL1357,IF(Transport!$H$4="Mixed-use Building",W1360,Data!U1357)))</f>
        <v>0</v>
      </c>
      <c r="E1356">
        <f>IF(Transport!$H$4="Multi-unit Residential",Data!E1357,IF(Transport!$H$4="Education",Data!AM1357,IF(Transport!$H$4="Mixed-use Building",X1360,Data!V1357)))</f>
        <v>0</v>
      </c>
      <c r="F1356">
        <f>IF(Transport!$H$4="Multi-unit Residential",Data!F1357,IF(Transport!$H$4="Education",Data!AN1357,IF(Transport!$H$4="Mixed-use Building",Y1360,Data!W1357)))</f>
        <v>0</v>
      </c>
      <c r="G1356">
        <f>IF(Transport!$H$4="Multi-unit Residential",Data!G1357,IF(Transport!$H$4="Education",Data!AO1357,IF(Transport!$H$4="Mixed-use Building",Z1360,Data!X1357)))</f>
        <v>0</v>
      </c>
      <c r="H1356">
        <f>IF(Transport!$H$4="Multi-unit Residential",Data!H1357,IF(Transport!$H$4="Education",Data!AP1357,IF(Transport!$H$4="Mixed-use Building",AA1360,Data!Y1357)))</f>
        <v>0.94</v>
      </c>
      <c r="I1356">
        <f>IF(Transport!$H$4="Multi-unit Residential",Data!I1357,IF(Transport!$H$4="Education",Data!AQ1357,IF(Transport!$H$4="Mixed-use Building",AB1360,Data!Z1357)))</f>
        <v>0</v>
      </c>
      <c r="J1356">
        <f>IF(Transport!$H$4="Multi-unit Residential",Data!J1357,IF(Transport!$H$4="Education",Data!AR1357,IF(Transport!$H$4="Mixed-use Building",AC1360,Data!AA1357)))</f>
        <v>0</v>
      </c>
      <c r="K1356">
        <f>IF(Transport!$H$4="Multi-unit Residential",Data!K1357,IF(Transport!$H$4="Education",Data!AS1357,IF(Transport!$H$4="Mixed-use Building",AD1360,Data!AB1357)))</f>
        <v>0</v>
      </c>
      <c r="L1356">
        <f>IF(Transport!$H$4="Multi-unit Residential",Data!L1357,IF(Transport!$H$4="Education",Data!AT1357,IF(Transport!$H$4="Mixed-use Building",AE1360,Data!AC1357)))</f>
        <v>0.06</v>
      </c>
      <c r="M1356">
        <f>IF(Transport!$H$4="Multi-unit Residential",Data!M1357,IF(Transport!$H$4="Education",Data!AU1357,IF(Transport!$H$4="Mixed-use Building",AF1360,Data!AD1357)))</f>
        <v>0.02</v>
      </c>
      <c r="N1356">
        <f>IF(Transport!$H$4="Multi-unit Residential",Data!N1357,IF(Transport!$H$4="Education",Data!AV1357,IF(Transport!$H$4="Mixed-use Building",AG1360,Data!AE1357)))</f>
        <v>4.5464846601627196</v>
      </c>
      <c r="O1356">
        <f>IF(Transport!$H$4="Multi-unit Residential",Data!O1357,IF(Transport!$H$4="Education",Data!AW1357,IF(Transport!$H$4="Mixed-use Building",AH1360,Data!AF1357)))</f>
        <v>175.07883129999999</v>
      </c>
      <c r="P1356">
        <f>IF(Transport!$H$4="Multi-unit Residential",Data!P1357,IF(Transport!$H$4="Education",Data!AX1357,IF(Transport!$H$4="Mixed-use Building",AI1360,Data!AG1357)))</f>
        <v>-40.866992179999997</v>
      </c>
    </row>
    <row r="1357" spans="1:16" x14ac:dyDescent="0.55000000000000004">
      <c r="A1357">
        <f>IF(Transport!$H$4="Multi-unit Residential",Data!A1358,IF(Transport!$H$4="Education",Data!AI1358,IF(Transport!$H$4="Mixed-use Building",T1361,Data!R1358)))</f>
        <v>238300</v>
      </c>
      <c r="B1357" t="str">
        <f>IF(Transport!$H$4="Multi-unit Residential",Data!B1358,IF(Transport!$H$4="Education",Data!AJ1358,IF(Transport!$H$4="Mixed-use Building",U1361,Data!S1358)))</f>
        <v>Raumati Beach East</v>
      </c>
      <c r="C1357" t="str">
        <f>IF(Transport!$H$4="Multi-unit Residential",Data!C1358,IF(Transport!$H$4="Education",Data!AK1358,IF(Transport!$H$4="Mixed-use Building",V1361,Data!T1358)))</f>
        <v>New Zealand</v>
      </c>
      <c r="D1357">
        <f>IF(Transport!$H$4="Multi-unit Residential",Data!D1358,IF(Transport!$H$4="Education",Data!AL1358,IF(Transport!$H$4="Mixed-use Building",W1361,Data!U1358)))</f>
        <v>0</v>
      </c>
      <c r="E1357">
        <f>IF(Transport!$H$4="Multi-unit Residential",Data!E1358,IF(Transport!$H$4="Education",Data!AM1358,IF(Transport!$H$4="Mixed-use Building",X1361,Data!V1358)))</f>
        <v>0</v>
      </c>
      <c r="F1357">
        <f>IF(Transport!$H$4="Multi-unit Residential",Data!F1358,IF(Transport!$H$4="Education",Data!AN1358,IF(Transport!$H$4="Mixed-use Building",Y1361,Data!W1358)))</f>
        <v>0</v>
      </c>
      <c r="G1357">
        <f>IF(Transport!$H$4="Multi-unit Residential",Data!G1358,IF(Transport!$H$4="Education",Data!AO1358,IF(Transport!$H$4="Mixed-use Building",Z1361,Data!X1358)))</f>
        <v>0</v>
      </c>
      <c r="H1357">
        <f>IF(Transport!$H$4="Multi-unit Residential",Data!H1358,IF(Transport!$H$4="Education",Data!AP1358,IF(Transport!$H$4="Mixed-use Building",AA1361,Data!Y1358)))</f>
        <v>0.86</v>
      </c>
      <c r="I1357">
        <f>IF(Transport!$H$4="Multi-unit Residential",Data!I1358,IF(Transport!$H$4="Education",Data!AQ1358,IF(Transport!$H$4="Mixed-use Building",AB1361,Data!Z1358)))</f>
        <v>0</v>
      </c>
      <c r="J1357">
        <f>IF(Transport!$H$4="Multi-unit Residential",Data!J1358,IF(Transport!$H$4="Education",Data!AR1358,IF(Transport!$H$4="Mixed-use Building",AC1361,Data!AA1358)))</f>
        <v>0</v>
      </c>
      <c r="K1357">
        <f>IF(Transport!$H$4="Multi-unit Residential",Data!K1358,IF(Transport!$H$4="Education",Data!AS1358,IF(Transport!$H$4="Mixed-use Building",AD1361,Data!AB1358)))</f>
        <v>7.0000000000000007E-2</v>
      </c>
      <c r="L1357">
        <f>IF(Transport!$H$4="Multi-unit Residential",Data!L1358,IF(Transport!$H$4="Education",Data!AT1358,IF(Transport!$H$4="Mixed-use Building",AE1361,Data!AC1358)))</f>
        <v>7.0000000000000007E-2</v>
      </c>
      <c r="M1357">
        <f>IF(Transport!$H$4="Multi-unit Residential",Data!M1358,IF(Transport!$H$4="Education",Data!AU1358,IF(Transport!$H$4="Mixed-use Building",AF1361,Data!AD1358)))</f>
        <v>0.02</v>
      </c>
      <c r="N1357">
        <f>IF(Transport!$H$4="Multi-unit Residential",Data!N1358,IF(Transport!$H$4="Education",Data!AV1358,IF(Transport!$H$4="Mixed-use Building",AG1361,Data!AE1358)))</f>
        <v>2.3335966653001701</v>
      </c>
      <c r="O1357">
        <f>IF(Transport!$H$4="Multi-unit Residential",Data!O1358,IF(Transport!$H$4="Education",Data!AW1358,IF(Transport!$H$4="Mixed-use Building",AH1361,Data!AF1358)))</f>
        <v>174.9927089</v>
      </c>
      <c r="P1357">
        <f>IF(Transport!$H$4="Multi-unit Residential",Data!P1358,IF(Transport!$H$4="Education",Data!AX1358,IF(Transport!$H$4="Mixed-use Building",AI1361,Data!AG1358)))</f>
        <v>-40.921862390000001</v>
      </c>
    </row>
    <row r="1358" spans="1:16" x14ac:dyDescent="0.55000000000000004">
      <c r="A1358">
        <f>IF(Transport!$H$4="Multi-unit Residential",Data!A1359,IF(Transport!$H$4="Education",Data!AI1359,IF(Transport!$H$4="Mixed-use Building",T1362,Data!R1359)))</f>
        <v>238400</v>
      </c>
      <c r="B1358" t="str">
        <f>IF(Transport!$H$4="Multi-unit Residential",Data!B1359,IF(Transport!$H$4="Education",Data!AJ1359,IF(Transport!$H$4="Mixed-use Building",U1362,Data!S1359)))</f>
        <v>Paraparaumu East</v>
      </c>
      <c r="C1358" t="str">
        <f>IF(Transport!$H$4="Multi-unit Residential",Data!C1359,IF(Transport!$H$4="Education",Data!AK1359,IF(Transport!$H$4="Mixed-use Building",V1362,Data!T1359)))</f>
        <v>New Zealand</v>
      </c>
      <c r="D1358">
        <f>IF(Transport!$H$4="Multi-unit Residential",Data!D1359,IF(Transport!$H$4="Education",Data!AL1359,IF(Transport!$H$4="Mixed-use Building",W1362,Data!U1359)))</f>
        <v>0</v>
      </c>
      <c r="E1358">
        <f>IF(Transport!$H$4="Multi-unit Residential",Data!E1359,IF(Transport!$H$4="Education",Data!AM1359,IF(Transport!$H$4="Mixed-use Building",X1362,Data!V1359)))</f>
        <v>0</v>
      </c>
      <c r="F1358">
        <f>IF(Transport!$H$4="Multi-unit Residential",Data!F1359,IF(Transport!$H$4="Education",Data!AN1359,IF(Transport!$H$4="Mixed-use Building",Y1362,Data!W1359)))</f>
        <v>0</v>
      </c>
      <c r="G1358">
        <f>IF(Transport!$H$4="Multi-unit Residential",Data!G1359,IF(Transport!$H$4="Education",Data!AO1359,IF(Transport!$H$4="Mixed-use Building",Z1362,Data!X1359)))</f>
        <v>0</v>
      </c>
      <c r="H1358">
        <f>IF(Transport!$H$4="Multi-unit Residential",Data!H1359,IF(Transport!$H$4="Education",Data!AP1359,IF(Transport!$H$4="Mixed-use Building",AA1362,Data!Y1359)))</f>
        <v>0.91</v>
      </c>
      <c r="I1358">
        <f>IF(Transport!$H$4="Multi-unit Residential",Data!I1359,IF(Transport!$H$4="Education",Data!AQ1359,IF(Transport!$H$4="Mixed-use Building",AB1362,Data!Z1359)))</f>
        <v>0</v>
      </c>
      <c r="J1358">
        <f>IF(Transport!$H$4="Multi-unit Residential",Data!J1359,IF(Transport!$H$4="Education",Data!AR1359,IF(Transport!$H$4="Mixed-use Building",AC1362,Data!AA1359)))</f>
        <v>0</v>
      </c>
      <c r="K1358">
        <f>IF(Transport!$H$4="Multi-unit Residential",Data!K1359,IF(Transport!$H$4="Education",Data!AS1359,IF(Transport!$H$4="Mixed-use Building",AD1362,Data!AB1359)))</f>
        <v>0</v>
      </c>
      <c r="L1358">
        <f>IF(Transport!$H$4="Multi-unit Residential",Data!L1359,IF(Transport!$H$4="Education",Data!AT1359,IF(Transport!$H$4="Mixed-use Building",AE1362,Data!AC1359)))</f>
        <v>0.09</v>
      </c>
      <c r="M1358">
        <f>IF(Transport!$H$4="Multi-unit Residential",Data!M1359,IF(Transport!$H$4="Education",Data!AU1359,IF(Transport!$H$4="Mixed-use Building",AF1362,Data!AD1359)))</f>
        <v>0.02</v>
      </c>
      <c r="N1358">
        <f>IF(Transport!$H$4="Multi-unit Residential",Data!N1359,IF(Transport!$H$4="Education",Data!AV1359,IF(Transport!$H$4="Mixed-use Building",AG1362,Data!AE1359)))</f>
        <v>4.0085727251560197</v>
      </c>
      <c r="O1358">
        <f>IF(Transport!$H$4="Multi-unit Residential",Data!O1359,IF(Transport!$H$4="Education",Data!AW1359,IF(Transport!$H$4="Mixed-use Building",AH1362,Data!AF1359)))</f>
        <v>175.01186630000001</v>
      </c>
      <c r="P1358">
        <f>IF(Transport!$H$4="Multi-unit Residential",Data!P1359,IF(Transport!$H$4="Education",Data!AX1359,IF(Transport!$H$4="Mixed-use Building",AI1362,Data!AG1359)))</f>
        <v>-40.919346650000001</v>
      </c>
    </row>
    <row r="1359" spans="1:16" x14ac:dyDescent="0.55000000000000004">
      <c r="A1359">
        <f>IF(Transport!$H$4="Multi-unit Residential",Data!A1360,IF(Transport!$H$4="Education",Data!AI1360,IF(Transport!$H$4="Mixed-use Building",T1363,Data!R1360)))</f>
        <v>238500</v>
      </c>
      <c r="B1359" t="str">
        <f>IF(Transport!$H$4="Multi-unit Residential",Data!B1360,IF(Transport!$H$4="Education",Data!AJ1360,IF(Transport!$H$4="Mixed-use Building",U1363,Data!S1360)))</f>
        <v>Raumati South</v>
      </c>
      <c r="C1359" t="str">
        <f>IF(Transport!$H$4="Multi-unit Residential",Data!C1360,IF(Transport!$H$4="Education",Data!AK1360,IF(Transport!$H$4="Mixed-use Building",V1363,Data!T1360)))</f>
        <v>New Zealand</v>
      </c>
      <c r="D1359">
        <f>IF(Transport!$H$4="Multi-unit Residential",Data!D1360,IF(Transport!$H$4="Education",Data!AL1360,IF(Transport!$H$4="Mixed-use Building",W1363,Data!U1360)))</f>
        <v>0</v>
      </c>
      <c r="E1359">
        <f>IF(Transport!$H$4="Multi-unit Residential",Data!E1360,IF(Transport!$H$4="Education",Data!AM1360,IF(Transport!$H$4="Mixed-use Building",X1363,Data!V1360)))</f>
        <v>0</v>
      </c>
      <c r="F1359">
        <f>IF(Transport!$H$4="Multi-unit Residential",Data!F1360,IF(Transport!$H$4="Education",Data!AN1360,IF(Transport!$H$4="Mixed-use Building",Y1363,Data!W1360)))</f>
        <v>0</v>
      </c>
      <c r="G1359">
        <f>IF(Transport!$H$4="Multi-unit Residential",Data!G1360,IF(Transport!$H$4="Education",Data!AO1360,IF(Transport!$H$4="Mixed-use Building",Z1363,Data!X1360)))</f>
        <v>0</v>
      </c>
      <c r="H1359">
        <f>IF(Transport!$H$4="Multi-unit Residential",Data!H1360,IF(Transport!$H$4="Education",Data!AP1360,IF(Transport!$H$4="Mixed-use Building",AA1363,Data!Y1360)))</f>
        <v>0.88</v>
      </c>
      <c r="I1359">
        <f>IF(Transport!$H$4="Multi-unit Residential",Data!I1360,IF(Transport!$H$4="Education",Data!AQ1360,IF(Transport!$H$4="Mixed-use Building",AB1363,Data!Z1360)))</f>
        <v>0</v>
      </c>
      <c r="J1359">
        <f>IF(Transport!$H$4="Multi-unit Residential",Data!J1360,IF(Transport!$H$4="Education",Data!AR1360,IF(Transport!$H$4="Mixed-use Building",AC1363,Data!AA1360)))</f>
        <v>0</v>
      </c>
      <c r="K1359">
        <f>IF(Transport!$H$4="Multi-unit Residential",Data!K1360,IF(Transport!$H$4="Education",Data!AS1360,IF(Transport!$H$4="Mixed-use Building",AD1363,Data!AB1360)))</f>
        <v>0.03</v>
      </c>
      <c r="L1359">
        <f>IF(Transport!$H$4="Multi-unit Residential",Data!L1360,IF(Transport!$H$4="Education",Data!AT1360,IF(Transport!$H$4="Mixed-use Building",AE1363,Data!AC1360)))</f>
        <v>0.09</v>
      </c>
      <c r="M1359">
        <f>IF(Transport!$H$4="Multi-unit Residential",Data!M1360,IF(Transport!$H$4="Education",Data!AU1360,IF(Transport!$H$4="Mixed-use Building",AF1363,Data!AD1360)))</f>
        <v>0.02</v>
      </c>
      <c r="N1359">
        <f>IF(Transport!$H$4="Multi-unit Residential",Data!N1360,IF(Transport!$H$4="Education",Data!AV1360,IF(Transport!$H$4="Mixed-use Building",AG1363,Data!AE1360)))</f>
        <v>2.7201305550480499</v>
      </c>
      <c r="O1359">
        <f>IF(Transport!$H$4="Multi-unit Residential",Data!O1360,IF(Transport!$H$4="Education",Data!AW1360,IF(Transport!$H$4="Mixed-use Building",AH1363,Data!AF1360)))</f>
        <v>174.9832916</v>
      </c>
      <c r="P1359">
        <f>IF(Transport!$H$4="Multi-unit Residential",Data!P1360,IF(Transport!$H$4="Education",Data!AX1360,IF(Transport!$H$4="Mixed-use Building",AI1363,Data!AG1360)))</f>
        <v>-40.941266120000002</v>
      </c>
    </row>
    <row r="1360" spans="1:16" x14ac:dyDescent="0.55000000000000004">
      <c r="A1360">
        <f>IF(Transport!$H$4="Multi-unit Residential",Data!A1361,IF(Transport!$H$4="Education",Data!AI1361,IF(Transport!$H$4="Mixed-use Building",T1364,Data!R1361)))</f>
        <v>238600</v>
      </c>
      <c r="B1360" t="str">
        <f>IF(Transport!$H$4="Multi-unit Residential",Data!B1361,IF(Transport!$H$4="Education",Data!AJ1361,IF(Transport!$H$4="Mixed-use Building",U1364,Data!S1361)))</f>
        <v>Paekakariki</v>
      </c>
      <c r="C1360" t="str">
        <f>IF(Transport!$H$4="Multi-unit Residential",Data!C1361,IF(Transport!$H$4="Education",Data!AK1361,IF(Transport!$H$4="Mixed-use Building",V1364,Data!T1361)))</f>
        <v>New Zealand</v>
      </c>
      <c r="D1360">
        <f>IF(Transport!$H$4="Multi-unit Residential",Data!D1361,IF(Transport!$H$4="Education",Data!AL1361,IF(Transport!$H$4="Mixed-use Building",W1364,Data!U1361)))</f>
        <v>0</v>
      </c>
      <c r="E1360">
        <f>IF(Transport!$H$4="Multi-unit Residential",Data!E1361,IF(Transport!$H$4="Education",Data!AM1361,IF(Transport!$H$4="Mixed-use Building",X1364,Data!V1361)))</f>
        <v>0</v>
      </c>
      <c r="F1360">
        <f>IF(Transport!$H$4="Multi-unit Residential",Data!F1361,IF(Transport!$H$4="Education",Data!AN1361,IF(Transport!$H$4="Mixed-use Building",Y1364,Data!W1361)))</f>
        <v>0</v>
      </c>
      <c r="G1360">
        <f>IF(Transport!$H$4="Multi-unit Residential",Data!G1361,IF(Transport!$H$4="Education",Data!AO1361,IF(Transport!$H$4="Mixed-use Building",Z1364,Data!X1361)))</f>
        <v>0</v>
      </c>
      <c r="H1360">
        <f>IF(Transport!$H$4="Multi-unit Residential",Data!H1361,IF(Transport!$H$4="Education",Data!AP1361,IF(Transport!$H$4="Mixed-use Building",AA1364,Data!Y1361)))</f>
        <v>0.62</v>
      </c>
      <c r="I1360">
        <f>IF(Transport!$H$4="Multi-unit Residential",Data!I1361,IF(Transport!$H$4="Education",Data!AQ1361,IF(Transport!$H$4="Mixed-use Building",AB1364,Data!Z1361)))</f>
        <v>0</v>
      </c>
      <c r="J1360">
        <f>IF(Transport!$H$4="Multi-unit Residential",Data!J1361,IF(Transport!$H$4="Education",Data!AR1361,IF(Transport!$H$4="Mixed-use Building",AC1364,Data!AA1361)))</f>
        <v>0</v>
      </c>
      <c r="K1360">
        <f>IF(Transport!$H$4="Multi-unit Residential",Data!K1361,IF(Transport!$H$4="Education",Data!AS1361,IF(Transport!$H$4="Mixed-use Building",AD1364,Data!AB1361)))</f>
        <v>0</v>
      </c>
      <c r="L1360">
        <f>IF(Transport!$H$4="Multi-unit Residential",Data!L1361,IF(Transport!$H$4="Education",Data!AT1361,IF(Transport!$H$4="Mixed-use Building",AE1364,Data!AC1361)))</f>
        <v>0.38</v>
      </c>
      <c r="M1360">
        <f>IF(Transport!$H$4="Multi-unit Residential",Data!M1361,IF(Transport!$H$4="Education",Data!AU1361,IF(Transport!$H$4="Mixed-use Building",AF1364,Data!AD1361)))</f>
        <v>0.02</v>
      </c>
      <c r="N1360">
        <f>IF(Transport!$H$4="Multi-unit Residential",Data!N1361,IF(Transport!$H$4="Education",Data!AV1361,IF(Transport!$H$4="Mixed-use Building",AG1364,Data!AE1361)))</f>
        <v>0.73420367943819298</v>
      </c>
      <c r="O1360">
        <f>IF(Transport!$H$4="Multi-unit Residential",Data!O1361,IF(Transport!$H$4="Education",Data!AW1361,IF(Transport!$H$4="Mixed-use Building",AH1364,Data!AF1361)))</f>
        <v>174.96895140000001</v>
      </c>
      <c r="P1360">
        <f>IF(Transport!$H$4="Multi-unit Residential",Data!P1361,IF(Transport!$H$4="Education",Data!AX1361,IF(Transport!$H$4="Mixed-use Building",AI1364,Data!AG1361)))</f>
        <v>-40.971868319999999</v>
      </c>
    </row>
    <row r="1361" spans="1:16" x14ac:dyDescent="0.55000000000000004">
      <c r="A1361">
        <f>IF(Transport!$H$4="Multi-unit Residential",Data!A1362,IF(Transport!$H$4="Education",Data!AI1362,IF(Transport!$H$4="Mixed-use Building",T1365,Data!R1362)))</f>
        <v>238800</v>
      </c>
      <c r="B1361" t="str">
        <f>IF(Transport!$H$4="Multi-unit Residential",Data!B1362,IF(Transport!$H$4="Education",Data!AJ1362,IF(Transport!$H$4="Mixed-use Building",U1365,Data!S1362)))</f>
        <v>Pukerua Bay</v>
      </c>
      <c r="C1361" t="str">
        <f>IF(Transport!$H$4="Multi-unit Residential",Data!C1362,IF(Transport!$H$4="Education",Data!AK1362,IF(Transport!$H$4="Mixed-use Building",V1365,Data!T1362)))</f>
        <v>New Zealand</v>
      </c>
      <c r="D1361">
        <f>IF(Transport!$H$4="Multi-unit Residential",Data!D1362,IF(Transport!$H$4="Education",Data!AL1362,IF(Transport!$H$4="Mixed-use Building",W1365,Data!U1362)))</f>
        <v>0</v>
      </c>
      <c r="E1361">
        <f>IF(Transport!$H$4="Multi-unit Residential",Data!E1362,IF(Transport!$H$4="Education",Data!AM1362,IF(Transport!$H$4="Mixed-use Building",X1365,Data!V1362)))</f>
        <v>0</v>
      </c>
      <c r="F1361">
        <f>IF(Transport!$H$4="Multi-unit Residential",Data!F1362,IF(Transport!$H$4="Education",Data!AN1362,IF(Transport!$H$4="Mixed-use Building",Y1365,Data!W1362)))</f>
        <v>0</v>
      </c>
      <c r="G1361">
        <f>IF(Transport!$H$4="Multi-unit Residential",Data!G1362,IF(Transport!$H$4="Education",Data!AO1362,IF(Transport!$H$4="Mixed-use Building",Z1365,Data!X1362)))</f>
        <v>0</v>
      </c>
      <c r="H1361">
        <f>IF(Transport!$H$4="Multi-unit Residential",Data!H1362,IF(Transport!$H$4="Education",Data!AP1362,IF(Transport!$H$4="Mixed-use Building",AA1365,Data!Y1362)))</f>
        <v>0.67</v>
      </c>
      <c r="I1361">
        <f>IF(Transport!$H$4="Multi-unit Residential",Data!I1362,IF(Transport!$H$4="Education",Data!AQ1362,IF(Transport!$H$4="Mixed-use Building",AB1365,Data!Z1362)))</f>
        <v>0</v>
      </c>
      <c r="J1361">
        <f>IF(Transport!$H$4="Multi-unit Residential",Data!J1362,IF(Transport!$H$4="Education",Data!AR1362,IF(Transport!$H$4="Mixed-use Building",AC1365,Data!AA1362)))</f>
        <v>0</v>
      </c>
      <c r="K1361">
        <f>IF(Transport!$H$4="Multi-unit Residential",Data!K1362,IF(Transport!$H$4="Education",Data!AS1362,IF(Transport!$H$4="Mixed-use Building",AD1365,Data!AB1362)))</f>
        <v>0</v>
      </c>
      <c r="L1361">
        <f>IF(Transport!$H$4="Multi-unit Residential",Data!L1362,IF(Transport!$H$4="Education",Data!AT1362,IF(Transport!$H$4="Mixed-use Building",AE1365,Data!AC1362)))</f>
        <v>0.33</v>
      </c>
      <c r="M1361">
        <f>IF(Transport!$H$4="Multi-unit Residential",Data!M1362,IF(Transport!$H$4="Education",Data!AU1362,IF(Transport!$H$4="Mixed-use Building",AF1365,Data!AD1362)))</f>
        <v>0.02</v>
      </c>
      <c r="N1361" t="str">
        <f>IF(Transport!$H$4="Multi-unit Residential",Data!N1362,IF(Transport!$H$4="Education",Data!AV1362,IF(Transport!$H$4="Mixed-use Building",AG1365,Data!AE1362)))</f>
        <v>?</v>
      </c>
      <c r="O1361">
        <f>IF(Transport!$H$4="Multi-unit Residential",Data!O1362,IF(Transport!$H$4="Education",Data!AW1362,IF(Transport!$H$4="Mixed-use Building",AH1365,Data!AF1362)))</f>
        <v>174.87349259999999</v>
      </c>
      <c r="P1361">
        <f>IF(Transport!$H$4="Multi-unit Residential",Data!P1362,IF(Transport!$H$4="Education",Data!AX1362,IF(Transport!$H$4="Mixed-use Building",AI1365,Data!AG1362)))</f>
        <v>-41.044195449999997</v>
      </c>
    </row>
    <row r="1362" spans="1:16" x14ac:dyDescent="0.55000000000000004">
      <c r="A1362">
        <f>IF(Transport!$H$4="Multi-unit Residential",Data!A1363,IF(Transport!$H$4="Education",Data!AI1363,IF(Transport!$H$4="Mixed-use Building",T1366,Data!R1363)))</f>
        <v>238900</v>
      </c>
      <c r="B1362" t="str">
        <f>IF(Transport!$H$4="Multi-unit Residential",Data!B1363,IF(Transport!$H$4="Education",Data!AJ1363,IF(Transport!$H$4="Mixed-use Building",U1366,Data!S1363)))</f>
        <v>Paekakariki Hill</v>
      </c>
      <c r="C1362" t="str">
        <f>IF(Transport!$H$4="Multi-unit Residential",Data!C1363,IF(Transport!$H$4="Education",Data!AK1363,IF(Transport!$H$4="Mixed-use Building",V1366,Data!T1363)))</f>
        <v>New Zealand</v>
      </c>
      <c r="D1362">
        <f>IF(Transport!$H$4="Multi-unit Residential",Data!D1363,IF(Transport!$H$4="Education",Data!AL1363,IF(Transport!$H$4="Mixed-use Building",W1366,Data!U1363)))</f>
        <v>0</v>
      </c>
      <c r="E1362">
        <f>IF(Transport!$H$4="Multi-unit Residential",Data!E1363,IF(Transport!$H$4="Education",Data!AM1363,IF(Transport!$H$4="Mixed-use Building",X1366,Data!V1363)))</f>
        <v>0</v>
      </c>
      <c r="F1362">
        <f>IF(Transport!$H$4="Multi-unit Residential",Data!F1363,IF(Transport!$H$4="Education",Data!AN1363,IF(Transport!$H$4="Mixed-use Building",Y1366,Data!W1363)))</f>
        <v>0</v>
      </c>
      <c r="G1362">
        <f>IF(Transport!$H$4="Multi-unit Residential",Data!G1363,IF(Transport!$H$4="Education",Data!AO1363,IF(Transport!$H$4="Mixed-use Building",Z1366,Data!X1363)))</f>
        <v>0</v>
      </c>
      <c r="H1362">
        <f>IF(Transport!$H$4="Multi-unit Residential",Data!H1363,IF(Transport!$H$4="Education",Data!AP1363,IF(Transport!$H$4="Mixed-use Building",AA1366,Data!Y1363)))</f>
        <v>1</v>
      </c>
      <c r="I1362">
        <f>IF(Transport!$H$4="Multi-unit Residential",Data!I1363,IF(Transport!$H$4="Education",Data!AQ1363,IF(Transport!$H$4="Mixed-use Building",AB1366,Data!Z1363)))</f>
        <v>0</v>
      </c>
      <c r="J1362">
        <f>IF(Transport!$H$4="Multi-unit Residential",Data!J1363,IF(Transport!$H$4="Education",Data!AR1363,IF(Transport!$H$4="Mixed-use Building",AC1366,Data!AA1363)))</f>
        <v>0</v>
      </c>
      <c r="K1362">
        <f>IF(Transport!$H$4="Multi-unit Residential",Data!K1363,IF(Transport!$H$4="Education",Data!AS1363,IF(Transport!$H$4="Mixed-use Building",AD1366,Data!AB1363)))</f>
        <v>0</v>
      </c>
      <c r="L1362">
        <f>IF(Transport!$H$4="Multi-unit Residential",Data!L1363,IF(Transport!$H$4="Education",Data!AT1363,IF(Transport!$H$4="Mixed-use Building",AE1366,Data!AC1363)))</f>
        <v>0</v>
      </c>
      <c r="M1362">
        <f>IF(Transport!$H$4="Multi-unit Residential",Data!M1363,IF(Transport!$H$4="Education",Data!AU1363,IF(Transport!$H$4="Mixed-use Building",AF1366,Data!AD1363)))</f>
        <v>0.02</v>
      </c>
      <c r="N1362">
        <f>IF(Transport!$H$4="Multi-unit Residential",Data!N1363,IF(Transport!$H$4="Education",Data!AV1363,IF(Transport!$H$4="Mixed-use Building",AG1366,Data!AE1363)))</f>
        <v>6.4357992811732103</v>
      </c>
      <c r="O1362">
        <f>IF(Transport!$H$4="Multi-unit Residential",Data!O1363,IF(Transport!$H$4="Education",Data!AW1363,IF(Transport!$H$4="Mixed-use Building",AH1366,Data!AF1363)))</f>
        <v>174.90903280000001</v>
      </c>
      <c r="P1362">
        <f>IF(Transport!$H$4="Multi-unit Residential",Data!P1363,IF(Transport!$H$4="Education",Data!AX1363,IF(Transport!$H$4="Mixed-use Building",AI1366,Data!AG1363)))</f>
        <v>-41.056847779999998</v>
      </c>
    </row>
    <row r="1363" spans="1:16" x14ac:dyDescent="0.55000000000000004">
      <c r="A1363">
        <f>IF(Transport!$H$4="Multi-unit Residential",Data!A1364,IF(Transport!$H$4="Education",Data!AI1364,IF(Transport!$H$4="Mixed-use Building",T1367,Data!R1364)))</f>
        <v>239000</v>
      </c>
      <c r="B1363" t="str">
        <f>IF(Transport!$H$4="Multi-unit Residential",Data!B1364,IF(Transport!$H$4="Education",Data!AJ1364,IF(Transport!$H$4="Mixed-use Building",U1367,Data!S1364)))</f>
        <v>Plimmerton</v>
      </c>
      <c r="C1363" t="str">
        <f>IF(Transport!$H$4="Multi-unit Residential",Data!C1364,IF(Transport!$H$4="Education",Data!AK1364,IF(Transport!$H$4="Mixed-use Building",V1367,Data!T1364)))</f>
        <v>New Zealand</v>
      </c>
      <c r="D1363">
        <f>IF(Transport!$H$4="Multi-unit Residential",Data!D1364,IF(Transport!$H$4="Education",Data!AL1364,IF(Transport!$H$4="Mixed-use Building",W1367,Data!U1364)))</f>
        <v>0</v>
      </c>
      <c r="E1363">
        <f>IF(Transport!$H$4="Multi-unit Residential",Data!E1364,IF(Transport!$H$4="Education",Data!AM1364,IF(Transport!$H$4="Mixed-use Building",X1367,Data!V1364)))</f>
        <v>0</v>
      </c>
      <c r="F1363">
        <f>IF(Transport!$H$4="Multi-unit Residential",Data!F1364,IF(Transport!$H$4="Education",Data!AN1364,IF(Transport!$H$4="Mixed-use Building",Y1367,Data!W1364)))</f>
        <v>0</v>
      </c>
      <c r="G1363">
        <f>IF(Transport!$H$4="Multi-unit Residential",Data!G1364,IF(Transport!$H$4="Education",Data!AO1364,IF(Transport!$H$4="Mixed-use Building",Z1367,Data!X1364)))</f>
        <v>0</v>
      </c>
      <c r="H1363">
        <f>IF(Transport!$H$4="Multi-unit Residential",Data!H1364,IF(Transport!$H$4="Education",Data!AP1364,IF(Transport!$H$4="Mixed-use Building",AA1367,Data!Y1364)))</f>
        <v>0.95</v>
      </c>
      <c r="I1363">
        <f>IF(Transport!$H$4="Multi-unit Residential",Data!I1364,IF(Transport!$H$4="Education",Data!AQ1364,IF(Transport!$H$4="Mixed-use Building",AB1367,Data!Z1364)))</f>
        <v>0</v>
      </c>
      <c r="J1363">
        <f>IF(Transport!$H$4="Multi-unit Residential",Data!J1364,IF(Transport!$H$4="Education",Data!AR1364,IF(Transport!$H$4="Mixed-use Building",AC1367,Data!AA1364)))</f>
        <v>0</v>
      </c>
      <c r="K1363">
        <f>IF(Transport!$H$4="Multi-unit Residential",Data!K1364,IF(Transport!$H$4="Education",Data!AS1364,IF(Transport!$H$4="Mixed-use Building",AD1367,Data!AB1364)))</f>
        <v>0</v>
      </c>
      <c r="L1363">
        <f>IF(Transport!$H$4="Multi-unit Residential",Data!L1364,IF(Transport!$H$4="Education",Data!AT1364,IF(Transport!$H$4="Mixed-use Building",AE1367,Data!AC1364)))</f>
        <v>0.05</v>
      </c>
      <c r="M1363">
        <f>IF(Transport!$H$4="Multi-unit Residential",Data!M1364,IF(Transport!$H$4="Education",Data!AU1364,IF(Transport!$H$4="Mixed-use Building",AF1367,Data!AD1364)))</f>
        <v>0.02</v>
      </c>
      <c r="N1363">
        <f>IF(Transport!$H$4="Multi-unit Residential",Data!N1364,IF(Transport!$H$4="Education",Data!AV1364,IF(Transport!$H$4="Mixed-use Building",AG1367,Data!AE1364)))</f>
        <v>3.2539865923846198</v>
      </c>
      <c r="O1363">
        <f>IF(Transport!$H$4="Multi-unit Residential",Data!O1364,IF(Transport!$H$4="Education",Data!AW1364,IF(Transport!$H$4="Mixed-use Building",AH1367,Data!AF1364)))</f>
        <v>174.8603957</v>
      </c>
      <c r="P1363">
        <f>IF(Transport!$H$4="Multi-unit Residential",Data!P1364,IF(Transport!$H$4="Education",Data!AX1364,IF(Transport!$H$4="Mixed-use Building",AI1367,Data!AG1364)))</f>
        <v>-41.067684929999999</v>
      </c>
    </row>
    <row r="1364" spans="1:16" x14ac:dyDescent="0.55000000000000004">
      <c r="A1364">
        <f>IF(Transport!$H$4="Multi-unit Residential",Data!A1365,IF(Transport!$H$4="Education",Data!AI1365,IF(Transport!$H$4="Mixed-use Building",T1368,Data!R1365)))</f>
        <v>239100</v>
      </c>
      <c r="B1364" t="str">
        <f>IF(Transport!$H$4="Multi-unit Residential",Data!B1365,IF(Transport!$H$4="Education",Data!AJ1365,IF(Transport!$H$4="Mixed-use Building",U1368,Data!S1365)))</f>
        <v>Titahi Bay North</v>
      </c>
      <c r="C1364" t="str">
        <f>IF(Transport!$H$4="Multi-unit Residential",Data!C1365,IF(Transport!$H$4="Education",Data!AK1365,IF(Transport!$H$4="Mixed-use Building",V1368,Data!T1365)))</f>
        <v>New Zealand</v>
      </c>
      <c r="D1364">
        <f>IF(Transport!$H$4="Multi-unit Residential",Data!D1365,IF(Transport!$H$4="Education",Data!AL1365,IF(Transport!$H$4="Mixed-use Building",W1368,Data!U1365)))</f>
        <v>0</v>
      </c>
      <c r="E1364">
        <f>IF(Transport!$H$4="Multi-unit Residential",Data!E1365,IF(Transport!$H$4="Education",Data!AM1365,IF(Transport!$H$4="Mixed-use Building",X1368,Data!V1365)))</f>
        <v>0</v>
      </c>
      <c r="F1364">
        <f>IF(Transport!$H$4="Multi-unit Residential",Data!F1365,IF(Transport!$H$4="Education",Data!AN1365,IF(Transport!$H$4="Mixed-use Building",Y1368,Data!W1365)))</f>
        <v>0</v>
      </c>
      <c r="G1364">
        <f>IF(Transport!$H$4="Multi-unit Residential",Data!G1365,IF(Transport!$H$4="Education",Data!AO1365,IF(Transport!$H$4="Mixed-use Building",Z1368,Data!X1365)))</f>
        <v>0</v>
      </c>
      <c r="H1364">
        <f>IF(Transport!$H$4="Multi-unit Residential",Data!H1365,IF(Transport!$H$4="Education",Data!AP1365,IF(Transport!$H$4="Mixed-use Building",AA1368,Data!Y1365)))</f>
        <v>0.91</v>
      </c>
      <c r="I1364">
        <f>IF(Transport!$H$4="Multi-unit Residential",Data!I1365,IF(Transport!$H$4="Education",Data!AQ1365,IF(Transport!$H$4="Mixed-use Building",AB1368,Data!Z1365)))</f>
        <v>0</v>
      </c>
      <c r="J1364">
        <f>IF(Transport!$H$4="Multi-unit Residential",Data!J1365,IF(Transport!$H$4="Education",Data!AR1365,IF(Transport!$H$4="Mixed-use Building",AC1368,Data!AA1365)))</f>
        <v>0</v>
      </c>
      <c r="K1364">
        <f>IF(Transport!$H$4="Multi-unit Residential",Data!K1365,IF(Transport!$H$4="Education",Data!AS1365,IF(Transport!$H$4="Mixed-use Building",AD1368,Data!AB1365)))</f>
        <v>0</v>
      </c>
      <c r="L1364">
        <f>IF(Transport!$H$4="Multi-unit Residential",Data!L1365,IF(Transport!$H$4="Education",Data!AT1365,IF(Transport!$H$4="Mixed-use Building",AE1368,Data!AC1365)))</f>
        <v>0.09</v>
      </c>
      <c r="M1364">
        <f>IF(Transport!$H$4="Multi-unit Residential",Data!M1365,IF(Transport!$H$4="Education",Data!AU1365,IF(Transport!$H$4="Mixed-use Building",AF1368,Data!AD1365)))</f>
        <v>0.02</v>
      </c>
      <c r="N1364">
        <f>IF(Transport!$H$4="Multi-unit Residential",Data!N1365,IF(Transport!$H$4="Education",Data!AV1365,IF(Transport!$H$4="Mixed-use Building",AG1368,Data!AE1365)))</f>
        <v>1.3971517921996901</v>
      </c>
      <c r="O1364">
        <f>IF(Transport!$H$4="Multi-unit Residential",Data!O1365,IF(Transport!$H$4="Education",Data!AW1365,IF(Transport!$H$4="Mixed-use Building",AH1368,Data!AF1365)))</f>
        <v>174.84388619999999</v>
      </c>
      <c r="P1364">
        <f>IF(Transport!$H$4="Multi-unit Residential",Data!P1365,IF(Transport!$H$4="Education",Data!AX1365,IF(Transport!$H$4="Mixed-use Building",AI1368,Data!AG1365)))</f>
        <v>-41.0986598</v>
      </c>
    </row>
    <row r="1365" spans="1:16" x14ac:dyDescent="0.55000000000000004">
      <c r="A1365">
        <f>IF(Transport!$H$4="Multi-unit Residential",Data!A1366,IF(Transport!$H$4="Education",Data!AI1366,IF(Transport!$H$4="Mixed-use Building",T1369,Data!R1366)))</f>
        <v>239200</v>
      </c>
      <c r="B1365" t="str">
        <f>IF(Transport!$H$4="Multi-unit Residential",Data!B1366,IF(Transport!$H$4="Education",Data!AJ1366,IF(Transport!$H$4="Mixed-use Building",U1369,Data!S1366)))</f>
        <v>Titahi Bay South</v>
      </c>
      <c r="C1365" t="str">
        <f>IF(Transport!$H$4="Multi-unit Residential",Data!C1366,IF(Transport!$H$4="Education",Data!AK1366,IF(Transport!$H$4="Mixed-use Building",V1369,Data!T1366)))</f>
        <v>New Zealand</v>
      </c>
      <c r="D1365">
        <f>IF(Transport!$H$4="Multi-unit Residential",Data!D1366,IF(Transport!$H$4="Education",Data!AL1366,IF(Transport!$H$4="Mixed-use Building",W1369,Data!U1366)))</f>
        <v>0</v>
      </c>
      <c r="E1365">
        <f>IF(Transport!$H$4="Multi-unit Residential",Data!E1366,IF(Transport!$H$4="Education",Data!AM1366,IF(Transport!$H$4="Mixed-use Building",X1369,Data!V1366)))</f>
        <v>0</v>
      </c>
      <c r="F1365">
        <f>IF(Transport!$H$4="Multi-unit Residential",Data!F1366,IF(Transport!$H$4="Education",Data!AN1366,IF(Transport!$H$4="Mixed-use Building",Y1369,Data!W1366)))</f>
        <v>0</v>
      </c>
      <c r="G1365">
        <f>IF(Transport!$H$4="Multi-unit Residential",Data!G1366,IF(Transport!$H$4="Education",Data!AO1366,IF(Transport!$H$4="Mixed-use Building",Z1369,Data!X1366)))</f>
        <v>0</v>
      </c>
      <c r="H1365">
        <f>IF(Transport!$H$4="Multi-unit Residential",Data!H1366,IF(Transport!$H$4="Education",Data!AP1366,IF(Transport!$H$4="Mixed-use Building",AA1369,Data!Y1366)))</f>
        <v>0.88</v>
      </c>
      <c r="I1365">
        <f>IF(Transport!$H$4="Multi-unit Residential",Data!I1366,IF(Transport!$H$4="Education",Data!AQ1366,IF(Transport!$H$4="Mixed-use Building",AB1369,Data!Z1366)))</f>
        <v>0</v>
      </c>
      <c r="J1365">
        <f>IF(Transport!$H$4="Multi-unit Residential",Data!J1366,IF(Transport!$H$4="Education",Data!AR1366,IF(Transport!$H$4="Mixed-use Building",AC1369,Data!AA1366)))</f>
        <v>0</v>
      </c>
      <c r="K1365">
        <f>IF(Transport!$H$4="Multi-unit Residential",Data!K1366,IF(Transport!$H$4="Education",Data!AS1366,IF(Transport!$H$4="Mixed-use Building",AD1369,Data!AB1366)))</f>
        <v>0</v>
      </c>
      <c r="L1365">
        <f>IF(Transport!$H$4="Multi-unit Residential",Data!L1366,IF(Transport!$H$4="Education",Data!AT1366,IF(Transport!$H$4="Mixed-use Building",AE1369,Data!AC1366)))</f>
        <v>0.12</v>
      </c>
      <c r="M1365">
        <f>IF(Transport!$H$4="Multi-unit Residential",Data!M1366,IF(Transport!$H$4="Education",Data!AU1366,IF(Transport!$H$4="Mixed-use Building",AF1369,Data!AD1366)))</f>
        <v>0.02</v>
      </c>
      <c r="N1365">
        <f>IF(Transport!$H$4="Multi-unit Residential",Data!N1366,IF(Transport!$H$4="Education",Data!AV1366,IF(Transport!$H$4="Mixed-use Building",AG1369,Data!AE1366)))</f>
        <v>2.1157486744774499</v>
      </c>
      <c r="O1365">
        <f>IF(Transport!$H$4="Multi-unit Residential",Data!O1366,IF(Transport!$H$4="Education",Data!AW1366,IF(Transport!$H$4="Mixed-use Building",AH1369,Data!AF1366)))</f>
        <v>174.82698819999999</v>
      </c>
      <c r="P1365">
        <f>IF(Transport!$H$4="Multi-unit Residential",Data!P1366,IF(Transport!$H$4="Education",Data!AX1366,IF(Transport!$H$4="Mixed-use Building",AI1369,Data!AG1366)))</f>
        <v>-41.113395310000001</v>
      </c>
    </row>
    <row r="1366" spans="1:16" x14ac:dyDescent="0.55000000000000004">
      <c r="A1366">
        <f>IF(Transport!$H$4="Multi-unit Residential",Data!A1367,IF(Transport!$H$4="Education",Data!AI1367,IF(Transport!$H$4="Mixed-use Building",T1370,Data!R1367)))</f>
        <v>239300</v>
      </c>
      <c r="B1366" t="str">
        <f>IF(Transport!$H$4="Multi-unit Residential",Data!B1367,IF(Transport!$H$4="Education",Data!AJ1367,IF(Transport!$H$4="Mixed-use Building",U1370,Data!S1367)))</f>
        <v>Elsdon-Takapuwahia</v>
      </c>
      <c r="C1366" t="str">
        <f>IF(Transport!$H$4="Multi-unit Residential",Data!C1367,IF(Transport!$H$4="Education",Data!AK1367,IF(Transport!$H$4="Mixed-use Building",V1370,Data!T1367)))</f>
        <v>New Zealand</v>
      </c>
      <c r="D1366">
        <f>IF(Transport!$H$4="Multi-unit Residential",Data!D1367,IF(Transport!$H$4="Education",Data!AL1367,IF(Transport!$H$4="Mixed-use Building",W1370,Data!U1367)))</f>
        <v>0</v>
      </c>
      <c r="E1366">
        <f>IF(Transport!$H$4="Multi-unit Residential",Data!E1367,IF(Transport!$H$4="Education",Data!AM1367,IF(Transport!$H$4="Mixed-use Building",X1370,Data!V1367)))</f>
        <v>0</v>
      </c>
      <c r="F1366">
        <f>IF(Transport!$H$4="Multi-unit Residential",Data!F1367,IF(Transport!$H$4="Education",Data!AN1367,IF(Transport!$H$4="Mixed-use Building",Y1370,Data!W1367)))</f>
        <v>0</v>
      </c>
      <c r="G1366">
        <f>IF(Transport!$H$4="Multi-unit Residential",Data!G1367,IF(Transport!$H$4="Education",Data!AO1367,IF(Transport!$H$4="Mixed-use Building",Z1370,Data!X1367)))</f>
        <v>0</v>
      </c>
      <c r="H1366">
        <f>IF(Transport!$H$4="Multi-unit Residential",Data!H1367,IF(Transport!$H$4="Education",Data!AP1367,IF(Transport!$H$4="Mixed-use Building",AA1370,Data!Y1367)))</f>
        <v>0.89</v>
      </c>
      <c r="I1366">
        <f>IF(Transport!$H$4="Multi-unit Residential",Data!I1367,IF(Transport!$H$4="Education",Data!AQ1367,IF(Transport!$H$4="Mixed-use Building",AB1370,Data!Z1367)))</f>
        <v>0</v>
      </c>
      <c r="J1366">
        <f>IF(Transport!$H$4="Multi-unit Residential",Data!J1367,IF(Transport!$H$4="Education",Data!AR1367,IF(Transport!$H$4="Mixed-use Building",AC1370,Data!AA1367)))</f>
        <v>0</v>
      </c>
      <c r="K1366">
        <f>IF(Transport!$H$4="Multi-unit Residential",Data!K1367,IF(Transport!$H$4="Education",Data!AS1367,IF(Transport!$H$4="Mixed-use Building",AD1370,Data!AB1367)))</f>
        <v>0</v>
      </c>
      <c r="L1366">
        <f>IF(Transport!$H$4="Multi-unit Residential",Data!L1367,IF(Transport!$H$4="Education",Data!AT1367,IF(Transport!$H$4="Mixed-use Building",AE1370,Data!AC1367)))</f>
        <v>0.11</v>
      </c>
      <c r="M1366">
        <f>IF(Transport!$H$4="Multi-unit Residential",Data!M1367,IF(Transport!$H$4="Education",Data!AU1367,IF(Transport!$H$4="Mixed-use Building",AF1370,Data!AD1367)))</f>
        <v>0.02</v>
      </c>
      <c r="N1366">
        <f>IF(Transport!$H$4="Multi-unit Residential",Data!N1367,IF(Transport!$H$4="Education",Data!AV1367,IF(Transport!$H$4="Mixed-use Building",AG1370,Data!AE1367)))</f>
        <v>0.76216668321488401</v>
      </c>
      <c r="O1366">
        <f>IF(Transport!$H$4="Multi-unit Residential",Data!O1367,IF(Transport!$H$4="Education",Data!AW1367,IF(Transport!$H$4="Mixed-use Building",AH1370,Data!AF1367)))</f>
        <v>174.809493</v>
      </c>
      <c r="P1366">
        <f>IF(Transport!$H$4="Multi-unit Residential",Data!P1367,IF(Transport!$H$4="Education",Data!AX1367,IF(Transport!$H$4="Mixed-use Building",AI1370,Data!AG1367)))</f>
        <v>-41.13204408</v>
      </c>
    </row>
    <row r="1367" spans="1:16" x14ac:dyDescent="0.55000000000000004">
      <c r="A1367">
        <f>IF(Transport!$H$4="Multi-unit Residential",Data!A1368,IF(Transport!$H$4="Education",Data!AI1368,IF(Transport!$H$4="Mixed-use Building",T1371,Data!R1368)))</f>
        <v>239400</v>
      </c>
      <c r="B1367" t="str">
        <f>IF(Transport!$H$4="Multi-unit Residential",Data!B1368,IF(Transport!$H$4="Education",Data!AJ1368,IF(Transport!$H$4="Mixed-use Building",U1371,Data!S1368)))</f>
        <v>Pauatahanui</v>
      </c>
      <c r="C1367" t="str">
        <f>IF(Transport!$H$4="Multi-unit Residential",Data!C1368,IF(Transport!$H$4="Education",Data!AK1368,IF(Transport!$H$4="Mixed-use Building",V1371,Data!T1368)))</f>
        <v>New Zealand</v>
      </c>
      <c r="D1367">
        <f>IF(Transport!$H$4="Multi-unit Residential",Data!D1368,IF(Transport!$H$4="Education",Data!AL1368,IF(Transport!$H$4="Mixed-use Building",W1371,Data!U1368)))</f>
        <v>0</v>
      </c>
      <c r="E1367">
        <f>IF(Transport!$H$4="Multi-unit Residential",Data!E1368,IF(Transport!$H$4="Education",Data!AM1368,IF(Transport!$H$4="Mixed-use Building",X1371,Data!V1368)))</f>
        <v>0</v>
      </c>
      <c r="F1367">
        <f>IF(Transport!$H$4="Multi-unit Residential",Data!F1368,IF(Transport!$H$4="Education",Data!AN1368,IF(Transport!$H$4="Mixed-use Building",Y1371,Data!W1368)))</f>
        <v>0</v>
      </c>
      <c r="G1367">
        <f>IF(Transport!$H$4="Multi-unit Residential",Data!G1368,IF(Transport!$H$4="Education",Data!AO1368,IF(Transport!$H$4="Mixed-use Building",Z1371,Data!X1368)))</f>
        <v>0</v>
      </c>
      <c r="H1367">
        <f>IF(Transport!$H$4="Multi-unit Residential",Data!H1368,IF(Transport!$H$4="Education",Data!AP1368,IF(Transport!$H$4="Mixed-use Building",AA1371,Data!Y1368)))</f>
        <v>0.88</v>
      </c>
      <c r="I1367">
        <f>IF(Transport!$H$4="Multi-unit Residential",Data!I1368,IF(Transport!$H$4="Education",Data!AQ1368,IF(Transport!$H$4="Mixed-use Building",AB1371,Data!Z1368)))</f>
        <v>0</v>
      </c>
      <c r="J1367">
        <f>IF(Transport!$H$4="Multi-unit Residential",Data!J1368,IF(Transport!$H$4="Education",Data!AR1368,IF(Transport!$H$4="Mixed-use Building",AC1371,Data!AA1368)))</f>
        <v>0</v>
      </c>
      <c r="K1367">
        <f>IF(Transport!$H$4="Multi-unit Residential",Data!K1368,IF(Transport!$H$4="Education",Data!AS1368,IF(Transport!$H$4="Mixed-use Building",AD1371,Data!AB1368)))</f>
        <v>0</v>
      </c>
      <c r="L1367">
        <f>IF(Transport!$H$4="Multi-unit Residential",Data!L1368,IF(Transport!$H$4="Education",Data!AT1368,IF(Transport!$H$4="Mixed-use Building",AE1371,Data!AC1368)))</f>
        <v>0.12</v>
      </c>
      <c r="M1367">
        <f>IF(Transport!$H$4="Multi-unit Residential",Data!M1368,IF(Transport!$H$4="Education",Data!AU1368,IF(Transport!$H$4="Mixed-use Building",AF1371,Data!AD1368)))</f>
        <v>0.02</v>
      </c>
      <c r="N1367">
        <f>IF(Transport!$H$4="Multi-unit Residential",Data!N1368,IF(Transport!$H$4="Education",Data!AV1368,IF(Transport!$H$4="Mixed-use Building",AG1371,Data!AE1368)))</f>
        <v>4.5389445609853896</v>
      </c>
      <c r="O1367">
        <f>IF(Transport!$H$4="Multi-unit Residential",Data!O1368,IF(Transport!$H$4="Education",Data!AW1368,IF(Transport!$H$4="Mixed-use Building",AH1371,Data!AF1368)))</f>
        <v>174.946740099999</v>
      </c>
      <c r="P1367">
        <f>IF(Transport!$H$4="Multi-unit Residential",Data!P1368,IF(Transport!$H$4="Education",Data!AX1368,IF(Transport!$H$4="Mixed-use Building",AI1371,Data!AG1368)))</f>
        <v>-41.094854890000001</v>
      </c>
    </row>
    <row r="1368" spans="1:16" x14ac:dyDescent="0.55000000000000004">
      <c r="A1368">
        <f>IF(Transport!$H$4="Multi-unit Residential",Data!A1369,IF(Transport!$H$4="Education",Data!AI1369,IF(Transport!$H$4="Mixed-use Building",T1372,Data!R1369)))</f>
        <v>239500</v>
      </c>
      <c r="B1368" t="str">
        <f>IF(Transport!$H$4="Multi-unit Residential",Data!B1369,IF(Transport!$H$4="Education",Data!AJ1369,IF(Transport!$H$4="Mixed-use Building",U1372,Data!S1369)))</f>
        <v>Onepoto</v>
      </c>
      <c r="C1368" t="str">
        <f>IF(Transport!$H$4="Multi-unit Residential",Data!C1369,IF(Transport!$H$4="Education",Data!AK1369,IF(Transport!$H$4="Mixed-use Building",V1372,Data!T1369)))</f>
        <v>New Zealand</v>
      </c>
      <c r="D1368">
        <f>IF(Transport!$H$4="Multi-unit Residential",Data!D1369,IF(Transport!$H$4="Education",Data!AL1369,IF(Transport!$H$4="Mixed-use Building",W1372,Data!U1369)))</f>
        <v>0</v>
      </c>
      <c r="E1368">
        <f>IF(Transport!$H$4="Multi-unit Residential",Data!E1369,IF(Transport!$H$4="Education",Data!AM1369,IF(Transport!$H$4="Mixed-use Building",X1372,Data!V1369)))</f>
        <v>0</v>
      </c>
      <c r="F1368">
        <f>IF(Transport!$H$4="Multi-unit Residential",Data!F1369,IF(Transport!$H$4="Education",Data!AN1369,IF(Transport!$H$4="Mixed-use Building",Y1372,Data!W1369)))</f>
        <v>0</v>
      </c>
      <c r="G1368">
        <f>IF(Transport!$H$4="Multi-unit Residential",Data!G1369,IF(Transport!$H$4="Education",Data!AO1369,IF(Transport!$H$4="Mixed-use Building",Z1372,Data!X1369)))</f>
        <v>0</v>
      </c>
      <c r="H1368">
        <f>IF(Transport!$H$4="Multi-unit Residential",Data!H1369,IF(Transport!$H$4="Education",Data!AP1369,IF(Transport!$H$4="Mixed-use Building",AA1372,Data!Y1369)))</f>
        <v>1</v>
      </c>
      <c r="I1368">
        <f>IF(Transport!$H$4="Multi-unit Residential",Data!I1369,IF(Transport!$H$4="Education",Data!AQ1369,IF(Transport!$H$4="Mixed-use Building",AB1372,Data!Z1369)))</f>
        <v>0</v>
      </c>
      <c r="J1368">
        <f>IF(Transport!$H$4="Multi-unit Residential",Data!J1369,IF(Transport!$H$4="Education",Data!AR1369,IF(Transport!$H$4="Mixed-use Building",AC1372,Data!AA1369)))</f>
        <v>0</v>
      </c>
      <c r="K1368">
        <f>IF(Transport!$H$4="Multi-unit Residential",Data!K1369,IF(Transport!$H$4="Education",Data!AS1369,IF(Transport!$H$4="Mixed-use Building",AD1372,Data!AB1369)))</f>
        <v>0</v>
      </c>
      <c r="L1368">
        <f>IF(Transport!$H$4="Multi-unit Residential",Data!L1369,IF(Transport!$H$4="Education",Data!AT1369,IF(Transport!$H$4="Mixed-use Building",AE1372,Data!AC1369)))</f>
        <v>0</v>
      </c>
      <c r="M1368">
        <f>IF(Transport!$H$4="Multi-unit Residential",Data!M1369,IF(Transport!$H$4="Education",Data!AU1369,IF(Transport!$H$4="Mixed-use Building",AF1372,Data!AD1369)))</f>
        <v>0.02</v>
      </c>
      <c r="N1368">
        <f>IF(Transport!$H$4="Multi-unit Residential",Data!N1369,IF(Transport!$H$4="Education",Data!AV1369,IF(Transport!$H$4="Mixed-use Building",AG1372,Data!AE1369)))</f>
        <v>1.6042444816614401</v>
      </c>
      <c r="O1368">
        <f>IF(Transport!$H$4="Multi-unit Residential",Data!O1369,IF(Transport!$H$4="Education",Data!AW1369,IF(Transport!$H$4="Mixed-use Building",AH1372,Data!AF1369)))</f>
        <v>174.852845</v>
      </c>
      <c r="P1368">
        <f>IF(Transport!$H$4="Multi-unit Residential",Data!P1369,IF(Transport!$H$4="Education",Data!AX1369,IF(Transport!$H$4="Mixed-use Building",AI1372,Data!AG1369)))</f>
        <v>-41.103987979999999</v>
      </c>
    </row>
    <row r="1369" spans="1:16" x14ac:dyDescent="0.55000000000000004">
      <c r="A1369">
        <f>IF(Transport!$H$4="Multi-unit Residential",Data!A1370,IF(Transport!$H$4="Education",Data!AI1370,IF(Transport!$H$4="Mixed-use Building",T1373,Data!R1370)))</f>
        <v>239600</v>
      </c>
      <c r="B1369" t="str">
        <f>IF(Transport!$H$4="Multi-unit Residential",Data!B1370,IF(Transport!$H$4="Education",Data!AJ1370,IF(Transport!$H$4="Mixed-use Building",U1373,Data!S1370)))</f>
        <v>Camborne</v>
      </c>
      <c r="C1369" t="str">
        <f>IF(Transport!$H$4="Multi-unit Residential",Data!C1370,IF(Transport!$H$4="Education",Data!AK1370,IF(Transport!$H$4="Mixed-use Building",V1373,Data!T1370)))</f>
        <v>New Zealand</v>
      </c>
      <c r="D1369">
        <f>IF(Transport!$H$4="Multi-unit Residential",Data!D1370,IF(Transport!$H$4="Education",Data!AL1370,IF(Transport!$H$4="Mixed-use Building",W1373,Data!U1370)))</f>
        <v>0</v>
      </c>
      <c r="E1369">
        <f>IF(Transport!$H$4="Multi-unit Residential",Data!E1370,IF(Transport!$H$4="Education",Data!AM1370,IF(Transport!$H$4="Mixed-use Building",X1373,Data!V1370)))</f>
        <v>0</v>
      </c>
      <c r="F1369">
        <f>IF(Transport!$H$4="Multi-unit Residential",Data!F1370,IF(Transport!$H$4="Education",Data!AN1370,IF(Transport!$H$4="Mixed-use Building",Y1373,Data!W1370)))</f>
        <v>0</v>
      </c>
      <c r="G1369">
        <f>IF(Transport!$H$4="Multi-unit Residential",Data!G1370,IF(Transport!$H$4="Education",Data!AO1370,IF(Transport!$H$4="Mixed-use Building",Z1373,Data!X1370)))</f>
        <v>0</v>
      </c>
      <c r="H1369">
        <f>IF(Transport!$H$4="Multi-unit Residential",Data!H1370,IF(Transport!$H$4="Education",Data!AP1370,IF(Transport!$H$4="Mixed-use Building",AA1373,Data!Y1370)))</f>
        <v>1</v>
      </c>
      <c r="I1369">
        <f>IF(Transport!$H$4="Multi-unit Residential",Data!I1370,IF(Transport!$H$4="Education",Data!AQ1370,IF(Transport!$H$4="Mixed-use Building",AB1373,Data!Z1370)))</f>
        <v>0</v>
      </c>
      <c r="J1369">
        <f>IF(Transport!$H$4="Multi-unit Residential",Data!J1370,IF(Transport!$H$4="Education",Data!AR1370,IF(Transport!$H$4="Mixed-use Building",AC1373,Data!AA1370)))</f>
        <v>0</v>
      </c>
      <c r="K1369">
        <f>IF(Transport!$H$4="Multi-unit Residential",Data!K1370,IF(Transport!$H$4="Education",Data!AS1370,IF(Transport!$H$4="Mixed-use Building",AD1373,Data!AB1370)))</f>
        <v>0</v>
      </c>
      <c r="L1369">
        <f>IF(Transport!$H$4="Multi-unit Residential",Data!L1370,IF(Transport!$H$4="Education",Data!AT1370,IF(Transport!$H$4="Mixed-use Building",AE1373,Data!AC1370)))</f>
        <v>0</v>
      </c>
      <c r="M1369">
        <f>IF(Transport!$H$4="Multi-unit Residential",Data!M1370,IF(Transport!$H$4="Education",Data!AU1370,IF(Transport!$H$4="Mixed-use Building",AF1373,Data!AD1370)))</f>
        <v>0.02</v>
      </c>
      <c r="N1369" t="str">
        <f>IF(Transport!$H$4="Multi-unit Residential",Data!N1370,IF(Transport!$H$4="Education",Data!AV1370,IF(Transport!$H$4="Mixed-use Building",AG1373,Data!AE1370)))</f>
        <v>?</v>
      </c>
      <c r="O1369">
        <f>IF(Transport!$H$4="Multi-unit Residential",Data!O1370,IF(Transport!$H$4="Education",Data!AW1370,IF(Transport!$H$4="Mixed-use Building",AH1373,Data!AF1370)))</f>
        <v>174.8745342</v>
      </c>
      <c r="P1369">
        <f>IF(Transport!$H$4="Multi-unit Residential",Data!P1370,IF(Transport!$H$4="Education",Data!AX1370,IF(Transport!$H$4="Mixed-use Building",AI1373,Data!AG1370)))</f>
        <v>-41.088971260000001</v>
      </c>
    </row>
    <row r="1370" spans="1:16" x14ac:dyDescent="0.55000000000000004">
      <c r="A1370">
        <f>IF(Transport!$H$4="Multi-unit Residential",Data!A1371,IF(Transport!$H$4="Education",Data!AI1371,IF(Transport!$H$4="Mixed-use Building",T1374,Data!R1371)))</f>
        <v>239800</v>
      </c>
      <c r="B1370" t="str">
        <f>IF(Transport!$H$4="Multi-unit Residential",Data!B1371,IF(Transport!$H$4="Education",Data!AJ1371,IF(Transport!$H$4="Mixed-use Building",U1374,Data!S1371)))</f>
        <v>Paremata</v>
      </c>
      <c r="C1370" t="str">
        <f>IF(Transport!$H$4="Multi-unit Residential",Data!C1371,IF(Transport!$H$4="Education",Data!AK1371,IF(Transport!$H$4="Mixed-use Building",V1374,Data!T1371)))</f>
        <v>New Zealand</v>
      </c>
      <c r="D1370">
        <f>IF(Transport!$H$4="Multi-unit Residential",Data!D1371,IF(Transport!$H$4="Education",Data!AL1371,IF(Transport!$H$4="Mixed-use Building",W1374,Data!U1371)))</f>
        <v>0</v>
      </c>
      <c r="E1370">
        <f>IF(Transport!$H$4="Multi-unit Residential",Data!E1371,IF(Transport!$H$4="Education",Data!AM1371,IF(Transport!$H$4="Mixed-use Building",X1374,Data!V1371)))</f>
        <v>0</v>
      </c>
      <c r="F1370">
        <f>IF(Transport!$H$4="Multi-unit Residential",Data!F1371,IF(Transport!$H$4="Education",Data!AN1371,IF(Transport!$H$4="Mixed-use Building",Y1374,Data!W1371)))</f>
        <v>0</v>
      </c>
      <c r="G1370">
        <f>IF(Transport!$H$4="Multi-unit Residential",Data!G1371,IF(Transport!$H$4="Education",Data!AO1371,IF(Transport!$H$4="Mixed-use Building",Z1374,Data!X1371)))</f>
        <v>0</v>
      </c>
      <c r="H1370">
        <f>IF(Transport!$H$4="Multi-unit Residential",Data!H1371,IF(Transport!$H$4="Education",Data!AP1371,IF(Transport!$H$4="Mixed-use Building",AA1374,Data!Y1371)))</f>
        <v>0.96</v>
      </c>
      <c r="I1370">
        <f>IF(Transport!$H$4="Multi-unit Residential",Data!I1371,IF(Transport!$H$4="Education",Data!AQ1371,IF(Transport!$H$4="Mixed-use Building",AB1374,Data!Z1371)))</f>
        <v>0</v>
      </c>
      <c r="J1370">
        <f>IF(Transport!$H$4="Multi-unit Residential",Data!J1371,IF(Transport!$H$4="Education",Data!AR1371,IF(Transport!$H$4="Mixed-use Building",AC1374,Data!AA1371)))</f>
        <v>0</v>
      </c>
      <c r="K1370">
        <f>IF(Transport!$H$4="Multi-unit Residential",Data!K1371,IF(Transport!$H$4="Education",Data!AS1371,IF(Transport!$H$4="Mixed-use Building",AD1374,Data!AB1371)))</f>
        <v>0</v>
      </c>
      <c r="L1370">
        <f>IF(Transport!$H$4="Multi-unit Residential",Data!L1371,IF(Transport!$H$4="Education",Data!AT1371,IF(Transport!$H$4="Mixed-use Building",AE1374,Data!AC1371)))</f>
        <v>0.04</v>
      </c>
      <c r="M1370">
        <f>IF(Transport!$H$4="Multi-unit Residential",Data!M1371,IF(Transport!$H$4="Education",Data!AU1371,IF(Transport!$H$4="Mixed-use Building",AF1374,Data!AD1371)))</f>
        <v>0.02</v>
      </c>
      <c r="N1370">
        <f>IF(Transport!$H$4="Multi-unit Residential",Data!N1371,IF(Transport!$H$4="Education",Data!AV1371,IF(Transport!$H$4="Mixed-use Building",AG1374,Data!AE1371)))</f>
        <v>2.6774037561905901</v>
      </c>
      <c r="O1370">
        <f>IF(Transport!$H$4="Multi-unit Residential",Data!O1371,IF(Transport!$H$4="Education",Data!AW1371,IF(Transport!$H$4="Mixed-use Building",AH1374,Data!AF1371)))</f>
        <v>174.8712055</v>
      </c>
      <c r="P1370">
        <f>IF(Transport!$H$4="Multi-unit Residential",Data!P1371,IF(Transport!$H$4="Education",Data!AX1371,IF(Transport!$H$4="Mixed-use Building",AI1374,Data!AG1371)))</f>
        <v>-41.1021067</v>
      </c>
    </row>
    <row r="1371" spans="1:16" x14ac:dyDescent="0.55000000000000004">
      <c r="A1371">
        <f>IF(Transport!$H$4="Multi-unit Residential",Data!A1372,IF(Transport!$H$4="Education",Data!AI1372,IF(Transport!$H$4="Mixed-use Building",T1375,Data!R1372)))</f>
        <v>239900</v>
      </c>
      <c r="B1371" t="str">
        <f>IF(Transport!$H$4="Multi-unit Residential",Data!B1372,IF(Transport!$H$4="Education",Data!AJ1372,IF(Transport!$H$4="Mixed-use Building",U1375,Data!S1372)))</f>
        <v>Porirua Central</v>
      </c>
      <c r="C1371" t="str">
        <f>IF(Transport!$H$4="Multi-unit Residential",Data!C1372,IF(Transport!$H$4="Education",Data!AK1372,IF(Transport!$H$4="Mixed-use Building",V1375,Data!T1372)))</f>
        <v>New Zealand</v>
      </c>
      <c r="D1371">
        <f>IF(Transport!$H$4="Multi-unit Residential",Data!D1372,IF(Transport!$H$4="Education",Data!AL1372,IF(Transport!$H$4="Mixed-use Building",W1375,Data!U1372)))</f>
        <v>0.02</v>
      </c>
      <c r="E1371">
        <f>IF(Transport!$H$4="Multi-unit Residential",Data!E1372,IF(Transport!$H$4="Education",Data!AM1372,IF(Transport!$H$4="Mixed-use Building",X1375,Data!V1372)))</f>
        <v>0.03</v>
      </c>
      <c r="F1371">
        <f>IF(Transport!$H$4="Multi-unit Residential",Data!F1372,IF(Transport!$H$4="Education",Data!AN1372,IF(Transport!$H$4="Mixed-use Building",Y1375,Data!W1372)))</f>
        <v>0</v>
      </c>
      <c r="G1371">
        <f>IF(Transport!$H$4="Multi-unit Residential",Data!G1372,IF(Transport!$H$4="Education",Data!AO1372,IF(Transport!$H$4="Mixed-use Building",Z1375,Data!X1372)))</f>
        <v>0</v>
      </c>
      <c r="H1371">
        <f>IF(Transport!$H$4="Multi-unit Residential",Data!H1372,IF(Transport!$H$4="Education",Data!AP1372,IF(Transport!$H$4="Mixed-use Building",AA1375,Data!Y1372)))</f>
        <v>0.88</v>
      </c>
      <c r="I1371">
        <f>IF(Transport!$H$4="Multi-unit Residential",Data!I1372,IF(Transport!$H$4="Education",Data!AQ1372,IF(Transport!$H$4="Mixed-use Building",AB1375,Data!Z1372)))</f>
        <v>0.05</v>
      </c>
      <c r="J1371">
        <f>IF(Transport!$H$4="Multi-unit Residential",Data!J1372,IF(Transport!$H$4="Education",Data!AR1372,IF(Transport!$H$4="Mixed-use Building",AC1375,Data!AA1372)))</f>
        <v>0</v>
      </c>
      <c r="K1371">
        <f>IF(Transport!$H$4="Multi-unit Residential",Data!K1372,IF(Transport!$H$4="Education",Data!AS1372,IF(Transport!$H$4="Mixed-use Building",AD1375,Data!AB1372)))</f>
        <v>0</v>
      </c>
      <c r="L1371">
        <f>IF(Transport!$H$4="Multi-unit Residential",Data!L1372,IF(Transport!$H$4="Education",Data!AT1372,IF(Transport!$H$4="Mixed-use Building",AE1375,Data!AC1372)))</f>
        <v>0.02</v>
      </c>
      <c r="M1371">
        <f>IF(Transport!$H$4="Multi-unit Residential",Data!M1372,IF(Transport!$H$4="Education",Data!AU1372,IF(Transport!$H$4="Mixed-use Building",AF1375,Data!AD1372)))</f>
        <v>0.02</v>
      </c>
      <c r="N1371">
        <f>IF(Transport!$H$4="Multi-unit Residential",Data!N1372,IF(Transport!$H$4="Education",Data!AV1372,IF(Transport!$H$4="Mixed-use Building",AG1375,Data!AE1372)))</f>
        <v>8.6050076145838403</v>
      </c>
      <c r="O1371">
        <f>IF(Transport!$H$4="Multi-unit Residential",Data!O1372,IF(Transport!$H$4="Education",Data!AW1372,IF(Transport!$H$4="Mixed-use Building",AH1375,Data!AF1372)))</f>
        <v>174.8258305</v>
      </c>
      <c r="P1371">
        <f>IF(Transport!$H$4="Multi-unit Residential",Data!P1372,IF(Transport!$H$4="Education",Data!AX1372,IF(Transport!$H$4="Mixed-use Building",AI1375,Data!AG1372)))</f>
        <v>-41.145843589999998</v>
      </c>
    </row>
    <row r="1372" spans="1:16" x14ac:dyDescent="0.55000000000000004">
      <c r="A1372">
        <f>IF(Transport!$H$4="Multi-unit Residential",Data!A1373,IF(Transport!$H$4="Education",Data!AI1373,IF(Transport!$H$4="Mixed-use Building",T1376,Data!R1373)))</f>
        <v>240000</v>
      </c>
      <c r="B1372" t="str">
        <f>IF(Transport!$H$4="Multi-unit Residential",Data!B1373,IF(Transport!$H$4="Education",Data!AJ1373,IF(Transport!$H$4="Mixed-use Building",U1376,Data!S1373)))</f>
        <v>Papakowhai</v>
      </c>
      <c r="C1372" t="str">
        <f>IF(Transport!$H$4="Multi-unit Residential",Data!C1373,IF(Transport!$H$4="Education",Data!AK1373,IF(Transport!$H$4="Mixed-use Building",V1376,Data!T1373)))</f>
        <v>New Zealand</v>
      </c>
      <c r="D1372">
        <f>IF(Transport!$H$4="Multi-unit Residential",Data!D1373,IF(Transport!$H$4="Education",Data!AL1373,IF(Transport!$H$4="Mixed-use Building",W1376,Data!U1373)))</f>
        <v>0</v>
      </c>
      <c r="E1372">
        <f>IF(Transport!$H$4="Multi-unit Residential",Data!E1373,IF(Transport!$H$4="Education",Data!AM1373,IF(Transport!$H$4="Mixed-use Building",X1376,Data!V1373)))</f>
        <v>0</v>
      </c>
      <c r="F1372">
        <f>IF(Transport!$H$4="Multi-unit Residential",Data!F1373,IF(Transport!$H$4="Education",Data!AN1373,IF(Transport!$H$4="Mixed-use Building",Y1376,Data!W1373)))</f>
        <v>0</v>
      </c>
      <c r="G1372">
        <f>IF(Transport!$H$4="Multi-unit Residential",Data!G1373,IF(Transport!$H$4="Education",Data!AO1373,IF(Transport!$H$4="Mixed-use Building",Z1376,Data!X1373)))</f>
        <v>0</v>
      </c>
      <c r="H1372">
        <f>IF(Transport!$H$4="Multi-unit Residential",Data!H1373,IF(Transport!$H$4="Education",Data!AP1373,IF(Transport!$H$4="Mixed-use Building",AA1376,Data!Y1373)))</f>
        <v>0.96</v>
      </c>
      <c r="I1372">
        <f>IF(Transport!$H$4="Multi-unit Residential",Data!I1373,IF(Transport!$H$4="Education",Data!AQ1373,IF(Transport!$H$4="Mixed-use Building",AB1376,Data!Z1373)))</f>
        <v>0</v>
      </c>
      <c r="J1372">
        <f>IF(Transport!$H$4="Multi-unit Residential",Data!J1373,IF(Transport!$H$4="Education",Data!AR1373,IF(Transport!$H$4="Mixed-use Building",AC1376,Data!AA1373)))</f>
        <v>0</v>
      </c>
      <c r="K1372">
        <f>IF(Transport!$H$4="Multi-unit Residential",Data!K1373,IF(Transport!$H$4="Education",Data!AS1373,IF(Transport!$H$4="Mixed-use Building",AD1376,Data!AB1373)))</f>
        <v>0</v>
      </c>
      <c r="L1372">
        <f>IF(Transport!$H$4="Multi-unit Residential",Data!L1373,IF(Transport!$H$4="Education",Data!AT1373,IF(Transport!$H$4="Mixed-use Building",AE1376,Data!AC1373)))</f>
        <v>0.04</v>
      </c>
      <c r="M1372">
        <f>IF(Transport!$H$4="Multi-unit Residential",Data!M1373,IF(Transport!$H$4="Education",Data!AU1373,IF(Transport!$H$4="Mixed-use Building",AF1376,Data!AD1373)))</f>
        <v>0.02</v>
      </c>
      <c r="N1372">
        <f>IF(Transport!$H$4="Multi-unit Residential",Data!N1373,IF(Transport!$H$4="Education",Data!AV1373,IF(Transport!$H$4="Mixed-use Building",AG1376,Data!AE1373)))</f>
        <v>4.0986719278096801</v>
      </c>
      <c r="O1372">
        <f>IF(Transport!$H$4="Multi-unit Residential",Data!O1373,IF(Transport!$H$4="Education",Data!AW1373,IF(Transport!$H$4="Mixed-use Building",AH1376,Data!AF1373)))</f>
        <v>174.8635056</v>
      </c>
      <c r="P1372">
        <f>IF(Transport!$H$4="Multi-unit Residential",Data!P1373,IF(Transport!$H$4="Education",Data!AX1373,IF(Transport!$H$4="Mixed-use Building",AI1376,Data!AG1373)))</f>
        <v>-41.115932639999997</v>
      </c>
    </row>
    <row r="1373" spans="1:16" x14ac:dyDescent="0.55000000000000004">
      <c r="A1373">
        <f>IF(Transport!$H$4="Multi-unit Residential",Data!A1374,IF(Transport!$H$4="Education",Data!AI1374,IF(Transport!$H$4="Mixed-use Building",T1377,Data!R1374)))</f>
        <v>240100</v>
      </c>
      <c r="B1373" t="str">
        <f>IF(Transport!$H$4="Multi-unit Residential",Data!B1374,IF(Transport!$H$4="Education",Data!AJ1374,IF(Transport!$H$4="Mixed-use Building",U1377,Data!S1374)))</f>
        <v>Aotea</v>
      </c>
      <c r="C1373" t="str">
        <f>IF(Transport!$H$4="Multi-unit Residential",Data!C1374,IF(Transport!$H$4="Education",Data!AK1374,IF(Transport!$H$4="Mixed-use Building",V1377,Data!T1374)))</f>
        <v>New Zealand</v>
      </c>
      <c r="D1373">
        <f>IF(Transport!$H$4="Multi-unit Residential",Data!D1374,IF(Transport!$H$4="Education",Data!AL1374,IF(Transport!$H$4="Mixed-use Building",W1377,Data!U1374)))</f>
        <v>0</v>
      </c>
      <c r="E1373">
        <f>IF(Transport!$H$4="Multi-unit Residential",Data!E1374,IF(Transport!$H$4="Education",Data!AM1374,IF(Transport!$H$4="Mixed-use Building",X1377,Data!V1374)))</f>
        <v>0</v>
      </c>
      <c r="F1373">
        <f>IF(Transport!$H$4="Multi-unit Residential",Data!F1374,IF(Transport!$H$4="Education",Data!AN1374,IF(Transport!$H$4="Mixed-use Building",Y1377,Data!W1374)))</f>
        <v>0</v>
      </c>
      <c r="G1373">
        <f>IF(Transport!$H$4="Multi-unit Residential",Data!G1374,IF(Transport!$H$4="Education",Data!AO1374,IF(Transport!$H$4="Mixed-use Building",Z1377,Data!X1374)))</f>
        <v>0</v>
      </c>
      <c r="H1373">
        <f>IF(Transport!$H$4="Multi-unit Residential",Data!H1374,IF(Transport!$H$4="Education",Data!AP1374,IF(Transport!$H$4="Mixed-use Building",AA1377,Data!Y1374)))</f>
        <v>1</v>
      </c>
      <c r="I1373">
        <f>IF(Transport!$H$4="Multi-unit Residential",Data!I1374,IF(Transport!$H$4="Education",Data!AQ1374,IF(Transport!$H$4="Mixed-use Building",AB1377,Data!Z1374)))</f>
        <v>0</v>
      </c>
      <c r="J1373">
        <f>IF(Transport!$H$4="Multi-unit Residential",Data!J1374,IF(Transport!$H$4="Education",Data!AR1374,IF(Transport!$H$4="Mixed-use Building",AC1377,Data!AA1374)))</f>
        <v>0</v>
      </c>
      <c r="K1373">
        <f>IF(Transport!$H$4="Multi-unit Residential",Data!K1374,IF(Transport!$H$4="Education",Data!AS1374,IF(Transport!$H$4="Mixed-use Building",AD1377,Data!AB1374)))</f>
        <v>0</v>
      </c>
      <c r="L1373">
        <f>IF(Transport!$H$4="Multi-unit Residential",Data!L1374,IF(Transport!$H$4="Education",Data!AT1374,IF(Transport!$H$4="Mixed-use Building",AE1377,Data!AC1374)))</f>
        <v>0</v>
      </c>
      <c r="M1373">
        <f>IF(Transport!$H$4="Multi-unit Residential",Data!M1374,IF(Transport!$H$4="Education",Data!AU1374,IF(Transport!$H$4="Mixed-use Building",AF1377,Data!AD1374)))</f>
        <v>0.02</v>
      </c>
      <c r="N1373">
        <f>IF(Transport!$H$4="Multi-unit Residential",Data!N1374,IF(Transport!$H$4="Education",Data!AV1374,IF(Transport!$H$4="Mixed-use Building",AG1377,Data!AE1374)))</f>
        <v>2.2381588471888199</v>
      </c>
      <c r="O1373">
        <f>IF(Transport!$H$4="Multi-unit Residential",Data!O1374,IF(Transport!$H$4="Education",Data!AW1374,IF(Transport!$H$4="Mixed-use Building",AH1377,Data!AF1374)))</f>
        <v>174.8572303</v>
      </c>
      <c r="P1373">
        <f>IF(Transport!$H$4="Multi-unit Residential",Data!P1374,IF(Transport!$H$4="Education",Data!AX1374,IF(Transport!$H$4="Mixed-use Building",AI1377,Data!AG1374)))</f>
        <v>-41.128257699999999</v>
      </c>
    </row>
    <row r="1374" spans="1:16" x14ac:dyDescent="0.55000000000000004">
      <c r="A1374">
        <f>IF(Transport!$H$4="Multi-unit Residential",Data!A1375,IF(Transport!$H$4="Education",Data!AI1375,IF(Transport!$H$4="Mixed-use Building",T1378,Data!R1375)))</f>
        <v>240200</v>
      </c>
      <c r="B1374" t="str">
        <f>IF(Transport!$H$4="Multi-unit Residential",Data!B1375,IF(Transport!$H$4="Education",Data!AJ1375,IF(Transport!$H$4="Mixed-use Building",U1378,Data!S1375)))</f>
        <v>Postgate</v>
      </c>
      <c r="C1374" t="str">
        <f>IF(Transport!$H$4="Multi-unit Residential",Data!C1375,IF(Transport!$H$4="Education",Data!AK1375,IF(Transport!$H$4="Mixed-use Building",V1378,Data!T1375)))</f>
        <v>New Zealand</v>
      </c>
      <c r="D1374">
        <f>IF(Transport!$H$4="Multi-unit Residential",Data!D1375,IF(Transport!$H$4="Education",Data!AL1375,IF(Transport!$H$4="Mixed-use Building",W1378,Data!U1375)))</f>
        <v>0</v>
      </c>
      <c r="E1374">
        <f>IF(Transport!$H$4="Multi-unit Residential",Data!E1375,IF(Transport!$H$4="Education",Data!AM1375,IF(Transport!$H$4="Mixed-use Building",X1378,Data!V1375)))</f>
        <v>0</v>
      </c>
      <c r="F1374">
        <f>IF(Transport!$H$4="Multi-unit Residential",Data!F1375,IF(Transport!$H$4="Education",Data!AN1375,IF(Transport!$H$4="Mixed-use Building",Y1378,Data!W1375)))</f>
        <v>0</v>
      </c>
      <c r="G1374">
        <f>IF(Transport!$H$4="Multi-unit Residential",Data!G1375,IF(Transport!$H$4="Education",Data!AO1375,IF(Transport!$H$4="Mixed-use Building",Z1378,Data!X1375)))</f>
        <v>0</v>
      </c>
      <c r="H1374">
        <f>IF(Transport!$H$4="Multi-unit Residential",Data!H1375,IF(Transport!$H$4="Education",Data!AP1375,IF(Transport!$H$4="Mixed-use Building",AA1378,Data!Y1375)))</f>
        <v>1</v>
      </c>
      <c r="I1374">
        <f>IF(Transport!$H$4="Multi-unit Residential",Data!I1375,IF(Transport!$H$4="Education",Data!AQ1375,IF(Transport!$H$4="Mixed-use Building",AB1378,Data!Z1375)))</f>
        <v>0</v>
      </c>
      <c r="J1374">
        <f>IF(Transport!$H$4="Multi-unit Residential",Data!J1375,IF(Transport!$H$4="Education",Data!AR1375,IF(Transport!$H$4="Mixed-use Building",AC1378,Data!AA1375)))</f>
        <v>0</v>
      </c>
      <c r="K1374">
        <f>IF(Transport!$H$4="Multi-unit Residential",Data!K1375,IF(Transport!$H$4="Education",Data!AS1375,IF(Transport!$H$4="Mixed-use Building",AD1378,Data!AB1375)))</f>
        <v>0</v>
      </c>
      <c r="L1374">
        <f>IF(Transport!$H$4="Multi-unit Residential",Data!L1375,IF(Transport!$H$4="Education",Data!AT1375,IF(Transport!$H$4="Mixed-use Building",AE1378,Data!AC1375)))</f>
        <v>0</v>
      </c>
      <c r="M1374">
        <f>IF(Transport!$H$4="Multi-unit Residential",Data!M1375,IF(Transport!$H$4="Education",Data!AU1375,IF(Transport!$H$4="Mixed-use Building",AF1378,Data!AD1375)))</f>
        <v>0.02</v>
      </c>
      <c r="N1374">
        <f>IF(Transport!$H$4="Multi-unit Residential",Data!N1375,IF(Transport!$H$4="Education",Data!AV1375,IF(Transport!$H$4="Mixed-use Building",AG1378,Data!AE1375)))</f>
        <v>0.84754353496006296</v>
      </c>
      <c r="O1374">
        <f>IF(Transport!$H$4="Multi-unit Residential",Data!O1375,IF(Transport!$H$4="Education",Data!AW1375,IF(Transport!$H$4="Mixed-use Building",AH1378,Data!AF1375)))</f>
        <v>174.88235</v>
      </c>
      <c r="P1374">
        <f>IF(Transport!$H$4="Multi-unit Residential",Data!P1375,IF(Transport!$H$4="Education",Data!AX1375,IF(Transport!$H$4="Mixed-use Building",AI1378,Data!AG1375)))</f>
        <v>-41.113314539999998</v>
      </c>
    </row>
    <row r="1375" spans="1:16" x14ac:dyDescent="0.55000000000000004">
      <c r="A1375">
        <f>IF(Transport!$H$4="Multi-unit Residential",Data!A1376,IF(Transport!$H$4="Education",Data!AI1376,IF(Transport!$H$4="Mixed-use Building",T1379,Data!R1376)))</f>
        <v>240300</v>
      </c>
      <c r="B1375" t="str">
        <f>IF(Transport!$H$4="Multi-unit Residential",Data!B1376,IF(Transport!$H$4="Education",Data!AJ1376,IF(Transport!$H$4="Mixed-use Building",U1379,Data!S1376)))</f>
        <v>Ascot Park</v>
      </c>
      <c r="C1375" t="str">
        <f>IF(Transport!$H$4="Multi-unit Residential",Data!C1376,IF(Transport!$H$4="Education",Data!AK1376,IF(Transport!$H$4="Mixed-use Building",V1379,Data!T1376)))</f>
        <v>New Zealand</v>
      </c>
      <c r="D1375">
        <f>IF(Transport!$H$4="Multi-unit Residential",Data!D1376,IF(Transport!$H$4="Education",Data!AL1376,IF(Transport!$H$4="Mixed-use Building",W1379,Data!U1376)))</f>
        <v>0</v>
      </c>
      <c r="E1375">
        <f>IF(Transport!$H$4="Multi-unit Residential",Data!E1376,IF(Transport!$H$4="Education",Data!AM1376,IF(Transport!$H$4="Mixed-use Building",X1379,Data!V1376)))</f>
        <v>0</v>
      </c>
      <c r="F1375">
        <f>IF(Transport!$H$4="Multi-unit Residential",Data!F1376,IF(Transport!$H$4="Education",Data!AN1376,IF(Transport!$H$4="Mixed-use Building",Y1379,Data!W1376)))</f>
        <v>0</v>
      </c>
      <c r="G1375">
        <f>IF(Transport!$H$4="Multi-unit Residential",Data!G1376,IF(Transport!$H$4="Education",Data!AO1376,IF(Transport!$H$4="Mixed-use Building",Z1379,Data!X1376)))</f>
        <v>0</v>
      </c>
      <c r="H1375">
        <f>IF(Transport!$H$4="Multi-unit Residential",Data!H1376,IF(Transport!$H$4="Education",Data!AP1376,IF(Transport!$H$4="Mixed-use Building",AA1379,Data!Y1376)))</f>
        <v>1</v>
      </c>
      <c r="I1375">
        <f>IF(Transport!$H$4="Multi-unit Residential",Data!I1376,IF(Transport!$H$4="Education",Data!AQ1376,IF(Transport!$H$4="Mixed-use Building",AB1379,Data!Z1376)))</f>
        <v>0</v>
      </c>
      <c r="J1375">
        <f>IF(Transport!$H$4="Multi-unit Residential",Data!J1376,IF(Transport!$H$4="Education",Data!AR1376,IF(Transport!$H$4="Mixed-use Building",AC1379,Data!AA1376)))</f>
        <v>0</v>
      </c>
      <c r="K1375">
        <f>IF(Transport!$H$4="Multi-unit Residential",Data!K1376,IF(Transport!$H$4="Education",Data!AS1376,IF(Transport!$H$4="Mixed-use Building",AD1379,Data!AB1376)))</f>
        <v>0</v>
      </c>
      <c r="L1375">
        <f>IF(Transport!$H$4="Multi-unit Residential",Data!L1376,IF(Transport!$H$4="Education",Data!AT1376,IF(Transport!$H$4="Mixed-use Building",AE1379,Data!AC1376)))</f>
        <v>0</v>
      </c>
      <c r="M1375">
        <f>IF(Transport!$H$4="Multi-unit Residential",Data!M1376,IF(Transport!$H$4="Education",Data!AU1376,IF(Transport!$H$4="Mixed-use Building",AF1379,Data!AD1376)))</f>
        <v>0.02</v>
      </c>
      <c r="N1375" t="str">
        <f>IF(Transport!$H$4="Multi-unit Residential",Data!N1376,IF(Transport!$H$4="Education",Data!AV1376,IF(Transport!$H$4="Mixed-use Building",AG1379,Data!AE1376)))</f>
        <v>?</v>
      </c>
      <c r="O1375">
        <f>IF(Transport!$H$4="Multi-unit Residential",Data!O1376,IF(Transport!$H$4="Education",Data!AW1376,IF(Transport!$H$4="Mixed-use Building",AH1379,Data!AF1376)))</f>
        <v>174.87336809999999</v>
      </c>
      <c r="P1375">
        <f>IF(Transport!$H$4="Multi-unit Residential",Data!P1376,IF(Transport!$H$4="Education",Data!AX1376,IF(Transport!$H$4="Mixed-use Building",AI1379,Data!AG1376)))</f>
        <v>-41.120003240000003</v>
      </c>
    </row>
    <row r="1376" spans="1:16" x14ac:dyDescent="0.55000000000000004">
      <c r="A1376">
        <f>IF(Transport!$H$4="Multi-unit Residential",Data!A1377,IF(Transport!$H$4="Education",Data!AI1377,IF(Transport!$H$4="Mixed-use Building",T1380,Data!R1377)))</f>
        <v>240400</v>
      </c>
      <c r="B1376" t="str">
        <f>IF(Transport!$H$4="Multi-unit Residential",Data!B1377,IF(Transport!$H$4="Education",Data!AJ1377,IF(Transport!$H$4="Mixed-use Building",U1380,Data!S1377)))</f>
        <v>Whitby</v>
      </c>
      <c r="C1376" t="str">
        <f>IF(Transport!$H$4="Multi-unit Residential",Data!C1377,IF(Transport!$H$4="Education",Data!AK1377,IF(Transport!$H$4="Mixed-use Building",V1380,Data!T1377)))</f>
        <v>New Zealand</v>
      </c>
      <c r="D1376">
        <f>IF(Transport!$H$4="Multi-unit Residential",Data!D1377,IF(Transport!$H$4="Education",Data!AL1377,IF(Transport!$H$4="Mixed-use Building",W1380,Data!U1377)))</f>
        <v>0</v>
      </c>
      <c r="E1376">
        <f>IF(Transport!$H$4="Multi-unit Residential",Data!E1377,IF(Transport!$H$4="Education",Data!AM1377,IF(Transport!$H$4="Mixed-use Building",X1380,Data!V1377)))</f>
        <v>0</v>
      </c>
      <c r="F1376">
        <f>IF(Transport!$H$4="Multi-unit Residential",Data!F1377,IF(Transport!$H$4="Education",Data!AN1377,IF(Transport!$H$4="Mixed-use Building",Y1380,Data!W1377)))</f>
        <v>0</v>
      </c>
      <c r="G1376">
        <f>IF(Transport!$H$4="Multi-unit Residential",Data!G1377,IF(Transport!$H$4="Education",Data!AO1377,IF(Transport!$H$4="Mixed-use Building",Z1380,Data!X1377)))</f>
        <v>0</v>
      </c>
      <c r="H1376">
        <f>IF(Transport!$H$4="Multi-unit Residential",Data!H1377,IF(Transport!$H$4="Education",Data!AP1377,IF(Transport!$H$4="Mixed-use Building",AA1380,Data!Y1377)))</f>
        <v>0.87</v>
      </c>
      <c r="I1376">
        <f>IF(Transport!$H$4="Multi-unit Residential",Data!I1377,IF(Transport!$H$4="Education",Data!AQ1377,IF(Transport!$H$4="Mixed-use Building",AB1380,Data!Z1377)))</f>
        <v>0</v>
      </c>
      <c r="J1376">
        <f>IF(Transport!$H$4="Multi-unit Residential",Data!J1377,IF(Transport!$H$4="Education",Data!AR1377,IF(Transport!$H$4="Mixed-use Building",AC1380,Data!AA1377)))</f>
        <v>0</v>
      </c>
      <c r="K1376">
        <f>IF(Transport!$H$4="Multi-unit Residential",Data!K1377,IF(Transport!$H$4="Education",Data!AS1377,IF(Transport!$H$4="Mixed-use Building",AD1380,Data!AB1377)))</f>
        <v>0</v>
      </c>
      <c r="L1376">
        <f>IF(Transport!$H$4="Multi-unit Residential",Data!L1377,IF(Transport!$H$4="Education",Data!AT1377,IF(Transport!$H$4="Mixed-use Building",AE1380,Data!AC1377)))</f>
        <v>0.13</v>
      </c>
      <c r="M1376">
        <f>IF(Transport!$H$4="Multi-unit Residential",Data!M1377,IF(Transport!$H$4="Education",Data!AU1377,IF(Transport!$H$4="Mixed-use Building",AF1380,Data!AD1377)))</f>
        <v>0.02</v>
      </c>
      <c r="N1376">
        <f>IF(Transport!$H$4="Multi-unit Residential",Data!N1377,IF(Transport!$H$4="Education",Data!AV1377,IF(Transport!$H$4="Mixed-use Building",AG1380,Data!AE1377)))</f>
        <v>1.51430033835476</v>
      </c>
      <c r="O1376">
        <f>IF(Transport!$H$4="Multi-unit Residential",Data!O1377,IF(Transport!$H$4="Education",Data!AW1377,IF(Transport!$H$4="Mixed-use Building",AH1380,Data!AF1377)))</f>
        <v>174.8910727</v>
      </c>
      <c r="P1376">
        <f>IF(Transport!$H$4="Multi-unit Residential",Data!P1377,IF(Transport!$H$4="Education",Data!AX1377,IF(Transport!$H$4="Mixed-use Building",AI1380,Data!AG1377)))</f>
        <v>-41.117171339999999</v>
      </c>
    </row>
    <row r="1377" spans="1:16" x14ac:dyDescent="0.55000000000000004">
      <c r="A1377">
        <f>IF(Transport!$H$4="Multi-unit Residential",Data!A1378,IF(Transport!$H$4="Education",Data!AI1378,IF(Transport!$H$4="Mixed-use Building",T1381,Data!R1378)))</f>
        <v>240500</v>
      </c>
      <c r="B1377" t="str">
        <f>IF(Transport!$H$4="Multi-unit Residential",Data!B1378,IF(Transport!$H$4="Education",Data!AJ1378,IF(Transport!$H$4="Mixed-use Building",U1381,Data!S1378)))</f>
        <v>Porirua East</v>
      </c>
      <c r="C1377" t="str">
        <f>IF(Transport!$H$4="Multi-unit Residential",Data!C1378,IF(Transport!$H$4="Education",Data!AK1378,IF(Transport!$H$4="Mixed-use Building",V1381,Data!T1378)))</f>
        <v>New Zealand</v>
      </c>
      <c r="D1377">
        <f>IF(Transport!$H$4="Multi-unit Residential",Data!D1378,IF(Transport!$H$4="Education",Data!AL1378,IF(Transport!$H$4="Mixed-use Building",W1381,Data!U1378)))</f>
        <v>0</v>
      </c>
      <c r="E1377">
        <f>IF(Transport!$H$4="Multi-unit Residential",Data!E1378,IF(Transport!$H$4="Education",Data!AM1378,IF(Transport!$H$4="Mixed-use Building",X1381,Data!V1378)))</f>
        <v>0</v>
      </c>
      <c r="F1377">
        <f>IF(Transport!$H$4="Multi-unit Residential",Data!F1378,IF(Transport!$H$4="Education",Data!AN1378,IF(Transport!$H$4="Mixed-use Building",Y1381,Data!W1378)))</f>
        <v>0</v>
      </c>
      <c r="G1377">
        <f>IF(Transport!$H$4="Multi-unit Residential",Data!G1378,IF(Transport!$H$4="Education",Data!AO1378,IF(Transport!$H$4="Mixed-use Building",Z1381,Data!X1378)))</f>
        <v>0</v>
      </c>
      <c r="H1377">
        <f>IF(Transport!$H$4="Multi-unit Residential",Data!H1378,IF(Transport!$H$4="Education",Data!AP1378,IF(Transport!$H$4="Mixed-use Building",AA1381,Data!Y1378)))</f>
        <v>1</v>
      </c>
      <c r="I1377">
        <f>IF(Transport!$H$4="Multi-unit Residential",Data!I1378,IF(Transport!$H$4="Education",Data!AQ1378,IF(Transport!$H$4="Mixed-use Building",AB1381,Data!Z1378)))</f>
        <v>0</v>
      </c>
      <c r="J1377">
        <f>IF(Transport!$H$4="Multi-unit Residential",Data!J1378,IF(Transport!$H$4="Education",Data!AR1378,IF(Transport!$H$4="Mixed-use Building",AC1381,Data!AA1378)))</f>
        <v>0</v>
      </c>
      <c r="K1377">
        <f>IF(Transport!$H$4="Multi-unit Residential",Data!K1378,IF(Transport!$H$4="Education",Data!AS1378,IF(Transport!$H$4="Mixed-use Building",AD1381,Data!AB1378)))</f>
        <v>0</v>
      </c>
      <c r="L1377">
        <f>IF(Transport!$H$4="Multi-unit Residential",Data!L1378,IF(Transport!$H$4="Education",Data!AT1378,IF(Transport!$H$4="Mixed-use Building",AE1381,Data!AC1378)))</f>
        <v>0</v>
      </c>
      <c r="M1377">
        <f>IF(Transport!$H$4="Multi-unit Residential",Data!M1378,IF(Transport!$H$4="Education",Data!AU1378,IF(Transport!$H$4="Mixed-use Building",AF1381,Data!AD1378)))</f>
        <v>0.02</v>
      </c>
      <c r="N1377">
        <f>IF(Transport!$H$4="Multi-unit Residential",Data!N1378,IF(Transport!$H$4="Education",Data!AV1378,IF(Transport!$H$4="Mixed-use Building",AG1381,Data!AE1378)))</f>
        <v>1.65292965154449</v>
      </c>
      <c r="O1377">
        <f>IF(Transport!$H$4="Multi-unit Residential",Data!O1378,IF(Transport!$H$4="Education",Data!AW1378,IF(Transport!$H$4="Mixed-use Building",AH1381,Data!AF1378)))</f>
        <v>174.85362689999999</v>
      </c>
      <c r="P1377">
        <f>IF(Transport!$H$4="Multi-unit Residential",Data!P1378,IF(Transport!$H$4="Education",Data!AX1378,IF(Transport!$H$4="Mixed-use Building",AI1381,Data!AG1378)))</f>
        <v>-41.141917820000003</v>
      </c>
    </row>
    <row r="1378" spans="1:16" x14ac:dyDescent="0.55000000000000004">
      <c r="A1378">
        <f>IF(Transport!$H$4="Multi-unit Residential",Data!A1379,IF(Transport!$H$4="Education",Data!AI1379,IF(Transport!$H$4="Mixed-use Building",T1382,Data!R1379)))</f>
        <v>240600</v>
      </c>
      <c r="B1378" t="str">
        <f>IF(Transport!$H$4="Multi-unit Residential",Data!B1379,IF(Transport!$H$4="Education",Data!AJ1379,IF(Transport!$H$4="Mixed-use Building",U1382,Data!S1379)))</f>
        <v>Endeavour</v>
      </c>
      <c r="C1378" t="str">
        <f>IF(Transport!$H$4="Multi-unit Residential",Data!C1379,IF(Transport!$H$4="Education",Data!AK1379,IF(Transport!$H$4="Mixed-use Building",V1382,Data!T1379)))</f>
        <v>New Zealand</v>
      </c>
      <c r="D1378">
        <f>IF(Transport!$H$4="Multi-unit Residential",Data!D1379,IF(Transport!$H$4="Education",Data!AL1379,IF(Transport!$H$4="Mixed-use Building",W1382,Data!U1379)))</f>
        <v>0</v>
      </c>
      <c r="E1378">
        <f>IF(Transport!$H$4="Multi-unit Residential",Data!E1379,IF(Transport!$H$4="Education",Data!AM1379,IF(Transport!$H$4="Mixed-use Building",X1382,Data!V1379)))</f>
        <v>0</v>
      </c>
      <c r="F1378">
        <f>IF(Transport!$H$4="Multi-unit Residential",Data!F1379,IF(Transport!$H$4="Education",Data!AN1379,IF(Transport!$H$4="Mixed-use Building",Y1382,Data!W1379)))</f>
        <v>0</v>
      </c>
      <c r="G1378">
        <f>IF(Transport!$H$4="Multi-unit Residential",Data!G1379,IF(Transport!$H$4="Education",Data!AO1379,IF(Transport!$H$4="Mixed-use Building",Z1382,Data!X1379)))</f>
        <v>0</v>
      </c>
      <c r="H1378">
        <f>IF(Transport!$H$4="Multi-unit Residential",Data!H1379,IF(Transport!$H$4="Education",Data!AP1379,IF(Transport!$H$4="Mixed-use Building",AA1382,Data!Y1379)))</f>
        <v>1</v>
      </c>
      <c r="I1378">
        <f>IF(Transport!$H$4="Multi-unit Residential",Data!I1379,IF(Transport!$H$4="Education",Data!AQ1379,IF(Transport!$H$4="Mixed-use Building",AB1382,Data!Z1379)))</f>
        <v>0</v>
      </c>
      <c r="J1378">
        <f>IF(Transport!$H$4="Multi-unit Residential",Data!J1379,IF(Transport!$H$4="Education",Data!AR1379,IF(Transport!$H$4="Mixed-use Building",AC1382,Data!AA1379)))</f>
        <v>0</v>
      </c>
      <c r="K1378">
        <f>IF(Transport!$H$4="Multi-unit Residential",Data!K1379,IF(Transport!$H$4="Education",Data!AS1379,IF(Transport!$H$4="Mixed-use Building",AD1382,Data!AB1379)))</f>
        <v>0</v>
      </c>
      <c r="L1378">
        <f>IF(Transport!$H$4="Multi-unit Residential",Data!L1379,IF(Transport!$H$4="Education",Data!AT1379,IF(Transport!$H$4="Mixed-use Building",AE1382,Data!AC1379)))</f>
        <v>0</v>
      </c>
      <c r="M1378">
        <f>IF(Transport!$H$4="Multi-unit Residential",Data!M1379,IF(Transport!$H$4="Education",Data!AU1379,IF(Transport!$H$4="Mixed-use Building",AF1382,Data!AD1379)))</f>
        <v>0.02</v>
      </c>
      <c r="N1378">
        <f>IF(Transport!$H$4="Multi-unit Residential",Data!N1379,IF(Transport!$H$4="Education",Data!AV1379,IF(Transport!$H$4="Mixed-use Building",AG1382,Data!AE1379)))</f>
        <v>1.6427131279482901</v>
      </c>
      <c r="O1378">
        <f>IF(Transport!$H$4="Multi-unit Residential",Data!O1379,IF(Transport!$H$4="Education",Data!AW1379,IF(Transport!$H$4="Mixed-use Building",AH1382,Data!AF1379)))</f>
        <v>174.90415780000001</v>
      </c>
      <c r="P1378">
        <f>IF(Transport!$H$4="Multi-unit Residential",Data!P1379,IF(Transport!$H$4="Education",Data!AX1379,IF(Transport!$H$4="Mixed-use Building",AI1382,Data!AG1379)))</f>
        <v>-41.114591359999999</v>
      </c>
    </row>
    <row r="1379" spans="1:16" x14ac:dyDescent="0.55000000000000004">
      <c r="A1379">
        <f>IF(Transport!$H$4="Multi-unit Residential",Data!A1380,IF(Transport!$H$4="Education",Data!AI1380,IF(Transport!$H$4="Mixed-use Building",T1383,Data!R1380)))</f>
        <v>240700</v>
      </c>
      <c r="B1379" t="str">
        <f>IF(Transport!$H$4="Multi-unit Residential",Data!B1380,IF(Transport!$H$4="Education",Data!AJ1380,IF(Transport!$H$4="Mixed-use Building",U1383,Data!S1380)))</f>
        <v>Cannons Creek North</v>
      </c>
      <c r="C1379" t="str">
        <f>IF(Transport!$H$4="Multi-unit Residential",Data!C1380,IF(Transport!$H$4="Education",Data!AK1380,IF(Transport!$H$4="Mixed-use Building",V1383,Data!T1380)))</f>
        <v>New Zealand</v>
      </c>
      <c r="D1379">
        <f>IF(Transport!$H$4="Multi-unit Residential",Data!D1380,IF(Transport!$H$4="Education",Data!AL1380,IF(Transport!$H$4="Mixed-use Building",W1383,Data!U1380)))</f>
        <v>0</v>
      </c>
      <c r="E1379">
        <f>IF(Transport!$H$4="Multi-unit Residential",Data!E1380,IF(Transport!$H$4="Education",Data!AM1380,IF(Transport!$H$4="Mixed-use Building",X1383,Data!V1380)))</f>
        <v>0</v>
      </c>
      <c r="F1379">
        <f>IF(Transport!$H$4="Multi-unit Residential",Data!F1380,IF(Transport!$H$4="Education",Data!AN1380,IF(Transport!$H$4="Mixed-use Building",Y1383,Data!W1380)))</f>
        <v>0</v>
      </c>
      <c r="G1379">
        <f>IF(Transport!$H$4="Multi-unit Residential",Data!G1380,IF(Transport!$H$4="Education",Data!AO1380,IF(Transport!$H$4="Mixed-use Building",Z1383,Data!X1380)))</f>
        <v>0</v>
      </c>
      <c r="H1379">
        <f>IF(Transport!$H$4="Multi-unit Residential",Data!H1380,IF(Transport!$H$4="Education",Data!AP1380,IF(Transport!$H$4="Mixed-use Building",AA1383,Data!Y1380)))</f>
        <v>0.88</v>
      </c>
      <c r="I1379">
        <f>IF(Transport!$H$4="Multi-unit Residential",Data!I1380,IF(Transport!$H$4="Education",Data!AQ1380,IF(Transport!$H$4="Mixed-use Building",AB1383,Data!Z1380)))</f>
        <v>0.06</v>
      </c>
      <c r="J1379">
        <f>IF(Transport!$H$4="Multi-unit Residential",Data!J1380,IF(Transport!$H$4="Education",Data!AR1380,IF(Transport!$H$4="Mixed-use Building",AC1383,Data!AA1380)))</f>
        <v>0</v>
      </c>
      <c r="K1379">
        <f>IF(Transport!$H$4="Multi-unit Residential",Data!K1380,IF(Transport!$H$4="Education",Data!AS1380,IF(Transport!$H$4="Mixed-use Building",AD1383,Data!AB1380)))</f>
        <v>0</v>
      </c>
      <c r="L1379">
        <f>IF(Transport!$H$4="Multi-unit Residential",Data!L1380,IF(Transport!$H$4="Education",Data!AT1380,IF(Transport!$H$4="Mixed-use Building",AE1383,Data!AC1380)))</f>
        <v>0.06</v>
      </c>
      <c r="M1379">
        <f>IF(Transport!$H$4="Multi-unit Residential",Data!M1380,IF(Transport!$H$4="Education",Data!AU1380,IF(Transport!$H$4="Mixed-use Building",AF1383,Data!AD1380)))</f>
        <v>0.02</v>
      </c>
      <c r="N1379">
        <f>IF(Transport!$H$4="Multi-unit Residential",Data!N1380,IF(Transport!$H$4="Education",Data!AV1380,IF(Transport!$H$4="Mixed-use Building",AG1383,Data!AE1380)))</f>
        <v>1.8821642541051</v>
      </c>
      <c r="O1379">
        <f>IF(Transport!$H$4="Multi-unit Residential",Data!O1380,IF(Transport!$H$4="Education",Data!AW1380,IF(Transport!$H$4="Mixed-use Building",AH1383,Data!AF1380)))</f>
        <v>174.86263</v>
      </c>
      <c r="P1379">
        <f>IF(Transport!$H$4="Multi-unit Residential",Data!P1380,IF(Transport!$H$4="Education",Data!AX1380,IF(Transport!$H$4="Mixed-use Building",AI1383,Data!AG1380)))</f>
        <v>-41.139692160000003</v>
      </c>
    </row>
    <row r="1380" spans="1:16" x14ac:dyDescent="0.55000000000000004">
      <c r="A1380">
        <f>IF(Transport!$H$4="Multi-unit Residential",Data!A1381,IF(Transport!$H$4="Education",Data!AI1381,IF(Transport!$H$4="Mixed-use Building",T1384,Data!R1381)))</f>
        <v>240800</v>
      </c>
      <c r="B1380" t="str">
        <f>IF(Transport!$H$4="Multi-unit Residential",Data!B1381,IF(Transport!$H$4="Education",Data!AJ1381,IF(Transport!$H$4="Mixed-use Building",U1384,Data!S1381)))</f>
        <v>Waitangirua</v>
      </c>
      <c r="C1380" t="str">
        <f>IF(Transport!$H$4="Multi-unit Residential",Data!C1381,IF(Transport!$H$4="Education",Data!AK1381,IF(Transport!$H$4="Mixed-use Building",V1384,Data!T1381)))</f>
        <v>New Zealand</v>
      </c>
      <c r="D1380">
        <f>IF(Transport!$H$4="Multi-unit Residential",Data!D1381,IF(Transport!$H$4="Education",Data!AL1381,IF(Transport!$H$4="Mixed-use Building",W1384,Data!U1381)))</f>
        <v>0</v>
      </c>
      <c r="E1380">
        <f>IF(Transport!$H$4="Multi-unit Residential",Data!E1381,IF(Transport!$H$4="Education",Data!AM1381,IF(Transport!$H$4="Mixed-use Building",X1384,Data!V1381)))</f>
        <v>0</v>
      </c>
      <c r="F1380">
        <f>IF(Transport!$H$4="Multi-unit Residential",Data!F1381,IF(Transport!$H$4="Education",Data!AN1381,IF(Transport!$H$4="Mixed-use Building",Y1384,Data!W1381)))</f>
        <v>0</v>
      </c>
      <c r="G1380">
        <f>IF(Transport!$H$4="Multi-unit Residential",Data!G1381,IF(Transport!$H$4="Education",Data!AO1381,IF(Transport!$H$4="Mixed-use Building",Z1384,Data!X1381)))</f>
        <v>0</v>
      </c>
      <c r="H1380">
        <f>IF(Transport!$H$4="Multi-unit Residential",Data!H1381,IF(Transport!$H$4="Education",Data!AP1381,IF(Transport!$H$4="Mixed-use Building",AA1384,Data!Y1381)))</f>
        <v>0.82</v>
      </c>
      <c r="I1380">
        <f>IF(Transport!$H$4="Multi-unit Residential",Data!I1381,IF(Transport!$H$4="Education",Data!AQ1381,IF(Transport!$H$4="Mixed-use Building",AB1384,Data!Z1381)))</f>
        <v>0.08</v>
      </c>
      <c r="J1380">
        <f>IF(Transport!$H$4="Multi-unit Residential",Data!J1381,IF(Transport!$H$4="Education",Data!AR1381,IF(Transport!$H$4="Mixed-use Building",AC1384,Data!AA1381)))</f>
        <v>0</v>
      </c>
      <c r="K1380">
        <f>IF(Transport!$H$4="Multi-unit Residential",Data!K1381,IF(Transport!$H$4="Education",Data!AS1381,IF(Transport!$H$4="Mixed-use Building",AD1384,Data!AB1381)))</f>
        <v>0</v>
      </c>
      <c r="L1380">
        <f>IF(Transport!$H$4="Multi-unit Residential",Data!L1381,IF(Transport!$H$4="Education",Data!AT1381,IF(Transport!$H$4="Mixed-use Building",AE1384,Data!AC1381)))</f>
        <v>0.1</v>
      </c>
      <c r="M1380">
        <f>IF(Transport!$H$4="Multi-unit Residential",Data!M1381,IF(Transport!$H$4="Education",Data!AU1381,IF(Transport!$H$4="Mixed-use Building",AF1384,Data!AD1381)))</f>
        <v>0.02</v>
      </c>
      <c r="N1380">
        <f>IF(Transport!$H$4="Multi-unit Residential",Data!N1381,IF(Transport!$H$4="Education",Data!AV1381,IF(Transport!$H$4="Mixed-use Building",AG1384,Data!AE1381)))</f>
        <v>1.26982882220642</v>
      </c>
      <c r="O1380">
        <f>IF(Transport!$H$4="Multi-unit Residential",Data!O1381,IF(Transport!$H$4="Education",Data!AW1381,IF(Transport!$H$4="Mixed-use Building",AH1384,Data!AF1381)))</f>
        <v>174.87999880000001</v>
      </c>
      <c r="P1380">
        <f>IF(Transport!$H$4="Multi-unit Residential",Data!P1381,IF(Transport!$H$4="Education",Data!AX1381,IF(Transport!$H$4="Mixed-use Building",AI1384,Data!AG1381)))</f>
        <v>-41.129846309999998</v>
      </c>
    </row>
    <row r="1381" spans="1:16" x14ac:dyDescent="0.55000000000000004">
      <c r="A1381">
        <f>IF(Transport!$H$4="Multi-unit Residential",Data!A1382,IF(Transport!$H$4="Education",Data!AI1382,IF(Transport!$H$4="Mixed-use Building",T1385,Data!R1382)))</f>
        <v>240900</v>
      </c>
      <c r="B1381" t="str">
        <f>IF(Transport!$H$4="Multi-unit Residential",Data!B1382,IF(Transport!$H$4="Education",Data!AJ1382,IF(Transport!$H$4="Mixed-use Building",U1385,Data!S1382)))</f>
        <v xml:space="preserve">Ranui Heights </v>
      </c>
      <c r="C1381" t="str">
        <f>IF(Transport!$H$4="Multi-unit Residential",Data!C1382,IF(Transport!$H$4="Education",Data!AK1382,IF(Transport!$H$4="Mixed-use Building",V1385,Data!T1382)))</f>
        <v>New Zealand</v>
      </c>
      <c r="D1381">
        <f>IF(Transport!$H$4="Multi-unit Residential",Data!D1382,IF(Transport!$H$4="Education",Data!AL1382,IF(Transport!$H$4="Mixed-use Building",W1385,Data!U1382)))</f>
        <v>0</v>
      </c>
      <c r="E1381">
        <f>IF(Transport!$H$4="Multi-unit Residential",Data!E1382,IF(Transport!$H$4="Education",Data!AM1382,IF(Transport!$H$4="Mixed-use Building",X1385,Data!V1382)))</f>
        <v>0</v>
      </c>
      <c r="F1381">
        <f>IF(Transport!$H$4="Multi-unit Residential",Data!F1382,IF(Transport!$H$4="Education",Data!AN1382,IF(Transport!$H$4="Mixed-use Building",Y1385,Data!W1382)))</f>
        <v>0</v>
      </c>
      <c r="G1381">
        <f>IF(Transport!$H$4="Multi-unit Residential",Data!G1382,IF(Transport!$H$4="Education",Data!AO1382,IF(Transport!$H$4="Mixed-use Building",Z1385,Data!X1382)))</f>
        <v>0</v>
      </c>
      <c r="H1381">
        <f>IF(Transport!$H$4="Multi-unit Residential",Data!H1382,IF(Transport!$H$4="Education",Data!AP1382,IF(Transport!$H$4="Mixed-use Building",AA1385,Data!Y1382)))</f>
        <v>1</v>
      </c>
      <c r="I1381">
        <f>IF(Transport!$H$4="Multi-unit Residential",Data!I1382,IF(Transport!$H$4="Education",Data!AQ1382,IF(Transport!$H$4="Mixed-use Building",AB1385,Data!Z1382)))</f>
        <v>0</v>
      </c>
      <c r="J1381">
        <f>IF(Transport!$H$4="Multi-unit Residential",Data!J1382,IF(Transport!$H$4="Education",Data!AR1382,IF(Transport!$H$4="Mixed-use Building",AC1385,Data!AA1382)))</f>
        <v>0</v>
      </c>
      <c r="K1381">
        <f>IF(Transport!$H$4="Multi-unit Residential",Data!K1382,IF(Transport!$H$4="Education",Data!AS1382,IF(Transport!$H$4="Mixed-use Building",AD1385,Data!AB1382)))</f>
        <v>0</v>
      </c>
      <c r="L1381">
        <f>IF(Transport!$H$4="Multi-unit Residential",Data!L1382,IF(Transport!$H$4="Education",Data!AT1382,IF(Transport!$H$4="Mixed-use Building",AE1385,Data!AC1382)))</f>
        <v>0</v>
      </c>
      <c r="M1381">
        <f>IF(Transport!$H$4="Multi-unit Residential",Data!M1382,IF(Transport!$H$4="Education",Data!AU1382,IF(Transport!$H$4="Mixed-use Building",AF1385,Data!AD1382)))</f>
        <v>0.02</v>
      </c>
      <c r="N1381">
        <f>IF(Transport!$H$4="Multi-unit Residential",Data!N1382,IF(Transport!$H$4="Education",Data!AV1382,IF(Transport!$H$4="Mixed-use Building",AG1385,Data!AE1382)))</f>
        <v>1.1226123101390699</v>
      </c>
      <c r="O1381">
        <f>IF(Transport!$H$4="Multi-unit Residential",Data!O1382,IF(Transport!$H$4="Education",Data!AW1382,IF(Transport!$H$4="Mixed-use Building",AH1385,Data!AF1382)))</f>
        <v>174.85007209999901</v>
      </c>
      <c r="P1381">
        <f>IF(Transport!$H$4="Multi-unit Residential",Data!P1382,IF(Transport!$H$4="Education",Data!AX1382,IF(Transport!$H$4="Mixed-use Building",AI1385,Data!AG1382)))</f>
        <v>-41.151609579999999</v>
      </c>
    </row>
    <row r="1382" spans="1:16" x14ac:dyDescent="0.55000000000000004">
      <c r="A1382">
        <f>IF(Transport!$H$4="Multi-unit Residential",Data!A1383,IF(Transport!$H$4="Education",Data!AI1383,IF(Transport!$H$4="Mixed-use Building",T1386,Data!R1383)))</f>
        <v>241000</v>
      </c>
      <c r="B1382" t="str">
        <f>IF(Transport!$H$4="Multi-unit Residential",Data!B1383,IF(Transport!$H$4="Education",Data!AJ1383,IF(Transport!$H$4="Mixed-use Building",U1386,Data!S1383)))</f>
        <v>Cannons Creek East</v>
      </c>
      <c r="C1382" t="str">
        <f>IF(Transport!$H$4="Multi-unit Residential",Data!C1383,IF(Transport!$H$4="Education",Data!AK1383,IF(Transport!$H$4="Mixed-use Building",V1386,Data!T1383)))</f>
        <v>New Zealand</v>
      </c>
      <c r="D1382">
        <f>IF(Transport!$H$4="Multi-unit Residential",Data!D1383,IF(Transport!$H$4="Education",Data!AL1383,IF(Transport!$H$4="Mixed-use Building",W1386,Data!U1383)))</f>
        <v>0</v>
      </c>
      <c r="E1382">
        <f>IF(Transport!$H$4="Multi-unit Residential",Data!E1383,IF(Transport!$H$4="Education",Data!AM1383,IF(Transport!$H$4="Mixed-use Building",X1386,Data!V1383)))</f>
        <v>0</v>
      </c>
      <c r="F1382">
        <f>IF(Transport!$H$4="Multi-unit Residential",Data!F1383,IF(Transport!$H$4="Education",Data!AN1383,IF(Transport!$H$4="Mixed-use Building",Y1386,Data!W1383)))</f>
        <v>0</v>
      </c>
      <c r="G1382">
        <f>IF(Transport!$H$4="Multi-unit Residential",Data!G1383,IF(Transport!$H$4="Education",Data!AO1383,IF(Transport!$H$4="Mixed-use Building",Z1386,Data!X1383)))</f>
        <v>0</v>
      </c>
      <c r="H1382">
        <f>IF(Transport!$H$4="Multi-unit Residential",Data!H1383,IF(Transport!$H$4="Education",Data!AP1383,IF(Transport!$H$4="Mixed-use Building",AA1386,Data!Y1383)))</f>
        <v>0.88</v>
      </c>
      <c r="I1382">
        <f>IF(Transport!$H$4="Multi-unit Residential",Data!I1383,IF(Transport!$H$4="Education",Data!AQ1383,IF(Transport!$H$4="Mixed-use Building",AB1386,Data!Z1383)))</f>
        <v>0</v>
      </c>
      <c r="J1382">
        <f>IF(Transport!$H$4="Multi-unit Residential",Data!J1383,IF(Transport!$H$4="Education",Data!AR1383,IF(Transport!$H$4="Mixed-use Building",AC1386,Data!AA1383)))</f>
        <v>0</v>
      </c>
      <c r="K1382">
        <f>IF(Transport!$H$4="Multi-unit Residential",Data!K1383,IF(Transport!$H$4="Education",Data!AS1383,IF(Transport!$H$4="Mixed-use Building",AD1386,Data!AB1383)))</f>
        <v>0</v>
      </c>
      <c r="L1382">
        <f>IF(Transport!$H$4="Multi-unit Residential",Data!L1383,IF(Transport!$H$4="Education",Data!AT1383,IF(Transport!$H$4="Mixed-use Building",AE1386,Data!AC1383)))</f>
        <v>0.12</v>
      </c>
      <c r="M1382">
        <f>IF(Transport!$H$4="Multi-unit Residential",Data!M1383,IF(Transport!$H$4="Education",Data!AU1383,IF(Transport!$H$4="Mixed-use Building",AF1386,Data!AD1383)))</f>
        <v>0.02</v>
      </c>
      <c r="N1382">
        <f>IF(Transport!$H$4="Multi-unit Residential",Data!N1383,IF(Transport!$H$4="Education",Data!AV1383,IF(Transport!$H$4="Mixed-use Building",AG1386,Data!AE1383)))</f>
        <v>2.9687288430561898</v>
      </c>
      <c r="O1382">
        <f>IF(Transport!$H$4="Multi-unit Residential",Data!O1383,IF(Transport!$H$4="Education",Data!AW1383,IF(Transport!$H$4="Mixed-use Building",AH1386,Data!AF1383)))</f>
        <v>174.87140059999999</v>
      </c>
      <c r="P1382">
        <f>IF(Transport!$H$4="Multi-unit Residential",Data!P1383,IF(Transport!$H$4="Education",Data!AX1383,IF(Transport!$H$4="Mixed-use Building",AI1386,Data!AG1383)))</f>
        <v>-41.137225139999998</v>
      </c>
    </row>
    <row r="1383" spans="1:16" x14ac:dyDescent="0.55000000000000004">
      <c r="A1383">
        <f>IF(Transport!$H$4="Multi-unit Residential",Data!A1384,IF(Transport!$H$4="Education",Data!AI1384,IF(Transport!$H$4="Mixed-use Building",T1387,Data!R1384)))</f>
        <v>241100</v>
      </c>
      <c r="B1383" t="str">
        <f>IF(Transport!$H$4="Multi-unit Residential",Data!B1384,IF(Transport!$H$4="Education",Data!AJ1384,IF(Transport!$H$4="Mixed-use Building",U1387,Data!S1384)))</f>
        <v>Cannons Creek South</v>
      </c>
      <c r="C1383" t="str">
        <f>IF(Transport!$H$4="Multi-unit Residential",Data!C1384,IF(Transport!$H$4="Education",Data!AK1384,IF(Transport!$H$4="Mixed-use Building",V1387,Data!T1384)))</f>
        <v>New Zealand</v>
      </c>
      <c r="D1383" t="str">
        <f>IF(Transport!$H$4="Multi-unit Residential",Data!D1384,IF(Transport!$H$4="Education",Data!AL1384,IF(Transport!$H$4="Mixed-use Building",W1387,Data!U1384)))</f>
        <v>?</v>
      </c>
      <c r="E1383" t="str">
        <f>IF(Transport!$H$4="Multi-unit Residential",Data!E1384,IF(Transport!$H$4="Education",Data!AM1384,IF(Transport!$H$4="Mixed-use Building",X1387,Data!V1384)))</f>
        <v>?</v>
      </c>
      <c r="F1383" t="str">
        <f>IF(Transport!$H$4="Multi-unit Residential",Data!F1384,IF(Transport!$H$4="Education",Data!AN1384,IF(Transport!$H$4="Mixed-use Building",Y1387,Data!W1384)))</f>
        <v>?</v>
      </c>
      <c r="G1383">
        <f>IF(Transport!$H$4="Multi-unit Residential",Data!G1384,IF(Transport!$H$4="Education",Data!AO1384,IF(Transport!$H$4="Mixed-use Building",Z1387,Data!X1384)))</f>
        <v>0</v>
      </c>
      <c r="H1383" t="str">
        <f>IF(Transport!$H$4="Multi-unit Residential",Data!H1384,IF(Transport!$H$4="Education",Data!AP1384,IF(Transport!$H$4="Mixed-use Building",AA1387,Data!Y1384)))</f>
        <v>?</v>
      </c>
      <c r="I1383" t="str">
        <f>IF(Transport!$H$4="Multi-unit Residential",Data!I1384,IF(Transport!$H$4="Education",Data!AQ1384,IF(Transport!$H$4="Mixed-use Building",AB1387,Data!Z1384)))</f>
        <v>?</v>
      </c>
      <c r="J1383">
        <f>IF(Transport!$H$4="Multi-unit Residential",Data!J1384,IF(Transport!$H$4="Education",Data!AR1384,IF(Transport!$H$4="Mixed-use Building",AC1387,Data!AA1384)))</f>
        <v>0</v>
      </c>
      <c r="K1383" t="str">
        <f>IF(Transport!$H$4="Multi-unit Residential",Data!K1384,IF(Transport!$H$4="Education",Data!AS1384,IF(Transport!$H$4="Mixed-use Building",AD1387,Data!AB1384)))</f>
        <v>?</v>
      </c>
      <c r="L1383" t="str">
        <f>IF(Transport!$H$4="Multi-unit Residential",Data!L1384,IF(Transport!$H$4="Education",Data!AT1384,IF(Transport!$H$4="Mixed-use Building",AE1387,Data!AC1384)))</f>
        <v>?</v>
      </c>
      <c r="M1383">
        <f>IF(Transport!$H$4="Multi-unit Residential",Data!M1384,IF(Transport!$H$4="Education",Data!AU1384,IF(Transport!$H$4="Mixed-use Building",AF1387,Data!AD1384)))</f>
        <v>0.02</v>
      </c>
      <c r="N1383" t="str">
        <f>IF(Transport!$H$4="Multi-unit Residential",Data!N1384,IF(Transport!$H$4="Education",Data!AV1384,IF(Transport!$H$4="Mixed-use Building",AG1387,Data!AE1384)))</f>
        <v>?</v>
      </c>
      <c r="O1383">
        <f>IF(Transport!$H$4="Multi-unit Residential",Data!O1384,IF(Transport!$H$4="Education",Data!AW1384,IF(Transport!$H$4="Mixed-use Building",AH1387,Data!AF1384)))</f>
        <v>174.86614639999999</v>
      </c>
      <c r="P1383">
        <f>IF(Transport!$H$4="Multi-unit Residential",Data!P1384,IF(Transport!$H$4="Education",Data!AX1384,IF(Transport!$H$4="Mixed-use Building",AI1387,Data!AG1384)))</f>
        <v>-41.149898780000001</v>
      </c>
    </row>
    <row r="1384" spans="1:16" x14ac:dyDescent="0.55000000000000004">
      <c r="A1384">
        <f>IF(Transport!$H$4="Multi-unit Residential",Data!A1385,IF(Transport!$H$4="Education",Data!AI1385,IF(Transport!$H$4="Mixed-use Building",T1388,Data!R1385)))</f>
        <v>241200</v>
      </c>
      <c r="B1384" t="str">
        <f>IF(Transport!$H$4="Multi-unit Residential",Data!B1385,IF(Transport!$H$4="Education",Data!AJ1385,IF(Transport!$H$4="Mixed-use Building",U1388,Data!S1385)))</f>
        <v>Akatarawa</v>
      </c>
      <c r="C1384" t="str">
        <f>IF(Transport!$H$4="Multi-unit Residential",Data!C1385,IF(Transport!$H$4="Education",Data!AK1385,IF(Transport!$H$4="Mixed-use Building",V1388,Data!T1385)))</f>
        <v>New Zealand</v>
      </c>
      <c r="D1384">
        <f>IF(Transport!$H$4="Multi-unit Residential",Data!D1385,IF(Transport!$H$4="Education",Data!AL1385,IF(Transport!$H$4="Mixed-use Building",W1388,Data!U1385)))</f>
        <v>0</v>
      </c>
      <c r="E1384">
        <f>IF(Transport!$H$4="Multi-unit Residential",Data!E1385,IF(Transport!$H$4="Education",Data!AM1385,IF(Transport!$H$4="Mixed-use Building",X1388,Data!V1385)))</f>
        <v>0</v>
      </c>
      <c r="F1384">
        <f>IF(Transport!$H$4="Multi-unit Residential",Data!F1385,IF(Transport!$H$4="Education",Data!AN1385,IF(Transport!$H$4="Mixed-use Building",Y1388,Data!W1385)))</f>
        <v>0</v>
      </c>
      <c r="G1384">
        <f>IF(Transport!$H$4="Multi-unit Residential",Data!G1385,IF(Transport!$H$4="Education",Data!AO1385,IF(Transport!$H$4="Mixed-use Building",Z1388,Data!X1385)))</f>
        <v>0</v>
      </c>
      <c r="H1384">
        <f>IF(Transport!$H$4="Multi-unit Residential",Data!H1385,IF(Transport!$H$4="Education",Data!AP1385,IF(Transport!$H$4="Mixed-use Building",AA1388,Data!Y1385)))</f>
        <v>0.6</v>
      </c>
      <c r="I1384">
        <f>IF(Transport!$H$4="Multi-unit Residential",Data!I1385,IF(Transport!$H$4="Education",Data!AQ1385,IF(Transport!$H$4="Mixed-use Building",AB1388,Data!Z1385)))</f>
        <v>0</v>
      </c>
      <c r="J1384">
        <f>IF(Transport!$H$4="Multi-unit Residential",Data!J1385,IF(Transport!$H$4="Education",Data!AR1385,IF(Transport!$H$4="Mixed-use Building",AC1388,Data!AA1385)))</f>
        <v>0</v>
      </c>
      <c r="K1384">
        <f>IF(Transport!$H$4="Multi-unit Residential",Data!K1385,IF(Transport!$H$4="Education",Data!AS1385,IF(Transport!$H$4="Mixed-use Building",AD1388,Data!AB1385)))</f>
        <v>0</v>
      </c>
      <c r="L1384">
        <f>IF(Transport!$H$4="Multi-unit Residential",Data!L1385,IF(Transport!$H$4="Education",Data!AT1385,IF(Transport!$H$4="Mixed-use Building",AE1388,Data!AC1385)))</f>
        <v>0.4</v>
      </c>
      <c r="M1384">
        <f>IF(Transport!$H$4="Multi-unit Residential",Data!M1385,IF(Transport!$H$4="Education",Data!AU1385,IF(Transport!$H$4="Mixed-use Building",AF1388,Data!AD1385)))</f>
        <v>0.02</v>
      </c>
      <c r="N1384" t="str">
        <f>IF(Transport!$H$4="Multi-unit Residential",Data!N1385,IF(Transport!$H$4="Education",Data!AV1385,IF(Transport!$H$4="Mixed-use Building",AG1388,Data!AE1385)))</f>
        <v>?</v>
      </c>
      <c r="O1384">
        <f>IF(Transport!$H$4="Multi-unit Residential",Data!O1385,IF(Transport!$H$4="Education",Data!AW1385,IF(Transport!$H$4="Mixed-use Building",AH1388,Data!AF1385)))</f>
        <v>175.1202217</v>
      </c>
      <c r="P1384">
        <f>IF(Transport!$H$4="Multi-unit Residential",Data!P1385,IF(Transport!$H$4="Education",Data!AX1385,IF(Transport!$H$4="Mixed-use Building",AI1388,Data!AG1385)))</f>
        <v>-41.03621562</v>
      </c>
    </row>
    <row r="1385" spans="1:16" x14ac:dyDescent="0.55000000000000004">
      <c r="A1385">
        <f>IF(Transport!$H$4="Multi-unit Residential",Data!A1386,IF(Transport!$H$4="Education",Data!AI1386,IF(Transport!$H$4="Mixed-use Building",T1389,Data!R1386)))</f>
        <v>241300</v>
      </c>
      <c r="B1385" t="str">
        <f>IF(Transport!$H$4="Multi-unit Residential",Data!B1386,IF(Transport!$H$4="Education",Data!AJ1386,IF(Transport!$H$4="Mixed-use Building",U1389,Data!S1386)))</f>
        <v>Riverstone Terraces</v>
      </c>
      <c r="C1385" t="str">
        <f>IF(Transport!$H$4="Multi-unit Residential",Data!C1386,IF(Transport!$H$4="Education",Data!AK1386,IF(Transport!$H$4="Mixed-use Building",V1389,Data!T1386)))</f>
        <v>New Zealand</v>
      </c>
      <c r="D1385" t="str">
        <f>IF(Transport!$H$4="Multi-unit Residential",Data!D1386,IF(Transport!$H$4="Education",Data!AL1386,IF(Transport!$H$4="Mixed-use Building",W1389,Data!U1386)))</f>
        <v>?</v>
      </c>
      <c r="E1385" t="str">
        <f>IF(Transport!$H$4="Multi-unit Residential",Data!E1386,IF(Transport!$H$4="Education",Data!AM1386,IF(Transport!$H$4="Mixed-use Building",X1389,Data!V1386)))</f>
        <v>?</v>
      </c>
      <c r="F1385" t="str">
        <f>IF(Transport!$H$4="Multi-unit Residential",Data!F1386,IF(Transport!$H$4="Education",Data!AN1386,IF(Transport!$H$4="Mixed-use Building",Y1389,Data!W1386)))</f>
        <v>?</v>
      </c>
      <c r="G1385">
        <f>IF(Transport!$H$4="Multi-unit Residential",Data!G1386,IF(Transport!$H$4="Education",Data!AO1386,IF(Transport!$H$4="Mixed-use Building",Z1389,Data!X1386)))</f>
        <v>0</v>
      </c>
      <c r="H1385" t="str">
        <f>IF(Transport!$H$4="Multi-unit Residential",Data!H1386,IF(Transport!$H$4="Education",Data!AP1386,IF(Transport!$H$4="Mixed-use Building",AA1389,Data!Y1386)))</f>
        <v>?</v>
      </c>
      <c r="I1385" t="str">
        <f>IF(Transport!$H$4="Multi-unit Residential",Data!I1386,IF(Transport!$H$4="Education",Data!AQ1386,IF(Transport!$H$4="Mixed-use Building",AB1389,Data!Z1386)))</f>
        <v>?</v>
      </c>
      <c r="J1385">
        <f>IF(Transport!$H$4="Multi-unit Residential",Data!J1386,IF(Transport!$H$4="Education",Data!AR1386,IF(Transport!$H$4="Mixed-use Building",AC1389,Data!AA1386)))</f>
        <v>0</v>
      </c>
      <c r="K1385" t="str">
        <f>IF(Transport!$H$4="Multi-unit Residential",Data!K1386,IF(Transport!$H$4="Education",Data!AS1386,IF(Transport!$H$4="Mixed-use Building",AD1389,Data!AB1386)))</f>
        <v>?</v>
      </c>
      <c r="L1385" t="str">
        <f>IF(Transport!$H$4="Multi-unit Residential",Data!L1386,IF(Transport!$H$4="Education",Data!AT1386,IF(Transport!$H$4="Mixed-use Building",AE1389,Data!AC1386)))</f>
        <v>?</v>
      </c>
      <c r="M1385">
        <f>IF(Transport!$H$4="Multi-unit Residential",Data!M1386,IF(Transport!$H$4="Education",Data!AU1386,IF(Transport!$H$4="Mixed-use Building",AF1389,Data!AD1386)))</f>
        <v>0.02</v>
      </c>
      <c r="N1385" t="str">
        <f>IF(Transport!$H$4="Multi-unit Residential",Data!N1386,IF(Transport!$H$4="Education",Data!AV1386,IF(Transport!$H$4="Mixed-use Building",AG1389,Data!AE1386)))</f>
        <v>?</v>
      </c>
      <c r="O1385">
        <f>IF(Transport!$H$4="Multi-unit Residential",Data!O1386,IF(Transport!$H$4="Education",Data!AW1386,IF(Transport!$H$4="Mixed-use Building",AH1389,Data!AF1386)))</f>
        <v>175.03826649999999</v>
      </c>
      <c r="P1385">
        <f>IF(Transport!$H$4="Multi-unit Residential",Data!P1386,IF(Transport!$H$4="Education",Data!AX1386,IF(Transport!$H$4="Mixed-use Building",AI1389,Data!AG1386)))</f>
        <v>-41.112052169999998</v>
      </c>
    </row>
    <row r="1386" spans="1:16" x14ac:dyDescent="0.55000000000000004">
      <c r="A1386">
        <f>IF(Transport!$H$4="Multi-unit Residential",Data!A1387,IF(Transport!$H$4="Education",Data!AI1387,IF(Transport!$H$4="Mixed-use Building",T1390,Data!R1387)))</f>
        <v>241400</v>
      </c>
      <c r="B1386" t="str">
        <f>IF(Transport!$H$4="Multi-unit Residential",Data!B1387,IF(Transport!$H$4="Education",Data!AJ1387,IF(Transport!$H$4="Mixed-use Building",U1390,Data!S1387)))</f>
        <v>Heretaunga</v>
      </c>
      <c r="C1386" t="str">
        <f>IF(Transport!$H$4="Multi-unit Residential",Data!C1387,IF(Transport!$H$4="Education",Data!AK1387,IF(Transport!$H$4="Mixed-use Building",V1390,Data!T1387)))</f>
        <v>New Zealand</v>
      </c>
      <c r="D1386">
        <f>IF(Transport!$H$4="Multi-unit Residential",Data!D1387,IF(Transport!$H$4="Education",Data!AL1387,IF(Transport!$H$4="Mixed-use Building",W1390,Data!U1387)))</f>
        <v>0</v>
      </c>
      <c r="E1386">
        <f>IF(Transport!$H$4="Multi-unit Residential",Data!E1387,IF(Transport!$H$4="Education",Data!AM1387,IF(Transport!$H$4="Mixed-use Building",X1390,Data!V1387)))</f>
        <v>0.02</v>
      </c>
      <c r="F1386">
        <f>IF(Transport!$H$4="Multi-unit Residential",Data!F1387,IF(Transport!$H$4="Education",Data!AN1387,IF(Transport!$H$4="Mixed-use Building",Y1390,Data!W1387)))</f>
        <v>0</v>
      </c>
      <c r="G1386">
        <f>IF(Transport!$H$4="Multi-unit Residential",Data!G1387,IF(Transport!$H$4="Education",Data!AO1387,IF(Transport!$H$4="Mixed-use Building",Z1390,Data!X1387)))</f>
        <v>0</v>
      </c>
      <c r="H1386">
        <f>IF(Transport!$H$4="Multi-unit Residential",Data!H1387,IF(Transport!$H$4="Education",Data!AP1387,IF(Transport!$H$4="Mixed-use Building",AA1390,Data!Y1387)))</f>
        <v>0.91</v>
      </c>
      <c r="I1386">
        <f>IF(Transport!$H$4="Multi-unit Residential",Data!I1387,IF(Transport!$H$4="Education",Data!AQ1387,IF(Transport!$H$4="Mixed-use Building",AB1390,Data!Z1387)))</f>
        <v>0</v>
      </c>
      <c r="J1386">
        <f>IF(Transport!$H$4="Multi-unit Residential",Data!J1387,IF(Transport!$H$4="Education",Data!AR1387,IF(Transport!$H$4="Mixed-use Building",AC1390,Data!AA1387)))</f>
        <v>0</v>
      </c>
      <c r="K1386">
        <f>IF(Transport!$H$4="Multi-unit Residential",Data!K1387,IF(Transport!$H$4="Education",Data!AS1387,IF(Transport!$H$4="Mixed-use Building",AD1390,Data!AB1387)))</f>
        <v>0</v>
      </c>
      <c r="L1386">
        <f>IF(Transport!$H$4="Multi-unit Residential",Data!L1387,IF(Transport!$H$4="Education",Data!AT1387,IF(Transport!$H$4="Mixed-use Building",AE1390,Data!AC1387)))</f>
        <v>7.0000000000000007E-2</v>
      </c>
      <c r="M1386">
        <f>IF(Transport!$H$4="Multi-unit Residential",Data!M1387,IF(Transport!$H$4="Education",Data!AU1387,IF(Transport!$H$4="Mixed-use Building",AF1390,Data!AD1387)))</f>
        <v>0.02</v>
      </c>
      <c r="N1386">
        <f>IF(Transport!$H$4="Multi-unit Residential",Data!N1387,IF(Transport!$H$4="Education",Data!AV1387,IF(Transport!$H$4="Mixed-use Building",AG1390,Data!AE1387)))</f>
        <v>3.7633349893560299</v>
      </c>
      <c r="O1386">
        <f>IF(Transport!$H$4="Multi-unit Residential",Data!O1387,IF(Transport!$H$4="Education",Data!AW1387,IF(Transport!$H$4="Mixed-use Building",AH1390,Data!AF1387)))</f>
        <v>175.0190514</v>
      </c>
      <c r="P1386">
        <f>IF(Transport!$H$4="Multi-unit Residential",Data!P1387,IF(Transport!$H$4="Education",Data!AX1387,IF(Transport!$H$4="Mixed-use Building",AI1390,Data!AG1387)))</f>
        <v>-41.13877359</v>
      </c>
    </row>
    <row r="1387" spans="1:16" x14ac:dyDescent="0.55000000000000004">
      <c r="A1387">
        <f>IF(Transport!$H$4="Multi-unit Residential",Data!A1388,IF(Transport!$H$4="Education",Data!AI1388,IF(Transport!$H$4="Mixed-use Building",T1391,Data!R1388)))</f>
        <v>241500</v>
      </c>
      <c r="B1387" t="str">
        <f>IF(Transport!$H$4="Multi-unit Residential",Data!B1388,IF(Transport!$H$4="Education",Data!AJ1388,IF(Transport!$H$4="Mixed-use Building",U1391,Data!S1388)))</f>
        <v>Birchville-Brown Owl</v>
      </c>
      <c r="C1387" t="str">
        <f>IF(Transport!$H$4="Multi-unit Residential",Data!C1388,IF(Transport!$H$4="Education",Data!AK1388,IF(Transport!$H$4="Mixed-use Building",V1391,Data!T1388)))</f>
        <v>New Zealand</v>
      </c>
      <c r="D1387">
        <f>IF(Transport!$H$4="Multi-unit Residential",Data!D1388,IF(Transport!$H$4="Education",Data!AL1388,IF(Transport!$H$4="Mixed-use Building",W1391,Data!U1388)))</f>
        <v>0</v>
      </c>
      <c r="E1387">
        <f>IF(Transport!$H$4="Multi-unit Residential",Data!E1388,IF(Transport!$H$4="Education",Data!AM1388,IF(Transport!$H$4="Mixed-use Building",X1391,Data!V1388)))</f>
        <v>0</v>
      </c>
      <c r="F1387">
        <f>IF(Transport!$H$4="Multi-unit Residential",Data!F1388,IF(Transport!$H$4="Education",Data!AN1388,IF(Transport!$H$4="Mixed-use Building",Y1391,Data!W1388)))</f>
        <v>0</v>
      </c>
      <c r="G1387">
        <f>IF(Transport!$H$4="Multi-unit Residential",Data!G1388,IF(Transport!$H$4="Education",Data!AO1388,IF(Transport!$H$4="Mixed-use Building",Z1391,Data!X1388)))</f>
        <v>0</v>
      </c>
      <c r="H1387">
        <f>IF(Transport!$H$4="Multi-unit Residential",Data!H1388,IF(Transport!$H$4="Education",Data!AP1388,IF(Transport!$H$4="Mixed-use Building",AA1391,Data!Y1388)))</f>
        <v>1</v>
      </c>
      <c r="I1387">
        <f>IF(Transport!$H$4="Multi-unit Residential",Data!I1388,IF(Transport!$H$4="Education",Data!AQ1388,IF(Transport!$H$4="Mixed-use Building",AB1391,Data!Z1388)))</f>
        <v>0</v>
      </c>
      <c r="J1387">
        <f>IF(Transport!$H$4="Multi-unit Residential",Data!J1388,IF(Transport!$H$4="Education",Data!AR1388,IF(Transport!$H$4="Mixed-use Building",AC1391,Data!AA1388)))</f>
        <v>0</v>
      </c>
      <c r="K1387">
        <f>IF(Transport!$H$4="Multi-unit Residential",Data!K1388,IF(Transport!$H$4="Education",Data!AS1388,IF(Transport!$H$4="Mixed-use Building",AD1391,Data!AB1388)))</f>
        <v>0</v>
      </c>
      <c r="L1387">
        <f>IF(Transport!$H$4="Multi-unit Residential",Data!L1388,IF(Transport!$H$4="Education",Data!AT1388,IF(Transport!$H$4="Mixed-use Building",AE1391,Data!AC1388)))</f>
        <v>0</v>
      </c>
      <c r="M1387">
        <f>IF(Transport!$H$4="Multi-unit Residential",Data!M1388,IF(Transport!$H$4="Education",Data!AU1388,IF(Transport!$H$4="Mixed-use Building",AF1391,Data!AD1388)))</f>
        <v>0.02</v>
      </c>
      <c r="N1387" t="str">
        <f>IF(Transport!$H$4="Multi-unit Residential",Data!N1388,IF(Transport!$H$4="Education",Data!AV1388,IF(Transport!$H$4="Mixed-use Building",AG1391,Data!AE1388)))</f>
        <v>?</v>
      </c>
      <c r="O1387">
        <f>IF(Transport!$H$4="Multi-unit Residential",Data!O1388,IF(Transport!$H$4="Education",Data!AW1388,IF(Transport!$H$4="Mixed-use Building",AH1391,Data!AF1388)))</f>
        <v>175.11315289999999</v>
      </c>
      <c r="P1387">
        <f>IF(Transport!$H$4="Multi-unit Residential",Data!P1388,IF(Transport!$H$4="Education",Data!AX1388,IF(Transport!$H$4="Mixed-use Building",AI1391,Data!AG1388)))</f>
        <v>-41.085960129999997</v>
      </c>
    </row>
    <row r="1388" spans="1:16" x14ac:dyDescent="0.55000000000000004">
      <c r="A1388">
        <f>IF(Transport!$H$4="Multi-unit Residential",Data!A1389,IF(Transport!$H$4="Education",Data!AI1389,IF(Transport!$H$4="Mixed-use Building",T1392,Data!R1389)))</f>
        <v>241600</v>
      </c>
      <c r="B1388" t="str">
        <f>IF(Transport!$H$4="Multi-unit Residential",Data!B1389,IF(Transport!$H$4="Education",Data!AJ1389,IF(Transport!$H$4="Mixed-use Building",U1392,Data!S1389)))</f>
        <v>Poets Block</v>
      </c>
      <c r="C1388" t="str">
        <f>IF(Transport!$H$4="Multi-unit Residential",Data!C1389,IF(Transport!$H$4="Education",Data!AK1389,IF(Transport!$H$4="Mixed-use Building",V1392,Data!T1389)))</f>
        <v>New Zealand</v>
      </c>
      <c r="D1388">
        <f>IF(Transport!$H$4="Multi-unit Residential",Data!D1389,IF(Transport!$H$4="Education",Data!AL1389,IF(Transport!$H$4="Mixed-use Building",W1392,Data!U1389)))</f>
        <v>0</v>
      </c>
      <c r="E1388">
        <f>IF(Transport!$H$4="Multi-unit Residential",Data!E1389,IF(Transport!$H$4="Education",Data!AM1389,IF(Transport!$H$4="Mixed-use Building",X1392,Data!V1389)))</f>
        <v>0</v>
      </c>
      <c r="F1388">
        <f>IF(Transport!$H$4="Multi-unit Residential",Data!F1389,IF(Transport!$H$4="Education",Data!AN1389,IF(Transport!$H$4="Mixed-use Building",Y1392,Data!W1389)))</f>
        <v>0</v>
      </c>
      <c r="G1388">
        <f>IF(Transport!$H$4="Multi-unit Residential",Data!G1389,IF(Transport!$H$4="Education",Data!AO1389,IF(Transport!$H$4="Mixed-use Building",Z1392,Data!X1389)))</f>
        <v>0</v>
      </c>
      <c r="H1388">
        <f>IF(Transport!$H$4="Multi-unit Residential",Data!H1389,IF(Transport!$H$4="Education",Data!AP1389,IF(Transport!$H$4="Mixed-use Building",AA1392,Data!Y1389)))</f>
        <v>0.93</v>
      </c>
      <c r="I1388">
        <f>IF(Transport!$H$4="Multi-unit Residential",Data!I1389,IF(Transport!$H$4="Education",Data!AQ1389,IF(Transport!$H$4="Mixed-use Building",AB1392,Data!Z1389)))</f>
        <v>0</v>
      </c>
      <c r="J1388">
        <f>IF(Transport!$H$4="Multi-unit Residential",Data!J1389,IF(Transport!$H$4="Education",Data!AR1389,IF(Transport!$H$4="Mixed-use Building",AC1392,Data!AA1389)))</f>
        <v>0</v>
      </c>
      <c r="K1388">
        <f>IF(Transport!$H$4="Multi-unit Residential",Data!K1389,IF(Transport!$H$4="Education",Data!AS1389,IF(Transport!$H$4="Mixed-use Building",AD1392,Data!AB1389)))</f>
        <v>0</v>
      </c>
      <c r="L1388">
        <f>IF(Transport!$H$4="Multi-unit Residential",Data!L1389,IF(Transport!$H$4="Education",Data!AT1389,IF(Transport!$H$4="Mixed-use Building",AE1392,Data!AC1389)))</f>
        <v>7.0000000000000007E-2</v>
      </c>
      <c r="M1388">
        <f>IF(Transport!$H$4="Multi-unit Residential",Data!M1389,IF(Transport!$H$4="Education",Data!AU1389,IF(Transport!$H$4="Mixed-use Building",AF1392,Data!AD1389)))</f>
        <v>0.02</v>
      </c>
      <c r="N1388">
        <f>IF(Transport!$H$4="Multi-unit Residential",Data!N1389,IF(Transport!$H$4="Education",Data!AV1389,IF(Transport!$H$4="Mixed-use Building",AG1392,Data!AE1389)))</f>
        <v>3.9248477041790002</v>
      </c>
      <c r="O1388">
        <f>IF(Transport!$H$4="Multi-unit Residential",Data!O1389,IF(Transport!$H$4="Education",Data!AW1389,IF(Transport!$H$4="Mixed-use Building",AH1392,Data!AF1389)))</f>
        <v>175.04604599999999</v>
      </c>
      <c r="P1388">
        <f>IF(Transport!$H$4="Multi-unit Residential",Data!P1389,IF(Transport!$H$4="Education",Data!AX1389,IF(Transport!$H$4="Mixed-use Building",AI1392,Data!AG1389)))</f>
        <v>-41.12290419</v>
      </c>
    </row>
    <row r="1389" spans="1:16" x14ac:dyDescent="0.55000000000000004">
      <c r="A1389">
        <f>IF(Transport!$H$4="Multi-unit Residential",Data!A1390,IF(Transport!$H$4="Education",Data!AI1390,IF(Transport!$H$4="Mixed-use Building",T1393,Data!R1390)))</f>
        <v>241700</v>
      </c>
      <c r="B1389" t="str">
        <f>IF(Transport!$H$4="Multi-unit Residential",Data!B1390,IF(Transport!$H$4="Education",Data!AJ1390,IF(Transport!$H$4="Mixed-use Building",U1393,Data!S1390)))</f>
        <v>Brentwood (Upper Hutt City)</v>
      </c>
      <c r="C1389" t="str">
        <f>IF(Transport!$H$4="Multi-unit Residential",Data!C1390,IF(Transport!$H$4="Education",Data!AK1390,IF(Transport!$H$4="Mixed-use Building",V1393,Data!T1390)))</f>
        <v>New Zealand</v>
      </c>
      <c r="D1389">
        <f>IF(Transport!$H$4="Multi-unit Residential",Data!D1390,IF(Transport!$H$4="Education",Data!AL1390,IF(Transport!$H$4="Mixed-use Building",W1393,Data!U1390)))</f>
        <v>0</v>
      </c>
      <c r="E1389">
        <f>IF(Transport!$H$4="Multi-unit Residential",Data!E1390,IF(Transport!$H$4="Education",Data!AM1390,IF(Transport!$H$4="Mixed-use Building",X1393,Data!V1390)))</f>
        <v>0</v>
      </c>
      <c r="F1389">
        <f>IF(Transport!$H$4="Multi-unit Residential",Data!F1390,IF(Transport!$H$4="Education",Data!AN1390,IF(Transport!$H$4="Mixed-use Building",Y1393,Data!W1390)))</f>
        <v>0</v>
      </c>
      <c r="G1389">
        <f>IF(Transport!$H$4="Multi-unit Residential",Data!G1390,IF(Transport!$H$4="Education",Data!AO1390,IF(Transport!$H$4="Mixed-use Building",Z1393,Data!X1390)))</f>
        <v>0</v>
      </c>
      <c r="H1389">
        <f>IF(Transport!$H$4="Multi-unit Residential",Data!H1390,IF(Transport!$H$4="Education",Data!AP1390,IF(Transport!$H$4="Mixed-use Building",AA1393,Data!Y1390)))</f>
        <v>1</v>
      </c>
      <c r="I1389">
        <f>IF(Transport!$H$4="Multi-unit Residential",Data!I1390,IF(Transport!$H$4="Education",Data!AQ1390,IF(Transport!$H$4="Mixed-use Building",AB1393,Data!Z1390)))</f>
        <v>0</v>
      </c>
      <c r="J1389">
        <f>IF(Transport!$H$4="Multi-unit Residential",Data!J1390,IF(Transport!$H$4="Education",Data!AR1390,IF(Transport!$H$4="Mixed-use Building",AC1393,Data!AA1390)))</f>
        <v>0</v>
      </c>
      <c r="K1389">
        <f>IF(Transport!$H$4="Multi-unit Residential",Data!K1390,IF(Transport!$H$4="Education",Data!AS1390,IF(Transport!$H$4="Mixed-use Building",AD1393,Data!AB1390)))</f>
        <v>0</v>
      </c>
      <c r="L1389">
        <f>IF(Transport!$H$4="Multi-unit Residential",Data!L1390,IF(Transport!$H$4="Education",Data!AT1390,IF(Transport!$H$4="Mixed-use Building",AE1393,Data!AC1390)))</f>
        <v>0</v>
      </c>
      <c r="M1389">
        <f>IF(Transport!$H$4="Multi-unit Residential",Data!M1390,IF(Transport!$H$4="Education",Data!AU1390,IF(Transport!$H$4="Mixed-use Building",AF1393,Data!AD1390)))</f>
        <v>0.02</v>
      </c>
      <c r="N1389">
        <f>IF(Transport!$H$4="Multi-unit Residential",Data!N1390,IF(Transport!$H$4="Education",Data!AV1390,IF(Transport!$H$4="Mixed-use Building",AG1393,Data!AE1390)))</f>
        <v>2.4634948310536502</v>
      </c>
      <c r="O1389">
        <f>IF(Transport!$H$4="Multi-unit Residential",Data!O1390,IF(Transport!$H$4="Education",Data!AW1390,IF(Transport!$H$4="Mixed-use Building",AH1393,Data!AF1390)))</f>
        <v>175.03679069999899</v>
      </c>
      <c r="P1389">
        <f>IF(Transport!$H$4="Multi-unit Residential",Data!P1390,IF(Transport!$H$4="Education",Data!AX1390,IF(Transport!$H$4="Mixed-use Building",AI1393,Data!AG1390)))</f>
        <v>-41.128909139999998</v>
      </c>
    </row>
    <row r="1390" spans="1:16" x14ac:dyDescent="0.55000000000000004">
      <c r="A1390">
        <f>IF(Transport!$H$4="Multi-unit Residential",Data!A1391,IF(Transport!$H$4="Education",Data!AI1391,IF(Transport!$H$4="Mixed-use Building",T1394,Data!R1391)))</f>
        <v>241800</v>
      </c>
      <c r="B1390" t="str">
        <f>IF(Transport!$H$4="Multi-unit Residential",Data!B1391,IF(Transport!$H$4="Education",Data!AJ1391,IF(Transport!$H$4="Mixed-use Building",U1394,Data!S1391)))</f>
        <v>Silverstream (Upper Hutt City)</v>
      </c>
      <c r="C1390" t="str">
        <f>IF(Transport!$H$4="Multi-unit Residential",Data!C1391,IF(Transport!$H$4="Education",Data!AK1391,IF(Transport!$H$4="Mixed-use Building",V1394,Data!T1391)))</f>
        <v>New Zealand</v>
      </c>
      <c r="D1390">
        <f>IF(Transport!$H$4="Multi-unit Residential",Data!D1391,IF(Transport!$H$4="Education",Data!AL1391,IF(Transport!$H$4="Mixed-use Building",W1394,Data!U1391)))</f>
        <v>0</v>
      </c>
      <c r="E1390">
        <f>IF(Transport!$H$4="Multi-unit Residential",Data!E1391,IF(Transport!$H$4="Education",Data!AM1391,IF(Transport!$H$4="Mixed-use Building",X1394,Data!V1391)))</f>
        <v>0</v>
      </c>
      <c r="F1390">
        <f>IF(Transport!$H$4="Multi-unit Residential",Data!F1391,IF(Transport!$H$4="Education",Data!AN1391,IF(Transport!$H$4="Mixed-use Building",Y1394,Data!W1391)))</f>
        <v>0</v>
      </c>
      <c r="G1390">
        <f>IF(Transport!$H$4="Multi-unit Residential",Data!G1391,IF(Transport!$H$4="Education",Data!AO1391,IF(Transport!$H$4="Mixed-use Building",Z1394,Data!X1391)))</f>
        <v>0</v>
      </c>
      <c r="H1390">
        <f>IF(Transport!$H$4="Multi-unit Residential",Data!H1391,IF(Transport!$H$4="Education",Data!AP1391,IF(Transport!$H$4="Mixed-use Building",AA1394,Data!Y1391)))</f>
        <v>0.83</v>
      </c>
      <c r="I1390">
        <f>IF(Transport!$H$4="Multi-unit Residential",Data!I1391,IF(Transport!$H$4="Education",Data!AQ1391,IF(Transport!$H$4="Mixed-use Building",AB1394,Data!Z1391)))</f>
        <v>0</v>
      </c>
      <c r="J1390">
        <f>IF(Transport!$H$4="Multi-unit Residential",Data!J1391,IF(Transport!$H$4="Education",Data!AR1391,IF(Transport!$H$4="Mixed-use Building",AC1394,Data!AA1391)))</f>
        <v>0</v>
      </c>
      <c r="K1390">
        <f>IF(Transport!$H$4="Multi-unit Residential",Data!K1391,IF(Transport!$H$4="Education",Data!AS1391,IF(Transport!$H$4="Mixed-use Building",AD1394,Data!AB1391)))</f>
        <v>0</v>
      </c>
      <c r="L1390">
        <f>IF(Transport!$H$4="Multi-unit Residential",Data!L1391,IF(Transport!$H$4="Education",Data!AT1391,IF(Transport!$H$4="Mixed-use Building",AE1394,Data!AC1391)))</f>
        <v>0.17</v>
      </c>
      <c r="M1390">
        <f>IF(Transport!$H$4="Multi-unit Residential",Data!M1391,IF(Transport!$H$4="Education",Data!AU1391,IF(Transport!$H$4="Mixed-use Building",AF1394,Data!AD1391)))</f>
        <v>0.02</v>
      </c>
      <c r="N1390">
        <f>IF(Transport!$H$4="Multi-unit Residential",Data!N1391,IF(Transport!$H$4="Education",Data!AV1391,IF(Transport!$H$4="Mixed-use Building",AG1394,Data!AE1391)))</f>
        <v>3.4559744045499698</v>
      </c>
      <c r="O1390">
        <f>IF(Transport!$H$4="Multi-unit Residential",Data!O1391,IF(Transport!$H$4="Education",Data!AW1391,IF(Transport!$H$4="Mixed-use Building",AH1394,Data!AF1391)))</f>
        <v>175.00900179999999</v>
      </c>
      <c r="P1390">
        <f>IF(Transport!$H$4="Multi-unit Residential",Data!P1391,IF(Transport!$H$4="Education",Data!AX1391,IF(Transport!$H$4="Mixed-use Building",AI1394,Data!AG1391)))</f>
        <v>-41.150662230000002</v>
      </c>
    </row>
    <row r="1391" spans="1:16" x14ac:dyDescent="0.55000000000000004">
      <c r="A1391">
        <f>IF(Transport!$H$4="Multi-unit Residential",Data!A1392,IF(Transport!$H$4="Education",Data!AI1392,IF(Transport!$H$4="Mixed-use Building",T1395,Data!R1392)))</f>
        <v>241900</v>
      </c>
      <c r="B1391" t="str">
        <f>IF(Transport!$H$4="Multi-unit Residential",Data!B1392,IF(Transport!$H$4="Education",Data!AJ1392,IF(Transport!$H$4="Mixed-use Building",U1395,Data!S1392)))</f>
        <v>Elderslea</v>
      </c>
      <c r="C1391" t="str">
        <f>IF(Transport!$H$4="Multi-unit Residential",Data!C1392,IF(Transport!$H$4="Education",Data!AK1392,IF(Transport!$H$4="Mixed-use Building",V1395,Data!T1392)))</f>
        <v>New Zealand</v>
      </c>
      <c r="D1391">
        <f>IF(Transport!$H$4="Multi-unit Residential",Data!D1392,IF(Transport!$H$4="Education",Data!AL1392,IF(Transport!$H$4="Mixed-use Building",W1395,Data!U1392)))</f>
        <v>0</v>
      </c>
      <c r="E1391">
        <f>IF(Transport!$H$4="Multi-unit Residential",Data!E1392,IF(Transport!$H$4="Education",Data!AM1392,IF(Transport!$H$4="Mixed-use Building",X1395,Data!V1392)))</f>
        <v>0</v>
      </c>
      <c r="F1391">
        <f>IF(Transport!$H$4="Multi-unit Residential",Data!F1392,IF(Transport!$H$4="Education",Data!AN1392,IF(Transport!$H$4="Mixed-use Building",Y1395,Data!W1392)))</f>
        <v>0</v>
      </c>
      <c r="G1391">
        <f>IF(Transport!$H$4="Multi-unit Residential",Data!G1392,IF(Transport!$H$4="Education",Data!AO1392,IF(Transport!$H$4="Mixed-use Building",Z1395,Data!X1392)))</f>
        <v>0</v>
      </c>
      <c r="H1391">
        <f>IF(Transport!$H$4="Multi-unit Residential",Data!H1392,IF(Transport!$H$4="Education",Data!AP1392,IF(Transport!$H$4="Mixed-use Building",AA1395,Data!Y1392)))</f>
        <v>0.91</v>
      </c>
      <c r="I1391">
        <f>IF(Transport!$H$4="Multi-unit Residential",Data!I1392,IF(Transport!$H$4="Education",Data!AQ1392,IF(Transport!$H$4="Mixed-use Building",AB1395,Data!Z1392)))</f>
        <v>0</v>
      </c>
      <c r="J1391">
        <f>IF(Transport!$H$4="Multi-unit Residential",Data!J1392,IF(Transport!$H$4="Education",Data!AR1392,IF(Transport!$H$4="Mixed-use Building",AC1395,Data!AA1392)))</f>
        <v>0</v>
      </c>
      <c r="K1391">
        <f>IF(Transport!$H$4="Multi-unit Residential",Data!K1392,IF(Transport!$H$4="Education",Data!AS1392,IF(Transport!$H$4="Mixed-use Building",AD1395,Data!AB1392)))</f>
        <v>0</v>
      </c>
      <c r="L1391">
        <f>IF(Transport!$H$4="Multi-unit Residential",Data!L1392,IF(Transport!$H$4="Education",Data!AT1392,IF(Transport!$H$4="Mixed-use Building",AE1395,Data!AC1392)))</f>
        <v>0.09</v>
      </c>
      <c r="M1391">
        <f>IF(Transport!$H$4="Multi-unit Residential",Data!M1392,IF(Transport!$H$4="Education",Data!AU1392,IF(Transport!$H$4="Mixed-use Building",AF1395,Data!AD1392)))</f>
        <v>0.02</v>
      </c>
      <c r="N1391">
        <f>IF(Transport!$H$4="Multi-unit Residential",Data!N1392,IF(Transport!$H$4="Education",Data!AV1392,IF(Transport!$H$4="Mixed-use Building",AG1395,Data!AE1392)))</f>
        <v>2.33789088601976</v>
      </c>
      <c r="O1391">
        <f>IF(Transport!$H$4="Multi-unit Residential",Data!O1392,IF(Transport!$H$4="Education",Data!AW1392,IF(Transport!$H$4="Mixed-use Building",AH1395,Data!AF1392)))</f>
        <v>175.05787959999901</v>
      </c>
      <c r="P1391">
        <f>IF(Transport!$H$4="Multi-unit Residential",Data!P1392,IF(Transport!$H$4="Education",Data!AX1392,IF(Transport!$H$4="Mixed-use Building",AI1395,Data!AG1392)))</f>
        <v>-41.120199700000001</v>
      </c>
    </row>
    <row r="1392" spans="1:16" x14ac:dyDescent="0.55000000000000004">
      <c r="A1392">
        <f>IF(Transport!$H$4="Multi-unit Residential",Data!A1393,IF(Transport!$H$4="Education",Data!AI1393,IF(Transport!$H$4="Mixed-use Building",T1396,Data!R1393)))</f>
        <v>242000</v>
      </c>
      <c r="B1392" t="str">
        <f>IF(Transport!$H$4="Multi-unit Residential",Data!B1393,IF(Transport!$H$4="Education",Data!AJ1393,IF(Transport!$H$4="Mixed-use Building",U1396,Data!S1393)))</f>
        <v>Trentham North</v>
      </c>
      <c r="C1392" t="str">
        <f>IF(Transport!$H$4="Multi-unit Residential",Data!C1393,IF(Transport!$H$4="Education",Data!AK1393,IF(Transport!$H$4="Mixed-use Building",V1396,Data!T1393)))</f>
        <v>New Zealand</v>
      </c>
      <c r="D1392">
        <f>IF(Transport!$H$4="Multi-unit Residential",Data!D1393,IF(Transport!$H$4="Education",Data!AL1393,IF(Transport!$H$4="Mixed-use Building",W1396,Data!U1393)))</f>
        <v>0</v>
      </c>
      <c r="E1392">
        <f>IF(Transport!$H$4="Multi-unit Residential",Data!E1393,IF(Transport!$H$4="Education",Data!AM1393,IF(Transport!$H$4="Mixed-use Building",X1396,Data!V1393)))</f>
        <v>0.03</v>
      </c>
      <c r="F1392">
        <f>IF(Transport!$H$4="Multi-unit Residential",Data!F1393,IF(Transport!$H$4="Education",Data!AN1393,IF(Transport!$H$4="Mixed-use Building",Y1396,Data!W1393)))</f>
        <v>0</v>
      </c>
      <c r="G1392">
        <f>IF(Transport!$H$4="Multi-unit Residential",Data!G1393,IF(Transport!$H$4="Education",Data!AO1393,IF(Transport!$H$4="Mixed-use Building",Z1396,Data!X1393)))</f>
        <v>0</v>
      </c>
      <c r="H1392">
        <f>IF(Transport!$H$4="Multi-unit Residential",Data!H1393,IF(Transport!$H$4="Education",Data!AP1393,IF(Transport!$H$4="Mixed-use Building",AA1396,Data!Y1393)))</f>
        <v>0.85</v>
      </c>
      <c r="I1392">
        <f>IF(Transport!$H$4="Multi-unit Residential",Data!I1393,IF(Transport!$H$4="Education",Data!AQ1393,IF(Transport!$H$4="Mixed-use Building",AB1396,Data!Z1393)))</f>
        <v>0</v>
      </c>
      <c r="J1392">
        <f>IF(Transport!$H$4="Multi-unit Residential",Data!J1393,IF(Transport!$H$4="Education",Data!AR1393,IF(Transport!$H$4="Mixed-use Building",AC1396,Data!AA1393)))</f>
        <v>0</v>
      </c>
      <c r="K1392">
        <f>IF(Transport!$H$4="Multi-unit Residential",Data!K1393,IF(Transport!$H$4="Education",Data!AS1393,IF(Transport!$H$4="Mixed-use Building",AD1396,Data!AB1393)))</f>
        <v>0</v>
      </c>
      <c r="L1392">
        <f>IF(Transport!$H$4="Multi-unit Residential",Data!L1393,IF(Transport!$H$4="Education",Data!AT1393,IF(Transport!$H$4="Mixed-use Building",AE1396,Data!AC1393)))</f>
        <v>0.12</v>
      </c>
      <c r="M1392">
        <f>IF(Transport!$H$4="Multi-unit Residential",Data!M1393,IF(Transport!$H$4="Education",Data!AU1393,IF(Transport!$H$4="Mixed-use Building",AF1396,Data!AD1393)))</f>
        <v>0.02</v>
      </c>
      <c r="N1392">
        <f>IF(Transport!$H$4="Multi-unit Residential",Data!N1393,IF(Transport!$H$4="Education",Data!AV1393,IF(Transport!$H$4="Mixed-use Building",AG1396,Data!AE1393)))</f>
        <v>3.0768533135143898</v>
      </c>
      <c r="O1392">
        <f>IF(Transport!$H$4="Multi-unit Residential",Data!O1393,IF(Transport!$H$4="Education",Data!AW1393,IF(Transport!$H$4="Mixed-use Building",AH1396,Data!AF1393)))</f>
        <v>175.04564389999999</v>
      </c>
      <c r="P1392">
        <f>IF(Transport!$H$4="Multi-unit Residential",Data!P1393,IF(Transport!$H$4="Education",Data!AX1393,IF(Transport!$H$4="Mixed-use Building",AI1396,Data!AG1393)))</f>
        <v>-41.132825500000003</v>
      </c>
    </row>
    <row r="1393" spans="1:16" x14ac:dyDescent="0.55000000000000004">
      <c r="A1393">
        <f>IF(Transport!$H$4="Multi-unit Residential",Data!A1394,IF(Transport!$H$4="Education",Data!AI1394,IF(Transport!$H$4="Mixed-use Building",T1397,Data!R1394)))</f>
        <v>242100</v>
      </c>
      <c r="B1393" t="str">
        <f>IF(Transport!$H$4="Multi-unit Residential",Data!B1394,IF(Transport!$H$4="Education",Data!AJ1394,IF(Transport!$H$4="Mixed-use Building",U1397,Data!S1394)))</f>
        <v>Totara Park</v>
      </c>
      <c r="C1393" t="str">
        <f>IF(Transport!$H$4="Multi-unit Residential",Data!C1394,IF(Transport!$H$4="Education",Data!AK1394,IF(Transport!$H$4="Mixed-use Building",V1397,Data!T1394)))</f>
        <v>New Zealand</v>
      </c>
      <c r="D1393">
        <f>IF(Transport!$H$4="Multi-unit Residential",Data!D1394,IF(Transport!$H$4="Education",Data!AL1394,IF(Transport!$H$4="Mixed-use Building",W1397,Data!U1394)))</f>
        <v>0</v>
      </c>
      <c r="E1393">
        <f>IF(Transport!$H$4="Multi-unit Residential",Data!E1394,IF(Transport!$H$4="Education",Data!AM1394,IF(Transport!$H$4="Mixed-use Building",X1397,Data!V1394)))</f>
        <v>0</v>
      </c>
      <c r="F1393">
        <f>IF(Transport!$H$4="Multi-unit Residential",Data!F1394,IF(Transport!$H$4="Education",Data!AN1394,IF(Transport!$H$4="Mixed-use Building",Y1397,Data!W1394)))</f>
        <v>0</v>
      </c>
      <c r="G1393">
        <f>IF(Transport!$H$4="Multi-unit Residential",Data!G1394,IF(Transport!$H$4="Education",Data!AO1394,IF(Transport!$H$4="Mixed-use Building",Z1397,Data!X1394)))</f>
        <v>0</v>
      </c>
      <c r="H1393">
        <f>IF(Transport!$H$4="Multi-unit Residential",Data!H1394,IF(Transport!$H$4="Education",Data!AP1394,IF(Transport!$H$4="Mixed-use Building",AA1397,Data!Y1394)))</f>
        <v>0.69</v>
      </c>
      <c r="I1393">
        <f>IF(Transport!$H$4="Multi-unit Residential",Data!I1394,IF(Transport!$H$4="Education",Data!AQ1394,IF(Transport!$H$4="Mixed-use Building",AB1397,Data!Z1394)))</f>
        <v>0</v>
      </c>
      <c r="J1393">
        <f>IF(Transport!$H$4="Multi-unit Residential",Data!J1394,IF(Transport!$H$4="Education",Data!AR1394,IF(Transport!$H$4="Mixed-use Building",AC1397,Data!AA1394)))</f>
        <v>0</v>
      </c>
      <c r="K1393">
        <f>IF(Transport!$H$4="Multi-unit Residential",Data!K1394,IF(Transport!$H$4="Education",Data!AS1394,IF(Transport!$H$4="Mixed-use Building",AD1397,Data!AB1394)))</f>
        <v>0</v>
      </c>
      <c r="L1393">
        <f>IF(Transport!$H$4="Multi-unit Residential",Data!L1394,IF(Transport!$H$4="Education",Data!AT1394,IF(Transport!$H$4="Mixed-use Building",AE1397,Data!AC1394)))</f>
        <v>0.31</v>
      </c>
      <c r="M1393">
        <f>IF(Transport!$H$4="Multi-unit Residential",Data!M1394,IF(Transport!$H$4="Education",Data!AU1394,IF(Transport!$H$4="Mixed-use Building",AF1397,Data!AD1394)))</f>
        <v>0.02</v>
      </c>
      <c r="N1393">
        <f>IF(Transport!$H$4="Multi-unit Residential",Data!N1394,IF(Transport!$H$4="Education",Data!AV1394,IF(Transport!$H$4="Mixed-use Building",AG1397,Data!AE1394)))</f>
        <v>1.14206011604682</v>
      </c>
      <c r="O1393">
        <f>IF(Transport!$H$4="Multi-unit Residential",Data!O1394,IF(Transport!$H$4="Education",Data!AW1394,IF(Transport!$H$4="Mixed-use Building",AH1397,Data!AF1394)))</f>
        <v>175.08443159999999</v>
      </c>
      <c r="P1393">
        <f>IF(Transport!$H$4="Multi-unit Residential",Data!P1394,IF(Transport!$H$4="Education",Data!AX1394,IF(Transport!$H$4="Mixed-use Building",AI1397,Data!AG1394)))</f>
        <v>-41.109325599999998</v>
      </c>
    </row>
    <row r="1394" spans="1:16" x14ac:dyDescent="0.55000000000000004">
      <c r="A1394">
        <f>IF(Transport!$H$4="Multi-unit Residential",Data!A1395,IF(Transport!$H$4="Education",Data!AI1395,IF(Transport!$H$4="Mixed-use Building",T1398,Data!R1395)))</f>
        <v>242200</v>
      </c>
      <c r="B1394" t="str">
        <f>IF(Transport!$H$4="Multi-unit Residential",Data!B1395,IF(Transport!$H$4="Education",Data!AJ1395,IF(Transport!$H$4="Mixed-use Building",U1398,Data!S1395)))</f>
        <v>Trentham South</v>
      </c>
      <c r="C1394" t="str">
        <f>IF(Transport!$H$4="Multi-unit Residential",Data!C1395,IF(Transport!$H$4="Education",Data!AK1395,IF(Transport!$H$4="Mixed-use Building",V1398,Data!T1395)))</f>
        <v>New Zealand</v>
      </c>
      <c r="D1394">
        <f>IF(Transport!$H$4="Multi-unit Residential",Data!D1395,IF(Transport!$H$4="Education",Data!AL1395,IF(Transport!$H$4="Mixed-use Building",W1398,Data!U1395)))</f>
        <v>0.01</v>
      </c>
      <c r="E1394">
        <f>IF(Transport!$H$4="Multi-unit Residential",Data!E1395,IF(Transport!$H$4="Education",Data!AM1395,IF(Transport!$H$4="Mixed-use Building",X1398,Data!V1395)))</f>
        <v>0</v>
      </c>
      <c r="F1394">
        <f>IF(Transport!$H$4="Multi-unit Residential",Data!F1395,IF(Transport!$H$4="Education",Data!AN1395,IF(Transport!$H$4="Mixed-use Building",Y1398,Data!W1395)))</f>
        <v>0</v>
      </c>
      <c r="G1394">
        <f>IF(Transport!$H$4="Multi-unit Residential",Data!G1395,IF(Transport!$H$4="Education",Data!AO1395,IF(Transport!$H$4="Mixed-use Building",Z1398,Data!X1395)))</f>
        <v>0</v>
      </c>
      <c r="H1394">
        <f>IF(Transport!$H$4="Multi-unit Residential",Data!H1395,IF(Transport!$H$4="Education",Data!AP1395,IF(Transport!$H$4="Mixed-use Building",AA1398,Data!Y1395)))</f>
        <v>0.94</v>
      </c>
      <c r="I1394">
        <f>IF(Transport!$H$4="Multi-unit Residential",Data!I1395,IF(Transport!$H$4="Education",Data!AQ1395,IF(Transport!$H$4="Mixed-use Building",AB1398,Data!Z1395)))</f>
        <v>0</v>
      </c>
      <c r="J1394">
        <f>IF(Transport!$H$4="Multi-unit Residential",Data!J1395,IF(Transport!$H$4="Education",Data!AR1395,IF(Transport!$H$4="Mixed-use Building",AC1398,Data!AA1395)))</f>
        <v>0</v>
      </c>
      <c r="K1394">
        <f>IF(Transport!$H$4="Multi-unit Residential",Data!K1395,IF(Transport!$H$4="Education",Data!AS1395,IF(Transport!$H$4="Mixed-use Building",AD1398,Data!AB1395)))</f>
        <v>0.02</v>
      </c>
      <c r="L1394">
        <f>IF(Transport!$H$4="Multi-unit Residential",Data!L1395,IF(Transport!$H$4="Education",Data!AT1395,IF(Transport!$H$4="Mixed-use Building",AE1398,Data!AC1395)))</f>
        <v>0.03</v>
      </c>
      <c r="M1394">
        <f>IF(Transport!$H$4="Multi-unit Residential",Data!M1395,IF(Transport!$H$4="Education",Data!AU1395,IF(Transport!$H$4="Mixed-use Building",AF1398,Data!AD1395)))</f>
        <v>0.02</v>
      </c>
      <c r="N1394">
        <f>IF(Transport!$H$4="Multi-unit Residential",Data!N1395,IF(Transport!$H$4="Education",Data!AV1395,IF(Transport!$H$4="Mixed-use Building",AG1398,Data!AE1395)))</f>
        <v>6.4603761960174397</v>
      </c>
      <c r="O1394">
        <f>IF(Transport!$H$4="Multi-unit Residential",Data!O1395,IF(Transport!$H$4="Education",Data!AW1395,IF(Transport!$H$4="Mixed-use Building",AH1398,Data!AF1395)))</f>
        <v>175.04082560000001</v>
      </c>
      <c r="P1394">
        <f>IF(Transport!$H$4="Multi-unit Residential",Data!P1395,IF(Transport!$H$4="Education",Data!AX1395,IF(Transport!$H$4="Mixed-use Building",AI1398,Data!AG1395)))</f>
        <v>-41.14890544</v>
      </c>
    </row>
    <row r="1395" spans="1:16" x14ac:dyDescent="0.55000000000000004">
      <c r="A1395">
        <f>IF(Transport!$H$4="Multi-unit Residential",Data!A1396,IF(Transport!$H$4="Education",Data!AI1396,IF(Transport!$H$4="Mixed-use Building",T1399,Data!R1396)))</f>
        <v>242300</v>
      </c>
      <c r="B1395" t="str">
        <f>IF(Transport!$H$4="Multi-unit Residential",Data!B1396,IF(Transport!$H$4="Education",Data!AJ1396,IF(Transport!$H$4="Mixed-use Building",U1399,Data!S1396)))</f>
        <v>Mangaroa</v>
      </c>
      <c r="C1395" t="str">
        <f>IF(Transport!$H$4="Multi-unit Residential",Data!C1396,IF(Transport!$H$4="Education",Data!AK1396,IF(Transport!$H$4="Mixed-use Building",V1399,Data!T1396)))</f>
        <v>New Zealand</v>
      </c>
      <c r="D1395">
        <f>IF(Transport!$H$4="Multi-unit Residential",Data!D1396,IF(Transport!$H$4="Education",Data!AL1396,IF(Transport!$H$4="Mixed-use Building",W1399,Data!U1396)))</f>
        <v>0</v>
      </c>
      <c r="E1395">
        <f>IF(Transport!$H$4="Multi-unit Residential",Data!E1396,IF(Transport!$H$4="Education",Data!AM1396,IF(Transport!$H$4="Mixed-use Building",X1399,Data!V1396)))</f>
        <v>0</v>
      </c>
      <c r="F1395">
        <f>IF(Transport!$H$4="Multi-unit Residential",Data!F1396,IF(Transport!$H$4="Education",Data!AN1396,IF(Transport!$H$4="Mixed-use Building",Y1399,Data!W1396)))</f>
        <v>0</v>
      </c>
      <c r="G1395">
        <f>IF(Transport!$H$4="Multi-unit Residential",Data!G1396,IF(Transport!$H$4="Education",Data!AO1396,IF(Transport!$H$4="Mixed-use Building",Z1399,Data!X1396)))</f>
        <v>0</v>
      </c>
      <c r="H1395">
        <f>IF(Transport!$H$4="Multi-unit Residential",Data!H1396,IF(Transport!$H$4="Education",Data!AP1396,IF(Transport!$H$4="Mixed-use Building",AA1399,Data!Y1396)))</f>
        <v>1</v>
      </c>
      <c r="I1395">
        <f>IF(Transport!$H$4="Multi-unit Residential",Data!I1396,IF(Transport!$H$4="Education",Data!AQ1396,IF(Transport!$H$4="Mixed-use Building",AB1399,Data!Z1396)))</f>
        <v>0</v>
      </c>
      <c r="J1395">
        <f>IF(Transport!$H$4="Multi-unit Residential",Data!J1396,IF(Transport!$H$4="Education",Data!AR1396,IF(Transport!$H$4="Mixed-use Building",AC1399,Data!AA1396)))</f>
        <v>0</v>
      </c>
      <c r="K1395">
        <f>IF(Transport!$H$4="Multi-unit Residential",Data!K1396,IF(Transport!$H$4="Education",Data!AS1396,IF(Transport!$H$4="Mixed-use Building",AD1399,Data!AB1396)))</f>
        <v>0</v>
      </c>
      <c r="L1395">
        <f>IF(Transport!$H$4="Multi-unit Residential",Data!L1396,IF(Transport!$H$4="Education",Data!AT1396,IF(Transport!$H$4="Mixed-use Building",AE1399,Data!AC1396)))</f>
        <v>0</v>
      </c>
      <c r="M1395">
        <f>IF(Transport!$H$4="Multi-unit Residential",Data!M1396,IF(Transport!$H$4="Education",Data!AU1396,IF(Transport!$H$4="Mixed-use Building",AF1399,Data!AD1396)))</f>
        <v>0.02</v>
      </c>
      <c r="N1395">
        <f>IF(Transport!$H$4="Multi-unit Residential",Data!N1396,IF(Transport!$H$4="Education",Data!AV1396,IF(Transport!$H$4="Mixed-use Building",AG1399,Data!AE1396)))</f>
        <v>2.3696333611826201</v>
      </c>
      <c r="O1395">
        <f>IF(Transport!$H$4="Multi-unit Residential",Data!O1396,IF(Transport!$H$4="Education",Data!AW1396,IF(Transport!$H$4="Mixed-use Building",AH1399,Data!AF1396)))</f>
        <v>175.11790379999999</v>
      </c>
      <c r="P1395">
        <f>IF(Transport!$H$4="Multi-unit Residential",Data!P1396,IF(Transport!$H$4="Education",Data!AX1396,IF(Transport!$H$4="Mixed-use Building",AI1399,Data!AG1396)))</f>
        <v>-41.1566926</v>
      </c>
    </row>
    <row r="1396" spans="1:16" x14ac:dyDescent="0.55000000000000004">
      <c r="A1396">
        <f>IF(Transport!$H$4="Multi-unit Residential",Data!A1397,IF(Transport!$H$4="Education",Data!AI1397,IF(Transport!$H$4="Mixed-use Building",T1400,Data!R1397)))</f>
        <v>242400</v>
      </c>
      <c r="B1396" t="str">
        <f>IF(Transport!$H$4="Multi-unit Residential",Data!B1397,IF(Transport!$H$4="Education",Data!AJ1397,IF(Transport!$H$4="Mixed-use Building",U1400,Data!S1397)))</f>
        <v>Ebdentown</v>
      </c>
      <c r="C1396" t="str">
        <f>IF(Transport!$H$4="Multi-unit Residential",Data!C1397,IF(Transport!$H$4="Education",Data!AK1397,IF(Transport!$H$4="Mixed-use Building",V1400,Data!T1397)))</f>
        <v>New Zealand</v>
      </c>
      <c r="D1396">
        <f>IF(Transport!$H$4="Multi-unit Residential",Data!D1397,IF(Transport!$H$4="Education",Data!AL1397,IF(Transport!$H$4="Mixed-use Building",W1400,Data!U1397)))</f>
        <v>0</v>
      </c>
      <c r="E1396">
        <f>IF(Transport!$H$4="Multi-unit Residential",Data!E1397,IF(Transport!$H$4="Education",Data!AM1397,IF(Transport!$H$4="Mixed-use Building",X1400,Data!V1397)))</f>
        <v>0</v>
      </c>
      <c r="F1396">
        <f>IF(Transport!$H$4="Multi-unit Residential",Data!F1397,IF(Transport!$H$4="Education",Data!AN1397,IF(Transport!$H$4="Mixed-use Building",Y1400,Data!W1397)))</f>
        <v>0</v>
      </c>
      <c r="G1396">
        <f>IF(Transport!$H$4="Multi-unit Residential",Data!G1397,IF(Transport!$H$4="Education",Data!AO1397,IF(Transport!$H$4="Mixed-use Building",Z1400,Data!X1397)))</f>
        <v>0</v>
      </c>
      <c r="H1396">
        <f>IF(Transport!$H$4="Multi-unit Residential",Data!H1397,IF(Transport!$H$4="Education",Data!AP1397,IF(Transport!$H$4="Mixed-use Building",AA1400,Data!Y1397)))</f>
        <v>1</v>
      </c>
      <c r="I1396">
        <f>IF(Transport!$H$4="Multi-unit Residential",Data!I1397,IF(Transport!$H$4="Education",Data!AQ1397,IF(Transport!$H$4="Mixed-use Building",AB1400,Data!Z1397)))</f>
        <v>0</v>
      </c>
      <c r="J1396">
        <f>IF(Transport!$H$4="Multi-unit Residential",Data!J1397,IF(Transport!$H$4="Education",Data!AR1397,IF(Transport!$H$4="Mixed-use Building",AC1400,Data!AA1397)))</f>
        <v>0</v>
      </c>
      <c r="K1396">
        <f>IF(Transport!$H$4="Multi-unit Residential",Data!K1397,IF(Transport!$H$4="Education",Data!AS1397,IF(Transport!$H$4="Mixed-use Building",AD1400,Data!AB1397)))</f>
        <v>0</v>
      </c>
      <c r="L1396">
        <f>IF(Transport!$H$4="Multi-unit Residential",Data!L1397,IF(Transport!$H$4="Education",Data!AT1397,IF(Transport!$H$4="Mixed-use Building",AE1400,Data!AC1397)))</f>
        <v>0</v>
      </c>
      <c r="M1396">
        <f>IF(Transport!$H$4="Multi-unit Residential",Data!M1397,IF(Transport!$H$4="Education",Data!AU1397,IF(Transport!$H$4="Mixed-use Building",AF1400,Data!AD1397)))</f>
        <v>0.02</v>
      </c>
      <c r="N1396">
        <f>IF(Transport!$H$4="Multi-unit Residential",Data!N1397,IF(Transport!$H$4="Education",Data!AV1397,IF(Transport!$H$4="Mixed-use Building",AG1400,Data!AE1397)))</f>
        <v>1.9263309292050199</v>
      </c>
      <c r="O1396">
        <f>IF(Transport!$H$4="Multi-unit Residential",Data!O1397,IF(Transport!$H$4="Education",Data!AW1397,IF(Transport!$H$4="Mixed-use Building",AH1400,Data!AF1397)))</f>
        <v>175.0724405</v>
      </c>
      <c r="P1396">
        <f>IF(Transport!$H$4="Multi-unit Residential",Data!P1397,IF(Transport!$H$4="Education",Data!AX1397,IF(Transport!$H$4="Mixed-use Building",AI1400,Data!AG1397)))</f>
        <v>-41.118757189999997</v>
      </c>
    </row>
    <row r="1397" spans="1:16" x14ac:dyDescent="0.55000000000000004">
      <c r="A1397">
        <f>IF(Transport!$H$4="Multi-unit Residential",Data!A1398,IF(Transport!$H$4="Education",Data!AI1398,IF(Transport!$H$4="Mixed-use Building",T1401,Data!R1398)))</f>
        <v>242500</v>
      </c>
      <c r="B1397" t="str">
        <f>IF(Transport!$H$4="Multi-unit Residential",Data!B1398,IF(Transport!$H$4="Education",Data!AJ1398,IF(Transport!$H$4="Mixed-use Building",U1401,Data!S1398)))</f>
        <v>Wallaceville</v>
      </c>
      <c r="C1397" t="str">
        <f>IF(Transport!$H$4="Multi-unit Residential",Data!C1398,IF(Transport!$H$4="Education",Data!AK1398,IF(Transport!$H$4="Mixed-use Building",V1401,Data!T1398)))</f>
        <v>New Zealand</v>
      </c>
      <c r="D1397">
        <f>IF(Transport!$H$4="Multi-unit Residential",Data!D1398,IF(Transport!$H$4="Education",Data!AL1398,IF(Transport!$H$4="Mixed-use Building",W1401,Data!U1398)))</f>
        <v>0</v>
      </c>
      <c r="E1397">
        <f>IF(Transport!$H$4="Multi-unit Residential",Data!E1398,IF(Transport!$H$4="Education",Data!AM1398,IF(Transport!$H$4="Mixed-use Building",X1401,Data!V1398)))</f>
        <v>0</v>
      </c>
      <c r="F1397">
        <f>IF(Transport!$H$4="Multi-unit Residential",Data!F1398,IF(Transport!$H$4="Education",Data!AN1398,IF(Transport!$H$4="Mixed-use Building",Y1401,Data!W1398)))</f>
        <v>0</v>
      </c>
      <c r="G1397">
        <f>IF(Transport!$H$4="Multi-unit Residential",Data!G1398,IF(Transport!$H$4="Education",Data!AO1398,IF(Transport!$H$4="Mixed-use Building",Z1401,Data!X1398)))</f>
        <v>0</v>
      </c>
      <c r="H1397">
        <f>IF(Transport!$H$4="Multi-unit Residential",Data!H1398,IF(Transport!$H$4="Education",Data!AP1398,IF(Transport!$H$4="Mixed-use Building",AA1401,Data!Y1398)))</f>
        <v>0.8</v>
      </c>
      <c r="I1397">
        <f>IF(Transport!$H$4="Multi-unit Residential",Data!I1398,IF(Transport!$H$4="Education",Data!AQ1398,IF(Transport!$H$4="Mixed-use Building",AB1401,Data!Z1398)))</f>
        <v>0</v>
      </c>
      <c r="J1397">
        <f>IF(Transport!$H$4="Multi-unit Residential",Data!J1398,IF(Transport!$H$4="Education",Data!AR1398,IF(Transport!$H$4="Mixed-use Building",AC1401,Data!AA1398)))</f>
        <v>0</v>
      </c>
      <c r="K1397">
        <f>IF(Transport!$H$4="Multi-unit Residential",Data!K1398,IF(Transport!$H$4="Education",Data!AS1398,IF(Transport!$H$4="Mixed-use Building",AD1401,Data!AB1398)))</f>
        <v>0</v>
      </c>
      <c r="L1397">
        <f>IF(Transport!$H$4="Multi-unit Residential",Data!L1398,IF(Transport!$H$4="Education",Data!AT1398,IF(Transport!$H$4="Mixed-use Building",AE1401,Data!AC1398)))</f>
        <v>0.2</v>
      </c>
      <c r="M1397">
        <f>IF(Transport!$H$4="Multi-unit Residential",Data!M1398,IF(Transport!$H$4="Education",Data!AU1398,IF(Transport!$H$4="Mixed-use Building",AF1401,Data!AD1398)))</f>
        <v>0.02</v>
      </c>
      <c r="N1397">
        <f>IF(Transport!$H$4="Multi-unit Residential",Data!N1398,IF(Transport!$H$4="Education",Data!AV1398,IF(Transport!$H$4="Mixed-use Building",AG1401,Data!AE1398)))</f>
        <v>2.7162089368462099</v>
      </c>
      <c r="O1397">
        <f>IF(Transport!$H$4="Multi-unit Residential",Data!O1398,IF(Transport!$H$4="Education",Data!AW1398,IF(Transport!$H$4="Mixed-use Building",AH1401,Data!AF1398)))</f>
        <v>175.06086830000001</v>
      </c>
      <c r="P1397">
        <f>IF(Transport!$H$4="Multi-unit Residential",Data!P1398,IF(Transport!$H$4="Education",Data!AX1398,IF(Transport!$H$4="Mixed-use Building",AI1401,Data!AG1398)))</f>
        <v>-41.128885279999999</v>
      </c>
    </row>
    <row r="1398" spans="1:16" x14ac:dyDescent="0.55000000000000004">
      <c r="A1398">
        <f>IF(Transport!$H$4="Multi-unit Residential",Data!A1399,IF(Transport!$H$4="Education",Data!AI1399,IF(Transport!$H$4="Mixed-use Building",T1402,Data!R1399)))</f>
        <v>242600</v>
      </c>
      <c r="B1398" t="str">
        <f>IF(Transport!$H$4="Multi-unit Residential",Data!B1399,IF(Transport!$H$4="Education",Data!AJ1399,IF(Transport!$H$4="Mixed-use Building",U1402,Data!S1399)))</f>
        <v>Maoribank</v>
      </c>
      <c r="C1398" t="str">
        <f>IF(Transport!$H$4="Multi-unit Residential",Data!C1399,IF(Transport!$H$4="Education",Data!AK1399,IF(Transport!$H$4="Mixed-use Building",V1402,Data!T1399)))</f>
        <v>New Zealand</v>
      </c>
      <c r="D1398">
        <f>IF(Transport!$H$4="Multi-unit Residential",Data!D1399,IF(Transport!$H$4="Education",Data!AL1399,IF(Transport!$H$4="Mixed-use Building",W1402,Data!U1399)))</f>
        <v>0</v>
      </c>
      <c r="E1398">
        <f>IF(Transport!$H$4="Multi-unit Residential",Data!E1399,IF(Transport!$H$4="Education",Data!AM1399,IF(Transport!$H$4="Mixed-use Building",X1402,Data!V1399)))</f>
        <v>0</v>
      </c>
      <c r="F1398">
        <f>IF(Transport!$H$4="Multi-unit Residential",Data!F1399,IF(Transport!$H$4="Education",Data!AN1399,IF(Transport!$H$4="Mixed-use Building",Y1402,Data!W1399)))</f>
        <v>0</v>
      </c>
      <c r="G1398">
        <f>IF(Transport!$H$4="Multi-unit Residential",Data!G1399,IF(Transport!$H$4="Education",Data!AO1399,IF(Transport!$H$4="Mixed-use Building",Z1402,Data!X1399)))</f>
        <v>0</v>
      </c>
      <c r="H1398">
        <f>IF(Transport!$H$4="Multi-unit Residential",Data!H1399,IF(Transport!$H$4="Education",Data!AP1399,IF(Transport!$H$4="Mixed-use Building",AA1402,Data!Y1399)))</f>
        <v>1</v>
      </c>
      <c r="I1398">
        <f>IF(Transport!$H$4="Multi-unit Residential",Data!I1399,IF(Transport!$H$4="Education",Data!AQ1399,IF(Transport!$H$4="Mixed-use Building",AB1402,Data!Z1399)))</f>
        <v>0</v>
      </c>
      <c r="J1398">
        <f>IF(Transport!$H$4="Multi-unit Residential",Data!J1399,IF(Transport!$H$4="Education",Data!AR1399,IF(Transport!$H$4="Mixed-use Building",AC1402,Data!AA1399)))</f>
        <v>0</v>
      </c>
      <c r="K1398">
        <f>IF(Transport!$H$4="Multi-unit Residential",Data!K1399,IF(Transport!$H$4="Education",Data!AS1399,IF(Transport!$H$4="Mixed-use Building",AD1402,Data!AB1399)))</f>
        <v>0</v>
      </c>
      <c r="L1398">
        <f>IF(Transport!$H$4="Multi-unit Residential",Data!L1399,IF(Transport!$H$4="Education",Data!AT1399,IF(Transport!$H$4="Mixed-use Building",AE1402,Data!AC1399)))</f>
        <v>0</v>
      </c>
      <c r="M1398">
        <f>IF(Transport!$H$4="Multi-unit Residential",Data!M1399,IF(Transport!$H$4="Education",Data!AU1399,IF(Transport!$H$4="Mixed-use Building",AF1402,Data!AD1399)))</f>
        <v>0.02</v>
      </c>
      <c r="N1398">
        <f>IF(Transport!$H$4="Multi-unit Residential",Data!N1399,IF(Transport!$H$4="Education",Data!AV1399,IF(Transport!$H$4="Mixed-use Building",AG1402,Data!AE1399)))</f>
        <v>1.50670198960335</v>
      </c>
      <c r="O1398">
        <f>IF(Transport!$H$4="Multi-unit Residential",Data!O1399,IF(Transport!$H$4="Education",Data!AW1399,IF(Transport!$H$4="Mixed-use Building",AH1402,Data!AF1399)))</f>
        <v>175.10879209999999</v>
      </c>
      <c r="P1398">
        <f>IF(Transport!$H$4="Multi-unit Residential",Data!P1399,IF(Transport!$H$4="Education",Data!AX1399,IF(Transport!$H$4="Mixed-use Building",AI1402,Data!AG1399)))</f>
        <v>-41.106265180000001</v>
      </c>
    </row>
    <row r="1399" spans="1:16" x14ac:dyDescent="0.55000000000000004">
      <c r="A1399">
        <f>IF(Transport!$H$4="Multi-unit Residential",Data!A1400,IF(Transport!$H$4="Education",Data!AI1400,IF(Transport!$H$4="Mixed-use Building",T1403,Data!R1400)))</f>
        <v>242700</v>
      </c>
      <c r="B1399" t="str">
        <f>IF(Transport!$H$4="Multi-unit Residential",Data!B1400,IF(Transport!$H$4="Education",Data!AJ1400,IF(Transport!$H$4="Mixed-use Building",U1403,Data!S1400)))</f>
        <v>Te Marua</v>
      </c>
      <c r="C1399" t="str">
        <f>IF(Transport!$H$4="Multi-unit Residential",Data!C1400,IF(Transport!$H$4="Education",Data!AK1400,IF(Transport!$H$4="Mixed-use Building",V1403,Data!T1400)))</f>
        <v>New Zealand</v>
      </c>
      <c r="D1399" t="str">
        <f>IF(Transport!$H$4="Multi-unit Residential",Data!D1400,IF(Transport!$H$4="Education",Data!AL1400,IF(Transport!$H$4="Mixed-use Building",W1403,Data!U1400)))</f>
        <v>?</v>
      </c>
      <c r="E1399" t="str">
        <f>IF(Transport!$H$4="Multi-unit Residential",Data!E1400,IF(Transport!$H$4="Education",Data!AM1400,IF(Transport!$H$4="Mixed-use Building",X1403,Data!V1400)))</f>
        <v>?</v>
      </c>
      <c r="F1399" t="str">
        <f>IF(Transport!$H$4="Multi-unit Residential",Data!F1400,IF(Transport!$H$4="Education",Data!AN1400,IF(Transport!$H$4="Mixed-use Building",Y1403,Data!W1400)))</f>
        <v>?</v>
      </c>
      <c r="G1399">
        <f>IF(Transport!$H$4="Multi-unit Residential",Data!G1400,IF(Transport!$H$4="Education",Data!AO1400,IF(Transport!$H$4="Mixed-use Building",Z1403,Data!X1400)))</f>
        <v>0</v>
      </c>
      <c r="H1399" t="str">
        <f>IF(Transport!$H$4="Multi-unit Residential",Data!H1400,IF(Transport!$H$4="Education",Data!AP1400,IF(Transport!$H$4="Mixed-use Building",AA1403,Data!Y1400)))</f>
        <v>?</v>
      </c>
      <c r="I1399" t="str">
        <f>IF(Transport!$H$4="Multi-unit Residential",Data!I1400,IF(Transport!$H$4="Education",Data!AQ1400,IF(Transport!$H$4="Mixed-use Building",AB1403,Data!Z1400)))</f>
        <v>?</v>
      </c>
      <c r="J1399">
        <f>IF(Transport!$H$4="Multi-unit Residential",Data!J1400,IF(Transport!$H$4="Education",Data!AR1400,IF(Transport!$H$4="Mixed-use Building",AC1403,Data!AA1400)))</f>
        <v>0</v>
      </c>
      <c r="K1399" t="str">
        <f>IF(Transport!$H$4="Multi-unit Residential",Data!K1400,IF(Transport!$H$4="Education",Data!AS1400,IF(Transport!$H$4="Mixed-use Building",AD1403,Data!AB1400)))</f>
        <v>?</v>
      </c>
      <c r="L1399" t="str">
        <f>IF(Transport!$H$4="Multi-unit Residential",Data!L1400,IF(Transport!$H$4="Education",Data!AT1400,IF(Transport!$H$4="Mixed-use Building",AE1403,Data!AC1400)))</f>
        <v>?</v>
      </c>
      <c r="M1399">
        <f>IF(Transport!$H$4="Multi-unit Residential",Data!M1400,IF(Transport!$H$4="Education",Data!AU1400,IF(Transport!$H$4="Mixed-use Building",AF1403,Data!AD1400)))</f>
        <v>0.02</v>
      </c>
      <c r="N1399" t="str">
        <f>IF(Transport!$H$4="Multi-unit Residential",Data!N1400,IF(Transport!$H$4="Education",Data!AV1400,IF(Transport!$H$4="Mixed-use Building",AG1403,Data!AE1400)))</f>
        <v>?</v>
      </c>
      <c r="O1399">
        <f>IF(Transport!$H$4="Multi-unit Residential",Data!O1400,IF(Transport!$H$4="Education",Data!AW1400,IF(Transport!$H$4="Mixed-use Building",AH1403,Data!AF1400)))</f>
        <v>175.14335149999999</v>
      </c>
      <c r="P1399">
        <f>IF(Transport!$H$4="Multi-unit Residential",Data!P1400,IF(Transport!$H$4="Education",Data!AX1400,IF(Transport!$H$4="Mixed-use Building",AI1403,Data!AG1400)))</f>
        <v>-41.088707059999997</v>
      </c>
    </row>
    <row r="1400" spans="1:16" x14ac:dyDescent="0.55000000000000004">
      <c r="A1400">
        <f>IF(Transport!$H$4="Multi-unit Residential",Data!A1401,IF(Transport!$H$4="Education",Data!AI1401,IF(Transport!$H$4="Mixed-use Building",T1404,Data!R1401)))</f>
        <v>242800</v>
      </c>
      <c r="B1400" t="str">
        <f>IF(Transport!$H$4="Multi-unit Residential",Data!B1401,IF(Transport!$H$4="Education",Data!AJ1401,IF(Transport!$H$4="Mixed-use Building",U1404,Data!S1401)))</f>
        <v>Pinehaven</v>
      </c>
      <c r="C1400" t="str">
        <f>IF(Transport!$H$4="Multi-unit Residential",Data!C1401,IF(Transport!$H$4="Education",Data!AK1401,IF(Transport!$H$4="Mixed-use Building",V1404,Data!T1401)))</f>
        <v>New Zealand</v>
      </c>
      <c r="D1400">
        <f>IF(Transport!$H$4="Multi-unit Residential",Data!D1401,IF(Transport!$H$4="Education",Data!AL1401,IF(Transport!$H$4="Mixed-use Building",W1404,Data!U1401)))</f>
        <v>0</v>
      </c>
      <c r="E1400">
        <f>IF(Transport!$H$4="Multi-unit Residential",Data!E1401,IF(Transport!$H$4="Education",Data!AM1401,IF(Transport!$H$4="Mixed-use Building",X1404,Data!V1401)))</f>
        <v>0</v>
      </c>
      <c r="F1400">
        <f>IF(Transport!$H$4="Multi-unit Residential",Data!F1401,IF(Transport!$H$4="Education",Data!AN1401,IF(Transport!$H$4="Mixed-use Building",Y1404,Data!W1401)))</f>
        <v>0</v>
      </c>
      <c r="G1400">
        <f>IF(Transport!$H$4="Multi-unit Residential",Data!G1401,IF(Transport!$H$4="Education",Data!AO1401,IF(Transport!$H$4="Mixed-use Building",Z1404,Data!X1401)))</f>
        <v>0</v>
      </c>
      <c r="H1400">
        <f>IF(Transport!$H$4="Multi-unit Residential",Data!H1401,IF(Transport!$H$4="Education",Data!AP1401,IF(Transport!$H$4="Mixed-use Building",AA1404,Data!Y1401)))</f>
        <v>1</v>
      </c>
      <c r="I1400">
        <f>IF(Transport!$H$4="Multi-unit Residential",Data!I1401,IF(Transport!$H$4="Education",Data!AQ1401,IF(Transport!$H$4="Mixed-use Building",AB1404,Data!Z1401)))</f>
        <v>0</v>
      </c>
      <c r="J1400">
        <f>IF(Transport!$H$4="Multi-unit Residential",Data!J1401,IF(Transport!$H$4="Education",Data!AR1401,IF(Transport!$H$4="Mixed-use Building",AC1404,Data!AA1401)))</f>
        <v>0</v>
      </c>
      <c r="K1400">
        <f>IF(Transport!$H$4="Multi-unit Residential",Data!K1401,IF(Transport!$H$4="Education",Data!AS1401,IF(Transport!$H$4="Mixed-use Building",AD1404,Data!AB1401)))</f>
        <v>0</v>
      </c>
      <c r="L1400">
        <f>IF(Transport!$H$4="Multi-unit Residential",Data!L1401,IF(Transport!$H$4="Education",Data!AT1401,IF(Transport!$H$4="Mixed-use Building",AE1404,Data!AC1401)))</f>
        <v>0</v>
      </c>
      <c r="M1400">
        <f>IF(Transport!$H$4="Multi-unit Residential",Data!M1401,IF(Transport!$H$4="Education",Data!AU1401,IF(Transport!$H$4="Mixed-use Building",AF1404,Data!AD1401)))</f>
        <v>0.02</v>
      </c>
      <c r="N1400" t="str">
        <f>IF(Transport!$H$4="Multi-unit Residential",Data!N1401,IF(Transport!$H$4="Education",Data!AV1401,IF(Transport!$H$4="Mixed-use Building",AG1404,Data!AE1401)))</f>
        <v>?</v>
      </c>
      <c r="O1400">
        <f>IF(Transport!$H$4="Multi-unit Residential",Data!O1401,IF(Transport!$H$4="Education",Data!AW1401,IF(Transport!$H$4="Mixed-use Building",AH1404,Data!AF1401)))</f>
        <v>175.01768269999999</v>
      </c>
      <c r="P1400">
        <f>IF(Transport!$H$4="Multi-unit Residential",Data!P1401,IF(Transport!$H$4="Education",Data!AX1401,IF(Transport!$H$4="Mixed-use Building",AI1404,Data!AG1401)))</f>
        <v>-41.168448669999997</v>
      </c>
    </row>
    <row r="1401" spans="1:16" x14ac:dyDescent="0.55000000000000004">
      <c r="A1401">
        <f>IF(Transport!$H$4="Multi-unit Residential",Data!A1402,IF(Transport!$H$4="Education",Data!AI1402,IF(Transport!$H$4="Mixed-use Building",T1405,Data!R1402)))</f>
        <v>242900</v>
      </c>
      <c r="B1401" t="str">
        <f>IF(Transport!$H$4="Multi-unit Residential",Data!B1402,IF(Transport!$H$4="Education",Data!AJ1402,IF(Transport!$H$4="Mixed-use Building",U1405,Data!S1402)))</f>
        <v>Clouston Park</v>
      </c>
      <c r="C1401" t="str">
        <f>IF(Transport!$H$4="Multi-unit Residential",Data!C1402,IF(Transport!$H$4="Education",Data!AK1402,IF(Transport!$H$4="Mixed-use Building",V1405,Data!T1402)))</f>
        <v>New Zealand</v>
      </c>
      <c r="D1401">
        <f>IF(Transport!$H$4="Multi-unit Residential",Data!D1402,IF(Transport!$H$4="Education",Data!AL1402,IF(Transport!$H$4="Mixed-use Building",W1405,Data!U1402)))</f>
        <v>0</v>
      </c>
      <c r="E1401">
        <f>IF(Transport!$H$4="Multi-unit Residential",Data!E1402,IF(Transport!$H$4="Education",Data!AM1402,IF(Transport!$H$4="Mixed-use Building",X1405,Data!V1402)))</f>
        <v>0</v>
      </c>
      <c r="F1401">
        <f>IF(Transport!$H$4="Multi-unit Residential",Data!F1402,IF(Transport!$H$4="Education",Data!AN1402,IF(Transport!$H$4="Mixed-use Building",Y1405,Data!W1402)))</f>
        <v>0</v>
      </c>
      <c r="G1401">
        <f>IF(Transport!$H$4="Multi-unit Residential",Data!G1402,IF(Transport!$H$4="Education",Data!AO1402,IF(Transport!$H$4="Mixed-use Building",Z1405,Data!X1402)))</f>
        <v>0</v>
      </c>
      <c r="H1401">
        <f>IF(Transport!$H$4="Multi-unit Residential",Data!H1402,IF(Transport!$H$4="Education",Data!AP1402,IF(Transport!$H$4="Mixed-use Building",AA1405,Data!Y1402)))</f>
        <v>0.98</v>
      </c>
      <c r="I1401">
        <f>IF(Transport!$H$4="Multi-unit Residential",Data!I1402,IF(Transport!$H$4="Education",Data!AQ1402,IF(Transport!$H$4="Mixed-use Building",AB1405,Data!Z1402)))</f>
        <v>0</v>
      </c>
      <c r="J1401">
        <f>IF(Transport!$H$4="Multi-unit Residential",Data!J1402,IF(Transport!$H$4="Education",Data!AR1402,IF(Transport!$H$4="Mixed-use Building",AC1405,Data!AA1402)))</f>
        <v>0</v>
      </c>
      <c r="K1401">
        <f>IF(Transport!$H$4="Multi-unit Residential",Data!K1402,IF(Transport!$H$4="Education",Data!AS1402,IF(Transport!$H$4="Mixed-use Building",AD1405,Data!AB1402)))</f>
        <v>0</v>
      </c>
      <c r="L1401">
        <f>IF(Transport!$H$4="Multi-unit Residential",Data!L1402,IF(Transport!$H$4="Education",Data!AT1402,IF(Transport!$H$4="Mixed-use Building",AE1405,Data!AC1402)))</f>
        <v>0.02</v>
      </c>
      <c r="M1401">
        <f>IF(Transport!$H$4="Multi-unit Residential",Data!M1402,IF(Transport!$H$4="Education",Data!AU1402,IF(Transport!$H$4="Mixed-use Building",AF1405,Data!AD1402)))</f>
        <v>0.02</v>
      </c>
      <c r="N1401">
        <f>IF(Transport!$H$4="Multi-unit Residential",Data!N1402,IF(Transport!$H$4="Education",Data!AV1402,IF(Transport!$H$4="Mixed-use Building",AG1405,Data!AE1402)))</f>
        <v>2.8582605868959599</v>
      </c>
      <c r="O1401">
        <f>IF(Transport!$H$4="Multi-unit Residential",Data!O1402,IF(Transport!$H$4="Education",Data!AW1402,IF(Transport!$H$4="Mixed-use Building",AH1405,Data!AF1402)))</f>
        <v>175.08712649999899</v>
      </c>
      <c r="P1401">
        <f>IF(Transport!$H$4="Multi-unit Residential",Data!P1402,IF(Transport!$H$4="Education",Data!AX1402,IF(Transport!$H$4="Mixed-use Building",AI1405,Data!AG1402)))</f>
        <v>-41.117396990000003</v>
      </c>
    </row>
    <row r="1402" spans="1:16" x14ac:dyDescent="0.55000000000000004">
      <c r="A1402">
        <f>IF(Transport!$H$4="Multi-unit Residential",Data!A1403,IF(Transport!$H$4="Education",Data!AI1403,IF(Transport!$H$4="Mixed-use Building",T1406,Data!R1403)))</f>
        <v>243000</v>
      </c>
      <c r="B1402" t="str">
        <f>IF(Transport!$H$4="Multi-unit Residential",Data!B1403,IF(Transport!$H$4="Education",Data!AJ1403,IF(Transport!$H$4="Mixed-use Building",U1406,Data!S1403)))</f>
        <v>Upper Hutt Central</v>
      </c>
      <c r="C1402" t="str">
        <f>IF(Transport!$H$4="Multi-unit Residential",Data!C1403,IF(Transport!$H$4="Education",Data!AK1403,IF(Transport!$H$4="Mixed-use Building",V1406,Data!T1403)))</f>
        <v>New Zealand</v>
      </c>
      <c r="D1402">
        <f>IF(Transport!$H$4="Multi-unit Residential",Data!D1403,IF(Transport!$H$4="Education",Data!AL1403,IF(Transport!$H$4="Mixed-use Building",W1406,Data!U1403)))</f>
        <v>0</v>
      </c>
      <c r="E1402">
        <f>IF(Transport!$H$4="Multi-unit Residential",Data!E1403,IF(Transport!$H$4="Education",Data!AM1403,IF(Transport!$H$4="Mixed-use Building",X1406,Data!V1403)))</f>
        <v>0.03</v>
      </c>
      <c r="F1402">
        <f>IF(Transport!$H$4="Multi-unit Residential",Data!F1403,IF(Transport!$H$4="Education",Data!AN1403,IF(Transport!$H$4="Mixed-use Building",Y1406,Data!W1403)))</f>
        <v>0</v>
      </c>
      <c r="G1402">
        <f>IF(Transport!$H$4="Multi-unit Residential",Data!G1403,IF(Transport!$H$4="Education",Data!AO1403,IF(Transport!$H$4="Mixed-use Building",Z1406,Data!X1403)))</f>
        <v>0</v>
      </c>
      <c r="H1402">
        <f>IF(Transport!$H$4="Multi-unit Residential",Data!H1403,IF(Transport!$H$4="Education",Data!AP1403,IF(Transport!$H$4="Mixed-use Building",AA1406,Data!Y1403)))</f>
        <v>0.86</v>
      </c>
      <c r="I1402">
        <f>IF(Transport!$H$4="Multi-unit Residential",Data!I1403,IF(Transport!$H$4="Education",Data!AQ1403,IF(Transport!$H$4="Mixed-use Building",AB1406,Data!Z1403)))</f>
        <v>0.06</v>
      </c>
      <c r="J1402">
        <f>IF(Transport!$H$4="Multi-unit Residential",Data!J1403,IF(Transport!$H$4="Education",Data!AR1403,IF(Transport!$H$4="Mixed-use Building",AC1406,Data!AA1403)))</f>
        <v>0</v>
      </c>
      <c r="K1402">
        <f>IF(Transport!$H$4="Multi-unit Residential",Data!K1403,IF(Transport!$H$4="Education",Data!AS1403,IF(Transport!$H$4="Mixed-use Building",AD1406,Data!AB1403)))</f>
        <v>0</v>
      </c>
      <c r="L1402">
        <f>IF(Transport!$H$4="Multi-unit Residential",Data!L1403,IF(Transport!$H$4="Education",Data!AT1403,IF(Transport!$H$4="Mixed-use Building",AE1406,Data!AC1403)))</f>
        <v>0.05</v>
      </c>
      <c r="M1402">
        <f>IF(Transport!$H$4="Multi-unit Residential",Data!M1403,IF(Transport!$H$4="Education",Data!AU1403,IF(Transport!$H$4="Mixed-use Building",AF1406,Data!AD1403)))</f>
        <v>0.02</v>
      </c>
      <c r="N1402">
        <f>IF(Transport!$H$4="Multi-unit Residential",Data!N1403,IF(Transport!$H$4="Education",Data!AV1403,IF(Transport!$H$4="Mixed-use Building",AG1406,Data!AE1403)))</f>
        <v>4.1887346226366704</v>
      </c>
      <c r="O1402">
        <f>IF(Transport!$H$4="Multi-unit Residential",Data!O1403,IF(Transport!$H$4="Education",Data!AW1403,IF(Transport!$H$4="Mixed-use Building",AH1406,Data!AF1403)))</f>
        <v>175.07626489999899</v>
      </c>
      <c r="P1402">
        <f>IF(Transport!$H$4="Multi-unit Residential",Data!P1403,IF(Transport!$H$4="Education",Data!AX1403,IF(Transport!$H$4="Mixed-use Building",AI1406,Data!AG1403)))</f>
        <v>-41.127111720000002</v>
      </c>
    </row>
    <row r="1403" spans="1:16" x14ac:dyDescent="0.55000000000000004">
      <c r="A1403">
        <f>IF(Transport!$H$4="Multi-unit Residential",Data!A1404,IF(Transport!$H$4="Education",Data!AI1404,IF(Transport!$H$4="Mixed-use Building",T1407,Data!R1404)))</f>
        <v>243100</v>
      </c>
      <c r="B1403" t="str">
        <f>IF(Transport!$H$4="Multi-unit Residential",Data!B1404,IF(Transport!$H$4="Education",Data!AJ1404,IF(Transport!$H$4="Mixed-use Building",U1407,Data!S1404)))</f>
        <v>Belmont Park</v>
      </c>
      <c r="C1403" t="str">
        <f>IF(Transport!$H$4="Multi-unit Residential",Data!C1404,IF(Transport!$H$4="Education",Data!AK1404,IF(Transport!$H$4="Mixed-use Building",V1407,Data!T1404)))</f>
        <v>New Zealand</v>
      </c>
      <c r="D1403" t="str">
        <f>IF(Transport!$H$4="Multi-unit Residential",Data!D1404,IF(Transport!$H$4="Education",Data!AL1404,IF(Transport!$H$4="Mixed-use Building",W1407,Data!U1404)))</f>
        <v>?</v>
      </c>
      <c r="E1403" t="str">
        <f>IF(Transport!$H$4="Multi-unit Residential",Data!E1404,IF(Transport!$H$4="Education",Data!AM1404,IF(Transport!$H$4="Mixed-use Building",X1407,Data!V1404)))</f>
        <v>?</v>
      </c>
      <c r="F1403" t="str">
        <f>IF(Transport!$H$4="Multi-unit Residential",Data!F1404,IF(Transport!$H$4="Education",Data!AN1404,IF(Transport!$H$4="Mixed-use Building",Y1407,Data!W1404)))</f>
        <v>?</v>
      </c>
      <c r="G1403">
        <f>IF(Transport!$H$4="Multi-unit Residential",Data!G1404,IF(Transport!$H$4="Education",Data!AO1404,IF(Transport!$H$4="Mixed-use Building",Z1407,Data!X1404)))</f>
        <v>0</v>
      </c>
      <c r="H1403" t="str">
        <f>IF(Transport!$H$4="Multi-unit Residential",Data!H1404,IF(Transport!$H$4="Education",Data!AP1404,IF(Transport!$H$4="Mixed-use Building",AA1407,Data!Y1404)))</f>
        <v>?</v>
      </c>
      <c r="I1403" t="str">
        <f>IF(Transport!$H$4="Multi-unit Residential",Data!I1404,IF(Transport!$H$4="Education",Data!AQ1404,IF(Transport!$H$4="Mixed-use Building",AB1407,Data!Z1404)))</f>
        <v>?</v>
      </c>
      <c r="J1403">
        <f>IF(Transport!$H$4="Multi-unit Residential",Data!J1404,IF(Transport!$H$4="Education",Data!AR1404,IF(Transport!$H$4="Mixed-use Building",AC1407,Data!AA1404)))</f>
        <v>0</v>
      </c>
      <c r="K1403" t="str">
        <f>IF(Transport!$H$4="Multi-unit Residential",Data!K1404,IF(Transport!$H$4="Education",Data!AS1404,IF(Transport!$H$4="Mixed-use Building",AD1407,Data!AB1404)))</f>
        <v>?</v>
      </c>
      <c r="L1403" t="str">
        <f>IF(Transport!$H$4="Multi-unit Residential",Data!L1404,IF(Transport!$H$4="Education",Data!AT1404,IF(Transport!$H$4="Mixed-use Building",AE1407,Data!AC1404)))</f>
        <v>?</v>
      </c>
      <c r="M1403">
        <f>IF(Transport!$H$4="Multi-unit Residential",Data!M1404,IF(Transport!$H$4="Education",Data!AU1404,IF(Transport!$H$4="Mixed-use Building",AF1407,Data!AD1404)))</f>
        <v>0.02</v>
      </c>
      <c r="N1403" t="str">
        <f>IF(Transport!$H$4="Multi-unit Residential",Data!N1404,IF(Transport!$H$4="Education",Data!AV1404,IF(Transport!$H$4="Mixed-use Building",AG1407,Data!AE1404)))</f>
        <v>?</v>
      </c>
      <c r="O1403">
        <f>IF(Transport!$H$4="Multi-unit Residential",Data!O1404,IF(Transport!$H$4="Education",Data!AW1404,IF(Transport!$H$4="Mixed-use Building",AH1407,Data!AF1404)))</f>
        <v>174.91554299999899</v>
      </c>
      <c r="P1403">
        <f>IF(Transport!$H$4="Multi-unit Residential",Data!P1404,IF(Transport!$H$4="Education",Data!AX1404,IF(Transport!$H$4="Mixed-use Building",AI1407,Data!AG1404)))</f>
        <v>-41.169314499999999</v>
      </c>
    </row>
    <row r="1404" spans="1:16" x14ac:dyDescent="0.55000000000000004">
      <c r="A1404">
        <f>IF(Transport!$H$4="Multi-unit Residential",Data!A1405,IF(Transport!$H$4="Education",Data!AI1405,IF(Transport!$H$4="Mixed-use Building",T1408,Data!R1405)))</f>
        <v>243200</v>
      </c>
      <c r="B1404" t="str">
        <f>IF(Transport!$H$4="Multi-unit Residential",Data!B1405,IF(Transport!$H$4="Education",Data!AJ1405,IF(Transport!$H$4="Mixed-use Building",U1408,Data!S1405)))</f>
        <v>Maungaraki</v>
      </c>
      <c r="C1404" t="str">
        <f>IF(Transport!$H$4="Multi-unit Residential",Data!C1405,IF(Transport!$H$4="Education",Data!AK1405,IF(Transport!$H$4="Mixed-use Building",V1408,Data!T1405)))</f>
        <v>New Zealand</v>
      </c>
      <c r="D1404">
        <f>IF(Transport!$H$4="Multi-unit Residential",Data!D1405,IF(Transport!$H$4="Education",Data!AL1405,IF(Transport!$H$4="Mixed-use Building",W1408,Data!U1405)))</f>
        <v>0</v>
      </c>
      <c r="E1404">
        <f>IF(Transport!$H$4="Multi-unit Residential",Data!E1405,IF(Transport!$H$4="Education",Data!AM1405,IF(Transport!$H$4="Mixed-use Building",X1408,Data!V1405)))</f>
        <v>0</v>
      </c>
      <c r="F1404">
        <f>IF(Transport!$H$4="Multi-unit Residential",Data!F1405,IF(Transport!$H$4="Education",Data!AN1405,IF(Transport!$H$4="Mixed-use Building",Y1408,Data!W1405)))</f>
        <v>0</v>
      </c>
      <c r="G1404">
        <f>IF(Transport!$H$4="Multi-unit Residential",Data!G1405,IF(Transport!$H$4="Education",Data!AO1405,IF(Transport!$H$4="Mixed-use Building",Z1408,Data!X1405)))</f>
        <v>0</v>
      </c>
      <c r="H1404">
        <f>IF(Transport!$H$4="Multi-unit Residential",Data!H1405,IF(Transport!$H$4="Education",Data!AP1405,IF(Transport!$H$4="Mixed-use Building",AA1408,Data!Y1405)))</f>
        <v>0.77</v>
      </c>
      <c r="I1404">
        <f>IF(Transport!$H$4="Multi-unit Residential",Data!I1405,IF(Transport!$H$4="Education",Data!AQ1405,IF(Transport!$H$4="Mixed-use Building",AB1408,Data!Z1405)))</f>
        <v>0</v>
      </c>
      <c r="J1404">
        <f>IF(Transport!$H$4="Multi-unit Residential",Data!J1405,IF(Transport!$H$4="Education",Data!AR1405,IF(Transport!$H$4="Mixed-use Building",AC1408,Data!AA1405)))</f>
        <v>0</v>
      </c>
      <c r="K1404">
        <f>IF(Transport!$H$4="Multi-unit Residential",Data!K1405,IF(Transport!$H$4="Education",Data!AS1405,IF(Transport!$H$4="Mixed-use Building",AD1408,Data!AB1405)))</f>
        <v>0</v>
      </c>
      <c r="L1404">
        <f>IF(Transport!$H$4="Multi-unit Residential",Data!L1405,IF(Transport!$H$4="Education",Data!AT1405,IF(Transport!$H$4="Mixed-use Building",AE1408,Data!AC1405)))</f>
        <v>0.23</v>
      </c>
      <c r="M1404">
        <f>IF(Transport!$H$4="Multi-unit Residential",Data!M1405,IF(Transport!$H$4="Education",Data!AU1405,IF(Transport!$H$4="Mixed-use Building",AF1408,Data!AD1405)))</f>
        <v>0.02</v>
      </c>
      <c r="N1404" t="str">
        <f>IF(Transport!$H$4="Multi-unit Residential",Data!N1405,IF(Transport!$H$4="Education",Data!AV1405,IF(Transport!$H$4="Mixed-use Building",AG1408,Data!AE1405)))</f>
        <v>?</v>
      </c>
      <c r="O1404">
        <f>IF(Transport!$H$4="Multi-unit Residential",Data!O1405,IF(Transport!$H$4="Education",Data!AW1405,IF(Transport!$H$4="Mixed-use Building",AH1408,Data!AF1405)))</f>
        <v>174.87990310000001</v>
      </c>
      <c r="P1404">
        <f>IF(Transport!$H$4="Multi-unit Residential",Data!P1405,IF(Transport!$H$4="Education",Data!AX1405,IF(Transport!$H$4="Mixed-use Building",AI1408,Data!AG1405)))</f>
        <v>-41.208409779999997</v>
      </c>
    </row>
    <row r="1405" spans="1:16" x14ac:dyDescent="0.55000000000000004">
      <c r="A1405">
        <f>IF(Transport!$H$4="Multi-unit Residential",Data!A1406,IF(Transport!$H$4="Education",Data!AI1406,IF(Transport!$H$4="Mixed-use Building",T1409,Data!R1406)))</f>
        <v>243300</v>
      </c>
      <c r="B1405" t="str">
        <f>IF(Transport!$H$4="Multi-unit Residential",Data!B1406,IF(Transport!$H$4="Education",Data!AJ1406,IF(Transport!$H$4="Mixed-use Building",U1409,Data!S1406)))</f>
        <v>Korokoro</v>
      </c>
      <c r="C1405" t="str">
        <f>IF(Transport!$H$4="Multi-unit Residential",Data!C1406,IF(Transport!$H$4="Education",Data!AK1406,IF(Transport!$H$4="Mixed-use Building",V1409,Data!T1406)))</f>
        <v>New Zealand</v>
      </c>
      <c r="D1405">
        <f>IF(Transport!$H$4="Multi-unit Residential",Data!D1406,IF(Transport!$H$4="Education",Data!AL1406,IF(Transport!$H$4="Mixed-use Building",W1409,Data!U1406)))</f>
        <v>0</v>
      </c>
      <c r="E1405">
        <f>IF(Transport!$H$4="Multi-unit Residential",Data!E1406,IF(Transport!$H$4="Education",Data!AM1406,IF(Transport!$H$4="Mixed-use Building",X1409,Data!V1406)))</f>
        <v>0</v>
      </c>
      <c r="F1405">
        <f>IF(Transport!$H$4="Multi-unit Residential",Data!F1406,IF(Transport!$H$4="Education",Data!AN1406,IF(Transport!$H$4="Mixed-use Building",Y1409,Data!W1406)))</f>
        <v>0</v>
      </c>
      <c r="G1405">
        <f>IF(Transport!$H$4="Multi-unit Residential",Data!G1406,IF(Transport!$H$4="Education",Data!AO1406,IF(Transport!$H$4="Mixed-use Building",Z1409,Data!X1406)))</f>
        <v>0</v>
      </c>
      <c r="H1405">
        <f>IF(Transport!$H$4="Multi-unit Residential",Data!H1406,IF(Transport!$H$4="Education",Data!AP1406,IF(Transport!$H$4="Mixed-use Building",AA1409,Data!Y1406)))</f>
        <v>1</v>
      </c>
      <c r="I1405">
        <f>IF(Transport!$H$4="Multi-unit Residential",Data!I1406,IF(Transport!$H$4="Education",Data!AQ1406,IF(Transport!$H$4="Mixed-use Building",AB1409,Data!Z1406)))</f>
        <v>0</v>
      </c>
      <c r="J1405">
        <f>IF(Transport!$H$4="Multi-unit Residential",Data!J1406,IF(Transport!$H$4="Education",Data!AR1406,IF(Transport!$H$4="Mixed-use Building",AC1409,Data!AA1406)))</f>
        <v>0</v>
      </c>
      <c r="K1405">
        <f>IF(Transport!$H$4="Multi-unit Residential",Data!K1406,IF(Transport!$H$4="Education",Data!AS1406,IF(Transport!$H$4="Mixed-use Building",AD1409,Data!AB1406)))</f>
        <v>0</v>
      </c>
      <c r="L1405">
        <f>IF(Transport!$H$4="Multi-unit Residential",Data!L1406,IF(Transport!$H$4="Education",Data!AT1406,IF(Transport!$H$4="Mixed-use Building",AE1409,Data!AC1406)))</f>
        <v>0</v>
      </c>
      <c r="M1405">
        <f>IF(Transport!$H$4="Multi-unit Residential",Data!M1406,IF(Transport!$H$4="Education",Data!AU1406,IF(Transport!$H$4="Mixed-use Building",AF1409,Data!AD1406)))</f>
        <v>0.02</v>
      </c>
      <c r="N1405" t="str">
        <f>IF(Transport!$H$4="Multi-unit Residential",Data!N1406,IF(Transport!$H$4="Education",Data!AV1406,IF(Transport!$H$4="Mixed-use Building",AG1409,Data!AE1406)))</f>
        <v>?</v>
      </c>
      <c r="O1405">
        <f>IF(Transport!$H$4="Multi-unit Residential",Data!O1406,IF(Transport!$H$4="Education",Data!AW1406,IF(Transport!$H$4="Mixed-use Building",AH1409,Data!AF1406)))</f>
        <v>174.86781399999899</v>
      </c>
      <c r="P1405">
        <f>IF(Transport!$H$4="Multi-unit Residential",Data!P1406,IF(Transport!$H$4="Education",Data!AX1406,IF(Transport!$H$4="Mixed-use Building",AI1409,Data!AG1406)))</f>
        <v>-41.215627509999997</v>
      </c>
    </row>
    <row r="1406" spans="1:16" x14ac:dyDescent="0.55000000000000004">
      <c r="A1406">
        <f>IF(Transport!$H$4="Multi-unit Residential",Data!A1407,IF(Transport!$H$4="Education",Data!AI1407,IF(Transport!$H$4="Mixed-use Building",T1410,Data!R1407)))</f>
        <v>243400</v>
      </c>
      <c r="B1406" t="str">
        <f>IF(Transport!$H$4="Multi-unit Residential",Data!B1407,IF(Transport!$H$4="Education",Data!AJ1407,IF(Transport!$H$4="Mixed-use Building",U1410,Data!S1407)))</f>
        <v>Kelson</v>
      </c>
      <c r="C1406" t="str">
        <f>IF(Transport!$H$4="Multi-unit Residential",Data!C1407,IF(Transport!$H$4="Education",Data!AK1407,IF(Transport!$H$4="Mixed-use Building",V1410,Data!T1407)))</f>
        <v>New Zealand</v>
      </c>
      <c r="D1406">
        <f>IF(Transport!$H$4="Multi-unit Residential",Data!D1407,IF(Transport!$H$4="Education",Data!AL1407,IF(Transport!$H$4="Mixed-use Building",W1410,Data!U1407)))</f>
        <v>0</v>
      </c>
      <c r="E1406">
        <f>IF(Transport!$H$4="Multi-unit Residential",Data!E1407,IF(Transport!$H$4="Education",Data!AM1407,IF(Transport!$H$4="Mixed-use Building",X1410,Data!V1407)))</f>
        <v>0</v>
      </c>
      <c r="F1406">
        <f>IF(Transport!$H$4="Multi-unit Residential",Data!F1407,IF(Transport!$H$4="Education",Data!AN1407,IF(Transport!$H$4="Mixed-use Building",Y1410,Data!W1407)))</f>
        <v>0</v>
      </c>
      <c r="G1406">
        <f>IF(Transport!$H$4="Multi-unit Residential",Data!G1407,IF(Transport!$H$4="Education",Data!AO1407,IF(Transport!$H$4="Mixed-use Building",Z1410,Data!X1407)))</f>
        <v>0</v>
      </c>
      <c r="H1406">
        <f>IF(Transport!$H$4="Multi-unit Residential",Data!H1407,IF(Transport!$H$4="Education",Data!AP1407,IF(Transport!$H$4="Mixed-use Building",AA1410,Data!Y1407)))</f>
        <v>0.86</v>
      </c>
      <c r="I1406">
        <f>IF(Transport!$H$4="Multi-unit Residential",Data!I1407,IF(Transport!$H$4="Education",Data!AQ1407,IF(Transport!$H$4="Mixed-use Building",AB1410,Data!Z1407)))</f>
        <v>0</v>
      </c>
      <c r="J1406">
        <f>IF(Transport!$H$4="Multi-unit Residential",Data!J1407,IF(Transport!$H$4="Education",Data!AR1407,IF(Transport!$H$4="Mixed-use Building",AC1410,Data!AA1407)))</f>
        <v>0</v>
      </c>
      <c r="K1406">
        <f>IF(Transport!$H$4="Multi-unit Residential",Data!K1407,IF(Transport!$H$4="Education",Data!AS1407,IF(Transport!$H$4="Mixed-use Building",AD1410,Data!AB1407)))</f>
        <v>0</v>
      </c>
      <c r="L1406">
        <f>IF(Transport!$H$4="Multi-unit Residential",Data!L1407,IF(Transport!$H$4="Education",Data!AT1407,IF(Transport!$H$4="Mixed-use Building",AE1410,Data!AC1407)))</f>
        <v>0.14000000000000001</v>
      </c>
      <c r="M1406">
        <f>IF(Transport!$H$4="Multi-unit Residential",Data!M1407,IF(Transport!$H$4="Education",Data!AU1407,IF(Transport!$H$4="Mixed-use Building",AF1410,Data!AD1407)))</f>
        <v>0.02</v>
      </c>
      <c r="N1406">
        <f>IF(Transport!$H$4="Multi-unit Residential",Data!N1407,IF(Transport!$H$4="Education",Data!AV1407,IF(Transport!$H$4="Mixed-use Building",AG1410,Data!AE1407)))</f>
        <v>0.89292830896987097</v>
      </c>
      <c r="O1406">
        <f>IF(Transport!$H$4="Multi-unit Residential",Data!O1407,IF(Transport!$H$4="Education",Data!AW1407,IF(Transport!$H$4="Mixed-use Building",AH1410,Data!AF1407)))</f>
        <v>174.94294239999999</v>
      </c>
      <c r="P1406">
        <f>IF(Transport!$H$4="Multi-unit Residential",Data!P1407,IF(Transport!$H$4="Education",Data!AX1407,IF(Transport!$H$4="Mixed-use Building",AI1410,Data!AG1407)))</f>
        <v>-41.172711839999998</v>
      </c>
    </row>
    <row r="1407" spans="1:16" x14ac:dyDescent="0.55000000000000004">
      <c r="A1407">
        <f>IF(Transport!$H$4="Multi-unit Residential",Data!A1408,IF(Transport!$H$4="Education",Data!AI1408,IF(Transport!$H$4="Mixed-use Building",T1411,Data!R1408)))</f>
        <v>243500</v>
      </c>
      <c r="B1407" t="str">
        <f>IF(Transport!$H$4="Multi-unit Residential",Data!B1408,IF(Transport!$H$4="Education",Data!AJ1408,IF(Transport!$H$4="Mixed-use Building",U1411,Data!S1408)))</f>
        <v>Normandale</v>
      </c>
      <c r="C1407" t="str">
        <f>IF(Transport!$H$4="Multi-unit Residential",Data!C1408,IF(Transport!$H$4="Education",Data!AK1408,IF(Transport!$H$4="Mixed-use Building",V1411,Data!T1408)))</f>
        <v>New Zealand</v>
      </c>
      <c r="D1407">
        <f>IF(Transport!$H$4="Multi-unit Residential",Data!D1408,IF(Transport!$H$4="Education",Data!AL1408,IF(Transport!$H$4="Mixed-use Building",W1411,Data!U1408)))</f>
        <v>0</v>
      </c>
      <c r="E1407">
        <f>IF(Transport!$H$4="Multi-unit Residential",Data!E1408,IF(Transport!$H$4="Education",Data!AM1408,IF(Transport!$H$4="Mixed-use Building",X1411,Data!V1408)))</f>
        <v>0</v>
      </c>
      <c r="F1407">
        <f>IF(Transport!$H$4="Multi-unit Residential",Data!F1408,IF(Transport!$H$4="Education",Data!AN1408,IF(Transport!$H$4="Mixed-use Building",Y1411,Data!W1408)))</f>
        <v>0</v>
      </c>
      <c r="G1407">
        <f>IF(Transport!$H$4="Multi-unit Residential",Data!G1408,IF(Transport!$H$4="Education",Data!AO1408,IF(Transport!$H$4="Mixed-use Building",Z1411,Data!X1408)))</f>
        <v>0</v>
      </c>
      <c r="H1407">
        <f>IF(Transport!$H$4="Multi-unit Residential",Data!H1408,IF(Transport!$H$4="Education",Data!AP1408,IF(Transport!$H$4="Mixed-use Building",AA1411,Data!Y1408)))</f>
        <v>1</v>
      </c>
      <c r="I1407">
        <f>IF(Transport!$H$4="Multi-unit Residential",Data!I1408,IF(Transport!$H$4="Education",Data!AQ1408,IF(Transport!$H$4="Mixed-use Building",AB1411,Data!Z1408)))</f>
        <v>0</v>
      </c>
      <c r="J1407">
        <f>IF(Transport!$H$4="Multi-unit Residential",Data!J1408,IF(Transport!$H$4="Education",Data!AR1408,IF(Transport!$H$4="Mixed-use Building",AC1411,Data!AA1408)))</f>
        <v>0</v>
      </c>
      <c r="K1407">
        <f>IF(Transport!$H$4="Multi-unit Residential",Data!K1408,IF(Transport!$H$4="Education",Data!AS1408,IF(Transport!$H$4="Mixed-use Building",AD1411,Data!AB1408)))</f>
        <v>0</v>
      </c>
      <c r="L1407">
        <f>IF(Transport!$H$4="Multi-unit Residential",Data!L1408,IF(Transport!$H$4="Education",Data!AT1408,IF(Transport!$H$4="Mixed-use Building",AE1411,Data!AC1408)))</f>
        <v>0</v>
      </c>
      <c r="M1407">
        <f>IF(Transport!$H$4="Multi-unit Residential",Data!M1408,IF(Transport!$H$4="Education",Data!AU1408,IF(Transport!$H$4="Mixed-use Building",AF1411,Data!AD1408)))</f>
        <v>0.02</v>
      </c>
      <c r="N1407" t="str">
        <f>IF(Transport!$H$4="Multi-unit Residential",Data!N1408,IF(Transport!$H$4="Education",Data!AV1408,IF(Transport!$H$4="Mixed-use Building",AG1411,Data!AE1408)))</f>
        <v>?</v>
      </c>
      <c r="O1407">
        <f>IF(Transport!$H$4="Multi-unit Residential",Data!O1408,IF(Transport!$H$4="Education",Data!AW1408,IF(Transport!$H$4="Mixed-use Building",AH1411,Data!AF1408)))</f>
        <v>174.89320849999999</v>
      </c>
      <c r="P1407">
        <f>IF(Transport!$H$4="Multi-unit Residential",Data!P1408,IF(Transport!$H$4="Education",Data!AX1408,IF(Transport!$H$4="Mixed-use Building",AI1411,Data!AG1408)))</f>
        <v>-41.203450089999997</v>
      </c>
    </row>
    <row r="1408" spans="1:16" x14ac:dyDescent="0.55000000000000004">
      <c r="A1408">
        <f>IF(Transport!$H$4="Multi-unit Residential",Data!A1409,IF(Transport!$H$4="Education",Data!AI1409,IF(Transport!$H$4="Mixed-use Building",T1412,Data!R1409)))</f>
        <v>243600</v>
      </c>
      <c r="B1408" t="str">
        <f>IF(Transport!$H$4="Multi-unit Residential",Data!B1409,IF(Transport!$H$4="Education",Data!AJ1409,IF(Transport!$H$4="Mixed-use Building",U1412,Data!S1409)))</f>
        <v>Belmont (Lower Hutt City)</v>
      </c>
      <c r="C1408" t="str">
        <f>IF(Transport!$H$4="Multi-unit Residential",Data!C1409,IF(Transport!$H$4="Education",Data!AK1409,IF(Transport!$H$4="Mixed-use Building",V1412,Data!T1409)))</f>
        <v>New Zealand</v>
      </c>
      <c r="D1408">
        <f>IF(Transport!$H$4="Multi-unit Residential",Data!D1409,IF(Transport!$H$4="Education",Data!AL1409,IF(Transport!$H$4="Mixed-use Building",W1412,Data!U1409)))</f>
        <v>0</v>
      </c>
      <c r="E1408">
        <f>IF(Transport!$H$4="Multi-unit Residential",Data!E1409,IF(Transport!$H$4="Education",Data!AM1409,IF(Transport!$H$4="Mixed-use Building",X1412,Data!V1409)))</f>
        <v>0</v>
      </c>
      <c r="F1408">
        <f>IF(Transport!$H$4="Multi-unit Residential",Data!F1409,IF(Transport!$H$4="Education",Data!AN1409,IF(Transport!$H$4="Mixed-use Building",Y1412,Data!W1409)))</f>
        <v>0</v>
      </c>
      <c r="G1408">
        <f>IF(Transport!$H$4="Multi-unit Residential",Data!G1409,IF(Transport!$H$4="Education",Data!AO1409,IF(Transport!$H$4="Mixed-use Building",Z1412,Data!X1409)))</f>
        <v>0</v>
      </c>
      <c r="H1408">
        <f>IF(Transport!$H$4="Multi-unit Residential",Data!H1409,IF(Transport!$H$4="Education",Data!AP1409,IF(Transport!$H$4="Mixed-use Building",AA1412,Data!Y1409)))</f>
        <v>1</v>
      </c>
      <c r="I1408">
        <f>IF(Transport!$H$4="Multi-unit Residential",Data!I1409,IF(Transport!$H$4="Education",Data!AQ1409,IF(Transport!$H$4="Mixed-use Building",AB1412,Data!Z1409)))</f>
        <v>0</v>
      </c>
      <c r="J1408">
        <f>IF(Transport!$H$4="Multi-unit Residential",Data!J1409,IF(Transport!$H$4="Education",Data!AR1409,IF(Transport!$H$4="Mixed-use Building",AC1412,Data!AA1409)))</f>
        <v>0</v>
      </c>
      <c r="K1408">
        <f>IF(Transport!$H$4="Multi-unit Residential",Data!K1409,IF(Transport!$H$4="Education",Data!AS1409,IF(Transport!$H$4="Mixed-use Building",AD1412,Data!AB1409)))</f>
        <v>0</v>
      </c>
      <c r="L1408">
        <f>IF(Transport!$H$4="Multi-unit Residential",Data!L1409,IF(Transport!$H$4="Education",Data!AT1409,IF(Transport!$H$4="Mixed-use Building",AE1412,Data!AC1409)))</f>
        <v>0</v>
      </c>
      <c r="M1408">
        <f>IF(Transport!$H$4="Multi-unit Residential",Data!M1409,IF(Transport!$H$4="Education",Data!AU1409,IF(Transport!$H$4="Mixed-use Building",AF1412,Data!AD1409)))</f>
        <v>0.02</v>
      </c>
      <c r="N1408" t="str">
        <f>IF(Transport!$H$4="Multi-unit Residential",Data!N1409,IF(Transport!$H$4="Education",Data!AV1409,IF(Transport!$H$4="Mixed-use Building",AG1412,Data!AE1409)))</f>
        <v>?</v>
      </c>
      <c r="O1408">
        <f>IF(Transport!$H$4="Multi-unit Residential",Data!O1409,IF(Transport!$H$4="Education",Data!AW1409,IF(Transport!$H$4="Mixed-use Building",AH1412,Data!AF1409)))</f>
        <v>174.92123899999899</v>
      </c>
      <c r="P1408">
        <f>IF(Transport!$H$4="Multi-unit Residential",Data!P1409,IF(Transport!$H$4="Education",Data!AX1409,IF(Transport!$H$4="Mixed-use Building",AI1412,Data!AG1409)))</f>
        <v>-41.190068599999996</v>
      </c>
    </row>
    <row r="1409" spans="1:16" x14ac:dyDescent="0.55000000000000004">
      <c r="A1409">
        <f>IF(Transport!$H$4="Multi-unit Residential",Data!A1410,IF(Transport!$H$4="Education",Data!AI1410,IF(Transport!$H$4="Mixed-use Building",T1413,Data!R1410)))</f>
        <v>243700</v>
      </c>
      <c r="B1409" t="str">
        <f>IF(Transport!$H$4="Multi-unit Residential",Data!B1410,IF(Transport!$H$4="Education",Data!AJ1410,IF(Transport!$H$4="Mixed-use Building",U1413,Data!S1410)))</f>
        <v>Petone Central</v>
      </c>
      <c r="C1409" t="str">
        <f>IF(Transport!$H$4="Multi-unit Residential",Data!C1410,IF(Transport!$H$4="Education",Data!AK1410,IF(Transport!$H$4="Mixed-use Building",V1413,Data!T1410)))</f>
        <v>New Zealand</v>
      </c>
      <c r="D1409">
        <f>IF(Transport!$H$4="Multi-unit Residential",Data!D1410,IF(Transport!$H$4="Education",Data!AL1410,IF(Transport!$H$4="Mixed-use Building",W1413,Data!U1410)))</f>
        <v>0.01</v>
      </c>
      <c r="E1409">
        <f>IF(Transport!$H$4="Multi-unit Residential",Data!E1410,IF(Transport!$H$4="Education",Data!AM1410,IF(Transport!$H$4="Mixed-use Building",X1413,Data!V1410)))</f>
        <v>0.04</v>
      </c>
      <c r="F1409">
        <f>IF(Transport!$H$4="Multi-unit Residential",Data!F1410,IF(Transport!$H$4="Education",Data!AN1410,IF(Transport!$H$4="Mixed-use Building",Y1413,Data!W1410)))</f>
        <v>0</v>
      </c>
      <c r="G1409">
        <f>IF(Transport!$H$4="Multi-unit Residential",Data!G1410,IF(Transport!$H$4="Education",Data!AO1410,IF(Transport!$H$4="Mixed-use Building",Z1413,Data!X1410)))</f>
        <v>0</v>
      </c>
      <c r="H1409">
        <f>IF(Transport!$H$4="Multi-unit Residential",Data!H1410,IF(Transport!$H$4="Education",Data!AP1410,IF(Transport!$H$4="Mixed-use Building",AA1413,Data!Y1410)))</f>
        <v>0.89</v>
      </c>
      <c r="I1409">
        <f>IF(Transport!$H$4="Multi-unit Residential",Data!I1410,IF(Transport!$H$4="Education",Data!AQ1410,IF(Transport!$H$4="Mixed-use Building",AB1413,Data!Z1410)))</f>
        <v>0.02</v>
      </c>
      <c r="J1409">
        <f>IF(Transport!$H$4="Multi-unit Residential",Data!J1410,IF(Transport!$H$4="Education",Data!AR1410,IF(Transport!$H$4="Mixed-use Building",AC1413,Data!AA1410)))</f>
        <v>0</v>
      </c>
      <c r="K1409">
        <f>IF(Transport!$H$4="Multi-unit Residential",Data!K1410,IF(Transport!$H$4="Education",Data!AS1410,IF(Transport!$H$4="Mixed-use Building",AD1413,Data!AB1410)))</f>
        <v>0</v>
      </c>
      <c r="L1409">
        <f>IF(Transport!$H$4="Multi-unit Residential",Data!L1410,IF(Transport!$H$4="Education",Data!AT1410,IF(Transport!$H$4="Mixed-use Building",AE1413,Data!AC1410)))</f>
        <v>0.04</v>
      </c>
      <c r="M1409">
        <f>IF(Transport!$H$4="Multi-unit Residential",Data!M1410,IF(Transport!$H$4="Education",Data!AU1410,IF(Transport!$H$4="Mixed-use Building",AF1413,Data!AD1410)))</f>
        <v>0.02</v>
      </c>
      <c r="N1409">
        <f>IF(Transport!$H$4="Multi-unit Residential",Data!N1410,IF(Transport!$H$4="Education",Data!AV1410,IF(Transport!$H$4="Mixed-use Building",AG1413,Data!AE1410)))</f>
        <v>8.2689833739254599</v>
      </c>
      <c r="O1409">
        <f>IF(Transport!$H$4="Multi-unit Residential",Data!O1410,IF(Transport!$H$4="Education",Data!AW1410,IF(Transport!$H$4="Mixed-use Building",AH1413,Data!AF1410)))</f>
        <v>174.87178059999999</v>
      </c>
      <c r="P1409">
        <f>IF(Transport!$H$4="Multi-unit Residential",Data!P1410,IF(Transport!$H$4="Education",Data!AX1410,IF(Transport!$H$4="Mixed-use Building",AI1413,Data!AG1410)))</f>
        <v>-41.222719169999998</v>
      </c>
    </row>
    <row r="1410" spans="1:16" x14ac:dyDescent="0.55000000000000004">
      <c r="A1410">
        <f>IF(Transport!$H$4="Multi-unit Residential",Data!A1411,IF(Transport!$H$4="Education",Data!AI1411,IF(Transport!$H$4="Mixed-use Building",T1414,Data!R1411)))</f>
        <v>243800</v>
      </c>
      <c r="B1410" t="str">
        <f>IF(Transport!$H$4="Multi-unit Residential",Data!B1411,IF(Transport!$H$4="Education",Data!AJ1411,IF(Transport!$H$4="Mixed-use Building",U1414,Data!S1411)))</f>
        <v>Tirohanga</v>
      </c>
      <c r="C1410" t="str">
        <f>IF(Transport!$H$4="Multi-unit Residential",Data!C1411,IF(Transport!$H$4="Education",Data!AK1411,IF(Transport!$H$4="Mixed-use Building",V1414,Data!T1411)))</f>
        <v>New Zealand</v>
      </c>
      <c r="D1410">
        <f>IF(Transport!$H$4="Multi-unit Residential",Data!D1411,IF(Transport!$H$4="Education",Data!AL1411,IF(Transport!$H$4="Mixed-use Building",W1414,Data!U1411)))</f>
        <v>0</v>
      </c>
      <c r="E1410">
        <f>IF(Transport!$H$4="Multi-unit Residential",Data!E1411,IF(Transport!$H$4="Education",Data!AM1411,IF(Transport!$H$4="Mixed-use Building",X1414,Data!V1411)))</f>
        <v>0</v>
      </c>
      <c r="F1410">
        <f>IF(Transport!$H$4="Multi-unit Residential",Data!F1411,IF(Transport!$H$4="Education",Data!AN1411,IF(Transport!$H$4="Mixed-use Building",Y1414,Data!W1411)))</f>
        <v>0</v>
      </c>
      <c r="G1410">
        <f>IF(Transport!$H$4="Multi-unit Residential",Data!G1411,IF(Transport!$H$4="Education",Data!AO1411,IF(Transport!$H$4="Mixed-use Building",Z1414,Data!X1411)))</f>
        <v>0</v>
      </c>
      <c r="H1410">
        <f>IF(Transport!$H$4="Multi-unit Residential",Data!H1411,IF(Transport!$H$4="Education",Data!AP1411,IF(Transport!$H$4="Mixed-use Building",AA1414,Data!Y1411)))</f>
        <v>0.67</v>
      </c>
      <c r="I1410">
        <f>IF(Transport!$H$4="Multi-unit Residential",Data!I1411,IF(Transport!$H$4="Education",Data!AQ1411,IF(Transport!$H$4="Mixed-use Building",AB1414,Data!Z1411)))</f>
        <v>0</v>
      </c>
      <c r="J1410">
        <f>IF(Transport!$H$4="Multi-unit Residential",Data!J1411,IF(Transport!$H$4="Education",Data!AR1411,IF(Transport!$H$4="Mixed-use Building",AC1414,Data!AA1411)))</f>
        <v>0</v>
      </c>
      <c r="K1410">
        <f>IF(Transport!$H$4="Multi-unit Residential",Data!K1411,IF(Transport!$H$4="Education",Data!AS1411,IF(Transport!$H$4="Mixed-use Building",AD1414,Data!AB1411)))</f>
        <v>0</v>
      </c>
      <c r="L1410">
        <f>IF(Transport!$H$4="Multi-unit Residential",Data!L1411,IF(Transport!$H$4="Education",Data!AT1411,IF(Transport!$H$4="Mixed-use Building",AE1414,Data!AC1411)))</f>
        <v>0.33</v>
      </c>
      <c r="M1410">
        <f>IF(Transport!$H$4="Multi-unit Residential",Data!M1411,IF(Transport!$H$4="Education",Data!AU1411,IF(Transport!$H$4="Mixed-use Building",AF1414,Data!AD1411)))</f>
        <v>0.02</v>
      </c>
      <c r="N1410">
        <f>IF(Transport!$H$4="Multi-unit Residential",Data!N1411,IF(Transport!$H$4="Education",Data!AV1411,IF(Transport!$H$4="Mixed-use Building",AG1414,Data!AE1411)))</f>
        <v>0.52579484118470698</v>
      </c>
      <c r="O1410">
        <f>IF(Transport!$H$4="Multi-unit Residential",Data!O1411,IF(Transport!$H$4="Education",Data!AW1411,IF(Transport!$H$4="Mixed-use Building",AH1414,Data!AF1411)))</f>
        <v>174.9058497</v>
      </c>
      <c r="P1410">
        <f>IF(Transport!$H$4="Multi-unit Residential",Data!P1411,IF(Transport!$H$4="Education",Data!AX1411,IF(Transport!$H$4="Mixed-use Building",AI1414,Data!AG1411)))</f>
        <v>-41.198254509999998</v>
      </c>
    </row>
    <row r="1411" spans="1:16" x14ac:dyDescent="0.55000000000000004">
      <c r="A1411">
        <f>IF(Transport!$H$4="Multi-unit Residential",Data!A1412,IF(Transport!$H$4="Education",Data!AI1412,IF(Transport!$H$4="Mixed-use Building",T1415,Data!R1412)))</f>
        <v>243900</v>
      </c>
      <c r="B1411" t="str">
        <f>IF(Transport!$H$4="Multi-unit Residential",Data!B1412,IF(Transport!$H$4="Education",Data!AJ1412,IF(Transport!$H$4="Mixed-use Building",U1415,Data!S1412)))</f>
        <v>Manor Park</v>
      </c>
      <c r="C1411" t="str">
        <f>IF(Transport!$H$4="Multi-unit Residential",Data!C1412,IF(Transport!$H$4="Education",Data!AK1412,IF(Transport!$H$4="Mixed-use Building",V1415,Data!T1412)))</f>
        <v>New Zealand</v>
      </c>
      <c r="D1411">
        <f>IF(Transport!$H$4="Multi-unit Residential",Data!D1412,IF(Transport!$H$4="Education",Data!AL1412,IF(Transport!$H$4="Mixed-use Building",W1415,Data!U1412)))</f>
        <v>0</v>
      </c>
      <c r="E1411">
        <f>IF(Transport!$H$4="Multi-unit Residential",Data!E1412,IF(Transport!$H$4="Education",Data!AM1412,IF(Transport!$H$4="Mixed-use Building",X1415,Data!V1412)))</f>
        <v>0</v>
      </c>
      <c r="F1411">
        <f>IF(Transport!$H$4="Multi-unit Residential",Data!F1412,IF(Transport!$H$4="Education",Data!AN1412,IF(Transport!$H$4="Mixed-use Building",Y1415,Data!W1412)))</f>
        <v>0</v>
      </c>
      <c r="G1411">
        <f>IF(Transport!$H$4="Multi-unit Residential",Data!G1412,IF(Transport!$H$4="Education",Data!AO1412,IF(Transport!$H$4="Mixed-use Building",Z1415,Data!X1412)))</f>
        <v>0</v>
      </c>
      <c r="H1411">
        <f>IF(Transport!$H$4="Multi-unit Residential",Data!H1412,IF(Transport!$H$4="Education",Data!AP1412,IF(Transport!$H$4="Mixed-use Building",AA1415,Data!Y1412)))</f>
        <v>1</v>
      </c>
      <c r="I1411">
        <f>IF(Transport!$H$4="Multi-unit Residential",Data!I1412,IF(Transport!$H$4="Education",Data!AQ1412,IF(Transport!$H$4="Mixed-use Building",AB1415,Data!Z1412)))</f>
        <v>0</v>
      </c>
      <c r="J1411">
        <f>IF(Transport!$H$4="Multi-unit Residential",Data!J1412,IF(Transport!$H$4="Education",Data!AR1412,IF(Transport!$H$4="Mixed-use Building",AC1415,Data!AA1412)))</f>
        <v>0</v>
      </c>
      <c r="K1411">
        <f>IF(Transport!$H$4="Multi-unit Residential",Data!K1412,IF(Transport!$H$4="Education",Data!AS1412,IF(Transport!$H$4="Mixed-use Building",AD1415,Data!AB1412)))</f>
        <v>0</v>
      </c>
      <c r="L1411">
        <f>IF(Transport!$H$4="Multi-unit Residential",Data!L1412,IF(Transport!$H$4="Education",Data!AT1412,IF(Transport!$H$4="Mixed-use Building",AE1415,Data!AC1412)))</f>
        <v>0</v>
      </c>
      <c r="M1411">
        <f>IF(Transport!$H$4="Multi-unit Residential",Data!M1412,IF(Transport!$H$4="Education",Data!AU1412,IF(Transport!$H$4="Mixed-use Building",AF1415,Data!AD1412)))</f>
        <v>0.02</v>
      </c>
      <c r="N1411">
        <f>IF(Transport!$H$4="Multi-unit Residential",Data!N1412,IF(Transport!$H$4="Education",Data!AV1412,IF(Transport!$H$4="Mixed-use Building",AG1415,Data!AE1412)))</f>
        <v>2.1467449825118998</v>
      </c>
      <c r="O1411">
        <f>IF(Transport!$H$4="Multi-unit Residential",Data!O1412,IF(Transport!$H$4="Education",Data!AW1412,IF(Transport!$H$4="Mixed-use Building",AH1415,Data!AF1412)))</f>
        <v>174.97990009999901</v>
      </c>
      <c r="P1411">
        <f>IF(Transport!$H$4="Multi-unit Residential",Data!P1412,IF(Transport!$H$4="Education",Data!AX1412,IF(Transport!$H$4="Mixed-use Building",AI1415,Data!AG1412)))</f>
        <v>-41.155761699999999</v>
      </c>
    </row>
    <row r="1412" spans="1:16" x14ac:dyDescent="0.55000000000000004">
      <c r="A1412">
        <f>IF(Transport!$H$4="Multi-unit Residential",Data!A1413,IF(Transport!$H$4="Education",Data!AI1413,IF(Transport!$H$4="Mixed-use Building",T1416,Data!R1413)))</f>
        <v>244000</v>
      </c>
      <c r="B1412" t="str">
        <f>IF(Transport!$H$4="Multi-unit Residential",Data!B1413,IF(Transport!$H$4="Education",Data!AJ1413,IF(Transport!$H$4="Mixed-use Building",U1416,Data!S1413)))</f>
        <v>Alicetown-Melling</v>
      </c>
      <c r="C1412" t="str">
        <f>IF(Transport!$H$4="Multi-unit Residential",Data!C1413,IF(Transport!$H$4="Education",Data!AK1413,IF(Transport!$H$4="Mixed-use Building",V1416,Data!T1413)))</f>
        <v>New Zealand</v>
      </c>
      <c r="D1412">
        <f>IF(Transport!$H$4="Multi-unit Residential",Data!D1413,IF(Transport!$H$4="Education",Data!AL1413,IF(Transport!$H$4="Mixed-use Building",W1416,Data!U1413)))</f>
        <v>0</v>
      </c>
      <c r="E1412">
        <f>IF(Transport!$H$4="Multi-unit Residential",Data!E1413,IF(Transport!$H$4="Education",Data!AM1413,IF(Transport!$H$4="Mixed-use Building",X1416,Data!V1413)))</f>
        <v>0</v>
      </c>
      <c r="F1412">
        <f>IF(Transport!$H$4="Multi-unit Residential",Data!F1413,IF(Transport!$H$4="Education",Data!AN1413,IF(Transport!$H$4="Mixed-use Building",Y1416,Data!W1413)))</f>
        <v>0</v>
      </c>
      <c r="G1412">
        <f>IF(Transport!$H$4="Multi-unit Residential",Data!G1413,IF(Transport!$H$4="Education",Data!AO1413,IF(Transport!$H$4="Mixed-use Building",Z1416,Data!X1413)))</f>
        <v>0</v>
      </c>
      <c r="H1412">
        <f>IF(Transport!$H$4="Multi-unit Residential",Data!H1413,IF(Transport!$H$4="Education",Data!AP1413,IF(Transport!$H$4="Mixed-use Building",AA1416,Data!Y1413)))</f>
        <v>0.98</v>
      </c>
      <c r="I1412">
        <f>IF(Transport!$H$4="Multi-unit Residential",Data!I1413,IF(Transport!$H$4="Education",Data!AQ1413,IF(Transport!$H$4="Mixed-use Building",AB1416,Data!Z1413)))</f>
        <v>0.01</v>
      </c>
      <c r="J1412">
        <f>IF(Transport!$H$4="Multi-unit Residential",Data!J1413,IF(Transport!$H$4="Education",Data!AR1413,IF(Transport!$H$4="Mixed-use Building",AC1416,Data!AA1413)))</f>
        <v>0</v>
      </c>
      <c r="K1412">
        <f>IF(Transport!$H$4="Multi-unit Residential",Data!K1413,IF(Transport!$H$4="Education",Data!AS1413,IF(Transport!$H$4="Mixed-use Building",AD1416,Data!AB1413)))</f>
        <v>0</v>
      </c>
      <c r="L1412">
        <f>IF(Transport!$H$4="Multi-unit Residential",Data!L1413,IF(Transport!$H$4="Education",Data!AT1413,IF(Transport!$H$4="Mixed-use Building",AE1416,Data!AC1413)))</f>
        <v>0.01</v>
      </c>
      <c r="M1412">
        <f>IF(Transport!$H$4="Multi-unit Residential",Data!M1413,IF(Transport!$H$4="Education",Data!AU1413,IF(Transport!$H$4="Mixed-use Building",AF1416,Data!AD1413)))</f>
        <v>0.02</v>
      </c>
      <c r="N1412">
        <f>IF(Transport!$H$4="Multi-unit Residential",Data!N1413,IF(Transport!$H$4="Education",Data!AV1413,IF(Transport!$H$4="Mixed-use Building",AG1416,Data!AE1413)))</f>
        <v>6.6503739703842397</v>
      </c>
      <c r="O1412">
        <f>IF(Transport!$H$4="Multi-unit Residential",Data!O1413,IF(Transport!$H$4="Education",Data!AW1413,IF(Transport!$H$4="Mixed-use Building",AH1416,Data!AF1413)))</f>
        <v>174.89365190000001</v>
      </c>
      <c r="P1412">
        <f>IF(Transport!$H$4="Multi-unit Residential",Data!P1413,IF(Transport!$H$4="Education",Data!AX1413,IF(Transport!$H$4="Mixed-use Building",AI1416,Data!AG1413)))</f>
        <v>-41.214027860000002</v>
      </c>
    </row>
    <row r="1413" spans="1:16" x14ac:dyDescent="0.55000000000000004">
      <c r="A1413">
        <f>IF(Transport!$H$4="Multi-unit Residential",Data!A1414,IF(Transport!$H$4="Education",Data!AI1414,IF(Transport!$H$4="Mixed-use Building",T1417,Data!R1414)))</f>
        <v>244100</v>
      </c>
      <c r="B1413" t="str">
        <f>IF(Transport!$H$4="Multi-unit Residential",Data!B1414,IF(Transport!$H$4="Education",Data!AJ1414,IF(Transport!$H$4="Mixed-use Building",U1417,Data!S1414)))</f>
        <v>Taita North</v>
      </c>
      <c r="C1413" t="str">
        <f>IF(Transport!$H$4="Multi-unit Residential",Data!C1414,IF(Transport!$H$4="Education",Data!AK1414,IF(Transport!$H$4="Mixed-use Building",V1417,Data!T1414)))</f>
        <v>New Zealand</v>
      </c>
      <c r="D1413">
        <f>IF(Transport!$H$4="Multi-unit Residential",Data!D1414,IF(Transport!$H$4="Education",Data!AL1414,IF(Transport!$H$4="Mixed-use Building",W1417,Data!U1414)))</f>
        <v>0</v>
      </c>
      <c r="E1413">
        <f>IF(Transport!$H$4="Multi-unit Residential",Data!E1414,IF(Transport!$H$4="Education",Data!AM1414,IF(Transport!$H$4="Mixed-use Building",X1417,Data!V1414)))</f>
        <v>0</v>
      </c>
      <c r="F1413">
        <f>IF(Transport!$H$4="Multi-unit Residential",Data!F1414,IF(Transport!$H$4="Education",Data!AN1414,IF(Transport!$H$4="Mixed-use Building",Y1417,Data!W1414)))</f>
        <v>0</v>
      </c>
      <c r="G1413">
        <f>IF(Transport!$H$4="Multi-unit Residential",Data!G1414,IF(Transport!$H$4="Education",Data!AO1414,IF(Transport!$H$4="Mixed-use Building",Z1417,Data!X1414)))</f>
        <v>0</v>
      </c>
      <c r="H1413">
        <f>IF(Transport!$H$4="Multi-unit Residential",Data!H1414,IF(Transport!$H$4="Education",Data!AP1414,IF(Transport!$H$4="Mixed-use Building",AA1417,Data!Y1414)))</f>
        <v>0.56999999999999995</v>
      </c>
      <c r="I1413">
        <f>IF(Transport!$H$4="Multi-unit Residential",Data!I1414,IF(Transport!$H$4="Education",Data!AQ1414,IF(Transport!$H$4="Mixed-use Building",AB1417,Data!Z1414)))</f>
        <v>0.14000000000000001</v>
      </c>
      <c r="J1413">
        <f>IF(Transport!$H$4="Multi-unit Residential",Data!J1414,IF(Transport!$H$4="Education",Data!AR1414,IF(Transport!$H$4="Mixed-use Building",AC1417,Data!AA1414)))</f>
        <v>0</v>
      </c>
      <c r="K1413">
        <f>IF(Transport!$H$4="Multi-unit Residential",Data!K1414,IF(Transport!$H$4="Education",Data!AS1414,IF(Transport!$H$4="Mixed-use Building",AD1417,Data!AB1414)))</f>
        <v>0</v>
      </c>
      <c r="L1413">
        <f>IF(Transport!$H$4="Multi-unit Residential",Data!L1414,IF(Transport!$H$4="Education",Data!AT1414,IF(Transport!$H$4="Mixed-use Building",AE1417,Data!AC1414)))</f>
        <v>0.28999999999999998</v>
      </c>
      <c r="M1413">
        <f>IF(Transport!$H$4="Multi-unit Residential",Data!M1414,IF(Transport!$H$4="Education",Data!AU1414,IF(Transport!$H$4="Mixed-use Building",AF1417,Data!AD1414)))</f>
        <v>0.02</v>
      </c>
      <c r="N1413">
        <f>IF(Transport!$H$4="Multi-unit Residential",Data!N1414,IF(Transport!$H$4="Education",Data!AV1414,IF(Transport!$H$4="Mixed-use Building",AG1417,Data!AE1414)))</f>
        <v>0.95202132338177103</v>
      </c>
      <c r="O1413">
        <f>IF(Transport!$H$4="Multi-unit Residential",Data!O1414,IF(Transport!$H$4="Education",Data!AW1414,IF(Transport!$H$4="Mixed-use Building",AH1417,Data!AF1414)))</f>
        <v>174.96462749999901</v>
      </c>
      <c r="P1413">
        <f>IF(Transport!$H$4="Multi-unit Residential",Data!P1414,IF(Transport!$H$4="Education",Data!AX1414,IF(Transport!$H$4="Mixed-use Building",AI1417,Data!AG1414)))</f>
        <v>-41.171263160000002</v>
      </c>
    </row>
    <row r="1414" spans="1:16" x14ac:dyDescent="0.55000000000000004">
      <c r="A1414">
        <f>IF(Transport!$H$4="Multi-unit Residential",Data!A1415,IF(Transport!$H$4="Education",Data!AI1415,IF(Transport!$H$4="Mixed-use Building",T1418,Data!R1415)))</f>
        <v>244200</v>
      </c>
      <c r="B1414" t="str">
        <f>IF(Transport!$H$4="Multi-unit Residential",Data!B1415,IF(Transport!$H$4="Education",Data!AJ1415,IF(Transport!$H$4="Mixed-use Building",U1418,Data!S1415)))</f>
        <v>Boulcott</v>
      </c>
      <c r="C1414" t="str">
        <f>IF(Transport!$H$4="Multi-unit Residential",Data!C1415,IF(Transport!$H$4="Education",Data!AK1415,IF(Transport!$H$4="Mixed-use Building",V1418,Data!T1415)))</f>
        <v>New Zealand</v>
      </c>
      <c r="D1414">
        <f>IF(Transport!$H$4="Multi-unit Residential",Data!D1415,IF(Transport!$H$4="Education",Data!AL1415,IF(Transport!$H$4="Mixed-use Building",W1418,Data!U1415)))</f>
        <v>0</v>
      </c>
      <c r="E1414">
        <f>IF(Transport!$H$4="Multi-unit Residential",Data!E1415,IF(Transport!$H$4="Education",Data!AM1415,IF(Transport!$H$4="Mixed-use Building",X1418,Data!V1415)))</f>
        <v>0</v>
      </c>
      <c r="F1414">
        <f>IF(Transport!$H$4="Multi-unit Residential",Data!F1415,IF(Transport!$H$4="Education",Data!AN1415,IF(Transport!$H$4="Mixed-use Building",Y1418,Data!W1415)))</f>
        <v>0</v>
      </c>
      <c r="G1414">
        <f>IF(Transport!$H$4="Multi-unit Residential",Data!G1415,IF(Transport!$H$4="Education",Data!AO1415,IF(Transport!$H$4="Mixed-use Building",Z1418,Data!X1415)))</f>
        <v>0</v>
      </c>
      <c r="H1414">
        <f>IF(Transport!$H$4="Multi-unit Residential",Data!H1415,IF(Transport!$H$4="Education",Data!AP1415,IF(Transport!$H$4="Mixed-use Building",AA1418,Data!Y1415)))</f>
        <v>0.97</v>
      </c>
      <c r="I1414">
        <f>IF(Transport!$H$4="Multi-unit Residential",Data!I1415,IF(Transport!$H$4="Education",Data!AQ1415,IF(Transport!$H$4="Mixed-use Building",AB1418,Data!Z1415)))</f>
        <v>0</v>
      </c>
      <c r="J1414">
        <f>IF(Transport!$H$4="Multi-unit Residential",Data!J1415,IF(Transport!$H$4="Education",Data!AR1415,IF(Transport!$H$4="Mixed-use Building",AC1418,Data!AA1415)))</f>
        <v>0</v>
      </c>
      <c r="K1414">
        <f>IF(Transport!$H$4="Multi-unit Residential",Data!K1415,IF(Transport!$H$4="Education",Data!AS1415,IF(Transport!$H$4="Mixed-use Building",AD1418,Data!AB1415)))</f>
        <v>0</v>
      </c>
      <c r="L1414">
        <f>IF(Transport!$H$4="Multi-unit Residential",Data!L1415,IF(Transport!$H$4="Education",Data!AT1415,IF(Transport!$H$4="Mixed-use Building",AE1418,Data!AC1415)))</f>
        <v>0.03</v>
      </c>
      <c r="M1414">
        <f>IF(Transport!$H$4="Multi-unit Residential",Data!M1415,IF(Transport!$H$4="Education",Data!AU1415,IF(Transport!$H$4="Mixed-use Building",AF1418,Data!AD1415)))</f>
        <v>0.02</v>
      </c>
      <c r="N1414">
        <f>IF(Transport!$H$4="Multi-unit Residential",Data!N1415,IF(Transport!$H$4="Education",Data!AV1415,IF(Transport!$H$4="Mixed-use Building",AG1418,Data!AE1415)))</f>
        <v>5.1403135244844398</v>
      </c>
      <c r="O1414">
        <f>IF(Transport!$H$4="Multi-unit Residential",Data!O1415,IF(Transport!$H$4="Education",Data!AW1415,IF(Transport!$H$4="Mixed-use Building",AH1418,Data!AF1415)))</f>
        <v>174.92439869999899</v>
      </c>
      <c r="P1414">
        <f>IF(Transport!$H$4="Multi-unit Residential",Data!P1415,IF(Transport!$H$4="Education",Data!AX1415,IF(Transport!$H$4="Mixed-use Building",AI1418,Data!AG1415)))</f>
        <v>-41.199370039999998</v>
      </c>
    </row>
    <row r="1415" spans="1:16" x14ac:dyDescent="0.55000000000000004">
      <c r="A1415">
        <f>IF(Transport!$H$4="Multi-unit Residential",Data!A1416,IF(Transport!$H$4="Education",Data!AI1416,IF(Transport!$H$4="Mixed-use Building",T1419,Data!R1416)))</f>
        <v>244300</v>
      </c>
      <c r="B1415" t="str">
        <f>IF(Transport!$H$4="Multi-unit Residential",Data!B1416,IF(Transport!$H$4="Education",Data!AJ1416,IF(Transport!$H$4="Mixed-use Building",U1419,Data!S1416)))</f>
        <v>Hutt Central North</v>
      </c>
      <c r="C1415" t="str">
        <f>IF(Transport!$H$4="Multi-unit Residential",Data!C1416,IF(Transport!$H$4="Education",Data!AK1416,IF(Transport!$H$4="Mixed-use Building",V1419,Data!T1416)))</f>
        <v>New Zealand</v>
      </c>
      <c r="D1415">
        <f>IF(Transport!$H$4="Multi-unit Residential",Data!D1416,IF(Transport!$H$4="Education",Data!AL1416,IF(Transport!$H$4="Mixed-use Building",W1419,Data!U1416)))</f>
        <v>0</v>
      </c>
      <c r="E1415">
        <f>IF(Transport!$H$4="Multi-unit Residential",Data!E1416,IF(Transport!$H$4="Education",Data!AM1416,IF(Transport!$H$4="Mixed-use Building",X1419,Data!V1416)))</f>
        <v>0.09</v>
      </c>
      <c r="F1415">
        <f>IF(Transport!$H$4="Multi-unit Residential",Data!F1416,IF(Transport!$H$4="Education",Data!AN1416,IF(Transport!$H$4="Mixed-use Building",Y1419,Data!W1416)))</f>
        <v>0</v>
      </c>
      <c r="G1415">
        <f>IF(Transport!$H$4="Multi-unit Residential",Data!G1416,IF(Transport!$H$4="Education",Data!AO1416,IF(Transport!$H$4="Mixed-use Building",Z1419,Data!X1416)))</f>
        <v>0</v>
      </c>
      <c r="H1415">
        <f>IF(Transport!$H$4="Multi-unit Residential",Data!H1416,IF(Transport!$H$4="Education",Data!AP1416,IF(Transport!$H$4="Mixed-use Building",AA1419,Data!Y1416)))</f>
        <v>0.8</v>
      </c>
      <c r="I1415">
        <f>IF(Transport!$H$4="Multi-unit Residential",Data!I1416,IF(Transport!$H$4="Education",Data!AQ1416,IF(Transport!$H$4="Mixed-use Building",AB1419,Data!Z1416)))</f>
        <v>0.05</v>
      </c>
      <c r="J1415">
        <f>IF(Transport!$H$4="Multi-unit Residential",Data!J1416,IF(Transport!$H$4="Education",Data!AR1416,IF(Transport!$H$4="Mixed-use Building",AC1419,Data!AA1416)))</f>
        <v>0</v>
      </c>
      <c r="K1415">
        <f>IF(Transport!$H$4="Multi-unit Residential",Data!K1416,IF(Transport!$H$4="Education",Data!AS1416,IF(Transport!$H$4="Mixed-use Building",AD1419,Data!AB1416)))</f>
        <v>0</v>
      </c>
      <c r="L1415">
        <f>IF(Transport!$H$4="Multi-unit Residential",Data!L1416,IF(Transport!$H$4="Education",Data!AT1416,IF(Transport!$H$4="Mixed-use Building",AE1419,Data!AC1416)))</f>
        <v>0.06</v>
      </c>
      <c r="M1415">
        <f>IF(Transport!$H$4="Multi-unit Residential",Data!M1416,IF(Transport!$H$4="Education",Data!AU1416,IF(Transport!$H$4="Mixed-use Building",AF1419,Data!AD1416)))</f>
        <v>0.02</v>
      </c>
      <c r="N1415">
        <f>IF(Transport!$H$4="Multi-unit Residential",Data!N1416,IF(Transport!$H$4="Education",Data!AV1416,IF(Transport!$H$4="Mixed-use Building",AG1419,Data!AE1416)))</f>
        <v>6.1712764966132401</v>
      </c>
      <c r="O1415">
        <f>IF(Transport!$H$4="Multi-unit Residential",Data!O1416,IF(Transport!$H$4="Education",Data!AW1416,IF(Transport!$H$4="Mixed-use Building",AH1419,Data!AF1416)))</f>
        <v>174.90664870000001</v>
      </c>
      <c r="P1415">
        <f>IF(Transport!$H$4="Multi-unit Residential",Data!P1416,IF(Transport!$H$4="Education",Data!AX1416,IF(Transport!$H$4="Mixed-use Building",AI1419,Data!AG1416)))</f>
        <v>-41.208722360000003</v>
      </c>
    </row>
    <row r="1416" spans="1:16" x14ac:dyDescent="0.55000000000000004">
      <c r="A1416">
        <f>IF(Transport!$H$4="Multi-unit Residential",Data!A1417,IF(Transport!$H$4="Education",Data!AI1417,IF(Transport!$H$4="Mixed-use Building",T1420,Data!R1417)))</f>
        <v>244400</v>
      </c>
      <c r="B1416" t="str">
        <f>IF(Transport!$H$4="Multi-unit Residential",Data!B1417,IF(Transport!$H$4="Education",Data!AJ1417,IF(Transport!$H$4="Mixed-use Building",U1420,Data!S1417)))</f>
        <v>Avalon West</v>
      </c>
      <c r="C1416" t="str">
        <f>IF(Transport!$H$4="Multi-unit Residential",Data!C1417,IF(Transport!$H$4="Education",Data!AK1417,IF(Transport!$H$4="Mixed-use Building",V1420,Data!T1417)))</f>
        <v>New Zealand</v>
      </c>
      <c r="D1416">
        <f>IF(Transport!$H$4="Multi-unit Residential",Data!D1417,IF(Transport!$H$4="Education",Data!AL1417,IF(Transport!$H$4="Mixed-use Building",W1420,Data!U1417)))</f>
        <v>0</v>
      </c>
      <c r="E1416">
        <f>IF(Transport!$H$4="Multi-unit Residential",Data!E1417,IF(Transport!$H$4="Education",Data!AM1417,IF(Transport!$H$4="Mixed-use Building",X1420,Data!V1417)))</f>
        <v>0</v>
      </c>
      <c r="F1416">
        <f>IF(Transport!$H$4="Multi-unit Residential",Data!F1417,IF(Transport!$H$4="Education",Data!AN1417,IF(Transport!$H$4="Mixed-use Building",Y1420,Data!W1417)))</f>
        <v>0</v>
      </c>
      <c r="G1416">
        <f>IF(Transport!$H$4="Multi-unit Residential",Data!G1417,IF(Transport!$H$4="Education",Data!AO1417,IF(Transport!$H$4="Mixed-use Building",Z1420,Data!X1417)))</f>
        <v>0</v>
      </c>
      <c r="H1416">
        <f>IF(Transport!$H$4="Multi-unit Residential",Data!H1417,IF(Transport!$H$4="Education",Data!AP1417,IF(Transport!$H$4="Mixed-use Building",AA1420,Data!Y1417)))</f>
        <v>0.96</v>
      </c>
      <c r="I1416">
        <f>IF(Transport!$H$4="Multi-unit Residential",Data!I1417,IF(Transport!$H$4="Education",Data!AQ1417,IF(Transport!$H$4="Mixed-use Building",AB1420,Data!Z1417)))</f>
        <v>0</v>
      </c>
      <c r="J1416">
        <f>IF(Transport!$H$4="Multi-unit Residential",Data!J1417,IF(Transport!$H$4="Education",Data!AR1417,IF(Transport!$H$4="Mixed-use Building",AC1420,Data!AA1417)))</f>
        <v>0</v>
      </c>
      <c r="K1416">
        <f>IF(Transport!$H$4="Multi-unit Residential",Data!K1417,IF(Transport!$H$4="Education",Data!AS1417,IF(Transport!$H$4="Mixed-use Building",AD1420,Data!AB1417)))</f>
        <v>0</v>
      </c>
      <c r="L1416">
        <f>IF(Transport!$H$4="Multi-unit Residential",Data!L1417,IF(Transport!$H$4="Education",Data!AT1417,IF(Transport!$H$4="Mixed-use Building",AE1420,Data!AC1417)))</f>
        <v>0.04</v>
      </c>
      <c r="M1416">
        <f>IF(Transport!$H$4="Multi-unit Residential",Data!M1417,IF(Transport!$H$4="Education",Data!AU1417,IF(Transport!$H$4="Mixed-use Building",AF1420,Data!AD1417)))</f>
        <v>0.02</v>
      </c>
      <c r="N1416">
        <f>IF(Transport!$H$4="Multi-unit Residential",Data!N1417,IF(Transport!$H$4="Education",Data!AV1417,IF(Transport!$H$4="Mixed-use Building",AG1420,Data!AE1417)))</f>
        <v>3.2619553755371999</v>
      </c>
      <c r="O1416">
        <f>IF(Transport!$H$4="Multi-unit Residential",Data!O1417,IF(Transport!$H$4="Education",Data!AW1417,IF(Transport!$H$4="Mixed-use Building",AH1420,Data!AF1417)))</f>
        <v>174.94107219999901</v>
      </c>
      <c r="P1416">
        <f>IF(Transport!$H$4="Multi-unit Residential",Data!P1417,IF(Transport!$H$4="Education",Data!AX1417,IF(Transport!$H$4="Mixed-use Building",AI1420,Data!AG1417)))</f>
        <v>-41.190882989999999</v>
      </c>
    </row>
    <row r="1417" spans="1:16" x14ac:dyDescent="0.55000000000000004">
      <c r="A1417">
        <f>IF(Transport!$H$4="Multi-unit Residential",Data!A1418,IF(Transport!$H$4="Education",Data!AI1418,IF(Transport!$H$4="Mixed-use Building",T1421,Data!R1418)))</f>
        <v>244500</v>
      </c>
      <c r="B1417" t="str">
        <f>IF(Transport!$H$4="Multi-unit Residential",Data!B1418,IF(Transport!$H$4="Education",Data!AJ1418,IF(Transport!$H$4="Mixed-use Building",U1421,Data!S1418)))</f>
        <v>Stokes Valley Central</v>
      </c>
      <c r="C1417" t="str">
        <f>IF(Transport!$H$4="Multi-unit Residential",Data!C1418,IF(Transport!$H$4="Education",Data!AK1418,IF(Transport!$H$4="Mixed-use Building",V1421,Data!T1418)))</f>
        <v>New Zealand</v>
      </c>
      <c r="D1417">
        <f>IF(Transport!$H$4="Multi-unit Residential",Data!D1418,IF(Transport!$H$4="Education",Data!AL1418,IF(Transport!$H$4="Mixed-use Building",W1421,Data!U1418)))</f>
        <v>0</v>
      </c>
      <c r="E1417">
        <f>IF(Transport!$H$4="Multi-unit Residential",Data!E1418,IF(Transport!$H$4="Education",Data!AM1418,IF(Transport!$H$4="Mixed-use Building",X1421,Data!V1418)))</f>
        <v>0</v>
      </c>
      <c r="F1417">
        <f>IF(Transport!$H$4="Multi-unit Residential",Data!F1418,IF(Transport!$H$4="Education",Data!AN1418,IF(Transport!$H$4="Mixed-use Building",Y1421,Data!W1418)))</f>
        <v>0</v>
      </c>
      <c r="G1417">
        <f>IF(Transport!$H$4="Multi-unit Residential",Data!G1418,IF(Transport!$H$4="Education",Data!AO1418,IF(Transport!$H$4="Mixed-use Building",Z1421,Data!X1418)))</f>
        <v>0</v>
      </c>
      <c r="H1417">
        <f>IF(Transport!$H$4="Multi-unit Residential",Data!H1418,IF(Transport!$H$4="Education",Data!AP1418,IF(Transport!$H$4="Mixed-use Building",AA1421,Data!Y1418)))</f>
        <v>0.83</v>
      </c>
      <c r="I1417">
        <f>IF(Transport!$H$4="Multi-unit Residential",Data!I1418,IF(Transport!$H$4="Education",Data!AQ1418,IF(Transport!$H$4="Mixed-use Building",AB1421,Data!Z1418)))</f>
        <v>0</v>
      </c>
      <c r="J1417">
        <f>IF(Transport!$H$4="Multi-unit Residential",Data!J1418,IF(Transport!$H$4="Education",Data!AR1418,IF(Transport!$H$4="Mixed-use Building",AC1421,Data!AA1418)))</f>
        <v>0</v>
      </c>
      <c r="K1417">
        <f>IF(Transport!$H$4="Multi-unit Residential",Data!K1418,IF(Transport!$H$4="Education",Data!AS1418,IF(Transport!$H$4="Mixed-use Building",AD1421,Data!AB1418)))</f>
        <v>0</v>
      </c>
      <c r="L1417">
        <f>IF(Transport!$H$4="Multi-unit Residential",Data!L1418,IF(Transport!$H$4="Education",Data!AT1418,IF(Transport!$H$4="Mixed-use Building",AE1421,Data!AC1418)))</f>
        <v>0.17</v>
      </c>
      <c r="M1417">
        <f>IF(Transport!$H$4="Multi-unit Residential",Data!M1418,IF(Transport!$H$4="Education",Data!AU1418,IF(Transport!$H$4="Mixed-use Building",AF1421,Data!AD1418)))</f>
        <v>0.02</v>
      </c>
      <c r="N1417">
        <f>IF(Transport!$H$4="Multi-unit Residential",Data!N1418,IF(Transport!$H$4="Education",Data!AV1418,IF(Transport!$H$4="Mixed-use Building",AG1421,Data!AE1418)))</f>
        <v>1.5616823928760799</v>
      </c>
      <c r="O1417">
        <f>IF(Transport!$H$4="Multi-unit Residential",Data!O1418,IF(Transport!$H$4="Education",Data!AW1418,IF(Transport!$H$4="Mixed-use Building",AH1421,Data!AF1418)))</f>
        <v>174.97736130000001</v>
      </c>
      <c r="P1417">
        <f>IF(Transport!$H$4="Multi-unit Residential",Data!P1418,IF(Transport!$H$4="Education",Data!AX1418,IF(Transport!$H$4="Mixed-use Building",AI1421,Data!AG1418)))</f>
        <v>-41.168916209999999</v>
      </c>
    </row>
    <row r="1418" spans="1:16" x14ac:dyDescent="0.55000000000000004">
      <c r="A1418">
        <f>IF(Transport!$H$4="Multi-unit Residential",Data!A1419,IF(Transport!$H$4="Education",Data!AI1419,IF(Transport!$H$4="Mixed-use Building",T1422,Data!R1419)))</f>
        <v>244600</v>
      </c>
      <c r="B1418" t="str">
        <f>IF(Transport!$H$4="Multi-unit Residential",Data!B1419,IF(Transport!$H$4="Education",Data!AJ1419,IF(Transport!$H$4="Mixed-use Building",U1422,Data!S1419)))</f>
        <v>Taita South</v>
      </c>
      <c r="C1418" t="str">
        <f>IF(Transport!$H$4="Multi-unit Residential",Data!C1419,IF(Transport!$H$4="Education",Data!AK1419,IF(Transport!$H$4="Mixed-use Building",V1422,Data!T1419)))</f>
        <v>New Zealand</v>
      </c>
      <c r="D1418">
        <f>IF(Transport!$H$4="Multi-unit Residential",Data!D1419,IF(Transport!$H$4="Education",Data!AL1419,IF(Transport!$H$4="Mixed-use Building",W1422,Data!U1419)))</f>
        <v>0</v>
      </c>
      <c r="E1418">
        <f>IF(Transport!$H$4="Multi-unit Residential",Data!E1419,IF(Transport!$H$4="Education",Data!AM1419,IF(Transport!$H$4="Mixed-use Building",X1422,Data!V1419)))</f>
        <v>0</v>
      </c>
      <c r="F1418">
        <f>IF(Transport!$H$4="Multi-unit Residential",Data!F1419,IF(Transport!$H$4="Education",Data!AN1419,IF(Transport!$H$4="Mixed-use Building",Y1422,Data!W1419)))</f>
        <v>0</v>
      </c>
      <c r="G1418">
        <f>IF(Transport!$H$4="Multi-unit Residential",Data!G1419,IF(Transport!$H$4="Education",Data!AO1419,IF(Transport!$H$4="Mixed-use Building",Z1422,Data!X1419)))</f>
        <v>0</v>
      </c>
      <c r="H1418">
        <f>IF(Transport!$H$4="Multi-unit Residential",Data!H1419,IF(Transport!$H$4="Education",Data!AP1419,IF(Transport!$H$4="Mixed-use Building",AA1422,Data!Y1419)))</f>
        <v>0.96</v>
      </c>
      <c r="I1418">
        <f>IF(Transport!$H$4="Multi-unit Residential",Data!I1419,IF(Transport!$H$4="Education",Data!AQ1419,IF(Transport!$H$4="Mixed-use Building",AB1422,Data!Z1419)))</f>
        <v>0.01</v>
      </c>
      <c r="J1418">
        <f>IF(Transport!$H$4="Multi-unit Residential",Data!J1419,IF(Transport!$H$4="Education",Data!AR1419,IF(Transport!$H$4="Mixed-use Building",AC1422,Data!AA1419)))</f>
        <v>0</v>
      </c>
      <c r="K1418">
        <f>IF(Transport!$H$4="Multi-unit Residential",Data!K1419,IF(Transport!$H$4="Education",Data!AS1419,IF(Transport!$H$4="Mixed-use Building",AD1422,Data!AB1419)))</f>
        <v>0</v>
      </c>
      <c r="L1418">
        <f>IF(Transport!$H$4="Multi-unit Residential",Data!L1419,IF(Transport!$H$4="Education",Data!AT1419,IF(Transport!$H$4="Mixed-use Building",AE1422,Data!AC1419)))</f>
        <v>0.03</v>
      </c>
      <c r="M1418">
        <f>IF(Transport!$H$4="Multi-unit Residential",Data!M1419,IF(Transport!$H$4="Education",Data!AU1419,IF(Transport!$H$4="Mixed-use Building",AF1422,Data!AD1419)))</f>
        <v>0.02</v>
      </c>
      <c r="N1418">
        <f>IF(Transport!$H$4="Multi-unit Residential",Data!N1419,IF(Transport!$H$4="Education",Data!AV1419,IF(Transport!$H$4="Mixed-use Building",AG1422,Data!AE1419)))</f>
        <v>4.8067214077131597</v>
      </c>
      <c r="O1418">
        <f>IF(Transport!$H$4="Multi-unit Residential",Data!O1419,IF(Transport!$H$4="Education",Data!AW1419,IF(Transport!$H$4="Mixed-use Building",AH1422,Data!AF1419)))</f>
        <v>174.9603395</v>
      </c>
      <c r="P1418">
        <f>IF(Transport!$H$4="Multi-unit Residential",Data!P1419,IF(Transport!$H$4="Education",Data!AX1419,IF(Transport!$H$4="Mixed-use Building",AI1422,Data!AG1419)))</f>
        <v>-41.183161120000001</v>
      </c>
    </row>
    <row r="1419" spans="1:16" x14ac:dyDescent="0.55000000000000004">
      <c r="A1419">
        <f>IF(Transport!$H$4="Multi-unit Residential",Data!A1420,IF(Transport!$H$4="Education",Data!AI1420,IF(Transport!$H$4="Mixed-use Building",T1423,Data!R1420)))</f>
        <v>244700</v>
      </c>
      <c r="B1419" t="str">
        <f>IF(Transport!$H$4="Multi-unit Residential",Data!B1420,IF(Transport!$H$4="Education",Data!AJ1420,IF(Transport!$H$4="Mixed-use Building",U1423,Data!S1420)))</f>
        <v>Petone East</v>
      </c>
      <c r="C1419" t="str">
        <f>IF(Transport!$H$4="Multi-unit Residential",Data!C1420,IF(Transport!$H$4="Education",Data!AK1420,IF(Transport!$H$4="Mixed-use Building",V1423,Data!T1420)))</f>
        <v>New Zealand</v>
      </c>
      <c r="D1419">
        <f>IF(Transport!$H$4="Multi-unit Residential",Data!D1420,IF(Transport!$H$4="Education",Data!AL1420,IF(Transport!$H$4="Mixed-use Building",W1423,Data!U1420)))</f>
        <v>0</v>
      </c>
      <c r="E1419">
        <f>IF(Transport!$H$4="Multi-unit Residential",Data!E1420,IF(Transport!$H$4="Education",Data!AM1420,IF(Transport!$H$4="Mixed-use Building",X1423,Data!V1420)))</f>
        <v>0</v>
      </c>
      <c r="F1419">
        <f>IF(Transport!$H$4="Multi-unit Residential",Data!F1420,IF(Transport!$H$4="Education",Data!AN1420,IF(Transport!$H$4="Mixed-use Building",Y1423,Data!W1420)))</f>
        <v>0</v>
      </c>
      <c r="G1419">
        <f>IF(Transport!$H$4="Multi-unit Residential",Data!G1420,IF(Transport!$H$4="Education",Data!AO1420,IF(Transport!$H$4="Mixed-use Building",Z1423,Data!X1420)))</f>
        <v>0</v>
      </c>
      <c r="H1419">
        <f>IF(Transport!$H$4="Multi-unit Residential",Data!H1420,IF(Transport!$H$4="Education",Data!AP1420,IF(Transport!$H$4="Mixed-use Building",AA1423,Data!Y1420)))</f>
        <v>0.89</v>
      </c>
      <c r="I1419">
        <f>IF(Transport!$H$4="Multi-unit Residential",Data!I1420,IF(Transport!$H$4="Education",Data!AQ1420,IF(Transport!$H$4="Mixed-use Building",AB1423,Data!Z1420)))</f>
        <v>0</v>
      </c>
      <c r="J1419">
        <f>IF(Transport!$H$4="Multi-unit Residential",Data!J1420,IF(Transport!$H$4="Education",Data!AR1420,IF(Transport!$H$4="Mixed-use Building",AC1423,Data!AA1420)))</f>
        <v>0</v>
      </c>
      <c r="K1419">
        <f>IF(Transport!$H$4="Multi-unit Residential",Data!K1420,IF(Transport!$H$4="Education",Data!AS1420,IF(Transport!$H$4="Mixed-use Building",AD1423,Data!AB1420)))</f>
        <v>0</v>
      </c>
      <c r="L1419">
        <f>IF(Transport!$H$4="Multi-unit Residential",Data!L1420,IF(Transport!$H$4="Education",Data!AT1420,IF(Transport!$H$4="Mixed-use Building",AE1423,Data!AC1420)))</f>
        <v>0.11</v>
      </c>
      <c r="M1419">
        <f>IF(Transport!$H$4="Multi-unit Residential",Data!M1420,IF(Transport!$H$4="Education",Data!AU1420,IF(Transport!$H$4="Mixed-use Building",AF1423,Data!AD1420)))</f>
        <v>0.02</v>
      </c>
      <c r="N1419">
        <f>IF(Transport!$H$4="Multi-unit Residential",Data!N1420,IF(Transport!$H$4="Education",Data!AV1420,IF(Transport!$H$4="Mixed-use Building",AG1423,Data!AE1420)))</f>
        <v>5.1213386034491197</v>
      </c>
      <c r="O1419">
        <f>IF(Transport!$H$4="Multi-unit Residential",Data!O1420,IF(Transport!$H$4="Education",Data!AW1420,IF(Transport!$H$4="Mixed-use Building",AH1423,Data!AF1420)))</f>
        <v>174.89062659999999</v>
      </c>
      <c r="P1419">
        <f>IF(Transport!$H$4="Multi-unit Residential",Data!P1420,IF(Transport!$H$4="Education",Data!AX1420,IF(Transport!$H$4="Mixed-use Building",AI1423,Data!AG1420)))</f>
        <v>-41.224818399999997</v>
      </c>
    </row>
    <row r="1420" spans="1:16" x14ac:dyDescent="0.55000000000000004">
      <c r="A1420">
        <f>IF(Transport!$H$4="Multi-unit Residential",Data!A1421,IF(Transport!$H$4="Education",Data!AI1421,IF(Transport!$H$4="Mixed-use Building",T1424,Data!R1421)))</f>
        <v>244800</v>
      </c>
      <c r="B1420" t="str">
        <f>IF(Transport!$H$4="Multi-unit Residential",Data!B1421,IF(Transport!$H$4="Education",Data!AJ1421,IF(Transport!$H$4="Mixed-use Building",U1424,Data!S1421)))</f>
        <v>Hutt Central South</v>
      </c>
      <c r="C1420" t="str">
        <f>IF(Transport!$H$4="Multi-unit Residential",Data!C1421,IF(Transport!$H$4="Education",Data!AK1421,IF(Transport!$H$4="Mixed-use Building",V1424,Data!T1421)))</f>
        <v>New Zealand</v>
      </c>
      <c r="D1420">
        <f>IF(Transport!$H$4="Multi-unit Residential",Data!D1421,IF(Transport!$H$4="Education",Data!AL1421,IF(Transport!$H$4="Mixed-use Building",W1424,Data!U1421)))</f>
        <v>0</v>
      </c>
      <c r="E1420">
        <f>IF(Transport!$H$4="Multi-unit Residential",Data!E1421,IF(Transport!$H$4="Education",Data!AM1421,IF(Transport!$H$4="Mixed-use Building",X1424,Data!V1421)))</f>
        <v>0</v>
      </c>
      <c r="F1420">
        <f>IF(Transport!$H$4="Multi-unit Residential",Data!F1421,IF(Transport!$H$4="Education",Data!AN1421,IF(Transport!$H$4="Mixed-use Building",Y1424,Data!W1421)))</f>
        <v>0</v>
      </c>
      <c r="G1420">
        <f>IF(Transport!$H$4="Multi-unit Residential",Data!G1421,IF(Transport!$H$4="Education",Data!AO1421,IF(Transport!$H$4="Mixed-use Building",Z1424,Data!X1421)))</f>
        <v>0</v>
      </c>
      <c r="H1420">
        <f>IF(Transport!$H$4="Multi-unit Residential",Data!H1421,IF(Transport!$H$4="Education",Data!AP1421,IF(Transport!$H$4="Mixed-use Building",AA1424,Data!Y1421)))</f>
        <v>0.98</v>
      </c>
      <c r="I1420">
        <f>IF(Transport!$H$4="Multi-unit Residential",Data!I1421,IF(Transport!$H$4="Education",Data!AQ1421,IF(Transport!$H$4="Mixed-use Building",AB1424,Data!Z1421)))</f>
        <v>0</v>
      </c>
      <c r="J1420">
        <f>IF(Transport!$H$4="Multi-unit Residential",Data!J1421,IF(Transport!$H$4="Education",Data!AR1421,IF(Transport!$H$4="Mixed-use Building",AC1424,Data!AA1421)))</f>
        <v>0</v>
      </c>
      <c r="K1420">
        <f>IF(Transport!$H$4="Multi-unit Residential",Data!K1421,IF(Transport!$H$4="Education",Data!AS1421,IF(Transport!$H$4="Mixed-use Building",AD1424,Data!AB1421)))</f>
        <v>0</v>
      </c>
      <c r="L1420">
        <f>IF(Transport!$H$4="Multi-unit Residential",Data!L1421,IF(Transport!$H$4="Education",Data!AT1421,IF(Transport!$H$4="Mixed-use Building",AE1424,Data!AC1421)))</f>
        <v>0.02</v>
      </c>
      <c r="M1420">
        <f>IF(Transport!$H$4="Multi-unit Residential",Data!M1421,IF(Transport!$H$4="Education",Data!AU1421,IF(Transport!$H$4="Mixed-use Building",AF1424,Data!AD1421)))</f>
        <v>0.02</v>
      </c>
      <c r="N1420">
        <f>IF(Transport!$H$4="Multi-unit Residential",Data!N1421,IF(Transport!$H$4="Education",Data!AV1421,IF(Transport!$H$4="Mixed-use Building",AG1424,Data!AE1421)))</f>
        <v>3.07994251008336</v>
      </c>
      <c r="O1420">
        <f>IF(Transport!$H$4="Multi-unit Residential",Data!O1421,IF(Transport!$H$4="Education",Data!AW1421,IF(Transport!$H$4="Mixed-use Building",AH1424,Data!AF1421)))</f>
        <v>174.9093613</v>
      </c>
      <c r="P1420">
        <f>IF(Transport!$H$4="Multi-unit Residential",Data!P1421,IF(Transport!$H$4="Education",Data!AX1421,IF(Transport!$H$4="Mixed-use Building",AI1424,Data!AG1421)))</f>
        <v>-41.213491589999997</v>
      </c>
    </row>
    <row r="1421" spans="1:16" x14ac:dyDescent="0.55000000000000004">
      <c r="A1421">
        <f>IF(Transport!$H$4="Multi-unit Residential",Data!A1422,IF(Transport!$H$4="Education",Data!AI1422,IF(Transport!$H$4="Mixed-use Building",T1425,Data!R1422)))</f>
        <v>244900</v>
      </c>
      <c r="B1421" t="str">
        <f>IF(Transport!$H$4="Multi-unit Residential",Data!B1422,IF(Transport!$H$4="Education",Data!AJ1422,IF(Transport!$H$4="Mixed-use Building",U1425,Data!S1422)))</f>
        <v>Stokes Valley North</v>
      </c>
      <c r="C1421" t="str">
        <f>IF(Transport!$H$4="Multi-unit Residential",Data!C1422,IF(Transport!$H$4="Education",Data!AK1422,IF(Transport!$H$4="Mixed-use Building",V1425,Data!T1422)))</f>
        <v>New Zealand</v>
      </c>
      <c r="D1421">
        <f>IF(Transport!$H$4="Multi-unit Residential",Data!D1422,IF(Transport!$H$4="Education",Data!AL1422,IF(Transport!$H$4="Mixed-use Building",W1425,Data!U1422)))</f>
        <v>0</v>
      </c>
      <c r="E1421">
        <f>IF(Transport!$H$4="Multi-unit Residential",Data!E1422,IF(Transport!$H$4="Education",Data!AM1422,IF(Transport!$H$4="Mixed-use Building",X1425,Data!V1422)))</f>
        <v>0</v>
      </c>
      <c r="F1421">
        <f>IF(Transport!$H$4="Multi-unit Residential",Data!F1422,IF(Transport!$H$4="Education",Data!AN1422,IF(Transport!$H$4="Mixed-use Building",Y1425,Data!W1422)))</f>
        <v>0</v>
      </c>
      <c r="G1421">
        <f>IF(Transport!$H$4="Multi-unit Residential",Data!G1422,IF(Transport!$H$4="Education",Data!AO1422,IF(Transport!$H$4="Mixed-use Building",Z1425,Data!X1422)))</f>
        <v>0</v>
      </c>
      <c r="H1421">
        <f>IF(Transport!$H$4="Multi-unit Residential",Data!H1422,IF(Transport!$H$4="Education",Data!AP1422,IF(Transport!$H$4="Mixed-use Building",AA1425,Data!Y1422)))</f>
        <v>0.81</v>
      </c>
      <c r="I1421">
        <f>IF(Transport!$H$4="Multi-unit Residential",Data!I1422,IF(Transport!$H$4="Education",Data!AQ1422,IF(Transport!$H$4="Mixed-use Building",AB1425,Data!Z1422)))</f>
        <v>0</v>
      </c>
      <c r="J1421">
        <f>IF(Transport!$H$4="Multi-unit Residential",Data!J1422,IF(Transport!$H$4="Education",Data!AR1422,IF(Transport!$H$4="Mixed-use Building",AC1425,Data!AA1422)))</f>
        <v>0</v>
      </c>
      <c r="K1421">
        <f>IF(Transport!$H$4="Multi-unit Residential",Data!K1422,IF(Transport!$H$4="Education",Data!AS1422,IF(Transport!$H$4="Mixed-use Building",AD1425,Data!AB1422)))</f>
        <v>0</v>
      </c>
      <c r="L1421">
        <f>IF(Transport!$H$4="Multi-unit Residential",Data!L1422,IF(Transport!$H$4="Education",Data!AT1422,IF(Transport!$H$4="Mixed-use Building",AE1425,Data!AC1422)))</f>
        <v>0.19</v>
      </c>
      <c r="M1421">
        <f>IF(Transport!$H$4="Multi-unit Residential",Data!M1422,IF(Transport!$H$4="Education",Data!AU1422,IF(Transport!$H$4="Mixed-use Building",AF1425,Data!AD1422)))</f>
        <v>0.02</v>
      </c>
      <c r="N1421">
        <f>IF(Transport!$H$4="Multi-unit Residential",Data!N1422,IF(Transport!$H$4="Education",Data!AV1422,IF(Transport!$H$4="Mixed-use Building",AG1425,Data!AE1422)))</f>
        <v>0.79013985840584</v>
      </c>
      <c r="O1421">
        <f>IF(Transport!$H$4="Multi-unit Residential",Data!O1422,IF(Transport!$H$4="Education",Data!AW1422,IF(Transport!$H$4="Mixed-use Building",AH1425,Data!AF1422)))</f>
        <v>174.99312140000001</v>
      </c>
      <c r="P1421">
        <f>IF(Transport!$H$4="Multi-unit Residential",Data!P1422,IF(Transport!$H$4="Education",Data!AX1422,IF(Transport!$H$4="Mixed-use Building",AI1425,Data!AG1422)))</f>
        <v>-41.166931699999999</v>
      </c>
    </row>
    <row r="1422" spans="1:16" x14ac:dyDescent="0.55000000000000004">
      <c r="A1422">
        <f>IF(Transport!$H$4="Multi-unit Residential",Data!A1423,IF(Transport!$H$4="Education",Data!AI1423,IF(Transport!$H$4="Mixed-use Building",T1426,Data!R1423)))</f>
        <v>245000</v>
      </c>
      <c r="B1422" t="str">
        <f>IF(Transport!$H$4="Multi-unit Residential",Data!B1423,IF(Transport!$H$4="Education",Data!AJ1423,IF(Transport!$H$4="Mixed-use Building",U1426,Data!S1423)))</f>
        <v>Petone Esplanade</v>
      </c>
      <c r="C1422" t="str">
        <f>IF(Transport!$H$4="Multi-unit Residential",Data!C1423,IF(Transport!$H$4="Education",Data!AK1423,IF(Transport!$H$4="Mixed-use Building",V1426,Data!T1423)))</f>
        <v>New Zealand</v>
      </c>
      <c r="D1422">
        <f>IF(Transport!$H$4="Multi-unit Residential",Data!D1423,IF(Transport!$H$4="Education",Data!AL1423,IF(Transport!$H$4="Mixed-use Building",W1426,Data!U1423)))</f>
        <v>0</v>
      </c>
      <c r="E1422">
        <f>IF(Transport!$H$4="Multi-unit Residential",Data!E1423,IF(Transport!$H$4="Education",Data!AM1423,IF(Transport!$H$4="Mixed-use Building",X1426,Data!V1423)))</f>
        <v>0</v>
      </c>
      <c r="F1422">
        <f>IF(Transport!$H$4="Multi-unit Residential",Data!F1423,IF(Transport!$H$4="Education",Data!AN1423,IF(Transport!$H$4="Mixed-use Building",Y1426,Data!W1423)))</f>
        <v>0</v>
      </c>
      <c r="G1422">
        <f>IF(Transport!$H$4="Multi-unit Residential",Data!G1423,IF(Transport!$H$4="Education",Data!AO1423,IF(Transport!$H$4="Mixed-use Building",Z1426,Data!X1423)))</f>
        <v>0</v>
      </c>
      <c r="H1422">
        <f>IF(Transport!$H$4="Multi-unit Residential",Data!H1423,IF(Transport!$H$4="Education",Data!AP1423,IF(Transport!$H$4="Mixed-use Building",AA1426,Data!Y1423)))</f>
        <v>0.93</v>
      </c>
      <c r="I1422">
        <f>IF(Transport!$H$4="Multi-unit Residential",Data!I1423,IF(Transport!$H$4="Education",Data!AQ1423,IF(Transport!$H$4="Mixed-use Building",AB1426,Data!Z1423)))</f>
        <v>0</v>
      </c>
      <c r="J1422">
        <f>IF(Transport!$H$4="Multi-unit Residential",Data!J1423,IF(Transport!$H$4="Education",Data!AR1423,IF(Transport!$H$4="Mixed-use Building",AC1426,Data!AA1423)))</f>
        <v>0</v>
      </c>
      <c r="K1422">
        <f>IF(Transport!$H$4="Multi-unit Residential",Data!K1423,IF(Transport!$H$4="Education",Data!AS1423,IF(Transport!$H$4="Mixed-use Building",AD1426,Data!AB1423)))</f>
        <v>0</v>
      </c>
      <c r="L1422">
        <f>IF(Transport!$H$4="Multi-unit Residential",Data!L1423,IF(Transport!$H$4="Education",Data!AT1423,IF(Transport!$H$4="Mixed-use Building",AE1426,Data!AC1423)))</f>
        <v>7.0000000000000007E-2</v>
      </c>
      <c r="M1422">
        <f>IF(Transport!$H$4="Multi-unit Residential",Data!M1423,IF(Transport!$H$4="Education",Data!AU1423,IF(Transport!$H$4="Mixed-use Building",AF1426,Data!AD1423)))</f>
        <v>0.02</v>
      </c>
      <c r="N1422">
        <f>IF(Transport!$H$4="Multi-unit Residential",Data!N1423,IF(Transport!$H$4="Education",Data!AV1423,IF(Transport!$H$4="Mixed-use Building",AG1426,Data!AE1423)))</f>
        <v>5.3362067034051597</v>
      </c>
      <c r="O1422">
        <f>IF(Transport!$H$4="Multi-unit Residential",Data!O1423,IF(Transport!$H$4="Education",Data!AW1423,IF(Transport!$H$4="Mixed-use Building",AH1426,Data!AF1423)))</f>
        <v>174.8888153</v>
      </c>
      <c r="P1422">
        <f>IF(Transport!$H$4="Multi-unit Residential",Data!P1423,IF(Transport!$H$4="Education",Data!AX1423,IF(Transport!$H$4="Mixed-use Building",AI1426,Data!AG1423)))</f>
        <v>-41.230735920000001</v>
      </c>
    </row>
    <row r="1423" spans="1:16" x14ac:dyDescent="0.55000000000000004">
      <c r="A1423">
        <f>IF(Transport!$H$4="Multi-unit Residential",Data!A1424,IF(Transport!$H$4="Education",Data!AI1424,IF(Transport!$H$4="Mixed-use Building",T1427,Data!R1424)))</f>
        <v>245100</v>
      </c>
      <c r="B1423" t="str">
        <f>IF(Transport!$H$4="Multi-unit Residential",Data!B1424,IF(Transport!$H$4="Education",Data!AJ1424,IF(Transport!$H$4="Mixed-use Building",U1427,Data!S1424)))</f>
        <v>Epuni West</v>
      </c>
      <c r="C1423" t="str">
        <f>IF(Transport!$H$4="Multi-unit Residential",Data!C1424,IF(Transport!$H$4="Education",Data!AK1424,IF(Transport!$H$4="Mixed-use Building",V1427,Data!T1424)))</f>
        <v>New Zealand</v>
      </c>
      <c r="D1423">
        <f>IF(Transport!$H$4="Multi-unit Residential",Data!D1424,IF(Transport!$H$4="Education",Data!AL1424,IF(Transport!$H$4="Mixed-use Building",W1427,Data!U1424)))</f>
        <v>0</v>
      </c>
      <c r="E1423">
        <f>IF(Transport!$H$4="Multi-unit Residential",Data!E1424,IF(Transport!$H$4="Education",Data!AM1424,IF(Transport!$H$4="Mixed-use Building",X1427,Data!V1424)))</f>
        <v>0.01</v>
      </c>
      <c r="F1423">
        <f>IF(Transport!$H$4="Multi-unit Residential",Data!F1424,IF(Transport!$H$4="Education",Data!AN1424,IF(Transport!$H$4="Mixed-use Building",Y1427,Data!W1424)))</f>
        <v>0</v>
      </c>
      <c r="G1423">
        <f>IF(Transport!$H$4="Multi-unit Residential",Data!G1424,IF(Transport!$H$4="Education",Data!AO1424,IF(Transport!$H$4="Mixed-use Building",Z1427,Data!X1424)))</f>
        <v>0</v>
      </c>
      <c r="H1423">
        <f>IF(Transport!$H$4="Multi-unit Residential",Data!H1424,IF(Transport!$H$4="Education",Data!AP1424,IF(Transport!$H$4="Mixed-use Building",AA1427,Data!Y1424)))</f>
        <v>0.93</v>
      </c>
      <c r="I1423">
        <f>IF(Transport!$H$4="Multi-unit Residential",Data!I1424,IF(Transport!$H$4="Education",Data!AQ1424,IF(Transport!$H$4="Mixed-use Building",AB1427,Data!Z1424)))</f>
        <v>0</v>
      </c>
      <c r="J1423">
        <f>IF(Transport!$H$4="Multi-unit Residential",Data!J1424,IF(Transport!$H$4="Education",Data!AR1424,IF(Transport!$H$4="Mixed-use Building",AC1427,Data!AA1424)))</f>
        <v>0</v>
      </c>
      <c r="K1423">
        <f>IF(Transport!$H$4="Multi-unit Residential",Data!K1424,IF(Transport!$H$4="Education",Data!AS1424,IF(Transport!$H$4="Mixed-use Building",AD1427,Data!AB1424)))</f>
        <v>0</v>
      </c>
      <c r="L1423">
        <f>IF(Transport!$H$4="Multi-unit Residential",Data!L1424,IF(Transport!$H$4="Education",Data!AT1424,IF(Transport!$H$4="Mixed-use Building",AE1427,Data!AC1424)))</f>
        <v>0.06</v>
      </c>
      <c r="M1423">
        <f>IF(Transport!$H$4="Multi-unit Residential",Data!M1424,IF(Transport!$H$4="Education",Data!AU1424,IF(Transport!$H$4="Mixed-use Building",AF1427,Data!AD1424)))</f>
        <v>0.02</v>
      </c>
      <c r="N1423">
        <f>IF(Transport!$H$4="Multi-unit Residential",Data!N1424,IF(Transport!$H$4="Education",Data!AV1424,IF(Transport!$H$4="Mixed-use Building",AG1427,Data!AE1424)))</f>
        <v>5.0217741184505398</v>
      </c>
      <c r="O1423">
        <f>IF(Transport!$H$4="Multi-unit Residential",Data!O1424,IF(Transport!$H$4="Education",Data!AW1424,IF(Transport!$H$4="Mixed-use Building",AH1427,Data!AF1424)))</f>
        <v>174.9273207</v>
      </c>
      <c r="P1423">
        <f>IF(Transport!$H$4="Multi-unit Residential",Data!P1424,IF(Transport!$H$4="Education",Data!AX1424,IF(Transport!$H$4="Mixed-use Building",AI1427,Data!AG1424)))</f>
        <v>-41.20573675</v>
      </c>
    </row>
    <row r="1424" spans="1:16" x14ac:dyDescent="0.55000000000000004">
      <c r="A1424">
        <f>IF(Transport!$H$4="Multi-unit Residential",Data!A1425,IF(Transport!$H$4="Education",Data!AI1425,IF(Transport!$H$4="Mixed-use Building",T1428,Data!R1425)))</f>
        <v>245200</v>
      </c>
      <c r="B1424" t="str">
        <f>IF(Transport!$H$4="Multi-unit Residential",Data!B1425,IF(Transport!$H$4="Education",Data!AJ1425,IF(Transport!$H$4="Mixed-use Building",U1428,Data!S1425)))</f>
        <v>Avalon East</v>
      </c>
      <c r="C1424" t="str">
        <f>IF(Transport!$H$4="Multi-unit Residential",Data!C1425,IF(Transport!$H$4="Education",Data!AK1425,IF(Transport!$H$4="Mixed-use Building",V1428,Data!T1425)))</f>
        <v>New Zealand</v>
      </c>
      <c r="D1424">
        <f>IF(Transport!$H$4="Multi-unit Residential",Data!D1425,IF(Transport!$H$4="Education",Data!AL1425,IF(Transport!$H$4="Mixed-use Building",W1428,Data!U1425)))</f>
        <v>0</v>
      </c>
      <c r="E1424">
        <f>IF(Transport!$H$4="Multi-unit Residential",Data!E1425,IF(Transport!$H$4="Education",Data!AM1425,IF(Transport!$H$4="Mixed-use Building",X1428,Data!V1425)))</f>
        <v>0</v>
      </c>
      <c r="F1424">
        <f>IF(Transport!$H$4="Multi-unit Residential",Data!F1425,IF(Transport!$H$4="Education",Data!AN1425,IF(Transport!$H$4="Mixed-use Building",Y1428,Data!W1425)))</f>
        <v>0</v>
      </c>
      <c r="G1424">
        <f>IF(Transport!$H$4="Multi-unit Residential",Data!G1425,IF(Transport!$H$4="Education",Data!AO1425,IF(Transport!$H$4="Mixed-use Building",Z1428,Data!X1425)))</f>
        <v>0</v>
      </c>
      <c r="H1424">
        <f>IF(Transport!$H$4="Multi-unit Residential",Data!H1425,IF(Transport!$H$4="Education",Data!AP1425,IF(Transport!$H$4="Mixed-use Building",AA1428,Data!Y1425)))</f>
        <v>0.92</v>
      </c>
      <c r="I1424">
        <f>IF(Transport!$H$4="Multi-unit Residential",Data!I1425,IF(Transport!$H$4="Education",Data!AQ1425,IF(Transport!$H$4="Mixed-use Building",AB1428,Data!Z1425)))</f>
        <v>0</v>
      </c>
      <c r="J1424">
        <f>IF(Transport!$H$4="Multi-unit Residential",Data!J1425,IF(Transport!$H$4="Education",Data!AR1425,IF(Transport!$H$4="Mixed-use Building",AC1428,Data!AA1425)))</f>
        <v>0</v>
      </c>
      <c r="K1424">
        <f>IF(Transport!$H$4="Multi-unit Residential",Data!K1425,IF(Transport!$H$4="Education",Data!AS1425,IF(Transport!$H$4="Mixed-use Building",AD1428,Data!AB1425)))</f>
        <v>0</v>
      </c>
      <c r="L1424">
        <f>IF(Transport!$H$4="Multi-unit Residential",Data!L1425,IF(Transport!$H$4="Education",Data!AT1425,IF(Transport!$H$4="Mixed-use Building",AE1428,Data!AC1425)))</f>
        <v>0.08</v>
      </c>
      <c r="M1424">
        <f>IF(Transport!$H$4="Multi-unit Residential",Data!M1425,IF(Transport!$H$4="Education",Data!AU1425,IF(Transport!$H$4="Mixed-use Building",AF1428,Data!AD1425)))</f>
        <v>0.02</v>
      </c>
      <c r="N1424">
        <f>IF(Transport!$H$4="Multi-unit Residential",Data!N1425,IF(Transport!$H$4="Education",Data!AV1425,IF(Transport!$H$4="Mixed-use Building",AG1428,Data!AE1425)))</f>
        <v>2.5445965774789898</v>
      </c>
      <c r="O1424">
        <f>IF(Transport!$H$4="Multi-unit Residential",Data!O1425,IF(Transport!$H$4="Education",Data!AW1425,IF(Transport!$H$4="Mixed-use Building",AH1428,Data!AF1425)))</f>
        <v>174.94455459999901</v>
      </c>
      <c r="P1424">
        <f>IF(Transport!$H$4="Multi-unit Residential",Data!P1425,IF(Transport!$H$4="Education",Data!AX1425,IF(Transport!$H$4="Mixed-use Building",AI1428,Data!AG1425)))</f>
        <v>-41.195813469999997</v>
      </c>
    </row>
    <row r="1425" spans="1:16" x14ac:dyDescent="0.55000000000000004">
      <c r="A1425">
        <f>IF(Transport!$H$4="Multi-unit Residential",Data!A1426,IF(Transport!$H$4="Education",Data!AI1426,IF(Transport!$H$4="Mixed-use Building",T1429,Data!R1426)))</f>
        <v>245300</v>
      </c>
      <c r="B1425" t="str">
        <f>IF(Transport!$H$4="Multi-unit Residential",Data!B1426,IF(Transport!$H$4="Education",Data!AJ1426,IF(Transport!$H$4="Mixed-use Building",U1429,Data!S1426)))</f>
        <v>Woburn</v>
      </c>
      <c r="C1425" t="str">
        <f>IF(Transport!$H$4="Multi-unit Residential",Data!C1426,IF(Transport!$H$4="Education",Data!AK1426,IF(Transport!$H$4="Mixed-use Building",V1429,Data!T1426)))</f>
        <v>New Zealand</v>
      </c>
      <c r="D1425" t="str">
        <f>IF(Transport!$H$4="Multi-unit Residential",Data!D1426,IF(Transport!$H$4="Education",Data!AL1426,IF(Transport!$H$4="Mixed-use Building",W1429,Data!U1426)))</f>
        <v>?</v>
      </c>
      <c r="E1425" t="str">
        <f>IF(Transport!$H$4="Multi-unit Residential",Data!E1426,IF(Transport!$H$4="Education",Data!AM1426,IF(Transport!$H$4="Mixed-use Building",X1429,Data!V1426)))</f>
        <v>?</v>
      </c>
      <c r="F1425" t="str">
        <f>IF(Transport!$H$4="Multi-unit Residential",Data!F1426,IF(Transport!$H$4="Education",Data!AN1426,IF(Transport!$H$4="Mixed-use Building",Y1429,Data!W1426)))</f>
        <v>?</v>
      </c>
      <c r="G1425">
        <f>IF(Transport!$H$4="Multi-unit Residential",Data!G1426,IF(Transport!$H$4="Education",Data!AO1426,IF(Transport!$H$4="Mixed-use Building",Z1429,Data!X1426)))</f>
        <v>0</v>
      </c>
      <c r="H1425" t="str">
        <f>IF(Transport!$H$4="Multi-unit Residential",Data!H1426,IF(Transport!$H$4="Education",Data!AP1426,IF(Transport!$H$4="Mixed-use Building",AA1429,Data!Y1426)))</f>
        <v>?</v>
      </c>
      <c r="I1425" t="str">
        <f>IF(Transport!$H$4="Multi-unit Residential",Data!I1426,IF(Transport!$H$4="Education",Data!AQ1426,IF(Transport!$H$4="Mixed-use Building",AB1429,Data!Z1426)))</f>
        <v>?</v>
      </c>
      <c r="J1425">
        <f>IF(Transport!$H$4="Multi-unit Residential",Data!J1426,IF(Transport!$H$4="Education",Data!AR1426,IF(Transport!$H$4="Mixed-use Building",AC1429,Data!AA1426)))</f>
        <v>0</v>
      </c>
      <c r="K1425" t="str">
        <f>IF(Transport!$H$4="Multi-unit Residential",Data!K1426,IF(Transport!$H$4="Education",Data!AS1426,IF(Transport!$H$4="Mixed-use Building",AD1429,Data!AB1426)))</f>
        <v>?</v>
      </c>
      <c r="L1425" t="str">
        <f>IF(Transport!$H$4="Multi-unit Residential",Data!L1426,IF(Transport!$H$4="Education",Data!AT1426,IF(Transport!$H$4="Mixed-use Building",AE1429,Data!AC1426)))</f>
        <v>?</v>
      </c>
      <c r="M1425">
        <f>IF(Transport!$H$4="Multi-unit Residential",Data!M1426,IF(Transport!$H$4="Education",Data!AU1426,IF(Transport!$H$4="Mixed-use Building",AF1429,Data!AD1426)))</f>
        <v>0.02</v>
      </c>
      <c r="N1425" t="str">
        <f>IF(Transport!$H$4="Multi-unit Residential",Data!N1426,IF(Transport!$H$4="Education",Data!AV1426,IF(Transport!$H$4="Mixed-use Building",AG1429,Data!AE1426)))</f>
        <v>?</v>
      </c>
      <c r="O1425">
        <f>IF(Transport!$H$4="Multi-unit Residential",Data!O1426,IF(Transport!$H$4="Education",Data!AW1426,IF(Transport!$H$4="Mixed-use Building",AH1429,Data!AF1426)))</f>
        <v>174.90766869999999</v>
      </c>
      <c r="P1425">
        <f>IF(Transport!$H$4="Multi-unit Residential",Data!P1426,IF(Transport!$H$4="Education",Data!AX1426,IF(Transport!$H$4="Mixed-use Building",AI1429,Data!AG1426)))</f>
        <v>-41.219920999999999</v>
      </c>
    </row>
    <row r="1426" spans="1:16" x14ac:dyDescent="0.55000000000000004">
      <c r="A1426">
        <f>IF(Transport!$H$4="Multi-unit Residential",Data!A1427,IF(Transport!$H$4="Education",Data!AI1427,IF(Transport!$H$4="Mixed-use Building",T1430,Data!R1427)))</f>
        <v>245400</v>
      </c>
      <c r="B1426" t="str">
        <f>IF(Transport!$H$4="Multi-unit Residential",Data!B1427,IF(Transport!$H$4="Education",Data!AJ1427,IF(Transport!$H$4="Mixed-use Building",U1430,Data!S1427)))</f>
        <v>Naenae Central</v>
      </c>
      <c r="C1426" t="str">
        <f>IF(Transport!$H$4="Multi-unit Residential",Data!C1427,IF(Transport!$H$4="Education",Data!AK1427,IF(Transport!$H$4="Mixed-use Building",V1430,Data!T1427)))</f>
        <v>New Zealand</v>
      </c>
      <c r="D1426">
        <f>IF(Transport!$H$4="Multi-unit Residential",Data!D1427,IF(Transport!$H$4="Education",Data!AL1427,IF(Transport!$H$4="Mixed-use Building",W1430,Data!U1427)))</f>
        <v>0.01</v>
      </c>
      <c r="E1426">
        <f>IF(Transport!$H$4="Multi-unit Residential",Data!E1427,IF(Transport!$H$4="Education",Data!AM1427,IF(Transport!$H$4="Mixed-use Building",X1430,Data!V1427)))</f>
        <v>0</v>
      </c>
      <c r="F1426">
        <f>IF(Transport!$H$4="Multi-unit Residential",Data!F1427,IF(Transport!$H$4="Education",Data!AN1427,IF(Transport!$H$4="Mixed-use Building",Y1430,Data!W1427)))</f>
        <v>0</v>
      </c>
      <c r="G1426">
        <f>IF(Transport!$H$4="Multi-unit Residential",Data!G1427,IF(Transport!$H$4="Education",Data!AO1427,IF(Transport!$H$4="Mixed-use Building",Z1430,Data!X1427)))</f>
        <v>0</v>
      </c>
      <c r="H1426">
        <f>IF(Transport!$H$4="Multi-unit Residential",Data!H1427,IF(Transport!$H$4="Education",Data!AP1427,IF(Transport!$H$4="Mixed-use Building",AA1430,Data!Y1427)))</f>
        <v>0.92</v>
      </c>
      <c r="I1426">
        <f>IF(Transport!$H$4="Multi-unit Residential",Data!I1427,IF(Transport!$H$4="Education",Data!AQ1427,IF(Transport!$H$4="Mixed-use Building",AB1430,Data!Z1427)))</f>
        <v>0</v>
      </c>
      <c r="J1426">
        <f>IF(Transport!$H$4="Multi-unit Residential",Data!J1427,IF(Transport!$H$4="Education",Data!AR1427,IF(Transport!$H$4="Mixed-use Building",AC1430,Data!AA1427)))</f>
        <v>0</v>
      </c>
      <c r="K1426">
        <f>IF(Transport!$H$4="Multi-unit Residential",Data!K1427,IF(Transport!$H$4="Education",Data!AS1427,IF(Transport!$H$4="Mixed-use Building",AD1430,Data!AB1427)))</f>
        <v>0</v>
      </c>
      <c r="L1426">
        <f>IF(Transport!$H$4="Multi-unit Residential",Data!L1427,IF(Transport!$H$4="Education",Data!AT1427,IF(Transport!$H$4="Mixed-use Building",AE1430,Data!AC1427)))</f>
        <v>7.0000000000000007E-2</v>
      </c>
      <c r="M1426">
        <f>IF(Transport!$H$4="Multi-unit Residential",Data!M1427,IF(Transport!$H$4="Education",Data!AU1427,IF(Transport!$H$4="Mixed-use Building",AF1430,Data!AD1427)))</f>
        <v>0.02</v>
      </c>
      <c r="N1426">
        <f>IF(Transport!$H$4="Multi-unit Residential",Data!N1427,IF(Transport!$H$4="Education",Data!AV1427,IF(Transport!$H$4="Mixed-use Building",AG1430,Data!AE1427)))</f>
        <v>4.4656174729540101</v>
      </c>
      <c r="O1426">
        <f>IF(Transport!$H$4="Multi-unit Residential",Data!O1427,IF(Transport!$H$4="Education",Data!AW1427,IF(Transport!$H$4="Mixed-use Building",AH1430,Data!AF1427)))</f>
        <v>174.9495661</v>
      </c>
      <c r="P1426">
        <f>IF(Transport!$H$4="Multi-unit Residential",Data!P1427,IF(Transport!$H$4="Education",Data!AX1427,IF(Transport!$H$4="Mixed-use Building",AI1430,Data!AG1427)))</f>
        <v>-41.199739430000001</v>
      </c>
    </row>
    <row r="1427" spans="1:16" x14ac:dyDescent="0.55000000000000004">
      <c r="A1427">
        <f>IF(Transport!$H$4="Multi-unit Residential",Data!A1428,IF(Transport!$H$4="Education",Data!AI1428,IF(Transport!$H$4="Mixed-use Building",T1431,Data!R1428)))</f>
        <v>245500</v>
      </c>
      <c r="B1427" t="str">
        <f>IF(Transport!$H$4="Multi-unit Residential",Data!B1428,IF(Transport!$H$4="Education",Data!AJ1428,IF(Transport!$H$4="Mixed-use Building",U1431,Data!S1428)))</f>
        <v>Waterloo West</v>
      </c>
      <c r="C1427" t="str">
        <f>IF(Transport!$H$4="Multi-unit Residential",Data!C1428,IF(Transport!$H$4="Education",Data!AK1428,IF(Transport!$H$4="Mixed-use Building",V1431,Data!T1428)))</f>
        <v>New Zealand</v>
      </c>
      <c r="D1427">
        <f>IF(Transport!$H$4="Multi-unit Residential",Data!D1428,IF(Transport!$H$4="Education",Data!AL1428,IF(Transport!$H$4="Mixed-use Building",W1431,Data!U1428)))</f>
        <v>0</v>
      </c>
      <c r="E1427">
        <f>IF(Transport!$H$4="Multi-unit Residential",Data!E1428,IF(Transport!$H$4="Education",Data!AM1428,IF(Transport!$H$4="Mixed-use Building",X1431,Data!V1428)))</f>
        <v>0</v>
      </c>
      <c r="F1427">
        <f>IF(Transport!$H$4="Multi-unit Residential",Data!F1428,IF(Transport!$H$4="Education",Data!AN1428,IF(Transport!$H$4="Mixed-use Building",Y1431,Data!W1428)))</f>
        <v>0</v>
      </c>
      <c r="G1427">
        <f>IF(Transport!$H$4="Multi-unit Residential",Data!G1428,IF(Transport!$H$4="Education",Data!AO1428,IF(Transport!$H$4="Mixed-use Building",Z1431,Data!X1428)))</f>
        <v>0</v>
      </c>
      <c r="H1427">
        <f>IF(Transport!$H$4="Multi-unit Residential",Data!H1428,IF(Transport!$H$4="Education",Data!AP1428,IF(Transport!$H$4="Mixed-use Building",AA1431,Data!Y1428)))</f>
        <v>0.9</v>
      </c>
      <c r="I1427">
        <f>IF(Transport!$H$4="Multi-unit Residential",Data!I1428,IF(Transport!$H$4="Education",Data!AQ1428,IF(Transport!$H$4="Mixed-use Building",AB1431,Data!Z1428)))</f>
        <v>0</v>
      </c>
      <c r="J1427">
        <f>IF(Transport!$H$4="Multi-unit Residential",Data!J1428,IF(Transport!$H$4="Education",Data!AR1428,IF(Transport!$H$4="Mixed-use Building",AC1431,Data!AA1428)))</f>
        <v>0</v>
      </c>
      <c r="K1427">
        <f>IF(Transport!$H$4="Multi-unit Residential",Data!K1428,IF(Transport!$H$4="Education",Data!AS1428,IF(Transport!$H$4="Mixed-use Building",AD1431,Data!AB1428)))</f>
        <v>0</v>
      </c>
      <c r="L1427">
        <f>IF(Transport!$H$4="Multi-unit Residential",Data!L1428,IF(Transport!$H$4="Education",Data!AT1428,IF(Transport!$H$4="Mixed-use Building",AE1431,Data!AC1428)))</f>
        <v>0.1</v>
      </c>
      <c r="M1427">
        <f>IF(Transport!$H$4="Multi-unit Residential",Data!M1428,IF(Transport!$H$4="Education",Data!AU1428,IF(Transport!$H$4="Mixed-use Building",AF1431,Data!AD1428)))</f>
        <v>0.02</v>
      </c>
      <c r="N1427">
        <f>IF(Transport!$H$4="Multi-unit Residential",Data!N1428,IF(Transport!$H$4="Education",Data!AV1428,IF(Transport!$H$4="Mixed-use Building",AG1431,Data!AE1428)))</f>
        <v>2.2540415377901999</v>
      </c>
      <c r="O1427">
        <f>IF(Transport!$H$4="Multi-unit Residential",Data!O1428,IF(Transport!$H$4="Education",Data!AW1428,IF(Transport!$H$4="Mixed-use Building",AH1431,Data!AF1428)))</f>
        <v>174.92055259999901</v>
      </c>
      <c r="P1427">
        <f>IF(Transport!$H$4="Multi-unit Residential",Data!P1428,IF(Transport!$H$4="Education",Data!AX1428,IF(Transport!$H$4="Mixed-use Building",AI1431,Data!AG1428)))</f>
        <v>-41.214995930000001</v>
      </c>
    </row>
    <row r="1428" spans="1:16" x14ac:dyDescent="0.55000000000000004">
      <c r="A1428">
        <f>IF(Transport!$H$4="Multi-unit Residential",Data!A1429,IF(Transport!$H$4="Education",Data!AI1429,IF(Transport!$H$4="Mixed-use Building",T1432,Data!R1429)))</f>
        <v>245600</v>
      </c>
      <c r="B1428" t="str">
        <f>IF(Transport!$H$4="Multi-unit Residential",Data!B1429,IF(Transport!$H$4="Education",Data!AJ1429,IF(Transport!$H$4="Mixed-use Building",U1432,Data!S1429)))</f>
        <v>Epuni East</v>
      </c>
      <c r="C1428" t="str">
        <f>IF(Transport!$H$4="Multi-unit Residential",Data!C1429,IF(Transport!$H$4="Education",Data!AK1429,IF(Transport!$H$4="Mixed-use Building",V1432,Data!T1429)))</f>
        <v>New Zealand</v>
      </c>
      <c r="D1428">
        <f>IF(Transport!$H$4="Multi-unit Residential",Data!D1429,IF(Transport!$H$4="Education",Data!AL1429,IF(Transport!$H$4="Mixed-use Building",W1432,Data!U1429)))</f>
        <v>0</v>
      </c>
      <c r="E1428">
        <f>IF(Transport!$H$4="Multi-unit Residential",Data!E1429,IF(Transport!$H$4="Education",Data!AM1429,IF(Transport!$H$4="Mixed-use Building",X1432,Data!V1429)))</f>
        <v>0</v>
      </c>
      <c r="F1428">
        <f>IF(Transport!$H$4="Multi-unit Residential",Data!F1429,IF(Transport!$H$4="Education",Data!AN1429,IF(Transport!$H$4="Mixed-use Building",Y1432,Data!W1429)))</f>
        <v>0</v>
      </c>
      <c r="G1428">
        <f>IF(Transport!$H$4="Multi-unit Residential",Data!G1429,IF(Transport!$H$4="Education",Data!AO1429,IF(Transport!$H$4="Mixed-use Building",Z1432,Data!X1429)))</f>
        <v>0</v>
      </c>
      <c r="H1428">
        <f>IF(Transport!$H$4="Multi-unit Residential",Data!H1429,IF(Transport!$H$4="Education",Data!AP1429,IF(Transport!$H$4="Mixed-use Building",AA1432,Data!Y1429)))</f>
        <v>0.79</v>
      </c>
      <c r="I1428">
        <f>IF(Transport!$H$4="Multi-unit Residential",Data!I1429,IF(Transport!$H$4="Education",Data!AQ1429,IF(Transport!$H$4="Mixed-use Building",AB1432,Data!Z1429)))</f>
        <v>0</v>
      </c>
      <c r="J1428">
        <f>IF(Transport!$H$4="Multi-unit Residential",Data!J1429,IF(Transport!$H$4="Education",Data!AR1429,IF(Transport!$H$4="Mixed-use Building",AC1432,Data!AA1429)))</f>
        <v>0</v>
      </c>
      <c r="K1428">
        <f>IF(Transport!$H$4="Multi-unit Residential",Data!K1429,IF(Transport!$H$4="Education",Data!AS1429,IF(Transport!$H$4="Mixed-use Building",AD1432,Data!AB1429)))</f>
        <v>0</v>
      </c>
      <c r="L1428">
        <f>IF(Transport!$H$4="Multi-unit Residential",Data!L1429,IF(Transport!$H$4="Education",Data!AT1429,IF(Transport!$H$4="Mixed-use Building",AE1432,Data!AC1429)))</f>
        <v>0.21</v>
      </c>
      <c r="M1428">
        <f>IF(Transport!$H$4="Multi-unit Residential",Data!M1429,IF(Transport!$H$4="Education",Data!AU1429,IF(Transport!$H$4="Mixed-use Building",AF1432,Data!AD1429)))</f>
        <v>0.02</v>
      </c>
      <c r="N1428">
        <f>IF(Transport!$H$4="Multi-unit Residential",Data!N1429,IF(Transport!$H$4="Education",Data!AV1429,IF(Transport!$H$4="Mixed-use Building",AG1432,Data!AE1429)))</f>
        <v>1.4379466342132701</v>
      </c>
      <c r="O1428">
        <f>IF(Transport!$H$4="Multi-unit Residential",Data!O1429,IF(Transport!$H$4="Education",Data!AW1429,IF(Transport!$H$4="Mixed-use Building",AH1432,Data!AF1429)))</f>
        <v>174.93484480000001</v>
      </c>
      <c r="P1428">
        <f>IF(Transport!$H$4="Multi-unit Residential",Data!P1429,IF(Transport!$H$4="Education",Data!AX1429,IF(Transport!$H$4="Mixed-use Building",AI1432,Data!AG1429)))</f>
        <v>-41.208913819999999</v>
      </c>
    </row>
    <row r="1429" spans="1:16" x14ac:dyDescent="0.55000000000000004">
      <c r="A1429">
        <f>IF(Transport!$H$4="Multi-unit Residential",Data!A1430,IF(Transport!$H$4="Education",Data!AI1430,IF(Transport!$H$4="Mixed-use Building",T1433,Data!R1430)))</f>
        <v>245700</v>
      </c>
      <c r="B1429" t="str">
        <f>IF(Transport!$H$4="Multi-unit Residential",Data!B1430,IF(Transport!$H$4="Education",Data!AJ1430,IF(Transport!$H$4="Mixed-use Building",U1433,Data!S1430)))</f>
        <v>Gracefield</v>
      </c>
      <c r="C1429" t="str">
        <f>IF(Transport!$H$4="Multi-unit Residential",Data!C1430,IF(Transport!$H$4="Education",Data!AK1430,IF(Transport!$H$4="Mixed-use Building",V1433,Data!T1430)))</f>
        <v>New Zealand</v>
      </c>
      <c r="D1429">
        <f>IF(Transport!$H$4="Multi-unit Residential",Data!D1430,IF(Transport!$H$4="Education",Data!AL1430,IF(Transport!$H$4="Mixed-use Building",W1433,Data!U1430)))</f>
        <v>0</v>
      </c>
      <c r="E1429">
        <f>IF(Transport!$H$4="Multi-unit Residential",Data!E1430,IF(Transport!$H$4="Education",Data!AM1430,IF(Transport!$H$4="Mixed-use Building",X1433,Data!V1430)))</f>
        <v>0</v>
      </c>
      <c r="F1429">
        <f>IF(Transport!$H$4="Multi-unit Residential",Data!F1430,IF(Transport!$H$4="Education",Data!AN1430,IF(Transport!$H$4="Mixed-use Building",Y1433,Data!W1430)))</f>
        <v>0</v>
      </c>
      <c r="G1429">
        <f>IF(Transport!$H$4="Multi-unit Residential",Data!G1430,IF(Transport!$H$4="Education",Data!AO1430,IF(Transport!$H$4="Mixed-use Building",Z1433,Data!X1430)))</f>
        <v>0</v>
      </c>
      <c r="H1429">
        <f>IF(Transport!$H$4="Multi-unit Residential",Data!H1430,IF(Transport!$H$4="Education",Data!AP1430,IF(Transport!$H$4="Mixed-use Building",AA1433,Data!Y1430)))</f>
        <v>0.98</v>
      </c>
      <c r="I1429">
        <f>IF(Transport!$H$4="Multi-unit Residential",Data!I1430,IF(Transport!$H$4="Education",Data!AQ1430,IF(Transport!$H$4="Mixed-use Building",AB1433,Data!Z1430)))</f>
        <v>0.01</v>
      </c>
      <c r="J1429">
        <f>IF(Transport!$H$4="Multi-unit Residential",Data!J1430,IF(Transport!$H$4="Education",Data!AR1430,IF(Transport!$H$4="Mixed-use Building",AC1433,Data!AA1430)))</f>
        <v>0</v>
      </c>
      <c r="K1429">
        <f>IF(Transport!$H$4="Multi-unit Residential",Data!K1430,IF(Transport!$H$4="Education",Data!AS1430,IF(Transport!$H$4="Mixed-use Building",AD1433,Data!AB1430)))</f>
        <v>0</v>
      </c>
      <c r="L1429">
        <f>IF(Transport!$H$4="Multi-unit Residential",Data!L1430,IF(Transport!$H$4="Education",Data!AT1430,IF(Transport!$H$4="Mixed-use Building",AE1433,Data!AC1430)))</f>
        <v>0.01</v>
      </c>
      <c r="M1429">
        <f>IF(Transport!$H$4="Multi-unit Residential",Data!M1430,IF(Transport!$H$4="Education",Data!AU1430,IF(Transport!$H$4="Mixed-use Building",AF1433,Data!AD1430)))</f>
        <v>0.02</v>
      </c>
      <c r="N1429">
        <f>IF(Transport!$H$4="Multi-unit Residential",Data!N1430,IF(Transport!$H$4="Education",Data!AV1430,IF(Transport!$H$4="Mixed-use Building",AG1433,Data!AE1430)))</f>
        <v>8.00719294892974</v>
      </c>
      <c r="O1429">
        <f>IF(Transport!$H$4="Multi-unit Residential",Data!O1430,IF(Transport!$H$4="Education",Data!AW1430,IF(Transport!$H$4="Mixed-use Building",AH1433,Data!AF1430)))</f>
        <v>174.90751799999899</v>
      </c>
      <c r="P1429">
        <f>IF(Transport!$H$4="Multi-unit Residential",Data!P1430,IF(Transport!$H$4="Education",Data!AX1430,IF(Transport!$H$4="Mixed-use Building",AI1433,Data!AG1430)))</f>
        <v>-41.241589019999999</v>
      </c>
    </row>
    <row r="1430" spans="1:16" x14ac:dyDescent="0.55000000000000004">
      <c r="A1430">
        <f>IF(Transport!$H$4="Multi-unit Residential",Data!A1431,IF(Transport!$H$4="Education",Data!AI1431,IF(Transport!$H$4="Mixed-use Building",T1434,Data!R1431)))</f>
        <v>245800</v>
      </c>
      <c r="B1430" t="str">
        <f>IF(Transport!$H$4="Multi-unit Residential",Data!B1431,IF(Transport!$H$4="Education",Data!AJ1431,IF(Transport!$H$4="Mixed-use Building",U1434,Data!S1431)))</f>
        <v>Moera</v>
      </c>
      <c r="C1430" t="str">
        <f>IF(Transport!$H$4="Multi-unit Residential",Data!C1431,IF(Transport!$H$4="Education",Data!AK1431,IF(Transport!$H$4="Mixed-use Building",V1434,Data!T1431)))</f>
        <v>New Zealand</v>
      </c>
      <c r="D1430">
        <f>IF(Transport!$H$4="Multi-unit Residential",Data!D1431,IF(Transport!$H$4="Education",Data!AL1431,IF(Transport!$H$4="Mixed-use Building",W1434,Data!U1431)))</f>
        <v>0</v>
      </c>
      <c r="E1430">
        <f>IF(Transport!$H$4="Multi-unit Residential",Data!E1431,IF(Transport!$H$4="Education",Data!AM1431,IF(Transport!$H$4="Mixed-use Building",X1434,Data!V1431)))</f>
        <v>0</v>
      </c>
      <c r="F1430">
        <f>IF(Transport!$H$4="Multi-unit Residential",Data!F1431,IF(Transport!$H$4="Education",Data!AN1431,IF(Transport!$H$4="Mixed-use Building",Y1434,Data!W1431)))</f>
        <v>0</v>
      </c>
      <c r="G1430">
        <f>IF(Transport!$H$4="Multi-unit Residential",Data!G1431,IF(Transport!$H$4="Education",Data!AO1431,IF(Transport!$H$4="Mixed-use Building",Z1434,Data!X1431)))</f>
        <v>0</v>
      </c>
      <c r="H1430">
        <f>IF(Transport!$H$4="Multi-unit Residential",Data!H1431,IF(Transport!$H$4="Education",Data!AP1431,IF(Transport!$H$4="Mixed-use Building",AA1434,Data!Y1431)))</f>
        <v>0.91</v>
      </c>
      <c r="I1430">
        <f>IF(Transport!$H$4="Multi-unit Residential",Data!I1431,IF(Transport!$H$4="Education",Data!AQ1431,IF(Transport!$H$4="Mixed-use Building",AB1434,Data!Z1431)))</f>
        <v>0</v>
      </c>
      <c r="J1430">
        <f>IF(Transport!$H$4="Multi-unit Residential",Data!J1431,IF(Transport!$H$4="Education",Data!AR1431,IF(Transport!$H$4="Mixed-use Building",AC1434,Data!AA1431)))</f>
        <v>0</v>
      </c>
      <c r="K1430">
        <f>IF(Transport!$H$4="Multi-unit Residential",Data!K1431,IF(Transport!$H$4="Education",Data!AS1431,IF(Transport!$H$4="Mixed-use Building",AD1434,Data!AB1431)))</f>
        <v>0</v>
      </c>
      <c r="L1430">
        <f>IF(Transport!$H$4="Multi-unit Residential",Data!L1431,IF(Transport!$H$4="Education",Data!AT1431,IF(Transport!$H$4="Mixed-use Building",AE1434,Data!AC1431)))</f>
        <v>0.09</v>
      </c>
      <c r="M1430">
        <f>IF(Transport!$H$4="Multi-unit Residential",Data!M1431,IF(Transport!$H$4="Education",Data!AU1431,IF(Transport!$H$4="Mixed-use Building",AF1434,Data!AD1431)))</f>
        <v>0.02</v>
      </c>
      <c r="N1430">
        <f>IF(Transport!$H$4="Multi-unit Residential",Data!N1431,IF(Transport!$H$4="Education",Data!AV1431,IF(Transport!$H$4="Mixed-use Building",AG1434,Data!AE1431)))</f>
        <v>4.1733456396034203</v>
      </c>
      <c r="O1430">
        <f>IF(Transport!$H$4="Multi-unit Residential",Data!O1431,IF(Transport!$H$4="Education",Data!AW1431,IF(Transport!$H$4="Mixed-use Building",AH1434,Data!AF1431)))</f>
        <v>174.90362009999899</v>
      </c>
      <c r="P1430">
        <f>IF(Transport!$H$4="Multi-unit Residential",Data!P1431,IF(Transport!$H$4="Education",Data!AX1431,IF(Transport!$H$4="Mixed-use Building",AI1434,Data!AG1431)))</f>
        <v>-41.227944280000003</v>
      </c>
    </row>
    <row r="1431" spans="1:16" x14ac:dyDescent="0.55000000000000004">
      <c r="A1431">
        <f>IF(Transport!$H$4="Multi-unit Residential",Data!A1432,IF(Transport!$H$4="Education",Data!AI1432,IF(Transport!$H$4="Mixed-use Building",T1435,Data!R1432)))</f>
        <v>245900</v>
      </c>
      <c r="B1431" t="str">
        <f>IF(Transport!$H$4="Multi-unit Residential",Data!B1432,IF(Transport!$H$4="Education",Data!AJ1432,IF(Transport!$H$4="Mixed-use Building",U1435,Data!S1432)))</f>
        <v>Delaney</v>
      </c>
      <c r="C1431" t="str">
        <f>IF(Transport!$H$4="Multi-unit Residential",Data!C1432,IF(Transport!$H$4="Education",Data!AK1432,IF(Transport!$H$4="Mixed-use Building",V1435,Data!T1432)))</f>
        <v>New Zealand</v>
      </c>
      <c r="D1431">
        <f>IF(Transport!$H$4="Multi-unit Residential",Data!D1432,IF(Transport!$H$4="Education",Data!AL1432,IF(Transport!$H$4="Mixed-use Building",W1435,Data!U1432)))</f>
        <v>0</v>
      </c>
      <c r="E1431">
        <f>IF(Transport!$H$4="Multi-unit Residential",Data!E1432,IF(Transport!$H$4="Education",Data!AM1432,IF(Transport!$H$4="Mixed-use Building",X1435,Data!V1432)))</f>
        <v>0</v>
      </c>
      <c r="F1431">
        <f>IF(Transport!$H$4="Multi-unit Residential",Data!F1432,IF(Transport!$H$4="Education",Data!AN1432,IF(Transport!$H$4="Mixed-use Building",Y1435,Data!W1432)))</f>
        <v>0</v>
      </c>
      <c r="G1431">
        <f>IF(Transport!$H$4="Multi-unit Residential",Data!G1432,IF(Transport!$H$4="Education",Data!AO1432,IF(Transport!$H$4="Mixed-use Building",Z1435,Data!X1432)))</f>
        <v>0</v>
      </c>
      <c r="H1431">
        <f>IF(Transport!$H$4="Multi-unit Residential",Data!H1432,IF(Transport!$H$4="Education",Data!AP1432,IF(Transport!$H$4="Mixed-use Building",AA1435,Data!Y1432)))</f>
        <v>1</v>
      </c>
      <c r="I1431">
        <f>IF(Transport!$H$4="Multi-unit Residential",Data!I1432,IF(Transport!$H$4="Education",Data!AQ1432,IF(Transport!$H$4="Mixed-use Building",AB1435,Data!Z1432)))</f>
        <v>0</v>
      </c>
      <c r="J1431">
        <f>IF(Transport!$H$4="Multi-unit Residential",Data!J1432,IF(Transport!$H$4="Education",Data!AR1432,IF(Transport!$H$4="Mixed-use Building",AC1435,Data!AA1432)))</f>
        <v>0</v>
      </c>
      <c r="K1431">
        <f>IF(Transport!$H$4="Multi-unit Residential",Data!K1432,IF(Transport!$H$4="Education",Data!AS1432,IF(Transport!$H$4="Mixed-use Building",AD1435,Data!AB1432)))</f>
        <v>0</v>
      </c>
      <c r="L1431">
        <f>IF(Transport!$H$4="Multi-unit Residential",Data!L1432,IF(Transport!$H$4="Education",Data!AT1432,IF(Transport!$H$4="Mixed-use Building",AE1435,Data!AC1432)))</f>
        <v>0</v>
      </c>
      <c r="M1431">
        <f>IF(Transport!$H$4="Multi-unit Residential",Data!M1432,IF(Transport!$H$4="Education",Data!AU1432,IF(Transport!$H$4="Mixed-use Building",AF1435,Data!AD1432)))</f>
        <v>0.02</v>
      </c>
      <c r="N1431" t="str">
        <f>IF(Transport!$H$4="Multi-unit Residential",Data!N1432,IF(Transport!$H$4="Education",Data!AV1432,IF(Transport!$H$4="Mixed-use Building",AG1435,Data!AE1432)))</f>
        <v>?</v>
      </c>
      <c r="O1431">
        <f>IF(Transport!$H$4="Multi-unit Residential",Data!O1432,IF(Transport!$H$4="Education",Data!AW1432,IF(Transport!$H$4="Mixed-use Building",AH1435,Data!AF1432)))</f>
        <v>174.9792453</v>
      </c>
      <c r="P1431">
        <f>IF(Transport!$H$4="Multi-unit Residential",Data!P1432,IF(Transport!$H$4="Education",Data!AX1432,IF(Transport!$H$4="Mixed-use Building",AI1435,Data!AG1432)))</f>
        <v>-41.1864706</v>
      </c>
    </row>
    <row r="1432" spans="1:16" x14ac:dyDescent="0.55000000000000004">
      <c r="A1432">
        <f>IF(Transport!$H$4="Multi-unit Residential",Data!A1433,IF(Transport!$H$4="Education",Data!AI1433,IF(Transport!$H$4="Mixed-use Building",T1436,Data!R1433)))</f>
        <v>246000</v>
      </c>
      <c r="B1432" t="str">
        <f>IF(Transport!$H$4="Multi-unit Residential",Data!B1433,IF(Transport!$H$4="Education",Data!AJ1433,IF(Transport!$H$4="Mixed-use Building",U1436,Data!S1433)))</f>
        <v>Waiwhetu</v>
      </c>
      <c r="C1432" t="str">
        <f>IF(Transport!$H$4="Multi-unit Residential",Data!C1433,IF(Transport!$H$4="Education",Data!AK1433,IF(Transport!$H$4="Mixed-use Building",V1436,Data!T1433)))</f>
        <v>New Zealand</v>
      </c>
      <c r="D1432">
        <f>IF(Transport!$H$4="Multi-unit Residential",Data!D1433,IF(Transport!$H$4="Education",Data!AL1433,IF(Transport!$H$4="Mixed-use Building",W1436,Data!U1433)))</f>
        <v>0</v>
      </c>
      <c r="E1432">
        <f>IF(Transport!$H$4="Multi-unit Residential",Data!E1433,IF(Transport!$H$4="Education",Data!AM1433,IF(Transport!$H$4="Mixed-use Building",X1436,Data!V1433)))</f>
        <v>0</v>
      </c>
      <c r="F1432">
        <f>IF(Transport!$H$4="Multi-unit Residential",Data!F1433,IF(Transport!$H$4="Education",Data!AN1433,IF(Transport!$H$4="Mixed-use Building",Y1436,Data!W1433)))</f>
        <v>0</v>
      </c>
      <c r="G1432">
        <f>IF(Transport!$H$4="Multi-unit Residential",Data!G1433,IF(Transport!$H$4="Education",Data!AO1433,IF(Transport!$H$4="Mixed-use Building",Z1436,Data!X1433)))</f>
        <v>0</v>
      </c>
      <c r="H1432">
        <f>IF(Transport!$H$4="Multi-unit Residential",Data!H1433,IF(Transport!$H$4="Education",Data!AP1433,IF(Transport!$H$4="Mixed-use Building",AA1436,Data!Y1433)))</f>
        <v>0.94</v>
      </c>
      <c r="I1432">
        <f>IF(Transport!$H$4="Multi-unit Residential",Data!I1433,IF(Transport!$H$4="Education",Data!AQ1433,IF(Transport!$H$4="Mixed-use Building",AB1436,Data!Z1433)))</f>
        <v>0</v>
      </c>
      <c r="J1432">
        <f>IF(Transport!$H$4="Multi-unit Residential",Data!J1433,IF(Transport!$H$4="Education",Data!AR1433,IF(Transport!$H$4="Mixed-use Building",AC1436,Data!AA1433)))</f>
        <v>0</v>
      </c>
      <c r="K1432">
        <f>IF(Transport!$H$4="Multi-unit Residential",Data!K1433,IF(Transport!$H$4="Education",Data!AS1433,IF(Transport!$H$4="Mixed-use Building",AD1436,Data!AB1433)))</f>
        <v>0</v>
      </c>
      <c r="L1432">
        <f>IF(Transport!$H$4="Multi-unit Residential",Data!L1433,IF(Transport!$H$4="Education",Data!AT1433,IF(Transport!$H$4="Mixed-use Building",AE1436,Data!AC1433)))</f>
        <v>0.06</v>
      </c>
      <c r="M1432">
        <f>IF(Transport!$H$4="Multi-unit Residential",Data!M1433,IF(Transport!$H$4="Education",Data!AU1433,IF(Transport!$H$4="Mixed-use Building",AF1436,Data!AD1433)))</f>
        <v>0.02</v>
      </c>
      <c r="N1432">
        <f>IF(Transport!$H$4="Multi-unit Residential",Data!N1433,IF(Transport!$H$4="Education",Data!AV1433,IF(Transport!$H$4="Mixed-use Building",AG1436,Data!AE1433)))</f>
        <v>3.1389781873977598</v>
      </c>
      <c r="O1432">
        <f>IF(Transport!$H$4="Multi-unit Residential",Data!O1433,IF(Transport!$H$4="Education",Data!AW1433,IF(Transport!$H$4="Mixed-use Building",AH1436,Data!AF1433)))</f>
        <v>174.91742980000001</v>
      </c>
      <c r="P1432">
        <f>IF(Transport!$H$4="Multi-unit Residential",Data!P1433,IF(Transport!$H$4="Education",Data!AX1433,IF(Transport!$H$4="Mixed-use Building",AI1436,Data!AG1433)))</f>
        <v>-41.225525820000001</v>
      </c>
    </row>
    <row r="1433" spans="1:16" x14ac:dyDescent="0.55000000000000004">
      <c r="A1433">
        <f>IF(Transport!$H$4="Multi-unit Residential",Data!A1434,IF(Transport!$H$4="Education",Data!AI1434,IF(Transport!$H$4="Mixed-use Building",T1437,Data!R1434)))</f>
        <v>246100</v>
      </c>
      <c r="B1433" t="str">
        <f>IF(Transport!$H$4="Multi-unit Residential",Data!B1434,IF(Transport!$H$4="Education",Data!AJ1434,IF(Transport!$H$4="Mixed-use Building",U1437,Data!S1434)))</f>
        <v>Waterloo East</v>
      </c>
      <c r="C1433" t="str">
        <f>IF(Transport!$H$4="Multi-unit Residential",Data!C1434,IF(Transport!$H$4="Education",Data!AK1434,IF(Transport!$H$4="Mixed-use Building",V1437,Data!T1434)))</f>
        <v>New Zealand</v>
      </c>
      <c r="D1433">
        <f>IF(Transport!$H$4="Multi-unit Residential",Data!D1434,IF(Transport!$H$4="Education",Data!AL1434,IF(Transport!$H$4="Mixed-use Building",W1437,Data!U1434)))</f>
        <v>0</v>
      </c>
      <c r="E1433">
        <f>IF(Transport!$H$4="Multi-unit Residential",Data!E1434,IF(Transport!$H$4="Education",Data!AM1434,IF(Transport!$H$4="Mixed-use Building",X1437,Data!V1434)))</f>
        <v>0</v>
      </c>
      <c r="F1433">
        <f>IF(Transport!$H$4="Multi-unit Residential",Data!F1434,IF(Transport!$H$4="Education",Data!AN1434,IF(Transport!$H$4="Mixed-use Building",Y1437,Data!W1434)))</f>
        <v>0</v>
      </c>
      <c r="G1433">
        <f>IF(Transport!$H$4="Multi-unit Residential",Data!G1434,IF(Transport!$H$4="Education",Data!AO1434,IF(Transport!$H$4="Mixed-use Building",Z1437,Data!X1434)))</f>
        <v>0</v>
      </c>
      <c r="H1433">
        <f>IF(Transport!$H$4="Multi-unit Residential",Data!H1434,IF(Transport!$H$4="Education",Data!AP1434,IF(Transport!$H$4="Mixed-use Building",AA1437,Data!Y1434)))</f>
        <v>0.85</v>
      </c>
      <c r="I1433">
        <f>IF(Transport!$H$4="Multi-unit Residential",Data!I1434,IF(Transport!$H$4="Education",Data!AQ1434,IF(Transport!$H$4="Mixed-use Building",AB1437,Data!Z1434)))</f>
        <v>0</v>
      </c>
      <c r="J1433">
        <f>IF(Transport!$H$4="Multi-unit Residential",Data!J1434,IF(Transport!$H$4="Education",Data!AR1434,IF(Transport!$H$4="Mixed-use Building",AC1437,Data!AA1434)))</f>
        <v>0</v>
      </c>
      <c r="K1433">
        <f>IF(Transport!$H$4="Multi-unit Residential",Data!K1434,IF(Transport!$H$4="Education",Data!AS1434,IF(Transport!$H$4="Mixed-use Building",AD1437,Data!AB1434)))</f>
        <v>0</v>
      </c>
      <c r="L1433">
        <f>IF(Transport!$H$4="Multi-unit Residential",Data!L1434,IF(Transport!$H$4="Education",Data!AT1434,IF(Transport!$H$4="Mixed-use Building",AE1437,Data!AC1434)))</f>
        <v>0.15</v>
      </c>
      <c r="M1433">
        <f>IF(Transport!$H$4="Multi-unit Residential",Data!M1434,IF(Transport!$H$4="Education",Data!AU1434,IF(Transport!$H$4="Mixed-use Building",AF1437,Data!AD1434)))</f>
        <v>0.02</v>
      </c>
      <c r="N1433">
        <f>IF(Transport!$H$4="Multi-unit Residential",Data!N1434,IF(Transport!$H$4="Education",Data!AV1434,IF(Transport!$H$4="Mixed-use Building",AG1437,Data!AE1434)))</f>
        <v>2.9233344405207999</v>
      </c>
      <c r="O1433">
        <f>IF(Transport!$H$4="Multi-unit Residential",Data!O1434,IF(Transport!$H$4="Education",Data!AW1434,IF(Transport!$H$4="Mixed-use Building",AH1437,Data!AF1434)))</f>
        <v>174.92916890000001</v>
      </c>
      <c r="P1433">
        <f>IF(Transport!$H$4="Multi-unit Residential",Data!P1434,IF(Transport!$H$4="Education",Data!AX1434,IF(Transport!$H$4="Mixed-use Building",AI1437,Data!AG1434)))</f>
        <v>-41.217940089999999</v>
      </c>
    </row>
    <row r="1434" spans="1:16" x14ac:dyDescent="0.55000000000000004">
      <c r="A1434">
        <f>IF(Transport!$H$4="Multi-unit Residential",Data!A1435,IF(Transport!$H$4="Education",Data!AI1435,IF(Transport!$H$4="Mixed-use Building",T1438,Data!R1435)))</f>
        <v>246200</v>
      </c>
      <c r="B1434" t="str">
        <f>IF(Transport!$H$4="Multi-unit Residential",Data!B1435,IF(Transport!$H$4="Education",Data!AJ1435,IF(Transport!$H$4="Mixed-use Building",U1438,Data!S1435)))</f>
        <v>Naenae North</v>
      </c>
      <c r="C1434" t="str">
        <f>IF(Transport!$H$4="Multi-unit Residential",Data!C1435,IF(Transport!$H$4="Education",Data!AK1435,IF(Transport!$H$4="Mixed-use Building",V1438,Data!T1435)))</f>
        <v>New Zealand</v>
      </c>
      <c r="D1434">
        <f>IF(Transport!$H$4="Multi-unit Residential",Data!D1435,IF(Transport!$H$4="Education",Data!AL1435,IF(Transport!$H$4="Mixed-use Building",W1438,Data!U1435)))</f>
        <v>0</v>
      </c>
      <c r="E1434">
        <f>IF(Transport!$H$4="Multi-unit Residential",Data!E1435,IF(Transport!$H$4="Education",Data!AM1435,IF(Transport!$H$4="Mixed-use Building",X1438,Data!V1435)))</f>
        <v>0</v>
      </c>
      <c r="F1434">
        <f>IF(Transport!$H$4="Multi-unit Residential",Data!F1435,IF(Transport!$H$4="Education",Data!AN1435,IF(Transport!$H$4="Mixed-use Building",Y1438,Data!W1435)))</f>
        <v>0</v>
      </c>
      <c r="G1434">
        <f>IF(Transport!$H$4="Multi-unit Residential",Data!G1435,IF(Transport!$H$4="Education",Data!AO1435,IF(Transport!$H$4="Mixed-use Building",Z1438,Data!X1435)))</f>
        <v>0</v>
      </c>
      <c r="H1434">
        <f>IF(Transport!$H$4="Multi-unit Residential",Data!H1435,IF(Transport!$H$4="Education",Data!AP1435,IF(Transport!$H$4="Mixed-use Building",AA1438,Data!Y1435)))</f>
        <v>0.7</v>
      </c>
      <c r="I1434">
        <f>IF(Transport!$H$4="Multi-unit Residential",Data!I1435,IF(Transport!$H$4="Education",Data!AQ1435,IF(Transport!$H$4="Mixed-use Building",AB1438,Data!Z1435)))</f>
        <v>0</v>
      </c>
      <c r="J1434">
        <f>IF(Transport!$H$4="Multi-unit Residential",Data!J1435,IF(Transport!$H$4="Education",Data!AR1435,IF(Transport!$H$4="Mixed-use Building",AC1438,Data!AA1435)))</f>
        <v>0</v>
      </c>
      <c r="K1434">
        <f>IF(Transport!$H$4="Multi-unit Residential",Data!K1435,IF(Transport!$H$4="Education",Data!AS1435,IF(Transport!$H$4="Mixed-use Building",AD1438,Data!AB1435)))</f>
        <v>0</v>
      </c>
      <c r="L1434">
        <f>IF(Transport!$H$4="Multi-unit Residential",Data!L1435,IF(Transport!$H$4="Education",Data!AT1435,IF(Transport!$H$4="Mixed-use Building",AE1438,Data!AC1435)))</f>
        <v>0.3</v>
      </c>
      <c r="M1434">
        <f>IF(Transport!$H$4="Multi-unit Residential",Data!M1435,IF(Transport!$H$4="Education",Data!AU1435,IF(Transport!$H$4="Mixed-use Building",AF1438,Data!AD1435)))</f>
        <v>0.02</v>
      </c>
      <c r="N1434">
        <f>IF(Transport!$H$4="Multi-unit Residential",Data!N1435,IF(Transport!$H$4="Education",Data!AV1435,IF(Transport!$H$4="Mixed-use Building",AG1438,Data!AE1435)))</f>
        <v>1.0183161233304701</v>
      </c>
      <c r="O1434">
        <f>IF(Transport!$H$4="Multi-unit Residential",Data!O1435,IF(Transport!$H$4="Education",Data!AW1435,IF(Transport!$H$4="Mixed-use Building",AH1438,Data!AF1435)))</f>
        <v>174.967624</v>
      </c>
      <c r="P1434">
        <f>IF(Transport!$H$4="Multi-unit Residential",Data!P1435,IF(Transport!$H$4="Education",Data!AX1435,IF(Transport!$H$4="Mixed-use Building",AI1438,Data!AG1435)))</f>
        <v>-41.197181550000003</v>
      </c>
    </row>
    <row r="1435" spans="1:16" x14ac:dyDescent="0.55000000000000004">
      <c r="A1435">
        <f>IF(Transport!$H$4="Multi-unit Residential",Data!A1436,IF(Transport!$H$4="Education",Data!AI1436,IF(Transport!$H$4="Mixed-use Building",T1439,Data!R1436)))</f>
        <v>246300</v>
      </c>
      <c r="B1435" t="str">
        <f>IF(Transport!$H$4="Multi-unit Residential",Data!B1436,IF(Transport!$H$4="Education",Data!AJ1436,IF(Transport!$H$4="Mixed-use Building",U1439,Data!S1436)))</f>
        <v>Manuka</v>
      </c>
      <c r="C1435" t="str">
        <f>IF(Transport!$H$4="Multi-unit Residential",Data!C1436,IF(Transport!$H$4="Education",Data!AK1436,IF(Transport!$H$4="Mixed-use Building",V1439,Data!T1436)))</f>
        <v>New Zealand</v>
      </c>
      <c r="D1435">
        <f>IF(Transport!$H$4="Multi-unit Residential",Data!D1436,IF(Transport!$H$4="Education",Data!AL1436,IF(Transport!$H$4="Mixed-use Building",W1439,Data!U1436)))</f>
        <v>0</v>
      </c>
      <c r="E1435">
        <f>IF(Transport!$H$4="Multi-unit Residential",Data!E1436,IF(Transport!$H$4="Education",Data!AM1436,IF(Transport!$H$4="Mixed-use Building",X1439,Data!V1436)))</f>
        <v>0</v>
      </c>
      <c r="F1435">
        <f>IF(Transport!$H$4="Multi-unit Residential",Data!F1436,IF(Transport!$H$4="Education",Data!AN1436,IF(Transport!$H$4="Mixed-use Building",Y1439,Data!W1436)))</f>
        <v>0</v>
      </c>
      <c r="G1435">
        <f>IF(Transport!$H$4="Multi-unit Residential",Data!G1436,IF(Transport!$H$4="Education",Data!AO1436,IF(Transport!$H$4="Mixed-use Building",Z1439,Data!X1436)))</f>
        <v>0</v>
      </c>
      <c r="H1435">
        <f>IF(Transport!$H$4="Multi-unit Residential",Data!H1436,IF(Transport!$H$4="Education",Data!AP1436,IF(Transport!$H$4="Mixed-use Building",AA1439,Data!Y1436)))</f>
        <v>1</v>
      </c>
      <c r="I1435">
        <f>IF(Transport!$H$4="Multi-unit Residential",Data!I1436,IF(Transport!$H$4="Education",Data!AQ1436,IF(Transport!$H$4="Mixed-use Building",AB1439,Data!Z1436)))</f>
        <v>0</v>
      </c>
      <c r="J1435">
        <f>IF(Transport!$H$4="Multi-unit Residential",Data!J1436,IF(Transport!$H$4="Education",Data!AR1436,IF(Transport!$H$4="Mixed-use Building",AC1439,Data!AA1436)))</f>
        <v>0</v>
      </c>
      <c r="K1435">
        <f>IF(Transport!$H$4="Multi-unit Residential",Data!K1436,IF(Transport!$H$4="Education",Data!AS1436,IF(Transport!$H$4="Mixed-use Building",AD1439,Data!AB1436)))</f>
        <v>0</v>
      </c>
      <c r="L1435">
        <f>IF(Transport!$H$4="Multi-unit Residential",Data!L1436,IF(Transport!$H$4="Education",Data!AT1436,IF(Transport!$H$4="Mixed-use Building",AE1439,Data!AC1436)))</f>
        <v>0</v>
      </c>
      <c r="M1435">
        <f>IF(Transport!$H$4="Multi-unit Residential",Data!M1436,IF(Transport!$H$4="Education",Data!AU1436,IF(Transport!$H$4="Mixed-use Building",AF1439,Data!AD1436)))</f>
        <v>0.02</v>
      </c>
      <c r="N1435" t="str">
        <f>IF(Transport!$H$4="Multi-unit Residential",Data!N1436,IF(Transport!$H$4="Education",Data!AV1436,IF(Transport!$H$4="Mixed-use Building",AG1439,Data!AE1436)))</f>
        <v>?</v>
      </c>
      <c r="O1435">
        <f>IF(Transport!$H$4="Multi-unit Residential",Data!O1436,IF(Transport!$H$4="Education",Data!AW1436,IF(Transport!$H$4="Mixed-use Building",AH1439,Data!AF1436)))</f>
        <v>174.98698350000001</v>
      </c>
      <c r="P1435">
        <f>IF(Transport!$H$4="Multi-unit Residential",Data!P1436,IF(Transport!$H$4="Education",Data!AX1436,IF(Transport!$H$4="Mixed-use Building",AI1439,Data!AG1436)))</f>
        <v>-41.185029120000003</v>
      </c>
    </row>
    <row r="1436" spans="1:16" x14ac:dyDescent="0.55000000000000004">
      <c r="A1436">
        <f>IF(Transport!$H$4="Multi-unit Residential",Data!A1437,IF(Transport!$H$4="Education",Data!AI1437,IF(Transport!$H$4="Mixed-use Building",T1440,Data!R1437)))</f>
        <v>246400</v>
      </c>
      <c r="B1436" t="str">
        <f>IF(Transport!$H$4="Multi-unit Residential",Data!B1437,IF(Transport!$H$4="Education",Data!AJ1437,IF(Transport!$H$4="Mixed-use Building",U1440,Data!S1437)))</f>
        <v>Naenae South</v>
      </c>
      <c r="C1436" t="str">
        <f>IF(Transport!$H$4="Multi-unit Residential",Data!C1437,IF(Transport!$H$4="Education",Data!AK1437,IF(Transport!$H$4="Mixed-use Building",V1440,Data!T1437)))</f>
        <v>New Zealand</v>
      </c>
      <c r="D1436" t="str">
        <f>IF(Transport!$H$4="Multi-unit Residential",Data!D1437,IF(Transport!$H$4="Education",Data!AL1437,IF(Transport!$H$4="Mixed-use Building",W1440,Data!U1437)))</f>
        <v>?</v>
      </c>
      <c r="E1436" t="str">
        <f>IF(Transport!$H$4="Multi-unit Residential",Data!E1437,IF(Transport!$H$4="Education",Data!AM1437,IF(Transport!$H$4="Mixed-use Building",X1440,Data!V1437)))</f>
        <v>?</v>
      </c>
      <c r="F1436" t="str">
        <f>IF(Transport!$H$4="Multi-unit Residential",Data!F1437,IF(Transport!$H$4="Education",Data!AN1437,IF(Transport!$H$4="Mixed-use Building",Y1440,Data!W1437)))</f>
        <v>?</v>
      </c>
      <c r="G1436">
        <f>IF(Transport!$H$4="Multi-unit Residential",Data!G1437,IF(Transport!$H$4="Education",Data!AO1437,IF(Transport!$H$4="Mixed-use Building",Z1440,Data!X1437)))</f>
        <v>0</v>
      </c>
      <c r="H1436" t="str">
        <f>IF(Transport!$H$4="Multi-unit Residential",Data!H1437,IF(Transport!$H$4="Education",Data!AP1437,IF(Transport!$H$4="Mixed-use Building",AA1440,Data!Y1437)))</f>
        <v>?</v>
      </c>
      <c r="I1436" t="str">
        <f>IF(Transport!$H$4="Multi-unit Residential",Data!I1437,IF(Transport!$H$4="Education",Data!AQ1437,IF(Transport!$H$4="Mixed-use Building",AB1440,Data!Z1437)))</f>
        <v>?</v>
      </c>
      <c r="J1436">
        <f>IF(Transport!$H$4="Multi-unit Residential",Data!J1437,IF(Transport!$H$4="Education",Data!AR1437,IF(Transport!$H$4="Mixed-use Building",AC1440,Data!AA1437)))</f>
        <v>0</v>
      </c>
      <c r="K1436" t="str">
        <f>IF(Transport!$H$4="Multi-unit Residential",Data!K1437,IF(Transport!$H$4="Education",Data!AS1437,IF(Transport!$H$4="Mixed-use Building",AD1440,Data!AB1437)))</f>
        <v>?</v>
      </c>
      <c r="L1436" t="str">
        <f>IF(Transport!$H$4="Multi-unit Residential",Data!L1437,IF(Transport!$H$4="Education",Data!AT1437,IF(Transport!$H$4="Mixed-use Building",AE1440,Data!AC1437)))</f>
        <v>?</v>
      </c>
      <c r="M1436">
        <f>IF(Transport!$H$4="Multi-unit Residential",Data!M1437,IF(Transport!$H$4="Education",Data!AU1437,IF(Transport!$H$4="Mixed-use Building",AF1440,Data!AD1437)))</f>
        <v>0.02</v>
      </c>
      <c r="N1436" t="str">
        <f>IF(Transport!$H$4="Multi-unit Residential",Data!N1437,IF(Transport!$H$4="Education",Data!AV1437,IF(Transport!$H$4="Mixed-use Building",AG1440,Data!AE1437)))</f>
        <v>?</v>
      </c>
      <c r="O1436">
        <f>IF(Transport!$H$4="Multi-unit Residential",Data!O1437,IF(Transport!$H$4="Education",Data!AW1437,IF(Transport!$H$4="Mixed-use Building",AH1440,Data!AF1437)))</f>
        <v>174.95050319999899</v>
      </c>
      <c r="P1436">
        <f>IF(Transport!$H$4="Multi-unit Residential",Data!P1437,IF(Transport!$H$4="Education",Data!AX1437,IF(Transport!$H$4="Mixed-use Building",AI1440,Data!AG1437)))</f>
        <v>-41.209464859999997</v>
      </c>
    </row>
    <row r="1437" spans="1:16" x14ac:dyDescent="0.55000000000000004">
      <c r="A1437">
        <f>IF(Transport!$H$4="Multi-unit Residential",Data!A1438,IF(Transport!$H$4="Education",Data!AI1438,IF(Transport!$H$4="Mixed-use Building",T1441,Data!R1438)))</f>
        <v>246600</v>
      </c>
      <c r="B1437" t="str">
        <f>IF(Transport!$H$4="Multi-unit Residential",Data!B1438,IF(Transport!$H$4="Education",Data!AJ1438,IF(Transport!$H$4="Mixed-use Building",U1441,Data!S1438)))</f>
        <v>Arakura</v>
      </c>
      <c r="C1437" t="str">
        <f>IF(Transport!$H$4="Multi-unit Residential",Data!C1438,IF(Transport!$H$4="Education",Data!AK1438,IF(Transport!$H$4="Mixed-use Building",V1441,Data!T1438)))</f>
        <v>New Zealand</v>
      </c>
      <c r="D1437">
        <f>IF(Transport!$H$4="Multi-unit Residential",Data!D1438,IF(Transport!$H$4="Education",Data!AL1438,IF(Transport!$H$4="Mixed-use Building",W1441,Data!U1438)))</f>
        <v>0</v>
      </c>
      <c r="E1437">
        <f>IF(Transport!$H$4="Multi-unit Residential",Data!E1438,IF(Transport!$H$4="Education",Data!AM1438,IF(Transport!$H$4="Mixed-use Building",X1441,Data!V1438)))</f>
        <v>0</v>
      </c>
      <c r="F1437">
        <f>IF(Transport!$H$4="Multi-unit Residential",Data!F1438,IF(Transport!$H$4="Education",Data!AN1438,IF(Transport!$H$4="Mixed-use Building",Y1441,Data!W1438)))</f>
        <v>0</v>
      </c>
      <c r="G1437">
        <f>IF(Transport!$H$4="Multi-unit Residential",Data!G1438,IF(Transport!$H$4="Education",Data!AO1438,IF(Transport!$H$4="Mixed-use Building",Z1441,Data!X1438)))</f>
        <v>0</v>
      </c>
      <c r="H1437">
        <f>IF(Transport!$H$4="Multi-unit Residential",Data!H1438,IF(Transport!$H$4="Education",Data!AP1438,IF(Transport!$H$4="Mixed-use Building",AA1441,Data!Y1438)))</f>
        <v>1</v>
      </c>
      <c r="I1437">
        <f>IF(Transport!$H$4="Multi-unit Residential",Data!I1438,IF(Transport!$H$4="Education",Data!AQ1438,IF(Transport!$H$4="Mixed-use Building",AB1441,Data!Z1438)))</f>
        <v>0</v>
      </c>
      <c r="J1437">
        <f>IF(Transport!$H$4="Multi-unit Residential",Data!J1438,IF(Transport!$H$4="Education",Data!AR1438,IF(Transport!$H$4="Mixed-use Building",AC1441,Data!AA1438)))</f>
        <v>0</v>
      </c>
      <c r="K1437">
        <f>IF(Transport!$H$4="Multi-unit Residential",Data!K1438,IF(Transport!$H$4="Education",Data!AS1438,IF(Transport!$H$4="Mixed-use Building",AD1441,Data!AB1438)))</f>
        <v>0</v>
      </c>
      <c r="L1437">
        <f>IF(Transport!$H$4="Multi-unit Residential",Data!L1438,IF(Transport!$H$4="Education",Data!AT1438,IF(Transport!$H$4="Mixed-use Building",AE1441,Data!AC1438)))</f>
        <v>0</v>
      </c>
      <c r="M1437">
        <f>IF(Transport!$H$4="Multi-unit Residential",Data!M1438,IF(Transport!$H$4="Education",Data!AU1438,IF(Transport!$H$4="Mixed-use Building",AF1441,Data!AD1438)))</f>
        <v>0.02</v>
      </c>
      <c r="N1437">
        <f>IF(Transport!$H$4="Multi-unit Residential",Data!N1438,IF(Transport!$H$4="Education",Data!AV1438,IF(Transport!$H$4="Mixed-use Building",AG1441,Data!AE1438)))</f>
        <v>0.79640362710397306</v>
      </c>
      <c r="O1437">
        <f>IF(Transport!$H$4="Multi-unit Residential",Data!O1438,IF(Transport!$H$4="Education",Data!AW1438,IF(Transport!$H$4="Mixed-use Building",AH1441,Data!AF1438)))</f>
        <v>174.9447964</v>
      </c>
      <c r="P1437">
        <f>IF(Transport!$H$4="Multi-unit Residential",Data!P1438,IF(Transport!$H$4="Education",Data!AX1438,IF(Transport!$H$4="Mixed-use Building",AI1441,Data!AG1438)))</f>
        <v>-41.238707949999998</v>
      </c>
    </row>
    <row r="1438" spans="1:16" x14ac:dyDescent="0.55000000000000004">
      <c r="A1438">
        <f>IF(Transport!$H$4="Multi-unit Residential",Data!A1439,IF(Transport!$H$4="Education",Data!AI1439,IF(Transport!$H$4="Mixed-use Building",T1442,Data!R1439)))</f>
        <v>246700</v>
      </c>
      <c r="B1438" t="str">
        <f>IF(Transport!$H$4="Multi-unit Residential",Data!B1439,IF(Transport!$H$4="Education",Data!AJ1439,IF(Transport!$H$4="Mixed-use Building",U1442,Data!S1439)))</f>
        <v xml:space="preserve">Eastern Bays </v>
      </c>
      <c r="C1438" t="str">
        <f>IF(Transport!$H$4="Multi-unit Residential",Data!C1439,IF(Transport!$H$4="Education",Data!AK1439,IF(Transport!$H$4="Mixed-use Building",V1442,Data!T1439)))</f>
        <v>New Zealand</v>
      </c>
      <c r="D1438">
        <f>IF(Transport!$H$4="Multi-unit Residential",Data!D1439,IF(Transport!$H$4="Education",Data!AL1439,IF(Transport!$H$4="Mixed-use Building",W1442,Data!U1439)))</f>
        <v>0</v>
      </c>
      <c r="E1438">
        <f>IF(Transport!$H$4="Multi-unit Residential",Data!E1439,IF(Transport!$H$4="Education",Data!AM1439,IF(Transport!$H$4="Mixed-use Building",X1442,Data!V1439)))</f>
        <v>0</v>
      </c>
      <c r="F1438">
        <f>IF(Transport!$H$4="Multi-unit Residential",Data!F1439,IF(Transport!$H$4="Education",Data!AN1439,IF(Transport!$H$4="Mixed-use Building",Y1442,Data!W1439)))</f>
        <v>0</v>
      </c>
      <c r="G1438">
        <f>IF(Transport!$H$4="Multi-unit Residential",Data!G1439,IF(Transport!$H$4="Education",Data!AO1439,IF(Transport!$H$4="Mixed-use Building",Z1442,Data!X1439)))</f>
        <v>0</v>
      </c>
      <c r="H1438">
        <f>IF(Transport!$H$4="Multi-unit Residential",Data!H1439,IF(Transport!$H$4="Education",Data!AP1439,IF(Transport!$H$4="Mixed-use Building",AA1442,Data!Y1439)))</f>
        <v>0.82</v>
      </c>
      <c r="I1438">
        <f>IF(Transport!$H$4="Multi-unit Residential",Data!I1439,IF(Transport!$H$4="Education",Data!AQ1439,IF(Transport!$H$4="Mixed-use Building",AB1442,Data!Z1439)))</f>
        <v>0</v>
      </c>
      <c r="J1438">
        <f>IF(Transport!$H$4="Multi-unit Residential",Data!J1439,IF(Transport!$H$4="Education",Data!AR1439,IF(Transport!$H$4="Mixed-use Building",AC1442,Data!AA1439)))</f>
        <v>0</v>
      </c>
      <c r="K1438">
        <f>IF(Transport!$H$4="Multi-unit Residential",Data!K1439,IF(Transport!$H$4="Education",Data!AS1439,IF(Transport!$H$4="Mixed-use Building",AD1442,Data!AB1439)))</f>
        <v>0</v>
      </c>
      <c r="L1438">
        <f>IF(Transport!$H$4="Multi-unit Residential",Data!L1439,IF(Transport!$H$4="Education",Data!AT1439,IF(Transport!$H$4="Mixed-use Building",AE1442,Data!AC1439)))</f>
        <v>0.18</v>
      </c>
      <c r="M1438">
        <f>IF(Transport!$H$4="Multi-unit Residential",Data!M1439,IF(Transport!$H$4="Education",Data!AU1439,IF(Transport!$H$4="Mixed-use Building",AF1442,Data!AD1439)))</f>
        <v>0.02</v>
      </c>
      <c r="N1438">
        <f>IF(Transport!$H$4="Multi-unit Residential",Data!N1439,IF(Transport!$H$4="Education",Data!AV1439,IF(Transport!$H$4="Mixed-use Building",AG1442,Data!AE1439)))</f>
        <v>1.4855639416628601</v>
      </c>
      <c r="O1438">
        <f>IF(Transport!$H$4="Multi-unit Residential",Data!O1439,IF(Transport!$H$4="Education",Data!AW1439,IF(Transport!$H$4="Mixed-use Building",AH1442,Data!AF1439)))</f>
        <v>174.91049989999999</v>
      </c>
      <c r="P1438">
        <f>IF(Transport!$H$4="Multi-unit Residential",Data!P1439,IF(Transport!$H$4="Education",Data!AX1439,IF(Transport!$H$4="Mixed-use Building",AI1442,Data!AG1439)))</f>
        <v>-41.264480130000003</v>
      </c>
    </row>
    <row r="1439" spans="1:16" x14ac:dyDescent="0.55000000000000004">
      <c r="A1439">
        <f>IF(Transport!$H$4="Multi-unit Residential",Data!A1440,IF(Transport!$H$4="Education",Data!AI1440,IF(Transport!$H$4="Mixed-use Building",T1443,Data!R1440)))</f>
        <v>246800</v>
      </c>
      <c r="B1439" t="str">
        <f>IF(Transport!$H$4="Multi-unit Residential",Data!B1440,IF(Transport!$H$4="Education",Data!AJ1440,IF(Transport!$H$4="Mixed-use Building",U1443,Data!S1440)))</f>
        <v>Pencarrow</v>
      </c>
      <c r="C1439" t="str">
        <f>IF(Transport!$H$4="Multi-unit Residential",Data!C1440,IF(Transport!$H$4="Education",Data!AK1440,IF(Transport!$H$4="Mixed-use Building",V1443,Data!T1440)))</f>
        <v>New Zealand</v>
      </c>
      <c r="D1439" t="str">
        <f>IF(Transport!$H$4="Multi-unit Residential",Data!D1440,IF(Transport!$H$4="Education",Data!AL1440,IF(Transport!$H$4="Mixed-use Building",W1443,Data!U1440)))</f>
        <v>?</v>
      </c>
      <c r="E1439" t="str">
        <f>IF(Transport!$H$4="Multi-unit Residential",Data!E1440,IF(Transport!$H$4="Education",Data!AM1440,IF(Transport!$H$4="Mixed-use Building",X1443,Data!V1440)))</f>
        <v>?</v>
      </c>
      <c r="F1439" t="str">
        <f>IF(Transport!$H$4="Multi-unit Residential",Data!F1440,IF(Transport!$H$4="Education",Data!AN1440,IF(Transport!$H$4="Mixed-use Building",Y1443,Data!W1440)))</f>
        <v>?</v>
      </c>
      <c r="G1439">
        <f>IF(Transport!$H$4="Multi-unit Residential",Data!G1440,IF(Transport!$H$4="Education",Data!AO1440,IF(Transport!$H$4="Mixed-use Building",Z1443,Data!X1440)))</f>
        <v>0</v>
      </c>
      <c r="H1439" t="str">
        <f>IF(Transport!$H$4="Multi-unit Residential",Data!H1440,IF(Transport!$H$4="Education",Data!AP1440,IF(Transport!$H$4="Mixed-use Building",AA1443,Data!Y1440)))</f>
        <v>?</v>
      </c>
      <c r="I1439" t="str">
        <f>IF(Transport!$H$4="Multi-unit Residential",Data!I1440,IF(Transport!$H$4="Education",Data!AQ1440,IF(Transport!$H$4="Mixed-use Building",AB1443,Data!Z1440)))</f>
        <v>?</v>
      </c>
      <c r="J1439">
        <f>IF(Transport!$H$4="Multi-unit Residential",Data!J1440,IF(Transport!$H$4="Education",Data!AR1440,IF(Transport!$H$4="Mixed-use Building",AC1443,Data!AA1440)))</f>
        <v>0</v>
      </c>
      <c r="K1439" t="str">
        <f>IF(Transport!$H$4="Multi-unit Residential",Data!K1440,IF(Transport!$H$4="Education",Data!AS1440,IF(Transport!$H$4="Mixed-use Building",AD1443,Data!AB1440)))</f>
        <v>?</v>
      </c>
      <c r="L1439" t="str">
        <f>IF(Transport!$H$4="Multi-unit Residential",Data!L1440,IF(Transport!$H$4="Education",Data!AT1440,IF(Transport!$H$4="Mixed-use Building",AE1443,Data!AC1440)))</f>
        <v>?</v>
      </c>
      <c r="M1439">
        <f>IF(Transport!$H$4="Multi-unit Residential",Data!M1440,IF(Transport!$H$4="Education",Data!AU1440,IF(Transport!$H$4="Mixed-use Building",AF1443,Data!AD1440)))</f>
        <v>0.02</v>
      </c>
      <c r="N1439" t="str">
        <f>IF(Transport!$H$4="Multi-unit Residential",Data!N1440,IF(Transport!$H$4="Education",Data!AV1440,IF(Transport!$H$4="Mixed-use Building",AG1443,Data!AE1440)))</f>
        <v>?</v>
      </c>
      <c r="O1439">
        <f>IF(Transport!$H$4="Multi-unit Residential",Data!O1440,IF(Transport!$H$4="Education",Data!AW1440,IF(Transport!$H$4="Mixed-use Building",AH1443,Data!AF1440)))</f>
        <v>174.96763429999999</v>
      </c>
      <c r="P1439">
        <f>IF(Transport!$H$4="Multi-unit Residential",Data!P1440,IF(Transport!$H$4="Education",Data!AX1440,IF(Transport!$H$4="Mixed-use Building",AI1443,Data!AG1440)))</f>
        <v>-41.310552950000002</v>
      </c>
    </row>
    <row r="1440" spans="1:16" x14ac:dyDescent="0.55000000000000004">
      <c r="A1440">
        <f>IF(Transport!$H$4="Multi-unit Residential",Data!A1441,IF(Transport!$H$4="Education",Data!AI1441,IF(Transport!$H$4="Mixed-use Building",T1444,Data!R1441)))</f>
        <v>246900</v>
      </c>
      <c r="B1440" t="str">
        <f>IF(Transport!$H$4="Multi-unit Residential",Data!B1441,IF(Transport!$H$4="Education",Data!AJ1441,IF(Transport!$H$4="Mixed-use Building",U1444,Data!S1441)))</f>
        <v>Wainuiomata West</v>
      </c>
      <c r="C1440" t="str">
        <f>IF(Transport!$H$4="Multi-unit Residential",Data!C1441,IF(Transport!$H$4="Education",Data!AK1441,IF(Transport!$H$4="Mixed-use Building",V1444,Data!T1441)))</f>
        <v>New Zealand</v>
      </c>
      <c r="D1440">
        <f>IF(Transport!$H$4="Multi-unit Residential",Data!D1441,IF(Transport!$H$4="Education",Data!AL1441,IF(Transport!$H$4="Mixed-use Building",W1444,Data!U1441)))</f>
        <v>0</v>
      </c>
      <c r="E1440">
        <f>IF(Transport!$H$4="Multi-unit Residential",Data!E1441,IF(Transport!$H$4="Education",Data!AM1441,IF(Transport!$H$4="Mixed-use Building",X1444,Data!V1441)))</f>
        <v>0</v>
      </c>
      <c r="F1440">
        <f>IF(Transport!$H$4="Multi-unit Residential",Data!F1441,IF(Transport!$H$4="Education",Data!AN1441,IF(Transport!$H$4="Mixed-use Building",Y1444,Data!W1441)))</f>
        <v>0</v>
      </c>
      <c r="G1440">
        <f>IF(Transport!$H$4="Multi-unit Residential",Data!G1441,IF(Transport!$H$4="Education",Data!AO1441,IF(Transport!$H$4="Mixed-use Building",Z1444,Data!X1441)))</f>
        <v>0</v>
      </c>
      <c r="H1440">
        <f>IF(Transport!$H$4="Multi-unit Residential",Data!H1441,IF(Transport!$H$4="Education",Data!AP1441,IF(Transport!$H$4="Mixed-use Building",AA1444,Data!Y1441)))</f>
        <v>0.94</v>
      </c>
      <c r="I1440">
        <f>IF(Transport!$H$4="Multi-unit Residential",Data!I1441,IF(Transport!$H$4="Education",Data!AQ1441,IF(Transport!$H$4="Mixed-use Building",AB1444,Data!Z1441)))</f>
        <v>0</v>
      </c>
      <c r="J1440">
        <f>IF(Transport!$H$4="Multi-unit Residential",Data!J1441,IF(Transport!$H$4="Education",Data!AR1441,IF(Transport!$H$4="Mixed-use Building",AC1444,Data!AA1441)))</f>
        <v>0</v>
      </c>
      <c r="K1440">
        <f>IF(Transport!$H$4="Multi-unit Residential",Data!K1441,IF(Transport!$H$4="Education",Data!AS1441,IF(Transport!$H$4="Mixed-use Building",AD1444,Data!AB1441)))</f>
        <v>0</v>
      </c>
      <c r="L1440">
        <f>IF(Transport!$H$4="Multi-unit Residential",Data!L1441,IF(Transport!$H$4="Education",Data!AT1441,IF(Transport!$H$4="Mixed-use Building",AE1444,Data!AC1441)))</f>
        <v>0.06</v>
      </c>
      <c r="M1440">
        <f>IF(Transport!$H$4="Multi-unit Residential",Data!M1441,IF(Transport!$H$4="Education",Data!AU1441,IF(Transport!$H$4="Mixed-use Building",AF1444,Data!AD1441)))</f>
        <v>0.02</v>
      </c>
      <c r="N1440">
        <f>IF(Transport!$H$4="Multi-unit Residential",Data!N1441,IF(Transport!$H$4="Education",Data!AV1441,IF(Transport!$H$4="Mixed-use Building",AG1444,Data!AE1441)))</f>
        <v>1.6409767497163801</v>
      </c>
      <c r="O1440">
        <f>IF(Transport!$H$4="Multi-unit Residential",Data!O1441,IF(Transport!$H$4="Education",Data!AW1441,IF(Transport!$H$4="Mixed-use Building",AH1444,Data!AF1441)))</f>
        <v>174.93287709999899</v>
      </c>
      <c r="P1440">
        <f>IF(Transport!$H$4="Multi-unit Residential",Data!P1441,IF(Transport!$H$4="Education",Data!AX1441,IF(Transport!$H$4="Mixed-use Building",AI1444,Data!AG1441)))</f>
        <v>-41.251046410000001</v>
      </c>
    </row>
    <row r="1441" spans="1:16" x14ac:dyDescent="0.55000000000000004">
      <c r="A1441">
        <f>IF(Transport!$H$4="Multi-unit Residential",Data!A1442,IF(Transport!$H$4="Education",Data!AI1442,IF(Transport!$H$4="Mixed-use Building",T1445,Data!R1442)))</f>
        <v>247000</v>
      </c>
      <c r="B1441" t="str">
        <f>IF(Transport!$H$4="Multi-unit Residential",Data!B1442,IF(Transport!$H$4="Education",Data!AJ1442,IF(Transport!$H$4="Mixed-use Building",U1445,Data!S1442)))</f>
        <v>Glendale</v>
      </c>
      <c r="C1441" t="str">
        <f>IF(Transport!$H$4="Multi-unit Residential",Data!C1442,IF(Transport!$H$4="Education",Data!AK1442,IF(Transport!$H$4="Mixed-use Building",V1445,Data!T1442)))</f>
        <v>New Zealand</v>
      </c>
      <c r="D1441">
        <f>IF(Transport!$H$4="Multi-unit Residential",Data!D1442,IF(Transport!$H$4="Education",Data!AL1442,IF(Transport!$H$4="Mixed-use Building",W1445,Data!U1442)))</f>
        <v>0</v>
      </c>
      <c r="E1441">
        <f>IF(Transport!$H$4="Multi-unit Residential",Data!E1442,IF(Transport!$H$4="Education",Data!AM1442,IF(Transport!$H$4="Mixed-use Building",X1445,Data!V1442)))</f>
        <v>0</v>
      </c>
      <c r="F1441">
        <f>IF(Transport!$H$4="Multi-unit Residential",Data!F1442,IF(Transport!$H$4="Education",Data!AN1442,IF(Transport!$H$4="Mixed-use Building",Y1445,Data!W1442)))</f>
        <v>0</v>
      </c>
      <c r="G1441">
        <f>IF(Transport!$H$4="Multi-unit Residential",Data!G1442,IF(Transport!$H$4="Education",Data!AO1442,IF(Transport!$H$4="Mixed-use Building",Z1445,Data!X1442)))</f>
        <v>0</v>
      </c>
      <c r="H1441">
        <f>IF(Transport!$H$4="Multi-unit Residential",Data!H1442,IF(Transport!$H$4="Education",Data!AP1442,IF(Transport!$H$4="Mixed-use Building",AA1445,Data!Y1442)))</f>
        <v>1</v>
      </c>
      <c r="I1441">
        <f>IF(Transport!$H$4="Multi-unit Residential",Data!I1442,IF(Transport!$H$4="Education",Data!AQ1442,IF(Transport!$H$4="Mixed-use Building",AB1445,Data!Z1442)))</f>
        <v>0</v>
      </c>
      <c r="J1441">
        <f>IF(Transport!$H$4="Multi-unit Residential",Data!J1442,IF(Transport!$H$4="Education",Data!AR1442,IF(Transport!$H$4="Mixed-use Building",AC1445,Data!AA1442)))</f>
        <v>0</v>
      </c>
      <c r="K1441">
        <f>IF(Transport!$H$4="Multi-unit Residential",Data!K1442,IF(Transport!$H$4="Education",Data!AS1442,IF(Transport!$H$4="Mixed-use Building",AD1445,Data!AB1442)))</f>
        <v>0</v>
      </c>
      <c r="L1441">
        <f>IF(Transport!$H$4="Multi-unit Residential",Data!L1442,IF(Transport!$H$4="Education",Data!AT1442,IF(Transport!$H$4="Mixed-use Building",AE1445,Data!AC1442)))</f>
        <v>0</v>
      </c>
      <c r="M1441">
        <f>IF(Transport!$H$4="Multi-unit Residential",Data!M1442,IF(Transport!$H$4="Education",Data!AU1442,IF(Transport!$H$4="Mixed-use Building",AF1445,Data!AD1442)))</f>
        <v>0.02</v>
      </c>
      <c r="N1441" t="str">
        <f>IF(Transport!$H$4="Multi-unit Residential",Data!N1442,IF(Transport!$H$4="Education",Data!AV1442,IF(Transport!$H$4="Mixed-use Building",AG1445,Data!AE1442)))</f>
        <v>?</v>
      </c>
      <c r="O1441">
        <f>IF(Transport!$H$4="Multi-unit Residential",Data!O1442,IF(Transport!$H$4="Education",Data!AW1442,IF(Transport!$H$4="Mixed-use Building",AH1445,Data!AF1442)))</f>
        <v>174.95473939999999</v>
      </c>
      <c r="P1441">
        <f>IF(Transport!$H$4="Multi-unit Residential",Data!P1442,IF(Transport!$H$4="Education",Data!AX1442,IF(Transport!$H$4="Mixed-use Building",AI1445,Data!AG1442)))</f>
        <v>-41.242991600000003</v>
      </c>
    </row>
    <row r="1442" spans="1:16" x14ac:dyDescent="0.55000000000000004">
      <c r="A1442">
        <f>IF(Transport!$H$4="Multi-unit Residential",Data!A1443,IF(Transport!$H$4="Education",Data!AI1443,IF(Transport!$H$4="Mixed-use Building",T1446,Data!R1443)))</f>
        <v>247100</v>
      </c>
      <c r="B1442" t="str">
        <f>IF(Transport!$H$4="Multi-unit Residential",Data!B1443,IF(Transport!$H$4="Education",Data!AJ1443,IF(Transport!$H$4="Mixed-use Building",U1446,Data!S1443)))</f>
        <v>Wainuiomata Central</v>
      </c>
      <c r="C1442" t="str">
        <f>IF(Transport!$H$4="Multi-unit Residential",Data!C1443,IF(Transport!$H$4="Education",Data!AK1443,IF(Transport!$H$4="Mixed-use Building",V1446,Data!T1443)))</f>
        <v>New Zealand</v>
      </c>
      <c r="D1442">
        <f>IF(Transport!$H$4="Multi-unit Residential",Data!D1443,IF(Transport!$H$4="Education",Data!AL1443,IF(Transport!$H$4="Mixed-use Building",W1446,Data!U1443)))</f>
        <v>0</v>
      </c>
      <c r="E1442">
        <f>IF(Transport!$H$4="Multi-unit Residential",Data!E1443,IF(Transport!$H$4="Education",Data!AM1443,IF(Transport!$H$4="Mixed-use Building",X1446,Data!V1443)))</f>
        <v>0</v>
      </c>
      <c r="F1442">
        <f>IF(Transport!$H$4="Multi-unit Residential",Data!F1443,IF(Transport!$H$4="Education",Data!AN1443,IF(Transport!$H$4="Mixed-use Building",Y1446,Data!W1443)))</f>
        <v>0</v>
      </c>
      <c r="G1442">
        <f>IF(Transport!$H$4="Multi-unit Residential",Data!G1443,IF(Transport!$H$4="Education",Data!AO1443,IF(Transport!$H$4="Mixed-use Building",Z1446,Data!X1443)))</f>
        <v>0</v>
      </c>
      <c r="H1442">
        <f>IF(Transport!$H$4="Multi-unit Residential",Data!H1443,IF(Transport!$H$4="Education",Data!AP1443,IF(Transport!$H$4="Mixed-use Building",AA1446,Data!Y1443)))</f>
        <v>0.81</v>
      </c>
      <c r="I1442">
        <f>IF(Transport!$H$4="Multi-unit Residential",Data!I1443,IF(Transport!$H$4="Education",Data!AQ1443,IF(Transport!$H$4="Mixed-use Building",AB1446,Data!Z1443)))</f>
        <v>0.09</v>
      </c>
      <c r="J1442">
        <f>IF(Transport!$H$4="Multi-unit Residential",Data!J1443,IF(Transport!$H$4="Education",Data!AR1443,IF(Transport!$H$4="Mixed-use Building",AC1446,Data!AA1443)))</f>
        <v>0</v>
      </c>
      <c r="K1442">
        <f>IF(Transport!$H$4="Multi-unit Residential",Data!K1443,IF(Transport!$H$4="Education",Data!AS1443,IF(Transport!$H$4="Mixed-use Building",AD1446,Data!AB1443)))</f>
        <v>0</v>
      </c>
      <c r="L1442">
        <f>IF(Transport!$H$4="Multi-unit Residential",Data!L1443,IF(Transport!$H$4="Education",Data!AT1443,IF(Transport!$H$4="Mixed-use Building",AE1446,Data!AC1443)))</f>
        <v>0.1</v>
      </c>
      <c r="M1442">
        <f>IF(Transport!$H$4="Multi-unit Residential",Data!M1443,IF(Transport!$H$4="Education",Data!AU1443,IF(Transport!$H$4="Mixed-use Building",AF1446,Data!AD1443)))</f>
        <v>0.02</v>
      </c>
      <c r="N1442">
        <f>IF(Transport!$H$4="Multi-unit Residential",Data!N1443,IF(Transport!$H$4="Education",Data!AV1443,IF(Transport!$H$4="Mixed-use Building",AG1446,Data!AE1443)))</f>
        <v>1.9951508216848</v>
      </c>
      <c r="O1442">
        <f>IF(Transport!$H$4="Multi-unit Residential",Data!O1443,IF(Transport!$H$4="Education",Data!AW1443,IF(Transport!$H$4="Mixed-use Building",AH1446,Data!AF1443)))</f>
        <v>174.94068069999901</v>
      </c>
      <c r="P1442">
        <f>IF(Transport!$H$4="Multi-unit Residential",Data!P1443,IF(Transport!$H$4="Education",Data!AX1443,IF(Transport!$H$4="Mixed-use Building",AI1446,Data!AG1443)))</f>
        <v>-41.26139998</v>
      </c>
    </row>
    <row r="1443" spans="1:16" x14ac:dyDescent="0.55000000000000004">
      <c r="A1443">
        <f>IF(Transport!$H$4="Multi-unit Residential",Data!A1444,IF(Transport!$H$4="Education",Data!AI1444,IF(Transport!$H$4="Mixed-use Building",T1447,Data!R1444)))</f>
        <v>247200</v>
      </c>
      <c r="B1443" t="str">
        <f>IF(Transport!$H$4="Multi-unit Residential",Data!B1444,IF(Transport!$H$4="Education",Data!AJ1444,IF(Transport!$H$4="Mixed-use Building",U1447,Data!S1444)))</f>
        <v>Eastbourne</v>
      </c>
      <c r="C1443" t="str">
        <f>IF(Transport!$H$4="Multi-unit Residential",Data!C1444,IF(Transport!$H$4="Education",Data!AK1444,IF(Transport!$H$4="Mixed-use Building",V1447,Data!T1444)))</f>
        <v>New Zealand</v>
      </c>
      <c r="D1443">
        <f>IF(Transport!$H$4="Multi-unit Residential",Data!D1444,IF(Transport!$H$4="Education",Data!AL1444,IF(Transport!$H$4="Mixed-use Building",W1447,Data!U1444)))</f>
        <v>0</v>
      </c>
      <c r="E1443">
        <f>IF(Transport!$H$4="Multi-unit Residential",Data!E1444,IF(Transport!$H$4="Education",Data!AM1444,IF(Transport!$H$4="Mixed-use Building",X1447,Data!V1444)))</f>
        <v>0</v>
      </c>
      <c r="F1443">
        <f>IF(Transport!$H$4="Multi-unit Residential",Data!F1444,IF(Transport!$H$4="Education",Data!AN1444,IF(Transport!$H$4="Mixed-use Building",Y1447,Data!W1444)))</f>
        <v>0</v>
      </c>
      <c r="G1443">
        <f>IF(Transport!$H$4="Multi-unit Residential",Data!G1444,IF(Transport!$H$4="Education",Data!AO1444,IF(Transport!$H$4="Mixed-use Building",Z1447,Data!X1444)))</f>
        <v>0</v>
      </c>
      <c r="H1443">
        <f>IF(Transport!$H$4="Multi-unit Residential",Data!H1444,IF(Transport!$H$4="Education",Data!AP1444,IF(Transport!$H$4="Mixed-use Building",AA1447,Data!Y1444)))</f>
        <v>0.71</v>
      </c>
      <c r="I1443">
        <f>IF(Transport!$H$4="Multi-unit Residential",Data!I1444,IF(Transport!$H$4="Education",Data!AQ1444,IF(Transport!$H$4="Mixed-use Building",AB1447,Data!Z1444)))</f>
        <v>0</v>
      </c>
      <c r="J1443">
        <f>IF(Transport!$H$4="Multi-unit Residential",Data!J1444,IF(Transport!$H$4="Education",Data!AR1444,IF(Transport!$H$4="Mixed-use Building",AC1447,Data!AA1444)))</f>
        <v>0</v>
      </c>
      <c r="K1443">
        <f>IF(Transport!$H$4="Multi-unit Residential",Data!K1444,IF(Transport!$H$4="Education",Data!AS1444,IF(Transport!$H$4="Mixed-use Building",AD1447,Data!AB1444)))</f>
        <v>0</v>
      </c>
      <c r="L1443">
        <f>IF(Transport!$H$4="Multi-unit Residential",Data!L1444,IF(Transport!$H$4="Education",Data!AT1444,IF(Transport!$H$4="Mixed-use Building",AE1447,Data!AC1444)))</f>
        <v>0.28999999999999998</v>
      </c>
      <c r="M1443">
        <f>IF(Transport!$H$4="Multi-unit Residential",Data!M1444,IF(Transport!$H$4="Education",Data!AU1444,IF(Transport!$H$4="Mixed-use Building",AF1447,Data!AD1444)))</f>
        <v>0.02</v>
      </c>
      <c r="N1443">
        <f>IF(Transport!$H$4="Multi-unit Residential",Data!N1444,IF(Transport!$H$4="Education",Data!AV1444,IF(Transport!$H$4="Mixed-use Building",AG1447,Data!AE1444)))</f>
        <v>1.6433193142332301</v>
      </c>
      <c r="O1443">
        <f>IF(Transport!$H$4="Multi-unit Residential",Data!O1444,IF(Transport!$H$4="Education",Data!AW1444,IF(Transport!$H$4="Mixed-use Building",AH1447,Data!AF1444)))</f>
        <v>174.89432219999901</v>
      </c>
      <c r="P1443">
        <f>IF(Transport!$H$4="Multi-unit Residential",Data!P1444,IF(Transport!$H$4="Education",Data!AX1444,IF(Transport!$H$4="Mixed-use Building",AI1447,Data!AG1444)))</f>
        <v>-41.300315619999999</v>
      </c>
    </row>
    <row r="1444" spans="1:16" x14ac:dyDescent="0.55000000000000004">
      <c r="A1444">
        <f>IF(Transport!$H$4="Multi-unit Residential",Data!A1445,IF(Transport!$H$4="Education",Data!AI1445,IF(Transport!$H$4="Mixed-use Building",T1448,Data!R1445)))</f>
        <v>247300</v>
      </c>
      <c r="B1444" t="str">
        <f>IF(Transport!$H$4="Multi-unit Residential",Data!B1445,IF(Transport!$H$4="Education",Data!AJ1445,IF(Transport!$H$4="Mixed-use Building",U1448,Data!S1445)))</f>
        <v>Homedale East</v>
      </c>
      <c r="C1444" t="str">
        <f>IF(Transport!$H$4="Multi-unit Residential",Data!C1445,IF(Transport!$H$4="Education",Data!AK1445,IF(Transport!$H$4="Mixed-use Building",V1448,Data!T1445)))</f>
        <v>New Zealand</v>
      </c>
      <c r="D1444">
        <f>IF(Transport!$H$4="Multi-unit Residential",Data!D1445,IF(Transport!$H$4="Education",Data!AL1445,IF(Transport!$H$4="Mixed-use Building",W1448,Data!U1445)))</f>
        <v>0</v>
      </c>
      <c r="E1444">
        <f>IF(Transport!$H$4="Multi-unit Residential",Data!E1445,IF(Transport!$H$4="Education",Data!AM1445,IF(Transport!$H$4="Mixed-use Building",X1448,Data!V1445)))</f>
        <v>0</v>
      </c>
      <c r="F1444">
        <f>IF(Transport!$H$4="Multi-unit Residential",Data!F1445,IF(Transport!$H$4="Education",Data!AN1445,IF(Transport!$H$4="Mixed-use Building",Y1448,Data!W1445)))</f>
        <v>0</v>
      </c>
      <c r="G1444">
        <f>IF(Transport!$H$4="Multi-unit Residential",Data!G1445,IF(Transport!$H$4="Education",Data!AO1445,IF(Transport!$H$4="Mixed-use Building",Z1448,Data!X1445)))</f>
        <v>0</v>
      </c>
      <c r="H1444">
        <f>IF(Transport!$H$4="Multi-unit Residential",Data!H1445,IF(Transport!$H$4="Education",Data!AP1445,IF(Transport!$H$4="Mixed-use Building",AA1448,Data!Y1445)))</f>
        <v>0.9</v>
      </c>
      <c r="I1444">
        <f>IF(Transport!$H$4="Multi-unit Residential",Data!I1445,IF(Transport!$H$4="Education",Data!AQ1445,IF(Transport!$H$4="Mixed-use Building",AB1448,Data!Z1445)))</f>
        <v>0</v>
      </c>
      <c r="J1444">
        <f>IF(Transport!$H$4="Multi-unit Residential",Data!J1445,IF(Transport!$H$4="Education",Data!AR1445,IF(Transport!$H$4="Mixed-use Building",AC1448,Data!AA1445)))</f>
        <v>0</v>
      </c>
      <c r="K1444">
        <f>IF(Transport!$H$4="Multi-unit Residential",Data!K1445,IF(Transport!$H$4="Education",Data!AS1445,IF(Transport!$H$4="Mixed-use Building",AD1448,Data!AB1445)))</f>
        <v>0</v>
      </c>
      <c r="L1444">
        <f>IF(Transport!$H$4="Multi-unit Residential",Data!L1445,IF(Transport!$H$4="Education",Data!AT1445,IF(Transport!$H$4="Mixed-use Building",AE1448,Data!AC1445)))</f>
        <v>0.1</v>
      </c>
      <c r="M1444">
        <f>IF(Transport!$H$4="Multi-unit Residential",Data!M1445,IF(Transport!$H$4="Education",Data!AU1445,IF(Transport!$H$4="Mixed-use Building",AF1448,Data!AD1445)))</f>
        <v>0.02</v>
      </c>
      <c r="N1444">
        <f>IF(Transport!$H$4="Multi-unit Residential",Data!N1445,IF(Transport!$H$4="Education",Data!AV1445,IF(Transport!$H$4="Mixed-use Building",AG1448,Data!AE1445)))</f>
        <v>1.4177688787874601</v>
      </c>
      <c r="O1444">
        <f>IF(Transport!$H$4="Multi-unit Residential",Data!O1445,IF(Transport!$H$4="Education",Data!AW1445,IF(Transport!$H$4="Mixed-use Building",AH1448,Data!AF1445)))</f>
        <v>174.95843259999901</v>
      </c>
      <c r="P1444">
        <f>IF(Transport!$H$4="Multi-unit Residential",Data!P1445,IF(Transport!$H$4="Education",Data!AX1445,IF(Transport!$H$4="Mixed-use Building",AI1448,Data!AG1445)))</f>
        <v>-41.269130599999997</v>
      </c>
    </row>
    <row r="1445" spans="1:16" x14ac:dyDescent="0.55000000000000004">
      <c r="A1445">
        <f>IF(Transport!$H$4="Multi-unit Residential",Data!A1446,IF(Transport!$H$4="Education",Data!AI1446,IF(Transport!$H$4="Mixed-use Building",T1449,Data!R1446)))</f>
        <v>247400</v>
      </c>
      <c r="B1445" t="str">
        <f>IF(Transport!$H$4="Multi-unit Residential",Data!B1446,IF(Transport!$H$4="Education",Data!AJ1446,IF(Transport!$H$4="Mixed-use Building",U1449,Data!S1446)))</f>
        <v>Homedale West</v>
      </c>
      <c r="C1445" t="str">
        <f>IF(Transport!$H$4="Multi-unit Residential",Data!C1446,IF(Transport!$H$4="Education",Data!AK1446,IF(Transport!$H$4="Mixed-use Building",V1449,Data!T1446)))</f>
        <v>New Zealand</v>
      </c>
      <c r="D1445">
        <f>IF(Transport!$H$4="Multi-unit Residential",Data!D1446,IF(Transport!$H$4="Education",Data!AL1446,IF(Transport!$H$4="Mixed-use Building",W1449,Data!U1446)))</f>
        <v>0</v>
      </c>
      <c r="E1445">
        <f>IF(Transport!$H$4="Multi-unit Residential",Data!E1446,IF(Transport!$H$4="Education",Data!AM1446,IF(Transport!$H$4="Mixed-use Building",X1449,Data!V1446)))</f>
        <v>0</v>
      </c>
      <c r="F1445">
        <f>IF(Transport!$H$4="Multi-unit Residential",Data!F1446,IF(Transport!$H$4="Education",Data!AN1446,IF(Transport!$H$4="Mixed-use Building",Y1449,Data!W1446)))</f>
        <v>0</v>
      </c>
      <c r="G1445">
        <f>IF(Transport!$H$4="Multi-unit Residential",Data!G1446,IF(Transport!$H$4="Education",Data!AO1446,IF(Transport!$H$4="Mixed-use Building",Z1449,Data!X1446)))</f>
        <v>0</v>
      </c>
      <c r="H1445">
        <f>IF(Transport!$H$4="Multi-unit Residential",Data!H1446,IF(Transport!$H$4="Education",Data!AP1446,IF(Transport!$H$4="Mixed-use Building",AA1449,Data!Y1446)))</f>
        <v>0.8</v>
      </c>
      <c r="I1445">
        <f>IF(Transport!$H$4="Multi-unit Residential",Data!I1446,IF(Transport!$H$4="Education",Data!AQ1446,IF(Transport!$H$4="Mixed-use Building",AB1449,Data!Z1446)))</f>
        <v>0.2</v>
      </c>
      <c r="J1445">
        <f>IF(Transport!$H$4="Multi-unit Residential",Data!J1446,IF(Transport!$H$4="Education",Data!AR1446,IF(Transport!$H$4="Mixed-use Building",AC1449,Data!AA1446)))</f>
        <v>0</v>
      </c>
      <c r="K1445">
        <f>IF(Transport!$H$4="Multi-unit Residential",Data!K1446,IF(Transport!$H$4="Education",Data!AS1446,IF(Transport!$H$4="Mixed-use Building",AD1449,Data!AB1446)))</f>
        <v>0</v>
      </c>
      <c r="L1445">
        <f>IF(Transport!$H$4="Multi-unit Residential",Data!L1446,IF(Transport!$H$4="Education",Data!AT1446,IF(Transport!$H$4="Mixed-use Building",AE1449,Data!AC1446)))</f>
        <v>0</v>
      </c>
      <c r="M1445">
        <f>IF(Transport!$H$4="Multi-unit Residential",Data!M1446,IF(Transport!$H$4="Education",Data!AU1446,IF(Transport!$H$4="Mixed-use Building",AF1449,Data!AD1446)))</f>
        <v>0.02</v>
      </c>
      <c r="N1445">
        <f>IF(Transport!$H$4="Multi-unit Residential",Data!N1446,IF(Transport!$H$4="Education",Data!AV1446,IF(Transport!$H$4="Mixed-use Building",AG1449,Data!AE1446)))</f>
        <v>1.41023735929467</v>
      </c>
      <c r="O1445">
        <f>IF(Transport!$H$4="Multi-unit Residential",Data!O1446,IF(Transport!$H$4="Education",Data!AW1446,IF(Transport!$H$4="Mixed-use Building",AH1449,Data!AF1446)))</f>
        <v>174.94976409999899</v>
      </c>
      <c r="P1445">
        <f>IF(Transport!$H$4="Multi-unit Residential",Data!P1446,IF(Transport!$H$4="Education",Data!AX1446,IF(Transport!$H$4="Mixed-use Building",AI1449,Data!AG1446)))</f>
        <v>-41.274102299999903</v>
      </c>
    </row>
    <row r="1446" spans="1:16" x14ac:dyDescent="0.55000000000000004">
      <c r="A1446">
        <f>IF(Transport!$H$4="Multi-unit Residential",Data!A1447,IF(Transport!$H$4="Education",Data!AI1447,IF(Transport!$H$4="Mixed-use Building",T1450,Data!R1447)))</f>
        <v>247500</v>
      </c>
      <c r="B1446" t="str">
        <f>IF(Transport!$H$4="Multi-unit Residential",Data!B1447,IF(Transport!$H$4="Education",Data!AJ1447,IF(Transport!$H$4="Mixed-use Building",U1450,Data!S1447)))</f>
        <v>Makara-Ohariu</v>
      </c>
      <c r="C1446" t="str">
        <f>IF(Transport!$H$4="Multi-unit Residential",Data!C1447,IF(Transport!$H$4="Education",Data!AK1447,IF(Transport!$H$4="Mixed-use Building",V1450,Data!T1447)))</f>
        <v>New Zealand</v>
      </c>
      <c r="D1446">
        <f>IF(Transport!$H$4="Multi-unit Residential",Data!D1447,IF(Transport!$H$4="Education",Data!AL1447,IF(Transport!$H$4="Mixed-use Building",W1450,Data!U1447)))</f>
        <v>0</v>
      </c>
      <c r="E1446">
        <f>IF(Transport!$H$4="Multi-unit Residential",Data!E1447,IF(Transport!$H$4="Education",Data!AM1447,IF(Transport!$H$4="Mixed-use Building",X1450,Data!V1447)))</f>
        <v>0</v>
      </c>
      <c r="F1446">
        <f>IF(Transport!$H$4="Multi-unit Residential",Data!F1447,IF(Transport!$H$4="Education",Data!AN1447,IF(Transport!$H$4="Mixed-use Building",Y1450,Data!W1447)))</f>
        <v>0</v>
      </c>
      <c r="G1446">
        <f>IF(Transport!$H$4="Multi-unit Residential",Data!G1447,IF(Transport!$H$4="Education",Data!AO1447,IF(Transport!$H$4="Mixed-use Building",Z1450,Data!X1447)))</f>
        <v>0</v>
      </c>
      <c r="H1446">
        <f>IF(Transport!$H$4="Multi-unit Residential",Data!H1447,IF(Transport!$H$4="Education",Data!AP1447,IF(Transport!$H$4="Mixed-use Building",AA1450,Data!Y1447)))</f>
        <v>1</v>
      </c>
      <c r="I1446">
        <f>IF(Transport!$H$4="Multi-unit Residential",Data!I1447,IF(Transport!$H$4="Education",Data!AQ1447,IF(Transport!$H$4="Mixed-use Building",AB1450,Data!Z1447)))</f>
        <v>0</v>
      </c>
      <c r="J1446">
        <f>IF(Transport!$H$4="Multi-unit Residential",Data!J1447,IF(Transport!$H$4="Education",Data!AR1447,IF(Transport!$H$4="Mixed-use Building",AC1450,Data!AA1447)))</f>
        <v>0</v>
      </c>
      <c r="K1446">
        <f>IF(Transport!$H$4="Multi-unit Residential",Data!K1447,IF(Transport!$H$4="Education",Data!AS1447,IF(Transport!$H$4="Mixed-use Building",AD1450,Data!AB1447)))</f>
        <v>0</v>
      </c>
      <c r="L1446">
        <f>IF(Transport!$H$4="Multi-unit Residential",Data!L1447,IF(Transport!$H$4="Education",Data!AT1447,IF(Transport!$H$4="Mixed-use Building",AE1450,Data!AC1447)))</f>
        <v>0</v>
      </c>
      <c r="M1446">
        <f>IF(Transport!$H$4="Multi-unit Residential",Data!M1447,IF(Transport!$H$4="Education",Data!AU1447,IF(Transport!$H$4="Mixed-use Building",AF1450,Data!AD1447)))</f>
        <v>0.02</v>
      </c>
      <c r="N1446" t="str">
        <f>IF(Transport!$H$4="Multi-unit Residential",Data!N1447,IF(Transport!$H$4="Education",Data!AV1447,IF(Transport!$H$4="Mixed-use Building",AG1450,Data!AE1447)))</f>
        <v>?</v>
      </c>
      <c r="O1446">
        <f>IF(Transport!$H$4="Multi-unit Residential",Data!O1447,IF(Transport!$H$4="Education",Data!AW1447,IF(Transport!$H$4="Mixed-use Building",AH1450,Data!AF1447)))</f>
        <v>174.71526249999999</v>
      </c>
      <c r="P1446">
        <f>IF(Transport!$H$4="Multi-unit Residential",Data!P1447,IF(Transport!$H$4="Education",Data!AX1447,IF(Transport!$H$4="Mixed-use Building",AI1450,Data!AG1447)))</f>
        <v>-41.259312370000004</v>
      </c>
    </row>
    <row r="1447" spans="1:16" x14ac:dyDescent="0.55000000000000004">
      <c r="A1447">
        <f>IF(Transport!$H$4="Multi-unit Residential",Data!A1448,IF(Transport!$H$4="Education",Data!AI1448,IF(Transport!$H$4="Mixed-use Building",T1451,Data!R1448)))</f>
        <v>247600</v>
      </c>
      <c r="B1447" t="str">
        <f>IF(Transport!$H$4="Multi-unit Residential",Data!B1448,IF(Transport!$H$4="Education",Data!AJ1448,IF(Transport!$H$4="Mixed-use Building",U1451,Data!S1448)))</f>
        <v>Tawa North</v>
      </c>
      <c r="C1447" t="str">
        <f>IF(Transport!$H$4="Multi-unit Residential",Data!C1448,IF(Transport!$H$4="Education",Data!AK1448,IF(Transport!$H$4="Mixed-use Building",V1451,Data!T1448)))</f>
        <v>New Zealand</v>
      </c>
      <c r="D1447">
        <f>IF(Transport!$H$4="Multi-unit Residential",Data!D1448,IF(Transport!$H$4="Education",Data!AL1448,IF(Transport!$H$4="Mixed-use Building",W1451,Data!U1448)))</f>
        <v>0</v>
      </c>
      <c r="E1447">
        <f>IF(Transport!$H$4="Multi-unit Residential",Data!E1448,IF(Transport!$H$4="Education",Data!AM1448,IF(Transport!$H$4="Mixed-use Building",X1451,Data!V1448)))</f>
        <v>0</v>
      </c>
      <c r="F1447">
        <f>IF(Transport!$H$4="Multi-unit Residential",Data!F1448,IF(Transport!$H$4="Education",Data!AN1448,IF(Transport!$H$4="Mixed-use Building",Y1451,Data!W1448)))</f>
        <v>0</v>
      </c>
      <c r="G1447">
        <f>IF(Transport!$H$4="Multi-unit Residential",Data!G1448,IF(Transport!$H$4="Education",Data!AO1448,IF(Transport!$H$4="Mixed-use Building",Z1451,Data!X1448)))</f>
        <v>0</v>
      </c>
      <c r="H1447">
        <f>IF(Transport!$H$4="Multi-unit Residential",Data!H1448,IF(Transport!$H$4="Education",Data!AP1448,IF(Transport!$H$4="Mixed-use Building",AA1451,Data!Y1448)))</f>
        <v>1</v>
      </c>
      <c r="I1447">
        <f>IF(Transport!$H$4="Multi-unit Residential",Data!I1448,IF(Transport!$H$4="Education",Data!AQ1448,IF(Transport!$H$4="Mixed-use Building",AB1451,Data!Z1448)))</f>
        <v>0</v>
      </c>
      <c r="J1447">
        <f>IF(Transport!$H$4="Multi-unit Residential",Data!J1448,IF(Transport!$H$4="Education",Data!AR1448,IF(Transport!$H$4="Mixed-use Building",AC1451,Data!AA1448)))</f>
        <v>0</v>
      </c>
      <c r="K1447">
        <f>IF(Transport!$H$4="Multi-unit Residential",Data!K1448,IF(Transport!$H$4="Education",Data!AS1448,IF(Transport!$H$4="Mixed-use Building",AD1451,Data!AB1448)))</f>
        <v>0</v>
      </c>
      <c r="L1447">
        <f>IF(Transport!$H$4="Multi-unit Residential",Data!L1448,IF(Transport!$H$4="Education",Data!AT1448,IF(Transport!$H$4="Mixed-use Building",AE1451,Data!AC1448)))</f>
        <v>0</v>
      </c>
      <c r="M1447">
        <f>IF(Transport!$H$4="Multi-unit Residential",Data!M1448,IF(Transport!$H$4="Education",Data!AU1448,IF(Transport!$H$4="Mixed-use Building",AF1451,Data!AD1448)))</f>
        <v>0.02</v>
      </c>
      <c r="N1447">
        <f>IF(Transport!$H$4="Multi-unit Residential",Data!N1448,IF(Transport!$H$4="Education",Data!AV1448,IF(Transport!$H$4="Mixed-use Building",AG1451,Data!AE1448)))</f>
        <v>0.55633811691218504</v>
      </c>
      <c r="O1447">
        <f>IF(Transport!$H$4="Multi-unit Residential",Data!O1448,IF(Transport!$H$4="Education",Data!AW1448,IF(Transport!$H$4="Mixed-use Building",AH1451,Data!AF1448)))</f>
        <v>174.82107209999899</v>
      </c>
      <c r="P1447">
        <f>IF(Transport!$H$4="Multi-unit Residential",Data!P1448,IF(Transport!$H$4="Education",Data!AX1448,IF(Transport!$H$4="Mixed-use Building",AI1451,Data!AG1448)))</f>
        <v>-41.164255480000001</v>
      </c>
    </row>
    <row r="1448" spans="1:16" x14ac:dyDescent="0.55000000000000004">
      <c r="A1448">
        <f>IF(Transport!$H$4="Multi-unit Residential",Data!A1449,IF(Transport!$H$4="Education",Data!AI1449,IF(Transport!$H$4="Mixed-use Building",T1452,Data!R1449)))</f>
        <v>247700</v>
      </c>
      <c r="B1448" t="str">
        <f>IF(Transport!$H$4="Multi-unit Residential",Data!B1449,IF(Transport!$H$4="Education",Data!AJ1449,IF(Transport!$H$4="Mixed-use Building",U1452,Data!S1449)))</f>
        <v>Linden</v>
      </c>
      <c r="C1448" t="str">
        <f>IF(Transport!$H$4="Multi-unit Residential",Data!C1449,IF(Transport!$H$4="Education",Data!AK1449,IF(Transport!$H$4="Mixed-use Building",V1452,Data!T1449)))</f>
        <v>New Zealand</v>
      </c>
      <c r="D1448">
        <f>IF(Transport!$H$4="Multi-unit Residential",Data!D1449,IF(Transport!$H$4="Education",Data!AL1449,IF(Transport!$H$4="Mixed-use Building",W1452,Data!U1449)))</f>
        <v>0</v>
      </c>
      <c r="E1448">
        <f>IF(Transport!$H$4="Multi-unit Residential",Data!E1449,IF(Transport!$H$4="Education",Data!AM1449,IF(Transport!$H$4="Mixed-use Building",X1452,Data!V1449)))</f>
        <v>0</v>
      </c>
      <c r="F1448">
        <f>IF(Transport!$H$4="Multi-unit Residential",Data!F1449,IF(Transport!$H$4="Education",Data!AN1449,IF(Transport!$H$4="Mixed-use Building",Y1452,Data!W1449)))</f>
        <v>0</v>
      </c>
      <c r="G1448">
        <f>IF(Transport!$H$4="Multi-unit Residential",Data!G1449,IF(Transport!$H$4="Education",Data!AO1449,IF(Transport!$H$4="Mixed-use Building",Z1452,Data!X1449)))</f>
        <v>0</v>
      </c>
      <c r="H1448">
        <f>IF(Transport!$H$4="Multi-unit Residential",Data!H1449,IF(Transport!$H$4="Education",Data!AP1449,IF(Transport!$H$4="Mixed-use Building",AA1452,Data!Y1449)))</f>
        <v>1</v>
      </c>
      <c r="I1448">
        <f>IF(Transport!$H$4="Multi-unit Residential",Data!I1449,IF(Transport!$H$4="Education",Data!AQ1449,IF(Transport!$H$4="Mixed-use Building",AB1452,Data!Z1449)))</f>
        <v>0</v>
      </c>
      <c r="J1448">
        <f>IF(Transport!$H$4="Multi-unit Residential",Data!J1449,IF(Transport!$H$4="Education",Data!AR1449,IF(Transport!$H$4="Mixed-use Building",AC1452,Data!AA1449)))</f>
        <v>0</v>
      </c>
      <c r="K1448">
        <f>IF(Transport!$H$4="Multi-unit Residential",Data!K1449,IF(Transport!$H$4="Education",Data!AS1449,IF(Transport!$H$4="Mixed-use Building",AD1452,Data!AB1449)))</f>
        <v>0</v>
      </c>
      <c r="L1448">
        <f>IF(Transport!$H$4="Multi-unit Residential",Data!L1449,IF(Transport!$H$4="Education",Data!AT1449,IF(Transport!$H$4="Mixed-use Building",AE1452,Data!AC1449)))</f>
        <v>0</v>
      </c>
      <c r="M1448">
        <f>IF(Transport!$H$4="Multi-unit Residential",Data!M1449,IF(Transport!$H$4="Education",Data!AU1449,IF(Transport!$H$4="Mixed-use Building",AF1452,Data!AD1449)))</f>
        <v>0.02</v>
      </c>
      <c r="N1448">
        <f>IF(Transport!$H$4="Multi-unit Residential",Data!N1449,IF(Transport!$H$4="Education",Data!AV1449,IF(Transport!$H$4="Mixed-use Building",AG1452,Data!AE1449)))</f>
        <v>2.28991457415529</v>
      </c>
      <c r="O1448">
        <f>IF(Transport!$H$4="Multi-unit Residential",Data!O1449,IF(Transport!$H$4="Education",Data!AW1449,IF(Transport!$H$4="Mixed-use Building",AH1452,Data!AF1449)))</f>
        <v>174.8338014</v>
      </c>
      <c r="P1448">
        <f>IF(Transport!$H$4="Multi-unit Residential",Data!P1449,IF(Transport!$H$4="Education",Data!AX1449,IF(Transport!$H$4="Mixed-use Building",AI1452,Data!AG1449)))</f>
        <v>-41.156664409999998</v>
      </c>
    </row>
    <row r="1449" spans="1:16" x14ac:dyDescent="0.55000000000000004">
      <c r="A1449">
        <f>IF(Transport!$H$4="Multi-unit Residential",Data!A1450,IF(Transport!$H$4="Education",Data!AI1450,IF(Transport!$H$4="Mixed-use Building",T1453,Data!R1450)))</f>
        <v>247800</v>
      </c>
      <c r="B1449" t="str">
        <f>IF(Transport!$H$4="Multi-unit Residential",Data!B1450,IF(Transport!$H$4="Education",Data!AJ1450,IF(Transport!$H$4="Mixed-use Building",U1453,Data!S1450)))</f>
        <v>Tawa South</v>
      </c>
      <c r="C1449" t="str">
        <f>IF(Transport!$H$4="Multi-unit Residential",Data!C1450,IF(Transport!$H$4="Education",Data!AK1450,IF(Transport!$H$4="Mixed-use Building",V1453,Data!T1450)))</f>
        <v>New Zealand</v>
      </c>
      <c r="D1449">
        <f>IF(Transport!$H$4="Multi-unit Residential",Data!D1450,IF(Transport!$H$4="Education",Data!AL1450,IF(Transport!$H$4="Mixed-use Building",W1453,Data!U1450)))</f>
        <v>0</v>
      </c>
      <c r="E1449">
        <f>IF(Transport!$H$4="Multi-unit Residential",Data!E1450,IF(Transport!$H$4="Education",Data!AM1450,IF(Transport!$H$4="Mixed-use Building",X1453,Data!V1450)))</f>
        <v>0</v>
      </c>
      <c r="F1449">
        <f>IF(Transport!$H$4="Multi-unit Residential",Data!F1450,IF(Transport!$H$4="Education",Data!AN1450,IF(Transport!$H$4="Mixed-use Building",Y1453,Data!W1450)))</f>
        <v>0</v>
      </c>
      <c r="G1449">
        <f>IF(Transport!$H$4="Multi-unit Residential",Data!G1450,IF(Transport!$H$4="Education",Data!AO1450,IF(Transport!$H$4="Mixed-use Building",Z1453,Data!X1450)))</f>
        <v>0</v>
      </c>
      <c r="H1449">
        <f>IF(Transport!$H$4="Multi-unit Residential",Data!H1450,IF(Transport!$H$4="Education",Data!AP1450,IF(Transport!$H$4="Mixed-use Building",AA1453,Data!Y1450)))</f>
        <v>0.81</v>
      </c>
      <c r="I1449">
        <f>IF(Transport!$H$4="Multi-unit Residential",Data!I1450,IF(Transport!$H$4="Education",Data!AQ1450,IF(Transport!$H$4="Mixed-use Building",AB1453,Data!Z1450)))</f>
        <v>0</v>
      </c>
      <c r="J1449">
        <f>IF(Transport!$H$4="Multi-unit Residential",Data!J1450,IF(Transport!$H$4="Education",Data!AR1450,IF(Transport!$H$4="Mixed-use Building",AC1453,Data!AA1450)))</f>
        <v>0</v>
      </c>
      <c r="K1449">
        <f>IF(Transport!$H$4="Multi-unit Residential",Data!K1450,IF(Transport!$H$4="Education",Data!AS1450,IF(Transport!$H$4="Mixed-use Building",AD1453,Data!AB1450)))</f>
        <v>0</v>
      </c>
      <c r="L1449">
        <f>IF(Transport!$H$4="Multi-unit Residential",Data!L1450,IF(Transport!$H$4="Education",Data!AT1450,IF(Transport!$H$4="Mixed-use Building",AE1453,Data!AC1450)))</f>
        <v>0.19</v>
      </c>
      <c r="M1449">
        <f>IF(Transport!$H$4="Multi-unit Residential",Data!M1450,IF(Transport!$H$4="Education",Data!AU1450,IF(Transport!$H$4="Mixed-use Building",AF1453,Data!AD1450)))</f>
        <v>0.02</v>
      </c>
      <c r="N1449">
        <f>IF(Transport!$H$4="Multi-unit Residential",Data!N1450,IF(Transport!$H$4="Education",Data!AV1450,IF(Transport!$H$4="Mixed-use Building",AG1453,Data!AE1450)))</f>
        <v>0.96167219196407905</v>
      </c>
      <c r="O1449">
        <f>IF(Transport!$H$4="Multi-unit Residential",Data!O1450,IF(Transport!$H$4="Education",Data!AW1450,IF(Transport!$H$4="Mixed-use Building",AH1453,Data!AF1450)))</f>
        <v>174.81690069999999</v>
      </c>
      <c r="P1449">
        <f>IF(Transport!$H$4="Multi-unit Residential",Data!P1450,IF(Transport!$H$4="Education",Data!AX1450,IF(Transport!$H$4="Mixed-use Building",AI1453,Data!AG1450)))</f>
        <v>-41.181477530000002</v>
      </c>
    </row>
    <row r="1450" spans="1:16" x14ac:dyDescent="0.55000000000000004">
      <c r="A1450">
        <f>IF(Transport!$H$4="Multi-unit Residential",Data!A1451,IF(Transport!$H$4="Education",Data!AI1451,IF(Transport!$H$4="Mixed-use Building",T1454,Data!R1451)))</f>
        <v>247900</v>
      </c>
      <c r="B1450" t="str">
        <f>IF(Transport!$H$4="Multi-unit Residential",Data!B1451,IF(Transport!$H$4="Education",Data!AJ1451,IF(Transport!$H$4="Mixed-use Building",U1454,Data!S1451)))</f>
        <v>Tawa Central</v>
      </c>
      <c r="C1450" t="str">
        <f>IF(Transport!$H$4="Multi-unit Residential",Data!C1451,IF(Transport!$H$4="Education",Data!AK1451,IF(Transport!$H$4="Mixed-use Building",V1454,Data!T1451)))</f>
        <v>New Zealand</v>
      </c>
      <c r="D1450">
        <f>IF(Transport!$H$4="Multi-unit Residential",Data!D1451,IF(Transport!$H$4="Education",Data!AL1451,IF(Transport!$H$4="Mixed-use Building",W1454,Data!U1451)))</f>
        <v>0</v>
      </c>
      <c r="E1450">
        <f>IF(Transport!$H$4="Multi-unit Residential",Data!E1451,IF(Transport!$H$4="Education",Data!AM1451,IF(Transport!$H$4="Mixed-use Building",X1454,Data!V1451)))</f>
        <v>0</v>
      </c>
      <c r="F1450">
        <f>IF(Transport!$H$4="Multi-unit Residential",Data!F1451,IF(Transport!$H$4="Education",Data!AN1451,IF(Transport!$H$4="Mixed-use Building",Y1454,Data!W1451)))</f>
        <v>0</v>
      </c>
      <c r="G1450">
        <f>IF(Transport!$H$4="Multi-unit Residential",Data!G1451,IF(Transport!$H$4="Education",Data!AO1451,IF(Transport!$H$4="Mixed-use Building",Z1454,Data!X1451)))</f>
        <v>0</v>
      </c>
      <c r="H1450">
        <f>IF(Transport!$H$4="Multi-unit Residential",Data!H1451,IF(Transport!$H$4="Education",Data!AP1451,IF(Transport!$H$4="Mixed-use Building",AA1454,Data!Y1451)))</f>
        <v>0.8</v>
      </c>
      <c r="I1450">
        <f>IF(Transport!$H$4="Multi-unit Residential",Data!I1451,IF(Transport!$H$4="Education",Data!AQ1451,IF(Transport!$H$4="Mixed-use Building",AB1454,Data!Z1451)))</f>
        <v>0.05</v>
      </c>
      <c r="J1450">
        <f>IF(Transport!$H$4="Multi-unit Residential",Data!J1451,IF(Transport!$H$4="Education",Data!AR1451,IF(Transport!$H$4="Mixed-use Building",AC1454,Data!AA1451)))</f>
        <v>0</v>
      </c>
      <c r="K1450">
        <f>IF(Transport!$H$4="Multi-unit Residential",Data!K1451,IF(Transport!$H$4="Education",Data!AS1451,IF(Transport!$H$4="Mixed-use Building",AD1454,Data!AB1451)))</f>
        <v>0</v>
      </c>
      <c r="L1450">
        <f>IF(Transport!$H$4="Multi-unit Residential",Data!L1451,IF(Transport!$H$4="Education",Data!AT1451,IF(Transport!$H$4="Mixed-use Building",AE1454,Data!AC1451)))</f>
        <v>0.15</v>
      </c>
      <c r="M1450">
        <f>IF(Transport!$H$4="Multi-unit Residential",Data!M1451,IF(Transport!$H$4="Education",Data!AU1451,IF(Transport!$H$4="Mixed-use Building",AF1454,Data!AD1451)))</f>
        <v>0.02</v>
      </c>
      <c r="N1450">
        <f>IF(Transport!$H$4="Multi-unit Residential",Data!N1451,IF(Transport!$H$4="Education",Data!AV1451,IF(Transport!$H$4="Mixed-use Building",AG1454,Data!AE1451)))</f>
        <v>3.2699909843259798</v>
      </c>
      <c r="O1450">
        <f>IF(Transport!$H$4="Multi-unit Residential",Data!O1451,IF(Transport!$H$4="Education",Data!AW1451,IF(Transport!$H$4="Mixed-use Building",AH1454,Data!AF1451)))</f>
        <v>174.82717260000001</v>
      </c>
      <c r="P1450">
        <f>IF(Transport!$H$4="Multi-unit Residential",Data!P1451,IF(Transport!$H$4="Education",Data!AX1451,IF(Transport!$H$4="Mixed-use Building",AI1454,Data!AG1451)))</f>
        <v>-41.174023339999998</v>
      </c>
    </row>
    <row r="1451" spans="1:16" x14ac:dyDescent="0.55000000000000004">
      <c r="A1451">
        <f>IF(Transport!$H$4="Multi-unit Residential",Data!A1452,IF(Transport!$H$4="Education",Data!AI1452,IF(Transport!$H$4="Mixed-use Building",T1455,Data!R1452)))</f>
        <v>248000</v>
      </c>
      <c r="B1451" t="str">
        <f>IF(Transport!$H$4="Multi-unit Residential",Data!B1452,IF(Transport!$H$4="Education",Data!AJ1452,IF(Transport!$H$4="Mixed-use Building",U1455,Data!S1452)))</f>
        <v>Grenada North</v>
      </c>
      <c r="C1451" t="str">
        <f>IF(Transport!$H$4="Multi-unit Residential",Data!C1452,IF(Transport!$H$4="Education",Data!AK1452,IF(Transport!$H$4="Mixed-use Building",V1455,Data!T1452)))</f>
        <v>New Zealand</v>
      </c>
      <c r="D1451">
        <f>IF(Transport!$H$4="Multi-unit Residential",Data!D1452,IF(Transport!$H$4="Education",Data!AL1452,IF(Transport!$H$4="Mixed-use Building",W1455,Data!U1452)))</f>
        <v>0</v>
      </c>
      <c r="E1451">
        <f>IF(Transport!$H$4="Multi-unit Residential",Data!E1452,IF(Transport!$H$4="Education",Data!AM1452,IF(Transport!$H$4="Mixed-use Building",X1455,Data!V1452)))</f>
        <v>0</v>
      </c>
      <c r="F1451">
        <f>IF(Transport!$H$4="Multi-unit Residential",Data!F1452,IF(Transport!$H$4="Education",Data!AN1452,IF(Transport!$H$4="Mixed-use Building",Y1455,Data!W1452)))</f>
        <v>0</v>
      </c>
      <c r="G1451">
        <f>IF(Transport!$H$4="Multi-unit Residential",Data!G1452,IF(Transport!$H$4="Education",Data!AO1452,IF(Transport!$H$4="Mixed-use Building",Z1455,Data!X1452)))</f>
        <v>0</v>
      </c>
      <c r="H1451">
        <f>IF(Transport!$H$4="Multi-unit Residential",Data!H1452,IF(Transport!$H$4="Education",Data!AP1452,IF(Transport!$H$4="Mixed-use Building",AA1455,Data!Y1452)))</f>
        <v>1</v>
      </c>
      <c r="I1451">
        <f>IF(Transport!$H$4="Multi-unit Residential",Data!I1452,IF(Transport!$H$4="Education",Data!AQ1452,IF(Transport!$H$4="Mixed-use Building",AB1455,Data!Z1452)))</f>
        <v>0</v>
      </c>
      <c r="J1451">
        <f>IF(Transport!$H$4="Multi-unit Residential",Data!J1452,IF(Transport!$H$4="Education",Data!AR1452,IF(Transport!$H$4="Mixed-use Building",AC1455,Data!AA1452)))</f>
        <v>0</v>
      </c>
      <c r="K1451">
        <f>IF(Transport!$H$4="Multi-unit Residential",Data!K1452,IF(Transport!$H$4="Education",Data!AS1452,IF(Transport!$H$4="Mixed-use Building",AD1455,Data!AB1452)))</f>
        <v>0</v>
      </c>
      <c r="L1451">
        <f>IF(Transport!$H$4="Multi-unit Residential",Data!L1452,IF(Transport!$H$4="Education",Data!AT1452,IF(Transport!$H$4="Mixed-use Building",AE1455,Data!AC1452)))</f>
        <v>0</v>
      </c>
      <c r="M1451">
        <f>IF(Transport!$H$4="Multi-unit Residential",Data!M1452,IF(Transport!$H$4="Education",Data!AU1452,IF(Transport!$H$4="Mixed-use Building",AF1455,Data!AD1452)))</f>
        <v>0.02</v>
      </c>
      <c r="N1451">
        <f>IF(Transport!$H$4="Multi-unit Residential",Data!N1452,IF(Transport!$H$4="Education",Data!AV1452,IF(Transport!$H$4="Mixed-use Building",AG1455,Data!AE1452)))</f>
        <v>6.34198065978301</v>
      </c>
      <c r="O1451">
        <f>IF(Transport!$H$4="Multi-unit Residential",Data!O1452,IF(Transport!$H$4="Education",Data!AW1452,IF(Transport!$H$4="Mixed-use Building",AH1455,Data!AF1452)))</f>
        <v>174.83897039999999</v>
      </c>
      <c r="P1451">
        <f>IF(Transport!$H$4="Multi-unit Residential",Data!P1452,IF(Transport!$H$4="Education",Data!AX1452,IF(Transport!$H$4="Mixed-use Building",AI1455,Data!AG1452)))</f>
        <v>-41.17727395</v>
      </c>
    </row>
    <row r="1452" spans="1:16" x14ac:dyDescent="0.55000000000000004">
      <c r="A1452">
        <f>IF(Transport!$H$4="Multi-unit Residential",Data!A1453,IF(Transport!$H$4="Education",Data!AI1453,IF(Transport!$H$4="Mixed-use Building",T1456,Data!R1453)))</f>
        <v>248100</v>
      </c>
      <c r="B1452" t="str">
        <f>IF(Transport!$H$4="Multi-unit Residential",Data!B1453,IF(Transport!$H$4="Education",Data!AJ1453,IF(Transport!$H$4="Mixed-use Building",U1456,Data!S1453)))</f>
        <v>Churton Park North</v>
      </c>
      <c r="C1452" t="str">
        <f>IF(Transport!$H$4="Multi-unit Residential",Data!C1453,IF(Transport!$H$4="Education",Data!AK1453,IF(Transport!$H$4="Mixed-use Building",V1456,Data!T1453)))</f>
        <v>New Zealand</v>
      </c>
      <c r="D1452">
        <f>IF(Transport!$H$4="Multi-unit Residential",Data!D1453,IF(Transport!$H$4="Education",Data!AL1453,IF(Transport!$H$4="Mixed-use Building",W1456,Data!U1453)))</f>
        <v>0</v>
      </c>
      <c r="E1452">
        <f>IF(Transport!$H$4="Multi-unit Residential",Data!E1453,IF(Transport!$H$4="Education",Data!AM1453,IF(Transport!$H$4="Mixed-use Building",X1456,Data!V1453)))</f>
        <v>0</v>
      </c>
      <c r="F1452">
        <f>IF(Transport!$H$4="Multi-unit Residential",Data!F1453,IF(Transport!$H$4="Education",Data!AN1453,IF(Transport!$H$4="Mixed-use Building",Y1456,Data!W1453)))</f>
        <v>0</v>
      </c>
      <c r="G1452">
        <f>IF(Transport!$H$4="Multi-unit Residential",Data!G1453,IF(Transport!$H$4="Education",Data!AO1453,IF(Transport!$H$4="Mixed-use Building",Z1456,Data!X1453)))</f>
        <v>0</v>
      </c>
      <c r="H1452">
        <f>IF(Transport!$H$4="Multi-unit Residential",Data!H1453,IF(Transport!$H$4="Education",Data!AP1453,IF(Transport!$H$4="Mixed-use Building",AA1456,Data!Y1453)))</f>
        <v>0.7</v>
      </c>
      <c r="I1452">
        <f>IF(Transport!$H$4="Multi-unit Residential",Data!I1453,IF(Transport!$H$4="Education",Data!AQ1453,IF(Transport!$H$4="Mixed-use Building",AB1456,Data!Z1453)))</f>
        <v>0</v>
      </c>
      <c r="J1452">
        <f>IF(Transport!$H$4="Multi-unit Residential",Data!J1453,IF(Transport!$H$4="Education",Data!AR1453,IF(Transport!$H$4="Mixed-use Building",AC1456,Data!AA1453)))</f>
        <v>0</v>
      </c>
      <c r="K1452">
        <f>IF(Transport!$H$4="Multi-unit Residential",Data!K1453,IF(Transport!$H$4="Education",Data!AS1453,IF(Transport!$H$4="Mixed-use Building",AD1456,Data!AB1453)))</f>
        <v>0</v>
      </c>
      <c r="L1452">
        <f>IF(Transport!$H$4="Multi-unit Residential",Data!L1453,IF(Transport!$H$4="Education",Data!AT1453,IF(Transport!$H$4="Mixed-use Building",AE1456,Data!AC1453)))</f>
        <v>0.3</v>
      </c>
      <c r="M1452">
        <f>IF(Transport!$H$4="Multi-unit Residential",Data!M1453,IF(Transport!$H$4="Education",Data!AU1453,IF(Transport!$H$4="Mixed-use Building",AF1456,Data!AD1453)))</f>
        <v>0.02</v>
      </c>
      <c r="N1452">
        <f>IF(Transport!$H$4="Multi-unit Residential",Data!N1453,IF(Transport!$H$4="Education",Data!AV1453,IF(Transport!$H$4="Mixed-use Building",AG1456,Data!AE1453)))</f>
        <v>0.60223566626789904</v>
      </c>
      <c r="O1452">
        <f>IF(Transport!$H$4="Multi-unit Residential",Data!O1453,IF(Transport!$H$4="Education",Data!AW1453,IF(Transport!$H$4="Mixed-use Building",AH1456,Data!AF1453)))</f>
        <v>174.8122319</v>
      </c>
      <c r="P1452">
        <f>IF(Transport!$H$4="Multi-unit Residential",Data!P1453,IF(Transport!$H$4="Education",Data!AX1453,IF(Transport!$H$4="Mixed-use Building",AI1456,Data!AG1453)))</f>
        <v>-41.196432690000002</v>
      </c>
    </row>
    <row r="1453" spans="1:16" x14ac:dyDescent="0.55000000000000004">
      <c r="A1453">
        <f>IF(Transport!$H$4="Multi-unit Residential",Data!A1454,IF(Transport!$H$4="Education",Data!AI1454,IF(Transport!$H$4="Mixed-use Building",T1457,Data!R1454)))</f>
        <v>248200</v>
      </c>
      <c r="B1453" t="str">
        <f>IF(Transport!$H$4="Multi-unit Residential",Data!B1454,IF(Transport!$H$4="Education",Data!AJ1454,IF(Transport!$H$4="Mixed-use Building",U1457,Data!S1454)))</f>
        <v>Takapu-Horokiwi</v>
      </c>
      <c r="C1453" t="str">
        <f>IF(Transport!$H$4="Multi-unit Residential",Data!C1454,IF(Transport!$H$4="Education",Data!AK1454,IF(Transport!$H$4="Mixed-use Building",V1457,Data!T1454)))</f>
        <v>New Zealand</v>
      </c>
      <c r="D1453" t="str">
        <f>IF(Transport!$H$4="Multi-unit Residential",Data!D1454,IF(Transport!$H$4="Education",Data!AL1454,IF(Transport!$H$4="Mixed-use Building",W1457,Data!U1454)))</f>
        <v>?</v>
      </c>
      <c r="E1453" t="str">
        <f>IF(Transport!$H$4="Multi-unit Residential",Data!E1454,IF(Transport!$H$4="Education",Data!AM1454,IF(Transport!$H$4="Mixed-use Building",X1457,Data!V1454)))</f>
        <v>?</v>
      </c>
      <c r="F1453" t="str">
        <f>IF(Transport!$H$4="Multi-unit Residential",Data!F1454,IF(Transport!$H$4="Education",Data!AN1454,IF(Transport!$H$4="Mixed-use Building",Y1457,Data!W1454)))</f>
        <v>?</v>
      </c>
      <c r="G1453">
        <f>IF(Transport!$H$4="Multi-unit Residential",Data!G1454,IF(Transport!$H$4="Education",Data!AO1454,IF(Transport!$H$4="Mixed-use Building",Z1457,Data!X1454)))</f>
        <v>0</v>
      </c>
      <c r="H1453" t="str">
        <f>IF(Transport!$H$4="Multi-unit Residential",Data!H1454,IF(Transport!$H$4="Education",Data!AP1454,IF(Transport!$H$4="Mixed-use Building",AA1457,Data!Y1454)))</f>
        <v>?</v>
      </c>
      <c r="I1453" t="str">
        <f>IF(Transport!$H$4="Multi-unit Residential",Data!I1454,IF(Transport!$H$4="Education",Data!AQ1454,IF(Transport!$H$4="Mixed-use Building",AB1457,Data!Z1454)))</f>
        <v>?</v>
      </c>
      <c r="J1453">
        <f>IF(Transport!$H$4="Multi-unit Residential",Data!J1454,IF(Transport!$H$4="Education",Data!AR1454,IF(Transport!$H$4="Mixed-use Building",AC1457,Data!AA1454)))</f>
        <v>0</v>
      </c>
      <c r="K1453" t="str">
        <f>IF(Transport!$H$4="Multi-unit Residential",Data!K1454,IF(Transport!$H$4="Education",Data!AS1454,IF(Transport!$H$4="Mixed-use Building",AD1457,Data!AB1454)))</f>
        <v>?</v>
      </c>
      <c r="L1453" t="str">
        <f>IF(Transport!$H$4="Multi-unit Residential",Data!L1454,IF(Transport!$H$4="Education",Data!AT1454,IF(Transport!$H$4="Mixed-use Building",AE1457,Data!AC1454)))</f>
        <v>?</v>
      </c>
      <c r="M1453">
        <f>IF(Transport!$H$4="Multi-unit Residential",Data!M1454,IF(Transport!$H$4="Education",Data!AU1454,IF(Transport!$H$4="Mixed-use Building",AF1457,Data!AD1454)))</f>
        <v>0.02</v>
      </c>
      <c r="N1453" t="str">
        <f>IF(Transport!$H$4="Multi-unit Residential",Data!N1454,IF(Transport!$H$4="Education",Data!AV1454,IF(Transport!$H$4="Mixed-use Building",AG1457,Data!AE1454)))</f>
        <v>?</v>
      </c>
      <c r="O1453">
        <f>IF(Transport!$H$4="Multi-unit Residential",Data!O1454,IF(Transport!$H$4="Education",Data!AW1454,IF(Transport!$H$4="Mixed-use Building",AH1457,Data!AF1454)))</f>
        <v>174.85924790000001</v>
      </c>
      <c r="P1453">
        <f>IF(Transport!$H$4="Multi-unit Residential",Data!P1454,IF(Transport!$H$4="Education",Data!AX1454,IF(Transport!$H$4="Mixed-use Building",AI1457,Data!AG1454)))</f>
        <v>-41.185541649999998</v>
      </c>
    </row>
    <row r="1454" spans="1:16" x14ac:dyDescent="0.55000000000000004">
      <c r="A1454">
        <f>IF(Transport!$H$4="Multi-unit Residential",Data!A1455,IF(Transport!$H$4="Education",Data!AI1455,IF(Transport!$H$4="Mixed-use Building",T1458,Data!R1455)))</f>
        <v>248300</v>
      </c>
      <c r="B1454" t="str">
        <f>IF(Transport!$H$4="Multi-unit Residential",Data!B1455,IF(Transport!$H$4="Education",Data!AJ1455,IF(Transport!$H$4="Mixed-use Building",U1458,Data!S1455)))</f>
        <v>Churton Park South</v>
      </c>
      <c r="C1454" t="str">
        <f>IF(Transport!$H$4="Multi-unit Residential",Data!C1455,IF(Transport!$H$4="Education",Data!AK1455,IF(Transport!$H$4="Mixed-use Building",V1458,Data!T1455)))</f>
        <v>New Zealand</v>
      </c>
      <c r="D1454">
        <f>IF(Transport!$H$4="Multi-unit Residential",Data!D1455,IF(Transport!$H$4="Education",Data!AL1455,IF(Transport!$H$4="Mixed-use Building",W1458,Data!U1455)))</f>
        <v>0</v>
      </c>
      <c r="E1454">
        <f>IF(Transport!$H$4="Multi-unit Residential",Data!E1455,IF(Transport!$H$4="Education",Data!AM1455,IF(Transport!$H$4="Mixed-use Building",X1458,Data!V1455)))</f>
        <v>0</v>
      </c>
      <c r="F1454">
        <f>IF(Transport!$H$4="Multi-unit Residential",Data!F1455,IF(Transport!$H$4="Education",Data!AN1455,IF(Transport!$H$4="Mixed-use Building",Y1458,Data!W1455)))</f>
        <v>0</v>
      </c>
      <c r="G1454">
        <f>IF(Transport!$H$4="Multi-unit Residential",Data!G1455,IF(Transport!$H$4="Education",Data!AO1455,IF(Transport!$H$4="Mixed-use Building",Z1458,Data!X1455)))</f>
        <v>0</v>
      </c>
      <c r="H1454">
        <f>IF(Transport!$H$4="Multi-unit Residential",Data!H1455,IF(Transport!$H$4="Education",Data!AP1455,IF(Transport!$H$4="Mixed-use Building",AA1458,Data!Y1455)))</f>
        <v>1</v>
      </c>
      <c r="I1454">
        <f>IF(Transport!$H$4="Multi-unit Residential",Data!I1455,IF(Transport!$H$4="Education",Data!AQ1455,IF(Transport!$H$4="Mixed-use Building",AB1458,Data!Z1455)))</f>
        <v>0</v>
      </c>
      <c r="J1454">
        <f>IF(Transport!$H$4="Multi-unit Residential",Data!J1455,IF(Transport!$H$4="Education",Data!AR1455,IF(Transport!$H$4="Mixed-use Building",AC1458,Data!AA1455)))</f>
        <v>0</v>
      </c>
      <c r="K1454">
        <f>IF(Transport!$H$4="Multi-unit Residential",Data!K1455,IF(Transport!$H$4="Education",Data!AS1455,IF(Transport!$H$4="Mixed-use Building",AD1458,Data!AB1455)))</f>
        <v>0</v>
      </c>
      <c r="L1454">
        <f>IF(Transport!$H$4="Multi-unit Residential",Data!L1455,IF(Transport!$H$4="Education",Data!AT1455,IF(Transport!$H$4="Mixed-use Building",AE1458,Data!AC1455)))</f>
        <v>0</v>
      </c>
      <c r="M1454">
        <f>IF(Transport!$H$4="Multi-unit Residential",Data!M1455,IF(Transport!$H$4="Education",Data!AU1455,IF(Transport!$H$4="Mixed-use Building",AF1458,Data!AD1455)))</f>
        <v>0.02</v>
      </c>
      <c r="N1454">
        <f>IF(Transport!$H$4="Multi-unit Residential",Data!N1455,IF(Transport!$H$4="Education",Data!AV1455,IF(Transport!$H$4="Mixed-use Building",AG1458,Data!AE1455)))</f>
        <v>0.75898718002193399</v>
      </c>
      <c r="O1454">
        <f>IF(Transport!$H$4="Multi-unit Residential",Data!O1455,IF(Transport!$H$4="Education",Data!AW1455,IF(Transport!$H$4="Mixed-use Building",AH1458,Data!AF1455)))</f>
        <v>174.80695309999999</v>
      </c>
      <c r="P1454">
        <f>IF(Transport!$H$4="Multi-unit Residential",Data!P1455,IF(Transport!$H$4="Education",Data!AX1455,IF(Transport!$H$4="Mixed-use Building",AI1458,Data!AG1455)))</f>
        <v>-41.21086631</v>
      </c>
    </row>
    <row r="1455" spans="1:16" x14ac:dyDescent="0.55000000000000004">
      <c r="A1455">
        <f>IF(Transport!$H$4="Multi-unit Residential",Data!A1456,IF(Transport!$H$4="Education",Data!AI1456,IF(Transport!$H$4="Mixed-use Building",T1459,Data!R1456)))</f>
        <v>248400</v>
      </c>
      <c r="B1455" t="str">
        <f>IF(Transport!$H$4="Multi-unit Residential",Data!B1456,IF(Transport!$H$4="Education",Data!AJ1456,IF(Transport!$H$4="Mixed-use Building",U1459,Data!S1456)))</f>
        <v>Johnsonville West</v>
      </c>
      <c r="C1455" t="str">
        <f>IF(Transport!$H$4="Multi-unit Residential",Data!C1456,IF(Transport!$H$4="Education",Data!AK1456,IF(Transport!$H$4="Mixed-use Building",V1459,Data!T1456)))</f>
        <v>New Zealand</v>
      </c>
      <c r="D1455">
        <f>IF(Transport!$H$4="Multi-unit Residential",Data!D1456,IF(Transport!$H$4="Education",Data!AL1456,IF(Transport!$H$4="Mixed-use Building",W1459,Data!U1456)))</f>
        <v>0</v>
      </c>
      <c r="E1455">
        <f>IF(Transport!$H$4="Multi-unit Residential",Data!E1456,IF(Transport!$H$4="Education",Data!AM1456,IF(Transport!$H$4="Mixed-use Building",X1459,Data!V1456)))</f>
        <v>0</v>
      </c>
      <c r="F1455">
        <f>IF(Transport!$H$4="Multi-unit Residential",Data!F1456,IF(Transport!$H$4="Education",Data!AN1456,IF(Transport!$H$4="Mixed-use Building",Y1459,Data!W1456)))</f>
        <v>0</v>
      </c>
      <c r="G1455">
        <f>IF(Transport!$H$4="Multi-unit Residential",Data!G1456,IF(Transport!$H$4="Education",Data!AO1456,IF(Transport!$H$4="Mixed-use Building",Z1459,Data!X1456)))</f>
        <v>0</v>
      </c>
      <c r="H1455">
        <f>IF(Transport!$H$4="Multi-unit Residential",Data!H1456,IF(Transport!$H$4="Education",Data!AP1456,IF(Transport!$H$4="Mixed-use Building",AA1459,Data!Y1456)))</f>
        <v>1</v>
      </c>
      <c r="I1455">
        <f>IF(Transport!$H$4="Multi-unit Residential",Data!I1456,IF(Transport!$H$4="Education",Data!AQ1456,IF(Transport!$H$4="Mixed-use Building",AB1459,Data!Z1456)))</f>
        <v>0</v>
      </c>
      <c r="J1455">
        <f>IF(Transport!$H$4="Multi-unit Residential",Data!J1456,IF(Transport!$H$4="Education",Data!AR1456,IF(Transport!$H$4="Mixed-use Building",AC1459,Data!AA1456)))</f>
        <v>0</v>
      </c>
      <c r="K1455">
        <f>IF(Transport!$H$4="Multi-unit Residential",Data!K1456,IF(Transport!$H$4="Education",Data!AS1456,IF(Transport!$H$4="Mixed-use Building",AD1459,Data!AB1456)))</f>
        <v>0</v>
      </c>
      <c r="L1455">
        <f>IF(Transport!$H$4="Multi-unit Residential",Data!L1456,IF(Transport!$H$4="Education",Data!AT1456,IF(Transport!$H$4="Mixed-use Building",AE1459,Data!AC1456)))</f>
        <v>0</v>
      </c>
      <c r="M1455">
        <f>IF(Transport!$H$4="Multi-unit Residential",Data!M1456,IF(Transport!$H$4="Education",Data!AU1456,IF(Transport!$H$4="Mixed-use Building",AF1459,Data!AD1456)))</f>
        <v>0.02</v>
      </c>
      <c r="N1455">
        <f>IF(Transport!$H$4="Multi-unit Residential",Data!N1456,IF(Transport!$H$4="Education",Data!AV1456,IF(Transport!$H$4="Mixed-use Building",AG1459,Data!AE1456)))</f>
        <v>0.27145743801620997</v>
      </c>
      <c r="O1455">
        <f>IF(Transport!$H$4="Multi-unit Residential",Data!O1456,IF(Transport!$H$4="Education",Data!AW1456,IF(Transport!$H$4="Mixed-use Building",AH1459,Data!AF1456)))</f>
        <v>174.79383530000001</v>
      </c>
      <c r="P1455">
        <f>IF(Transport!$H$4="Multi-unit Residential",Data!P1456,IF(Transport!$H$4="Education",Data!AX1456,IF(Transport!$H$4="Mixed-use Building",AI1459,Data!AG1456)))</f>
        <v>-41.223098620000002</v>
      </c>
    </row>
    <row r="1456" spans="1:16" x14ac:dyDescent="0.55000000000000004">
      <c r="A1456">
        <f>IF(Transport!$H$4="Multi-unit Residential",Data!A1457,IF(Transport!$H$4="Education",Data!AI1457,IF(Transport!$H$4="Mixed-use Building",T1460,Data!R1457)))</f>
        <v>248500</v>
      </c>
      <c r="B1456" t="str">
        <f>IF(Transport!$H$4="Multi-unit Residential",Data!B1457,IF(Transport!$H$4="Education",Data!AJ1457,IF(Transport!$H$4="Mixed-use Building",U1460,Data!S1457)))</f>
        <v>Grenada Village</v>
      </c>
      <c r="C1456" t="str">
        <f>IF(Transport!$H$4="Multi-unit Residential",Data!C1457,IF(Transport!$H$4="Education",Data!AK1457,IF(Transport!$H$4="Mixed-use Building",V1460,Data!T1457)))</f>
        <v>New Zealand</v>
      </c>
      <c r="D1456">
        <f>IF(Transport!$H$4="Multi-unit Residential",Data!D1457,IF(Transport!$H$4="Education",Data!AL1457,IF(Transport!$H$4="Mixed-use Building",W1460,Data!U1457)))</f>
        <v>0</v>
      </c>
      <c r="E1456">
        <f>IF(Transport!$H$4="Multi-unit Residential",Data!E1457,IF(Transport!$H$4="Education",Data!AM1457,IF(Transport!$H$4="Mixed-use Building",X1460,Data!V1457)))</f>
        <v>0</v>
      </c>
      <c r="F1456">
        <f>IF(Transport!$H$4="Multi-unit Residential",Data!F1457,IF(Transport!$H$4="Education",Data!AN1457,IF(Transport!$H$4="Mixed-use Building",Y1460,Data!W1457)))</f>
        <v>0</v>
      </c>
      <c r="G1456">
        <f>IF(Transport!$H$4="Multi-unit Residential",Data!G1457,IF(Transport!$H$4="Education",Data!AO1457,IF(Transport!$H$4="Mixed-use Building",Z1460,Data!X1457)))</f>
        <v>0</v>
      </c>
      <c r="H1456">
        <f>IF(Transport!$H$4="Multi-unit Residential",Data!H1457,IF(Transport!$H$4="Education",Data!AP1457,IF(Transport!$H$4="Mixed-use Building",AA1460,Data!Y1457)))</f>
        <v>1</v>
      </c>
      <c r="I1456">
        <f>IF(Transport!$H$4="Multi-unit Residential",Data!I1457,IF(Transport!$H$4="Education",Data!AQ1457,IF(Transport!$H$4="Mixed-use Building",AB1460,Data!Z1457)))</f>
        <v>0</v>
      </c>
      <c r="J1456">
        <f>IF(Transport!$H$4="Multi-unit Residential",Data!J1457,IF(Transport!$H$4="Education",Data!AR1457,IF(Transport!$H$4="Mixed-use Building",AC1460,Data!AA1457)))</f>
        <v>0</v>
      </c>
      <c r="K1456">
        <f>IF(Transport!$H$4="Multi-unit Residential",Data!K1457,IF(Transport!$H$4="Education",Data!AS1457,IF(Transport!$H$4="Mixed-use Building",AD1460,Data!AB1457)))</f>
        <v>0</v>
      </c>
      <c r="L1456">
        <f>IF(Transport!$H$4="Multi-unit Residential",Data!L1457,IF(Transport!$H$4="Education",Data!AT1457,IF(Transport!$H$4="Mixed-use Building",AE1460,Data!AC1457)))</f>
        <v>0</v>
      </c>
      <c r="M1456">
        <f>IF(Transport!$H$4="Multi-unit Residential",Data!M1457,IF(Transport!$H$4="Education",Data!AU1457,IF(Transport!$H$4="Mixed-use Building",AF1460,Data!AD1457)))</f>
        <v>0.02</v>
      </c>
      <c r="N1456" t="str">
        <f>IF(Transport!$H$4="Multi-unit Residential",Data!N1457,IF(Transport!$H$4="Education",Data!AV1457,IF(Transport!$H$4="Mixed-use Building",AG1460,Data!AE1457)))</f>
        <v>?</v>
      </c>
      <c r="O1456">
        <f>IF(Transport!$H$4="Multi-unit Residential",Data!O1457,IF(Transport!$H$4="Education",Data!AW1457,IF(Transport!$H$4="Mixed-use Building",AH1460,Data!AF1457)))</f>
        <v>174.825399</v>
      </c>
      <c r="P1456">
        <f>IF(Transport!$H$4="Multi-unit Residential",Data!P1457,IF(Transport!$H$4="Education",Data!AX1457,IF(Transport!$H$4="Mixed-use Building",AI1460,Data!AG1457)))</f>
        <v>-41.204670610000001</v>
      </c>
    </row>
    <row r="1457" spans="1:16" x14ac:dyDescent="0.55000000000000004">
      <c r="A1457">
        <f>IF(Transport!$H$4="Multi-unit Residential",Data!A1458,IF(Transport!$H$4="Education",Data!AI1458,IF(Transport!$H$4="Mixed-use Building",T1461,Data!R1458)))</f>
        <v>248600</v>
      </c>
      <c r="B1457" t="str">
        <f>IF(Transport!$H$4="Multi-unit Residential",Data!B1458,IF(Transport!$H$4="Education",Data!AJ1458,IF(Transport!$H$4="Mixed-use Building",U1461,Data!S1458)))</f>
        <v>Johnsonville North</v>
      </c>
      <c r="C1457" t="str">
        <f>IF(Transport!$H$4="Multi-unit Residential",Data!C1458,IF(Transport!$H$4="Education",Data!AK1458,IF(Transport!$H$4="Mixed-use Building",V1461,Data!T1458)))</f>
        <v>New Zealand</v>
      </c>
      <c r="D1457">
        <f>IF(Transport!$H$4="Multi-unit Residential",Data!D1458,IF(Transport!$H$4="Education",Data!AL1458,IF(Transport!$H$4="Mixed-use Building",W1461,Data!U1458)))</f>
        <v>0</v>
      </c>
      <c r="E1457">
        <f>IF(Transport!$H$4="Multi-unit Residential",Data!E1458,IF(Transport!$H$4="Education",Data!AM1458,IF(Transport!$H$4="Mixed-use Building",X1461,Data!V1458)))</f>
        <v>0</v>
      </c>
      <c r="F1457">
        <f>IF(Transport!$H$4="Multi-unit Residential",Data!F1458,IF(Transport!$H$4="Education",Data!AN1458,IF(Transport!$H$4="Mixed-use Building",Y1461,Data!W1458)))</f>
        <v>0</v>
      </c>
      <c r="G1457">
        <f>IF(Transport!$H$4="Multi-unit Residential",Data!G1458,IF(Transport!$H$4="Education",Data!AO1458,IF(Transport!$H$4="Mixed-use Building",Z1461,Data!X1458)))</f>
        <v>0</v>
      </c>
      <c r="H1457">
        <f>IF(Transport!$H$4="Multi-unit Residential",Data!H1458,IF(Transport!$H$4="Education",Data!AP1458,IF(Transport!$H$4="Mixed-use Building",AA1461,Data!Y1458)))</f>
        <v>0.75</v>
      </c>
      <c r="I1457">
        <f>IF(Transport!$H$4="Multi-unit Residential",Data!I1458,IF(Transport!$H$4="Education",Data!AQ1458,IF(Transport!$H$4="Mixed-use Building",AB1461,Data!Z1458)))</f>
        <v>0</v>
      </c>
      <c r="J1457">
        <f>IF(Transport!$H$4="Multi-unit Residential",Data!J1458,IF(Transport!$H$4="Education",Data!AR1458,IF(Transport!$H$4="Mixed-use Building",AC1461,Data!AA1458)))</f>
        <v>0</v>
      </c>
      <c r="K1457">
        <f>IF(Transport!$H$4="Multi-unit Residential",Data!K1458,IF(Transport!$H$4="Education",Data!AS1458,IF(Transport!$H$4="Mixed-use Building",AD1461,Data!AB1458)))</f>
        <v>0</v>
      </c>
      <c r="L1457">
        <f>IF(Transport!$H$4="Multi-unit Residential",Data!L1458,IF(Transport!$H$4="Education",Data!AT1458,IF(Transport!$H$4="Mixed-use Building",AE1461,Data!AC1458)))</f>
        <v>0.25</v>
      </c>
      <c r="M1457">
        <f>IF(Transport!$H$4="Multi-unit Residential",Data!M1458,IF(Transport!$H$4="Education",Data!AU1458,IF(Transport!$H$4="Mixed-use Building",AF1461,Data!AD1458)))</f>
        <v>0.02</v>
      </c>
      <c r="N1457">
        <f>IF(Transport!$H$4="Multi-unit Residential",Data!N1458,IF(Transport!$H$4="Education",Data!AV1458,IF(Transport!$H$4="Mixed-use Building",AG1461,Data!AE1458)))</f>
        <v>1.85978693474641</v>
      </c>
      <c r="O1457">
        <f>IF(Transport!$H$4="Multi-unit Residential",Data!O1458,IF(Transport!$H$4="Education",Data!AW1458,IF(Transport!$H$4="Mixed-use Building",AH1461,Data!AF1458)))</f>
        <v>174.803096199999</v>
      </c>
      <c r="P1457">
        <f>IF(Transport!$H$4="Multi-unit Residential",Data!P1458,IF(Transport!$H$4="Education",Data!AX1458,IF(Transport!$H$4="Mixed-use Building",AI1461,Data!AG1458)))</f>
        <v>-41.218155029999998</v>
      </c>
    </row>
    <row r="1458" spans="1:16" x14ac:dyDescent="0.55000000000000004">
      <c r="A1458">
        <f>IF(Transport!$H$4="Multi-unit Residential",Data!A1459,IF(Transport!$H$4="Education",Data!AI1459,IF(Transport!$H$4="Mixed-use Building",T1462,Data!R1459)))</f>
        <v>248700</v>
      </c>
      <c r="B1458" t="str">
        <f>IF(Transport!$H$4="Multi-unit Residential",Data!B1459,IF(Transport!$H$4="Education",Data!AJ1459,IF(Transport!$H$4="Mixed-use Building",U1462,Data!S1459)))</f>
        <v>Paparangi</v>
      </c>
      <c r="C1458" t="str">
        <f>IF(Transport!$H$4="Multi-unit Residential",Data!C1459,IF(Transport!$H$4="Education",Data!AK1459,IF(Transport!$H$4="Mixed-use Building",V1462,Data!T1459)))</f>
        <v>New Zealand</v>
      </c>
      <c r="D1458">
        <f>IF(Transport!$H$4="Multi-unit Residential",Data!D1459,IF(Transport!$H$4="Education",Data!AL1459,IF(Transport!$H$4="Mixed-use Building",W1462,Data!U1459)))</f>
        <v>0</v>
      </c>
      <c r="E1458">
        <f>IF(Transport!$H$4="Multi-unit Residential",Data!E1459,IF(Transport!$H$4="Education",Data!AM1459,IF(Transport!$H$4="Mixed-use Building",X1462,Data!V1459)))</f>
        <v>0</v>
      </c>
      <c r="F1458">
        <f>IF(Transport!$H$4="Multi-unit Residential",Data!F1459,IF(Transport!$H$4="Education",Data!AN1459,IF(Transport!$H$4="Mixed-use Building",Y1462,Data!W1459)))</f>
        <v>0</v>
      </c>
      <c r="G1458">
        <f>IF(Transport!$H$4="Multi-unit Residential",Data!G1459,IF(Transport!$H$4="Education",Data!AO1459,IF(Transport!$H$4="Mixed-use Building",Z1462,Data!X1459)))</f>
        <v>0</v>
      </c>
      <c r="H1458">
        <f>IF(Transport!$H$4="Multi-unit Residential",Data!H1459,IF(Transport!$H$4="Education",Data!AP1459,IF(Transport!$H$4="Mixed-use Building",AA1462,Data!Y1459)))</f>
        <v>0.89</v>
      </c>
      <c r="I1458">
        <f>IF(Transport!$H$4="Multi-unit Residential",Data!I1459,IF(Transport!$H$4="Education",Data!AQ1459,IF(Transport!$H$4="Mixed-use Building",AB1462,Data!Z1459)))</f>
        <v>0</v>
      </c>
      <c r="J1458">
        <f>IF(Transport!$H$4="Multi-unit Residential",Data!J1459,IF(Transport!$H$4="Education",Data!AR1459,IF(Transport!$H$4="Mixed-use Building",AC1462,Data!AA1459)))</f>
        <v>0</v>
      </c>
      <c r="K1458">
        <f>IF(Transport!$H$4="Multi-unit Residential",Data!K1459,IF(Transport!$H$4="Education",Data!AS1459,IF(Transport!$H$4="Mixed-use Building",AD1462,Data!AB1459)))</f>
        <v>0</v>
      </c>
      <c r="L1458">
        <f>IF(Transport!$H$4="Multi-unit Residential",Data!L1459,IF(Transport!$H$4="Education",Data!AT1459,IF(Transport!$H$4="Mixed-use Building",AE1462,Data!AC1459)))</f>
        <v>0.11</v>
      </c>
      <c r="M1458">
        <f>IF(Transport!$H$4="Multi-unit Residential",Data!M1459,IF(Transport!$H$4="Education",Data!AU1459,IF(Transport!$H$4="Mixed-use Building",AF1462,Data!AD1459)))</f>
        <v>0.02</v>
      </c>
      <c r="N1458">
        <f>IF(Transport!$H$4="Multi-unit Residential",Data!N1459,IF(Transport!$H$4="Education",Data!AV1459,IF(Transport!$H$4="Mixed-use Building",AG1462,Data!AE1459)))</f>
        <v>1.27206990240072</v>
      </c>
      <c r="O1458">
        <f>IF(Transport!$H$4="Multi-unit Residential",Data!O1459,IF(Transport!$H$4="Education",Data!AW1459,IF(Transport!$H$4="Mixed-use Building",AH1462,Data!AF1459)))</f>
        <v>174.81983719999999</v>
      </c>
      <c r="P1458">
        <f>IF(Transport!$H$4="Multi-unit Residential",Data!P1459,IF(Transport!$H$4="Education",Data!AX1459,IF(Transport!$H$4="Mixed-use Building",AI1462,Data!AG1459)))</f>
        <v>-41.216743690000001</v>
      </c>
    </row>
    <row r="1459" spans="1:16" x14ac:dyDescent="0.55000000000000004">
      <c r="A1459">
        <f>IF(Transport!$H$4="Multi-unit Residential",Data!A1460,IF(Transport!$H$4="Education",Data!AI1460,IF(Transport!$H$4="Mixed-use Building",T1463,Data!R1460)))</f>
        <v>248800</v>
      </c>
      <c r="B1459" t="str">
        <f>IF(Transport!$H$4="Multi-unit Residential",Data!B1460,IF(Transport!$H$4="Education",Data!AJ1460,IF(Transport!$H$4="Mixed-use Building",U1463,Data!S1460)))</f>
        <v>Ngaio North</v>
      </c>
      <c r="C1459" t="str">
        <f>IF(Transport!$H$4="Multi-unit Residential",Data!C1460,IF(Transport!$H$4="Education",Data!AK1460,IF(Transport!$H$4="Mixed-use Building",V1463,Data!T1460)))</f>
        <v>New Zealand</v>
      </c>
      <c r="D1459" t="str">
        <f>IF(Transport!$H$4="Multi-unit Residential",Data!D1460,IF(Transport!$H$4="Education",Data!AL1460,IF(Transport!$H$4="Mixed-use Building",W1463,Data!U1460)))</f>
        <v>?</v>
      </c>
      <c r="E1459" t="str">
        <f>IF(Transport!$H$4="Multi-unit Residential",Data!E1460,IF(Transport!$H$4="Education",Data!AM1460,IF(Transport!$H$4="Mixed-use Building",X1463,Data!V1460)))</f>
        <v>?</v>
      </c>
      <c r="F1459" t="str">
        <f>IF(Transport!$H$4="Multi-unit Residential",Data!F1460,IF(Transport!$H$4="Education",Data!AN1460,IF(Transport!$H$4="Mixed-use Building",Y1463,Data!W1460)))</f>
        <v>?</v>
      </c>
      <c r="G1459">
        <f>IF(Transport!$H$4="Multi-unit Residential",Data!G1460,IF(Transport!$H$4="Education",Data!AO1460,IF(Transport!$H$4="Mixed-use Building",Z1463,Data!X1460)))</f>
        <v>0</v>
      </c>
      <c r="H1459" t="str">
        <f>IF(Transport!$H$4="Multi-unit Residential",Data!H1460,IF(Transport!$H$4="Education",Data!AP1460,IF(Transport!$H$4="Mixed-use Building",AA1463,Data!Y1460)))</f>
        <v>?</v>
      </c>
      <c r="I1459" t="str">
        <f>IF(Transport!$H$4="Multi-unit Residential",Data!I1460,IF(Transport!$H$4="Education",Data!AQ1460,IF(Transport!$H$4="Mixed-use Building",AB1463,Data!Z1460)))</f>
        <v>?</v>
      </c>
      <c r="J1459">
        <f>IF(Transport!$H$4="Multi-unit Residential",Data!J1460,IF(Transport!$H$4="Education",Data!AR1460,IF(Transport!$H$4="Mixed-use Building",AC1463,Data!AA1460)))</f>
        <v>0</v>
      </c>
      <c r="K1459" t="str">
        <f>IF(Transport!$H$4="Multi-unit Residential",Data!K1460,IF(Transport!$H$4="Education",Data!AS1460,IF(Transport!$H$4="Mixed-use Building",AD1463,Data!AB1460)))</f>
        <v>?</v>
      </c>
      <c r="L1459" t="str">
        <f>IF(Transport!$H$4="Multi-unit Residential",Data!L1460,IF(Transport!$H$4="Education",Data!AT1460,IF(Transport!$H$4="Mixed-use Building",AE1463,Data!AC1460)))</f>
        <v>?</v>
      </c>
      <c r="M1459">
        <f>IF(Transport!$H$4="Multi-unit Residential",Data!M1460,IF(Transport!$H$4="Education",Data!AU1460,IF(Transport!$H$4="Mixed-use Building",AF1463,Data!AD1460)))</f>
        <v>0.02</v>
      </c>
      <c r="N1459" t="str">
        <f>IF(Transport!$H$4="Multi-unit Residential",Data!N1460,IF(Transport!$H$4="Education",Data!AV1460,IF(Transport!$H$4="Mixed-use Building",AG1463,Data!AE1460)))</f>
        <v>?</v>
      </c>
      <c r="O1459">
        <f>IF(Transport!$H$4="Multi-unit Residential",Data!O1460,IF(Transport!$H$4="Education",Data!AW1460,IF(Transport!$H$4="Mixed-use Building",AH1463,Data!AF1460)))</f>
        <v>174.7716312</v>
      </c>
      <c r="P1459">
        <f>IF(Transport!$H$4="Multi-unit Residential",Data!P1460,IF(Transport!$H$4="Education",Data!AX1460,IF(Transport!$H$4="Mixed-use Building",AI1463,Data!AG1460)))</f>
        <v>-41.246414590000001</v>
      </c>
    </row>
    <row r="1460" spans="1:16" x14ac:dyDescent="0.55000000000000004">
      <c r="A1460">
        <f>IF(Transport!$H$4="Multi-unit Residential",Data!A1461,IF(Transport!$H$4="Education",Data!AI1461,IF(Transport!$H$4="Mixed-use Building",T1464,Data!R1461)))</f>
        <v>248900</v>
      </c>
      <c r="B1460" t="str">
        <f>IF(Transport!$H$4="Multi-unit Residential",Data!B1461,IF(Transport!$H$4="Education",Data!AJ1461,IF(Transport!$H$4="Mixed-use Building",U1464,Data!S1461)))</f>
        <v>Johnsonville Central</v>
      </c>
      <c r="C1460" t="str">
        <f>IF(Transport!$H$4="Multi-unit Residential",Data!C1461,IF(Transport!$H$4="Education",Data!AK1461,IF(Transport!$H$4="Mixed-use Building",V1464,Data!T1461)))</f>
        <v>New Zealand</v>
      </c>
      <c r="D1460">
        <f>IF(Transport!$H$4="Multi-unit Residential",Data!D1461,IF(Transport!$H$4="Education",Data!AL1461,IF(Transport!$H$4="Mixed-use Building",W1464,Data!U1461)))</f>
        <v>0.01</v>
      </c>
      <c r="E1460">
        <f>IF(Transport!$H$4="Multi-unit Residential",Data!E1461,IF(Transport!$H$4="Education",Data!AM1461,IF(Transport!$H$4="Mixed-use Building",X1464,Data!V1461)))</f>
        <v>0.04</v>
      </c>
      <c r="F1460">
        <f>IF(Transport!$H$4="Multi-unit Residential",Data!F1461,IF(Transport!$H$4="Education",Data!AN1461,IF(Transport!$H$4="Mixed-use Building",Y1464,Data!W1461)))</f>
        <v>0</v>
      </c>
      <c r="G1460">
        <f>IF(Transport!$H$4="Multi-unit Residential",Data!G1461,IF(Transport!$H$4="Education",Data!AO1461,IF(Transport!$H$4="Mixed-use Building",Z1464,Data!X1461)))</f>
        <v>0</v>
      </c>
      <c r="H1460">
        <f>IF(Transport!$H$4="Multi-unit Residential",Data!H1461,IF(Transport!$H$4="Education",Data!AP1461,IF(Transport!$H$4="Mixed-use Building",AA1464,Data!Y1461)))</f>
        <v>0.77999999999999903</v>
      </c>
      <c r="I1460">
        <f>IF(Transport!$H$4="Multi-unit Residential",Data!I1461,IF(Transport!$H$4="Education",Data!AQ1461,IF(Transport!$H$4="Mixed-use Building",AB1464,Data!Z1461)))</f>
        <v>0.02</v>
      </c>
      <c r="J1460">
        <f>IF(Transport!$H$4="Multi-unit Residential",Data!J1461,IF(Transport!$H$4="Education",Data!AR1461,IF(Transport!$H$4="Mixed-use Building",AC1464,Data!AA1461)))</f>
        <v>0</v>
      </c>
      <c r="K1460">
        <f>IF(Transport!$H$4="Multi-unit Residential",Data!K1461,IF(Transport!$H$4="Education",Data!AS1461,IF(Transport!$H$4="Mixed-use Building",AD1464,Data!AB1461)))</f>
        <v>0</v>
      </c>
      <c r="L1460">
        <f>IF(Transport!$H$4="Multi-unit Residential",Data!L1461,IF(Transport!$H$4="Education",Data!AT1461,IF(Transport!$H$4="Mixed-use Building",AE1464,Data!AC1461)))</f>
        <v>0.15</v>
      </c>
      <c r="M1460">
        <f>IF(Transport!$H$4="Multi-unit Residential",Data!M1461,IF(Transport!$H$4="Education",Data!AU1461,IF(Transport!$H$4="Mixed-use Building",AF1464,Data!AD1461)))</f>
        <v>0.02</v>
      </c>
      <c r="N1460">
        <f>IF(Transport!$H$4="Multi-unit Residential",Data!N1461,IF(Transport!$H$4="Education",Data!AV1461,IF(Transport!$H$4="Mixed-use Building",AG1464,Data!AE1461)))</f>
        <v>3.99804778805898</v>
      </c>
      <c r="O1460">
        <f>IF(Transport!$H$4="Multi-unit Residential",Data!O1461,IF(Transport!$H$4="Education",Data!AW1461,IF(Transport!$H$4="Mixed-use Building",AH1464,Data!AF1461)))</f>
        <v>174.80761769999901</v>
      </c>
      <c r="P1460">
        <f>IF(Transport!$H$4="Multi-unit Residential",Data!P1461,IF(Transport!$H$4="Education",Data!AX1461,IF(Transport!$H$4="Mixed-use Building",AI1464,Data!AG1461)))</f>
        <v>-41.224603909999999</v>
      </c>
    </row>
    <row r="1461" spans="1:16" x14ac:dyDescent="0.55000000000000004">
      <c r="A1461">
        <f>IF(Transport!$H$4="Multi-unit Residential",Data!A1462,IF(Transport!$H$4="Education",Data!AI1462,IF(Transport!$H$4="Mixed-use Building",T1465,Data!R1462)))</f>
        <v>249000</v>
      </c>
      <c r="B1461" t="str">
        <f>IF(Transport!$H$4="Multi-unit Residential",Data!B1462,IF(Transport!$H$4="Education",Data!AJ1462,IF(Transport!$H$4="Mixed-use Building",U1465,Data!S1462)))</f>
        <v>Broadmeadows</v>
      </c>
      <c r="C1461" t="str">
        <f>IF(Transport!$H$4="Multi-unit Residential",Data!C1462,IF(Transport!$H$4="Education",Data!AK1462,IF(Transport!$H$4="Mixed-use Building",V1465,Data!T1462)))</f>
        <v>New Zealand</v>
      </c>
      <c r="D1461" t="str">
        <f>IF(Transport!$H$4="Multi-unit Residential",Data!D1462,IF(Transport!$H$4="Education",Data!AL1462,IF(Transport!$H$4="Mixed-use Building",W1465,Data!U1462)))</f>
        <v>?</v>
      </c>
      <c r="E1461" t="str">
        <f>IF(Transport!$H$4="Multi-unit Residential",Data!E1462,IF(Transport!$H$4="Education",Data!AM1462,IF(Transport!$H$4="Mixed-use Building",X1465,Data!V1462)))</f>
        <v>?</v>
      </c>
      <c r="F1461" t="str">
        <f>IF(Transport!$H$4="Multi-unit Residential",Data!F1462,IF(Transport!$H$4="Education",Data!AN1462,IF(Transport!$H$4="Mixed-use Building",Y1465,Data!W1462)))</f>
        <v>?</v>
      </c>
      <c r="G1461">
        <f>IF(Transport!$H$4="Multi-unit Residential",Data!G1462,IF(Transport!$H$4="Education",Data!AO1462,IF(Transport!$H$4="Mixed-use Building",Z1465,Data!X1462)))</f>
        <v>0</v>
      </c>
      <c r="H1461" t="str">
        <f>IF(Transport!$H$4="Multi-unit Residential",Data!H1462,IF(Transport!$H$4="Education",Data!AP1462,IF(Transport!$H$4="Mixed-use Building",AA1465,Data!Y1462)))</f>
        <v>?</v>
      </c>
      <c r="I1461" t="str">
        <f>IF(Transport!$H$4="Multi-unit Residential",Data!I1462,IF(Transport!$H$4="Education",Data!AQ1462,IF(Transport!$H$4="Mixed-use Building",AB1465,Data!Z1462)))</f>
        <v>?</v>
      </c>
      <c r="J1461">
        <f>IF(Transport!$H$4="Multi-unit Residential",Data!J1462,IF(Transport!$H$4="Education",Data!AR1462,IF(Transport!$H$4="Mixed-use Building",AC1465,Data!AA1462)))</f>
        <v>0</v>
      </c>
      <c r="K1461" t="str">
        <f>IF(Transport!$H$4="Multi-unit Residential",Data!K1462,IF(Transport!$H$4="Education",Data!AS1462,IF(Transport!$H$4="Mixed-use Building",AD1465,Data!AB1462)))</f>
        <v>?</v>
      </c>
      <c r="L1461" t="str">
        <f>IF(Transport!$H$4="Multi-unit Residential",Data!L1462,IF(Transport!$H$4="Education",Data!AT1462,IF(Transport!$H$4="Mixed-use Building",AE1465,Data!AC1462)))</f>
        <v>?</v>
      </c>
      <c r="M1461">
        <f>IF(Transport!$H$4="Multi-unit Residential",Data!M1462,IF(Transport!$H$4="Education",Data!AU1462,IF(Transport!$H$4="Mixed-use Building",AF1465,Data!AD1462)))</f>
        <v>0.02</v>
      </c>
      <c r="N1461" t="str">
        <f>IF(Transport!$H$4="Multi-unit Residential",Data!N1462,IF(Transport!$H$4="Education",Data!AV1462,IF(Transport!$H$4="Mixed-use Building",AG1465,Data!AE1462)))</f>
        <v>?</v>
      </c>
      <c r="O1461">
        <f>IF(Transport!$H$4="Multi-unit Residential",Data!O1462,IF(Transport!$H$4="Education",Data!AW1462,IF(Transport!$H$4="Mixed-use Building",AH1465,Data!AF1462)))</f>
        <v>174.7932611</v>
      </c>
      <c r="P1461">
        <f>IF(Transport!$H$4="Multi-unit Residential",Data!P1462,IF(Transport!$H$4="Education",Data!AX1462,IF(Transport!$H$4="Mixed-use Building",AI1465,Data!AG1462)))</f>
        <v>-41.235056720000003</v>
      </c>
    </row>
    <row r="1462" spans="1:16" x14ac:dyDescent="0.55000000000000004">
      <c r="A1462">
        <f>IF(Transport!$H$4="Multi-unit Residential",Data!A1463,IF(Transport!$H$4="Education",Data!AI1463,IF(Transport!$H$4="Mixed-use Building",T1466,Data!R1463)))</f>
        <v>249100</v>
      </c>
      <c r="B1462" t="str">
        <f>IF(Transport!$H$4="Multi-unit Residential",Data!B1463,IF(Transport!$H$4="Education",Data!AJ1463,IF(Transport!$H$4="Mixed-use Building",U1466,Data!S1463)))</f>
        <v>Crofton Downs</v>
      </c>
      <c r="C1462" t="str">
        <f>IF(Transport!$H$4="Multi-unit Residential",Data!C1463,IF(Transport!$H$4="Education",Data!AK1463,IF(Transport!$H$4="Mixed-use Building",V1466,Data!T1463)))</f>
        <v>New Zealand</v>
      </c>
      <c r="D1462">
        <f>IF(Transport!$H$4="Multi-unit Residential",Data!D1463,IF(Transport!$H$4="Education",Data!AL1463,IF(Transport!$H$4="Mixed-use Building",W1466,Data!U1463)))</f>
        <v>0</v>
      </c>
      <c r="E1462">
        <f>IF(Transport!$H$4="Multi-unit Residential",Data!E1463,IF(Transport!$H$4="Education",Data!AM1463,IF(Transport!$H$4="Mixed-use Building",X1466,Data!V1463)))</f>
        <v>0</v>
      </c>
      <c r="F1462">
        <f>IF(Transport!$H$4="Multi-unit Residential",Data!F1463,IF(Transport!$H$4="Education",Data!AN1463,IF(Transport!$H$4="Mixed-use Building",Y1466,Data!W1463)))</f>
        <v>0</v>
      </c>
      <c r="G1462">
        <f>IF(Transport!$H$4="Multi-unit Residential",Data!G1463,IF(Transport!$H$4="Education",Data!AO1463,IF(Transport!$H$4="Mixed-use Building",Z1466,Data!X1463)))</f>
        <v>0</v>
      </c>
      <c r="H1462">
        <f>IF(Transport!$H$4="Multi-unit Residential",Data!H1463,IF(Transport!$H$4="Education",Data!AP1463,IF(Transport!$H$4="Mixed-use Building",AA1466,Data!Y1463)))</f>
        <v>0.89</v>
      </c>
      <c r="I1462">
        <f>IF(Transport!$H$4="Multi-unit Residential",Data!I1463,IF(Transport!$H$4="Education",Data!AQ1463,IF(Transport!$H$4="Mixed-use Building",AB1466,Data!Z1463)))</f>
        <v>0</v>
      </c>
      <c r="J1462">
        <f>IF(Transport!$H$4="Multi-unit Residential",Data!J1463,IF(Transport!$H$4="Education",Data!AR1463,IF(Transport!$H$4="Mixed-use Building",AC1466,Data!AA1463)))</f>
        <v>0</v>
      </c>
      <c r="K1462">
        <f>IF(Transport!$H$4="Multi-unit Residential",Data!K1463,IF(Transport!$H$4="Education",Data!AS1463,IF(Transport!$H$4="Mixed-use Building",AD1466,Data!AB1463)))</f>
        <v>0</v>
      </c>
      <c r="L1462">
        <f>IF(Transport!$H$4="Multi-unit Residential",Data!L1463,IF(Transport!$H$4="Education",Data!AT1463,IF(Transport!$H$4="Mixed-use Building",AE1466,Data!AC1463)))</f>
        <v>0.11</v>
      </c>
      <c r="M1462">
        <f>IF(Transport!$H$4="Multi-unit Residential",Data!M1463,IF(Transport!$H$4="Education",Data!AU1463,IF(Transport!$H$4="Mixed-use Building",AF1466,Data!AD1463)))</f>
        <v>0.02</v>
      </c>
      <c r="N1462">
        <f>IF(Transport!$H$4="Multi-unit Residential",Data!N1463,IF(Transport!$H$4="Education",Data!AV1463,IF(Transport!$H$4="Mixed-use Building",AG1466,Data!AE1463)))</f>
        <v>3.9575539923762801</v>
      </c>
      <c r="O1462">
        <f>IF(Transport!$H$4="Multi-unit Residential",Data!O1463,IF(Transport!$H$4="Education",Data!AW1463,IF(Transport!$H$4="Mixed-use Building",AH1466,Data!AF1463)))</f>
        <v>174.7618263</v>
      </c>
      <c r="P1462">
        <f>IF(Transport!$H$4="Multi-unit Residential",Data!P1463,IF(Transport!$H$4="Education",Data!AX1463,IF(Transport!$H$4="Mixed-use Building",AI1466,Data!AG1463)))</f>
        <v>-41.257545110000002</v>
      </c>
    </row>
    <row r="1463" spans="1:16" x14ac:dyDescent="0.55000000000000004">
      <c r="A1463">
        <f>IF(Transport!$H$4="Multi-unit Residential",Data!A1464,IF(Transport!$H$4="Education",Data!AI1464,IF(Transport!$H$4="Mixed-use Building",T1467,Data!R1464)))</f>
        <v>249200</v>
      </c>
      <c r="B1463" t="str">
        <f>IF(Transport!$H$4="Multi-unit Residential",Data!B1464,IF(Transport!$H$4="Education",Data!AJ1464,IF(Transport!$H$4="Mixed-use Building",U1467,Data!S1464)))</f>
        <v>Johnsonville South</v>
      </c>
      <c r="C1463" t="str">
        <f>IF(Transport!$H$4="Multi-unit Residential",Data!C1464,IF(Transport!$H$4="Education",Data!AK1464,IF(Transport!$H$4="Mixed-use Building",V1467,Data!T1464)))</f>
        <v>New Zealand</v>
      </c>
      <c r="D1463">
        <f>IF(Transport!$H$4="Multi-unit Residential",Data!D1464,IF(Transport!$H$4="Education",Data!AL1464,IF(Transport!$H$4="Mixed-use Building",W1467,Data!U1464)))</f>
        <v>0</v>
      </c>
      <c r="E1463">
        <f>IF(Transport!$H$4="Multi-unit Residential",Data!E1464,IF(Transport!$H$4="Education",Data!AM1464,IF(Transport!$H$4="Mixed-use Building",X1467,Data!V1464)))</f>
        <v>0</v>
      </c>
      <c r="F1463">
        <f>IF(Transport!$H$4="Multi-unit Residential",Data!F1464,IF(Transport!$H$4="Education",Data!AN1464,IF(Transport!$H$4="Mixed-use Building",Y1467,Data!W1464)))</f>
        <v>0</v>
      </c>
      <c r="G1463">
        <f>IF(Transport!$H$4="Multi-unit Residential",Data!G1464,IF(Transport!$H$4="Education",Data!AO1464,IF(Transport!$H$4="Mixed-use Building",Z1467,Data!X1464)))</f>
        <v>0</v>
      </c>
      <c r="H1463">
        <f>IF(Transport!$H$4="Multi-unit Residential",Data!H1464,IF(Transport!$H$4="Education",Data!AP1464,IF(Transport!$H$4="Mixed-use Building",AA1467,Data!Y1464)))</f>
        <v>0.89</v>
      </c>
      <c r="I1463">
        <f>IF(Transport!$H$4="Multi-unit Residential",Data!I1464,IF(Transport!$H$4="Education",Data!AQ1464,IF(Transport!$H$4="Mixed-use Building",AB1467,Data!Z1464)))</f>
        <v>0</v>
      </c>
      <c r="J1463">
        <f>IF(Transport!$H$4="Multi-unit Residential",Data!J1464,IF(Transport!$H$4="Education",Data!AR1464,IF(Transport!$H$4="Mixed-use Building",AC1467,Data!AA1464)))</f>
        <v>0</v>
      </c>
      <c r="K1463">
        <f>IF(Transport!$H$4="Multi-unit Residential",Data!K1464,IF(Transport!$H$4="Education",Data!AS1464,IF(Transport!$H$4="Mixed-use Building",AD1467,Data!AB1464)))</f>
        <v>0</v>
      </c>
      <c r="L1463">
        <f>IF(Transport!$H$4="Multi-unit Residential",Data!L1464,IF(Transport!$H$4="Education",Data!AT1464,IF(Transport!$H$4="Mixed-use Building",AE1467,Data!AC1464)))</f>
        <v>0.11</v>
      </c>
      <c r="M1463">
        <f>IF(Transport!$H$4="Multi-unit Residential",Data!M1464,IF(Transport!$H$4="Education",Data!AU1464,IF(Transport!$H$4="Mixed-use Building",AF1467,Data!AD1464)))</f>
        <v>0.02</v>
      </c>
      <c r="N1463">
        <f>IF(Transport!$H$4="Multi-unit Residential",Data!N1464,IF(Transport!$H$4="Education",Data!AV1464,IF(Transport!$H$4="Mixed-use Building",AG1467,Data!AE1464)))</f>
        <v>2.87233373040625</v>
      </c>
      <c r="O1463">
        <f>IF(Transport!$H$4="Multi-unit Residential",Data!O1464,IF(Transport!$H$4="Education",Data!AW1464,IF(Transport!$H$4="Mixed-use Building",AH1467,Data!AF1464)))</f>
        <v>174.80210829999999</v>
      </c>
      <c r="P1463">
        <f>IF(Transport!$H$4="Multi-unit Residential",Data!P1464,IF(Transport!$H$4="Education",Data!AX1464,IF(Transport!$H$4="Mixed-use Building",AI1467,Data!AG1464)))</f>
        <v>-41.231021759999997</v>
      </c>
    </row>
    <row r="1464" spans="1:16" x14ac:dyDescent="0.55000000000000004">
      <c r="A1464">
        <f>IF(Transport!$H$4="Multi-unit Residential",Data!A1465,IF(Transport!$H$4="Education",Data!AI1465,IF(Transport!$H$4="Mixed-use Building",T1468,Data!R1465)))</f>
        <v>249300</v>
      </c>
      <c r="B1464" t="str">
        <f>IF(Transport!$H$4="Multi-unit Residential",Data!B1465,IF(Transport!$H$4="Education",Data!AJ1465,IF(Transport!$H$4="Mixed-use Building",U1468,Data!S1465)))</f>
        <v>Khandallah Reserve</v>
      </c>
      <c r="C1464" t="str">
        <f>IF(Transport!$H$4="Multi-unit Residential",Data!C1465,IF(Transport!$H$4="Education",Data!AK1465,IF(Transport!$H$4="Mixed-use Building",V1468,Data!T1465)))</f>
        <v>New Zealand</v>
      </c>
      <c r="D1464">
        <f>IF(Transport!$H$4="Multi-unit Residential",Data!D1465,IF(Transport!$H$4="Education",Data!AL1465,IF(Transport!$H$4="Mixed-use Building",W1468,Data!U1465)))</f>
        <v>0</v>
      </c>
      <c r="E1464">
        <f>IF(Transport!$H$4="Multi-unit Residential",Data!E1465,IF(Transport!$H$4="Education",Data!AM1465,IF(Transport!$H$4="Mixed-use Building",X1468,Data!V1465)))</f>
        <v>0</v>
      </c>
      <c r="F1464">
        <f>IF(Transport!$H$4="Multi-unit Residential",Data!F1465,IF(Transport!$H$4="Education",Data!AN1465,IF(Transport!$H$4="Mixed-use Building",Y1468,Data!W1465)))</f>
        <v>0</v>
      </c>
      <c r="G1464">
        <f>IF(Transport!$H$4="Multi-unit Residential",Data!G1465,IF(Transport!$H$4="Education",Data!AO1465,IF(Transport!$H$4="Mixed-use Building",Z1468,Data!X1465)))</f>
        <v>0</v>
      </c>
      <c r="H1464">
        <f>IF(Transport!$H$4="Multi-unit Residential",Data!H1465,IF(Transport!$H$4="Education",Data!AP1465,IF(Transport!$H$4="Mixed-use Building",AA1468,Data!Y1465)))</f>
        <v>0.5</v>
      </c>
      <c r="I1464">
        <f>IF(Transport!$H$4="Multi-unit Residential",Data!I1465,IF(Transport!$H$4="Education",Data!AQ1465,IF(Transport!$H$4="Mixed-use Building",AB1468,Data!Z1465)))</f>
        <v>0</v>
      </c>
      <c r="J1464">
        <f>IF(Transport!$H$4="Multi-unit Residential",Data!J1465,IF(Transport!$H$4="Education",Data!AR1465,IF(Transport!$H$4="Mixed-use Building",AC1468,Data!AA1465)))</f>
        <v>0</v>
      </c>
      <c r="K1464">
        <f>IF(Transport!$H$4="Multi-unit Residential",Data!K1465,IF(Transport!$H$4="Education",Data!AS1465,IF(Transport!$H$4="Mixed-use Building",AD1468,Data!AB1465)))</f>
        <v>0</v>
      </c>
      <c r="L1464">
        <f>IF(Transport!$H$4="Multi-unit Residential",Data!L1465,IF(Transport!$H$4="Education",Data!AT1465,IF(Transport!$H$4="Mixed-use Building",AE1468,Data!AC1465)))</f>
        <v>0.5</v>
      </c>
      <c r="M1464">
        <f>IF(Transport!$H$4="Multi-unit Residential",Data!M1465,IF(Transport!$H$4="Education",Data!AU1465,IF(Transport!$H$4="Mixed-use Building",AF1468,Data!AD1465)))</f>
        <v>0.02</v>
      </c>
      <c r="N1464">
        <f>IF(Transport!$H$4="Multi-unit Residential",Data!N1465,IF(Transport!$H$4="Education",Data!AV1465,IF(Transport!$H$4="Mixed-use Building",AG1468,Data!AE1465)))</f>
        <v>1.0556914736221601</v>
      </c>
      <c r="O1464">
        <f>IF(Transport!$H$4="Multi-unit Residential",Data!O1465,IF(Transport!$H$4="Education",Data!AW1465,IF(Transport!$H$4="Mixed-use Building",AH1468,Data!AF1465)))</f>
        <v>174.78546519999901</v>
      </c>
      <c r="P1464">
        <f>IF(Transport!$H$4="Multi-unit Residential",Data!P1465,IF(Transport!$H$4="Education",Data!AX1465,IF(Transport!$H$4="Mixed-use Building",AI1468,Data!AG1465)))</f>
        <v>-41.243509799999998</v>
      </c>
    </row>
    <row r="1465" spans="1:16" x14ac:dyDescent="0.55000000000000004">
      <c r="A1465">
        <f>IF(Transport!$H$4="Multi-unit Residential",Data!A1466,IF(Transport!$H$4="Education",Data!AI1466,IF(Transport!$H$4="Mixed-use Building",T1469,Data!R1466)))</f>
        <v>249400</v>
      </c>
      <c r="B1465" t="str">
        <f>IF(Transport!$H$4="Multi-unit Residential",Data!B1466,IF(Transport!$H$4="Education",Data!AJ1466,IF(Transport!$H$4="Mixed-use Building",U1469,Data!S1466)))</f>
        <v>Karori Park</v>
      </c>
      <c r="C1465" t="str">
        <f>IF(Transport!$H$4="Multi-unit Residential",Data!C1466,IF(Transport!$H$4="Education",Data!AK1466,IF(Transport!$H$4="Mixed-use Building",V1469,Data!T1466)))</f>
        <v>New Zealand</v>
      </c>
      <c r="D1465">
        <f>IF(Transport!$H$4="Multi-unit Residential",Data!D1466,IF(Transport!$H$4="Education",Data!AL1466,IF(Transport!$H$4="Mixed-use Building",W1469,Data!U1466)))</f>
        <v>0</v>
      </c>
      <c r="E1465">
        <f>IF(Transport!$H$4="Multi-unit Residential",Data!E1466,IF(Transport!$H$4="Education",Data!AM1466,IF(Transport!$H$4="Mixed-use Building",X1469,Data!V1466)))</f>
        <v>0</v>
      </c>
      <c r="F1465">
        <f>IF(Transport!$H$4="Multi-unit Residential",Data!F1466,IF(Transport!$H$4="Education",Data!AN1466,IF(Transport!$H$4="Mixed-use Building",Y1469,Data!W1466)))</f>
        <v>0</v>
      </c>
      <c r="G1465">
        <f>IF(Transport!$H$4="Multi-unit Residential",Data!G1466,IF(Transport!$H$4="Education",Data!AO1466,IF(Transport!$H$4="Mixed-use Building",Z1469,Data!X1466)))</f>
        <v>0</v>
      </c>
      <c r="H1465">
        <f>IF(Transport!$H$4="Multi-unit Residential",Data!H1466,IF(Transport!$H$4="Education",Data!AP1466,IF(Transport!$H$4="Mixed-use Building",AA1469,Data!Y1466)))</f>
        <v>0.78</v>
      </c>
      <c r="I1465">
        <f>IF(Transport!$H$4="Multi-unit Residential",Data!I1466,IF(Transport!$H$4="Education",Data!AQ1466,IF(Transport!$H$4="Mixed-use Building",AB1469,Data!Z1466)))</f>
        <v>0</v>
      </c>
      <c r="J1465">
        <f>IF(Transport!$H$4="Multi-unit Residential",Data!J1466,IF(Transport!$H$4="Education",Data!AR1466,IF(Transport!$H$4="Mixed-use Building",AC1469,Data!AA1466)))</f>
        <v>0</v>
      </c>
      <c r="K1465">
        <f>IF(Transport!$H$4="Multi-unit Residential",Data!K1466,IF(Transport!$H$4="Education",Data!AS1466,IF(Transport!$H$4="Mixed-use Building",AD1469,Data!AB1466)))</f>
        <v>0</v>
      </c>
      <c r="L1465">
        <f>IF(Transport!$H$4="Multi-unit Residential",Data!L1466,IF(Transport!$H$4="Education",Data!AT1466,IF(Transport!$H$4="Mixed-use Building",AE1469,Data!AC1466)))</f>
        <v>0.22</v>
      </c>
      <c r="M1465">
        <f>IF(Transport!$H$4="Multi-unit Residential",Data!M1466,IF(Transport!$H$4="Education",Data!AU1466,IF(Transport!$H$4="Mixed-use Building",AF1469,Data!AD1466)))</f>
        <v>0.02</v>
      </c>
      <c r="N1465">
        <f>IF(Transport!$H$4="Multi-unit Residential",Data!N1466,IF(Transport!$H$4="Education",Data!AV1466,IF(Transport!$H$4="Mixed-use Building",AG1469,Data!AE1466)))</f>
        <v>0.56538678517679897</v>
      </c>
      <c r="O1465">
        <f>IF(Transport!$H$4="Multi-unit Residential",Data!O1466,IF(Transport!$H$4="Education",Data!AW1466,IF(Transport!$H$4="Mixed-use Building",AH1469,Data!AF1466)))</f>
        <v>174.7253393</v>
      </c>
      <c r="P1465">
        <f>IF(Transport!$H$4="Multi-unit Residential",Data!P1466,IF(Transport!$H$4="Education",Data!AX1466,IF(Transport!$H$4="Mixed-use Building",AI1469,Data!AG1466)))</f>
        <v>-41.283819430000001</v>
      </c>
    </row>
    <row r="1466" spans="1:16" x14ac:dyDescent="0.55000000000000004">
      <c r="A1466">
        <f>IF(Transport!$H$4="Multi-unit Residential",Data!A1467,IF(Transport!$H$4="Education",Data!AI1467,IF(Transport!$H$4="Mixed-use Building",T1470,Data!R1467)))</f>
        <v>249500</v>
      </c>
      <c r="B1466" t="str">
        <f>IF(Transport!$H$4="Multi-unit Residential",Data!B1467,IF(Transport!$H$4="Education",Data!AJ1467,IF(Transport!$H$4="Mixed-use Building",U1470,Data!S1467)))</f>
        <v>Newlands North</v>
      </c>
      <c r="C1466" t="str">
        <f>IF(Transport!$H$4="Multi-unit Residential",Data!C1467,IF(Transport!$H$4="Education",Data!AK1467,IF(Transport!$H$4="Mixed-use Building",V1470,Data!T1467)))</f>
        <v>New Zealand</v>
      </c>
      <c r="D1466">
        <f>IF(Transport!$H$4="Multi-unit Residential",Data!D1467,IF(Transport!$H$4="Education",Data!AL1467,IF(Transport!$H$4="Mixed-use Building",W1470,Data!U1467)))</f>
        <v>0</v>
      </c>
      <c r="E1466">
        <f>IF(Transport!$H$4="Multi-unit Residential",Data!E1467,IF(Transport!$H$4="Education",Data!AM1467,IF(Transport!$H$4="Mixed-use Building",X1470,Data!V1467)))</f>
        <v>0</v>
      </c>
      <c r="F1466">
        <f>IF(Transport!$H$4="Multi-unit Residential",Data!F1467,IF(Transport!$H$4="Education",Data!AN1467,IF(Transport!$H$4="Mixed-use Building",Y1470,Data!W1467)))</f>
        <v>0</v>
      </c>
      <c r="G1466">
        <f>IF(Transport!$H$4="Multi-unit Residential",Data!G1467,IF(Transport!$H$4="Education",Data!AO1467,IF(Transport!$H$4="Mixed-use Building",Z1470,Data!X1467)))</f>
        <v>0</v>
      </c>
      <c r="H1466">
        <f>IF(Transport!$H$4="Multi-unit Residential",Data!H1467,IF(Transport!$H$4="Education",Data!AP1467,IF(Transport!$H$4="Mixed-use Building",AA1470,Data!Y1467)))</f>
        <v>0.71</v>
      </c>
      <c r="I1466">
        <f>IF(Transport!$H$4="Multi-unit Residential",Data!I1467,IF(Transport!$H$4="Education",Data!AQ1467,IF(Transport!$H$4="Mixed-use Building",AB1470,Data!Z1467)))</f>
        <v>0</v>
      </c>
      <c r="J1466">
        <f>IF(Transport!$H$4="Multi-unit Residential",Data!J1467,IF(Transport!$H$4="Education",Data!AR1467,IF(Transport!$H$4="Mixed-use Building",AC1470,Data!AA1467)))</f>
        <v>0</v>
      </c>
      <c r="K1466">
        <f>IF(Transport!$H$4="Multi-unit Residential",Data!K1467,IF(Transport!$H$4="Education",Data!AS1467,IF(Transport!$H$4="Mixed-use Building",AD1470,Data!AB1467)))</f>
        <v>0</v>
      </c>
      <c r="L1466">
        <f>IF(Transport!$H$4="Multi-unit Residential",Data!L1467,IF(Transport!$H$4="Education",Data!AT1467,IF(Transport!$H$4="Mixed-use Building",AE1470,Data!AC1467)))</f>
        <v>0.28999999999999998</v>
      </c>
      <c r="M1466">
        <f>IF(Transport!$H$4="Multi-unit Residential",Data!M1467,IF(Transport!$H$4="Education",Data!AU1467,IF(Transport!$H$4="Mixed-use Building",AF1470,Data!AD1467)))</f>
        <v>0.02</v>
      </c>
      <c r="N1466">
        <f>IF(Transport!$H$4="Multi-unit Residential",Data!N1467,IF(Transport!$H$4="Education",Data!AV1467,IF(Transport!$H$4="Mixed-use Building",AG1470,Data!AE1467)))</f>
        <v>1.4041264561343101</v>
      </c>
      <c r="O1466">
        <f>IF(Transport!$H$4="Multi-unit Residential",Data!O1467,IF(Transport!$H$4="Education",Data!AW1467,IF(Transport!$H$4="Mixed-use Building",AH1470,Data!AF1467)))</f>
        <v>174.82045189999999</v>
      </c>
      <c r="P1466">
        <f>IF(Transport!$H$4="Multi-unit Residential",Data!P1467,IF(Transport!$H$4="Education",Data!AX1467,IF(Transport!$H$4="Mixed-use Building",AI1470,Data!AG1467)))</f>
        <v>-41.224812819999997</v>
      </c>
    </row>
    <row r="1467" spans="1:16" x14ac:dyDescent="0.55000000000000004">
      <c r="A1467">
        <f>IF(Transport!$H$4="Multi-unit Residential",Data!A1468,IF(Transport!$H$4="Education",Data!AI1468,IF(Transport!$H$4="Mixed-use Building",T1471,Data!R1468)))</f>
        <v>249600</v>
      </c>
      <c r="B1467" t="str">
        <f>IF(Transport!$H$4="Multi-unit Residential",Data!B1468,IF(Transport!$H$4="Education",Data!AJ1468,IF(Transport!$H$4="Mixed-use Building",U1471,Data!S1468)))</f>
        <v>Ngaio South</v>
      </c>
      <c r="C1467" t="str">
        <f>IF(Transport!$H$4="Multi-unit Residential",Data!C1468,IF(Transport!$H$4="Education",Data!AK1468,IF(Transport!$H$4="Mixed-use Building",V1471,Data!T1468)))</f>
        <v>New Zealand</v>
      </c>
      <c r="D1467">
        <f>IF(Transport!$H$4="Multi-unit Residential",Data!D1468,IF(Transport!$H$4="Education",Data!AL1468,IF(Transport!$H$4="Mixed-use Building",W1471,Data!U1468)))</f>
        <v>0</v>
      </c>
      <c r="E1467">
        <f>IF(Transport!$H$4="Multi-unit Residential",Data!E1468,IF(Transport!$H$4="Education",Data!AM1468,IF(Transport!$H$4="Mixed-use Building",X1471,Data!V1468)))</f>
        <v>0</v>
      </c>
      <c r="F1467">
        <f>IF(Transport!$H$4="Multi-unit Residential",Data!F1468,IF(Transport!$H$4="Education",Data!AN1468,IF(Transport!$H$4="Mixed-use Building",Y1471,Data!W1468)))</f>
        <v>0</v>
      </c>
      <c r="G1467">
        <f>IF(Transport!$H$4="Multi-unit Residential",Data!G1468,IF(Transport!$H$4="Education",Data!AO1468,IF(Transport!$H$4="Mixed-use Building",Z1471,Data!X1468)))</f>
        <v>0</v>
      </c>
      <c r="H1467">
        <f>IF(Transport!$H$4="Multi-unit Residential",Data!H1468,IF(Transport!$H$4="Education",Data!AP1468,IF(Transport!$H$4="Mixed-use Building",AA1471,Data!Y1468)))</f>
        <v>0.62</v>
      </c>
      <c r="I1467">
        <f>IF(Transport!$H$4="Multi-unit Residential",Data!I1468,IF(Transport!$H$4="Education",Data!AQ1468,IF(Transport!$H$4="Mixed-use Building",AB1471,Data!Z1468)))</f>
        <v>0</v>
      </c>
      <c r="J1467">
        <f>IF(Transport!$H$4="Multi-unit Residential",Data!J1468,IF(Transport!$H$4="Education",Data!AR1468,IF(Transport!$H$4="Mixed-use Building",AC1471,Data!AA1468)))</f>
        <v>0</v>
      </c>
      <c r="K1467">
        <f>IF(Transport!$H$4="Multi-unit Residential",Data!K1468,IF(Transport!$H$4="Education",Data!AS1468,IF(Transport!$H$4="Mixed-use Building",AD1471,Data!AB1468)))</f>
        <v>0</v>
      </c>
      <c r="L1467">
        <f>IF(Transport!$H$4="Multi-unit Residential",Data!L1468,IF(Transport!$H$4="Education",Data!AT1468,IF(Transport!$H$4="Mixed-use Building",AE1471,Data!AC1468)))</f>
        <v>0.38</v>
      </c>
      <c r="M1467">
        <f>IF(Transport!$H$4="Multi-unit Residential",Data!M1468,IF(Transport!$H$4="Education",Data!AU1468,IF(Transport!$H$4="Mixed-use Building",AF1471,Data!AD1468)))</f>
        <v>0.02</v>
      </c>
      <c r="N1467">
        <f>IF(Transport!$H$4="Multi-unit Residential",Data!N1468,IF(Transport!$H$4="Education",Data!AV1468,IF(Transport!$H$4="Mixed-use Building",AG1471,Data!AE1468)))</f>
        <v>0.65656934778384302</v>
      </c>
      <c r="O1467">
        <f>IF(Transport!$H$4="Multi-unit Residential",Data!O1468,IF(Transport!$H$4="Education",Data!AW1468,IF(Transport!$H$4="Mixed-use Building",AH1471,Data!AF1468)))</f>
        <v>174.77602580000001</v>
      </c>
      <c r="P1467">
        <f>IF(Transport!$H$4="Multi-unit Residential",Data!P1468,IF(Transport!$H$4="Education",Data!AX1468,IF(Transport!$H$4="Mixed-use Building",AI1471,Data!AG1468)))</f>
        <v>-41.253163200000003</v>
      </c>
    </row>
    <row r="1468" spans="1:16" x14ac:dyDescent="0.55000000000000004">
      <c r="A1468">
        <f>IF(Transport!$H$4="Multi-unit Residential",Data!A1469,IF(Transport!$H$4="Education",Data!AI1469,IF(Transport!$H$4="Mixed-use Building",T1472,Data!R1469)))</f>
        <v>249700</v>
      </c>
      <c r="B1468" t="str">
        <f>IF(Transport!$H$4="Multi-unit Residential",Data!B1469,IF(Transport!$H$4="Education",Data!AJ1469,IF(Transport!$H$4="Mixed-use Building",U1472,Data!S1469)))</f>
        <v>Newlands South</v>
      </c>
      <c r="C1468" t="str">
        <f>IF(Transport!$H$4="Multi-unit Residential",Data!C1469,IF(Transport!$H$4="Education",Data!AK1469,IF(Transport!$H$4="Mixed-use Building",V1472,Data!T1469)))</f>
        <v>New Zealand</v>
      </c>
      <c r="D1468">
        <f>IF(Transport!$H$4="Multi-unit Residential",Data!D1469,IF(Transport!$H$4="Education",Data!AL1469,IF(Transport!$H$4="Mixed-use Building",W1472,Data!U1469)))</f>
        <v>0</v>
      </c>
      <c r="E1468">
        <f>IF(Transport!$H$4="Multi-unit Residential",Data!E1469,IF(Transport!$H$4="Education",Data!AM1469,IF(Transport!$H$4="Mixed-use Building",X1472,Data!V1469)))</f>
        <v>0.02</v>
      </c>
      <c r="F1468">
        <f>IF(Transport!$H$4="Multi-unit Residential",Data!F1469,IF(Transport!$H$4="Education",Data!AN1469,IF(Transport!$H$4="Mixed-use Building",Y1472,Data!W1469)))</f>
        <v>0</v>
      </c>
      <c r="G1468">
        <f>IF(Transport!$H$4="Multi-unit Residential",Data!G1469,IF(Transport!$H$4="Education",Data!AO1469,IF(Transport!$H$4="Mixed-use Building",Z1472,Data!X1469)))</f>
        <v>0</v>
      </c>
      <c r="H1468">
        <f>IF(Transport!$H$4="Multi-unit Residential",Data!H1469,IF(Transport!$H$4="Education",Data!AP1469,IF(Transport!$H$4="Mixed-use Building",AA1472,Data!Y1469)))</f>
        <v>0.94</v>
      </c>
      <c r="I1468">
        <f>IF(Transport!$H$4="Multi-unit Residential",Data!I1469,IF(Transport!$H$4="Education",Data!AQ1469,IF(Transport!$H$4="Mixed-use Building",AB1472,Data!Z1469)))</f>
        <v>0.04</v>
      </c>
      <c r="J1468">
        <f>IF(Transport!$H$4="Multi-unit Residential",Data!J1469,IF(Transport!$H$4="Education",Data!AR1469,IF(Transport!$H$4="Mixed-use Building",AC1472,Data!AA1469)))</f>
        <v>0</v>
      </c>
      <c r="K1468">
        <f>IF(Transport!$H$4="Multi-unit Residential",Data!K1469,IF(Transport!$H$4="Education",Data!AS1469,IF(Transport!$H$4="Mixed-use Building",AD1472,Data!AB1469)))</f>
        <v>0</v>
      </c>
      <c r="L1468">
        <f>IF(Transport!$H$4="Multi-unit Residential",Data!L1469,IF(Transport!$H$4="Education",Data!AT1469,IF(Transport!$H$4="Mixed-use Building",AE1472,Data!AC1469)))</f>
        <v>0</v>
      </c>
      <c r="M1468">
        <f>IF(Transport!$H$4="Multi-unit Residential",Data!M1469,IF(Transport!$H$4="Education",Data!AU1469,IF(Transport!$H$4="Mixed-use Building",AF1472,Data!AD1469)))</f>
        <v>0.02</v>
      </c>
      <c r="N1468">
        <f>IF(Transport!$H$4="Multi-unit Residential",Data!N1469,IF(Transport!$H$4="Education",Data!AV1469,IF(Transport!$H$4="Mixed-use Building",AG1472,Data!AE1469)))</f>
        <v>9.7173801968493905</v>
      </c>
      <c r="O1468">
        <f>IF(Transport!$H$4="Multi-unit Residential",Data!O1469,IF(Transport!$H$4="Education",Data!AW1469,IF(Transport!$H$4="Mixed-use Building",AH1472,Data!AF1469)))</f>
        <v>174.82124819999899</v>
      </c>
      <c r="P1468">
        <f>IF(Transport!$H$4="Multi-unit Residential",Data!P1469,IF(Transport!$H$4="Education",Data!AX1469,IF(Transport!$H$4="Mixed-use Building",AI1472,Data!AG1469)))</f>
        <v>-41.234548590000003</v>
      </c>
    </row>
    <row r="1469" spans="1:16" x14ac:dyDescent="0.55000000000000004">
      <c r="A1469">
        <f>IF(Transport!$H$4="Multi-unit Residential",Data!A1470,IF(Transport!$H$4="Education",Data!AI1470,IF(Transport!$H$4="Mixed-use Building",T1473,Data!R1470)))</f>
        <v>249800</v>
      </c>
      <c r="B1469" t="str">
        <f>IF(Transport!$H$4="Multi-unit Residential",Data!B1470,IF(Transport!$H$4="Education",Data!AJ1470,IF(Transport!$H$4="Mixed-use Building",U1473,Data!S1470)))</f>
        <v>Woodridge</v>
      </c>
      <c r="C1469" t="str">
        <f>IF(Transport!$H$4="Multi-unit Residential",Data!C1470,IF(Transport!$H$4="Education",Data!AK1470,IF(Transport!$H$4="Mixed-use Building",V1473,Data!T1470)))</f>
        <v>New Zealand</v>
      </c>
      <c r="D1469" t="str">
        <f>IF(Transport!$H$4="Multi-unit Residential",Data!D1470,IF(Transport!$H$4="Education",Data!AL1470,IF(Transport!$H$4="Mixed-use Building",W1473,Data!U1470)))</f>
        <v>?</v>
      </c>
      <c r="E1469" t="str">
        <f>IF(Transport!$H$4="Multi-unit Residential",Data!E1470,IF(Transport!$H$4="Education",Data!AM1470,IF(Transport!$H$4="Mixed-use Building",X1473,Data!V1470)))</f>
        <v>?</v>
      </c>
      <c r="F1469" t="str">
        <f>IF(Transport!$H$4="Multi-unit Residential",Data!F1470,IF(Transport!$H$4="Education",Data!AN1470,IF(Transport!$H$4="Mixed-use Building",Y1473,Data!W1470)))</f>
        <v>?</v>
      </c>
      <c r="G1469">
        <f>IF(Transport!$H$4="Multi-unit Residential",Data!G1470,IF(Transport!$H$4="Education",Data!AO1470,IF(Transport!$H$4="Mixed-use Building",Z1473,Data!X1470)))</f>
        <v>0</v>
      </c>
      <c r="H1469" t="str">
        <f>IF(Transport!$H$4="Multi-unit Residential",Data!H1470,IF(Transport!$H$4="Education",Data!AP1470,IF(Transport!$H$4="Mixed-use Building",AA1473,Data!Y1470)))</f>
        <v>?</v>
      </c>
      <c r="I1469" t="str">
        <f>IF(Transport!$H$4="Multi-unit Residential",Data!I1470,IF(Transport!$H$4="Education",Data!AQ1470,IF(Transport!$H$4="Mixed-use Building",AB1473,Data!Z1470)))</f>
        <v>?</v>
      </c>
      <c r="J1469">
        <f>IF(Transport!$H$4="Multi-unit Residential",Data!J1470,IF(Transport!$H$4="Education",Data!AR1470,IF(Transport!$H$4="Mixed-use Building",AC1473,Data!AA1470)))</f>
        <v>0</v>
      </c>
      <c r="K1469" t="str">
        <f>IF(Transport!$H$4="Multi-unit Residential",Data!K1470,IF(Transport!$H$4="Education",Data!AS1470,IF(Transport!$H$4="Mixed-use Building",AD1473,Data!AB1470)))</f>
        <v>?</v>
      </c>
      <c r="L1469" t="str">
        <f>IF(Transport!$H$4="Multi-unit Residential",Data!L1470,IF(Transport!$H$4="Education",Data!AT1470,IF(Transport!$H$4="Mixed-use Building",AE1473,Data!AC1470)))</f>
        <v>?</v>
      </c>
      <c r="M1469">
        <f>IF(Transport!$H$4="Multi-unit Residential",Data!M1470,IF(Transport!$H$4="Education",Data!AU1470,IF(Transport!$H$4="Mixed-use Building",AF1473,Data!AD1470)))</f>
        <v>0.02</v>
      </c>
      <c r="N1469" t="str">
        <f>IF(Transport!$H$4="Multi-unit Residential",Data!N1470,IF(Transport!$H$4="Education",Data!AV1470,IF(Transport!$H$4="Mixed-use Building",AG1473,Data!AE1470)))</f>
        <v>?</v>
      </c>
      <c r="O1469">
        <f>IF(Transport!$H$4="Multi-unit Residential",Data!O1470,IF(Transport!$H$4="Education",Data!AW1470,IF(Transport!$H$4="Mixed-use Building",AH1473,Data!AF1470)))</f>
        <v>174.83461829999999</v>
      </c>
      <c r="P1469">
        <f>IF(Transport!$H$4="Multi-unit Residential",Data!P1470,IF(Transport!$H$4="Education",Data!AX1470,IF(Transport!$H$4="Mixed-use Building",AI1473,Data!AG1470)))</f>
        <v>-41.216232390000002</v>
      </c>
    </row>
    <row r="1470" spans="1:16" x14ac:dyDescent="0.55000000000000004">
      <c r="A1470">
        <f>IF(Transport!$H$4="Multi-unit Residential",Data!A1471,IF(Transport!$H$4="Education",Data!AI1471,IF(Transport!$H$4="Mixed-use Building",T1474,Data!R1471)))</f>
        <v>249900</v>
      </c>
      <c r="B1470" t="str">
        <f>IF(Transport!$H$4="Multi-unit Residential",Data!B1471,IF(Transport!$H$4="Education",Data!AJ1471,IF(Transport!$H$4="Mixed-use Building",U1474,Data!S1471)))</f>
        <v>Karori North</v>
      </c>
      <c r="C1470" t="str">
        <f>IF(Transport!$H$4="Multi-unit Residential",Data!C1471,IF(Transport!$H$4="Education",Data!AK1471,IF(Transport!$H$4="Mixed-use Building",V1474,Data!T1471)))</f>
        <v>New Zealand</v>
      </c>
      <c r="D1470">
        <f>IF(Transport!$H$4="Multi-unit Residential",Data!D1471,IF(Transport!$H$4="Education",Data!AL1471,IF(Transport!$H$4="Mixed-use Building",W1474,Data!U1471)))</f>
        <v>0</v>
      </c>
      <c r="E1470">
        <f>IF(Transport!$H$4="Multi-unit Residential",Data!E1471,IF(Transport!$H$4="Education",Data!AM1471,IF(Transport!$H$4="Mixed-use Building",X1474,Data!V1471)))</f>
        <v>0.06</v>
      </c>
      <c r="F1470">
        <f>IF(Transport!$H$4="Multi-unit Residential",Data!F1471,IF(Transport!$H$4="Education",Data!AN1471,IF(Transport!$H$4="Mixed-use Building",Y1474,Data!W1471)))</f>
        <v>0</v>
      </c>
      <c r="G1470">
        <f>IF(Transport!$H$4="Multi-unit Residential",Data!G1471,IF(Transport!$H$4="Education",Data!AO1471,IF(Transport!$H$4="Mixed-use Building",Z1474,Data!X1471)))</f>
        <v>0</v>
      </c>
      <c r="H1470">
        <f>IF(Transport!$H$4="Multi-unit Residential",Data!H1471,IF(Transport!$H$4="Education",Data!AP1471,IF(Transport!$H$4="Mixed-use Building",AA1474,Data!Y1471)))</f>
        <v>0.54999999999999905</v>
      </c>
      <c r="I1470">
        <f>IF(Transport!$H$4="Multi-unit Residential",Data!I1471,IF(Transport!$H$4="Education",Data!AQ1471,IF(Transport!$H$4="Mixed-use Building",AB1474,Data!Z1471)))</f>
        <v>0</v>
      </c>
      <c r="J1470">
        <f>IF(Transport!$H$4="Multi-unit Residential",Data!J1471,IF(Transport!$H$4="Education",Data!AR1471,IF(Transport!$H$4="Mixed-use Building",AC1474,Data!AA1471)))</f>
        <v>0</v>
      </c>
      <c r="K1470">
        <f>IF(Transport!$H$4="Multi-unit Residential",Data!K1471,IF(Transport!$H$4="Education",Data!AS1471,IF(Transport!$H$4="Mixed-use Building",AD1474,Data!AB1471)))</f>
        <v>0</v>
      </c>
      <c r="L1470">
        <f>IF(Transport!$H$4="Multi-unit Residential",Data!L1471,IF(Transport!$H$4="Education",Data!AT1471,IF(Transport!$H$4="Mixed-use Building",AE1474,Data!AC1471)))</f>
        <v>0.39</v>
      </c>
      <c r="M1470">
        <f>IF(Transport!$H$4="Multi-unit Residential",Data!M1471,IF(Transport!$H$4="Education",Data!AU1471,IF(Transport!$H$4="Mixed-use Building",AF1474,Data!AD1471)))</f>
        <v>0.02</v>
      </c>
      <c r="N1470">
        <f>IF(Transport!$H$4="Multi-unit Residential",Data!N1471,IF(Transport!$H$4="Education",Data!AV1471,IF(Transport!$H$4="Mixed-use Building",AG1474,Data!AE1471)))</f>
        <v>1.5726355456104799</v>
      </c>
      <c r="O1470">
        <f>IF(Transport!$H$4="Multi-unit Residential",Data!O1471,IF(Transport!$H$4="Education",Data!AW1471,IF(Transport!$H$4="Mixed-use Building",AH1474,Data!AF1471)))</f>
        <v>174.74437219999999</v>
      </c>
      <c r="P1470">
        <f>IF(Transport!$H$4="Multi-unit Residential",Data!P1471,IF(Transport!$H$4="Education",Data!AX1471,IF(Transport!$H$4="Mixed-use Building",AI1474,Data!AG1471)))</f>
        <v>-41.277587150000002</v>
      </c>
    </row>
    <row r="1471" spans="1:16" x14ac:dyDescent="0.55000000000000004">
      <c r="A1471">
        <f>IF(Transport!$H$4="Multi-unit Residential",Data!A1472,IF(Transport!$H$4="Education",Data!AI1472,IF(Transport!$H$4="Mixed-use Building",T1475,Data!R1472)))</f>
        <v>250000</v>
      </c>
      <c r="B1471" t="str">
        <f>IF(Transport!$H$4="Multi-unit Residential",Data!B1472,IF(Transport!$H$4="Education",Data!AJ1472,IF(Transport!$H$4="Mixed-use Building",U1475,Data!S1472)))</f>
        <v>Khandallah North</v>
      </c>
      <c r="C1471" t="str">
        <f>IF(Transport!$H$4="Multi-unit Residential",Data!C1472,IF(Transport!$H$4="Education",Data!AK1472,IF(Transport!$H$4="Mixed-use Building",V1475,Data!T1472)))</f>
        <v>New Zealand</v>
      </c>
      <c r="D1471">
        <f>IF(Transport!$H$4="Multi-unit Residential",Data!D1472,IF(Transport!$H$4="Education",Data!AL1472,IF(Transport!$H$4="Mixed-use Building",W1475,Data!U1472)))</f>
        <v>0</v>
      </c>
      <c r="E1471">
        <f>IF(Transport!$H$4="Multi-unit Residential",Data!E1472,IF(Transport!$H$4="Education",Data!AM1472,IF(Transport!$H$4="Mixed-use Building",X1475,Data!V1472)))</f>
        <v>0</v>
      </c>
      <c r="F1471">
        <f>IF(Transport!$H$4="Multi-unit Residential",Data!F1472,IF(Transport!$H$4="Education",Data!AN1472,IF(Transport!$H$4="Mixed-use Building",Y1475,Data!W1472)))</f>
        <v>0</v>
      </c>
      <c r="G1471">
        <f>IF(Transport!$H$4="Multi-unit Residential",Data!G1472,IF(Transport!$H$4="Education",Data!AO1472,IF(Transport!$H$4="Mixed-use Building",Z1475,Data!X1472)))</f>
        <v>0</v>
      </c>
      <c r="H1471">
        <f>IF(Transport!$H$4="Multi-unit Residential",Data!H1472,IF(Transport!$H$4="Education",Data!AP1472,IF(Transport!$H$4="Mixed-use Building",AA1475,Data!Y1472)))</f>
        <v>0.6</v>
      </c>
      <c r="I1471">
        <f>IF(Transport!$H$4="Multi-unit Residential",Data!I1472,IF(Transport!$H$4="Education",Data!AQ1472,IF(Transport!$H$4="Mixed-use Building",AB1475,Data!Z1472)))</f>
        <v>0</v>
      </c>
      <c r="J1471">
        <f>IF(Transport!$H$4="Multi-unit Residential",Data!J1472,IF(Transport!$H$4="Education",Data!AR1472,IF(Transport!$H$4="Mixed-use Building",AC1475,Data!AA1472)))</f>
        <v>0</v>
      </c>
      <c r="K1471">
        <f>IF(Transport!$H$4="Multi-unit Residential",Data!K1472,IF(Transport!$H$4="Education",Data!AS1472,IF(Transport!$H$4="Mixed-use Building",AD1475,Data!AB1472)))</f>
        <v>0</v>
      </c>
      <c r="L1471">
        <f>IF(Transport!$H$4="Multi-unit Residential",Data!L1472,IF(Transport!$H$4="Education",Data!AT1472,IF(Transport!$H$4="Mixed-use Building",AE1475,Data!AC1472)))</f>
        <v>0.4</v>
      </c>
      <c r="M1471">
        <f>IF(Transport!$H$4="Multi-unit Residential",Data!M1472,IF(Transport!$H$4="Education",Data!AU1472,IF(Transport!$H$4="Mixed-use Building",AF1475,Data!AD1472)))</f>
        <v>0.02</v>
      </c>
      <c r="N1471">
        <f>IF(Transport!$H$4="Multi-unit Residential",Data!N1472,IF(Transport!$H$4="Education",Data!AV1472,IF(Transport!$H$4="Mixed-use Building",AG1475,Data!AE1472)))</f>
        <v>1.6137272836318299</v>
      </c>
      <c r="O1471">
        <f>IF(Transport!$H$4="Multi-unit Residential",Data!O1472,IF(Transport!$H$4="Education",Data!AW1472,IF(Transport!$H$4="Mixed-use Building",AH1475,Data!AF1472)))</f>
        <v>174.79693069999999</v>
      </c>
      <c r="P1471">
        <f>IF(Transport!$H$4="Multi-unit Residential",Data!P1472,IF(Transport!$H$4="Education",Data!AX1472,IF(Transport!$H$4="Mixed-use Building",AI1475,Data!AG1472)))</f>
        <v>-41.244643809999999</v>
      </c>
    </row>
    <row r="1472" spans="1:16" x14ac:dyDescent="0.55000000000000004">
      <c r="A1472">
        <f>IF(Transport!$H$4="Multi-unit Residential",Data!A1473,IF(Transport!$H$4="Education",Data!AI1473,IF(Transport!$H$4="Mixed-use Building",T1476,Data!R1473)))</f>
        <v>250100</v>
      </c>
      <c r="B1472" t="str">
        <f>IF(Transport!$H$4="Multi-unit Residential",Data!B1473,IF(Transport!$H$4="Education",Data!AJ1473,IF(Transport!$H$4="Mixed-use Building",U1476,Data!S1473)))</f>
        <v>Wilton</v>
      </c>
      <c r="C1472" t="str">
        <f>IF(Transport!$H$4="Multi-unit Residential",Data!C1473,IF(Transport!$H$4="Education",Data!AK1473,IF(Transport!$H$4="Mixed-use Building",V1476,Data!T1473)))</f>
        <v>New Zealand</v>
      </c>
      <c r="D1472" t="str">
        <f>IF(Transport!$H$4="Multi-unit Residential",Data!D1473,IF(Transport!$H$4="Education",Data!AL1473,IF(Transport!$H$4="Mixed-use Building",W1476,Data!U1473)))</f>
        <v>?</v>
      </c>
      <c r="E1472" t="str">
        <f>IF(Transport!$H$4="Multi-unit Residential",Data!E1473,IF(Transport!$H$4="Education",Data!AM1473,IF(Transport!$H$4="Mixed-use Building",X1476,Data!V1473)))</f>
        <v>?</v>
      </c>
      <c r="F1472" t="str">
        <f>IF(Transport!$H$4="Multi-unit Residential",Data!F1473,IF(Transport!$H$4="Education",Data!AN1473,IF(Transport!$H$4="Mixed-use Building",Y1476,Data!W1473)))</f>
        <v>?</v>
      </c>
      <c r="G1472">
        <f>IF(Transport!$H$4="Multi-unit Residential",Data!G1473,IF(Transport!$H$4="Education",Data!AO1473,IF(Transport!$H$4="Mixed-use Building",Z1476,Data!X1473)))</f>
        <v>0</v>
      </c>
      <c r="H1472" t="str">
        <f>IF(Transport!$H$4="Multi-unit Residential",Data!H1473,IF(Transport!$H$4="Education",Data!AP1473,IF(Transport!$H$4="Mixed-use Building",AA1476,Data!Y1473)))</f>
        <v>?</v>
      </c>
      <c r="I1472" t="str">
        <f>IF(Transport!$H$4="Multi-unit Residential",Data!I1473,IF(Transport!$H$4="Education",Data!AQ1473,IF(Transport!$H$4="Mixed-use Building",AB1476,Data!Z1473)))</f>
        <v>?</v>
      </c>
      <c r="J1472">
        <f>IF(Transport!$H$4="Multi-unit Residential",Data!J1473,IF(Transport!$H$4="Education",Data!AR1473,IF(Transport!$H$4="Mixed-use Building",AC1476,Data!AA1473)))</f>
        <v>0</v>
      </c>
      <c r="K1472" t="str">
        <f>IF(Transport!$H$4="Multi-unit Residential",Data!K1473,IF(Transport!$H$4="Education",Data!AS1473,IF(Transport!$H$4="Mixed-use Building",AD1476,Data!AB1473)))</f>
        <v>?</v>
      </c>
      <c r="L1472" t="str">
        <f>IF(Transport!$H$4="Multi-unit Residential",Data!L1473,IF(Transport!$H$4="Education",Data!AT1473,IF(Transport!$H$4="Mixed-use Building",AE1476,Data!AC1473)))</f>
        <v>?</v>
      </c>
      <c r="M1472">
        <f>IF(Transport!$H$4="Multi-unit Residential",Data!M1473,IF(Transport!$H$4="Education",Data!AU1473,IF(Transport!$H$4="Mixed-use Building",AF1476,Data!AD1473)))</f>
        <v>0.02</v>
      </c>
      <c r="N1472" t="str">
        <f>IF(Transport!$H$4="Multi-unit Residential",Data!N1473,IF(Transport!$H$4="Education",Data!AV1473,IF(Transport!$H$4="Mixed-use Building",AG1476,Data!AE1473)))</f>
        <v>?</v>
      </c>
      <c r="O1472">
        <f>IF(Transport!$H$4="Multi-unit Residential",Data!O1473,IF(Transport!$H$4="Education",Data!AW1473,IF(Transport!$H$4="Mixed-use Building",AH1476,Data!AF1473)))</f>
        <v>174.76016580000001</v>
      </c>
      <c r="P1472">
        <f>IF(Transport!$H$4="Multi-unit Residential",Data!P1473,IF(Transport!$H$4="Education",Data!AX1473,IF(Transport!$H$4="Mixed-use Building",AI1476,Data!AG1473)))</f>
        <v>-41.270149879999998</v>
      </c>
    </row>
    <row r="1473" spans="1:16" x14ac:dyDescent="0.55000000000000004">
      <c r="A1473">
        <f>IF(Transport!$H$4="Multi-unit Residential",Data!A1474,IF(Transport!$H$4="Education",Data!AI1474,IF(Transport!$H$4="Mixed-use Building",T1477,Data!R1474)))</f>
        <v>250200</v>
      </c>
      <c r="B1473" t="str">
        <f>IF(Transport!$H$4="Multi-unit Residential",Data!B1474,IF(Transport!$H$4="Education",Data!AJ1474,IF(Transport!$H$4="Mixed-use Building",U1477,Data!S1474)))</f>
        <v>Khandallah South</v>
      </c>
      <c r="C1473" t="str">
        <f>IF(Transport!$H$4="Multi-unit Residential",Data!C1474,IF(Transport!$H$4="Education",Data!AK1474,IF(Transport!$H$4="Mixed-use Building",V1477,Data!T1474)))</f>
        <v>New Zealand</v>
      </c>
      <c r="D1473">
        <f>IF(Transport!$H$4="Multi-unit Residential",Data!D1474,IF(Transport!$H$4="Education",Data!AL1474,IF(Transport!$H$4="Mixed-use Building",W1477,Data!U1474)))</f>
        <v>0</v>
      </c>
      <c r="E1473">
        <f>IF(Transport!$H$4="Multi-unit Residential",Data!E1474,IF(Transport!$H$4="Education",Data!AM1474,IF(Transport!$H$4="Mixed-use Building",X1477,Data!V1474)))</f>
        <v>0</v>
      </c>
      <c r="F1473">
        <f>IF(Transport!$H$4="Multi-unit Residential",Data!F1474,IF(Transport!$H$4="Education",Data!AN1474,IF(Transport!$H$4="Mixed-use Building",Y1477,Data!W1474)))</f>
        <v>0</v>
      </c>
      <c r="G1473">
        <f>IF(Transport!$H$4="Multi-unit Residential",Data!G1474,IF(Transport!$H$4="Education",Data!AO1474,IF(Transport!$H$4="Mixed-use Building",Z1477,Data!X1474)))</f>
        <v>0</v>
      </c>
      <c r="H1473">
        <f>IF(Transport!$H$4="Multi-unit Residential",Data!H1474,IF(Transport!$H$4="Education",Data!AP1474,IF(Transport!$H$4="Mixed-use Building",AA1477,Data!Y1474)))</f>
        <v>1</v>
      </c>
      <c r="I1473">
        <f>IF(Transport!$H$4="Multi-unit Residential",Data!I1474,IF(Transport!$H$4="Education",Data!AQ1474,IF(Transport!$H$4="Mixed-use Building",AB1477,Data!Z1474)))</f>
        <v>0</v>
      </c>
      <c r="J1473">
        <f>IF(Transport!$H$4="Multi-unit Residential",Data!J1474,IF(Transport!$H$4="Education",Data!AR1474,IF(Transport!$H$4="Mixed-use Building",AC1477,Data!AA1474)))</f>
        <v>0</v>
      </c>
      <c r="K1473">
        <f>IF(Transport!$H$4="Multi-unit Residential",Data!K1474,IF(Transport!$H$4="Education",Data!AS1474,IF(Transport!$H$4="Mixed-use Building",AD1477,Data!AB1474)))</f>
        <v>0</v>
      </c>
      <c r="L1473">
        <f>IF(Transport!$H$4="Multi-unit Residential",Data!L1474,IF(Transport!$H$4="Education",Data!AT1474,IF(Transport!$H$4="Mixed-use Building",AE1477,Data!AC1474)))</f>
        <v>0</v>
      </c>
      <c r="M1473">
        <f>IF(Transport!$H$4="Multi-unit Residential",Data!M1474,IF(Transport!$H$4="Education",Data!AU1474,IF(Transport!$H$4="Mixed-use Building",AF1477,Data!AD1474)))</f>
        <v>0.02</v>
      </c>
      <c r="N1473">
        <f>IF(Transport!$H$4="Multi-unit Residential",Data!N1474,IF(Transport!$H$4="Education",Data!AV1474,IF(Transport!$H$4="Mixed-use Building",AG1477,Data!AE1474)))</f>
        <v>1.1270398795199299</v>
      </c>
      <c r="O1473">
        <f>IF(Transport!$H$4="Multi-unit Residential",Data!O1474,IF(Transport!$H$4="Education",Data!AW1474,IF(Transport!$H$4="Mixed-use Building",AH1477,Data!AF1474)))</f>
        <v>174.78863329999999</v>
      </c>
      <c r="P1473">
        <f>IF(Transport!$H$4="Multi-unit Residential",Data!P1474,IF(Transport!$H$4="Education",Data!AX1474,IF(Transport!$H$4="Mixed-use Building",AI1477,Data!AG1474)))</f>
        <v>-41.252628170000001</v>
      </c>
    </row>
    <row r="1474" spans="1:16" x14ac:dyDescent="0.55000000000000004">
      <c r="A1474">
        <f>IF(Transport!$H$4="Multi-unit Residential",Data!A1475,IF(Transport!$H$4="Education",Data!AI1475,IF(Transport!$H$4="Mixed-use Building",T1478,Data!R1475)))</f>
        <v>250300</v>
      </c>
      <c r="B1474" t="str">
        <f>IF(Transport!$H$4="Multi-unit Residential",Data!B1475,IF(Transport!$H$4="Education",Data!AJ1475,IF(Transport!$H$4="Mixed-use Building",U1478,Data!S1475)))</f>
        <v>Wadestown</v>
      </c>
      <c r="C1474" t="str">
        <f>IF(Transport!$H$4="Multi-unit Residential",Data!C1475,IF(Transport!$H$4="Education",Data!AK1475,IF(Transport!$H$4="Mixed-use Building",V1478,Data!T1475)))</f>
        <v>New Zealand</v>
      </c>
      <c r="D1474">
        <f>IF(Transport!$H$4="Multi-unit Residential",Data!D1475,IF(Transport!$H$4="Education",Data!AL1475,IF(Transport!$H$4="Mixed-use Building",W1478,Data!U1475)))</f>
        <v>0</v>
      </c>
      <c r="E1474">
        <f>IF(Transport!$H$4="Multi-unit Residential",Data!E1475,IF(Transport!$H$4="Education",Data!AM1475,IF(Transport!$H$4="Mixed-use Building",X1478,Data!V1475)))</f>
        <v>0</v>
      </c>
      <c r="F1474">
        <f>IF(Transport!$H$4="Multi-unit Residential",Data!F1475,IF(Transport!$H$4="Education",Data!AN1475,IF(Transport!$H$4="Mixed-use Building",Y1478,Data!W1475)))</f>
        <v>0</v>
      </c>
      <c r="G1474">
        <f>IF(Transport!$H$4="Multi-unit Residential",Data!G1475,IF(Transport!$H$4="Education",Data!AO1475,IF(Transport!$H$4="Mixed-use Building",Z1478,Data!X1475)))</f>
        <v>0</v>
      </c>
      <c r="H1474">
        <f>IF(Transport!$H$4="Multi-unit Residential",Data!H1475,IF(Transport!$H$4="Education",Data!AP1475,IF(Transport!$H$4="Mixed-use Building",AA1478,Data!Y1475)))</f>
        <v>0.33</v>
      </c>
      <c r="I1474">
        <f>IF(Transport!$H$4="Multi-unit Residential",Data!I1475,IF(Transport!$H$4="Education",Data!AQ1475,IF(Transport!$H$4="Mixed-use Building",AB1478,Data!Z1475)))</f>
        <v>0</v>
      </c>
      <c r="J1474">
        <f>IF(Transport!$H$4="Multi-unit Residential",Data!J1475,IF(Transport!$H$4="Education",Data!AR1475,IF(Transport!$H$4="Mixed-use Building",AC1478,Data!AA1475)))</f>
        <v>0</v>
      </c>
      <c r="K1474">
        <f>IF(Transport!$H$4="Multi-unit Residential",Data!K1475,IF(Transport!$H$4="Education",Data!AS1475,IF(Transport!$H$4="Mixed-use Building",AD1478,Data!AB1475)))</f>
        <v>0</v>
      </c>
      <c r="L1474">
        <f>IF(Transport!$H$4="Multi-unit Residential",Data!L1475,IF(Transport!$H$4="Education",Data!AT1475,IF(Transport!$H$4="Mixed-use Building",AE1478,Data!AC1475)))</f>
        <v>0.67</v>
      </c>
      <c r="M1474">
        <f>IF(Transport!$H$4="Multi-unit Residential",Data!M1475,IF(Transport!$H$4="Education",Data!AU1475,IF(Transport!$H$4="Mixed-use Building",AF1478,Data!AD1475)))</f>
        <v>0.02</v>
      </c>
      <c r="N1474" t="str">
        <f>IF(Transport!$H$4="Multi-unit Residential",Data!N1475,IF(Transport!$H$4="Education",Data!AV1475,IF(Transport!$H$4="Mixed-use Building",AG1478,Data!AE1475)))</f>
        <v>?</v>
      </c>
      <c r="O1474">
        <f>IF(Transport!$H$4="Multi-unit Residential",Data!O1475,IF(Transport!$H$4="Education",Data!AW1475,IF(Transport!$H$4="Mixed-use Building",AH1478,Data!AF1475)))</f>
        <v>174.77572709999899</v>
      </c>
      <c r="P1474">
        <f>IF(Transport!$H$4="Multi-unit Residential",Data!P1475,IF(Transport!$H$4="Education",Data!AX1475,IF(Transport!$H$4="Mixed-use Building",AI1478,Data!AG1475)))</f>
        <v>-41.262228829999998</v>
      </c>
    </row>
    <row r="1475" spans="1:16" x14ac:dyDescent="0.55000000000000004">
      <c r="A1475">
        <f>IF(Transport!$H$4="Multi-unit Residential",Data!A1476,IF(Transport!$H$4="Education",Data!AI1476,IF(Transport!$H$4="Mixed-use Building",T1479,Data!R1476)))</f>
        <v>250400</v>
      </c>
      <c r="B1475" t="str">
        <f>IF(Transport!$H$4="Multi-unit Residential",Data!B1476,IF(Transport!$H$4="Education",Data!AJ1476,IF(Transport!$H$4="Mixed-use Building",U1479,Data!S1476)))</f>
        <v>Karori South</v>
      </c>
      <c r="C1475" t="str">
        <f>IF(Transport!$H$4="Multi-unit Residential",Data!C1476,IF(Transport!$H$4="Education",Data!AK1476,IF(Transport!$H$4="Mixed-use Building",V1479,Data!T1476)))</f>
        <v>New Zealand</v>
      </c>
      <c r="D1475">
        <f>IF(Transport!$H$4="Multi-unit Residential",Data!D1476,IF(Transport!$H$4="Education",Data!AL1476,IF(Transport!$H$4="Mixed-use Building",W1479,Data!U1476)))</f>
        <v>0</v>
      </c>
      <c r="E1475">
        <f>IF(Transport!$H$4="Multi-unit Residential",Data!E1476,IF(Transport!$H$4="Education",Data!AM1476,IF(Transport!$H$4="Mixed-use Building",X1479,Data!V1476)))</f>
        <v>0</v>
      </c>
      <c r="F1475">
        <f>IF(Transport!$H$4="Multi-unit Residential",Data!F1476,IF(Transport!$H$4="Education",Data!AN1476,IF(Transport!$H$4="Mixed-use Building",Y1479,Data!W1476)))</f>
        <v>0</v>
      </c>
      <c r="G1475">
        <f>IF(Transport!$H$4="Multi-unit Residential",Data!G1476,IF(Transport!$H$4="Education",Data!AO1476,IF(Transport!$H$4="Mixed-use Building",Z1479,Data!X1476)))</f>
        <v>0</v>
      </c>
      <c r="H1475">
        <f>IF(Transport!$H$4="Multi-unit Residential",Data!H1476,IF(Transport!$H$4="Education",Data!AP1476,IF(Transport!$H$4="Mixed-use Building",AA1479,Data!Y1476)))</f>
        <v>0.79</v>
      </c>
      <c r="I1475">
        <f>IF(Transport!$H$4="Multi-unit Residential",Data!I1476,IF(Transport!$H$4="Education",Data!AQ1476,IF(Transport!$H$4="Mixed-use Building",AB1479,Data!Z1476)))</f>
        <v>0</v>
      </c>
      <c r="J1475">
        <f>IF(Transport!$H$4="Multi-unit Residential",Data!J1476,IF(Transport!$H$4="Education",Data!AR1476,IF(Transport!$H$4="Mixed-use Building",AC1479,Data!AA1476)))</f>
        <v>0</v>
      </c>
      <c r="K1475">
        <f>IF(Transport!$H$4="Multi-unit Residential",Data!K1476,IF(Transport!$H$4="Education",Data!AS1476,IF(Transport!$H$4="Mixed-use Building",AD1479,Data!AB1476)))</f>
        <v>0</v>
      </c>
      <c r="L1475">
        <f>IF(Transport!$H$4="Multi-unit Residential",Data!L1476,IF(Transport!$H$4="Education",Data!AT1476,IF(Transport!$H$4="Mixed-use Building",AE1479,Data!AC1476)))</f>
        <v>0.21</v>
      </c>
      <c r="M1475">
        <f>IF(Transport!$H$4="Multi-unit Residential",Data!M1476,IF(Transport!$H$4="Education",Data!AU1476,IF(Transport!$H$4="Mixed-use Building",AF1479,Data!AD1476)))</f>
        <v>0.02</v>
      </c>
      <c r="N1475">
        <f>IF(Transport!$H$4="Multi-unit Residential",Data!N1476,IF(Transport!$H$4="Education",Data!AV1476,IF(Transport!$H$4="Mixed-use Building",AG1479,Data!AE1476)))</f>
        <v>0.458368046587667</v>
      </c>
      <c r="O1475">
        <f>IF(Transport!$H$4="Multi-unit Residential",Data!O1476,IF(Transport!$H$4="Education",Data!AW1476,IF(Transport!$H$4="Mixed-use Building",AH1479,Data!AF1476)))</f>
        <v>174.73249899999999</v>
      </c>
      <c r="P1475">
        <f>IF(Transport!$H$4="Multi-unit Residential",Data!P1476,IF(Transport!$H$4="Education",Data!AX1476,IF(Transport!$H$4="Mixed-use Building",AI1479,Data!AG1476)))</f>
        <v>-41.290581850000002</v>
      </c>
    </row>
    <row r="1476" spans="1:16" x14ac:dyDescent="0.55000000000000004">
      <c r="A1476">
        <f>IF(Transport!$H$4="Multi-unit Residential",Data!A1477,IF(Transport!$H$4="Education",Data!AI1477,IF(Transport!$H$4="Mixed-use Building",T1480,Data!R1477)))</f>
        <v>250500</v>
      </c>
      <c r="B1476" t="str">
        <f>IF(Transport!$H$4="Multi-unit Residential",Data!B1477,IF(Transport!$H$4="Education",Data!AJ1477,IF(Transport!$H$4="Mixed-use Building",U1480,Data!S1477)))</f>
        <v>Onslow</v>
      </c>
      <c r="C1476" t="str">
        <f>IF(Transport!$H$4="Multi-unit Residential",Data!C1477,IF(Transport!$H$4="Education",Data!AK1477,IF(Transport!$H$4="Mixed-use Building",V1480,Data!T1477)))</f>
        <v>New Zealand</v>
      </c>
      <c r="D1476">
        <f>IF(Transport!$H$4="Multi-unit Residential",Data!D1477,IF(Transport!$H$4="Education",Data!AL1477,IF(Transport!$H$4="Mixed-use Building",W1480,Data!U1477)))</f>
        <v>0</v>
      </c>
      <c r="E1476">
        <f>IF(Transport!$H$4="Multi-unit Residential",Data!E1477,IF(Transport!$H$4="Education",Data!AM1477,IF(Transport!$H$4="Mixed-use Building",X1480,Data!V1477)))</f>
        <v>0</v>
      </c>
      <c r="F1476">
        <f>IF(Transport!$H$4="Multi-unit Residential",Data!F1477,IF(Transport!$H$4="Education",Data!AN1477,IF(Transport!$H$4="Mixed-use Building",Y1480,Data!W1477)))</f>
        <v>0</v>
      </c>
      <c r="G1476">
        <f>IF(Transport!$H$4="Multi-unit Residential",Data!G1477,IF(Transport!$H$4="Education",Data!AO1477,IF(Transport!$H$4="Mixed-use Building",Z1480,Data!X1477)))</f>
        <v>0</v>
      </c>
      <c r="H1476">
        <f>IF(Transport!$H$4="Multi-unit Residential",Data!H1477,IF(Transport!$H$4="Education",Data!AP1477,IF(Transport!$H$4="Mixed-use Building",AA1480,Data!Y1477)))</f>
        <v>1</v>
      </c>
      <c r="I1476">
        <f>IF(Transport!$H$4="Multi-unit Residential",Data!I1477,IF(Transport!$H$4="Education",Data!AQ1477,IF(Transport!$H$4="Mixed-use Building",AB1480,Data!Z1477)))</f>
        <v>0</v>
      </c>
      <c r="J1476">
        <f>IF(Transport!$H$4="Multi-unit Residential",Data!J1477,IF(Transport!$H$4="Education",Data!AR1477,IF(Transport!$H$4="Mixed-use Building",AC1480,Data!AA1477)))</f>
        <v>0</v>
      </c>
      <c r="K1476">
        <f>IF(Transport!$H$4="Multi-unit Residential",Data!K1477,IF(Transport!$H$4="Education",Data!AS1477,IF(Transport!$H$4="Mixed-use Building",AD1480,Data!AB1477)))</f>
        <v>0</v>
      </c>
      <c r="L1476">
        <f>IF(Transport!$H$4="Multi-unit Residential",Data!L1477,IF(Transport!$H$4="Education",Data!AT1477,IF(Transport!$H$4="Mixed-use Building",AE1480,Data!AC1477)))</f>
        <v>0</v>
      </c>
      <c r="M1476">
        <f>IF(Transport!$H$4="Multi-unit Residential",Data!M1477,IF(Transport!$H$4="Education",Data!AU1477,IF(Transport!$H$4="Mixed-use Building",AF1480,Data!AD1477)))</f>
        <v>0.02</v>
      </c>
      <c r="N1476" t="str">
        <f>IF(Transport!$H$4="Multi-unit Residential",Data!N1477,IF(Transport!$H$4="Education",Data!AV1477,IF(Transport!$H$4="Mixed-use Building",AG1480,Data!AE1477)))</f>
        <v>?</v>
      </c>
      <c r="O1476">
        <f>IF(Transport!$H$4="Multi-unit Residential",Data!O1477,IF(Transport!$H$4="Education",Data!AW1477,IF(Transport!$H$4="Mixed-use Building",AH1480,Data!AF1477)))</f>
        <v>174.80282149999999</v>
      </c>
      <c r="P1476">
        <f>IF(Transport!$H$4="Multi-unit Residential",Data!P1477,IF(Transport!$H$4="Education",Data!AX1477,IF(Transport!$H$4="Mixed-use Building",AI1480,Data!AG1477)))</f>
        <v>-41.249521309999999</v>
      </c>
    </row>
    <row r="1477" spans="1:16" x14ac:dyDescent="0.55000000000000004">
      <c r="A1477">
        <f>IF(Transport!$H$4="Multi-unit Residential",Data!A1478,IF(Transport!$H$4="Education",Data!AI1478,IF(Transport!$H$4="Mixed-use Building",T1481,Data!R1478)))</f>
        <v>250600</v>
      </c>
      <c r="B1477" t="str">
        <f>IF(Transport!$H$4="Multi-unit Residential",Data!B1478,IF(Transport!$H$4="Education",Data!AJ1478,IF(Transport!$H$4="Mixed-use Building",U1481,Data!S1478)))</f>
        <v>Karori East</v>
      </c>
      <c r="C1477" t="str">
        <f>IF(Transport!$H$4="Multi-unit Residential",Data!C1478,IF(Transport!$H$4="Education",Data!AK1478,IF(Transport!$H$4="Mixed-use Building",V1481,Data!T1478)))</f>
        <v>New Zealand</v>
      </c>
      <c r="D1477">
        <f>IF(Transport!$H$4="Multi-unit Residential",Data!D1478,IF(Transport!$H$4="Education",Data!AL1478,IF(Transport!$H$4="Mixed-use Building",W1481,Data!U1478)))</f>
        <v>0</v>
      </c>
      <c r="E1477">
        <f>IF(Transport!$H$4="Multi-unit Residential",Data!E1478,IF(Transport!$H$4="Education",Data!AM1478,IF(Transport!$H$4="Mixed-use Building",X1481,Data!V1478)))</f>
        <v>7.0000000000000007E-2</v>
      </c>
      <c r="F1477">
        <f>IF(Transport!$H$4="Multi-unit Residential",Data!F1478,IF(Transport!$H$4="Education",Data!AN1478,IF(Transport!$H$4="Mixed-use Building",Y1481,Data!W1478)))</f>
        <v>0</v>
      </c>
      <c r="G1477">
        <f>IF(Transport!$H$4="Multi-unit Residential",Data!G1478,IF(Transport!$H$4="Education",Data!AO1478,IF(Transport!$H$4="Mixed-use Building",Z1481,Data!X1478)))</f>
        <v>0</v>
      </c>
      <c r="H1477">
        <f>IF(Transport!$H$4="Multi-unit Residential",Data!H1478,IF(Transport!$H$4="Education",Data!AP1478,IF(Transport!$H$4="Mixed-use Building",AA1481,Data!Y1478)))</f>
        <v>0.73</v>
      </c>
      <c r="I1477">
        <f>IF(Transport!$H$4="Multi-unit Residential",Data!I1478,IF(Transport!$H$4="Education",Data!AQ1478,IF(Transport!$H$4="Mixed-use Building",AB1481,Data!Z1478)))</f>
        <v>0</v>
      </c>
      <c r="J1477">
        <f>IF(Transport!$H$4="Multi-unit Residential",Data!J1478,IF(Transport!$H$4="Education",Data!AR1478,IF(Transport!$H$4="Mixed-use Building",AC1481,Data!AA1478)))</f>
        <v>0</v>
      </c>
      <c r="K1477">
        <f>IF(Transport!$H$4="Multi-unit Residential",Data!K1478,IF(Transport!$H$4="Education",Data!AS1478,IF(Transport!$H$4="Mixed-use Building",AD1481,Data!AB1478)))</f>
        <v>0</v>
      </c>
      <c r="L1477">
        <f>IF(Transport!$H$4="Multi-unit Residential",Data!L1478,IF(Transport!$H$4="Education",Data!AT1478,IF(Transport!$H$4="Mixed-use Building",AE1481,Data!AC1478)))</f>
        <v>0.2</v>
      </c>
      <c r="M1477">
        <f>IF(Transport!$H$4="Multi-unit Residential",Data!M1478,IF(Transport!$H$4="Education",Data!AU1478,IF(Transport!$H$4="Mixed-use Building",AF1481,Data!AD1478)))</f>
        <v>0.02</v>
      </c>
      <c r="N1477">
        <f>IF(Transport!$H$4="Multi-unit Residential",Data!N1478,IF(Transport!$H$4="Education",Data!AV1478,IF(Transport!$H$4="Mixed-use Building",AG1481,Data!AE1478)))</f>
        <v>2.8221688340926701</v>
      </c>
      <c r="O1477">
        <f>IF(Transport!$H$4="Multi-unit Residential",Data!O1478,IF(Transport!$H$4="Education",Data!AW1478,IF(Transport!$H$4="Mixed-use Building",AH1481,Data!AF1478)))</f>
        <v>174.747422</v>
      </c>
      <c r="P1477">
        <f>IF(Transport!$H$4="Multi-unit Residential",Data!P1478,IF(Transport!$H$4="Education",Data!AX1478,IF(Transport!$H$4="Mixed-use Building",AI1481,Data!AG1478)))</f>
        <v>-41.287025870000001</v>
      </c>
    </row>
    <row r="1478" spans="1:16" x14ac:dyDescent="0.55000000000000004">
      <c r="A1478">
        <f>IF(Transport!$H$4="Multi-unit Residential",Data!A1479,IF(Transport!$H$4="Education",Data!AI1479,IF(Transport!$H$4="Mixed-use Building",T1482,Data!R1479)))</f>
        <v>250700</v>
      </c>
      <c r="B1478" t="str">
        <f>IF(Transport!$H$4="Multi-unit Residential",Data!B1479,IF(Transport!$H$4="Education",Data!AJ1479,IF(Transport!$H$4="Mixed-use Building",U1482,Data!S1479)))</f>
        <v>Pipitea-Kaiwharawhara</v>
      </c>
      <c r="C1478" t="str">
        <f>IF(Transport!$H$4="Multi-unit Residential",Data!C1479,IF(Transport!$H$4="Education",Data!AK1479,IF(Transport!$H$4="Mixed-use Building",V1482,Data!T1479)))</f>
        <v>New Zealand</v>
      </c>
      <c r="D1478">
        <f>IF(Transport!$H$4="Multi-unit Residential",Data!D1479,IF(Transport!$H$4="Education",Data!AL1479,IF(Transport!$H$4="Mixed-use Building",W1482,Data!U1479)))</f>
        <v>0.23</v>
      </c>
      <c r="E1478">
        <f>IF(Transport!$H$4="Multi-unit Residential",Data!E1479,IF(Transport!$H$4="Education",Data!AM1479,IF(Transport!$H$4="Mixed-use Building",X1482,Data!V1479)))</f>
        <v>0.18</v>
      </c>
      <c r="F1478">
        <f>IF(Transport!$H$4="Multi-unit Residential",Data!F1479,IF(Transport!$H$4="Education",Data!AN1479,IF(Transport!$H$4="Mixed-use Building",Y1482,Data!W1479)))</f>
        <v>0</v>
      </c>
      <c r="G1478">
        <f>IF(Transport!$H$4="Multi-unit Residential",Data!G1479,IF(Transport!$H$4="Education",Data!AO1479,IF(Transport!$H$4="Mixed-use Building",Z1482,Data!X1479)))</f>
        <v>0</v>
      </c>
      <c r="H1478">
        <f>IF(Transport!$H$4="Multi-unit Residential",Data!H1479,IF(Transport!$H$4="Education",Data!AP1479,IF(Transport!$H$4="Mixed-use Building",AA1482,Data!Y1479)))</f>
        <v>0.39999999999999902</v>
      </c>
      <c r="I1478">
        <f>IF(Transport!$H$4="Multi-unit Residential",Data!I1479,IF(Transport!$H$4="Education",Data!AQ1479,IF(Transport!$H$4="Mixed-use Building",AB1482,Data!Z1479)))</f>
        <v>0.02</v>
      </c>
      <c r="J1478">
        <f>IF(Transport!$H$4="Multi-unit Residential",Data!J1479,IF(Transport!$H$4="Education",Data!AR1479,IF(Transport!$H$4="Mixed-use Building",AC1482,Data!AA1479)))</f>
        <v>0</v>
      </c>
      <c r="K1478">
        <f>IF(Transport!$H$4="Multi-unit Residential",Data!K1479,IF(Transport!$H$4="Education",Data!AS1479,IF(Transport!$H$4="Mixed-use Building",AD1482,Data!AB1479)))</f>
        <v>0.03</v>
      </c>
      <c r="L1478">
        <f>IF(Transport!$H$4="Multi-unit Residential",Data!L1479,IF(Transport!$H$4="Education",Data!AT1479,IF(Transport!$H$4="Mixed-use Building",AE1482,Data!AC1479)))</f>
        <v>0.14000000000000001</v>
      </c>
      <c r="M1478">
        <f>IF(Transport!$H$4="Multi-unit Residential",Data!M1479,IF(Transport!$H$4="Education",Data!AU1479,IF(Transport!$H$4="Mixed-use Building",AF1482,Data!AD1479)))</f>
        <v>0.02</v>
      </c>
      <c r="N1478">
        <f>IF(Transport!$H$4="Multi-unit Residential",Data!N1479,IF(Transport!$H$4="Education",Data!AV1479,IF(Transport!$H$4="Mixed-use Building",AG1482,Data!AE1479)))</f>
        <v>10.688436446148</v>
      </c>
      <c r="O1478">
        <f>IF(Transport!$H$4="Multi-unit Residential",Data!O1479,IF(Transport!$H$4="Education",Data!AW1479,IF(Transport!$H$4="Mixed-use Building",AH1482,Data!AF1479)))</f>
        <v>174.786599</v>
      </c>
      <c r="P1478">
        <f>IF(Transport!$H$4="Multi-unit Residential",Data!P1479,IF(Transport!$H$4="Education",Data!AX1479,IF(Transport!$H$4="Mixed-use Building",AI1482,Data!AG1479)))</f>
        <v>-41.268842640000003</v>
      </c>
    </row>
    <row r="1479" spans="1:16" x14ac:dyDescent="0.55000000000000004">
      <c r="A1479">
        <f>IF(Transport!$H$4="Multi-unit Residential",Data!A1480,IF(Transport!$H$4="Education",Data!AI1480,IF(Transport!$H$4="Mixed-use Building",T1483,Data!R1480)))</f>
        <v>250800</v>
      </c>
      <c r="B1479" t="str">
        <f>IF(Transport!$H$4="Multi-unit Residential",Data!B1480,IF(Transport!$H$4="Education",Data!AJ1480,IF(Transport!$H$4="Mixed-use Building",U1483,Data!S1480)))</f>
        <v>Northland (Wellington City)</v>
      </c>
      <c r="C1479" t="str">
        <f>IF(Transport!$H$4="Multi-unit Residential",Data!C1480,IF(Transport!$H$4="Education",Data!AK1480,IF(Transport!$H$4="Mixed-use Building",V1483,Data!T1480)))</f>
        <v>New Zealand</v>
      </c>
      <c r="D1479">
        <f>IF(Transport!$H$4="Multi-unit Residential",Data!D1480,IF(Transport!$H$4="Education",Data!AL1480,IF(Transport!$H$4="Mixed-use Building",W1483,Data!U1480)))</f>
        <v>0</v>
      </c>
      <c r="E1479">
        <f>IF(Transport!$H$4="Multi-unit Residential",Data!E1480,IF(Transport!$H$4="Education",Data!AM1480,IF(Transport!$H$4="Mixed-use Building",X1483,Data!V1480)))</f>
        <v>0</v>
      </c>
      <c r="F1479">
        <f>IF(Transport!$H$4="Multi-unit Residential",Data!F1480,IF(Transport!$H$4="Education",Data!AN1480,IF(Transport!$H$4="Mixed-use Building",Y1483,Data!W1480)))</f>
        <v>0</v>
      </c>
      <c r="G1479">
        <f>IF(Transport!$H$4="Multi-unit Residential",Data!G1480,IF(Transport!$H$4="Education",Data!AO1480,IF(Transport!$H$4="Mixed-use Building",Z1483,Data!X1480)))</f>
        <v>0</v>
      </c>
      <c r="H1479">
        <f>IF(Transport!$H$4="Multi-unit Residential",Data!H1480,IF(Transport!$H$4="Education",Data!AP1480,IF(Transport!$H$4="Mixed-use Building",AA1483,Data!Y1480)))</f>
        <v>0.59</v>
      </c>
      <c r="I1479">
        <f>IF(Transport!$H$4="Multi-unit Residential",Data!I1480,IF(Transport!$H$4="Education",Data!AQ1480,IF(Transport!$H$4="Mixed-use Building",AB1483,Data!Z1480)))</f>
        <v>0</v>
      </c>
      <c r="J1479">
        <f>IF(Transport!$H$4="Multi-unit Residential",Data!J1480,IF(Transport!$H$4="Education",Data!AR1480,IF(Transport!$H$4="Mixed-use Building",AC1483,Data!AA1480)))</f>
        <v>0</v>
      </c>
      <c r="K1479">
        <f>IF(Transport!$H$4="Multi-unit Residential",Data!K1480,IF(Transport!$H$4="Education",Data!AS1480,IF(Transport!$H$4="Mixed-use Building",AD1483,Data!AB1480)))</f>
        <v>0</v>
      </c>
      <c r="L1479">
        <f>IF(Transport!$H$4="Multi-unit Residential",Data!L1480,IF(Transport!$H$4="Education",Data!AT1480,IF(Transport!$H$4="Mixed-use Building",AE1483,Data!AC1480)))</f>
        <v>0.41</v>
      </c>
      <c r="M1479">
        <f>IF(Transport!$H$4="Multi-unit Residential",Data!M1480,IF(Transport!$H$4="Education",Data!AU1480,IF(Transport!$H$4="Mixed-use Building",AF1483,Data!AD1480)))</f>
        <v>0.02</v>
      </c>
      <c r="N1479">
        <f>IF(Transport!$H$4="Multi-unit Residential",Data!N1480,IF(Transport!$H$4="Education",Data!AV1480,IF(Transport!$H$4="Mixed-use Building",AG1483,Data!AE1480)))</f>
        <v>0.77960912410040295</v>
      </c>
      <c r="O1479">
        <f>IF(Transport!$H$4="Multi-unit Residential",Data!O1480,IF(Transport!$H$4="Education",Data!AW1480,IF(Transport!$H$4="Mixed-use Building",AH1483,Data!AF1480)))</f>
        <v>174.76019209999899</v>
      </c>
      <c r="P1479">
        <f>IF(Transport!$H$4="Multi-unit Residential",Data!P1480,IF(Transport!$H$4="Education",Data!AX1480,IF(Transport!$H$4="Mixed-use Building",AI1483,Data!AG1480)))</f>
        <v>-41.279080620000002</v>
      </c>
    </row>
    <row r="1480" spans="1:16" x14ac:dyDescent="0.55000000000000004">
      <c r="A1480">
        <f>IF(Transport!$H$4="Multi-unit Residential",Data!A1481,IF(Transport!$H$4="Education",Data!AI1481,IF(Transport!$H$4="Mixed-use Building",T1484,Data!R1481)))</f>
        <v>250900</v>
      </c>
      <c r="B1480" t="str">
        <f>IF(Transport!$H$4="Multi-unit Residential",Data!B1481,IF(Transport!$H$4="Education",Data!AJ1481,IF(Transport!$H$4="Mixed-use Building",U1484,Data!S1481)))</f>
        <v>Thorndon</v>
      </c>
      <c r="C1480" t="str">
        <f>IF(Transport!$H$4="Multi-unit Residential",Data!C1481,IF(Transport!$H$4="Education",Data!AK1481,IF(Transport!$H$4="Mixed-use Building",V1484,Data!T1481)))</f>
        <v>New Zealand</v>
      </c>
      <c r="D1480">
        <f>IF(Transport!$H$4="Multi-unit Residential",Data!D1481,IF(Transport!$H$4="Education",Data!AL1481,IF(Transport!$H$4="Mixed-use Building",W1484,Data!U1481)))</f>
        <v>0.28000000000000003</v>
      </c>
      <c r="E1480">
        <f>IF(Transport!$H$4="Multi-unit Residential",Data!E1481,IF(Transport!$H$4="Education",Data!AM1481,IF(Transport!$H$4="Mixed-use Building",X1484,Data!V1481)))</f>
        <v>0.22</v>
      </c>
      <c r="F1480">
        <f>IF(Transport!$H$4="Multi-unit Residential",Data!F1481,IF(Transport!$H$4="Education",Data!AN1481,IF(Transport!$H$4="Mixed-use Building",Y1484,Data!W1481)))</f>
        <v>0</v>
      </c>
      <c r="G1480">
        <f>IF(Transport!$H$4="Multi-unit Residential",Data!G1481,IF(Transport!$H$4="Education",Data!AO1481,IF(Transport!$H$4="Mixed-use Building",Z1484,Data!X1481)))</f>
        <v>0</v>
      </c>
      <c r="H1480">
        <f>IF(Transport!$H$4="Multi-unit Residential",Data!H1481,IF(Transport!$H$4="Education",Data!AP1481,IF(Transport!$H$4="Mixed-use Building",AA1484,Data!Y1481)))</f>
        <v>0.28999999999999998</v>
      </c>
      <c r="I1480">
        <f>IF(Transport!$H$4="Multi-unit Residential",Data!I1481,IF(Transport!$H$4="Education",Data!AQ1481,IF(Transport!$H$4="Mixed-use Building",AB1484,Data!Z1481)))</f>
        <v>0.03</v>
      </c>
      <c r="J1480">
        <f>IF(Transport!$H$4="Multi-unit Residential",Data!J1481,IF(Transport!$H$4="Education",Data!AR1481,IF(Transport!$H$4="Mixed-use Building",AC1484,Data!AA1481)))</f>
        <v>0</v>
      </c>
      <c r="K1480">
        <f>IF(Transport!$H$4="Multi-unit Residential",Data!K1481,IF(Transport!$H$4="Education",Data!AS1481,IF(Transport!$H$4="Mixed-use Building",AD1484,Data!AB1481)))</f>
        <v>0.03</v>
      </c>
      <c r="L1480">
        <f>IF(Transport!$H$4="Multi-unit Residential",Data!L1481,IF(Transport!$H$4="Education",Data!AT1481,IF(Transport!$H$4="Mixed-use Building",AE1484,Data!AC1481)))</f>
        <v>0.15</v>
      </c>
      <c r="M1480">
        <f>IF(Transport!$H$4="Multi-unit Residential",Data!M1481,IF(Transport!$H$4="Education",Data!AU1481,IF(Transport!$H$4="Mixed-use Building",AF1484,Data!AD1481)))</f>
        <v>0.02</v>
      </c>
      <c r="N1480">
        <f>IF(Transport!$H$4="Multi-unit Residential",Data!N1481,IF(Transport!$H$4="Education",Data!AV1481,IF(Transport!$H$4="Mixed-use Building",AG1484,Data!AE1481)))</f>
        <v>10.5157165049119</v>
      </c>
      <c r="O1480">
        <f>IF(Transport!$H$4="Multi-unit Residential",Data!O1481,IF(Transport!$H$4="Education",Data!AW1481,IF(Transport!$H$4="Mixed-use Building",AH1484,Data!AF1481)))</f>
        <v>174.77422730000001</v>
      </c>
      <c r="P1480">
        <f>IF(Transport!$H$4="Multi-unit Residential",Data!P1481,IF(Transport!$H$4="Education",Data!AX1481,IF(Transport!$H$4="Mixed-use Building",AI1484,Data!AG1481)))</f>
        <v>-41.272464450000001</v>
      </c>
    </row>
    <row r="1481" spans="1:16" x14ac:dyDescent="0.55000000000000004">
      <c r="A1481">
        <f>IF(Transport!$H$4="Multi-unit Residential",Data!A1482,IF(Transport!$H$4="Education",Data!AI1482,IF(Transport!$H$4="Mixed-use Building",T1485,Data!R1482)))</f>
        <v>251000</v>
      </c>
      <c r="B1481" t="str">
        <f>IF(Transport!$H$4="Multi-unit Residential",Data!B1482,IF(Transport!$H$4="Education",Data!AJ1482,IF(Transport!$H$4="Mixed-use Building",U1485,Data!S1482)))</f>
        <v>Wellington Botanic Gardens</v>
      </c>
      <c r="C1481" t="str">
        <f>IF(Transport!$H$4="Multi-unit Residential",Data!C1482,IF(Transport!$H$4="Education",Data!AK1482,IF(Transport!$H$4="Mixed-use Building",V1485,Data!T1482)))</f>
        <v>New Zealand</v>
      </c>
      <c r="D1481">
        <f>IF(Transport!$H$4="Multi-unit Residential",Data!D1482,IF(Transport!$H$4="Education",Data!AL1482,IF(Transport!$H$4="Mixed-use Building",W1485,Data!U1482)))</f>
        <v>0</v>
      </c>
      <c r="E1481">
        <f>IF(Transport!$H$4="Multi-unit Residential",Data!E1482,IF(Transport!$H$4="Education",Data!AM1482,IF(Transport!$H$4="Mixed-use Building",X1485,Data!V1482)))</f>
        <v>0.24</v>
      </c>
      <c r="F1481">
        <f>IF(Transport!$H$4="Multi-unit Residential",Data!F1482,IF(Transport!$H$4="Education",Data!AN1482,IF(Transport!$H$4="Mixed-use Building",Y1485,Data!W1482)))</f>
        <v>0</v>
      </c>
      <c r="G1481">
        <f>IF(Transport!$H$4="Multi-unit Residential",Data!G1482,IF(Transport!$H$4="Education",Data!AO1482,IF(Transport!$H$4="Mixed-use Building",Z1485,Data!X1482)))</f>
        <v>0</v>
      </c>
      <c r="H1481">
        <f>IF(Transport!$H$4="Multi-unit Residential",Data!H1482,IF(Transport!$H$4="Education",Data!AP1482,IF(Transport!$H$4="Mixed-use Building",AA1485,Data!Y1482)))</f>
        <v>0.22999999999999901</v>
      </c>
      <c r="I1481">
        <f>IF(Transport!$H$4="Multi-unit Residential",Data!I1482,IF(Transport!$H$4="Education",Data!AQ1482,IF(Transport!$H$4="Mixed-use Building",AB1485,Data!Z1482)))</f>
        <v>0</v>
      </c>
      <c r="J1481">
        <f>IF(Transport!$H$4="Multi-unit Residential",Data!J1482,IF(Transport!$H$4="Education",Data!AR1482,IF(Transport!$H$4="Mixed-use Building",AC1485,Data!AA1482)))</f>
        <v>0</v>
      </c>
      <c r="K1481">
        <f>IF(Transport!$H$4="Multi-unit Residential",Data!K1482,IF(Transport!$H$4="Education",Data!AS1482,IF(Transport!$H$4="Mixed-use Building",AD1485,Data!AB1482)))</f>
        <v>0</v>
      </c>
      <c r="L1481">
        <f>IF(Transport!$H$4="Multi-unit Residential",Data!L1482,IF(Transport!$H$4="Education",Data!AT1482,IF(Transport!$H$4="Mixed-use Building",AE1485,Data!AC1482)))</f>
        <v>0.53</v>
      </c>
      <c r="M1481">
        <f>IF(Transport!$H$4="Multi-unit Residential",Data!M1482,IF(Transport!$H$4="Education",Data!AU1482,IF(Transport!$H$4="Mixed-use Building",AF1485,Data!AD1482)))</f>
        <v>0.02</v>
      </c>
      <c r="N1481">
        <f>IF(Transport!$H$4="Multi-unit Residential",Data!N1482,IF(Transport!$H$4="Education",Data!AV1482,IF(Transport!$H$4="Mixed-use Building",AG1485,Data!AE1482)))</f>
        <v>2.16301368175814</v>
      </c>
      <c r="O1481">
        <f>IF(Transport!$H$4="Multi-unit Residential",Data!O1482,IF(Transport!$H$4="Education",Data!AW1482,IF(Transport!$H$4="Mixed-use Building",AH1485,Data!AF1482)))</f>
        <v>174.76874330000001</v>
      </c>
      <c r="P1481">
        <f>IF(Transport!$H$4="Multi-unit Residential",Data!P1482,IF(Transport!$H$4="Education",Data!AX1482,IF(Transport!$H$4="Mixed-use Building",AI1485,Data!AG1482)))</f>
        <v>-41.282498820000001</v>
      </c>
    </row>
    <row r="1482" spans="1:16" x14ac:dyDescent="0.55000000000000004">
      <c r="A1482">
        <f>IF(Transport!$H$4="Multi-unit Residential",Data!A1483,IF(Transport!$H$4="Education",Data!AI1483,IF(Transport!$H$4="Mixed-use Building",T1486,Data!R1483)))</f>
        <v>251100</v>
      </c>
      <c r="B1482" t="str">
        <f>IF(Transport!$H$4="Multi-unit Residential",Data!B1483,IF(Transport!$H$4="Education",Data!AJ1483,IF(Transport!$H$4="Mixed-use Building",U1486,Data!S1483)))</f>
        <v>Kelburn</v>
      </c>
      <c r="C1482" t="str">
        <f>IF(Transport!$H$4="Multi-unit Residential",Data!C1483,IF(Transport!$H$4="Education",Data!AK1483,IF(Transport!$H$4="Mixed-use Building",V1486,Data!T1483)))</f>
        <v>New Zealand</v>
      </c>
      <c r="D1482">
        <f>IF(Transport!$H$4="Multi-unit Residential",Data!D1483,IF(Transport!$H$4="Education",Data!AL1483,IF(Transport!$H$4="Mixed-use Building",W1486,Data!U1483)))</f>
        <v>0</v>
      </c>
      <c r="E1482">
        <f>IF(Transport!$H$4="Multi-unit Residential",Data!E1483,IF(Transport!$H$4="Education",Data!AM1483,IF(Transport!$H$4="Mixed-use Building",X1486,Data!V1483)))</f>
        <v>0</v>
      </c>
      <c r="F1482">
        <f>IF(Transport!$H$4="Multi-unit Residential",Data!F1483,IF(Transport!$H$4="Education",Data!AN1483,IF(Transport!$H$4="Mixed-use Building",Y1486,Data!W1483)))</f>
        <v>0</v>
      </c>
      <c r="G1482">
        <f>IF(Transport!$H$4="Multi-unit Residential",Data!G1483,IF(Transport!$H$4="Education",Data!AO1483,IF(Transport!$H$4="Mixed-use Building",Z1486,Data!X1483)))</f>
        <v>0</v>
      </c>
      <c r="H1482">
        <f>IF(Transport!$H$4="Multi-unit Residential",Data!H1483,IF(Transport!$H$4="Education",Data!AP1483,IF(Transport!$H$4="Mixed-use Building",AA1486,Data!Y1483)))</f>
        <v>0.33</v>
      </c>
      <c r="I1482">
        <f>IF(Transport!$H$4="Multi-unit Residential",Data!I1483,IF(Transport!$H$4="Education",Data!AQ1483,IF(Transport!$H$4="Mixed-use Building",AB1486,Data!Z1483)))</f>
        <v>0</v>
      </c>
      <c r="J1482">
        <f>IF(Transport!$H$4="Multi-unit Residential",Data!J1483,IF(Transport!$H$4="Education",Data!AR1483,IF(Transport!$H$4="Mixed-use Building",AC1486,Data!AA1483)))</f>
        <v>0</v>
      </c>
      <c r="K1482">
        <f>IF(Transport!$H$4="Multi-unit Residential",Data!K1483,IF(Transport!$H$4="Education",Data!AS1483,IF(Transport!$H$4="Mixed-use Building",AD1486,Data!AB1483)))</f>
        <v>0</v>
      </c>
      <c r="L1482">
        <f>IF(Transport!$H$4="Multi-unit Residential",Data!L1483,IF(Transport!$H$4="Education",Data!AT1483,IF(Transport!$H$4="Mixed-use Building",AE1486,Data!AC1483)))</f>
        <v>0.67</v>
      </c>
      <c r="M1482">
        <f>IF(Transport!$H$4="Multi-unit Residential",Data!M1483,IF(Transport!$H$4="Education",Data!AU1483,IF(Transport!$H$4="Mixed-use Building",AF1486,Data!AD1483)))</f>
        <v>0.02</v>
      </c>
      <c r="N1482">
        <f>IF(Transport!$H$4="Multi-unit Residential",Data!N1483,IF(Transport!$H$4="Education",Data!AV1483,IF(Transport!$H$4="Mixed-use Building",AG1486,Data!AE1483)))</f>
        <v>1.13607129649053</v>
      </c>
      <c r="O1482">
        <f>IF(Transport!$H$4="Multi-unit Residential",Data!O1483,IF(Transport!$H$4="Education",Data!AW1483,IF(Transport!$H$4="Mixed-use Building",AH1486,Data!AF1483)))</f>
        <v>174.76045619999999</v>
      </c>
      <c r="P1482">
        <f>IF(Transport!$H$4="Multi-unit Residential",Data!P1483,IF(Transport!$H$4="Education",Data!AX1483,IF(Transport!$H$4="Mixed-use Building",AI1486,Data!AG1483)))</f>
        <v>-41.287981330000001</v>
      </c>
    </row>
    <row r="1483" spans="1:16" x14ac:dyDescent="0.55000000000000004">
      <c r="A1483">
        <f>IF(Transport!$H$4="Multi-unit Residential",Data!A1484,IF(Transport!$H$4="Education",Data!AI1484,IF(Transport!$H$4="Mixed-use Building",T1487,Data!R1484)))</f>
        <v>251200</v>
      </c>
      <c r="B1483" t="str">
        <f>IF(Transport!$H$4="Multi-unit Residential",Data!B1484,IF(Transport!$H$4="Education",Data!AJ1484,IF(Transport!$H$4="Mixed-use Building",U1487,Data!S1484)))</f>
        <v>Aro Valley</v>
      </c>
      <c r="C1483" t="str">
        <f>IF(Transport!$H$4="Multi-unit Residential",Data!C1484,IF(Transport!$H$4="Education",Data!AK1484,IF(Transport!$H$4="Mixed-use Building",V1487,Data!T1484)))</f>
        <v>New Zealand</v>
      </c>
      <c r="D1483">
        <f>IF(Transport!$H$4="Multi-unit Residential",Data!D1484,IF(Transport!$H$4="Education",Data!AL1484,IF(Transport!$H$4="Mixed-use Building",W1487,Data!U1484)))</f>
        <v>0</v>
      </c>
      <c r="E1483">
        <f>IF(Transport!$H$4="Multi-unit Residential",Data!E1484,IF(Transport!$H$4="Education",Data!AM1484,IF(Transport!$H$4="Mixed-use Building",X1487,Data!V1484)))</f>
        <v>0</v>
      </c>
      <c r="F1483">
        <f>IF(Transport!$H$4="Multi-unit Residential",Data!F1484,IF(Transport!$H$4="Education",Data!AN1484,IF(Transport!$H$4="Mixed-use Building",Y1487,Data!W1484)))</f>
        <v>0</v>
      </c>
      <c r="G1483">
        <f>IF(Transport!$H$4="Multi-unit Residential",Data!G1484,IF(Transport!$H$4="Education",Data!AO1484,IF(Transport!$H$4="Mixed-use Building",Z1487,Data!X1484)))</f>
        <v>0</v>
      </c>
      <c r="H1483">
        <f>IF(Transport!$H$4="Multi-unit Residential",Data!H1484,IF(Transport!$H$4="Education",Data!AP1484,IF(Transport!$H$4="Mixed-use Building",AA1487,Data!Y1484)))</f>
        <v>0.17</v>
      </c>
      <c r="I1483">
        <f>IF(Transport!$H$4="Multi-unit Residential",Data!I1484,IF(Transport!$H$4="Education",Data!AQ1484,IF(Transport!$H$4="Mixed-use Building",AB1487,Data!Z1484)))</f>
        <v>0</v>
      </c>
      <c r="J1483">
        <f>IF(Transport!$H$4="Multi-unit Residential",Data!J1484,IF(Transport!$H$4="Education",Data!AR1484,IF(Transport!$H$4="Mixed-use Building",AC1487,Data!AA1484)))</f>
        <v>0</v>
      </c>
      <c r="K1483">
        <f>IF(Transport!$H$4="Multi-unit Residential",Data!K1484,IF(Transport!$H$4="Education",Data!AS1484,IF(Transport!$H$4="Mixed-use Building",AD1487,Data!AB1484)))</f>
        <v>0</v>
      </c>
      <c r="L1483">
        <f>IF(Transport!$H$4="Multi-unit Residential",Data!L1484,IF(Transport!$H$4="Education",Data!AT1484,IF(Transport!$H$4="Mixed-use Building",AE1487,Data!AC1484)))</f>
        <v>0.83</v>
      </c>
      <c r="M1483">
        <f>IF(Transport!$H$4="Multi-unit Residential",Data!M1484,IF(Transport!$H$4="Education",Data!AU1484,IF(Transport!$H$4="Mixed-use Building",AF1487,Data!AD1484)))</f>
        <v>0.02</v>
      </c>
      <c r="N1483">
        <f>IF(Transport!$H$4="Multi-unit Residential",Data!N1484,IF(Transport!$H$4="Education",Data!AV1484,IF(Transport!$H$4="Mixed-use Building",AG1487,Data!AE1484)))</f>
        <v>0.53143124945882203</v>
      </c>
      <c r="O1483">
        <f>IF(Transport!$H$4="Multi-unit Residential",Data!O1484,IF(Transport!$H$4="Education",Data!AW1484,IF(Transport!$H$4="Mixed-use Building",AH1487,Data!AF1484)))</f>
        <v>174.75986549999999</v>
      </c>
      <c r="P1483">
        <f>IF(Transport!$H$4="Multi-unit Residential",Data!P1484,IF(Transport!$H$4="Education",Data!AX1484,IF(Transport!$H$4="Mixed-use Building",AI1487,Data!AG1484)))</f>
        <v>-41.295746180000002</v>
      </c>
    </row>
    <row r="1484" spans="1:16" x14ac:dyDescent="0.55000000000000004">
      <c r="A1484">
        <f>IF(Transport!$H$4="Multi-unit Residential",Data!A1485,IF(Transport!$H$4="Education",Data!AI1485,IF(Transport!$H$4="Mixed-use Building",T1488,Data!R1485)))</f>
        <v>251300</v>
      </c>
      <c r="B1484" t="str">
        <f>IF(Transport!$H$4="Multi-unit Residential",Data!B1485,IF(Transport!$H$4="Education",Data!AJ1485,IF(Transport!$H$4="Mixed-use Building",U1488,Data!S1485)))</f>
        <v>Wellington University</v>
      </c>
      <c r="C1484" t="str">
        <f>IF(Transport!$H$4="Multi-unit Residential",Data!C1485,IF(Transport!$H$4="Education",Data!AK1485,IF(Transport!$H$4="Mixed-use Building",V1488,Data!T1485)))</f>
        <v>New Zealand</v>
      </c>
      <c r="D1484">
        <f>IF(Transport!$H$4="Multi-unit Residential",Data!D1485,IF(Transport!$H$4="Education",Data!AL1485,IF(Transport!$H$4="Mixed-use Building",W1488,Data!U1485)))</f>
        <v>0</v>
      </c>
      <c r="E1484">
        <f>IF(Transport!$H$4="Multi-unit Residential",Data!E1485,IF(Transport!$H$4="Education",Data!AM1485,IF(Transport!$H$4="Mixed-use Building",X1488,Data!V1485)))</f>
        <v>0.26</v>
      </c>
      <c r="F1484">
        <f>IF(Transport!$H$4="Multi-unit Residential",Data!F1485,IF(Transport!$H$4="Education",Data!AN1485,IF(Transport!$H$4="Mixed-use Building",Y1488,Data!W1485)))</f>
        <v>0</v>
      </c>
      <c r="G1484">
        <f>IF(Transport!$H$4="Multi-unit Residential",Data!G1485,IF(Transport!$H$4="Education",Data!AO1485,IF(Transport!$H$4="Mixed-use Building",Z1488,Data!X1485)))</f>
        <v>0</v>
      </c>
      <c r="H1484">
        <f>IF(Transport!$H$4="Multi-unit Residential",Data!H1485,IF(Transport!$H$4="Education",Data!AP1485,IF(Transport!$H$4="Mixed-use Building",AA1488,Data!Y1485)))</f>
        <v>0.19</v>
      </c>
      <c r="I1484">
        <f>IF(Transport!$H$4="Multi-unit Residential",Data!I1485,IF(Transport!$H$4="Education",Data!AQ1485,IF(Transport!$H$4="Mixed-use Building",AB1488,Data!Z1485)))</f>
        <v>0</v>
      </c>
      <c r="J1484">
        <f>IF(Transport!$H$4="Multi-unit Residential",Data!J1485,IF(Transport!$H$4="Education",Data!AR1485,IF(Transport!$H$4="Mixed-use Building",AC1488,Data!AA1485)))</f>
        <v>0</v>
      </c>
      <c r="K1484">
        <f>IF(Transport!$H$4="Multi-unit Residential",Data!K1485,IF(Transport!$H$4="Education",Data!AS1485,IF(Transport!$H$4="Mixed-use Building",AD1488,Data!AB1485)))</f>
        <v>0</v>
      </c>
      <c r="L1484">
        <f>IF(Transport!$H$4="Multi-unit Residential",Data!L1485,IF(Transport!$H$4="Education",Data!AT1485,IF(Transport!$H$4="Mixed-use Building",AE1488,Data!AC1485)))</f>
        <v>0.55000000000000004</v>
      </c>
      <c r="M1484">
        <f>IF(Transport!$H$4="Multi-unit Residential",Data!M1485,IF(Transport!$H$4="Education",Data!AU1485,IF(Transport!$H$4="Mixed-use Building",AF1488,Data!AD1485)))</f>
        <v>0.02</v>
      </c>
      <c r="N1484">
        <f>IF(Transport!$H$4="Multi-unit Residential",Data!N1485,IF(Transport!$H$4="Education",Data!AV1485,IF(Transport!$H$4="Mixed-use Building",AG1488,Data!AE1485)))</f>
        <v>1.85942286213501</v>
      </c>
      <c r="O1484">
        <f>IF(Transport!$H$4="Multi-unit Residential",Data!O1485,IF(Transport!$H$4="Education",Data!AW1485,IF(Transport!$H$4="Mixed-use Building",AH1488,Data!AF1485)))</f>
        <v>174.76762529999999</v>
      </c>
      <c r="P1484">
        <f>IF(Transport!$H$4="Multi-unit Residential",Data!P1485,IF(Transport!$H$4="Education",Data!AX1485,IF(Transport!$H$4="Mixed-use Building",AI1488,Data!AG1485)))</f>
        <v>-41.289084000000003</v>
      </c>
    </row>
    <row r="1485" spans="1:16" x14ac:dyDescent="0.55000000000000004">
      <c r="A1485">
        <f>IF(Transport!$H$4="Multi-unit Residential",Data!A1486,IF(Transport!$H$4="Education",Data!AI1486,IF(Transport!$H$4="Mixed-use Building",T1489,Data!R1486)))</f>
        <v>251400</v>
      </c>
      <c r="B1485" t="str">
        <f>IF(Transport!$H$4="Multi-unit Residential",Data!B1486,IF(Transport!$H$4="Education",Data!AJ1486,IF(Transport!$H$4="Mixed-use Building",U1489,Data!S1486)))</f>
        <v>Wellington Central</v>
      </c>
      <c r="C1485" t="str">
        <f>IF(Transport!$H$4="Multi-unit Residential",Data!C1486,IF(Transport!$H$4="Education",Data!AK1486,IF(Transport!$H$4="Mixed-use Building",V1489,Data!T1486)))</f>
        <v>New Zealand</v>
      </c>
      <c r="D1485">
        <f>IF(Transport!$H$4="Multi-unit Residential",Data!D1486,IF(Transport!$H$4="Education",Data!AL1486,IF(Transport!$H$4="Mixed-use Building",W1489,Data!U1486)))</f>
        <v>0.24</v>
      </c>
      <c r="E1485">
        <f>IF(Transport!$H$4="Multi-unit Residential",Data!E1486,IF(Transport!$H$4="Education",Data!AM1486,IF(Transport!$H$4="Mixed-use Building",X1489,Data!V1486)))</f>
        <v>0.23</v>
      </c>
      <c r="F1485">
        <f>IF(Transport!$H$4="Multi-unit Residential",Data!F1486,IF(Transport!$H$4="Education",Data!AN1486,IF(Transport!$H$4="Mixed-use Building",Y1489,Data!W1486)))</f>
        <v>0</v>
      </c>
      <c r="G1485">
        <f>IF(Transport!$H$4="Multi-unit Residential",Data!G1486,IF(Transport!$H$4="Education",Data!AO1486,IF(Transport!$H$4="Mixed-use Building",Z1489,Data!X1486)))</f>
        <v>0</v>
      </c>
      <c r="H1485">
        <f>IF(Transport!$H$4="Multi-unit Residential",Data!H1486,IF(Transport!$H$4="Education",Data!AP1486,IF(Transport!$H$4="Mixed-use Building",AA1489,Data!Y1486)))</f>
        <v>0.26</v>
      </c>
      <c r="I1485">
        <f>IF(Transport!$H$4="Multi-unit Residential",Data!I1486,IF(Transport!$H$4="Education",Data!AQ1486,IF(Transport!$H$4="Mixed-use Building",AB1489,Data!Z1486)))</f>
        <v>0.04</v>
      </c>
      <c r="J1485">
        <f>IF(Transport!$H$4="Multi-unit Residential",Data!J1486,IF(Transport!$H$4="Education",Data!AR1486,IF(Transport!$H$4="Mixed-use Building",AC1489,Data!AA1486)))</f>
        <v>0</v>
      </c>
      <c r="K1485">
        <f>IF(Transport!$H$4="Multi-unit Residential",Data!K1486,IF(Transport!$H$4="Education",Data!AS1486,IF(Transport!$H$4="Mixed-use Building",AD1489,Data!AB1486)))</f>
        <v>0.04</v>
      </c>
      <c r="L1485">
        <f>IF(Transport!$H$4="Multi-unit Residential",Data!L1486,IF(Transport!$H$4="Education",Data!AT1486,IF(Transport!$H$4="Mixed-use Building",AE1489,Data!AC1486)))</f>
        <v>0.19</v>
      </c>
      <c r="M1485">
        <f>IF(Transport!$H$4="Multi-unit Residential",Data!M1486,IF(Transport!$H$4="Education",Data!AU1486,IF(Transport!$H$4="Mixed-use Building",AF1489,Data!AD1486)))</f>
        <v>0.02</v>
      </c>
      <c r="N1485">
        <f>IF(Transport!$H$4="Multi-unit Residential",Data!N1486,IF(Transport!$H$4="Education",Data!AV1486,IF(Transport!$H$4="Mixed-use Building",AG1489,Data!AE1486)))</f>
        <v>10.326810423203799</v>
      </c>
      <c r="O1485">
        <f>IF(Transport!$H$4="Multi-unit Residential",Data!O1486,IF(Transport!$H$4="Education",Data!AW1486,IF(Transport!$H$4="Mixed-use Building",AH1489,Data!AF1486)))</f>
        <v>174.7757259</v>
      </c>
      <c r="P1485">
        <f>IF(Transport!$H$4="Multi-unit Residential",Data!P1486,IF(Transport!$H$4="Education",Data!AX1486,IF(Transport!$H$4="Mixed-use Building",AI1489,Data!AG1486)))</f>
        <v>-41.284934499999999</v>
      </c>
    </row>
    <row r="1486" spans="1:16" x14ac:dyDescent="0.55000000000000004">
      <c r="A1486">
        <f>IF(Transport!$H$4="Multi-unit Residential",Data!A1487,IF(Transport!$H$4="Education",Data!AI1487,IF(Transport!$H$4="Mixed-use Building",T1490,Data!R1487)))</f>
        <v>251500</v>
      </c>
      <c r="B1486" t="str">
        <f>IF(Transport!$H$4="Multi-unit Residential",Data!B1487,IF(Transport!$H$4="Education",Data!AJ1487,IF(Transport!$H$4="Mixed-use Building",U1490,Data!S1487)))</f>
        <v>Brooklyn North</v>
      </c>
      <c r="C1486" t="str">
        <f>IF(Transport!$H$4="Multi-unit Residential",Data!C1487,IF(Transport!$H$4="Education",Data!AK1487,IF(Transport!$H$4="Mixed-use Building",V1490,Data!T1487)))</f>
        <v>New Zealand</v>
      </c>
      <c r="D1486" t="str">
        <f>IF(Transport!$H$4="Multi-unit Residential",Data!D1487,IF(Transport!$H$4="Education",Data!AL1487,IF(Transport!$H$4="Mixed-use Building",W1490,Data!U1487)))</f>
        <v>?</v>
      </c>
      <c r="E1486" t="str">
        <f>IF(Transport!$H$4="Multi-unit Residential",Data!E1487,IF(Transport!$H$4="Education",Data!AM1487,IF(Transport!$H$4="Mixed-use Building",X1490,Data!V1487)))</f>
        <v>?</v>
      </c>
      <c r="F1486" t="str">
        <f>IF(Transport!$H$4="Multi-unit Residential",Data!F1487,IF(Transport!$H$4="Education",Data!AN1487,IF(Transport!$H$4="Mixed-use Building",Y1490,Data!W1487)))</f>
        <v>?</v>
      </c>
      <c r="G1486">
        <f>IF(Transport!$H$4="Multi-unit Residential",Data!G1487,IF(Transport!$H$4="Education",Data!AO1487,IF(Transport!$H$4="Mixed-use Building",Z1490,Data!X1487)))</f>
        <v>0</v>
      </c>
      <c r="H1486" t="str">
        <f>IF(Transport!$H$4="Multi-unit Residential",Data!H1487,IF(Transport!$H$4="Education",Data!AP1487,IF(Transport!$H$4="Mixed-use Building",AA1490,Data!Y1487)))</f>
        <v>?</v>
      </c>
      <c r="I1486" t="str">
        <f>IF(Transport!$H$4="Multi-unit Residential",Data!I1487,IF(Transport!$H$4="Education",Data!AQ1487,IF(Transport!$H$4="Mixed-use Building",AB1490,Data!Z1487)))</f>
        <v>?</v>
      </c>
      <c r="J1486">
        <f>IF(Transport!$H$4="Multi-unit Residential",Data!J1487,IF(Transport!$H$4="Education",Data!AR1487,IF(Transport!$H$4="Mixed-use Building",AC1490,Data!AA1487)))</f>
        <v>0</v>
      </c>
      <c r="K1486" t="str">
        <f>IF(Transport!$H$4="Multi-unit Residential",Data!K1487,IF(Transport!$H$4="Education",Data!AS1487,IF(Transport!$H$4="Mixed-use Building",AD1490,Data!AB1487)))</f>
        <v>?</v>
      </c>
      <c r="L1486" t="str">
        <f>IF(Transport!$H$4="Multi-unit Residential",Data!L1487,IF(Transport!$H$4="Education",Data!AT1487,IF(Transport!$H$4="Mixed-use Building",AE1490,Data!AC1487)))</f>
        <v>?</v>
      </c>
      <c r="M1486">
        <f>IF(Transport!$H$4="Multi-unit Residential",Data!M1487,IF(Transport!$H$4="Education",Data!AU1487,IF(Transport!$H$4="Mixed-use Building",AF1490,Data!AD1487)))</f>
        <v>0.02</v>
      </c>
      <c r="N1486" t="str">
        <f>IF(Transport!$H$4="Multi-unit Residential",Data!N1487,IF(Transport!$H$4="Education",Data!AV1487,IF(Transport!$H$4="Mixed-use Building",AG1490,Data!AE1487)))</f>
        <v>?</v>
      </c>
      <c r="O1486">
        <f>IF(Transport!$H$4="Multi-unit Residential",Data!O1487,IF(Transport!$H$4="Education",Data!AW1487,IF(Transport!$H$4="Mixed-use Building",AH1490,Data!AF1487)))</f>
        <v>174.75585669999899</v>
      </c>
      <c r="P1486">
        <f>IF(Transport!$H$4="Multi-unit Residential",Data!P1487,IF(Transport!$H$4="Education",Data!AX1487,IF(Transport!$H$4="Mixed-use Building",AI1490,Data!AG1487)))</f>
        <v>-41.304278830000001</v>
      </c>
    </row>
    <row r="1487" spans="1:16" x14ac:dyDescent="0.55000000000000004">
      <c r="A1487">
        <f>IF(Transport!$H$4="Multi-unit Residential",Data!A1488,IF(Transport!$H$4="Education",Data!AI1488,IF(Transport!$H$4="Mixed-use Building",T1491,Data!R1488)))</f>
        <v>251600</v>
      </c>
      <c r="B1487" t="str">
        <f>IF(Transport!$H$4="Multi-unit Residential",Data!B1488,IF(Transport!$H$4="Education",Data!AJ1488,IF(Transport!$H$4="Mixed-use Building",U1491,Data!S1488)))</f>
        <v>Dixon Street</v>
      </c>
      <c r="C1487" t="str">
        <f>IF(Transport!$H$4="Multi-unit Residential",Data!C1488,IF(Transport!$H$4="Education",Data!AK1488,IF(Transport!$H$4="Mixed-use Building",V1491,Data!T1488)))</f>
        <v>New Zealand</v>
      </c>
      <c r="D1487">
        <f>IF(Transport!$H$4="Multi-unit Residential",Data!D1488,IF(Transport!$H$4="Education",Data!AL1488,IF(Transport!$H$4="Mixed-use Building",W1491,Data!U1488)))</f>
        <v>0.12</v>
      </c>
      <c r="E1487">
        <f>IF(Transport!$H$4="Multi-unit Residential",Data!E1488,IF(Transport!$H$4="Education",Data!AM1488,IF(Transport!$H$4="Mixed-use Building",X1491,Data!V1488)))</f>
        <v>0.24</v>
      </c>
      <c r="F1487">
        <f>IF(Transport!$H$4="Multi-unit Residential",Data!F1488,IF(Transport!$H$4="Education",Data!AN1488,IF(Transport!$H$4="Mixed-use Building",Y1491,Data!W1488)))</f>
        <v>0</v>
      </c>
      <c r="G1487">
        <f>IF(Transport!$H$4="Multi-unit Residential",Data!G1488,IF(Transport!$H$4="Education",Data!AO1488,IF(Transport!$H$4="Mixed-use Building",Z1491,Data!X1488)))</f>
        <v>0</v>
      </c>
      <c r="H1487">
        <f>IF(Transport!$H$4="Multi-unit Residential",Data!H1488,IF(Transport!$H$4="Education",Data!AP1488,IF(Transport!$H$4="Mixed-use Building",AA1491,Data!Y1488)))</f>
        <v>0.28000000000000003</v>
      </c>
      <c r="I1487">
        <f>IF(Transport!$H$4="Multi-unit Residential",Data!I1488,IF(Transport!$H$4="Education",Data!AQ1488,IF(Transport!$H$4="Mixed-use Building",AB1491,Data!Z1488)))</f>
        <v>0.01</v>
      </c>
      <c r="J1487">
        <f>IF(Transport!$H$4="Multi-unit Residential",Data!J1488,IF(Transport!$H$4="Education",Data!AR1488,IF(Transport!$H$4="Mixed-use Building",AC1491,Data!AA1488)))</f>
        <v>0</v>
      </c>
      <c r="K1487">
        <f>IF(Transport!$H$4="Multi-unit Residential",Data!K1488,IF(Transport!$H$4="Education",Data!AS1488,IF(Transport!$H$4="Mixed-use Building",AD1491,Data!AB1488)))</f>
        <v>0.04</v>
      </c>
      <c r="L1487">
        <f>IF(Transport!$H$4="Multi-unit Residential",Data!L1488,IF(Transport!$H$4="Education",Data!AT1488,IF(Transport!$H$4="Mixed-use Building",AE1491,Data!AC1488)))</f>
        <v>0.31</v>
      </c>
      <c r="M1487">
        <f>IF(Transport!$H$4="Multi-unit Residential",Data!M1488,IF(Transport!$H$4="Education",Data!AU1488,IF(Transport!$H$4="Mixed-use Building",AF1491,Data!AD1488)))</f>
        <v>0.02</v>
      </c>
      <c r="N1487">
        <f>IF(Transport!$H$4="Multi-unit Residential",Data!N1488,IF(Transport!$H$4="Education",Data!AV1488,IF(Transport!$H$4="Mixed-use Building",AG1491,Data!AE1488)))</f>
        <v>6.7280411281177299</v>
      </c>
      <c r="O1487">
        <f>IF(Transport!$H$4="Multi-unit Residential",Data!O1488,IF(Transport!$H$4="Education",Data!AW1488,IF(Transport!$H$4="Mixed-use Building",AH1491,Data!AF1488)))</f>
        <v>174.77469529999999</v>
      </c>
      <c r="P1487">
        <f>IF(Transport!$H$4="Multi-unit Residential",Data!P1488,IF(Transport!$H$4="Education",Data!AX1488,IF(Transport!$H$4="Mixed-use Building",AI1491,Data!AG1488)))</f>
        <v>-41.291019210000002</v>
      </c>
    </row>
    <row r="1488" spans="1:16" x14ac:dyDescent="0.55000000000000004">
      <c r="A1488">
        <f>IF(Transport!$H$4="Multi-unit Residential",Data!A1489,IF(Transport!$H$4="Education",Data!AI1489,IF(Transport!$H$4="Mixed-use Building",T1492,Data!R1489)))</f>
        <v>251700</v>
      </c>
      <c r="B1488" t="str">
        <f>IF(Transport!$H$4="Multi-unit Residential",Data!B1489,IF(Transport!$H$4="Education",Data!AJ1489,IF(Transport!$H$4="Mixed-use Building",U1492,Data!S1489)))</f>
        <v>Vivian West</v>
      </c>
      <c r="C1488" t="str">
        <f>IF(Transport!$H$4="Multi-unit Residential",Data!C1489,IF(Transport!$H$4="Education",Data!AK1489,IF(Transport!$H$4="Mixed-use Building",V1492,Data!T1489)))</f>
        <v>New Zealand</v>
      </c>
      <c r="D1488">
        <f>IF(Transport!$H$4="Multi-unit Residential",Data!D1489,IF(Transport!$H$4="Education",Data!AL1489,IF(Transport!$H$4="Mixed-use Building",W1492,Data!U1489)))</f>
        <v>0.02</v>
      </c>
      <c r="E1488">
        <f>IF(Transport!$H$4="Multi-unit Residential",Data!E1489,IF(Transport!$H$4="Education",Data!AM1489,IF(Transport!$H$4="Mixed-use Building",X1492,Data!V1489)))</f>
        <v>0.14000000000000001</v>
      </c>
      <c r="F1488">
        <f>IF(Transport!$H$4="Multi-unit Residential",Data!F1489,IF(Transport!$H$4="Education",Data!AN1489,IF(Transport!$H$4="Mixed-use Building",Y1492,Data!W1489)))</f>
        <v>0</v>
      </c>
      <c r="G1488">
        <f>IF(Transport!$H$4="Multi-unit Residential",Data!G1489,IF(Transport!$H$4="Education",Data!AO1489,IF(Transport!$H$4="Mixed-use Building",Z1492,Data!X1489)))</f>
        <v>0</v>
      </c>
      <c r="H1488">
        <f>IF(Transport!$H$4="Multi-unit Residential",Data!H1489,IF(Transport!$H$4="Education",Data!AP1489,IF(Transport!$H$4="Mixed-use Building",AA1492,Data!Y1489)))</f>
        <v>0.46</v>
      </c>
      <c r="I1488">
        <f>IF(Transport!$H$4="Multi-unit Residential",Data!I1489,IF(Transport!$H$4="Education",Data!AQ1489,IF(Transport!$H$4="Mixed-use Building",AB1492,Data!Z1489)))</f>
        <v>0</v>
      </c>
      <c r="J1488">
        <f>IF(Transport!$H$4="Multi-unit Residential",Data!J1489,IF(Transport!$H$4="Education",Data!AR1489,IF(Transport!$H$4="Mixed-use Building",AC1492,Data!AA1489)))</f>
        <v>0</v>
      </c>
      <c r="K1488">
        <f>IF(Transport!$H$4="Multi-unit Residential",Data!K1489,IF(Transport!$H$4="Education",Data!AS1489,IF(Transport!$H$4="Mixed-use Building",AD1492,Data!AB1489)))</f>
        <v>0.03</v>
      </c>
      <c r="L1488">
        <f>IF(Transport!$H$4="Multi-unit Residential",Data!L1489,IF(Transport!$H$4="Education",Data!AT1489,IF(Transport!$H$4="Mixed-use Building",AE1492,Data!AC1489)))</f>
        <v>0.35</v>
      </c>
      <c r="M1488">
        <f>IF(Transport!$H$4="Multi-unit Residential",Data!M1489,IF(Transport!$H$4="Education",Data!AU1489,IF(Transport!$H$4="Mixed-use Building",AF1492,Data!AD1489)))</f>
        <v>0.02</v>
      </c>
      <c r="N1488">
        <f>IF(Transport!$H$4="Multi-unit Residential",Data!N1489,IF(Transport!$H$4="Education",Data!AV1489,IF(Transport!$H$4="Mixed-use Building",AG1492,Data!AE1489)))</f>
        <v>4.8535946781286601</v>
      </c>
      <c r="O1488">
        <f>IF(Transport!$H$4="Multi-unit Residential",Data!O1489,IF(Transport!$H$4="Education",Data!AW1489,IF(Transport!$H$4="Mixed-use Building",AH1492,Data!AF1489)))</f>
        <v>174.77283969999999</v>
      </c>
      <c r="P1488">
        <f>IF(Transport!$H$4="Multi-unit Residential",Data!P1489,IF(Transport!$H$4="Education",Data!AX1489,IF(Transport!$H$4="Mixed-use Building",AI1492,Data!AG1489)))</f>
        <v>-41.294693100000003</v>
      </c>
    </row>
    <row r="1489" spans="1:16" x14ac:dyDescent="0.55000000000000004">
      <c r="A1489">
        <f>IF(Transport!$H$4="Multi-unit Residential",Data!A1490,IF(Transport!$H$4="Education",Data!AI1490,IF(Transport!$H$4="Mixed-use Building",T1493,Data!R1490)))</f>
        <v>251800</v>
      </c>
      <c r="B1489" t="str">
        <f>IF(Transport!$H$4="Multi-unit Residential",Data!B1490,IF(Transport!$H$4="Education",Data!AJ1490,IF(Transport!$H$4="Mixed-use Building",U1493,Data!S1490)))</f>
        <v>Courtenay</v>
      </c>
      <c r="C1489" t="str">
        <f>IF(Transport!$H$4="Multi-unit Residential",Data!C1490,IF(Transport!$H$4="Education",Data!AK1490,IF(Transport!$H$4="Mixed-use Building",V1493,Data!T1490)))</f>
        <v>New Zealand</v>
      </c>
      <c r="D1489">
        <f>IF(Transport!$H$4="Multi-unit Residential",Data!D1490,IF(Transport!$H$4="Education",Data!AL1490,IF(Transport!$H$4="Mixed-use Building",W1493,Data!U1490)))</f>
        <v>0.06</v>
      </c>
      <c r="E1489">
        <f>IF(Transport!$H$4="Multi-unit Residential",Data!E1490,IF(Transport!$H$4="Education",Data!AM1490,IF(Transport!$H$4="Mixed-use Building",X1493,Data!V1490)))</f>
        <v>0.21</v>
      </c>
      <c r="F1489">
        <f>IF(Transport!$H$4="Multi-unit Residential",Data!F1490,IF(Transport!$H$4="Education",Data!AN1490,IF(Transport!$H$4="Mixed-use Building",Y1493,Data!W1490)))</f>
        <v>0</v>
      </c>
      <c r="G1489">
        <f>IF(Transport!$H$4="Multi-unit Residential",Data!G1490,IF(Transport!$H$4="Education",Data!AO1490,IF(Transport!$H$4="Mixed-use Building",Z1493,Data!X1490)))</f>
        <v>0</v>
      </c>
      <c r="H1489">
        <f>IF(Transport!$H$4="Multi-unit Residential",Data!H1490,IF(Transport!$H$4="Education",Data!AP1490,IF(Transport!$H$4="Mixed-use Building",AA1493,Data!Y1490)))</f>
        <v>0.37</v>
      </c>
      <c r="I1489">
        <f>IF(Transport!$H$4="Multi-unit Residential",Data!I1490,IF(Transport!$H$4="Education",Data!AQ1490,IF(Transport!$H$4="Mixed-use Building",AB1493,Data!Z1490)))</f>
        <v>0</v>
      </c>
      <c r="J1489">
        <f>IF(Transport!$H$4="Multi-unit Residential",Data!J1490,IF(Transport!$H$4="Education",Data!AR1490,IF(Transport!$H$4="Mixed-use Building",AC1493,Data!AA1490)))</f>
        <v>0</v>
      </c>
      <c r="K1489">
        <f>IF(Transport!$H$4="Multi-unit Residential",Data!K1490,IF(Transport!$H$4="Education",Data!AS1490,IF(Transport!$H$4="Mixed-use Building",AD1493,Data!AB1490)))</f>
        <v>0.02</v>
      </c>
      <c r="L1489">
        <f>IF(Transport!$H$4="Multi-unit Residential",Data!L1490,IF(Transport!$H$4="Education",Data!AT1490,IF(Transport!$H$4="Mixed-use Building",AE1493,Data!AC1490)))</f>
        <v>0.34</v>
      </c>
      <c r="M1489">
        <f>IF(Transport!$H$4="Multi-unit Residential",Data!M1490,IF(Transport!$H$4="Education",Data!AU1490,IF(Transport!$H$4="Mixed-use Building",AF1493,Data!AD1490)))</f>
        <v>0.02</v>
      </c>
      <c r="N1489">
        <f>IF(Transport!$H$4="Multi-unit Residential",Data!N1490,IF(Transport!$H$4="Education",Data!AV1490,IF(Transport!$H$4="Mixed-use Building",AG1493,Data!AE1490)))</f>
        <v>6.0516470773061899</v>
      </c>
      <c r="O1489">
        <f>IF(Transport!$H$4="Multi-unit Residential",Data!O1490,IF(Transport!$H$4="Education",Data!AW1490,IF(Transport!$H$4="Mixed-use Building",AH1493,Data!AF1490)))</f>
        <v>174.78280369999999</v>
      </c>
      <c r="P1489">
        <f>IF(Transport!$H$4="Multi-unit Residential",Data!P1490,IF(Transport!$H$4="Education",Data!AX1490,IF(Transport!$H$4="Mixed-use Building",AI1493,Data!AG1490)))</f>
        <v>-41.292060339999999</v>
      </c>
    </row>
    <row r="1490" spans="1:16" x14ac:dyDescent="0.55000000000000004">
      <c r="A1490">
        <f>IF(Transport!$H$4="Multi-unit Residential",Data!A1491,IF(Transport!$H$4="Education",Data!AI1491,IF(Transport!$H$4="Mixed-use Building",T1494,Data!R1491)))</f>
        <v>251900</v>
      </c>
      <c r="B1490" t="str">
        <f>IF(Transport!$H$4="Multi-unit Residential",Data!B1491,IF(Transport!$H$4="Education",Data!AJ1491,IF(Transport!$H$4="Mixed-use Building",U1494,Data!S1491)))</f>
        <v>Brooklyn East</v>
      </c>
      <c r="C1490" t="str">
        <f>IF(Transport!$H$4="Multi-unit Residential",Data!C1491,IF(Transport!$H$4="Education",Data!AK1491,IF(Transport!$H$4="Mixed-use Building",V1494,Data!T1491)))</f>
        <v>New Zealand</v>
      </c>
      <c r="D1490">
        <f>IF(Transport!$H$4="Multi-unit Residential",Data!D1491,IF(Transport!$H$4="Education",Data!AL1491,IF(Transport!$H$4="Mixed-use Building",W1494,Data!U1491)))</f>
        <v>0</v>
      </c>
      <c r="E1490">
        <f>IF(Transport!$H$4="Multi-unit Residential",Data!E1491,IF(Transport!$H$4="Education",Data!AM1491,IF(Transport!$H$4="Mixed-use Building",X1494,Data!V1491)))</f>
        <v>0</v>
      </c>
      <c r="F1490">
        <f>IF(Transport!$H$4="Multi-unit Residential",Data!F1491,IF(Transport!$H$4="Education",Data!AN1491,IF(Transport!$H$4="Mixed-use Building",Y1494,Data!W1491)))</f>
        <v>0</v>
      </c>
      <c r="G1490">
        <f>IF(Transport!$H$4="Multi-unit Residential",Data!G1491,IF(Transport!$H$4="Education",Data!AO1491,IF(Transport!$H$4="Mixed-use Building",Z1494,Data!X1491)))</f>
        <v>0</v>
      </c>
      <c r="H1490">
        <f>IF(Transport!$H$4="Multi-unit Residential",Data!H1491,IF(Transport!$H$4="Education",Data!AP1491,IF(Transport!$H$4="Mixed-use Building",AA1494,Data!Y1491)))</f>
        <v>0.62</v>
      </c>
      <c r="I1490">
        <f>IF(Transport!$H$4="Multi-unit Residential",Data!I1491,IF(Transport!$H$4="Education",Data!AQ1491,IF(Transport!$H$4="Mixed-use Building",AB1494,Data!Z1491)))</f>
        <v>0</v>
      </c>
      <c r="J1490">
        <f>IF(Transport!$H$4="Multi-unit Residential",Data!J1491,IF(Transport!$H$4="Education",Data!AR1491,IF(Transport!$H$4="Mixed-use Building",AC1494,Data!AA1491)))</f>
        <v>0</v>
      </c>
      <c r="K1490">
        <f>IF(Transport!$H$4="Multi-unit Residential",Data!K1491,IF(Transport!$H$4="Education",Data!AS1491,IF(Transport!$H$4="Mixed-use Building",AD1494,Data!AB1491)))</f>
        <v>0</v>
      </c>
      <c r="L1490">
        <f>IF(Transport!$H$4="Multi-unit Residential",Data!L1491,IF(Transport!$H$4="Education",Data!AT1491,IF(Transport!$H$4="Mixed-use Building",AE1494,Data!AC1491)))</f>
        <v>0.38</v>
      </c>
      <c r="M1490">
        <f>IF(Transport!$H$4="Multi-unit Residential",Data!M1491,IF(Transport!$H$4="Education",Data!AU1491,IF(Transport!$H$4="Mixed-use Building",AF1494,Data!AD1491)))</f>
        <v>0.02</v>
      </c>
      <c r="N1490">
        <f>IF(Transport!$H$4="Multi-unit Residential",Data!N1491,IF(Transport!$H$4="Education",Data!AV1491,IF(Transport!$H$4="Mixed-use Building",AG1494,Data!AE1491)))</f>
        <v>1.0635731676050599</v>
      </c>
      <c r="O1490">
        <f>IF(Transport!$H$4="Multi-unit Residential",Data!O1491,IF(Transport!$H$4="Education",Data!AW1491,IF(Transport!$H$4="Mixed-use Building",AH1494,Data!AF1491)))</f>
        <v>174.76585399999999</v>
      </c>
      <c r="P1490">
        <f>IF(Transport!$H$4="Multi-unit Residential",Data!P1491,IF(Transport!$H$4="Education",Data!AX1491,IF(Transport!$H$4="Mixed-use Building",AI1494,Data!AG1491)))</f>
        <v>-41.307882679999999</v>
      </c>
    </row>
    <row r="1491" spans="1:16" x14ac:dyDescent="0.55000000000000004">
      <c r="A1491">
        <f>IF(Transport!$H$4="Multi-unit Residential",Data!A1492,IF(Transport!$H$4="Education",Data!AI1492,IF(Transport!$H$4="Mixed-use Building",T1495,Data!R1492)))</f>
        <v>252000</v>
      </c>
      <c r="B1491" t="str">
        <f>IF(Transport!$H$4="Multi-unit Residential",Data!B1492,IF(Transport!$H$4="Education",Data!AJ1492,IF(Transport!$H$4="Mixed-use Building",U1495,Data!S1492)))</f>
        <v>Mount Cook West</v>
      </c>
      <c r="C1491" t="str">
        <f>IF(Transport!$H$4="Multi-unit Residential",Data!C1492,IF(Transport!$H$4="Education",Data!AK1492,IF(Transport!$H$4="Mixed-use Building",V1495,Data!T1492)))</f>
        <v>New Zealand</v>
      </c>
      <c r="D1491">
        <f>IF(Transport!$H$4="Multi-unit Residential",Data!D1492,IF(Transport!$H$4="Education",Data!AL1492,IF(Transport!$H$4="Mixed-use Building",W1495,Data!U1492)))</f>
        <v>0</v>
      </c>
      <c r="E1491">
        <f>IF(Transport!$H$4="Multi-unit Residential",Data!E1492,IF(Transport!$H$4="Education",Data!AM1492,IF(Transport!$H$4="Mixed-use Building",X1495,Data!V1492)))</f>
        <v>0.06</v>
      </c>
      <c r="F1491">
        <f>IF(Transport!$H$4="Multi-unit Residential",Data!F1492,IF(Transport!$H$4="Education",Data!AN1492,IF(Transport!$H$4="Mixed-use Building",Y1495,Data!W1492)))</f>
        <v>0</v>
      </c>
      <c r="G1491">
        <f>IF(Transport!$H$4="Multi-unit Residential",Data!G1492,IF(Transport!$H$4="Education",Data!AO1492,IF(Transport!$H$4="Mixed-use Building",Z1495,Data!X1492)))</f>
        <v>0</v>
      </c>
      <c r="H1491">
        <f>IF(Transport!$H$4="Multi-unit Residential",Data!H1492,IF(Transport!$H$4="Education",Data!AP1492,IF(Transport!$H$4="Mixed-use Building",AA1495,Data!Y1492)))</f>
        <v>0.35</v>
      </c>
      <c r="I1491">
        <f>IF(Transport!$H$4="Multi-unit Residential",Data!I1492,IF(Transport!$H$4="Education",Data!AQ1492,IF(Transport!$H$4="Mixed-use Building",AB1495,Data!Z1492)))</f>
        <v>0</v>
      </c>
      <c r="J1491">
        <f>IF(Transport!$H$4="Multi-unit Residential",Data!J1492,IF(Transport!$H$4="Education",Data!AR1492,IF(Transport!$H$4="Mixed-use Building",AC1495,Data!AA1492)))</f>
        <v>0</v>
      </c>
      <c r="K1491">
        <f>IF(Transport!$H$4="Multi-unit Residential",Data!K1492,IF(Transport!$H$4="Education",Data!AS1492,IF(Transport!$H$4="Mixed-use Building",AD1495,Data!AB1492)))</f>
        <v>0</v>
      </c>
      <c r="L1491">
        <f>IF(Transport!$H$4="Multi-unit Residential",Data!L1492,IF(Transport!$H$4="Education",Data!AT1492,IF(Transport!$H$4="Mixed-use Building",AE1495,Data!AC1492)))</f>
        <v>0.59</v>
      </c>
      <c r="M1491">
        <f>IF(Transport!$H$4="Multi-unit Residential",Data!M1492,IF(Transport!$H$4="Education",Data!AU1492,IF(Transport!$H$4="Mixed-use Building",AF1495,Data!AD1492)))</f>
        <v>0.02</v>
      </c>
      <c r="N1491">
        <f>IF(Transport!$H$4="Multi-unit Residential",Data!N1492,IF(Transport!$H$4="Education",Data!AV1492,IF(Transport!$H$4="Mixed-use Building",AG1495,Data!AE1492)))</f>
        <v>1.5478637800936601</v>
      </c>
      <c r="O1491">
        <f>IF(Transport!$H$4="Multi-unit Residential",Data!O1492,IF(Transport!$H$4="Education",Data!AW1492,IF(Transport!$H$4="Mixed-use Building",AH1495,Data!AF1492)))</f>
        <v>174.77184249999999</v>
      </c>
      <c r="P1491">
        <f>IF(Transport!$H$4="Multi-unit Residential",Data!P1492,IF(Transport!$H$4="Education",Data!AX1492,IF(Transport!$H$4="Mixed-use Building",AI1495,Data!AG1492)))</f>
        <v>-41.303283329999999</v>
      </c>
    </row>
    <row r="1492" spans="1:16" x14ac:dyDescent="0.55000000000000004">
      <c r="A1492">
        <f>IF(Transport!$H$4="Multi-unit Residential",Data!A1493,IF(Transport!$H$4="Education",Data!AI1493,IF(Transport!$H$4="Mixed-use Building",T1496,Data!R1493)))</f>
        <v>252100</v>
      </c>
      <c r="B1492" t="str">
        <f>IF(Transport!$H$4="Multi-unit Residential",Data!B1493,IF(Transport!$H$4="Education",Data!AJ1493,IF(Transport!$H$4="Mixed-use Building",U1496,Data!S1493)))</f>
        <v>Vivian East</v>
      </c>
      <c r="C1492" t="str">
        <f>IF(Transport!$H$4="Multi-unit Residential",Data!C1493,IF(Transport!$H$4="Education",Data!AK1493,IF(Transport!$H$4="Mixed-use Building",V1496,Data!T1493)))</f>
        <v>New Zealand</v>
      </c>
      <c r="D1492">
        <f>IF(Transport!$H$4="Multi-unit Residential",Data!D1493,IF(Transport!$H$4="Education",Data!AL1493,IF(Transport!$H$4="Mixed-use Building",W1496,Data!U1493)))</f>
        <v>0.01</v>
      </c>
      <c r="E1492">
        <f>IF(Transport!$H$4="Multi-unit Residential",Data!E1493,IF(Transport!$H$4="Education",Data!AM1493,IF(Transport!$H$4="Mixed-use Building",X1496,Data!V1493)))</f>
        <v>0.12</v>
      </c>
      <c r="F1492">
        <f>IF(Transport!$H$4="Multi-unit Residential",Data!F1493,IF(Transport!$H$4="Education",Data!AN1493,IF(Transport!$H$4="Mixed-use Building",Y1496,Data!W1493)))</f>
        <v>0</v>
      </c>
      <c r="G1492">
        <f>IF(Transport!$H$4="Multi-unit Residential",Data!G1493,IF(Transport!$H$4="Education",Data!AO1493,IF(Transport!$H$4="Mixed-use Building",Z1496,Data!X1493)))</f>
        <v>0</v>
      </c>
      <c r="H1492">
        <f>IF(Transport!$H$4="Multi-unit Residential",Data!H1493,IF(Transport!$H$4="Education",Data!AP1493,IF(Transport!$H$4="Mixed-use Building",AA1496,Data!Y1493)))</f>
        <v>0.52</v>
      </c>
      <c r="I1492">
        <f>IF(Transport!$H$4="Multi-unit Residential",Data!I1493,IF(Transport!$H$4="Education",Data!AQ1493,IF(Transport!$H$4="Mixed-use Building",AB1496,Data!Z1493)))</f>
        <v>0</v>
      </c>
      <c r="J1492">
        <f>IF(Transport!$H$4="Multi-unit Residential",Data!J1493,IF(Transport!$H$4="Education",Data!AR1493,IF(Transport!$H$4="Mixed-use Building",AC1496,Data!AA1493)))</f>
        <v>0</v>
      </c>
      <c r="K1492">
        <f>IF(Transport!$H$4="Multi-unit Residential",Data!K1493,IF(Transport!$H$4="Education",Data!AS1493,IF(Transport!$H$4="Mixed-use Building",AD1496,Data!AB1493)))</f>
        <v>0.01</v>
      </c>
      <c r="L1492">
        <f>IF(Transport!$H$4="Multi-unit Residential",Data!L1493,IF(Transport!$H$4="Education",Data!AT1493,IF(Transport!$H$4="Mixed-use Building",AE1496,Data!AC1493)))</f>
        <v>0.34</v>
      </c>
      <c r="M1492">
        <f>IF(Transport!$H$4="Multi-unit Residential",Data!M1493,IF(Transport!$H$4="Education",Data!AU1493,IF(Transport!$H$4="Mixed-use Building",AF1496,Data!AD1493)))</f>
        <v>0.02</v>
      </c>
      <c r="N1492">
        <f>IF(Transport!$H$4="Multi-unit Residential",Data!N1493,IF(Transport!$H$4="Education",Data!AV1493,IF(Transport!$H$4="Mixed-use Building",AG1496,Data!AE1493)))</f>
        <v>5.3754013962232801</v>
      </c>
      <c r="O1492">
        <f>IF(Transport!$H$4="Multi-unit Residential",Data!O1493,IF(Transport!$H$4="Education",Data!AW1493,IF(Transport!$H$4="Mixed-use Building",AH1496,Data!AF1493)))</f>
        <v>174.78007239999999</v>
      </c>
      <c r="P1492">
        <f>IF(Transport!$H$4="Multi-unit Residential",Data!P1493,IF(Transport!$H$4="Education",Data!AX1493,IF(Transport!$H$4="Mixed-use Building",AI1496,Data!AG1493)))</f>
        <v>-41.296915239999997</v>
      </c>
    </row>
    <row r="1493" spans="1:16" x14ac:dyDescent="0.55000000000000004">
      <c r="A1493">
        <f>IF(Transport!$H$4="Multi-unit Residential",Data!A1494,IF(Transport!$H$4="Education",Data!AI1494,IF(Transport!$H$4="Mixed-use Building",T1497,Data!R1494)))</f>
        <v>252200</v>
      </c>
      <c r="B1493" t="str">
        <f>IF(Transport!$H$4="Multi-unit Residential",Data!B1494,IF(Transport!$H$4="Education",Data!AJ1494,IF(Transport!$H$4="Mixed-use Building",U1497,Data!S1494)))</f>
        <v>Brooklyn South</v>
      </c>
      <c r="C1493" t="str">
        <f>IF(Transport!$H$4="Multi-unit Residential",Data!C1494,IF(Transport!$H$4="Education",Data!AK1494,IF(Transport!$H$4="Mixed-use Building",V1497,Data!T1494)))</f>
        <v>New Zealand</v>
      </c>
      <c r="D1493" t="str">
        <f>IF(Transport!$H$4="Multi-unit Residential",Data!D1494,IF(Transport!$H$4="Education",Data!AL1494,IF(Transport!$H$4="Mixed-use Building",W1497,Data!U1494)))</f>
        <v>?</v>
      </c>
      <c r="E1493" t="str">
        <f>IF(Transport!$H$4="Multi-unit Residential",Data!E1494,IF(Transport!$H$4="Education",Data!AM1494,IF(Transport!$H$4="Mixed-use Building",X1497,Data!V1494)))</f>
        <v>?</v>
      </c>
      <c r="F1493" t="str">
        <f>IF(Transport!$H$4="Multi-unit Residential",Data!F1494,IF(Transport!$H$4="Education",Data!AN1494,IF(Transport!$H$4="Mixed-use Building",Y1497,Data!W1494)))</f>
        <v>?</v>
      </c>
      <c r="G1493">
        <f>IF(Transport!$H$4="Multi-unit Residential",Data!G1494,IF(Transport!$H$4="Education",Data!AO1494,IF(Transport!$H$4="Mixed-use Building",Z1497,Data!X1494)))</f>
        <v>0</v>
      </c>
      <c r="H1493" t="str">
        <f>IF(Transport!$H$4="Multi-unit Residential",Data!H1494,IF(Transport!$H$4="Education",Data!AP1494,IF(Transport!$H$4="Mixed-use Building",AA1497,Data!Y1494)))</f>
        <v>?</v>
      </c>
      <c r="I1493" t="str">
        <f>IF(Transport!$H$4="Multi-unit Residential",Data!I1494,IF(Transport!$H$4="Education",Data!AQ1494,IF(Transport!$H$4="Mixed-use Building",AB1497,Data!Z1494)))</f>
        <v>?</v>
      </c>
      <c r="J1493">
        <f>IF(Transport!$H$4="Multi-unit Residential",Data!J1494,IF(Transport!$H$4="Education",Data!AR1494,IF(Transport!$H$4="Mixed-use Building",AC1497,Data!AA1494)))</f>
        <v>0</v>
      </c>
      <c r="K1493" t="str">
        <f>IF(Transport!$H$4="Multi-unit Residential",Data!K1494,IF(Transport!$H$4="Education",Data!AS1494,IF(Transport!$H$4="Mixed-use Building",AD1497,Data!AB1494)))</f>
        <v>?</v>
      </c>
      <c r="L1493" t="str">
        <f>IF(Transport!$H$4="Multi-unit Residential",Data!L1494,IF(Transport!$H$4="Education",Data!AT1494,IF(Transport!$H$4="Mixed-use Building",AE1497,Data!AC1494)))</f>
        <v>?</v>
      </c>
      <c r="M1493">
        <f>IF(Transport!$H$4="Multi-unit Residential",Data!M1494,IF(Transport!$H$4="Education",Data!AU1494,IF(Transport!$H$4="Mixed-use Building",AF1497,Data!AD1494)))</f>
        <v>0.02</v>
      </c>
      <c r="N1493" t="str">
        <f>IF(Transport!$H$4="Multi-unit Residential",Data!N1494,IF(Transport!$H$4="Education",Data!AV1494,IF(Transport!$H$4="Mixed-use Building",AG1497,Data!AE1494)))</f>
        <v>?</v>
      </c>
      <c r="O1493">
        <f>IF(Transport!$H$4="Multi-unit Residential",Data!O1494,IF(Transport!$H$4="Education",Data!AW1494,IF(Transport!$H$4="Mixed-use Building",AH1497,Data!AF1494)))</f>
        <v>174.7565094</v>
      </c>
      <c r="P1493">
        <f>IF(Transport!$H$4="Multi-unit Residential",Data!P1494,IF(Transport!$H$4="Education",Data!AX1494,IF(Transport!$H$4="Mixed-use Building",AI1497,Data!AG1494)))</f>
        <v>-41.316851079999999</v>
      </c>
    </row>
    <row r="1494" spans="1:16" x14ac:dyDescent="0.55000000000000004">
      <c r="A1494">
        <f>IF(Transport!$H$4="Multi-unit Residential",Data!A1495,IF(Transport!$H$4="Education",Data!AI1495,IF(Transport!$H$4="Mixed-use Building",T1498,Data!R1495)))</f>
        <v>252300</v>
      </c>
      <c r="B1494" t="str">
        <f>IF(Transport!$H$4="Multi-unit Residential",Data!B1495,IF(Transport!$H$4="Education",Data!AJ1495,IF(Transport!$H$4="Mixed-use Building",U1498,Data!S1495)))</f>
        <v>Oriental Bay</v>
      </c>
      <c r="C1494" t="str">
        <f>IF(Transport!$H$4="Multi-unit Residential",Data!C1495,IF(Transport!$H$4="Education",Data!AK1495,IF(Transport!$H$4="Mixed-use Building",V1498,Data!T1495)))</f>
        <v>New Zealand</v>
      </c>
      <c r="D1494">
        <f>IF(Transport!$H$4="Multi-unit Residential",Data!D1495,IF(Transport!$H$4="Education",Data!AL1495,IF(Transport!$H$4="Mixed-use Building",W1498,Data!U1495)))</f>
        <v>0</v>
      </c>
      <c r="E1494">
        <f>IF(Transport!$H$4="Multi-unit Residential",Data!E1495,IF(Transport!$H$4="Education",Data!AM1495,IF(Transport!$H$4="Mixed-use Building",X1498,Data!V1495)))</f>
        <v>0</v>
      </c>
      <c r="F1494">
        <f>IF(Transport!$H$4="Multi-unit Residential",Data!F1495,IF(Transport!$H$4="Education",Data!AN1495,IF(Transport!$H$4="Mixed-use Building",Y1498,Data!W1495)))</f>
        <v>0</v>
      </c>
      <c r="G1494">
        <f>IF(Transport!$H$4="Multi-unit Residential",Data!G1495,IF(Transport!$H$4="Education",Data!AO1495,IF(Transport!$H$4="Mixed-use Building",Z1498,Data!X1495)))</f>
        <v>0</v>
      </c>
      <c r="H1494">
        <f>IF(Transport!$H$4="Multi-unit Residential",Data!H1495,IF(Transport!$H$4="Education",Data!AP1495,IF(Transport!$H$4="Mixed-use Building",AA1498,Data!Y1495)))</f>
        <v>0.12</v>
      </c>
      <c r="I1494">
        <f>IF(Transport!$H$4="Multi-unit Residential",Data!I1495,IF(Transport!$H$4="Education",Data!AQ1495,IF(Transport!$H$4="Mixed-use Building",AB1498,Data!Z1495)))</f>
        <v>0</v>
      </c>
      <c r="J1494">
        <f>IF(Transport!$H$4="Multi-unit Residential",Data!J1495,IF(Transport!$H$4="Education",Data!AR1495,IF(Transport!$H$4="Mixed-use Building",AC1498,Data!AA1495)))</f>
        <v>0</v>
      </c>
      <c r="K1494">
        <f>IF(Transport!$H$4="Multi-unit Residential",Data!K1495,IF(Transport!$H$4="Education",Data!AS1495,IF(Transport!$H$4="Mixed-use Building",AD1498,Data!AB1495)))</f>
        <v>0</v>
      </c>
      <c r="L1494">
        <f>IF(Transport!$H$4="Multi-unit Residential",Data!L1495,IF(Transport!$H$4="Education",Data!AT1495,IF(Transport!$H$4="Mixed-use Building",AE1498,Data!AC1495)))</f>
        <v>0.88</v>
      </c>
      <c r="M1494">
        <f>IF(Transport!$H$4="Multi-unit Residential",Data!M1495,IF(Transport!$H$4="Education",Data!AU1495,IF(Transport!$H$4="Mixed-use Building",AF1498,Data!AD1495)))</f>
        <v>0.02</v>
      </c>
      <c r="N1494">
        <f>IF(Transport!$H$4="Multi-unit Residential",Data!N1495,IF(Transport!$H$4="Education",Data!AV1495,IF(Transport!$H$4="Mixed-use Building",AG1498,Data!AE1495)))</f>
        <v>1.8380748263583699</v>
      </c>
      <c r="O1494">
        <f>IF(Transport!$H$4="Multi-unit Residential",Data!O1495,IF(Transport!$H$4="Education",Data!AW1495,IF(Transport!$H$4="Mixed-use Building",AH1498,Data!AF1495)))</f>
        <v>174.79287239999999</v>
      </c>
      <c r="P1494">
        <f>IF(Transport!$H$4="Multi-unit Residential",Data!P1495,IF(Transport!$H$4="Education",Data!AX1495,IF(Transport!$H$4="Mixed-use Building",AI1498,Data!AG1495)))</f>
        <v>-41.29186473</v>
      </c>
    </row>
    <row r="1495" spans="1:16" x14ac:dyDescent="0.55000000000000004">
      <c r="A1495">
        <f>IF(Transport!$H$4="Multi-unit Residential",Data!A1496,IF(Transport!$H$4="Education",Data!AI1496,IF(Transport!$H$4="Mixed-use Building",T1499,Data!R1496)))</f>
        <v>252400</v>
      </c>
      <c r="B1495" t="str">
        <f>IF(Transport!$H$4="Multi-unit Residential",Data!B1496,IF(Transport!$H$4="Education",Data!AJ1496,IF(Transport!$H$4="Mixed-use Building",U1499,Data!S1496)))</f>
        <v>Mount Cook East</v>
      </c>
      <c r="C1495" t="str">
        <f>IF(Transport!$H$4="Multi-unit Residential",Data!C1496,IF(Transport!$H$4="Education",Data!AK1496,IF(Transport!$H$4="Mixed-use Building",V1499,Data!T1496)))</f>
        <v>New Zealand</v>
      </c>
      <c r="D1495">
        <f>IF(Transport!$H$4="Multi-unit Residential",Data!D1496,IF(Transport!$H$4="Education",Data!AL1496,IF(Transport!$H$4="Mixed-use Building",W1499,Data!U1496)))</f>
        <v>0</v>
      </c>
      <c r="E1495">
        <f>IF(Transport!$H$4="Multi-unit Residential",Data!E1496,IF(Transport!$H$4="Education",Data!AM1496,IF(Transport!$H$4="Mixed-use Building",X1499,Data!V1496)))</f>
        <v>0.03</v>
      </c>
      <c r="F1495">
        <f>IF(Transport!$H$4="Multi-unit Residential",Data!F1496,IF(Transport!$H$4="Education",Data!AN1496,IF(Transport!$H$4="Mixed-use Building",Y1499,Data!W1496)))</f>
        <v>0</v>
      </c>
      <c r="G1495">
        <f>IF(Transport!$H$4="Multi-unit Residential",Data!G1496,IF(Transport!$H$4="Education",Data!AO1496,IF(Transport!$H$4="Mixed-use Building",Z1499,Data!X1496)))</f>
        <v>0</v>
      </c>
      <c r="H1495">
        <f>IF(Transport!$H$4="Multi-unit Residential",Data!H1496,IF(Transport!$H$4="Education",Data!AP1496,IF(Transport!$H$4="Mixed-use Building",AA1499,Data!Y1496)))</f>
        <v>0.73</v>
      </c>
      <c r="I1495">
        <f>IF(Transport!$H$4="Multi-unit Residential",Data!I1496,IF(Transport!$H$4="Education",Data!AQ1496,IF(Transport!$H$4="Mixed-use Building",AB1499,Data!Z1496)))</f>
        <v>0</v>
      </c>
      <c r="J1495">
        <f>IF(Transport!$H$4="Multi-unit Residential",Data!J1496,IF(Transport!$H$4="Education",Data!AR1496,IF(Transport!$H$4="Mixed-use Building",AC1499,Data!AA1496)))</f>
        <v>0</v>
      </c>
      <c r="K1495">
        <f>IF(Transport!$H$4="Multi-unit Residential",Data!K1496,IF(Transport!$H$4="Education",Data!AS1496,IF(Transport!$H$4="Mixed-use Building",AD1499,Data!AB1496)))</f>
        <v>0</v>
      </c>
      <c r="L1495">
        <f>IF(Transport!$H$4="Multi-unit Residential",Data!L1496,IF(Transport!$H$4="Education",Data!AT1496,IF(Transport!$H$4="Mixed-use Building",AE1499,Data!AC1496)))</f>
        <v>0.24</v>
      </c>
      <c r="M1495">
        <f>IF(Transport!$H$4="Multi-unit Residential",Data!M1496,IF(Transport!$H$4="Education",Data!AU1496,IF(Transport!$H$4="Mixed-use Building",AF1499,Data!AD1496)))</f>
        <v>0.02</v>
      </c>
      <c r="N1495">
        <f>IF(Transport!$H$4="Multi-unit Residential",Data!N1496,IF(Transport!$H$4="Education",Data!AV1496,IF(Transport!$H$4="Mixed-use Building",AG1499,Data!AE1496)))</f>
        <v>4.3122894439791803</v>
      </c>
      <c r="O1495">
        <f>IF(Transport!$H$4="Multi-unit Residential",Data!O1496,IF(Transport!$H$4="Education",Data!AW1496,IF(Transport!$H$4="Mixed-use Building",AH1499,Data!AF1496)))</f>
        <v>174.77750140000001</v>
      </c>
      <c r="P1495">
        <f>IF(Transport!$H$4="Multi-unit Residential",Data!P1496,IF(Transport!$H$4="Education",Data!AX1496,IF(Transport!$H$4="Mixed-use Building",AI1499,Data!AG1496)))</f>
        <v>-41.302514809999998</v>
      </c>
    </row>
    <row r="1496" spans="1:16" x14ac:dyDescent="0.55000000000000004">
      <c r="A1496">
        <f>IF(Transport!$H$4="Multi-unit Residential",Data!A1497,IF(Transport!$H$4="Education",Data!AI1497,IF(Transport!$H$4="Mixed-use Building",T1500,Data!R1497)))</f>
        <v>252500</v>
      </c>
      <c r="B1496" t="str">
        <f>IF(Transport!$H$4="Multi-unit Residential",Data!B1497,IF(Transport!$H$4="Education",Data!AJ1497,IF(Transport!$H$4="Mixed-use Building",U1500,Data!S1497)))</f>
        <v>Mount Victoria</v>
      </c>
      <c r="C1496" t="str">
        <f>IF(Transport!$H$4="Multi-unit Residential",Data!C1497,IF(Transport!$H$4="Education",Data!AK1497,IF(Transport!$H$4="Mixed-use Building",V1500,Data!T1497)))</f>
        <v>New Zealand</v>
      </c>
      <c r="D1496">
        <f>IF(Transport!$H$4="Multi-unit Residential",Data!D1497,IF(Transport!$H$4="Education",Data!AL1497,IF(Transport!$H$4="Mixed-use Building",W1500,Data!U1497)))</f>
        <v>0</v>
      </c>
      <c r="E1496">
        <f>IF(Transport!$H$4="Multi-unit Residential",Data!E1497,IF(Transport!$H$4="Education",Data!AM1497,IF(Transport!$H$4="Mixed-use Building",X1500,Data!V1497)))</f>
        <v>0</v>
      </c>
      <c r="F1496">
        <f>IF(Transport!$H$4="Multi-unit Residential",Data!F1497,IF(Transport!$H$4="Education",Data!AN1497,IF(Transport!$H$4="Mixed-use Building",Y1500,Data!W1497)))</f>
        <v>0</v>
      </c>
      <c r="G1496">
        <f>IF(Transport!$H$4="Multi-unit Residential",Data!G1497,IF(Transport!$H$4="Education",Data!AO1497,IF(Transport!$H$4="Mixed-use Building",Z1500,Data!X1497)))</f>
        <v>0</v>
      </c>
      <c r="H1496">
        <f>IF(Transport!$H$4="Multi-unit Residential",Data!H1497,IF(Transport!$H$4="Education",Data!AP1497,IF(Transport!$H$4="Mixed-use Building",AA1500,Data!Y1497)))</f>
        <v>0.78</v>
      </c>
      <c r="I1496">
        <f>IF(Transport!$H$4="Multi-unit Residential",Data!I1497,IF(Transport!$H$4="Education",Data!AQ1497,IF(Transport!$H$4="Mixed-use Building",AB1500,Data!Z1497)))</f>
        <v>0</v>
      </c>
      <c r="J1496">
        <f>IF(Transport!$H$4="Multi-unit Residential",Data!J1497,IF(Transport!$H$4="Education",Data!AR1497,IF(Transport!$H$4="Mixed-use Building",AC1500,Data!AA1497)))</f>
        <v>0</v>
      </c>
      <c r="K1496">
        <f>IF(Transport!$H$4="Multi-unit Residential",Data!K1497,IF(Transport!$H$4="Education",Data!AS1497,IF(Transport!$H$4="Mixed-use Building",AD1500,Data!AB1497)))</f>
        <v>0</v>
      </c>
      <c r="L1496">
        <f>IF(Transport!$H$4="Multi-unit Residential",Data!L1497,IF(Transport!$H$4="Education",Data!AT1497,IF(Transport!$H$4="Mixed-use Building",AE1500,Data!AC1497)))</f>
        <v>0.22</v>
      </c>
      <c r="M1496">
        <f>IF(Transport!$H$4="Multi-unit Residential",Data!M1497,IF(Transport!$H$4="Education",Data!AU1497,IF(Transport!$H$4="Mixed-use Building",AF1500,Data!AD1497)))</f>
        <v>0.02</v>
      </c>
      <c r="N1496">
        <f>IF(Transport!$H$4="Multi-unit Residential",Data!N1497,IF(Transport!$H$4="Education",Data!AV1497,IF(Transport!$H$4="Mixed-use Building",AG1500,Data!AE1497)))</f>
        <v>3.5976646477781098</v>
      </c>
      <c r="O1496">
        <f>IF(Transport!$H$4="Multi-unit Residential",Data!O1497,IF(Transport!$H$4="Education",Data!AW1497,IF(Transport!$H$4="Mixed-use Building",AH1500,Data!AF1497)))</f>
        <v>174.7876383</v>
      </c>
      <c r="P1496">
        <f>IF(Transport!$H$4="Multi-unit Residential",Data!P1497,IF(Transport!$H$4="Education",Data!AX1497,IF(Transport!$H$4="Mixed-use Building",AI1500,Data!AG1497)))</f>
        <v>-41.298828780000001</v>
      </c>
    </row>
    <row r="1497" spans="1:16" x14ac:dyDescent="0.55000000000000004">
      <c r="A1497">
        <f>IF(Transport!$H$4="Multi-unit Residential",Data!A1498,IF(Transport!$H$4="Education",Data!AI1498,IF(Transport!$H$4="Mixed-use Building",T1501,Data!R1498)))</f>
        <v>252600</v>
      </c>
      <c r="B1497" t="str">
        <f>IF(Transport!$H$4="Multi-unit Residential",Data!B1498,IF(Transport!$H$4="Education",Data!AJ1498,IF(Transport!$H$4="Mixed-use Building",U1501,Data!S1498)))</f>
        <v xml:space="preserve">Roseneath </v>
      </c>
      <c r="C1497" t="str">
        <f>IF(Transport!$H$4="Multi-unit Residential",Data!C1498,IF(Transport!$H$4="Education",Data!AK1498,IF(Transport!$H$4="Mixed-use Building",V1501,Data!T1498)))</f>
        <v>New Zealand</v>
      </c>
      <c r="D1497">
        <f>IF(Transport!$H$4="Multi-unit Residential",Data!D1498,IF(Transport!$H$4="Education",Data!AL1498,IF(Transport!$H$4="Mixed-use Building",W1501,Data!U1498)))</f>
        <v>0</v>
      </c>
      <c r="E1497">
        <f>IF(Transport!$H$4="Multi-unit Residential",Data!E1498,IF(Transport!$H$4="Education",Data!AM1498,IF(Transport!$H$4="Mixed-use Building",X1501,Data!V1498)))</f>
        <v>0</v>
      </c>
      <c r="F1497">
        <f>IF(Transport!$H$4="Multi-unit Residential",Data!F1498,IF(Transport!$H$4="Education",Data!AN1498,IF(Transport!$H$4="Mixed-use Building",Y1501,Data!W1498)))</f>
        <v>0</v>
      </c>
      <c r="G1497">
        <f>IF(Transport!$H$4="Multi-unit Residential",Data!G1498,IF(Transport!$H$4="Education",Data!AO1498,IF(Transport!$H$4="Mixed-use Building",Z1501,Data!X1498)))</f>
        <v>0</v>
      </c>
      <c r="H1497">
        <f>IF(Transport!$H$4="Multi-unit Residential",Data!H1498,IF(Transport!$H$4="Education",Data!AP1498,IF(Transport!$H$4="Mixed-use Building",AA1501,Data!Y1498)))</f>
        <v>0</v>
      </c>
      <c r="I1497">
        <f>IF(Transport!$H$4="Multi-unit Residential",Data!I1498,IF(Transport!$H$4="Education",Data!AQ1498,IF(Transport!$H$4="Mixed-use Building",AB1501,Data!Z1498)))</f>
        <v>0</v>
      </c>
      <c r="J1497">
        <f>IF(Transport!$H$4="Multi-unit Residential",Data!J1498,IF(Transport!$H$4="Education",Data!AR1498,IF(Transport!$H$4="Mixed-use Building",AC1501,Data!AA1498)))</f>
        <v>0</v>
      </c>
      <c r="K1497">
        <f>IF(Transport!$H$4="Multi-unit Residential",Data!K1498,IF(Transport!$H$4="Education",Data!AS1498,IF(Transport!$H$4="Mixed-use Building",AD1501,Data!AB1498)))</f>
        <v>0</v>
      </c>
      <c r="L1497">
        <f>IF(Transport!$H$4="Multi-unit Residential",Data!L1498,IF(Transport!$H$4="Education",Data!AT1498,IF(Transport!$H$4="Mixed-use Building",AE1501,Data!AC1498)))</f>
        <v>1</v>
      </c>
      <c r="M1497">
        <f>IF(Transport!$H$4="Multi-unit Residential",Data!M1498,IF(Transport!$H$4="Education",Data!AU1498,IF(Transport!$H$4="Mixed-use Building",AF1501,Data!AD1498)))</f>
        <v>0.02</v>
      </c>
      <c r="N1497" t="str">
        <f>IF(Transport!$H$4="Multi-unit Residential",Data!N1498,IF(Transport!$H$4="Education",Data!AV1498,IF(Transport!$H$4="Mixed-use Building",AG1501,Data!AE1498)))</f>
        <v>?</v>
      </c>
      <c r="O1497">
        <f>IF(Transport!$H$4="Multi-unit Residential",Data!O1498,IF(Transport!$H$4="Education",Data!AW1498,IF(Transport!$H$4="Mixed-use Building",AH1501,Data!AF1498)))</f>
        <v>174.8007988</v>
      </c>
      <c r="P1497">
        <f>IF(Transport!$H$4="Multi-unit Residential",Data!P1498,IF(Transport!$H$4="Education",Data!AX1498,IF(Transport!$H$4="Mixed-use Building",AI1501,Data!AG1498)))</f>
        <v>-41.292291259999999</v>
      </c>
    </row>
    <row r="1498" spans="1:16" x14ac:dyDescent="0.55000000000000004">
      <c r="A1498">
        <f>IF(Transport!$H$4="Multi-unit Residential",Data!A1499,IF(Transport!$H$4="Education",Data!AI1499,IF(Transport!$H$4="Mixed-use Building",T1502,Data!R1499)))</f>
        <v>252700</v>
      </c>
      <c r="B1498" t="str">
        <f>IF(Transport!$H$4="Multi-unit Residential",Data!B1499,IF(Transport!$H$4="Education",Data!AJ1499,IF(Transport!$H$4="Mixed-use Building",U1502,Data!S1499)))</f>
        <v>Owhiro Bay</v>
      </c>
      <c r="C1498" t="str">
        <f>IF(Transport!$H$4="Multi-unit Residential",Data!C1499,IF(Transport!$H$4="Education",Data!AK1499,IF(Transport!$H$4="Mixed-use Building",V1502,Data!T1499)))</f>
        <v>New Zealand</v>
      </c>
      <c r="D1498">
        <f>IF(Transport!$H$4="Multi-unit Residential",Data!D1499,IF(Transport!$H$4="Education",Data!AL1499,IF(Transport!$H$4="Mixed-use Building",W1502,Data!U1499)))</f>
        <v>0</v>
      </c>
      <c r="E1498">
        <f>IF(Transport!$H$4="Multi-unit Residential",Data!E1499,IF(Transport!$H$4="Education",Data!AM1499,IF(Transport!$H$4="Mixed-use Building",X1502,Data!V1499)))</f>
        <v>0</v>
      </c>
      <c r="F1498">
        <f>IF(Transport!$H$4="Multi-unit Residential",Data!F1499,IF(Transport!$H$4="Education",Data!AN1499,IF(Transport!$H$4="Mixed-use Building",Y1502,Data!W1499)))</f>
        <v>0</v>
      </c>
      <c r="G1498">
        <f>IF(Transport!$H$4="Multi-unit Residential",Data!G1499,IF(Transport!$H$4="Education",Data!AO1499,IF(Transport!$H$4="Mixed-use Building",Z1502,Data!X1499)))</f>
        <v>0</v>
      </c>
      <c r="H1498">
        <f>IF(Transport!$H$4="Multi-unit Residential",Data!H1499,IF(Transport!$H$4="Education",Data!AP1499,IF(Transport!$H$4="Mixed-use Building",AA1502,Data!Y1499)))</f>
        <v>0.84</v>
      </c>
      <c r="I1498">
        <f>IF(Transport!$H$4="Multi-unit Residential",Data!I1499,IF(Transport!$H$4="Education",Data!AQ1499,IF(Transport!$H$4="Mixed-use Building",AB1502,Data!Z1499)))</f>
        <v>0</v>
      </c>
      <c r="J1498">
        <f>IF(Transport!$H$4="Multi-unit Residential",Data!J1499,IF(Transport!$H$4="Education",Data!AR1499,IF(Transport!$H$4="Mixed-use Building",AC1502,Data!AA1499)))</f>
        <v>0</v>
      </c>
      <c r="K1498">
        <f>IF(Transport!$H$4="Multi-unit Residential",Data!K1499,IF(Transport!$H$4="Education",Data!AS1499,IF(Transport!$H$4="Mixed-use Building",AD1502,Data!AB1499)))</f>
        <v>0</v>
      </c>
      <c r="L1498">
        <f>IF(Transport!$H$4="Multi-unit Residential",Data!L1499,IF(Transport!$H$4="Education",Data!AT1499,IF(Transport!$H$4="Mixed-use Building",AE1502,Data!AC1499)))</f>
        <v>0.16</v>
      </c>
      <c r="M1498">
        <f>IF(Transport!$H$4="Multi-unit Residential",Data!M1499,IF(Transport!$H$4="Education",Data!AU1499,IF(Transport!$H$4="Mixed-use Building",AF1502,Data!AD1499)))</f>
        <v>0.02</v>
      </c>
      <c r="N1498">
        <f>IF(Transport!$H$4="Multi-unit Residential",Data!N1499,IF(Transport!$H$4="Education",Data!AV1499,IF(Transport!$H$4="Mixed-use Building",AG1502,Data!AE1499)))</f>
        <v>0.62565700089648602</v>
      </c>
      <c r="O1498">
        <f>IF(Transport!$H$4="Multi-unit Residential",Data!O1499,IF(Transport!$H$4="Education",Data!AW1499,IF(Transport!$H$4="Mixed-use Building",AH1502,Data!AF1499)))</f>
        <v>174.75396909999901</v>
      </c>
      <c r="P1498">
        <f>IF(Transport!$H$4="Multi-unit Residential",Data!P1499,IF(Transport!$H$4="Education",Data!AX1499,IF(Transport!$H$4="Mixed-use Building",AI1502,Data!AG1499)))</f>
        <v>-41.332740989999998</v>
      </c>
    </row>
    <row r="1499" spans="1:16" x14ac:dyDescent="0.55000000000000004">
      <c r="A1499">
        <f>IF(Transport!$H$4="Multi-unit Residential",Data!A1500,IF(Transport!$H$4="Education",Data!AI1500,IF(Transport!$H$4="Mixed-use Building",T1503,Data!R1500)))</f>
        <v>252800</v>
      </c>
      <c r="B1499" t="str">
        <f>IF(Transport!$H$4="Multi-unit Residential",Data!B1500,IF(Transport!$H$4="Education",Data!AJ1500,IF(Transport!$H$4="Mixed-use Building",U1503,Data!S1500)))</f>
        <v>Kingston-Mornington-Vogeltown</v>
      </c>
      <c r="C1499" t="str">
        <f>IF(Transport!$H$4="Multi-unit Residential",Data!C1500,IF(Transport!$H$4="Education",Data!AK1500,IF(Transport!$H$4="Mixed-use Building",V1503,Data!T1500)))</f>
        <v>New Zealand</v>
      </c>
      <c r="D1499">
        <f>IF(Transport!$H$4="Multi-unit Residential",Data!D1500,IF(Transport!$H$4="Education",Data!AL1500,IF(Transport!$H$4="Mixed-use Building",W1503,Data!U1500)))</f>
        <v>0</v>
      </c>
      <c r="E1499">
        <f>IF(Transport!$H$4="Multi-unit Residential",Data!E1500,IF(Transport!$H$4="Education",Data!AM1500,IF(Transport!$H$4="Mixed-use Building",X1503,Data!V1500)))</f>
        <v>0</v>
      </c>
      <c r="F1499">
        <f>IF(Transport!$H$4="Multi-unit Residential",Data!F1500,IF(Transport!$H$4="Education",Data!AN1500,IF(Transport!$H$4="Mixed-use Building",Y1503,Data!W1500)))</f>
        <v>0</v>
      </c>
      <c r="G1499">
        <f>IF(Transport!$H$4="Multi-unit Residential",Data!G1500,IF(Transport!$H$4="Education",Data!AO1500,IF(Transport!$H$4="Mixed-use Building",Z1503,Data!X1500)))</f>
        <v>0</v>
      </c>
      <c r="H1499">
        <f>IF(Transport!$H$4="Multi-unit Residential",Data!H1500,IF(Transport!$H$4="Education",Data!AP1500,IF(Transport!$H$4="Mixed-use Building",AA1503,Data!Y1500)))</f>
        <v>1</v>
      </c>
      <c r="I1499">
        <f>IF(Transport!$H$4="Multi-unit Residential",Data!I1500,IF(Transport!$H$4="Education",Data!AQ1500,IF(Transport!$H$4="Mixed-use Building",AB1503,Data!Z1500)))</f>
        <v>0</v>
      </c>
      <c r="J1499">
        <f>IF(Transport!$H$4="Multi-unit Residential",Data!J1500,IF(Transport!$H$4="Education",Data!AR1500,IF(Transport!$H$4="Mixed-use Building",AC1503,Data!AA1500)))</f>
        <v>0</v>
      </c>
      <c r="K1499">
        <f>IF(Transport!$H$4="Multi-unit Residential",Data!K1500,IF(Transport!$H$4="Education",Data!AS1500,IF(Transport!$H$4="Mixed-use Building",AD1503,Data!AB1500)))</f>
        <v>0</v>
      </c>
      <c r="L1499">
        <f>IF(Transport!$H$4="Multi-unit Residential",Data!L1500,IF(Transport!$H$4="Education",Data!AT1500,IF(Transport!$H$4="Mixed-use Building",AE1503,Data!AC1500)))</f>
        <v>0</v>
      </c>
      <c r="M1499">
        <f>IF(Transport!$H$4="Multi-unit Residential",Data!M1500,IF(Transport!$H$4="Education",Data!AU1500,IF(Transport!$H$4="Mixed-use Building",AF1503,Data!AD1500)))</f>
        <v>0.02</v>
      </c>
      <c r="N1499" t="str">
        <f>IF(Transport!$H$4="Multi-unit Residential",Data!N1500,IF(Transport!$H$4="Education",Data!AV1500,IF(Transport!$H$4="Mixed-use Building",AG1503,Data!AE1500)))</f>
        <v>?</v>
      </c>
      <c r="O1499">
        <f>IF(Transport!$H$4="Multi-unit Residential",Data!O1500,IF(Transport!$H$4="Education",Data!AW1500,IF(Transport!$H$4="Mixed-use Building",AH1503,Data!AF1500)))</f>
        <v>174.76580190000001</v>
      </c>
      <c r="P1499">
        <f>IF(Transport!$H$4="Multi-unit Residential",Data!P1500,IF(Transport!$H$4="Education",Data!AX1500,IF(Transport!$H$4="Mixed-use Building",AI1503,Data!AG1500)))</f>
        <v>-41.31951669</v>
      </c>
    </row>
    <row r="1500" spans="1:16" x14ac:dyDescent="0.55000000000000004">
      <c r="A1500">
        <f>IF(Transport!$H$4="Multi-unit Residential",Data!A1501,IF(Transport!$H$4="Education",Data!AI1501,IF(Transport!$H$4="Mixed-use Building",T1504,Data!R1501)))</f>
        <v>252900</v>
      </c>
      <c r="B1500" t="str">
        <f>IF(Transport!$H$4="Multi-unit Residential",Data!B1501,IF(Transport!$H$4="Education",Data!AJ1501,IF(Transport!$H$4="Mixed-use Building",U1504,Data!S1501)))</f>
        <v>Newtown North</v>
      </c>
      <c r="C1500" t="str">
        <f>IF(Transport!$H$4="Multi-unit Residential",Data!C1501,IF(Transport!$H$4="Education",Data!AK1501,IF(Transport!$H$4="Mixed-use Building",V1504,Data!T1501)))</f>
        <v>New Zealand</v>
      </c>
      <c r="D1500">
        <f>IF(Transport!$H$4="Multi-unit Residential",Data!D1501,IF(Transport!$H$4="Education",Data!AL1501,IF(Transport!$H$4="Mixed-use Building",W1504,Data!U1501)))</f>
        <v>0</v>
      </c>
      <c r="E1500">
        <f>IF(Transport!$H$4="Multi-unit Residential",Data!E1501,IF(Transport!$H$4="Education",Data!AM1501,IF(Transport!$H$4="Mixed-use Building",X1504,Data!V1501)))</f>
        <v>0.05</v>
      </c>
      <c r="F1500">
        <f>IF(Transport!$H$4="Multi-unit Residential",Data!F1501,IF(Transport!$H$4="Education",Data!AN1501,IF(Transport!$H$4="Mixed-use Building",Y1504,Data!W1501)))</f>
        <v>0</v>
      </c>
      <c r="G1500">
        <f>IF(Transport!$H$4="Multi-unit Residential",Data!G1501,IF(Transport!$H$4="Education",Data!AO1501,IF(Transport!$H$4="Mixed-use Building",Z1504,Data!X1501)))</f>
        <v>0</v>
      </c>
      <c r="H1500">
        <f>IF(Transport!$H$4="Multi-unit Residential",Data!H1501,IF(Transport!$H$4="Education",Data!AP1501,IF(Transport!$H$4="Mixed-use Building",AA1504,Data!Y1501)))</f>
        <v>0.68</v>
      </c>
      <c r="I1500">
        <f>IF(Transport!$H$4="Multi-unit Residential",Data!I1501,IF(Transport!$H$4="Education",Data!AQ1501,IF(Transport!$H$4="Mixed-use Building",AB1504,Data!Z1501)))</f>
        <v>0</v>
      </c>
      <c r="J1500">
        <f>IF(Transport!$H$4="Multi-unit Residential",Data!J1501,IF(Transport!$H$4="Education",Data!AR1501,IF(Transport!$H$4="Mixed-use Building",AC1504,Data!AA1501)))</f>
        <v>0</v>
      </c>
      <c r="K1500">
        <f>IF(Transport!$H$4="Multi-unit Residential",Data!K1501,IF(Transport!$H$4="Education",Data!AS1501,IF(Transport!$H$4="Mixed-use Building",AD1504,Data!AB1501)))</f>
        <v>0.01</v>
      </c>
      <c r="L1500">
        <f>IF(Transport!$H$4="Multi-unit Residential",Data!L1501,IF(Transport!$H$4="Education",Data!AT1501,IF(Transport!$H$4="Mixed-use Building",AE1504,Data!AC1501)))</f>
        <v>0.26</v>
      </c>
      <c r="M1500">
        <f>IF(Transport!$H$4="Multi-unit Residential",Data!M1501,IF(Transport!$H$4="Education",Data!AU1501,IF(Transport!$H$4="Mixed-use Building",AF1504,Data!AD1501)))</f>
        <v>0.02</v>
      </c>
      <c r="N1500">
        <f>IF(Transport!$H$4="Multi-unit Residential",Data!N1501,IF(Transport!$H$4="Education",Data!AV1501,IF(Transport!$H$4="Mixed-use Building",AG1504,Data!AE1501)))</f>
        <v>5.2417656717262702</v>
      </c>
      <c r="O1500">
        <f>IF(Transport!$H$4="Multi-unit Residential",Data!O1501,IF(Transport!$H$4="Education",Data!AW1501,IF(Transport!$H$4="Mixed-use Building",AH1504,Data!AF1501)))</f>
        <v>174.78319440000001</v>
      </c>
      <c r="P1500">
        <f>IF(Transport!$H$4="Multi-unit Residential",Data!P1501,IF(Transport!$H$4="Education",Data!AX1501,IF(Transport!$H$4="Mixed-use Building",AI1504,Data!AG1501)))</f>
        <v>-41.309000810000001</v>
      </c>
    </row>
    <row r="1501" spans="1:16" x14ac:dyDescent="0.55000000000000004">
      <c r="A1501">
        <f>IF(Transport!$H$4="Multi-unit Residential",Data!A1502,IF(Transport!$H$4="Education",Data!AI1502,IF(Transport!$H$4="Mixed-use Building",T1505,Data!R1502)))</f>
        <v>253000</v>
      </c>
      <c r="B1501" t="str">
        <f>IF(Transport!$H$4="Multi-unit Residential",Data!B1502,IF(Transport!$H$4="Education",Data!AJ1502,IF(Transport!$H$4="Mixed-use Building",U1505,Data!S1502)))</f>
        <v>Newtown West</v>
      </c>
      <c r="C1501" t="str">
        <f>IF(Transport!$H$4="Multi-unit Residential",Data!C1502,IF(Transport!$H$4="Education",Data!AK1502,IF(Transport!$H$4="Mixed-use Building",V1505,Data!T1502)))</f>
        <v>New Zealand</v>
      </c>
      <c r="D1501">
        <f>IF(Transport!$H$4="Multi-unit Residential",Data!D1502,IF(Transport!$H$4="Education",Data!AL1502,IF(Transport!$H$4="Mixed-use Building",W1505,Data!U1502)))</f>
        <v>0</v>
      </c>
      <c r="E1501">
        <f>IF(Transport!$H$4="Multi-unit Residential",Data!E1502,IF(Transport!$H$4="Education",Data!AM1502,IF(Transport!$H$4="Mixed-use Building",X1505,Data!V1502)))</f>
        <v>0.02</v>
      </c>
      <c r="F1501">
        <f>IF(Transport!$H$4="Multi-unit Residential",Data!F1502,IF(Transport!$H$4="Education",Data!AN1502,IF(Transport!$H$4="Mixed-use Building",Y1505,Data!W1502)))</f>
        <v>0</v>
      </c>
      <c r="G1501">
        <f>IF(Transport!$H$4="Multi-unit Residential",Data!G1502,IF(Transport!$H$4="Education",Data!AO1502,IF(Transport!$H$4="Mixed-use Building",Z1505,Data!X1502)))</f>
        <v>0</v>
      </c>
      <c r="H1501">
        <f>IF(Transport!$H$4="Multi-unit Residential",Data!H1502,IF(Transport!$H$4="Education",Data!AP1502,IF(Transport!$H$4="Mixed-use Building",AA1505,Data!Y1502)))</f>
        <v>0.7</v>
      </c>
      <c r="I1501">
        <f>IF(Transport!$H$4="Multi-unit Residential",Data!I1502,IF(Transport!$H$4="Education",Data!AQ1502,IF(Transport!$H$4="Mixed-use Building",AB1505,Data!Z1502)))</f>
        <v>0</v>
      </c>
      <c r="J1501">
        <f>IF(Transport!$H$4="Multi-unit Residential",Data!J1502,IF(Transport!$H$4="Education",Data!AR1502,IF(Transport!$H$4="Mixed-use Building",AC1505,Data!AA1502)))</f>
        <v>0</v>
      </c>
      <c r="K1501">
        <f>IF(Transport!$H$4="Multi-unit Residential",Data!K1502,IF(Transport!$H$4="Education",Data!AS1502,IF(Transport!$H$4="Mixed-use Building",AD1505,Data!AB1502)))</f>
        <v>0</v>
      </c>
      <c r="L1501">
        <f>IF(Transport!$H$4="Multi-unit Residential",Data!L1502,IF(Transport!$H$4="Education",Data!AT1502,IF(Transport!$H$4="Mixed-use Building",AE1505,Data!AC1502)))</f>
        <v>0.28000000000000003</v>
      </c>
      <c r="M1501">
        <f>IF(Transport!$H$4="Multi-unit Residential",Data!M1502,IF(Transport!$H$4="Education",Data!AU1502,IF(Transport!$H$4="Mixed-use Building",AF1505,Data!AD1502)))</f>
        <v>0.02</v>
      </c>
      <c r="N1501">
        <f>IF(Transport!$H$4="Multi-unit Residential",Data!N1502,IF(Transport!$H$4="Education",Data!AV1502,IF(Transport!$H$4="Mixed-use Building",AG1505,Data!AE1502)))</f>
        <v>3.60068891475844</v>
      </c>
      <c r="O1501">
        <f>IF(Transport!$H$4="Multi-unit Residential",Data!O1502,IF(Transport!$H$4="Education",Data!AW1502,IF(Transport!$H$4="Mixed-use Building",AH1505,Data!AF1502)))</f>
        <v>174.77608240000001</v>
      </c>
      <c r="P1501">
        <f>IF(Transport!$H$4="Multi-unit Residential",Data!P1502,IF(Transport!$H$4="Education",Data!AX1502,IF(Transport!$H$4="Mixed-use Building",AI1505,Data!AG1502)))</f>
        <v>-41.312893150000001</v>
      </c>
    </row>
    <row r="1502" spans="1:16" x14ac:dyDescent="0.55000000000000004">
      <c r="A1502">
        <f>IF(Transport!$H$4="Multi-unit Residential",Data!A1503,IF(Transport!$H$4="Education",Data!AI1503,IF(Transport!$H$4="Mixed-use Building",T1506,Data!R1503)))</f>
        <v>253100</v>
      </c>
      <c r="B1502" t="str">
        <f>IF(Transport!$H$4="Multi-unit Residential",Data!B1503,IF(Transport!$H$4="Education",Data!AJ1503,IF(Transport!$H$4="Mixed-use Building",U1506,Data!S1503)))</f>
        <v>Hataitai North</v>
      </c>
      <c r="C1502" t="str">
        <f>IF(Transport!$H$4="Multi-unit Residential",Data!C1503,IF(Transport!$H$4="Education",Data!AK1503,IF(Transport!$H$4="Mixed-use Building",V1506,Data!T1503)))</f>
        <v>New Zealand</v>
      </c>
      <c r="D1502">
        <f>IF(Transport!$H$4="Multi-unit Residential",Data!D1503,IF(Transport!$H$4="Education",Data!AL1503,IF(Transport!$H$4="Mixed-use Building",W1506,Data!U1503)))</f>
        <v>0</v>
      </c>
      <c r="E1502">
        <f>IF(Transport!$H$4="Multi-unit Residential",Data!E1503,IF(Transport!$H$4="Education",Data!AM1503,IF(Transport!$H$4="Mixed-use Building",X1506,Data!V1503)))</f>
        <v>0</v>
      </c>
      <c r="F1502">
        <f>IF(Transport!$H$4="Multi-unit Residential",Data!F1503,IF(Transport!$H$4="Education",Data!AN1503,IF(Transport!$H$4="Mixed-use Building",Y1506,Data!W1503)))</f>
        <v>0</v>
      </c>
      <c r="G1502">
        <f>IF(Transport!$H$4="Multi-unit Residential",Data!G1503,IF(Transport!$H$4="Education",Data!AO1503,IF(Transport!$H$4="Mixed-use Building",Z1506,Data!X1503)))</f>
        <v>0</v>
      </c>
      <c r="H1502">
        <f>IF(Transport!$H$4="Multi-unit Residential",Data!H1503,IF(Transport!$H$4="Education",Data!AP1503,IF(Transport!$H$4="Mixed-use Building",AA1506,Data!Y1503)))</f>
        <v>0.41</v>
      </c>
      <c r="I1502">
        <f>IF(Transport!$H$4="Multi-unit Residential",Data!I1503,IF(Transport!$H$4="Education",Data!AQ1503,IF(Transport!$H$4="Mixed-use Building",AB1506,Data!Z1503)))</f>
        <v>0</v>
      </c>
      <c r="J1502">
        <f>IF(Transport!$H$4="Multi-unit Residential",Data!J1503,IF(Transport!$H$4="Education",Data!AR1503,IF(Transport!$H$4="Mixed-use Building",AC1506,Data!AA1503)))</f>
        <v>0</v>
      </c>
      <c r="K1502">
        <f>IF(Transport!$H$4="Multi-unit Residential",Data!K1503,IF(Transport!$H$4="Education",Data!AS1503,IF(Transport!$H$4="Mixed-use Building",AD1506,Data!AB1503)))</f>
        <v>0</v>
      </c>
      <c r="L1502">
        <f>IF(Transport!$H$4="Multi-unit Residential",Data!L1503,IF(Transport!$H$4="Education",Data!AT1503,IF(Transport!$H$4="Mixed-use Building",AE1506,Data!AC1503)))</f>
        <v>0.59</v>
      </c>
      <c r="M1502">
        <f>IF(Transport!$H$4="Multi-unit Residential",Data!M1503,IF(Transport!$H$4="Education",Data!AU1503,IF(Transport!$H$4="Mixed-use Building",AF1506,Data!AD1503)))</f>
        <v>0.02</v>
      </c>
      <c r="N1502">
        <f>IF(Transport!$H$4="Multi-unit Residential",Data!N1503,IF(Transport!$H$4="Education",Data!AV1503,IF(Transport!$H$4="Mixed-use Building",AG1506,Data!AE1503)))</f>
        <v>0.490830345874746</v>
      </c>
      <c r="O1502">
        <f>IF(Transport!$H$4="Multi-unit Residential",Data!O1503,IF(Transport!$H$4="Education",Data!AW1503,IF(Transport!$H$4="Mixed-use Building",AH1506,Data!AF1503)))</f>
        <v>174.7962981</v>
      </c>
      <c r="P1502">
        <f>IF(Transport!$H$4="Multi-unit Residential",Data!P1503,IF(Transport!$H$4="Education",Data!AX1503,IF(Transport!$H$4="Mixed-use Building",AI1506,Data!AG1503)))</f>
        <v>-41.301625289999997</v>
      </c>
    </row>
    <row r="1503" spans="1:16" x14ac:dyDescent="0.55000000000000004">
      <c r="A1503">
        <f>IF(Transport!$H$4="Multi-unit Residential",Data!A1504,IF(Transport!$H$4="Education",Data!AI1504,IF(Transport!$H$4="Mixed-use Building",T1507,Data!R1504)))</f>
        <v>253200</v>
      </c>
      <c r="B1503" t="str">
        <f>IF(Transport!$H$4="Multi-unit Residential",Data!B1504,IF(Transport!$H$4="Education",Data!AJ1504,IF(Transport!$H$4="Mixed-use Building",U1507,Data!S1504)))</f>
        <v>Evans Bay</v>
      </c>
      <c r="C1503" t="str">
        <f>IF(Transport!$H$4="Multi-unit Residential",Data!C1504,IF(Transport!$H$4="Education",Data!AK1504,IF(Transport!$H$4="Mixed-use Building",V1507,Data!T1504)))</f>
        <v>New Zealand</v>
      </c>
      <c r="D1503">
        <f>IF(Transport!$H$4="Multi-unit Residential",Data!D1504,IF(Transport!$H$4="Education",Data!AL1504,IF(Transport!$H$4="Mixed-use Building",W1507,Data!U1504)))</f>
        <v>0</v>
      </c>
      <c r="E1503">
        <f>IF(Transport!$H$4="Multi-unit Residential",Data!E1504,IF(Transport!$H$4="Education",Data!AM1504,IF(Transport!$H$4="Mixed-use Building",X1507,Data!V1504)))</f>
        <v>0</v>
      </c>
      <c r="F1503">
        <f>IF(Transport!$H$4="Multi-unit Residential",Data!F1504,IF(Transport!$H$4="Education",Data!AN1504,IF(Transport!$H$4="Mixed-use Building",Y1507,Data!W1504)))</f>
        <v>0</v>
      </c>
      <c r="G1503">
        <f>IF(Transport!$H$4="Multi-unit Residential",Data!G1504,IF(Transport!$H$4="Education",Data!AO1504,IF(Transport!$H$4="Mixed-use Building",Z1507,Data!X1504)))</f>
        <v>0</v>
      </c>
      <c r="H1503">
        <f>IF(Transport!$H$4="Multi-unit Residential",Data!H1504,IF(Transport!$H$4="Education",Data!AP1504,IF(Transport!$H$4="Mixed-use Building",AA1507,Data!Y1504)))</f>
        <v>0.83</v>
      </c>
      <c r="I1503">
        <f>IF(Transport!$H$4="Multi-unit Residential",Data!I1504,IF(Transport!$H$4="Education",Data!AQ1504,IF(Transport!$H$4="Mixed-use Building",AB1507,Data!Z1504)))</f>
        <v>0</v>
      </c>
      <c r="J1503">
        <f>IF(Transport!$H$4="Multi-unit Residential",Data!J1504,IF(Transport!$H$4="Education",Data!AR1504,IF(Transport!$H$4="Mixed-use Building",AC1507,Data!AA1504)))</f>
        <v>0</v>
      </c>
      <c r="K1503">
        <f>IF(Transport!$H$4="Multi-unit Residential",Data!K1504,IF(Transport!$H$4="Education",Data!AS1504,IF(Transport!$H$4="Mixed-use Building",AD1507,Data!AB1504)))</f>
        <v>0</v>
      </c>
      <c r="L1503">
        <f>IF(Transport!$H$4="Multi-unit Residential",Data!L1504,IF(Transport!$H$4="Education",Data!AT1504,IF(Transport!$H$4="Mixed-use Building",AE1507,Data!AC1504)))</f>
        <v>0.17</v>
      </c>
      <c r="M1503">
        <f>IF(Transport!$H$4="Multi-unit Residential",Data!M1504,IF(Transport!$H$4="Education",Data!AU1504,IF(Transport!$H$4="Mixed-use Building",AF1507,Data!AD1504)))</f>
        <v>0.02</v>
      </c>
      <c r="N1503">
        <f>IF(Transport!$H$4="Multi-unit Residential",Data!N1504,IF(Transport!$H$4="Education",Data!AV1504,IF(Transport!$H$4="Mixed-use Building",AG1507,Data!AE1504)))</f>
        <v>2.78372596615031</v>
      </c>
      <c r="O1503">
        <f>IF(Transport!$H$4="Multi-unit Residential",Data!O1504,IF(Transport!$H$4="Education",Data!AW1504,IF(Transport!$H$4="Mixed-use Building",AH1507,Data!AF1504)))</f>
        <v>174.8004483</v>
      </c>
      <c r="P1503">
        <f>IF(Transport!$H$4="Multi-unit Residential",Data!P1504,IF(Transport!$H$4="Education",Data!AX1504,IF(Transport!$H$4="Mixed-use Building",AI1507,Data!AG1504)))</f>
        <v>-41.305872379999997</v>
      </c>
    </row>
    <row r="1504" spans="1:16" x14ac:dyDescent="0.55000000000000004">
      <c r="A1504">
        <f>IF(Transport!$H$4="Multi-unit Residential",Data!A1505,IF(Transport!$H$4="Education",Data!AI1505,IF(Transport!$H$4="Mixed-use Building",T1508,Data!R1505)))</f>
        <v>253300</v>
      </c>
      <c r="B1504" t="str">
        <f>IF(Transport!$H$4="Multi-unit Residential",Data!B1505,IF(Transport!$H$4="Education",Data!AJ1505,IF(Transport!$H$4="Mixed-use Building",U1508,Data!S1505)))</f>
        <v>Berhampore</v>
      </c>
      <c r="C1504" t="str">
        <f>IF(Transport!$H$4="Multi-unit Residential",Data!C1505,IF(Transport!$H$4="Education",Data!AK1505,IF(Transport!$H$4="Mixed-use Building",V1508,Data!T1505)))</f>
        <v>New Zealand</v>
      </c>
      <c r="D1504">
        <f>IF(Transport!$H$4="Multi-unit Residential",Data!D1505,IF(Transport!$H$4="Education",Data!AL1505,IF(Transport!$H$4="Mixed-use Building",W1508,Data!U1505)))</f>
        <v>0</v>
      </c>
      <c r="E1504">
        <f>IF(Transport!$H$4="Multi-unit Residential",Data!E1505,IF(Transport!$H$4="Education",Data!AM1505,IF(Transport!$H$4="Mixed-use Building",X1508,Data!V1505)))</f>
        <v>0</v>
      </c>
      <c r="F1504">
        <f>IF(Transport!$H$4="Multi-unit Residential",Data!F1505,IF(Transport!$H$4="Education",Data!AN1505,IF(Transport!$H$4="Mixed-use Building",Y1508,Data!W1505)))</f>
        <v>0</v>
      </c>
      <c r="G1504">
        <f>IF(Transport!$H$4="Multi-unit Residential",Data!G1505,IF(Transport!$H$4="Education",Data!AO1505,IF(Transport!$H$4="Mixed-use Building",Z1508,Data!X1505)))</f>
        <v>0</v>
      </c>
      <c r="H1504">
        <f>IF(Transport!$H$4="Multi-unit Residential",Data!H1505,IF(Transport!$H$4="Education",Data!AP1505,IF(Transport!$H$4="Mixed-use Building",AA1508,Data!Y1505)))</f>
        <v>0.65</v>
      </c>
      <c r="I1504">
        <f>IF(Transport!$H$4="Multi-unit Residential",Data!I1505,IF(Transport!$H$4="Education",Data!AQ1505,IF(Transport!$H$4="Mixed-use Building",AB1508,Data!Z1505)))</f>
        <v>0</v>
      </c>
      <c r="J1504">
        <f>IF(Transport!$H$4="Multi-unit Residential",Data!J1505,IF(Transport!$H$4="Education",Data!AR1505,IF(Transport!$H$4="Mixed-use Building",AC1508,Data!AA1505)))</f>
        <v>0</v>
      </c>
      <c r="K1504">
        <f>IF(Transport!$H$4="Multi-unit Residential",Data!K1505,IF(Transport!$H$4="Education",Data!AS1505,IF(Transport!$H$4="Mixed-use Building",AD1508,Data!AB1505)))</f>
        <v>0</v>
      </c>
      <c r="L1504">
        <f>IF(Transport!$H$4="Multi-unit Residential",Data!L1505,IF(Transport!$H$4="Education",Data!AT1505,IF(Transport!$H$4="Mixed-use Building",AE1508,Data!AC1505)))</f>
        <v>0.35</v>
      </c>
      <c r="M1504">
        <f>IF(Transport!$H$4="Multi-unit Residential",Data!M1505,IF(Transport!$H$4="Education",Data!AU1505,IF(Transport!$H$4="Mixed-use Building",AF1508,Data!AD1505)))</f>
        <v>0.02</v>
      </c>
      <c r="N1504">
        <f>IF(Transport!$H$4="Multi-unit Residential",Data!N1505,IF(Transport!$H$4="Education",Data!AV1505,IF(Transport!$H$4="Mixed-use Building",AG1508,Data!AE1505)))</f>
        <v>0.91953012475860696</v>
      </c>
      <c r="O1504">
        <f>IF(Transport!$H$4="Multi-unit Residential",Data!O1505,IF(Transport!$H$4="Education",Data!AW1505,IF(Transport!$H$4="Mixed-use Building",AH1508,Data!AF1505)))</f>
        <v>174.7737803</v>
      </c>
      <c r="P1504">
        <f>IF(Transport!$H$4="Multi-unit Residential",Data!P1505,IF(Transport!$H$4="Education",Data!AX1505,IF(Transport!$H$4="Mixed-use Building",AI1508,Data!AG1505)))</f>
        <v>-41.323265299999903</v>
      </c>
    </row>
    <row r="1505" spans="1:16" x14ac:dyDescent="0.55000000000000004">
      <c r="A1505">
        <f>IF(Transport!$H$4="Multi-unit Residential",Data!A1506,IF(Transport!$H$4="Education",Data!AI1506,IF(Transport!$H$4="Mixed-use Building",T1509,Data!R1506)))</f>
        <v>253400</v>
      </c>
      <c r="B1505" t="str">
        <f>IF(Transport!$H$4="Multi-unit Residential",Data!B1506,IF(Transport!$H$4="Education",Data!AJ1506,IF(Transport!$H$4="Mixed-use Building",U1509,Data!S1506)))</f>
        <v>Hataitai South</v>
      </c>
      <c r="C1505" t="str">
        <f>IF(Transport!$H$4="Multi-unit Residential",Data!C1506,IF(Transport!$H$4="Education",Data!AK1506,IF(Transport!$H$4="Mixed-use Building",V1509,Data!T1506)))</f>
        <v>New Zealand</v>
      </c>
      <c r="D1505">
        <f>IF(Transport!$H$4="Multi-unit Residential",Data!D1506,IF(Transport!$H$4="Education",Data!AL1506,IF(Transport!$H$4="Mixed-use Building",W1509,Data!U1506)))</f>
        <v>0</v>
      </c>
      <c r="E1505">
        <f>IF(Transport!$H$4="Multi-unit Residential",Data!E1506,IF(Transport!$H$4="Education",Data!AM1506,IF(Transport!$H$4="Mixed-use Building",X1509,Data!V1506)))</f>
        <v>0</v>
      </c>
      <c r="F1505">
        <f>IF(Transport!$H$4="Multi-unit Residential",Data!F1506,IF(Transport!$H$4="Education",Data!AN1506,IF(Transport!$H$4="Mixed-use Building",Y1509,Data!W1506)))</f>
        <v>0</v>
      </c>
      <c r="G1505">
        <f>IF(Transport!$H$4="Multi-unit Residential",Data!G1506,IF(Transport!$H$4="Education",Data!AO1506,IF(Transport!$H$4="Mixed-use Building",Z1509,Data!X1506)))</f>
        <v>0</v>
      </c>
      <c r="H1505">
        <f>IF(Transport!$H$4="Multi-unit Residential",Data!H1506,IF(Transport!$H$4="Education",Data!AP1506,IF(Transport!$H$4="Mixed-use Building",AA1509,Data!Y1506)))</f>
        <v>1</v>
      </c>
      <c r="I1505">
        <f>IF(Transport!$H$4="Multi-unit Residential",Data!I1506,IF(Transport!$H$4="Education",Data!AQ1506,IF(Transport!$H$4="Mixed-use Building",AB1509,Data!Z1506)))</f>
        <v>0</v>
      </c>
      <c r="J1505">
        <f>IF(Transport!$H$4="Multi-unit Residential",Data!J1506,IF(Transport!$H$4="Education",Data!AR1506,IF(Transport!$H$4="Mixed-use Building",AC1509,Data!AA1506)))</f>
        <v>0</v>
      </c>
      <c r="K1505">
        <f>IF(Transport!$H$4="Multi-unit Residential",Data!K1506,IF(Transport!$H$4="Education",Data!AS1506,IF(Transport!$H$4="Mixed-use Building",AD1509,Data!AB1506)))</f>
        <v>0</v>
      </c>
      <c r="L1505">
        <f>IF(Transport!$H$4="Multi-unit Residential",Data!L1506,IF(Transport!$H$4="Education",Data!AT1506,IF(Transport!$H$4="Mixed-use Building",AE1509,Data!AC1506)))</f>
        <v>0</v>
      </c>
      <c r="M1505">
        <f>IF(Transport!$H$4="Multi-unit Residential",Data!M1506,IF(Transport!$H$4="Education",Data!AU1506,IF(Transport!$H$4="Mixed-use Building",AF1509,Data!AD1506)))</f>
        <v>0.02</v>
      </c>
      <c r="N1505">
        <f>IF(Transport!$H$4="Multi-unit Residential",Data!N1506,IF(Transport!$H$4="Education",Data!AV1506,IF(Transport!$H$4="Mixed-use Building",AG1509,Data!AE1506)))</f>
        <v>0.88837214788062402</v>
      </c>
      <c r="O1505">
        <f>IF(Transport!$H$4="Multi-unit Residential",Data!O1506,IF(Transport!$H$4="Education",Data!AW1506,IF(Transport!$H$4="Mixed-use Building",AH1509,Data!AF1506)))</f>
        <v>174.79244609999901</v>
      </c>
      <c r="P1505">
        <f>IF(Transport!$H$4="Multi-unit Residential",Data!P1506,IF(Transport!$H$4="Education",Data!AX1506,IF(Transport!$H$4="Mixed-use Building",AI1509,Data!AG1506)))</f>
        <v>-41.309069489999999</v>
      </c>
    </row>
    <row r="1506" spans="1:16" x14ac:dyDescent="0.55000000000000004">
      <c r="A1506">
        <f>IF(Transport!$H$4="Multi-unit Residential",Data!A1507,IF(Transport!$H$4="Education",Data!AI1507,IF(Transport!$H$4="Mixed-use Building",T1510,Data!R1507)))</f>
        <v>253500</v>
      </c>
      <c r="B1506" t="str">
        <f>IF(Transport!$H$4="Multi-unit Residential",Data!B1507,IF(Transport!$H$4="Education",Data!AJ1507,IF(Transport!$H$4="Mixed-use Building",U1510,Data!S1507)))</f>
        <v>Maupuia</v>
      </c>
      <c r="C1506" t="str">
        <f>IF(Transport!$H$4="Multi-unit Residential",Data!C1507,IF(Transport!$H$4="Education",Data!AK1507,IF(Transport!$H$4="Mixed-use Building",V1510,Data!T1507)))</f>
        <v>New Zealand</v>
      </c>
      <c r="D1506" t="str">
        <f>IF(Transport!$H$4="Multi-unit Residential",Data!D1507,IF(Transport!$H$4="Education",Data!AL1507,IF(Transport!$H$4="Mixed-use Building",W1510,Data!U1507)))</f>
        <v>?</v>
      </c>
      <c r="E1506" t="str">
        <f>IF(Transport!$H$4="Multi-unit Residential",Data!E1507,IF(Transport!$H$4="Education",Data!AM1507,IF(Transport!$H$4="Mixed-use Building",X1510,Data!V1507)))</f>
        <v>?</v>
      </c>
      <c r="F1506" t="str">
        <f>IF(Transport!$H$4="Multi-unit Residential",Data!F1507,IF(Transport!$H$4="Education",Data!AN1507,IF(Transport!$H$4="Mixed-use Building",Y1510,Data!W1507)))</f>
        <v>?</v>
      </c>
      <c r="G1506">
        <f>IF(Transport!$H$4="Multi-unit Residential",Data!G1507,IF(Transport!$H$4="Education",Data!AO1507,IF(Transport!$H$4="Mixed-use Building",Z1510,Data!X1507)))</f>
        <v>0</v>
      </c>
      <c r="H1506" t="str">
        <f>IF(Transport!$H$4="Multi-unit Residential",Data!H1507,IF(Transport!$H$4="Education",Data!AP1507,IF(Transport!$H$4="Mixed-use Building",AA1510,Data!Y1507)))</f>
        <v>?</v>
      </c>
      <c r="I1506" t="str">
        <f>IF(Transport!$H$4="Multi-unit Residential",Data!I1507,IF(Transport!$H$4="Education",Data!AQ1507,IF(Transport!$H$4="Mixed-use Building",AB1510,Data!Z1507)))</f>
        <v>?</v>
      </c>
      <c r="J1506">
        <f>IF(Transport!$H$4="Multi-unit Residential",Data!J1507,IF(Transport!$H$4="Education",Data!AR1507,IF(Transport!$H$4="Mixed-use Building",AC1510,Data!AA1507)))</f>
        <v>0</v>
      </c>
      <c r="K1506" t="str">
        <f>IF(Transport!$H$4="Multi-unit Residential",Data!K1507,IF(Transport!$H$4="Education",Data!AS1507,IF(Transport!$H$4="Mixed-use Building",AD1510,Data!AB1507)))</f>
        <v>?</v>
      </c>
      <c r="L1506" t="str">
        <f>IF(Transport!$H$4="Multi-unit Residential",Data!L1507,IF(Transport!$H$4="Education",Data!AT1507,IF(Transport!$H$4="Mixed-use Building",AE1510,Data!AC1507)))</f>
        <v>?</v>
      </c>
      <c r="M1506">
        <f>IF(Transport!$H$4="Multi-unit Residential",Data!M1507,IF(Transport!$H$4="Education",Data!AU1507,IF(Transport!$H$4="Mixed-use Building",AF1510,Data!AD1507)))</f>
        <v>0.02</v>
      </c>
      <c r="N1506" t="str">
        <f>IF(Transport!$H$4="Multi-unit Residential",Data!N1507,IF(Transport!$H$4="Education",Data!AV1507,IF(Transport!$H$4="Mixed-use Building",AG1510,Data!AE1507)))</f>
        <v>?</v>
      </c>
      <c r="O1506">
        <f>IF(Transport!$H$4="Multi-unit Residential",Data!O1507,IF(Transport!$H$4="Education",Data!AW1507,IF(Transport!$H$4="Mixed-use Building",AH1510,Data!AF1507)))</f>
        <v>174.82454509999999</v>
      </c>
      <c r="P1506">
        <f>IF(Transport!$H$4="Multi-unit Residential",Data!P1507,IF(Transport!$H$4="Education",Data!AX1507,IF(Transport!$H$4="Mixed-use Building",AI1510,Data!AG1507)))</f>
        <v>-41.297145999999998</v>
      </c>
    </row>
    <row r="1507" spans="1:16" x14ac:dyDescent="0.55000000000000004">
      <c r="A1507">
        <f>IF(Transport!$H$4="Multi-unit Residential",Data!A1508,IF(Transport!$H$4="Education",Data!AI1508,IF(Transport!$H$4="Mixed-use Building",T1511,Data!R1508)))</f>
        <v>253600</v>
      </c>
      <c r="B1507" t="str">
        <f>IF(Transport!$H$4="Multi-unit Residential",Data!B1508,IF(Transport!$H$4="Education",Data!AJ1508,IF(Transport!$H$4="Mixed-use Building",U1511,Data!S1508)))</f>
        <v>Newtown South</v>
      </c>
      <c r="C1507" t="str">
        <f>IF(Transport!$H$4="Multi-unit Residential",Data!C1508,IF(Transport!$H$4="Education",Data!AK1508,IF(Transport!$H$4="Mixed-use Building",V1511,Data!T1508)))</f>
        <v>New Zealand</v>
      </c>
      <c r="D1507">
        <f>IF(Transport!$H$4="Multi-unit Residential",Data!D1508,IF(Transport!$H$4="Education",Data!AL1508,IF(Transport!$H$4="Mixed-use Building",W1511,Data!U1508)))</f>
        <v>0</v>
      </c>
      <c r="E1507">
        <f>IF(Transport!$H$4="Multi-unit Residential",Data!E1508,IF(Transport!$H$4="Education",Data!AM1508,IF(Transport!$H$4="Mixed-use Building",X1511,Data!V1508)))</f>
        <v>0</v>
      </c>
      <c r="F1507">
        <f>IF(Transport!$H$4="Multi-unit Residential",Data!F1508,IF(Transport!$H$4="Education",Data!AN1508,IF(Transport!$H$4="Mixed-use Building",Y1511,Data!W1508)))</f>
        <v>0</v>
      </c>
      <c r="G1507">
        <f>IF(Transport!$H$4="Multi-unit Residential",Data!G1508,IF(Transport!$H$4="Education",Data!AO1508,IF(Transport!$H$4="Mixed-use Building",Z1511,Data!X1508)))</f>
        <v>0</v>
      </c>
      <c r="H1507">
        <f>IF(Transport!$H$4="Multi-unit Residential",Data!H1508,IF(Transport!$H$4="Education",Data!AP1508,IF(Transport!$H$4="Mixed-use Building",AA1511,Data!Y1508)))</f>
        <v>0.65</v>
      </c>
      <c r="I1507">
        <f>IF(Transport!$H$4="Multi-unit Residential",Data!I1508,IF(Transport!$H$4="Education",Data!AQ1508,IF(Transport!$H$4="Mixed-use Building",AB1511,Data!Z1508)))</f>
        <v>0</v>
      </c>
      <c r="J1507">
        <f>IF(Transport!$H$4="Multi-unit Residential",Data!J1508,IF(Transport!$H$4="Education",Data!AR1508,IF(Transport!$H$4="Mixed-use Building",AC1511,Data!AA1508)))</f>
        <v>0</v>
      </c>
      <c r="K1507">
        <f>IF(Transport!$H$4="Multi-unit Residential",Data!K1508,IF(Transport!$H$4="Education",Data!AS1508,IF(Transport!$H$4="Mixed-use Building",AD1511,Data!AB1508)))</f>
        <v>0</v>
      </c>
      <c r="L1507">
        <f>IF(Transport!$H$4="Multi-unit Residential",Data!L1508,IF(Transport!$H$4="Education",Data!AT1508,IF(Transport!$H$4="Mixed-use Building",AE1511,Data!AC1508)))</f>
        <v>0.35</v>
      </c>
      <c r="M1507">
        <f>IF(Transport!$H$4="Multi-unit Residential",Data!M1508,IF(Transport!$H$4="Education",Data!AU1508,IF(Transport!$H$4="Mixed-use Building",AF1511,Data!AD1508)))</f>
        <v>0.02</v>
      </c>
      <c r="N1507">
        <f>IF(Transport!$H$4="Multi-unit Residential",Data!N1508,IF(Transport!$H$4="Education",Data!AV1508,IF(Transport!$H$4="Mixed-use Building",AG1511,Data!AE1508)))</f>
        <v>2.33603327023049</v>
      </c>
      <c r="O1507">
        <f>IF(Transport!$H$4="Multi-unit Residential",Data!O1508,IF(Transport!$H$4="Education",Data!AW1508,IF(Transport!$H$4="Mixed-use Building",AH1511,Data!AF1508)))</f>
        <v>174.7843986</v>
      </c>
      <c r="P1507">
        <f>IF(Transport!$H$4="Multi-unit Residential",Data!P1508,IF(Transport!$H$4="Education",Data!AX1508,IF(Transport!$H$4="Mixed-use Building",AI1511,Data!AG1508)))</f>
        <v>-41.32048296</v>
      </c>
    </row>
    <row r="1508" spans="1:16" x14ac:dyDescent="0.55000000000000004">
      <c r="A1508">
        <f>IF(Transport!$H$4="Multi-unit Residential",Data!A1509,IF(Transport!$H$4="Education",Data!AI1509,IF(Transport!$H$4="Mixed-use Building",T1512,Data!R1509)))</f>
        <v>253700</v>
      </c>
      <c r="B1508" t="str">
        <f>IF(Transport!$H$4="Multi-unit Residential",Data!B1509,IF(Transport!$H$4="Education",Data!AJ1509,IF(Transport!$H$4="Mixed-use Building",U1512,Data!S1509)))</f>
        <v>Kilbirnie Central</v>
      </c>
      <c r="C1508" t="str">
        <f>IF(Transport!$H$4="Multi-unit Residential",Data!C1509,IF(Transport!$H$4="Education",Data!AK1509,IF(Transport!$H$4="Mixed-use Building",V1512,Data!T1509)))</f>
        <v>New Zealand</v>
      </c>
      <c r="D1508">
        <f>IF(Transport!$H$4="Multi-unit Residential",Data!D1509,IF(Transport!$H$4="Education",Data!AL1509,IF(Transport!$H$4="Mixed-use Building",W1512,Data!U1509)))</f>
        <v>0</v>
      </c>
      <c r="E1508">
        <f>IF(Transport!$H$4="Multi-unit Residential",Data!E1509,IF(Transport!$H$4="Education",Data!AM1509,IF(Transport!$H$4="Mixed-use Building",X1512,Data!V1509)))</f>
        <v>0.08</v>
      </c>
      <c r="F1508">
        <f>IF(Transport!$H$4="Multi-unit Residential",Data!F1509,IF(Transport!$H$4="Education",Data!AN1509,IF(Transport!$H$4="Mixed-use Building",Y1512,Data!W1509)))</f>
        <v>0</v>
      </c>
      <c r="G1508">
        <f>IF(Transport!$H$4="Multi-unit Residential",Data!G1509,IF(Transport!$H$4="Education",Data!AO1509,IF(Transport!$H$4="Mixed-use Building",Z1512,Data!X1509)))</f>
        <v>0</v>
      </c>
      <c r="H1508">
        <f>IF(Transport!$H$4="Multi-unit Residential",Data!H1509,IF(Transport!$H$4="Education",Data!AP1509,IF(Transport!$H$4="Mixed-use Building",AA1512,Data!Y1509)))</f>
        <v>0.73</v>
      </c>
      <c r="I1508">
        <f>IF(Transport!$H$4="Multi-unit Residential",Data!I1509,IF(Transport!$H$4="Education",Data!AQ1509,IF(Transport!$H$4="Mixed-use Building",AB1512,Data!Z1509)))</f>
        <v>0.01</v>
      </c>
      <c r="J1508">
        <f>IF(Transport!$H$4="Multi-unit Residential",Data!J1509,IF(Transport!$H$4="Education",Data!AR1509,IF(Transport!$H$4="Mixed-use Building",AC1512,Data!AA1509)))</f>
        <v>0</v>
      </c>
      <c r="K1508">
        <f>IF(Transport!$H$4="Multi-unit Residential",Data!K1509,IF(Transport!$H$4="Education",Data!AS1509,IF(Transport!$H$4="Mixed-use Building",AD1512,Data!AB1509)))</f>
        <v>0.01</v>
      </c>
      <c r="L1508">
        <f>IF(Transport!$H$4="Multi-unit Residential",Data!L1509,IF(Transport!$H$4="Education",Data!AT1509,IF(Transport!$H$4="Mixed-use Building",AE1512,Data!AC1509)))</f>
        <v>0.17</v>
      </c>
      <c r="M1508">
        <f>IF(Transport!$H$4="Multi-unit Residential",Data!M1509,IF(Transport!$H$4="Education",Data!AU1509,IF(Transport!$H$4="Mixed-use Building",AF1512,Data!AD1509)))</f>
        <v>0.02</v>
      </c>
      <c r="N1508">
        <f>IF(Transport!$H$4="Multi-unit Residential",Data!N1509,IF(Transport!$H$4="Education",Data!AV1509,IF(Transport!$H$4="Mixed-use Building",AG1512,Data!AE1509)))</f>
        <v>3.4047961949240602</v>
      </c>
      <c r="O1508">
        <f>IF(Transport!$H$4="Multi-unit Residential",Data!O1509,IF(Transport!$H$4="Education",Data!AW1509,IF(Transport!$H$4="Mixed-use Building",AH1512,Data!AF1509)))</f>
        <v>174.79562759999999</v>
      </c>
      <c r="P1508">
        <f>IF(Transport!$H$4="Multi-unit Residential",Data!P1509,IF(Transport!$H$4="Education",Data!AX1509,IF(Transport!$H$4="Mixed-use Building",AI1512,Data!AG1509)))</f>
        <v>-41.317313689999999</v>
      </c>
    </row>
    <row r="1509" spans="1:16" x14ac:dyDescent="0.55000000000000004">
      <c r="A1509">
        <f>IF(Transport!$H$4="Multi-unit Residential",Data!A1510,IF(Transport!$H$4="Education",Data!AI1510,IF(Transport!$H$4="Mixed-use Building",T1513,Data!R1510)))</f>
        <v>253800</v>
      </c>
      <c r="B1509" t="str">
        <f>IF(Transport!$H$4="Multi-unit Residential",Data!B1510,IF(Transport!$H$4="Education",Data!AJ1510,IF(Transport!$H$4="Mixed-use Building",U1513,Data!S1510)))</f>
        <v>Island Bay West</v>
      </c>
      <c r="C1509" t="str">
        <f>IF(Transport!$H$4="Multi-unit Residential",Data!C1510,IF(Transport!$H$4="Education",Data!AK1510,IF(Transport!$H$4="Mixed-use Building",V1513,Data!T1510)))</f>
        <v>New Zealand</v>
      </c>
      <c r="D1509">
        <f>IF(Transport!$H$4="Multi-unit Residential",Data!D1510,IF(Transport!$H$4="Education",Data!AL1510,IF(Transport!$H$4="Mixed-use Building",W1513,Data!U1510)))</f>
        <v>0</v>
      </c>
      <c r="E1509">
        <f>IF(Transport!$H$4="Multi-unit Residential",Data!E1510,IF(Transport!$H$4="Education",Data!AM1510,IF(Transport!$H$4="Mixed-use Building",X1513,Data!V1510)))</f>
        <v>0</v>
      </c>
      <c r="F1509">
        <f>IF(Transport!$H$4="Multi-unit Residential",Data!F1510,IF(Transport!$H$4="Education",Data!AN1510,IF(Transport!$H$4="Mixed-use Building",Y1513,Data!W1510)))</f>
        <v>0</v>
      </c>
      <c r="G1509">
        <f>IF(Transport!$H$4="Multi-unit Residential",Data!G1510,IF(Transport!$H$4="Education",Data!AO1510,IF(Transport!$H$4="Mixed-use Building",Z1513,Data!X1510)))</f>
        <v>0</v>
      </c>
      <c r="H1509">
        <f>IF(Transport!$H$4="Multi-unit Residential",Data!H1510,IF(Transport!$H$4="Education",Data!AP1510,IF(Transport!$H$4="Mixed-use Building",AA1513,Data!Y1510)))</f>
        <v>0.62</v>
      </c>
      <c r="I1509">
        <f>IF(Transport!$H$4="Multi-unit Residential",Data!I1510,IF(Transport!$H$4="Education",Data!AQ1510,IF(Transport!$H$4="Mixed-use Building",AB1513,Data!Z1510)))</f>
        <v>0</v>
      </c>
      <c r="J1509">
        <f>IF(Transport!$H$4="Multi-unit Residential",Data!J1510,IF(Transport!$H$4="Education",Data!AR1510,IF(Transport!$H$4="Mixed-use Building",AC1513,Data!AA1510)))</f>
        <v>0</v>
      </c>
      <c r="K1509">
        <f>IF(Transport!$H$4="Multi-unit Residential",Data!K1510,IF(Transport!$H$4="Education",Data!AS1510,IF(Transport!$H$4="Mixed-use Building",AD1513,Data!AB1510)))</f>
        <v>0</v>
      </c>
      <c r="L1509">
        <f>IF(Transport!$H$4="Multi-unit Residential",Data!L1510,IF(Transport!$H$4="Education",Data!AT1510,IF(Transport!$H$4="Mixed-use Building",AE1513,Data!AC1510)))</f>
        <v>0.38</v>
      </c>
      <c r="M1509">
        <f>IF(Transport!$H$4="Multi-unit Residential",Data!M1510,IF(Transport!$H$4="Education",Data!AU1510,IF(Transport!$H$4="Mixed-use Building",AF1513,Data!AD1510)))</f>
        <v>0.02</v>
      </c>
      <c r="N1509">
        <f>IF(Transport!$H$4="Multi-unit Residential",Data!N1510,IF(Transport!$H$4="Education",Data!AV1510,IF(Transport!$H$4="Mixed-use Building",AG1513,Data!AE1510)))</f>
        <v>0.57508575269956697</v>
      </c>
      <c r="O1509">
        <f>IF(Transport!$H$4="Multi-unit Residential",Data!O1510,IF(Transport!$H$4="Education",Data!AW1510,IF(Transport!$H$4="Mixed-use Building",AH1513,Data!AF1510)))</f>
        <v>174.7690714</v>
      </c>
      <c r="P1509">
        <f>IF(Transport!$H$4="Multi-unit Residential",Data!P1510,IF(Transport!$H$4="Education",Data!AX1510,IF(Transport!$H$4="Mixed-use Building",AI1513,Data!AG1510)))</f>
        <v>-41.337479969999997</v>
      </c>
    </row>
    <row r="1510" spans="1:16" x14ac:dyDescent="0.55000000000000004">
      <c r="A1510">
        <f>IF(Transport!$H$4="Multi-unit Residential",Data!A1511,IF(Transport!$H$4="Education",Data!AI1511,IF(Transport!$H$4="Mixed-use Building",T1514,Data!R1511)))</f>
        <v>253900</v>
      </c>
      <c r="B1510" t="str">
        <f>IF(Transport!$H$4="Multi-unit Residential",Data!B1511,IF(Transport!$H$4="Education",Data!AJ1511,IF(Transport!$H$4="Mixed-use Building",U1514,Data!S1511)))</f>
        <v>Melrose</v>
      </c>
      <c r="C1510" t="str">
        <f>IF(Transport!$H$4="Multi-unit Residential",Data!C1511,IF(Transport!$H$4="Education",Data!AK1511,IF(Transport!$H$4="Mixed-use Building",V1514,Data!T1511)))</f>
        <v>New Zealand</v>
      </c>
      <c r="D1510">
        <f>IF(Transport!$H$4="Multi-unit Residential",Data!D1511,IF(Transport!$H$4="Education",Data!AL1511,IF(Transport!$H$4="Mixed-use Building",W1514,Data!U1511)))</f>
        <v>0</v>
      </c>
      <c r="E1510">
        <f>IF(Transport!$H$4="Multi-unit Residential",Data!E1511,IF(Transport!$H$4="Education",Data!AM1511,IF(Transport!$H$4="Mixed-use Building",X1514,Data!V1511)))</f>
        <v>0</v>
      </c>
      <c r="F1510">
        <f>IF(Transport!$H$4="Multi-unit Residential",Data!F1511,IF(Transport!$H$4="Education",Data!AN1511,IF(Transport!$H$4="Mixed-use Building",Y1514,Data!W1511)))</f>
        <v>0</v>
      </c>
      <c r="G1510">
        <f>IF(Transport!$H$4="Multi-unit Residential",Data!G1511,IF(Transport!$H$4="Education",Data!AO1511,IF(Transport!$H$4="Mixed-use Building",Z1514,Data!X1511)))</f>
        <v>0</v>
      </c>
      <c r="H1510">
        <f>IF(Transport!$H$4="Multi-unit Residential",Data!H1511,IF(Transport!$H$4="Education",Data!AP1511,IF(Transport!$H$4="Mixed-use Building",AA1514,Data!Y1511)))</f>
        <v>1</v>
      </c>
      <c r="I1510">
        <f>IF(Transport!$H$4="Multi-unit Residential",Data!I1511,IF(Transport!$H$4="Education",Data!AQ1511,IF(Transport!$H$4="Mixed-use Building",AB1514,Data!Z1511)))</f>
        <v>0</v>
      </c>
      <c r="J1510">
        <f>IF(Transport!$H$4="Multi-unit Residential",Data!J1511,IF(Transport!$H$4="Education",Data!AR1511,IF(Transport!$H$4="Mixed-use Building",AC1514,Data!AA1511)))</f>
        <v>0</v>
      </c>
      <c r="K1510">
        <f>IF(Transport!$H$4="Multi-unit Residential",Data!K1511,IF(Transport!$H$4="Education",Data!AS1511,IF(Transport!$H$4="Mixed-use Building",AD1514,Data!AB1511)))</f>
        <v>0</v>
      </c>
      <c r="L1510">
        <f>IF(Transport!$H$4="Multi-unit Residential",Data!L1511,IF(Transport!$H$4="Education",Data!AT1511,IF(Transport!$H$4="Mixed-use Building",AE1514,Data!AC1511)))</f>
        <v>0</v>
      </c>
      <c r="M1510">
        <f>IF(Transport!$H$4="Multi-unit Residential",Data!M1511,IF(Transport!$H$4="Education",Data!AU1511,IF(Transport!$H$4="Mixed-use Building",AF1514,Data!AD1511)))</f>
        <v>0.02</v>
      </c>
      <c r="N1510">
        <f>IF(Transport!$H$4="Multi-unit Residential",Data!N1511,IF(Transport!$H$4="Education",Data!AV1511,IF(Transport!$H$4="Mixed-use Building",AG1514,Data!AE1511)))</f>
        <v>492.01889583432097</v>
      </c>
      <c r="O1510">
        <f>IF(Transport!$H$4="Multi-unit Residential",Data!O1511,IF(Transport!$H$4="Education",Data!AW1511,IF(Transport!$H$4="Mixed-use Building",AH1514,Data!AF1511)))</f>
        <v>174.78913069999999</v>
      </c>
      <c r="P1510">
        <f>IF(Transport!$H$4="Multi-unit Residential",Data!P1511,IF(Transport!$H$4="Education",Data!AX1511,IF(Transport!$H$4="Mixed-use Building",AI1514,Data!AG1511)))</f>
        <v>-41.324287470000002</v>
      </c>
    </row>
    <row r="1511" spans="1:16" x14ac:dyDescent="0.55000000000000004">
      <c r="A1511">
        <f>IF(Transport!$H$4="Multi-unit Residential",Data!A1512,IF(Transport!$H$4="Education",Data!AI1512,IF(Transport!$H$4="Mixed-use Building",T1515,Data!R1512)))</f>
        <v>254000</v>
      </c>
      <c r="B1511" t="str">
        <f>IF(Transport!$H$4="Multi-unit Residential",Data!B1512,IF(Transport!$H$4="Education",Data!AJ1512,IF(Transport!$H$4="Mixed-use Building",U1515,Data!S1512)))</f>
        <v>Island Bay East</v>
      </c>
      <c r="C1511" t="str">
        <f>IF(Transport!$H$4="Multi-unit Residential",Data!C1512,IF(Transport!$H$4="Education",Data!AK1512,IF(Transport!$H$4="Mixed-use Building",V1515,Data!T1512)))</f>
        <v>New Zealand</v>
      </c>
      <c r="D1511">
        <f>IF(Transport!$H$4="Multi-unit Residential",Data!D1512,IF(Transport!$H$4="Education",Data!AL1512,IF(Transport!$H$4="Mixed-use Building",W1515,Data!U1512)))</f>
        <v>0</v>
      </c>
      <c r="E1511">
        <f>IF(Transport!$H$4="Multi-unit Residential",Data!E1512,IF(Transport!$H$4="Education",Data!AM1512,IF(Transport!$H$4="Mixed-use Building",X1515,Data!V1512)))</f>
        <v>0</v>
      </c>
      <c r="F1511">
        <f>IF(Transport!$H$4="Multi-unit Residential",Data!F1512,IF(Transport!$H$4="Education",Data!AN1512,IF(Transport!$H$4="Mixed-use Building",Y1515,Data!W1512)))</f>
        <v>0</v>
      </c>
      <c r="G1511">
        <f>IF(Transport!$H$4="Multi-unit Residential",Data!G1512,IF(Transport!$H$4="Education",Data!AO1512,IF(Transport!$H$4="Mixed-use Building",Z1515,Data!X1512)))</f>
        <v>0</v>
      </c>
      <c r="H1511">
        <f>IF(Transport!$H$4="Multi-unit Residential",Data!H1512,IF(Transport!$H$4="Education",Data!AP1512,IF(Transport!$H$4="Mixed-use Building",AA1515,Data!Y1512)))</f>
        <v>0.76</v>
      </c>
      <c r="I1511">
        <f>IF(Transport!$H$4="Multi-unit Residential",Data!I1512,IF(Transport!$H$4="Education",Data!AQ1512,IF(Transport!$H$4="Mixed-use Building",AB1515,Data!Z1512)))</f>
        <v>0</v>
      </c>
      <c r="J1511">
        <f>IF(Transport!$H$4="Multi-unit Residential",Data!J1512,IF(Transport!$H$4="Education",Data!AR1512,IF(Transport!$H$4="Mixed-use Building",AC1515,Data!AA1512)))</f>
        <v>0</v>
      </c>
      <c r="K1511">
        <f>IF(Transport!$H$4="Multi-unit Residential",Data!K1512,IF(Transport!$H$4="Education",Data!AS1512,IF(Transport!$H$4="Mixed-use Building",AD1515,Data!AB1512)))</f>
        <v>0</v>
      </c>
      <c r="L1511">
        <f>IF(Transport!$H$4="Multi-unit Residential",Data!L1512,IF(Transport!$H$4="Education",Data!AT1512,IF(Transport!$H$4="Mixed-use Building",AE1515,Data!AC1512)))</f>
        <v>0.24</v>
      </c>
      <c r="M1511">
        <f>IF(Transport!$H$4="Multi-unit Residential",Data!M1512,IF(Transport!$H$4="Education",Data!AU1512,IF(Transport!$H$4="Mixed-use Building",AF1515,Data!AD1512)))</f>
        <v>0.02</v>
      </c>
      <c r="N1511">
        <f>IF(Transport!$H$4="Multi-unit Residential",Data!N1512,IF(Transport!$H$4="Education",Data!AV1512,IF(Transport!$H$4="Mixed-use Building",AG1515,Data!AE1512)))</f>
        <v>0.88563625008935798</v>
      </c>
      <c r="O1511">
        <f>IF(Transport!$H$4="Multi-unit Residential",Data!O1512,IF(Transport!$H$4="Education",Data!AW1512,IF(Transport!$H$4="Mixed-use Building",AH1515,Data!AF1512)))</f>
        <v>174.7759235</v>
      </c>
      <c r="P1511">
        <f>IF(Transport!$H$4="Multi-unit Residential",Data!P1512,IF(Transport!$H$4="Education",Data!AX1512,IF(Transport!$H$4="Mixed-use Building",AI1515,Data!AG1512)))</f>
        <v>-41.336666049999998</v>
      </c>
    </row>
    <row r="1512" spans="1:16" x14ac:dyDescent="0.55000000000000004">
      <c r="A1512">
        <f>IF(Transport!$H$4="Multi-unit Residential",Data!A1513,IF(Transport!$H$4="Education",Data!AI1513,IF(Transport!$H$4="Mixed-use Building",T1516,Data!R1513)))</f>
        <v>254100</v>
      </c>
      <c r="B1512" t="str">
        <f>IF(Transport!$H$4="Multi-unit Residential",Data!B1513,IF(Transport!$H$4="Education",Data!AJ1513,IF(Transport!$H$4="Mixed-use Building",U1516,Data!S1513)))</f>
        <v>Miramar North</v>
      </c>
      <c r="C1512" t="str">
        <f>IF(Transport!$H$4="Multi-unit Residential",Data!C1513,IF(Transport!$H$4="Education",Data!AK1513,IF(Transport!$H$4="Mixed-use Building",V1516,Data!T1513)))</f>
        <v>New Zealand</v>
      </c>
      <c r="D1512">
        <f>IF(Transport!$H$4="Multi-unit Residential",Data!D1513,IF(Transport!$H$4="Education",Data!AL1513,IF(Transport!$H$4="Mixed-use Building",W1516,Data!U1513)))</f>
        <v>0</v>
      </c>
      <c r="E1512">
        <f>IF(Transport!$H$4="Multi-unit Residential",Data!E1513,IF(Transport!$H$4="Education",Data!AM1513,IF(Transport!$H$4="Mixed-use Building",X1516,Data!V1513)))</f>
        <v>0.03</v>
      </c>
      <c r="F1512">
        <f>IF(Transport!$H$4="Multi-unit Residential",Data!F1513,IF(Transport!$H$4="Education",Data!AN1513,IF(Transport!$H$4="Mixed-use Building",Y1516,Data!W1513)))</f>
        <v>0</v>
      </c>
      <c r="G1512">
        <f>IF(Transport!$H$4="Multi-unit Residential",Data!G1513,IF(Transport!$H$4="Education",Data!AO1513,IF(Transport!$H$4="Mixed-use Building",Z1516,Data!X1513)))</f>
        <v>0</v>
      </c>
      <c r="H1512">
        <f>IF(Transport!$H$4="Multi-unit Residential",Data!H1513,IF(Transport!$H$4="Education",Data!AP1513,IF(Transport!$H$4="Mixed-use Building",AA1516,Data!Y1513)))</f>
        <v>0.82</v>
      </c>
      <c r="I1512">
        <f>IF(Transport!$H$4="Multi-unit Residential",Data!I1513,IF(Transport!$H$4="Education",Data!AQ1513,IF(Transport!$H$4="Mixed-use Building",AB1516,Data!Z1513)))</f>
        <v>0</v>
      </c>
      <c r="J1512">
        <f>IF(Transport!$H$4="Multi-unit Residential",Data!J1513,IF(Transport!$H$4="Education",Data!AR1513,IF(Transport!$H$4="Mixed-use Building",AC1516,Data!AA1513)))</f>
        <v>0</v>
      </c>
      <c r="K1512">
        <f>IF(Transport!$H$4="Multi-unit Residential",Data!K1513,IF(Transport!$H$4="Education",Data!AS1513,IF(Transport!$H$4="Mixed-use Building",AD1516,Data!AB1513)))</f>
        <v>0.02</v>
      </c>
      <c r="L1512">
        <f>IF(Transport!$H$4="Multi-unit Residential",Data!L1513,IF(Transport!$H$4="Education",Data!AT1513,IF(Transport!$H$4="Mixed-use Building",AE1516,Data!AC1513)))</f>
        <v>0.13</v>
      </c>
      <c r="M1512">
        <f>IF(Transport!$H$4="Multi-unit Residential",Data!M1513,IF(Transport!$H$4="Education",Data!AU1513,IF(Transport!$H$4="Mixed-use Building",AF1516,Data!AD1513)))</f>
        <v>0.02</v>
      </c>
      <c r="N1512">
        <f>IF(Transport!$H$4="Multi-unit Residential",Data!N1513,IF(Transport!$H$4="Education",Data!AV1513,IF(Transport!$H$4="Mixed-use Building",AG1516,Data!AE1513)))</f>
        <v>2.8493873983164901</v>
      </c>
      <c r="O1512">
        <f>IF(Transport!$H$4="Multi-unit Residential",Data!O1513,IF(Transport!$H$4="Education",Data!AW1513,IF(Transport!$H$4="Mixed-use Building",AH1516,Data!AF1513)))</f>
        <v>174.82326309999999</v>
      </c>
      <c r="P1512">
        <f>IF(Transport!$H$4="Multi-unit Residential",Data!P1513,IF(Transport!$H$4="Education",Data!AX1513,IF(Transport!$H$4="Mixed-use Building",AI1516,Data!AG1513)))</f>
        <v>-41.305985370000002</v>
      </c>
    </row>
    <row r="1513" spans="1:16" x14ac:dyDescent="0.55000000000000004">
      <c r="A1513">
        <f>IF(Transport!$H$4="Multi-unit Residential",Data!A1514,IF(Transport!$H$4="Education",Data!AI1514,IF(Transport!$H$4="Mixed-use Building",T1517,Data!R1514)))</f>
        <v>254200</v>
      </c>
      <c r="B1513" t="str">
        <f>IF(Transport!$H$4="Multi-unit Residential",Data!B1514,IF(Transport!$H$4="Education",Data!AJ1514,IF(Transport!$H$4="Mixed-use Building",U1517,Data!S1514)))</f>
        <v>Kilbirnie East</v>
      </c>
      <c r="C1513" t="str">
        <f>IF(Transport!$H$4="Multi-unit Residential",Data!C1514,IF(Transport!$H$4="Education",Data!AK1514,IF(Transport!$H$4="Mixed-use Building",V1517,Data!T1514)))</f>
        <v>New Zealand</v>
      </c>
      <c r="D1513">
        <f>IF(Transport!$H$4="Multi-unit Residential",Data!D1514,IF(Transport!$H$4="Education",Data!AL1514,IF(Transport!$H$4="Mixed-use Building",W1517,Data!U1514)))</f>
        <v>0</v>
      </c>
      <c r="E1513">
        <f>IF(Transport!$H$4="Multi-unit Residential",Data!E1514,IF(Transport!$H$4="Education",Data!AM1514,IF(Transport!$H$4="Mixed-use Building",X1517,Data!V1514)))</f>
        <v>0</v>
      </c>
      <c r="F1513">
        <f>IF(Transport!$H$4="Multi-unit Residential",Data!F1514,IF(Transport!$H$4="Education",Data!AN1514,IF(Transport!$H$4="Mixed-use Building",Y1517,Data!W1514)))</f>
        <v>0</v>
      </c>
      <c r="G1513">
        <f>IF(Transport!$H$4="Multi-unit Residential",Data!G1514,IF(Transport!$H$4="Education",Data!AO1514,IF(Transport!$H$4="Mixed-use Building",Z1517,Data!X1514)))</f>
        <v>0</v>
      </c>
      <c r="H1513">
        <f>IF(Transport!$H$4="Multi-unit Residential",Data!H1514,IF(Transport!$H$4="Education",Data!AP1514,IF(Transport!$H$4="Mixed-use Building",AA1517,Data!Y1514)))</f>
        <v>0.85</v>
      </c>
      <c r="I1513">
        <f>IF(Transport!$H$4="Multi-unit Residential",Data!I1514,IF(Transport!$H$4="Education",Data!AQ1514,IF(Transport!$H$4="Mixed-use Building",AB1517,Data!Z1514)))</f>
        <v>0</v>
      </c>
      <c r="J1513">
        <f>IF(Transport!$H$4="Multi-unit Residential",Data!J1514,IF(Transport!$H$4="Education",Data!AR1514,IF(Transport!$H$4="Mixed-use Building",AC1517,Data!AA1514)))</f>
        <v>0</v>
      </c>
      <c r="K1513">
        <f>IF(Transport!$H$4="Multi-unit Residential",Data!K1514,IF(Transport!$H$4="Education",Data!AS1514,IF(Transport!$H$4="Mixed-use Building",AD1517,Data!AB1514)))</f>
        <v>0</v>
      </c>
      <c r="L1513">
        <f>IF(Transport!$H$4="Multi-unit Residential",Data!L1514,IF(Transport!$H$4="Education",Data!AT1514,IF(Transport!$H$4="Mixed-use Building",AE1517,Data!AC1514)))</f>
        <v>0.15</v>
      </c>
      <c r="M1513">
        <f>IF(Transport!$H$4="Multi-unit Residential",Data!M1514,IF(Transport!$H$4="Education",Data!AU1514,IF(Transport!$H$4="Mixed-use Building",AF1517,Data!AD1514)))</f>
        <v>0.02</v>
      </c>
      <c r="N1513">
        <f>IF(Transport!$H$4="Multi-unit Residential",Data!N1514,IF(Transport!$H$4="Education",Data!AV1514,IF(Transport!$H$4="Mixed-use Building",AG1517,Data!AE1514)))</f>
        <v>1.1664169921563701</v>
      </c>
      <c r="O1513">
        <f>IF(Transport!$H$4="Multi-unit Residential",Data!O1514,IF(Transport!$H$4="Education",Data!AW1514,IF(Transport!$H$4="Mixed-use Building",AH1517,Data!AF1514)))</f>
        <v>174.80136590000001</v>
      </c>
      <c r="P1513">
        <f>IF(Transport!$H$4="Multi-unit Residential",Data!P1514,IF(Transport!$H$4="Education",Data!AX1514,IF(Transport!$H$4="Mixed-use Building",AI1517,Data!AG1514)))</f>
        <v>-41.32095571</v>
      </c>
    </row>
    <row r="1514" spans="1:16" x14ac:dyDescent="0.55000000000000004">
      <c r="A1514">
        <f>IF(Transport!$H$4="Multi-unit Residential",Data!A1515,IF(Transport!$H$4="Education",Data!AI1515,IF(Transport!$H$4="Mixed-use Building",T1518,Data!R1515)))</f>
        <v>254300</v>
      </c>
      <c r="B1514" t="str">
        <f>IF(Transport!$H$4="Multi-unit Residential",Data!B1515,IF(Transport!$H$4="Education",Data!AJ1515,IF(Transport!$H$4="Mixed-use Building",U1518,Data!S1515)))</f>
        <v>Lyall Bay</v>
      </c>
      <c r="C1514" t="str">
        <f>IF(Transport!$H$4="Multi-unit Residential",Data!C1515,IF(Transport!$H$4="Education",Data!AK1515,IF(Transport!$H$4="Mixed-use Building",V1518,Data!T1515)))</f>
        <v>New Zealand</v>
      </c>
      <c r="D1514">
        <f>IF(Transport!$H$4="Multi-unit Residential",Data!D1515,IF(Transport!$H$4="Education",Data!AL1515,IF(Transport!$H$4="Mixed-use Building",W1518,Data!U1515)))</f>
        <v>0</v>
      </c>
      <c r="E1514">
        <f>IF(Transport!$H$4="Multi-unit Residential",Data!E1515,IF(Transport!$H$4="Education",Data!AM1515,IF(Transport!$H$4="Mixed-use Building",X1518,Data!V1515)))</f>
        <v>0</v>
      </c>
      <c r="F1514">
        <f>IF(Transport!$H$4="Multi-unit Residential",Data!F1515,IF(Transport!$H$4="Education",Data!AN1515,IF(Transport!$H$4="Mixed-use Building",Y1518,Data!W1515)))</f>
        <v>0</v>
      </c>
      <c r="G1514">
        <f>IF(Transport!$H$4="Multi-unit Residential",Data!G1515,IF(Transport!$H$4="Education",Data!AO1515,IF(Transport!$H$4="Mixed-use Building",Z1518,Data!X1515)))</f>
        <v>0</v>
      </c>
      <c r="H1514">
        <f>IF(Transport!$H$4="Multi-unit Residential",Data!H1515,IF(Transport!$H$4="Education",Data!AP1515,IF(Transport!$H$4="Mixed-use Building",AA1518,Data!Y1515)))</f>
        <v>0.72</v>
      </c>
      <c r="I1514">
        <f>IF(Transport!$H$4="Multi-unit Residential",Data!I1515,IF(Transport!$H$4="Education",Data!AQ1515,IF(Transport!$H$4="Mixed-use Building",AB1518,Data!Z1515)))</f>
        <v>0</v>
      </c>
      <c r="J1514">
        <f>IF(Transport!$H$4="Multi-unit Residential",Data!J1515,IF(Transport!$H$4="Education",Data!AR1515,IF(Transport!$H$4="Mixed-use Building",AC1518,Data!AA1515)))</f>
        <v>0</v>
      </c>
      <c r="K1514">
        <f>IF(Transport!$H$4="Multi-unit Residential",Data!K1515,IF(Transport!$H$4="Education",Data!AS1515,IF(Transport!$H$4="Mixed-use Building",AD1518,Data!AB1515)))</f>
        <v>0</v>
      </c>
      <c r="L1514">
        <f>IF(Transport!$H$4="Multi-unit Residential",Data!L1515,IF(Transport!$H$4="Education",Data!AT1515,IF(Transport!$H$4="Mixed-use Building",AE1518,Data!AC1515)))</f>
        <v>0.28000000000000003</v>
      </c>
      <c r="M1514">
        <f>IF(Transport!$H$4="Multi-unit Residential",Data!M1515,IF(Transport!$H$4="Education",Data!AU1515,IF(Transport!$H$4="Mixed-use Building",AF1518,Data!AD1515)))</f>
        <v>0.02</v>
      </c>
      <c r="N1514">
        <f>IF(Transport!$H$4="Multi-unit Residential",Data!N1515,IF(Transport!$H$4="Education",Data!AV1515,IF(Transport!$H$4="Mixed-use Building",AG1518,Data!AE1515)))</f>
        <v>0.49820470989876797</v>
      </c>
      <c r="O1514">
        <f>IF(Transport!$H$4="Multi-unit Residential",Data!O1515,IF(Transport!$H$4="Education",Data!AW1515,IF(Transport!$H$4="Mixed-use Building",AH1518,Data!AF1515)))</f>
        <v>174.79417849999999</v>
      </c>
      <c r="P1514">
        <f>IF(Transport!$H$4="Multi-unit Residential",Data!P1515,IF(Transport!$H$4="Education",Data!AX1515,IF(Transport!$H$4="Mixed-use Building",AI1518,Data!AG1515)))</f>
        <v>-41.327103819999998</v>
      </c>
    </row>
    <row r="1515" spans="1:16" x14ac:dyDescent="0.55000000000000004">
      <c r="A1515">
        <f>IF(Transport!$H$4="Multi-unit Residential",Data!A1516,IF(Transport!$H$4="Education",Data!AI1516,IF(Transport!$H$4="Mixed-use Building",T1519,Data!R1516)))</f>
        <v>254400</v>
      </c>
      <c r="B1515" t="str">
        <f>IF(Transport!$H$4="Multi-unit Residential",Data!B1516,IF(Transport!$H$4="Education",Data!AJ1516,IF(Transport!$H$4="Mixed-use Building",U1519,Data!S1516)))</f>
        <v>Miramar Central</v>
      </c>
      <c r="C1515" t="str">
        <f>IF(Transport!$H$4="Multi-unit Residential",Data!C1516,IF(Transport!$H$4="Education",Data!AK1516,IF(Transport!$H$4="Mixed-use Building",V1519,Data!T1516)))</f>
        <v>New Zealand</v>
      </c>
      <c r="D1515">
        <f>IF(Transport!$H$4="Multi-unit Residential",Data!D1516,IF(Transport!$H$4="Education",Data!AL1516,IF(Transport!$H$4="Mixed-use Building",W1519,Data!U1516)))</f>
        <v>0</v>
      </c>
      <c r="E1515">
        <f>IF(Transport!$H$4="Multi-unit Residential",Data!E1516,IF(Transport!$H$4="Education",Data!AM1516,IF(Transport!$H$4="Mixed-use Building",X1519,Data!V1516)))</f>
        <v>0</v>
      </c>
      <c r="F1515">
        <f>IF(Transport!$H$4="Multi-unit Residential",Data!F1516,IF(Transport!$H$4="Education",Data!AN1516,IF(Transport!$H$4="Mixed-use Building",Y1519,Data!W1516)))</f>
        <v>0</v>
      </c>
      <c r="G1515">
        <f>IF(Transport!$H$4="Multi-unit Residential",Data!G1516,IF(Transport!$H$4="Education",Data!AO1516,IF(Transport!$H$4="Mixed-use Building",Z1519,Data!X1516)))</f>
        <v>0</v>
      </c>
      <c r="H1515">
        <f>IF(Transport!$H$4="Multi-unit Residential",Data!H1516,IF(Transport!$H$4="Education",Data!AP1516,IF(Transport!$H$4="Mixed-use Building",AA1519,Data!Y1516)))</f>
        <v>0.77</v>
      </c>
      <c r="I1515">
        <f>IF(Transport!$H$4="Multi-unit Residential",Data!I1516,IF(Transport!$H$4="Education",Data!AQ1516,IF(Transport!$H$4="Mixed-use Building",AB1519,Data!Z1516)))</f>
        <v>0</v>
      </c>
      <c r="J1515">
        <f>IF(Transport!$H$4="Multi-unit Residential",Data!J1516,IF(Transport!$H$4="Education",Data!AR1516,IF(Transport!$H$4="Mixed-use Building",AC1519,Data!AA1516)))</f>
        <v>0</v>
      </c>
      <c r="K1515">
        <f>IF(Transport!$H$4="Multi-unit Residential",Data!K1516,IF(Transport!$H$4="Education",Data!AS1516,IF(Transport!$H$4="Mixed-use Building",AD1519,Data!AB1516)))</f>
        <v>0</v>
      </c>
      <c r="L1515">
        <f>IF(Transport!$H$4="Multi-unit Residential",Data!L1516,IF(Transport!$H$4="Education",Data!AT1516,IF(Transport!$H$4="Mixed-use Building",AE1519,Data!AC1516)))</f>
        <v>0.23</v>
      </c>
      <c r="M1515">
        <f>IF(Transport!$H$4="Multi-unit Residential",Data!M1516,IF(Transport!$H$4="Education",Data!AU1516,IF(Transport!$H$4="Mixed-use Building",AF1519,Data!AD1516)))</f>
        <v>0.02</v>
      </c>
      <c r="N1515">
        <f>IF(Transport!$H$4="Multi-unit Residential",Data!N1516,IF(Transport!$H$4="Education",Data!AV1516,IF(Transport!$H$4="Mixed-use Building",AG1519,Data!AE1516)))</f>
        <v>1.3193552339672201</v>
      </c>
      <c r="O1515">
        <f>IF(Transport!$H$4="Multi-unit Residential",Data!O1516,IF(Transport!$H$4="Education",Data!AW1516,IF(Transport!$H$4="Mixed-use Building",AH1519,Data!AF1516)))</f>
        <v>174.81763580000001</v>
      </c>
      <c r="P1515">
        <f>IF(Transport!$H$4="Multi-unit Residential",Data!P1516,IF(Transport!$H$4="Education",Data!AX1516,IF(Transport!$H$4="Mixed-use Building",AI1519,Data!AG1516)))</f>
        <v>-41.312929429999997</v>
      </c>
    </row>
    <row r="1516" spans="1:16" x14ac:dyDescent="0.55000000000000004">
      <c r="A1516">
        <f>IF(Transport!$H$4="Multi-unit Residential",Data!A1517,IF(Transport!$H$4="Education",Data!AI1517,IF(Transport!$H$4="Mixed-use Building",T1520,Data!R1517)))</f>
        <v>254500</v>
      </c>
      <c r="B1516" t="str">
        <f>IF(Transport!$H$4="Multi-unit Residential",Data!B1517,IF(Transport!$H$4="Education",Data!AJ1517,IF(Transport!$H$4="Mixed-use Building",U1520,Data!S1517)))</f>
        <v>Southgate</v>
      </c>
      <c r="C1516" t="str">
        <f>IF(Transport!$H$4="Multi-unit Residential",Data!C1517,IF(Transport!$H$4="Education",Data!AK1517,IF(Transport!$H$4="Mixed-use Building",V1520,Data!T1517)))</f>
        <v>New Zealand</v>
      </c>
      <c r="D1516" t="str">
        <f>IF(Transport!$H$4="Multi-unit Residential",Data!D1517,IF(Transport!$H$4="Education",Data!AL1517,IF(Transport!$H$4="Mixed-use Building",W1520,Data!U1517)))</f>
        <v>?</v>
      </c>
      <c r="E1516" t="str">
        <f>IF(Transport!$H$4="Multi-unit Residential",Data!E1517,IF(Transport!$H$4="Education",Data!AM1517,IF(Transport!$H$4="Mixed-use Building",X1520,Data!V1517)))</f>
        <v>?</v>
      </c>
      <c r="F1516" t="str">
        <f>IF(Transport!$H$4="Multi-unit Residential",Data!F1517,IF(Transport!$H$4="Education",Data!AN1517,IF(Transport!$H$4="Mixed-use Building",Y1520,Data!W1517)))</f>
        <v>?</v>
      </c>
      <c r="G1516">
        <f>IF(Transport!$H$4="Multi-unit Residential",Data!G1517,IF(Transport!$H$4="Education",Data!AO1517,IF(Transport!$H$4="Mixed-use Building",Z1520,Data!X1517)))</f>
        <v>0</v>
      </c>
      <c r="H1516" t="str">
        <f>IF(Transport!$H$4="Multi-unit Residential",Data!H1517,IF(Transport!$H$4="Education",Data!AP1517,IF(Transport!$H$4="Mixed-use Building",AA1520,Data!Y1517)))</f>
        <v>?</v>
      </c>
      <c r="I1516" t="str">
        <f>IF(Transport!$H$4="Multi-unit Residential",Data!I1517,IF(Transport!$H$4="Education",Data!AQ1517,IF(Transport!$H$4="Mixed-use Building",AB1520,Data!Z1517)))</f>
        <v>?</v>
      </c>
      <c r="J1516">
        <f>IF(Transport!$H$4="Multi-unit Residential",Data!J1517,IF(Transport!$H$4="Education",Data!AR1517,IF(Transport!$H$4="Mixed-use Building",AC1520,Data!AA1517)))</f>
        <v>0</v>
      </c>
      <c r="K1516" t="str">
        <f>IF(Transport!$H$4="Multi-unit Residential",Data!K1517,IF(Transport!$H$4="Education",Data!AS1517,IF(Transport!$H$4="Mixed-use Building",AD1520,Data!AB1517)))</f>
        <v>?</v>
      </c>
      <c r="L1516" t="str">
        <f>IF(Transport!$H$4="Multi-unit Residential",Data!L1517,IF(Transport!$H$4="Education",Data!AT1517,IF(Transport!$H$4="Mixed-use Building",AE1520,Data!AC1517)))</f>
        <v>?</v>
      </c>
      <c r="M1516">
        <f>IF(Transport!$H$4="Multi-unit Residential",Data!M1517,IF(Transport!$H$4="Education",Data!AU1517,IF(Transport!$H$4="Mixed-use Building",AF1520,Data!AD1517)))</f>
        <v>0.02</v>
      </c>
      <c r="N1516" t="str">
        <f>IF(Transport!$H$4="Multi-unit Residential",Data!N1517,IF(Transport!$H$4="Education",Data!AV1517,IF(Transport!$H$4="Mixed-use Building",AG1520,Data!AE1517)))</f>
        <v>?</v>
      </c>
      <c r="O1516">
        <f>IF(Transport!$H$4="Multi-unit Residential",Data!O1517,IF(Transport!$H$4="Education",Data!AW1517,IF(Transport!$H$4="Mixed-use Building",AH1520,Data!AF1517)))</f>
        <v>174.78076580000001</v>
      </c>
      <c r="P1516">
        <f>IF(Transport!$H$4="Multi-unit Residential",Data!P1517,IF(Transport!$H$4="Education",Data!AX1517,IF(Transport!$H$4="Mixed-use Building",AI1520,Data!AG1517)))</f>
        <v>-41.337791320000001</v>
      </c>
    </row>
    <row r="1517" spans="1:16" x14ac:dyDescent="0.55000000000000004">
      <c r="A1517">
        <f>IF(Transport!$H$4="Multi-unit Residential",Data!A1518,IF(Transport!$H$4="Education",Data!AI1518,IF(Transport!$H$4="Mixed-use Building",T1521,Data!R1518)))</f>
        <v>254600</v>
      </c>
      <c r="B1517" t="str">
        <f>IF(Transport!$H$4="Multi-unit Residential",Data!B1518,IF(Transport!$H$4="Education",Data!AJ1518,IF(Transport!$H$4="Mixed-use Building",U1521,Data!S1518)))</f>
        <v>Karaka Bay-Worser Bay</v>
      </c>
      <c r="C1517" t="str">
        <f>IF(Transport!$H$4="Multi-unit Residential",Data!C1518,IF(Transport!$H$4="Education",Data!AK1518,IF(Transport!$H$4="Mixed-use Building",V1521,Data!T1518)))</f>
        <v>New Zealand</v>
      </c>
      <c r="D1517">
        <f>IF(Transport!$H$4="Multi-unit Residential",Data!D1518,IF(Transport!$H$4="Education",Data!AL1518,IF(Transport!$H$4="Mixed-use Building",W1521,Data!U1518)))</f>
        <v>0</v>
      </c>
      <c r="E1517">
        <f>IF(Transport!$H$4="Multi-unit Residential",Data!E1518,IF(Transport!$H$4="Education",Data!AM1518,IF(Transport!$H$4="Mixed-use Building",X1521,Data!V1518)))</f>
        <v>0</v>
      </c>
      <c r="F1517">
        <f>IF(Transport!$H$4="Multi-unit Residential",Data!F1518,IF(Transport!$H$4="Education",Data!AN1518,IF(Transport!$H$4="Mixed-use Building",Y1521,Data!W1518)))</f>
        <v>0</v>
      </c>
      <c r="G1517">
        <f>IF(Transport!$H$4="Multi-unit Residential",Data!G1518,IF(Transport!$H$4="Education",Data!AO1518,IF(Transport!$H$4="Mixed-use Building",Z1521,Data!X1518)))</f>
        <v>0</v>
      </c>
      <c r="H1517">
        <f>IF(Transport!$H$4="Multi-unit Residential",Data!H1518,IF(Transport!$H$4="Education",Data!AP1518,IF(Transport!$H$4="Mixed-use Building",AA1521,Data!Y1518)))</f>
        <v>1</v>
      </c>
      <c r="I1517">
        <f>IF(Transport!$H$4="Multi-unit Residential",Data!I1518,IF(Transport!$H$4="Education",Data!AQ1518,IF(Transport!$H$4="Mixed-use Building",AB1521,Data!Z1518)))</f>
        <v>0</v>
      </c>
      <c r="J1517">
        <f>IF(Transport!$H$4="Multi-unit Residential",Data!J1518,IF(Transport!$H$4="Education",Data!AR1518,IF(Transport!$H$4="Mixed-use Building",AC1521,Data!AA1518)))</f>
        <v>0</v>
      </c>
      <c r="K1517">
        <f>IF(Transport!$H$4="Multi-unit Residential",Data!K1518,IF(Transport!$H$4="Education",Data!AS1518,IF(Transport!$H$4="Mixed-use Building",AD1521,Data!AB1518)))</f>
        <v>0</v>
      </c>
      <c r="L1517">
        <f>IF(Transport!$H$4="Multi-unit Residential",Data!L1518,IF(Transport!$H$4="Education",Data!AT1518,IF(Transport!$H$4="Mixed-use Building",AE1521,Data!AC1518)))</f>
        <v>0</v>
      </c>
      <c r="M1517">
        <f>IF(Transport!$H$4="Multi-unit Residential",Data!M1518,IF(Transport!$H$4="Education",Data!AU1518,IF(Transport!$H$4="Mixed-use Building",AF1521,Data!AD1518)))</f>
        <v>0.02</v>
      </c>
      <c r="N1517" t="str">
        <f>IF(Transport!$H$4="Multi-unit Residential",Data!N1518,IF(Transport!$H$4="Education",Data!AV1518,IF(Transport!$H$4="Mixed-use Building",AG1521,Data!AE1518)))</f>
        <v>?</v>
      </c>
      <c r="O1517">
        <f>IF(Transport!$H$4="Multi-unit Residential",Data!O1518,IF(Transport!$H$4="Education",Data!AW1518,IF(Transport!$H$4="Mixed-use Building",AH1521,Data!AF1518)))</f>
        <v>174.82870990000001</v>
      </c>
      <c r="P1517">
        <f>IF(Transport!$H$4="Multi-unit Residential",Data!P1518,IF(Transport!$H$4="Education",Data!AX1518,IF(Transport!$H$4="Mixed-use Building",AI1521,Data!AG1518)))</f>
        <v>-41.30971401</v>
      </c>
    </row>
    <row r="1518" spans="1:16" x14ac:dyDescent="0.55000000000000004">
      <c r="A1518">
        <f>IF(Transport!$H$4="Multi-unit Residential",Data!A1519,IF(Transport!$H$4="Education",Data!AI1519,IF(Transport!$H$4="Mixed-use Building",T1522,Data!R1519)))</f>
        <v>254700</v>
      </c>
      <c r="B1518" t="str">
        <f>IF(Transport!$H$4="Multi-unit Residential",Data!B1519,IF(Transport!$H$4="Education",Data!AJ1519,IF(Transport!$H$4="Mixed-use Building",U1522,Data!S1519)))</f>
        <v>Houghton Bay</v>
      </c>
      <c r="C1518" t="str">
        <f>IF(Transport!$H$4="Multi-unit Residential",Data!C1519,IF(Transport!$H$4="Education",Data!AK1519,IF(Transport!$H$4="Mixed-use Building",V1522,Data!T1519)))</f>
        <v>New Zealand</v>
      </c>
      <c r="D1518">
        <f>IF(Transport!$H$4="Multi-unit Residential",Data!D1519,IF(Transport!$H$4="Education",Data!AL1519,IF(Transport!$H$4="Mixed-use Building",W1522,Data!U1519)))</f>
        <v>0</v>
      </c>
      <c r="E1518">
        <f>IF(Transport!$H$4="Multi-unit Residential",Data!E1519,IF(Transport!$H$4="Education",Data!AM1519,IF(Transport!$H$4="Mixed-use Building",X1522,Data!V1519)))</f>
        <v>0</v>
      </c>
      <c r="F1518">
        <f>IF(Transport!$H$4="Multi-unit Residential",Data!F1519,IF(Transport!$H$4="Education",Data!AN1519,IF(Transport!$H$4="Mixed-use Building",Y1522,Data!W1519)))</f>
        <v>0</v>
      </c>
      <c r="G1518">
        <f>IF(Transport!$H$4="Multi-unit Residential",Data!G1519,IF(Transport!$H$4="Education",Data!AO1519,IF(Transport!$H$4="Mixed-use Building",Z1522,Data!X1519)))</f>
        <v>0</v>
      </c>
      <c r="H1518">
        <f>IF(Transport!$H$4="Multi-unit Residential",Data!H1519,IF(Transport!$H$4="Education",Data!AP1519,IF(Transport!$H$4="Mixed-use Building",AA1522,Data!Y1519)))</f>
        <v>0.71</v>
      </c>
      <c r="I1518">
        <f>IF(Transport!$H$4="Multi-unit Residential",Data!I1519,IF(Transport!$H$4="Education",Data!AQ1519,IF(Transport!$H$4="Mixed-use Building",AB1522,Data!Z1519)))</f>
        <v>0</v>
      </c>
      <c r="J1518">
        <f>IF(Transport!$H$4="Multi-unit Residential",Data!J1519,IF(Transport!$H$4="Education",Data!AR1519,IF(Transport!$H$4="Mixed-use Building",AC1522,Data!AA1519)))</f>
        <v>0</v>
      </c>
      <c r="K1518">
        <f>IF(Transport!$H$4="Multi-unit Residential",Data!K1519,IF(Transport!$H$4="Education",Data!AS1519,IF(Transport!$H$4="Mixed-use Building",AD1522,Data!AB1519)))</f>
        <v>0</v>
      </c>
      <c r="L1518">
        <f>IF(Transport!$H$4="Multi-unit Residential",Data!L1519,IF(Transport!$H$4="Education",Data!AT1519,IF(Transport!$H$4="Mixed-use Building",AE1522,Data!AC1519)))</f>
        <v>0.28999999999999998</v>
      </c>
      <c r="M1518">
        <f>IF(Transport!$H$4="Multi-unit Residential",Data!M1519,IF(Transport!$H$4="Education",Data!AU1519,IF(Transport!$H$4="Mixed-use Building",AF1522,Data!AD1519)))</f>
        <v>0.02</v>
      </c>
      <c r="N1518" t="str">
        <f>IF(Transport!$H$4="Multi-unit Residential",Data!N1519,IF(Transport!$H$4="Education",Data!AV1519,IF(Transport!$H$4="Mixed-use Building",AG1522,Data!AE1519)))</f>
        <v>?</v>
      </c>
      <c r="O1518">
        <f>IF(Transport!$H$4="Multi-unit Residential",Data!O1519,IF(Transport!$H$4="Education",Data!AW1519,IF(Transport!$H$4="Mixed-use Building",AH1522,Data!AF1519)))</f>
        <v>174.78739189999999</v>
      </c>
      <c r="P1518">
        <f>IF(Transport!$H$4="Multi-unit Residential",Data!P1519,IF(Transport!$H$4="Education",Data!AX1519,IF(Transport!$H$4="Mixed-use Building",AI1522,Data!AG1519)))</f>
        <v>-41.337766309999999</v>
      </c>
    </row>
    <row r="1519" spans="1:16" x14ac:dyDescent="0.55000000000000004">
      <c r="A1519">
        <f>IF(Transport!$H$4="Multi-unit Residential",Data!A1520,IF(Transport!$H$4="Education",Data!AI1520,IF(Transport!$H$4="Mixed-use Building",T1523,Data!R1520)))</f>
        <v>254800</v>
      </c>
      <c r="B1519" t="str">
        <f>IF(Transport!$H$4="Multi-unit Residential",Data!B1520,IF(Transport!$H$4="Education",Data!AJ1520,IF(Transport!$H$4="Mixed-use Building",U1523,Data!S1520)))</f>
        <v>Miramar East</v>
      </c>
      <c r="C1519" t="str">
        <f>IF(Transport!$H$4="Multi-unit Residential",Data!C1520,IF(Transport!$H$4="Education",Data!AK1520,IF(Transport!$H$4="Mixed-use Building",V1523,Data!T1520)))</f>
        <v>New Zealand</v>
      </c>
      <c r="D1519">
        <f>IF(Transport!$H$4="Multi-unit Residential",Data!D1520,IF(Transport!$H$4="Education",Data!AL1520,IF(Transport!$H$4="Mixed-use Building",W1523,Data!U1520)))</f>
        <v>0</v>
      </c>
      <c r="E1519">
        <f>IF(Transport!$H$4="Multi-unit Residential",Data!E1520,IF(Transport!$H$4="Education",Data!AM1520,IF(Transport!$H$4="Mixed-use Building",X1523,Data!V1520)))</f>
        <v>0</v>
      </c>
      <c r="F1519">
        <f>IF(Transport!$H$4="Multi-unit Residential",Data!F1520,IF(Transport!$H$4="Education",Data!AN1520,IF(Transport!$H$4="Mixed-use Building",Y1523,Data!W1520)))</f>
        <v>0</v>
      </c>
      <c r="G1519">
        <f>IF(Transport!$H$4="Multi-unit Residential",Data!G1520,IF(Transport!$H$4="Education",Data!AO1520,IF(Transport!$H$4="Mixed-use Building",Z1523,Data!X1520)))</f>
        <v>0</v>
      </c>
      <c r="H1519">
        <f>IF(Transport!$H$4="Multi-unit Residential",Data!H1520,IF(Transport!$H$4="Education",Data!AP1520,IF(Transport!$H$4="Mixed-use Building",AA1523,Data!Y1520)))</f>
        <v>1</v>
      </c>
      <c r="I1519">
        <f>IF(Transport!$H$4="Multi-unit Residential",Data!I1520,IF(Transport!$H$4="Education",Data!AQ1520,IF(Transport!$H$4="Mixed-use Building",AB1523,Data!Z1520)))</f>
        <v>0</v>
      </c>
      <c r="J1519">
        <f>IF(Transport!$H$4="Multi-unit Residential",Data!J1520,IF(Transport!$H$4="Education",Data!AR1520,IF(Transport!$H$4="Mixed-use Building",AC1523,Data!AA1520)))</f>
        <v>0</v>
      </c>
      <c r="K1519">
        <f>IF(Transport!$H$4="Multi-unit Residential",Data!K1520,IF(Transport!$H$4="Education",Data!AS1520,IF(Transport!$H$4="Mixed-use Building",AD1523,Data!AB1520)))</f>
        <v>0</v>
      </c>
      <c r="L1519">
        <f>IF(Transport!$H$4="Multi-unit Residential",Data!L1520,IF(Transport!$H$4="Education",Data!AT1520,IF(Transport!$H$4="Mixed-use Building",AE1523,Data!AC1520)))</f>
        <v>0</v>
      </c>
      <c r="M1519">
        <f>IF(Transport!$H$4="Multi-unit Residential",Data!M1520,IF(Transport!$H$4="Education",Data!AU1520,IF(Transport!$H$4="Mixed-use Building",AF1523,Data!AD1520)))</f>
        <v>0.02</v>
      </c>
      <c r="N1519" t="str">
        <f>IF(Transport!$H$4="Multi-unit Residential",Data!N1520,IF(Transport!$H$4="Education",Data!AV1520,IF(Transport!$H$4="Mixed-use Building",AG1523,Data!AE1520)))</f>
        <v>?</v>
      </c>
      <c r="O1519">
        <f>IF(Transport!$H$4="Multi-unit Residential",Data!O1520,IF(Transport!$H$4="Education",Data!AW1520,IF(Transport!$H$4="Mixed-use Building",AH1523,Data!AF1520)))</f>
        <v>174.82441259999999</v>
      </c>
      <c r="P1519">
        <f>IF(Transport!$H$4="Multi-unit Residential",Data!P1520,IF(Transport!$H$4="Education",Data!AX1520,IF(Transport!$H$4="Mixed-use Building",AI1523,Data!AG1520)))</f>
        <v>-41.314568989999998</v>
      </c>
    </row>
    <row r="1520" spans="1:16" x14ac:dyDescent="0.55000000000000004">
      <c r="A1520">
        <f>IF(Transport!$H$4="Multi-unit Residential",Data!A1521,IF(Transport!$H$4="Education",Data!AI1521,IF(Transport!$H$4="Mixed-use Building",T1524,Data!R1521)))</f>
        <v>254900</v>
      </c>
      <c r="B1520" t="str">
        <f>IF(Transport!$H$4="Multi-unit Residential",Data!B1521,IF(Transport!$H$4="Education",Data!AJ1521,IF(Transport!$H$4="Mixed-use Building",U1524,Data!S1521)))</f>
        <v>Miramar South</v>
      </c>
      <c r="C1520" t="str">
        <f>IF(Transport!$H$4="Multi-unit Residential",Data!C1521,IF(Transport!$H$4="Education",Data!AK1521,IF(Transport!$H$4="Mixed-use Building",V1524,Data!T1521)))</f>
        <v>New Zealand</v>
      </c>
      <c r="D1520">
        <f>IF(Transport!$H$4="Multi-unit Residential",Data!D1521,IF(Transport!$H$4="Education",Data!AL1521,IF(Transport!$H$4="Mixed-use Building",W1524,Data!U1521)))</f>
        <v>0</v>
      </c>
      <c r="E1520">
        <f>IF(Transport!$H$4="Multi-unit Residential",Data!E1521,IF(Transport!$H$4="Education",Data!AM1521,IF(Transport!$H$4="Mixed-use Building",X1524,Data!V1521)))</f>
        <v>0.04</v>
      </c>
      <c r="F1520">
        <f>IF(Transport!$H$4="Multi-unit Residential",Data!F1521,IF(Transport!$H$4="Education",Data!AN1521,IF(Transport!$H$4="Mixed-use Building",Y1524,Data!W1521)))</f>
        <v>0</v>
      </c>
      <c r="G1520">
        <f>IF(Transport!$H$4="Multi-unit Residential",Data!G1521,IF(Transport!$H$4="Education",Data!AO1521,IF(Transport!$H$4="Mixed-use Building",Z1524,Data!X1521)))</f>
        <v>0</v>
      </c>
      <c r="H1520">
        <f>IF(Transport!$H$4="Multi-unit Residential",Data!H1521,IF(Transport!$H$4="Education",Data!AP1521,IF(Transport!$H$4="Mixed-use Building",AA1524,Data!Y1521)))</f>
        <v>0.82</v>
      </c>
      <c r="I1520">
        <f>IF(Transport!$H$4="Multi-unit Residential",Data!I1521,IF(Transport!$H$4="Education",Data!AQ1521,IF(Transport!$H$4="Mixed-use Building",AB1524,Data!Z1521)))</f>
        <v>0</v>
      </c>
      <c r="J1520">
        <f>IF(Transport!$H$4="Multi-unit Residential",Data!J1521,IF(Transport!$H$4="Education",Data!AR1521,IF(Transport!$H$4="Mixed-use Building",AC1524,Data!AA1521)))</f>
        <v>0</v>
      </c>
      <c r="K1520">
        <f>IF(Transport!$H$4="Multi-unit Residential",Data!K1521,IF(Transport!$H$4="Education",Data!AS1521,IF(Transport!$H$4="Mixed-use Building",AD1524,Data!AB1521)))</f>
        <v>0.01</v>
      </c>
      <c r="L1520">
        <f>IF(Transport!$H$4="Multi-unit Residential",Data!L1521,IF(Transport!$H$4="Education",Data!AT1521,IF(Transport!$H$4="Mixed-use Building",AE1524,Data!AC1521)))</f>
        <v>0.13</v>
      </c>
      <c r="M1520">
        <f>IF(Transport!$H$4="Multi-unit Residential",Data!M1521,IF(Transport!$H$4="Education",Data!AU1521,IF(Transport!$H$4="Mixed-use Building",AF1524,Data!AD1521)))</f>
        <v>0.02</v>
      </c>
      <c r="N1520">
        <f>IF(Transport!$H$4="Multi-unit Residential",Data!N1521,IF(Transport!$H$4="Education",Data!AV1521,IF(Transport!$H$4="Mixed-use Building",AG1524,Data!AE1521)))</f>
        <v>2.0547433544519098</v>
      </c>
      <c r="O1520">
        <f>IF(Transport!$H$4="Multi-unit Residential",Data!O1521,IF(Transport!$H$4="Education",Data!AW1521,IF(Transport!$H$4="Mixed-use Building",AH1524,Data!AF1521)))</f>
        <v>174.81420549999899</v>
      </c>
      <c r="P1520">
        <f>IF(Transport!$H$4="Multi-unit Residential",Data!P1521,IF(Transport!$H$4="Education",Data!AX1521,IF(Transport!$H$4="Mixed-use Building",AI1524,Data!AG1521)))</f>
        <v>-41.320726039999997</v>
      </c>
    </row>
    <row r="1521" spans="1:16" x14ac:dyDescent="0.55000000000000004">
      <c r="A1521">
        <f>IF(Transport!$H$4="Multi-unit Residential",Data!A1522,IF(Transport!$H$4="Education",Data!AI1522,IF(Transport!$H$4="Mixed-use Building",T1525,Data!R1522)))</f>
        <v>255000</v>
      </c>
      <c r="B1521" t="str">
        <f>IF(Transport!$H$4="Multi-unit Residential",Data!B1522,IF(Transport!$H$4="Education",Data!AJ1522,IF(Transport!$H$4="Mixed-use Building",U1525,Data!S1522)))</f>
        <v>Rongotai</v>
      </c>
      <c r="C1521" t="str">
        <f>IF(Transport!$H$4="Multi-unit Residential",Data!C1522,IF(Transport!$H$4="Education",Data!AK1522,IF(Transport!$H$4="Mixed-use Building",V1525,Data!T1522)))</f>
        <v>New Zealand</v>
      </c>
      <c r="D1521">
        <f>IF(Transport!$H$4="Multi-unit Residential",Data!D1522,IF(Transport!$H$4="Education",Data!AL1522,IF(Transport!$H$4="Mixed-use Building",W1525,Data!U1522)))</f>
        <v>0</v>
      </c>
      <c r="E1521">
        <f>IF(Transport!$H$4="Multi-unit Residential",Data!E1522,IF(Transport!$H$4="Education",Data!AM1522,IF(Transport!$H$4="Mixed-use Building",X1525,Data!V1522)))</f>
        <v>0.01</v>
      </c>
      <c r="F1521">
        <f>IF(Transport!$H$4="Multi-unit Residential",Data!F1522,IF(Transport!$H$4="Education",Data!AN1522,IF(Transport!$H$4="Mixed-use Building",Y1525,Data!W1522)))</f>
        <v>0</v>
      </c>
      <c r="G1521">
        <f>IF(Transport!$H$4="Multi-unit Residential",Data!G1522,IF(Transport!$H$4="Education",Data!AO1522,IF(Transport!$H$4="Mixed-use Building",Z1525,Data!X1522)))</f>
        <v>0</v>
      </c>
      <c r="H1521">
        <f>IF(Transport!$H$4="Multi-unit Residential",Data!H1522,IF(Transport!$H$4="Education",Data!AP1522,IF(Transport!$H$4="Mixed-use Building",AA1525,Data!Y1522)))</f>
        <v>0.88</v>
      </c>
      <c r="I1521">
        <f>IF(Transport!$H$4="Multi-unit Residential",Data!I1522,IF(Transport!$H$4="Education",Data!AQ1522,IF(Transport!$H$4="Mixed-use Building",AB1525,Data!Z1522)))</f>
        <v>0.01</v>
      </c>
      <c r="J1521">
        <f>IF(Transport!$H$4="Multi-unit Residential",Data!J1522,IF(Transport!$H$4="Education",Data!AR1522,IF(Transport!$H$4="Mixed-use Building",AC1525,Data!AA1522)))</f>
        <v>0</v>
      </c>
      <c r="K1521">
        <f>IF(Transport!$H$4="Multi-unit Residential",Data!K1522,IF(Transport!$H$4="Education",Data!AS1522,IF(Transport!$H$4="Mixed-use Building",AD1525,Data!AB1522)))</f>
        <v>0.01</v>
      </c>
      <c r="L1521">
        <f>IF(Transport!$H$4="Multi-unit Residential",Data!L1522,IF(Transport!$H$4="Education",Data!AT1522,IF(Transport!$H$4="Mixed-use Building",AE1525,Data!AC1522)))</f>
        <v>0.09</v>
      </c>
      <c r="M1521">
        <f>IF(Transport!$H$4="Multi-unit Residential",Data!M1522,IF(Transport!$H$4="Education",Data!AU1522,IF(Transport!$H$4="Mixed-use Building",AF1525,Data!AD1522)))</f>
        <v>0.02</v>
      </c>
      <c r="N1521">
        <f>IF(Transport!$H$4="Multi-unit Residential",Data!N1522,IF(Transport!$H$4="Education",Data!AV1522,IF(Transport!$H$4="Mixed-use Building",AG1525,Data!AE1522)))</f>
        <v>6.6820695887578001</v>
      </c>
      <c r="O1521">
        <f>IF(Transport!$H$4="Multi-unit Residential",Data!O1522,IF(Transport!$H$4="Education",Data!AW1522,IF(Transport!$H$4="Mixed-use Building",AH1525,Data!AF1522)))</f>
        <v>174.80968820000001</v>
      </c>
      <c r="P1521">
        <f>IF(Transport!$H$4="Multi-unit Residential",Data!P1522,IF(Transport!$H$4="Education",Data!AX1522,IF(Transport!$H$4="Mixed-use Building",AI1525,Data!AG1522)))</f>
        <v>-41.330752560000001</v>
      </c>
    </row>
    <row r="1522" spans="1:16" x14ac:dyDescent="0.55000000000000004">
      <c r="A1522">
        <f>IF(Transport!$H$4="Multi-unit Residential",Data!A1523,IF(Transport!$H$4="Education",Data!AI1523,IF(Transport!$H$4="Mixed-use Building",T1526,Data!R1523)))</f>
        <v>255100</v>
      </c>
      <c r="B1522" t="str">
        <f>IF(Transport!$H$4="Multi-unit Residential",Data!B1523,IF(Transport!$H$4="Education",Data!AJ1523,IF(Transport!$H$4="Mixed-use Building",U1526,Data!S1523)))</f>
        <v>Strathmore (Wellington City)</v>
      </c>
      <c r="C1522" t="str">
        <f>IF(Transport!$H$4="Multi-unit Residential",Data!C1523,IF(Transport!$H$4="Education",Data!AK1523,IF(Transport!$H$4="Mixed-use Building",V1526,Data!T1523)))</f>
        <v>New Zealand</v>
      </c>
      <c r="D1522">
        <f>IF(Transport!$H$4="Multi-unit Residential",Data!D1523,IF(Transport!$H$4="Education",Data!AL1523,IF(Transport!$H$4="Mixed-use Building",W1526,Data!U1523)))</f>
        <v>0</v>
      </c>
      <c r="E1522">
        <f>IF(Transport!$H$4="Multi-unit Residential",Data!E1523,IF(Transport!$H$4="Education",Data!AM1523,IF(Transport!$H$4="Mixed-use Building",X1526,Data!V1523)))</f>
        <v>0</v>
      </c>
      <c r="F1522">
        <f>IF(Transport!$H$4="Multi-unit Residential",Data!F1523,IF(Transport!$H$4="Education",Data!AN1523,IF(Transport!$H$4="Mixed-use Building",Y1526,Data!W1523)))</f>
        <v>0</v>
      </c>
      <c r="G1522">
        <f>IF(Transport!$H$4="Multi-unit Residential",Data!G1523,IF(Transport!$H$4="Education",Data!AO1523,IF(Transport!$H$4="Mixed-use Building",Z1526,Data!X1523)))</f>
        <v>0</v>
      </c>
      <c r="H1522">
        <f>IF(Transport!$H$4="Multi-unit Residential",Data!H1523,IF(Transport!$H$4="Education",Data!AP1523,IF(Transport!$H$4="Mixed-use Building",AA1526,Data!Y1523)))</f>
        <v>0.76</v>
      </c>
      <c r="I1522">
        <f>IF(Transport!$H$4="Multi-unit Residential",Data!I1523,IF(Transport!$H$4="Education",Data!AQ1523,IF(Transport!$H$4="Mixed-use Building",AB1526,Data!Z1523)))</f>
        <v>0</v>
      </c>
      <c r="J1522">
        <f>IF(Transport!$H$4="Multi-unit Residential",Data!J1523,IF(Transport!$H$4="Education",Data!AR1523,IF(Transport!$H$4="Mixed-use Building",AC1526,Data!AA1523)))</f>
        <v>0</v>
      </c>
      <c r="K1522">
        <f>IF(Transport!$H$4="Multi-unit Residential",Data!K1523,IF(Transport!$H$4="Education",Data!AS1523,IF(Transport!$H$4="Mixed-use Building",AD1526,Data!AB1523)))</f>
        <v>0</v>
      </c>
      <c r="L1522">
        <f>IF(Transport!$H$4="Multi-unit Residential",Data!L1523,IF(Transport!$H$4="Education",Data!AT1523,IF(Transport!$H$4="Mixed-use Building",AE1526,Data!AC1523)))</f>
        <v>0.24</v>
      </c>
      <c r="M1522">
        <f>IF(Transport!$H$4="Multi-unit Residential",Data!M1523,IF(Transport!$H$4="Education",Data!AU1523,IF(Transport!$H$4="Mixed-use Building",AF1526,Data!AD1523)))</f>
        <v>0.02</v>
      </c>
      <c r="N1522">
        <f>IF(Transport!$H$4="Multi-unit Residential",Data!N1523,IF(Transport!$H$4="Education",Data!AV1523,IF(Transport!$H$4="Mixed-use Building",AG1526,Data!AE1523)))</f>
        <v>0.82549932050499297</v>
      </c>
      <c r="O1522">
        <f>IF(Transport!$H$4="Multi-unit Residential",Data!O1523,IF(Transport!$H$4="Education",Data!AW1523,IF(Transport!$H$4="Mixed-use Building",AH1526,Data!AF1523)))</f>
        <v>174.82054499999899</v>
      </c>
      <c r="P1522">
        <f>IF(Transport!$H$4="Multi-unit Residential",Data!P1523,IF(Transport!$H$4="Education",Data!AX1523,IF(Transport!$H$4="Mixed-use Building",AI1526,Data!AG1523)))</f>
        <v>-41.331641040000001</v>
      </c>
    </row>
    <row r="1523" spans="1:16" x14ac:dyDescent="0.55000000000000004">
      <c r="A1523">
        <f>IF(Transport!$H$4="Multi-unit Residential",Data!A1524,IF(Transport!$H$4="Education",Data!AI1524,IF(Transport!$H$4="Mixed-use Building",T1527,Data!R1524)))</f>
        <v>255200</v>
      </c>
      <c r="B1523" t="str">
        <f>IF(Transport!$H$4="Multi-unit Residential",Data!B1524,IF(Transport!$H$4="Education",Data!AJ1524,IF(Transport!$H$4="Mixed-use Building",U1527,Data!S1524)))</f>
        <v>Seatoun</v>
      </c>
      <c r="C1523" t="str">
        <f>IF(Transport!$H$4="Multi-unit Residential",Data!C1524,IF(Transport!$H$4="Education",Data!AK1524,IF(Transport!$H$4="Mixed-use Building",V1527,Data!T1524)))</f>
        <v>New Zealand</v>
      </c>
      <c r="D1523">
        <f>IF(Transport!$H$4="Multi-unit Residential",Data!D1524,IF(Transport!$H$4="Education",Data!AL1524,IF(Transport!$H$4="Mixed-use Building",W1527,Data!U1524)))</f>
        <v>0</v>
      </c>
      <c r="E1523">
        <f>IF(Transport!$H$4="Multi-unit Residential",Data!E1524,IF(Transport!$H$4="Education",Data!AM1524,IF(Transport!$H$4="Mixed-use Building",X1527,Data!V1524)))</f>
        <v>0</v>
      </c>
      <c r="F1523">
        <f>IF(Transport!$H$4="Multi-unit Residential",Data!F1524,IF(Transport!$H$4="Education",Data!AN1524,IF(Transport!$H$4="Mixed-use Building",Y1527,Data!W1524)))</f>
        <v>0</v>
      </c>
      <c r="G1523">
        <f>IF(Transport!$H$4="Multi-unit Residential",Data!G1524,IF(Transport!$H$4="Education",Data!AO1524,IF(Transport!$H$4="Mixed-use Building",Z1527,Data!X1524)))</f>
        <v>0</v>
      </c>
      <c r="H1523">
        <f>IF(Transport!$H$4="Multi-unit Residential",Data!H1524,IF(Transport!$H$4="Education",Data!AP1524,IF(Transport!$H$4="Mixed-use Building",AA1527,Data!Y1524)))</f>
        <v>0.84</v>
      </c>
      <c r="I1523">
        <f>IF(Transport!$H$4="Multi-unit Residential",Data!I1524,IF(Transport!$H$4="Education",Data!AQ1524,IF(Transport!$H$4="Mixed-use Building",AB1527,Data!Z1524)))</f>
        <v>0</v>
      </c>
      <c r="J1523">
        <f>IF(Transport!$H$4="Multi-unit Residential",Data!J1524,IF(Transport!$H$4="Education",Data!AR1524,IF(Transport!$H$4="Mixed-use Building",AC1527,Data!AA1524)))</f>
        <v>0</v>
      </c>
      <c r="K1523">
        <f>IF(Transport!$H$4="Multi-unit Residential",Data!K1524,IF(Transport!$H$4="Education",Data!AS1524,IF(Transport!$H$4="Mixed-use Building",AD1527,Data!AB1524)))</f>
        <v>0</v>
      </c>
      <c r="L1523">
        <f>IF(Transport!$H$4="Multi-unit Residential",Data!L1524,IF(Transport!$H$4="Education",Data!AT1524,IF(Transport!$H$4="Mixed-use Building",AE1527,Data!AC1524)))</f>
        <v>0.16</v>
      </c>
      <c r="M1523">
        <f>IF(Transport!$H$4="Multi-unit Residential",Data!M1524,IF(Transport!$H$4="Education",Data!AU1524,IF(Transport!$H$4="Mixed-use Building",AF1527,Data!AD1524)))</f>
        <v>0.02</v>
      </c>
      <c r="N1523">
        <f>IF(Transport!$H$4="Multi-unit Residential",Data!N1524,IF(Transport!$H$4="Education",Data!AV1524,IF(Transport!$H$4="Mixed-use Building",AG1527,Data!AE1524)))</f>
        <v>1.1895143246775299</v>
      </c>
      <c r="O1523">
        <f>IF(Transport!$H$4="Multi-unit Residential",Data!O1524,IF(Transport!$H$4="Education",Data!AW1524,IF(Transport!$H$4="Mixed-use Building",AH1527,Data!AF1524)))</f>
        <v>174.82971019999999</v>
      </c>
      <c r="P1523">
        <f>IF(Transport!$H$4="Multi-unit Residential",Data!P1524,IF(Transport!$H$4="Education",Data!AX1524,IF(Transport!$H$4="Mixed-use Building",AI1527,Data!AG1524)))</f>
        <v>-41.328999539999998</v>
      </c>
    </row>
    <row r="1524" spans="1:16" x14ac:dyDescent="0.55000000000000004">
      <c r="A1524">
        <f>IF(Transport!$H$4="Multi-unit Residential",Data!A1525,IF(Transport!$H$4="Education",Data!AI1525,IF(Transport!$H$4="Mixed-use Building",T1528,Data!R1525)))</f>
        <v>255300</v>
      </c>
      <c r="B1524" t="str">
        <f>IF(Transport!$H$4="Multi-unit Residential",Data!B1525,IF(Transport!$H$4="Education",Data!AJ1525,IF(Transport!$H$4="Mixed-use Building",U1528,Data!S1525)))</f>
        <v>Kopuaranga</v>
      </c>
      <c r="C1524" t="str">
        <f>IF(Transport!$H$4="Multi-unit Residential",Data!C1525,IF(Transport!$H$4="Education",Data!AK1525,IF(Transport!$H$4="Mixed-use Building",V1528,Data!T1525)))</f>
        <v>New Zealand</v>
      </c>
      <c r="D1524">
        <f>IF(Transport!$H$4="Multi-unit Residential",Data!D1525,IF(Transport!$H$4="Education",Data!AL1525,IF(Transport!$H$4="Mixed-use Building",W1528,Data!U1525)))</f>
        <v>0</v>
      </c>
      <c r="E1524">
        <f>IF(Transport!$H$4="Multi-unit Residential",Data!E1525,IF(Transport!$H$4="Education",Data!AM1525,IF(Transport!$H$4="Mixed-use Building",X1528,Data!V1525)))</f>
        <v>0</v>
      </c>
      <c r="F1524">
        <f>IF(Transport!$H$4="Multi-unit Residential",Data!F1525,IF(Transport!$H$4="Education",Data!AN1525,IF(Transport!$H$4="Mixed-use Building",Y1528,Data!W1525)))</f>
        <v>0</v>
      </c>
      <c r="G1524">
        <f>IF(Transport!$H$4="Multi-unit Residential",Data!G1525,IF(Transport!$H$4="Education",Data!AO1525,IF(Transport!$H$4="Mixed-use Building",Z1528,Data!X1525)))</f>
        <v>0</v>
      </c>
      <c r="H1524">
        <f>IF(Transport!$H$4="Multi-unit Residential",Data!H1525,IF(Transport!$H$4="Education",Data!AP1525,IF(Transport!$H$4="Mixed-use Building",AA1528,Data!Y1525)))</f>
        <v>1</v>
      </c>
      <c r="I1524">
        <f>IF(Transport!$H$4="Multi-unit Residential",Data!I1525,IF(Transport!$H$4="Education",Data!AQ1525,IF(Transport!$H$4="Mixed-use Building",AB1528,Data!Z1525)))</f>
        <v>0</v>
      </c>
      <c r="J1524">
        <f>IF(Transport!$H$4="Multi-unit Residential",Data!J1525,IF(Transport!$H$4="Education",Data!AR1525,IF(Transport!$H$4="Mixed-use Building",AC1528,Data!AA1525)))</f>
        <v>0</v>
      </c>
      <c r="K1524">
        <f>IF(Transport!$H$4="Multi-unit Residential",Data!K1525,IF(Transport!$H$4="Education",Data!AS1525,IF(Transport!$H$4="Mixed-use Building",AD1528,Data!AB1525)))</f>
        <v>0</v>
      </c>
      <c r="L1524">
        <f>IF(Transport!$H$4="Multi-unit Residential",Data!L1525,IF(Transport!$H$4="Education",Data!AT1525,IF(Transport!$H$4="Mixed-use Building",AE1528,Data!AC1525)))</f>
        <v>0</v>
      </c>
      <c r="M1524">
        <f>IF(Transport!$H$4="Multi-unit Residential",Data!M1525,IF(Transport!$H$4="Education",Data!AU1525,IF(Transport!$H$4="Mixed-use Building",AF1528,Data!AD1525)))</f>
        <v>0.02</v>
      </c>
      <c r="N1524" t="str">
        <f>IF(Transport!$H$4="Multi-unit Residential",Data!N1525,IF(Transport!$H$4="Education",Data!AV1525,IF(Transport!$H$4="Mixed-use Building",AG1528,Data!AE1525)))</f>
        <v>?</v>
      </c>
      <c r="O1524">
        <f>IF(Transport!$H$4="Multi-unit Residential",Data!O1525,IF(Transport!$H$4="Education",Data!AW1525,IF(Transport!$H$4="Mixed-use Building",AH1528,Data!AF1525)))</f>
        <v>175.63791119999999</v>
      </c>
      <c r="P1524">
        <f>IF(Transport!$H$4="Multi-unit Residential",Data!P1525,IF(Transport!$H$4="Education",Data!AX1525,IF(Transport!$H$4="Mixed-use Building",AI1528,Data!AG1525)))</f>
        <v>-40.798233439999997</v>
      </c>
    </row>
    <row r="1525" spans="1:16" x14ac:dyDescent="0.55000000000000004">
      <c r="A1525">
        <f>IF(Transport!$H$4="Multi-unit Residential",Data!A1526,IF(Transport!$H$4="Education",Data!AI1526,IF(Transport!$H$4="Mixed-use Building",T1529,Data!R1526)))</f>
        <v>255400</v>
      </c>
      <c r="B1525" t="str">
        <f>IF(Transport!$H$4="Multi-unit Residential",Data!B1526,IF(Transport!$H$4="Education",Data!AJ1526,IF(Transport!$H$4="Mixed-use Building",U1529,Data!S1526)))</f>
        <v>Upper Plain</v>
      </c>
      <c r="C1525" t="str">
        <f>IF(Transport!$H$4="Multi-unit Residential",Data!C1526,IF(Transport!$H$4="Education",Data!AK1526,IF(Transport!$H$4="Mixed-use Building",V1529,Data!T1526)))</f>
        <v>New Zealand</v>
      </c>
      <c r="D1525">
        <f>IF(Transport!$H$4="Multi-unit Residential",Data!D1526,IF(Transport!$H$4="Education",Data!AL1526,IF(Transport!$H$4="Mixed-use Building",W1529,Data!U1526)))</f>
        <v>0</v>
      </c>
      <c r="E1525">
        <f>IF(Transport!$H$4="Multi-unit Residential",Data!E1526,IF(Transport!$H$4="Education",Data!AM1526,IF(Transport!$H$4="Mixed-use Building",X1529,Data!V1526)))</f>
        <v>0</v>
      </c>
      <c r="F1525">
        <f>IF(Transport!$H$4="Multi-unit Residential",Data!F1526,IF(Transport!$H$4="Education",Data!AN1526,IF(Transport!$H$4="Mixed-use Building",Y1529,Data!W1526)))</f>
        <v>0</v>
      </c>
      <c r="G1525">
        <f>IF(Transport!$H$4="Multi-unit Residential",Data!G1526,IF(Transport!$H$4="Education",Data!AO1526,IF(Transport!$H$4="Mixed-use Building",Z1529,Data!X1526)))</f>
        <v>0</v>
      </c>
      <c r="H1525">
        <f>IF(Transport!$H$4="Multi-unit Residential",Data!H1526,IF(Transport!$H$4="Education",Data!AP1526,IF(Transport!$H$4="Mixed-use Building",AA1529,Data!Y1526)))</f>
        <v>1</v>
      </c>
      <c r="I1525">
        <f>IF(Transport!$H$4="Multi-unit Residential",Data!I1526,IF(Transport!$H$4="Education",Data!AQ1526,IF(Transport!$H$4="Mixed-use Building",AB1529,Data!Z1526)))</f>
        <v>0</v>
      </c>
      <c r="J1525">
        <f>IF(Transport!$H$4="Multi-unit Residential",Data!J1526,IF(Transport!$H$4="Education",Data!AR1526,IF(Transport!$H$4="Mixed-use Building",AC1529,Data!AA1526)))</f>
        <v>0</v>
      </c>
      <c r="K1525">
        <f>IF(Transport!$H$4="Multi-unit Residential",Data!K1526,IF(Transport!$H$4="Education",Data!AS1526,IF(Transport!$H$4="Mixed-use Building",AD1529,Data!AB1526)))</f>
        <v>0</v>
      </c>
      <c r="L1525">
        <f>IF(Transport!$H$4="Multi-unit Residential",Data!L1526,IF(Transport!$H$4="Education",Data!AT1526,IF(Transport!$H$4="Mixed-use Building",AE1529,Data!AC1526)))</f>
        <v>0</v>
      </c>
      <c r="M1525">
        <f>IF(Transport!$H$4="Multi-unit Residential",Data!M1526,IF(Transport!$H$4="Education",Data!AU1526,IF(Transport!$H$4="Mixed-use Building",AF1529,Data!AD1526)))</f>
        <v>0.02</v>
      </c>
      <c r="N1525">
        <f>IF(Transport!$H$4="Multi-unit Residential",Data!N1526,IF(Transport!$H$4="Education",Data!AV1526,IF(Transport!$H$4="Mixed-use Building",AG1529,Data!AE1526)))</f>
        <v>8.5259292451738702</v>
      </c>
      <c r="O1525">
        <f>IF(Transport!$H$4="Multi-unit Residential",Data!O1526,IF(Transport!$H$4="Education",Data!AW1526,IF(Transport!$H$4="Mixed-use Building",AH1529,Data!AF1526)))</f>
        <v>175.57935649999999</v>
      </c>
      <c r="P1525">
        <f>IF(Transport!$H$4="Multi-unit Residential",Data!P1526,IF(Transport!$H$4="Education",Data!AX1526,IF(Transport!$H$4="Mixed-use Building",AI1529,Data!AG1526)))</f>
        <v>-40.895118150000002</v>
      </c>
    </row>
    <row r="1526" spans="1:16" x14ac:dyDescent="0.55000000000000004">
      <c r="A1526">
        <f>IF(Transport!$H$4="Multi-unit Residential",Data!A1527,IF(Transport!$H$4="Education",Data!AI1527,IF(Transport!$H$4="Mixed-use Building",T1530,Data!R1527)))</f>
        <v>255500</v>
      </c>
      <c r="B1526" t="str">
        <f>IF(Transport!$H$4="Multi-unit Residential",Data!B1527,IF(Transport!$H$4="Education",Data!AJ1527,IF(Transport!$H$4="Mixed-use Building",U1530,Data!S1527)))</f>
        <v>Opaki</v>
      </c>
      <c r="C1526" t="str">
        <f>IF(Transport!$H$4="Multi-unit Residential",Data!C1527,IF(Transport!$H$4="Education",Data!AK1527,IF(Transport!$H$4="Mixed-use Building",V1530,Data!T1527)))</f>
        <v>New Zealand</v>
      </c>
      <c r="D1526">
        <f>IF(Transport!$H$4="Multi-unit Residential",Data!D1527,IF(Transport!$H$4="Education",Data!AL1527,IF(Transport!$H$4="Mixed-use Building",W1530,Data!U1527)))</f>
        <v>0</v>
      </c>
      <c r="E1526">
        <f>IF(Transport!$H$4="Multi-unit Residential",Data!E1527,IF(Transport!$H$4="Education",Data!AM1527,IF(Transport!$H$4="Mixed-use Building",X1530,Data!V1527)))</f>
        <v>0</v>
      </c>
      <c r="F1526">
        <f>IF(Transport!$H$4="Multi-unit Residential",Data!F1527,IF(Transport!$H$4="Education",Data!AN1527,IF(Transport!$H$4="Mixed-use Building",Y1530,Data!W1527)))</f>
        <v>0</v>
      </c>
      <c r="G1526">
        <f>IF(Transport!$H$4="Multi-unit Residential",Data!G1527,IF(Transport!$H$4="Education",Data!AO1527,IF(Transport!$H$4="Mixed-use Building",Z1530,Data!X1527)))</f>
        <v>0</v>
      </c>
      <c r="H1526">
        <f>IF(Transport!$H$4="Multi-unit Residential",Data!H1527,IF(Transport!$H$4="Education",Data!AP1527,IF(Transport!$H$4="Mixed-use Building",AA1530,Data!Y1527)))</f>
        <v>0.94</v>
      </c>
      <c r="I1526">
        <f>IF(Transport!$H$4="Multi-unit Residential",Data!I1527,IF(Transport!$H$4="Education",Data!AQ1527,IF(Transport!$H$4="Mixed-use Building",AB1530,Data!Z1527)))</f>
        <v>0</v>
      </c>
      <c r="J1526">
        <f>IF(Transport!$H$4="Multi-unit Residential",Data!J1527,IF(Transport!$H$4="Education",Data!AR1527,IF(Transport!$H$4="Mixed-use Building",AC1530,Data!AA1527)))</f>
        <v>0</v>
      </c>
      <c r="K1526">
        <f>IF(Transport!$H$4="Multi-unit Residential",Data!K1527,IF(Transport!$H$4="Education",Data!AS1527,IF(Transport!$H$4="Mixed-use Building",AD1530,Data!AB1527)))</f>
        <v>0</v>
      </c>
      <c r="L1526">
        <f>IF(Transport!$H$4="Multi-unit Residential",Data!L1527,IF(Transport!$H$4="Education",Data!AT1527,IF(Transport!$H$4="Mixed-use Building",AE1530,Data!AC1527)))</f>
        <v>0.06</v>
      </c>
      <c r="M1526">
        <f>IF(Transport!$H$4="Multi-unit Residential",Data!M1527,IF(Transport!$H$4="Education",Data!AU1527,IF(Transport!$H$4="Mixed-use Building",AF1530,Data!AD1527)))</f>
        <v>0.02</v>
      </c>
      <c r="N1526">
        <f>IF(Transport!$H$4="Multi-unit Residential",Data!N1527,IF(Transport!$H$4="Education",Data!AV1527,IF(Transport!$H$4="Mixed-use Building",AG1530,Data!AE1527)))</f>
        <v>3.5398649859337401</v>
      </c>
      <c r="O1526">
        <f>IF(Transport!$H$4="Multi-unit Residential",Data!O1527,IF(Transport!$H$4="Education",Data!AW1527,IF(Transport!$H$4="Mixed-use Building",AH1530,Data!AF1527)))</f>
        <v>175.65959230000001</v>
      </c>
      <c r="P1526">
        <f>IF(Transport!$H$4="Multi-unit Residential",Data!P1527,IF(Transport!$H$4="Education",Data!AX1527,IF(Transport!$H$4="Mixed-use Building",AI1530,Data!AG1527)))</f>
        <v>-40.902235490000002</v>
      </c>
    </row>
    <row r="1527" spans="1:16" x14ac:dyDescent="0.55000000000000004">
      <c r="A1527">
        <f>IF(Transport!$H$4="Multi-unit Residential",Data!A1528,IF(Transport!$H$4="Education",Data!AI1528,IF(Transport!$H$4="Mixed-use Building",T1531,Data!R1528)))</f>
        <v>255600</v>
      </c>
      <c r="B1527" t="str">
        <f>IF(Transport!$H$4="Multi-unit Residential",Data!B1528,IF(Transport!$H$4="Education",Data!AJ1528,IF(Transport!$H$4="Mixed-use Building",U1531,Data!S1528)))</f>
        <v>Ngaumutawa</v>
      </c>
      <c r="C1527" t="str">
        <f>IF(Transport!$H$4="Multi-unit Residential",Data!C1528,IF(Transport!$H$4="Education",Data!AK1528,IF(Transport!$H$4="Mixed-use Building",V1531,Data!T1528)))</f>
        <v>New Zealand</v>
      </c>
      <c r="D1527">
        <f>IF(Transport!$H$4="Multi-unit Residential",Data!D1528,IF(Transport!$H$4="Education",Data!AL1528,IF(Transport!$H$4="Mixed-use Building",W1531,Data!U1528)))</f>
        <v>0</v>
      </c>
      <c r="E1527">
        <f>IF(Transport!$H$4="Multi-unit Residential",Data!E1528,IF(Transport!$H$4="Education",Data!AM1528,IF(Transport!$H$4="Mixed-use Building",X1531,Data!V1528)))</f>
        <v>0</v>
      </c>
      <c r="F1527">
        <f>IF(Transport!$H$4="Multi-unit Residential",Data!F1528,IF(Transport!$H$4="Education",Data!AN1528,IF(Transport!$H$4="Mixed-use Building",Y1531,Data!W1528)))</f>
        <v>0</v>
      </c>
      <c r="G1527">
        <f>IF(Transport!$H$4="Multi-unit Residential",Data!G1528,IF(Transport!$H$4="Education",Data!AO1528,IF(Transport!$H$4="Mixed-use Building",Z1531,Data!X1528)))</f>
        <v>0</v>
      </c>
      <c r="H1527">
        <f>IF(Transport!$H$4="Multi-unit Residential",Data!H1528,IF(Transport!$H$4="Education",Data!AP1528,IF(Transport!$H$4="Mixed-use Building",AA1531,Data!Y1528)))</f>
        <v>1</v>
      </c>
      <c r="I1527">
        <f>IF(Transport!$H$4="Multi-unit Residential",Data!I1528,IF(Transport!$H$4="Education",Data!AQ1528,IF(Transport!$H$4="Mixed-use Building",AB1531,Data!Z1528)))</f>
        <v>0</v>
      </c>
      <c r="J1527">
        <f>IF(Transport!$H$4="Multi-unit Residential",Data!J1528,IF(Transport!$H$4="Education",Data!AR1528,IF(Transport!$H$4="Mixed-use Building",AC1531,Data!AA1528)))</f>
        <v>0</v>
      </c>
      <c r="K1527">
        <f>IF(Transport!$H$4="Multi-unit Residential",Data!K1528,IF(Transport!$H$4="Education",Data!AS1528,IF(Transport!$H$4="Mixed-use Building",AD1531,Data!AB1528)))</f>
        <v>0</v>
      </c>
      <c r="L1527">
        <f>IF(Transport!$H$4="Multi-unit Residential",Data!L1528,IF(Transport!$H$4="Education",Data!AT1528,IF(Transport!$H$4="Mixed-use Building",AE1531,Data!AC1528)))</f>
        <v>0</v>
      </c>
      <c r="M1527">
        <f>IF(Transport!$H$4="Multi-unit Residential",Data!M1528,IF(Transport!$H$4="Education",Data!AU1528,IF(Transport!$H$4="Mixed-use Building",AF1531,Data!AD1528)))</f>
        <v>0.02</v>
      </c>
      <c r="N1527">
        <f>IF(Transport!$H$4="Multi-unit Residential",Data!N1528,IF(Transport!$H$4="Education",Data!AV1528,IF(Transport!$H$4="Mixed-use Building",AG1531,Data!AE1528)))</f>
        <v>2.5100484261029101</v>
      </c>
      <c r="O1527">
        <f>IF(Transport!$H$4="Multi-unit Residential",Data!O1528,IF(Transport!$H$4="Education",Data!AW1528,IF(Transport!$H$4="Mixed-use Building",AH1531,Data!AF1528)))</f>
        <v>175.636236</v>
      </c>
      <c r="P1527">
        <f>IF(Transport!$H$4="Multi-unit Residential",Data!P1528,IF(Transport!$H$4="Education",Data!AX1528,IF(Transport!$H$4="Mixed-use Building",AI1531,Data!AG1528)))</f>
        <v>-40.941172590000001</v>
      </c>
    </row>
    <row r="1528" spans="1:16" x14ac:dyDescent="0.55000000000000004">
      <c r="A1528">
        <f>IF(Transport!$H$4="Multi-unit Residential",Data!A1529,IF(Transport!$H$4="Education",Data!AI1529,IF(Transport!$H$4="Mixed-use Building",T1532,Data!R1529)))</f>
        <v>255700</v>
      </c>
      <c r="B1528" t="str">
        <f>IF(Transport!$H$4="Multi-unit Residential",Data!B1529,IF(Transport!$H$4="Education",Data!AJ1529,IF(Transport!$H$4="Mixed-use Building",U1532,Data!S1529)))</f>
        <v>Solway North</v>
      </c>
      <c r="C1528" t="str">
        <f>IF(Transport!$H$4="Multi-unit Residential",Data!C1529,IF(Transport!$H$4="Education",Data!AK1529,IF(Transport!$H$4="Mixed-use Building",V1532,Data!T1529)))</f>
        <v>New Zealand</v>
      </c>
      <c r="D1528">
        <f>IF(Transport!$H$4="Multi-unit Residential",Data!D1529,IF(Transport!$H$4="Education",Data!AL1529,IF(Transport!$H$4="Mixed-use Building",W1532,Data!U1529)))</f>
        <v>0</v>
      </c>
      <c r="E1528">
        <f>IF(Transport!$H$4="Multi-unit Residential",Data!E1529,IF(Transport!$H$4="Education",Data!AM1529,IF(Transport!$H$4="Mixed-use Building",X1532,Data!V1529)))</f>
        <v>0</v>
      </c>
      <c r="F1528">
        <f>IF(Transport!$H$4="Multi-unit Residential",Data!F1529,IF(Transport!$H$4="Education",Data!AN1529,IF(Transport!$H$4="Mixed-use Building",Y1532,Data!W1529)))</f>
        <v>0</v>
      </c>
      <c r="G1528">
        <f>IF(Transport!$H$4="Multi-unit Residential",Data!G1529,IF(Transport!$H$4="Education",Data!AO1529,IF(Transport!$H$4="Mixed-use Building",Z1532,Data!X1529)))</f>
        <v>0</v>
      </c>
      <c r="H1528">
        <f>IF(Transport!$H$4="Multi-unit Residential",Data!H1529,IF(Transport!$H$4="Education",Data!AP1529,IF(Transport!$H$4="Mixed-use Building",AA1532,Data!Y1529)))</f>
        <v>0.95</v>
      </c>
      <c r="I1528">
        <f>IF(Transport!$H$4="Multi-unit Residential",Data!I1529,IF(Transport!$H$4="Education",Data!AQ1529,IF(Transport!$H$4="Mixed-use Building",AB1532,Data!Z1529)))</f>
        <v>0</v>
      </c>
      <c r="J1528">
        <f>IF(Transport!$H$4="Multi-unit Residential",Data!J1529,IF(Transport!$H$4="Education",Data!AR1529,IF(Transport!$H$4="Mixed-use Building",AC1532,Data!AA1529)))</f>
        <v>0</v>
      </c>
      <c r="K1528">
        <f>IF(Transport!$H$4="Multi-unit Residential",Data!K1529,IF(Transport!$H$4="Education",Data!AS1529,IF(Transport!$H$4="Mixed-use Building",AD1532,Data!AB1529)))</f>
        <v>0.02</v>
      </c>
      <c r="L1528">
        <f>IF(Transport!$H$4="Multi-unit Residential",Data!L1529,IF(Transport!$H$4="Education",Data!AT1529,IF(Transport!$H$4="Mixed-use Building",AE1532,Data!AC1529)))</f>
        <v>0.03</v>
      </c>
      <c r="M1528">
        <f>IF(Transport!$H$4="Multi-unit Residential",Data!M1529,IF(Transport!$H$4="Education",Data!AU1529,IF(Transport!$H$4="Mixed-use Building",AF1532,Data!AD1529)))</f>
        <v>0.02</v>
      </c>
      <c r="N1528">
        <f>IF(Transport!$H$4="Multi-unit Residential",Data!N1529,IF(Transport!$H$4="Education",Data!AV1529,IF(Transport!$H$4="Mixed-use Building",AG1532,Data!AE1529)))</f>
        <v>3.4838453158996598</v>
      </c>
      <c r="O1528">
        <f>IF(Transport!$H$4="Multi-unit Residential",Data!O1529,IF(Transport!$H$4="Education",Data!AW1529,IF(Transport!$H$4="Mixed-use Building",AH1532,Data!AF1529)))</f>
        <v>175.63029839999999</v>
      </c>
      <c r="P1528">
        <f>IF(Transport!$H$4="Multi-unit Residential",Data!P1529,IF(Transport!$H$4="Education",Data!AX1529,IF(Transport!$H$4="Mixed-use Building",AI1532,Data!AG1529)))</f>
        <v>-40.957456200000003</v>
      </c>
    </row>
    <row r="1529" spans="1:16" x14ac:dyDescent="0.55000000000000004">
      <c r="A1529">
        <f>IF(Transport!$H$4="Multi-unit Residential",Data!A1530,IF(Transport!$H$4="Education",Data!AI1530,IF(Transport!$H$4="Mixed-use Building",T1533,Data!R1530)))</f>
        <v>255800</v>
      </c>
      <c r="B1529" t="str">
        <f>IF(Transport!$H$4="Multi-unit Residential",Data!B1530,IF(Transport!$H$4="Education",Data!AJ1530,IF(Transport!$H$4="Mixed-use Building",U1533,Data!S1530)))</f>
        <v>Lansdowne West</v>
      </c>
      <c r="C1529" t="str">
        <f>IF(Transport!$H$4="Multi-unit Residential",Data!C1530,IF(Transport!$H$4="Education",Data!AK1530,IF(Transport!$H$4="Mixed-use Building",V1533,Data!T1530)))</f>
        <v>New Zealand</v>
      </c>
      <c r="D1529">
        <f>IF(Transport!$H$4="Multi-unit Residential",Data!D1530,IF(Transport!$H$4="Education",Data!AL1530,IF(Transport!$H$4="Mixed-use Building",W1533,Data!U1530)))</f>
        <v>0</v>
      </c>
      <c r="E1529">
        <f>IF(Transport!$H$4="Multi-unit Residential",Data!E1530,IF(Transport!$H$4="Education",Data!AM1530,IF(Transport!$H$4="Mixed-use Building",X1533,Data!V1530)))</f>
        <v>0</v>
      </c>
      <c r="F1529">
        <f>IF(Transport!$H$4="Multi-unit Residential",Data!F1530,IF(Transport!$H$4="Education",Data!AN1530,IF(Transport!$H$4="Mixed-use Building",Y1533,Data!W1530)))</f>
        <v>0</v>
      </c>
      <c r="G1529">
        <f>IF(Transport!$H$4="Multi-unit Residential",Data!G1530,IF(Transport!$H$4="Education",Data!AO1530,IF(Transport!$H$4="Mixed-use Building",Z1533,Data!X1530)))</f>
        <v>0</v>
      </c>
      <c r="H1529">
        <f>IF(Transport!$H$4="Multi-unit Residential",Data!H1530,IF(Transport!$H$4="Education",Data!AP1530,IF(Transport!$H$4="Mixed-use Building",AA1533,Data!Y1530)))</f>
        <v>1</v>
      </c>
      <c r="I1529">
        <f>IF(Transport!$H$4="Multi-unit Residential",Data!I1530,IF(Transport!$H$4="Education",Data!AQ1530,IF(Transport!$H$4="Mixed-use Building",AB1533,Data!Z1530)))</f>
        <v>0</v>
      </c>
      <c r="J1529">
        <f>IF(Transport!$H$4="Multi-unit Residential",Data!J1530,IF(Transport!$H$4="Education",Data!AR1530,IF(Transport!$H$4="Mixed-use Building",AC1533,Data!AA1530)))</f>
        <v>0</v>
      </c>
      <c r="K1529">
        <f>IF(Transport!$H$4="Multi-unit Residential",Data!K1530,IF(Transport!$H$4="Education",Data!AS1530,IF(Transport!$H$4="Mixed-use Building",AD1533,Data!AB1530)))</f>
        <v>0</v>
      </c>
      <c r="L1529">
        <f>IF(Transport!$H$4="Multi-unit Residential",Data!L1530,IF(Transport!$H$4="Education",Data!AT1530,IF(Transport!$H$4="Mixed-use Building",AE1533,Data!AC1530)))</f>
        <v>0</v>
      </c>
      <c r="M1529">
        <f>IF(Transport!$H$4="Multi-unit Residential",Data!M1530,IF(Transport!$H$4="Education",Data!AU1530,IF(Transport!$H$4="Mixed-use Building",AF1533,Data!AD1530)))</f>
        <v>0.02</v>
      </c>
      <c r="N1529">
        <f>IF(Transport!$H$4="Multi-unit Residential",Data!N1530,IF(Transport!$H$4="Education",Data!AV1530,IF(Transport!$H$4="Mixed-use Building",AG1533,Data!AE1530)))</f>
        <v>2.8698268179799298</v>
      </c>
      <c r="O1529">
        <f>IF(Transport!$H$4="Multi-unit Residential",Data!O1530,IF(Transport!$H$4="Education",Data!AW1530,IF(Transport!$H$4="Mixed-use Building",AH1533,Data!AF1530)))</f>
        <v>175.66518809999999</v>
      </c>
      <c r="P1529">
        <f>IF(Transport!$H$4="Multi-unit Residential",Data!P1530,IF(Transport!$H$4="Education",Data!AX1530,IF(Transport!$H$4="Mixed-use Building",AI1533,Data!AG1530)))</f>
        <v>-40.936512839999999</v>
      </c>
    </row>
    <row r="1530" spans="1:16" x14ac:dyDescent="0.55000000000000004">
      <c r="A1530">
        <f>IF(Transport!$H$4="Multi-unit Residential",Data!A1531,IF(Transport!$H$4="Education",Data!AI1531,IF(Transport!$H$4="Mixed-use Building",T1534,Data!R1531)))</f>
        <v>255900</v>
      </c>
      <c r="B1530" t="str">
        <f>IF(Transport!$H$4="Multi-unit Residential",Data!B1531,IF(Transport!$H$4="Education",Data!AJ1531,IF(Transport!$H$4="Mixed-use Building",U1534,Data!S1531)))</f>
        <v>Masterton Central</v>
      </c>
      <c r="C1530" t="str">
        <f>IF(Transport!$H$4="Multi-unit Residential",Data!C1531,IF(Transport!$H$4="Education",Data!AK1531,IF(Transport!$H$4="Mixed-use Building",V1534,Data!T1531)))</f>
        <v>New Zealand</v>
      </c>
      <c r="D1530">
        <f>IF(Transport!$H$4="Multi-unit Residential",Data!D1531,IF(Transport!$H$4="Education",Data!AL1531,IF(Transport!$H$4="Mixed-use Building",W1534,Data!U1531)))</f>
        <v>0</v>
      </c>
      <c r="E1530">
        <f>IF(Transport!$H$4="Multi-unit Residential",Data!E1531,IF(Transport!$H$4="Education",Data!AM1531,IF(Transport!$H$4="Mixed-use Building",X1534,Data!V1531)))</f>
        <v>0</v>
      </c>
      <c r="F1530">
        <f>IF(Transport!$H$4="Multi-unit Residential",Data!F1531,IF(Transport!$H$4="Education",Data!AN1531,IF(Transport!$H$4="Mixed-use Building",Y1534,Data!W1531)))</f>
        <v>0</v>
      </c>
      <c r="G1530">
        <f>IF(Transport!$H$4="Multi-unit Residential",Data!G1531,IF(Transport!$H$4="Education",Data!AO1531,IF(Transport!$H$4="Mixed-use Building",Z1534,Data!X1531)))</f>
        <v>0</v>
      </c>
      <c r="H1530">
        <f>IF(Transport!$H$4="Multi-unit Residential",Data!H1531,IF(Transport!$H$4="Education",Data!AP1531,IF(Transport!$H$4="Mixed-use Building",AA1534,Data!Y1531)))</f>
        <v>0.89</v>
      </c>
      <c r="I1530">
        <f>IF(Transport!$H$4="Multi-unit Residential",Data!I1531,IF(Transport!$H$4="Education",Data!AQ1531,IF(Transport!$H$4="Mixed-use Building",AB1534,Data!Z1531)))</f>
        <v>0.03</v>
      </c>
      <c r="J1530">
        <f>IF(Transport!$H$4="Multi-unit Residential",Data!J1531,IF(Transport!$H$4="Education",Data!AR1531,IF(Transport!$H$4="Mixed-use Building",AC1534,Data!AA1531)))</f>
        <v>0</v>
      </c>
      <c r="K1530">
        <f>IF(Transport!$H$4="Multi-unit Residential",Data!K1531,IF(Transport!$H$4="Education",Data!AS1531,IF(Transport!$H$4="Mixed-use Building",AD1534,Data!AB1531)))</f>
        <v>0.02</v>
      </c>
      <c r="L1530">
        <f>IF(Transport!$H$4="Multi-unit Residential",Data!L1531,IF(Transport!$H$4="Education",Data!AT1531,IF(Transport!$H$4="Mixed-use Building",AE1534,Data!AC1531)))</f>
        <v>0.06</v>
      </c>
      <c r="M1530">
        <f>IF(Transport!$H$4="Multi-unit Residential",Data!M1531,IF(Transport!$H$4="Education",Data!AU1531,IF(Transport!$H$4="Mixed-use Building",AF1534,Data!AD1531)))</f>
        <v>0.02</v>
      </c>
      <c r="N1530">
        <f>IF(Transport!$H$4="Multi-unit Residential",Data!N1531,IF(Transport!$H$4="Education",Data!AV1531,IF(Transport!$H$4="Mixed-use Building",AG1534,Data!AE1531)))</f>
        <v>5.7591307896599302</v>
      </c>
      <c r="O1530">
        <f>IF(Transport!$H$4="Multi-unit Residential",Data!O1531,IF(Transport!$H$4="Education",Data!AW1531,IF(Transport!$H$4="Mixed-use Building",AH1534,Data!AF1531)))</f>
        <v>175.65574219999999</v>
      </c>
      <c r="P1530">
        <f>IF(Transport!$H$4="Multi-unit Residential",Data!P1531,IF(Transport!$H$4="Education",Data!AX1531,IF(Transport!$H$4="Mixed-use Building",AI1534,Data!AG1531)))</f>
        <v>-40.945633180000002</v>
      </c>
    </row>
    <row r="1531" spans="1:16" x14ac:dyDescent="0.55000000000000004">
      <c r="A1531">
        <f>IF(Transport!$H$4="Multi-unit Residential",Data!A1532,IF(Transport!$H$4="Education",Data!AI1532,IF(Transport!$H$4="Mixed-use Building",T1535,Data!R1532)))</f>
        <v>256000</v>
      </c>
      <c r="B1531" t="str">
        <f>IF(Transport!$H$4="Multi-unit Residential",Data!B1532,IF(Transport!$H$4="Education",Data!AJ1532,IF(Transport!$H$4="Mixed-use Building",U1535,Data!S1532)))</f>
        <v>Kuripuni</v>
      </c>
      <c r="C1531" t="str">
        <f>IF(Transport!$H$4="Multi-unit Residential",Data!C1532,IF(Transport!$H$4="Education",Data!AK1532,IF(Transport!$H$4="Mixed-use Building",V1535,Data!T1532)))</f>
        <v>New Zealand</v>
      </c>
      <c r="D1531">
        <f>IF(Transport!$H$4="Multi-unit Residential",Data!D1532,IF(Transport!$H$4="Education",Data!AL1532,IF(Transport!$H$4="Mixed-use Building",W1535,Data!U1532)))</f>
        <v>0</v>
      </c>
      <c r="E1531">
        <f>IF(Transport!$H$4="Multi-unit Residential",Data!E1532,IF(Transport!$H$4="Education",Data!AM1532,IF(Transport!$H$4="Mixed-use Building",X1535,Data!V1532)))</f>
        <v>0</v>
      </c>
      <c r="F1531">
        <f>IF(Transport!$H$4="Multi-unit Residential",Data!F1532,IF(Transport!$H$4="Education",Data!AN1532,IF(Transport!$H$4="Mixed-use Building",Y1535,Data!W1532)))</f>
        <v>0</v>
      </c>
      <c r="G1531">
        <f>IF(Transport!$H$4="Multi-unit Residential",Data!G1532,IF(Transport!$H$4="Education",Data!AO1532,IF(Transport!$H$4="Mixed-use Building",Z1535,Data!X1532)))</f>
        <v>0</v>
      </c>
      <c r="H1531">
        <f>IF(Transport!$H$4="Multi-unit Residential",Data!H1532,IF(Transport!$H$4="Education",Data!AP1532,IF(Transport!$H$4="Mixed-use Building",AA1535,Data!Y1532)))</f>
        <v>0.97</v>
      </c>
      <c r="I1531">
        <f>IF(Transport!$H$4="Multi-unit Residential",Data!I1532,IF(Transport!$H$4="Education",Data!AQ1532,IF(Transport!$H$4="Mixed-use Building",AB1535,Data!Z1532)))</f>
        <v>0</v>
      </c>
      <c r="J1531">
        <f>IF(Transport!$H$4="Multi-unit Residential",Data!J1532,IF(Transport!$H$4="Education",Data!AR1532,IF(Transport!$H$4="Mixed-use Building",AC1535,Data!AA1532)))</f>
        <v>0</v>
      </c>
      <c r="K1531">
        <f>IF(Transport!$H$4="Multi-unit Residential",Data!K1532,IF(Transport!$H$4="Education",Data!AS1532,IF(Transport!$H$4="Mixed-use Building",AD1535,Data!AB1532)))</f>
        <v>0</v>
      </c>
      <c r="L1531">
        <f>IF(Transport!$H$4="Multi-unit Residential",Data!L1532,IF(Transport!$H$4="Education",Data!AT1532,IF(Transport!$H$4="Mixed-use Building",AE1535,Data!AC1532)))</f>
        <v>0.03</v>
      </c>
      <c r="M1531">
        <f>IF(Transport!$H$4="Multi-unit Residential",Data!M1532,IF(Transport!$H$4="Education",Data!AU1532,IF(Transport!$H$4="Mixed-use Building",AF1535,Data!AD1532)))</f>
        <v>0.02</v>
      </c>
      <c r="N1531">
        <f>IF(Transport!$H$4="Multi-unit Residential",Data!N1532,IF(Transport!$H$4="Education",Data!AV1532,IF(Transport!$H$4="Mixed-use Building",AG1535,Data!AE1532)))</f>
        <v>5.7636410507653997</v>
      </c>
      <c r="O1531">
        <f>IF(Transport!$H$4="Multi-unit Residential",Data!O1532,IF(Transport!$H$4="Education",Data!AW1532,IF(Transport!$H$4="Mixed-use Building",AH1535,Data!AF1532)))</f>
        <v>175.6432634</v>
      </c>
      <c r="P1531">
        <f>IF(Transport!$H$4="Multi-unit Residential",Data!P1532,IF(Transport!$H$4="Education",Data!AX1532,IF(Transport!$H$4="Mixed-use Building",AI1535,Data!AG1532)))</f>
        <v>-40.951675790000003</v>
      </c>
    </row>
    <row r="1532" spans="1:16" x14ac:dyDescent="0.55000000000000004">
      <c r="A1532">
        <f>IF(Transport!$H$4="Multi-unit Residential",Data!A1533,IF(Transport!$H$4="Education",Data!AI1533,IF(Transport!$H$4="Mixed-use Building",T1536,Data!R1533)))</f>
        <v>256100</v>
      </c>
      <c r="B1532" t="str">
        <f>IF(Transport!$H$4="Multi-unit Residential",Data!B1533,IF(Transport!$H$4="Education",Data!AJ1533,IF(Transport!$H$4="Mixed-use Building",U1536,Data!S1533)))</f>
        <v>Douglas Park</v>
      </c>
      <c r="C1532" t="str">
        <f>IF(Transport!$H$4="Multi-unit Residential",Data!C1533,IF(Transport!$H$4="Education",Data!AK1533,IF(Transport!$H$4="Mixed-use Building",V1536,Data!T1533)))</f>
        <v>New Zealand</v>
      </c>
      <c r="D1532">
        <f>IF(Transport!$H$4="Multi-unit Residential",Data!D1533,IF(Transport!$H$4="Education",Data!AL1533,IF(Transport!$H$4="Mixed-use Building",W1536,Data!U1533)))</f>
        <v>0</v>
      </c>
      <c r="E1532">
        <f>IF(Transport!$H$4="Multi-unit Residential",Data!E1533,IF(Transport!$H$4="Education",Data!AM1533,IF(Transport!$H$4="Mixed-use Building",X1536,Data!V1533)))</f>
        <v>0</v>
      </c>
      <c r="F1532">
        <f>IF(Transport!$H$4="Multi-unit Residential",Data!F1533,IF(Transport!$H$4="Education",Data!AN1533,IF(Transport!$H$4="Mixed-use Building",Y1536,Data!W1533)))</f>
        <v>0</v>
      </c>
      <c r="G1532">
        <f>IF(Transport!$H$4="Multi-unit Residential",Data!G1533,IF(Transport!$H$4="Education",Data!AO1533,IF(Transport!$H$4="Mixed-use Building",Z1536,Data!X1533)))</f>
        <v>0</v>
      </c>
      <c r="H1532">
        <f>IF(Transport!$H$4="Multi-unit Residential",Data!H1533,IF(Transport!$H$4="Education",Data!AP1533,IF(Transport!$H$4="Mixed-use Building",AA1536,Data!Y1533)))</f>
        <v>0.97</v>
      </c>
      <c r="I1532">
        <f>IF(Transport!$H$4="Multi-unit Residential",Data!I1533,IF(Transport!$H$4="Education",Data!AQ1533,IF(Transport!$H$4="Mixed-use Building",AB1536,Data!Z1533)))</f>
        <v>0</v>
      </c>
      <c r="J1532">
        <f>IF(Transport!$H$4="Multi-unit Residential",Data!J1533,IF(Transport!$H$4="Education",Data!AR1533,IF(Transport!$H$4="Mixed-use Building",AC1536,Data!AA1533)))</f>
        <v>0</v>
      </c>
      <c r="K1532">
        <f>IF(Transport!$H$4="Multi-unit Residential",Data!K1533,IF(Transport!$H$4="Education",Data!AS1533,IF(Transport!$H$4="Mixed-use Building",AD1536,Data!AB1533)))</f>
        <v>0</v>
      </c>
      <c r="L1532">
        <f>IF(Transport!$H$4="Multi-unit Residential",Data!L1533,IF(Transport!$H$4="Education",Data!AT1533,IF(Transport!$H$4="Mixed-use Building",AE1536,Data!AC1533)))</f>
        <v>0.03</v>
      </c>
      <c r="M1532">
        <f>IF(Transport!$H$4="Multi-unit Residential",Data!M1533,IF(Transport!$H$4="Education",Data!AU1533,IF(Transport!$H$4="Mixed-use Building",AF1536,Data!AD1533)))</f>
        <v>0.02</v>
      </c>
      <c r="N1532">
        <f>IF(Transport!$H$4="Multi-unit Residential",Data!N1533,IF(Transport!$H$4="Education",Data!AV1533,IF(Transport!$H$4="Mixed-use Building",AG1536,Data!AE1533)))</f>
        <v>4.5562290863900596</v>
      </c>
      <c r="O1532">
        <f>IF(Transport!$H$4="Multi-unit Residential",Data!O1533,IF(Transport!$H$4="Education",Data!AW1533,IF(Transport!$H$4="Mixed-use Building",AH1536,Data!AF1533)))</f>
        <v>175.65254350000001</v>
      </c>
      <c r="P1532">
        <f>IF(Transport!$H$4="Multi-unit Residential",Data!P1533,IF(Transport!$H$4="Education",Data!AX1533,IF(Transport!$H$4="Mixed-use Building",AI1536,Data!AG1533)))</f>
        <v>-40.946267659999997</v>
      </c>
    </row>
    <row r="1533" spans="1:16" x14ac:dyDescent="0.55000000000000004">
      <c r="A1533">
        <f>IF(Transport!$H$4="Multi-unit Residential",Data!A1534,IF(Transport!$H$4="Education",Data!AI1534,IF(Transport!$H$4="Mixed-use Building",T1537,Data!R1534)))</f>
        <v>256200</v>
      </c>
      <c r="B1533" t="str">
        <f>IF(Transport!$H$4="Multi-unit Residential",Data!B1534,IF(Transport!$H$4="Education",Data!AJ1534,IF(Transport!$H$4="Mixed-use Building",U1537,Data!S1534)))</f>
        <v>Solway South</v>
      </c>
      <c r="C1533" t="str">
        <f>IF(Transport!$H$4="Multi-unit Residential",Data!C1534,IF(Transport!$H$4="Education",Data!AK1534,IF(Transport!$H$4="Mixed-use Building",V1537,Data!T1534)))</f>
        <v>New Zealand</v>
      </c>
      <c r="D1533">
        <f>IF(Transport!$H$4="Multi-unit Residential",Data!D1534,IF(Transport!$H$4="Education",Data!AL1534,IF(Transport!$H$4="Mixed-use Building",W1537,Data!U1534)))</f>
        <v>0</v>
      </c>
      <c r="E1533">
        <f>IF(Transport!$H$4="Multi-unit Residential",Data!E1534,IF(Transport!$H$4="Education",Data!AM1534,IF(Transport!$H$4="Mixed-use Building",X1537,Data!V1534)))</f>
        <v>0</v>
      </c>
      <c r="F1533">
        <f>IF(Transport!$H$4="Multi-unit Residential",Data!F1534,IF(Transport!$H$4="Education",Data!AN1534,IF(Transport!$H$4="Mixed-use Building",Y1537,Data!W1534)))</f>
        <v>0</v>
      </c>
      <c r="G1533">
        <f>IF(Transport!$H$4="Multi-unit Residential",Data!G1534,IF(Transport!$H$4="Education",Data!AO1534,IF(Transport!$H$4="Mixed-use Building",Z1537,Data!X1534)))</f>
        <v>0</v>
      </c>
      <c r="H1533">
        <f>IF(Transport!$H$4="Multi-unit Residential",Data!H1534,IF(Transport!$H$4="Education",Data!AP1534,IF(Transport!$H$4="Mixed-use Building",AA1537,Data!Y1534)))</f>
        <v>0.96</v>
      </c>
      <c r="I1533">
        <f>IF(Transport!$H$4="Multi-unit Residential",Data!I1534,IF(Transport!$H$4="Education",Data!AQ1534,IF(Transport!$H$4="Mixed-use Building",AB1537,Data!Z1534)))</f>
        <v>0.01</v>
      </c>
      <c r="J1533">
        <f>IF(Transport!$H$4="Multi-unit Residential",Data!J1534,IF(Transport!$H$4="Education",Data!AR1534,IF(Transport!$H$4="Mixed-use Building",AC1537,Data!AA1534)))</f>
        <v>0</v>
      </c>
      <c r="K1533">
        <f>IF(Transport!$H$4="Multi-unit Residential",Data!K1534,IF(Transport!$H$4="Education",Data!AS1534,IF(Transport!$H$4="Mixed-use Building",AD1537,Data!AB1534)))</f>
        <v>0</v>
      </c>
      <c r="L1533">
        <f>IF(Transport!$H$4="Multi-unit Residential",Data!L1534,IF(Transport!$H$4="Education",Data!AT1534,IF(Transport!$H$4="Mixed-use Building",AE1537,Data!AC1534)))</f>
        <v>0.03</v>
      </c>
      <c r="M1533">
        <f>IF(Transport!$H$4="Multi-unit Residential",Data!M1534,IF(Transport!$H$4="Education",Data!AU1534,IF(Transport!$H$4="Mixed-use Building",AF1537,Data!AD1534)))</f>
        <v>0.02</v>
      </c>
      <c r="N1533">
        <f>IF(Transport!$H$4="Multi-unit Residential",Data!N1534,IF(Transport!$H$4="Education",Data!AV1534,IF(Transport!$H$4="Mixed-use Building",AG1537,Data!AE1534)))</f>
        <v>4.7624435373173499</v>
      </c>
      <c r="O1533">
        <f>IF(Transport!$H$4="Multi-unit Residential",Data!O1534,IF(Transport!$H$4="Education",Data!AW1534,IF(Transport!$H$4="Mixed-use Building",AH1537,Data!AF1534)))</f>
        <v>175.6340357</v>
      </c>
      <c r="P1533">
        <f>IF(Transport!$H$4="Multi-unit Residential",Data!P1534,IF(Transport!$H$4="Education",Data!AX1534,IF(Transport!$H$4="Mixed-use Building",AI1537,Data!AG1534)))</f>
        <v>-40.969105550000002</v>
      </c>
    </row>
    <row r="1534" spans="1:16" x14ac:dyDescent="0.55000000000000004">
      <c r="A1534">
        <f>IF(Transport!$H$4="Multi-unit Residential",Data!A1535,IF(Transport!$H$4="Education",Data!AI1535,IF(Transport!$H$4="Mixed-use Building",T1538,Data!R1535)))</f>
        <v>256300</v>
      </c>
      <c r="B1534" t="str">
        <f>IF(Transport!$H$4="Multi-unit Residential",Data!B1535,IF(Transport!$H$4="Education",Data!AJ1535,IF(Transport!$H$4="Mixed-use Building",U1538,Data!S1535)))</f>
        <v>Lansdowne East</v>
      </c>
      <c r="C1534" t="str">
        <f>IF(Transport!$H$4="Multi-unit Residential",Data!C1535,IF(Transport!$H$4="Education",Data!AK1535,IF(Transport!$H$4="Mixed-use Building",V1538,Data!T1535)))</f>
        <v>New Zealand</v>
      </c>
      <c r="D1534">
        <f>IF(Transport!$H$4="Multi-unit Residential",Data!D1535,IF(Transport!$H$4="Education",Data!AL1535,IF(Transport!$H$4="Mixed-use Building",W1538,Data!U1535)))</f>
        <v>0</v>
      </c>
      <c r="E1534">
        <f>IF(Transport!$H$4="Multi-unit Residential",Data!E1535,IF(Transport!$H$4="Education",Data!AM1535,IF(Transport!$H$4="Mixed-use Building",X1538,Data!V1535)))</f>
        <v>0</v>
      </c>
      <c r="F1534">
        <f>IF(Transport!$H$4="Multi-unit Residential",Data!F1535,IF(Transport!$H$4="Education",Data!AN1535,IF(Transport!$H$4="Mixed-use Building",Y1538,Data!W1535)))</f>
        <v>0</v>
      </c>
      <c r="G1534">
        <f>IF(Transport!$H$4="Multi-unit Residential",Data!G1535,IF(Transport!$H$4="Education",Data!AO1535,IF(Transport!$H$4="Mixed-use Building",Z1538,Data!X1535)))</f>
        <v>0</v>
      </c>
      <c r="H1534">
        <f>IF(Transport!$H$4="Multi-unit Residential",Data!H1535,IF(Transport!$H$4="Education",Data!AP1535,IF(Transport!$H$4="Mixed-use Building",AA1538,Data!Y1535)))</f>
        <v>0.95</v>
      </c>
      <c r="I1534">
        <f>IF(Transport!$H$4="Multi-unit Residential",Data!I1535,IF(Transport!$H$4="Education",Data!AQ1535,IF(Transport!$H$4="Mixed-use Building",AB1538,Data!Z1535)))</f>
        <v>0.02</v>
      </c>
      <c r="J1534">
        <f>IF(Transport!$H$4="Multi-unit Residential",Data!J1535,IF(Transport!$H$4="Education",Data!AR1535,IF(Transport!$H$4="Mixed-use Building",AC1538,Data!AA1535)))</f>
        <v>0</v>
      </c>
      <c r="K1534">
        <f>IF(Transport!$H$4="Multi-unit Residential",Data!K1535,IF(Transport!$H$4="Education",Data!AS1535,IF(Transport!$H$4="Mixed-use Building",AD1538,Data!AB1535)))</f>
        <v>0</v>
      </c>
      <c r="L1534">
        <f>IF(Transport!$H$4="Multi-unit Residential",Data!L1535,IF(Transport!$H$4="Education",Data!AT1535,IF(Transport!$H$4="Mixed-use Building",AE1538,Data!AC1535)))</f>
        <v>0.03</v>
      </c>
      <c r="M1534">
        <f>IF(Transport!$H$4="Multi-unit Residential",Data!M1535,IF(Transport!$H$4="Education",Data!AU1535,IF(Transport!$H$4="Mixed-use Building",AF1538,Data!AD1535)))</f>
        <v>0.02</v>
      </c>
      <c r="N1534">
        <f>IF(Transport!$H$4="Multi-unit Residential",Data!N1535,IF(Transport!$H$4="Education",Data!AV1535,IF(Transport!$H$4="Mixed-use Building",AG1538,Data!AE1535)))</f>
        <v>6.1150148601800902</v>
      </c>
      <c r="O1534">
        <f>IF(Transport!$H$4="Multi-unit Residential",Data!O1535,IF(Transport!$H$4="Education",Data!AW1535,IF(Transport!$H$4="Mixed-use Building",AH1538,Data!AF1535)))</f>
        <v>175.67967819999899</v>
      </c>
      <c r="P1534">
        <f>IF(Transport!$H$4="Multi-unit Residential",Data!P1535,IF(Transport!$H$4="Education",Data!AX1535,IF(Transport!$H$4="Mixed-use Building",AI1538,Data!AG1535)))</f>
        <v>-40.941715549999998</v>
      </c>
    </row>
    <row r="1535" spans="1:16" x14ac:dyDescent="0.55000000000000004">
      <c r="A1535">
        <f>IF(Transport!$H$4="Multi-unit Residential",Data!A1536,IF(Transport!$H$4="Education",Data!AI1536,IF(Transport!$H$4="Mixed-use Building",T1539,Data!R1536)))</f>
        <v>256400</v>
      </c>
      <c r="B1535" t="str">
        <f>IF(Transport!$H$4="Multi-unit Residential",Data!B1536,IF(Transport!$H$4="Education",Data!AJ1536,IF(Transport!$H$4="Mixed-use Building",U1539,Data!S1536)))</f>
        <v>Cameron and Soldiers Park</v>
      </c>
      <c r="C1535" t="str">
        <f>IF(Transport!$H$4="Multi-unit Residential",Data!C1536,IF(Transport!$H$4="Education",Data!AK1536,IF(Transport!$H$4="Mixed-use Building",V1539,Data!T1536)))</f>
        <v>New Zealand</v>
      </c>
      <c r="D1535">
        <f>IF(Transport!$H$4="Multi-unit Residential",Data!D1536,IF(Transport!$H$4="Education",Data!AL1536,IF(Transport!$H$4="Mixed-use Building",W1539,Data!U1536)))</f>
        <v>0</v>
      </c>
      <c r="E1535">
        <f>IF(Transport!$H$4="Multi-unit Residential",Data!E1536,IF(Transport!$H$4="Education",Data!AM1536,IF(Transport!$H$4="Mixed-use Building",X1539,Data!V1536)))</f>
        <v>0</v>
      </c>
      <c r="F1535">
        <f>IF(Transport!$H$4="Multi-unit Residential",Data!F1536,IF(Transport!$H$4="Education",Data!AN1536,IF(Transport!$H$4="Mixed-use Building",Y1539,Data!W1536)))</f>
        <v>0</v>
      </c>
      <c r="G1535">
        <f>IF(Transport!$H$4="Multi-unit Residential",Data!G1536,IF(Transport!$H$4="Education",Data!AO1536,IF(Transport!$H$4="Mixed-use Building",Z1539,Data!X1536)))</f>
        <v>0</v>
      </c>
      <c r="H1535">
        <f>IF(Transport!$H$4="Multi-unit Residential",Data!H1536,IF(Transport!$H$4="Education",Data!AP1536,IF(Transport!$H$4="Mixed-use Building",AA1539,Data!Y1536)))</f>
        <v>1</v>
      </c>
      <c r="I1535">
        <f>IF(Transport!$H$4="Multi-unit Residential",Data!I1536,IF(Transport!$H$4="Education",Data!AQ1536,IF(Transport!$H$4="Mixed-use Building",AB1539,Data!Z1536)))</f>
        <v>0</v>
      </c>
      <c r="J1535">
        <f>IF(Transport!$H$4="Multi-unit Residential",Data!J1536,IF(Transport!$H$4="Education",Data!AR1536,IF(Transport!$H$4="Mixed-use Building",AC1539,Data!AA1536)))</f>
        <v>0</v>
      </c>
      <c r="K1535">
        <f>IF(Transport!$H$4="Multi-unit Residential",Data!K1536,IF(Transport!$H$4="Education",Data!AS1536,IF(Transport!$H$4="Mixed-use Building",AD1539,Data!AB1536)))</f>
        <v>0</v>
      </c>
      <c r="L1535">
        <f>IF(Transport!$H$4="Multi-unit Residential",Data!L1536,IF(Transport!$H$4="Education",Data!AT1536,IF(Transport!$H$4="Mixed-use Building",AE1539,Data!AC1536)))</f>
        <v>0</v>
      </c>
      <c r="M1535">
        <f>IF(Transport!$H$4="Multi-unit Residential",Data!M1536,IF(Transport!$H$4="Education",Data!AU1536,IF(Transport!$H$4="Mixed-use Building",AF1539,Data!AD1536)))</f>
        <v>0.02</v>
      </c>
      <c r="N1535">
        <f>IF(Transport!$H$4="Multi-unit Residential",Data!N1536,IF(Transport!$H$4="Education",Data!AV1536,IF(Transport!$H$4="Mixed-use Building",AG1539,Data!AE1536)))</f>
        <v>1.86985201756191</v>
      </c>
      <c r="O1535">
        <f>IF(Transport!$H$4="Multi-unit Residential",Data!O1536,IF(Transport!$H$4="Education",Data!AW1536,IF(Transport!$H$4="Mixed-use Building",AH1539,Data!AF1536)))</f>
        <v>175.66210480000001</v>
      </c>
      <c r="P1535">
        <f>IF(Transport!$H$4="Multi-unit Residential",Data!P1536,IF(Transport!$H$4="Education",Data!AX1536,IF(Transport!$H$4="Mixed-use Building",AI1539,Data!AG1536)))</f>
        <v>-40.9556811</v>
      </c>
    </row>
    <row r="1536" spans="1:16" x14ac:dyDescent="0.55000000000000004">
      <c r="A1536">
        <f>IF(Transport!$H$4="Multi-unit Residential",Data!A1537,IF(Transport!$H$4="Education",Data!AI1537,IF(Transport!$H$4="Mixed-use Building",T1540,Data!R1537)))</f>
        <v>256500</v>
      </c>
      <c r="B1536" t="str">
        <f>IF(Transport!$H$4="Multi-unit Residential",Data!B1537,IF(Transport!$H$4="Education",Data!AJ1537,IF(Transport!$H$4="Mixed-use Building",U1540,Data!S1537)))</f>
        <v>Whareama</v>
      </c>
      <c r="C1536" t="str">
        <f>IF(Transport!$H$4="Multi-unit Residential",Data!C1537,IF(Transport!$H$4="Education",Data!AK1537,IF(Transport!$H$4="Mixed-use Building",V1540,Data!T1537)))</f>
        <v>New Zealand</v>
      </c>
      <c r="D1536">
        <f>IF(Transport!$H$4="Multi-unit Residential",Data!D1537,IF(Transport!$H$4="Education",Data!AL1537,IF(Transport!$H$4="Mixed-use Building",W1540,Data!U1537)))</f>
        <v>0</v>
      </c>
      <c r="E1536">
        <f>IF(Transport!$H$4="Multi-unit Residential",Data!E1537,IF(Transport!$H$4="Education",Data!AM1537,IF(Transport!$H$4="Mixed-use Building",X1540,Data!V1537)))</f>
        <v>0</v>
      </c>
      <c r="F1536">
        <f>IF(Transport!$H$4="Multi-unit Residential",Data!F1537,IF(Transport!$H$4="Education",Data!AN1537,IF(Transport!$H$4="Mixed-use Building",Y1540,Data!W1537)))</f>
        <v>0</v>
      </c>
      <c r="G1536">
        <f>IF(Transport!$H$4="Multi-unit Residential",Data!G1537,IF(Transport!$H$4="Education",Data!AO1537,IF(Transport!$H$4="Mixed-use Building",Z1540,Data!X1537)))</f>
        <v>0</v>
      </c>
      <c r="H1536">
        <f>IF(Transport!$H$4="Multi-unit Residential",Data!H1537,IF(Transport!$H$4="Education",Data!AP1537,IF(Transport!$H$4="Mixed-use Building",AA1540,Data!Y1537)))</f>
        <v>0.88</v>
      </c>
      <c r="I1536">
        <f>IF(Transport!$H$4="Multi-unit Residential",Data!I1537,IF(Transport!$H$4="Education",Data!AQ1537,IF(Transport!$H$4="Mixed-use Building",AB1540,Data!Z1537)))</f>
        <v>0</v>
      </c>
      <c r="J1536">
        <f>IF(Transport!$H$4="Multi-unit Residential",Data!J1537,IF(Transport!$H$4="Education",Data!AR1537,IF(Transport!$H$4="Mixed-use Building",AC1540,Data!AA1537)))</f>
        <v>0</v>
      </c>
      <c r="K1536">
        <f>IF(Transport!$H$4="Multi-unit Residential",Data!K1537,IF(Transport!$H$4="Education",Data!AS1537,IF(Transport!$H$4="Mixed-use Building",AD1540,Data!AB1537)))</f>
        <v>0</v>
      </c>
      <c r="L1536">
        <f>IF(Transport!$H$4="Multi-unit Residential",Data!L1537,IF(Transport!$H$4="Education",Data!AT1537,IF(Transport!$H$4="Mixed-use Building",AE1540,Data!AC1537)))</f>
        <v>0.12</v>
      </c>
      <c r="M1536">
        <f>IF(Transport!$H$4="Multi-unit Residential",Data!M1537,IF(Transport!$H$4="Education",Data!AU1537,IF(Transport!$H$4="Mixed-use Building",AF1540,Data!AD1537)))</f>
        <v>0.02</v>
      </c>
      <c r="N1536">
        <f>IF(Transport!$H$4="Multi-unit Residential",Data!N1537,IF(Transport!$H$4="Education",Data!AV1537,IF(Transport!$H$4="Mixed-use Building",AG1540,Data!AE1537)))</f>
        <v>4.0288350266027599</v>
      </c>
      <c r="O1536">
        <f>IF(Transport!$H$4="Multi-unit Residential",Data!O1537,IF(Transport!$H$4="Education",Data!AW1537,IF(Transport!$H$4="Mixed-use Building",AH1540,Data!AF1537)))</f>
        <v>175.9899475</v>
      </c>
      <c r="P1536">
        <f>IF(Transport!$H$4="Multi-unit Residential",Data!P1537,IF(Transport!$H$4="Education",Data!AX1537,IF(Transport!$H$4="Mixed-use Building",AI1540,Data!AG1537)))</f>
        <v>-40.919016939999999</v>
      </c>
    </row>
    <row r="1537" spans="1:16" x14ac:dyDescent="0.55000000000000004">
      <c r="A1537">
        <f>IF(Transport!$H$4="Multi-unit Residential",Data!A1538,IF(Transport!$H$4="Education",Data!AI1538,IF(Transport!$H$4="Mixed-use Building",T1541,Data!R1538)))</f>
        <v>256600</v>
      </c>
      <c r="B1537" t="str">
        <f>IF(Transport!$H$4="Multi-unit Residential",Data!B1538,IF(Transport!$H$4="Education",Data!AJ1538,IF(Transport!$H$4="Mixed-use Building",U1541,Data!S1538)))</f>
        <v>Homebush-Te Ore Ore</v>
      </c>
      <c r="C1537" t="str">
        <f>IF(Transport!$H$4="Multi-unit Residential",Data!C1538,IF(Transport!$H$4="Education",Data!AK1538,IF(Transport!$H$4="Mixed-use Building",V1541,Data!T1538)))</f>
        <v>New Zealand</v>
      </c>
      <c r="D1537">
        <f>IF(Transport!$H$4="Multi-unit Residential",Data!D1538,IF(Transport!$H$4="Education",Data!AL1538,IF(Transport!$H$4="Mixed-use Building",W1541,Data!U1538)))</f>
        <v>0</v>
      </c>
      <c r="E1537">
        <f>IF(Transport!$H$4="Multi-unit Residential",Data!E1538,IF(Transport!$H$4="Education",Data!AM1538,IF(Transport!$H$4="Mixed-use Building",X1541,Data!V1538)))</f>
        <v>0</v>
      </c>
      <c r="F1537">
        <f>IF(Transport!$H$4="Multi-unit Residential",Data!F1538,IF(Transport!$H$4="Education",Data!AN1538,IF(Transport!$H$4="Mixed-use Building",Y1541,Data!W1538)))</f>
        <v>0</v>
      </c>
      <c r="G1537">
        <f>IF(Transport!$H$4="Multi-unit Residential",Data!G1538,IF(Transport!$H$4="Education",Data!AO1538,IF(Transport!$H$4="Mixed-use Building",Z1541,Data!X1538)))</f>
        <v>0</v>
      </c>
      <c r="H1537">
        <f>IF(Transport!$H$4="Multi-unit Residential",Data!H1538,IF(Transport!$H$4="Education",Data!AP1538,IF(Transport!$H$4="Mixed-use Building",AA1541,Data!Y1538)))</f>
        <v>1</v>
      </c>
      <c r="I1537">
        <f>IF(Transport!$H$4="Multi-unit Residential",Data!I1538,IF(Transport!$H$4="Education",Data!AQ1538,IF(Transport!$H$4="Mixed-use Building",AB1541,Data!Z1538)))</f>
        <v>0</v>
      </c>
      <c r="J1537">
        <f>IF(Transport!$H$4="Multi-unit Residential",Data!J1538,IF(Transport!$H$4="Education",Data!AR1538,IF(Transport!$H$4="Mixed-use Building",AC1541,Data!AA1538)))</f>
        <v>0</v>
      </c>
      <c r="K1537">
        <f>IF(Transport!$H$4="Multi-unit Residential",Data!K1538,IF(Transport!$H$4="Education",Data!AS1538,IF(Transport!$H$4="Mixed-use Building",AD1541,Data!AB1538)))</f>
        <v>0</v>
      </c>
      <c r="L1537">
        <f>IF(Transport!$H$4="Multi-unit Residential",Data!L1538,IF(Transport!$H$4="Education",Data!AT1538,IF(Transport!$H$4="Mixed-use Building",AE1541,Data!AC1538)))</f>
        <v>0</v>
      </c>
      <c r="M1537">
        <f>IF(Transport!$H$4="Multi-unit Residential",Data!M1538,IF(Transport!$H$4="Education",Data!AU1538,IF(Transport!$H$4="Mixed-use Building",AF1541,Data!AD1538)))</f>
        <v>0.02</v>
      </c>
      <c r="N1537">
        <f>IF(Transport!$H$4="Multi-unit Residential",Data!N1538,IF(Transport!$H$4="Education",Data!AV1538,IF(Transport!$H$4="Mixed-use Building",AG1541,Data!AE1538)))</f>
        <v>8.21922147933698</v>
      </c>
      <c r="O1537">
        <f>IF(Transport!$H$4="Multi-unit Residential",Data!O1538,IF(Transport!$H$4="Education",Data!AW1538,IF(Transport!$H$4="Mixed-use Building",AH1541,Data!AF1538)))</f>
        <v>175.71227859999999</v>
      </c>
      <c r="P1537">
        <f>IF(Transport!$H$4="Multi-unit Residential",Data!P1538,IF(Transport!$H$4="Education",Data!AX1538,IF(Transport!$H$4="Mixed-use Building",AI1541,Data!AG1538)))</f>
        <v>-40.981541929999999</v>
      </c>
    </row>
    <row r="1538" spans="1:16" x14ac:dyDescent="0.55000000000000004">
      <c r="A1538">
        <f>IF(Transport!$H$4="Multi-unit Residential",Data!A1539,IF(Transport!$H$4="Education",Data!AI1539,IF(Transport!$H$4="Mixed-use Building",T1542,Data!R1539)))</f>
        <v>256700</v>
      </c>
      <c r="B1538" t="str">
        <f>IF(Transport!$H$4="Multi-unit Residential",Data!B1539,IF(Transport!$H$4="Education",Data!AJ1539,IF(Transport!$H$4="Mixed-use Building",U1542,Data!S1539)))</f>
        <v>McJorrow Park</v>
      </c>
      <c r="C1538" t="str">
        <f>IF(Transport!$H$4="Multi-unit Residential",Data!C1539,IF(Transport!$H$4="Education",Data!AK1539,IF(Transport!$H$4="Mixed-use Building",V1542,Data!T1539)))</f>
        <v>New Zealand</v>
      </c>
      <c r="D1538">
        <f>IF(Transport!$H$4="Multi-unit Residential",Data!D1539,IF(Transport!$H$4="Education",Data!AL1539,IF(Transport!$H$4="Mixed-use Building",W1542,Data!U1539)))</f>
        <v>0</v>
      </c>
      <c r="E1538">
        <f>IF(Transport!$H$4="Multi-unit Residential",Data!E1539,IF(Transport!$H$4="Education",Data!AM1539,IF(Transport!$H$4="Mixed-use Building",X1542,Data!V1539)))</f>
        <v>0</v>
      </c>
      <c r="F1538">
        <f>IF(Transport!$H$4="Multi-unit Residential",Data!F1539,IF(Transport!$H$4="Education",Data!AN1539,IF(Transport!$H$4="Mixed-use Building",Y1542,Data!W1539)))</f>
        <v>0</v>
      </c>
      <c r="G1538">
        <f>IF(Transport!$H$4="Multi-unit Residential",Data!G1539,IF(Transport!$H$4="Education",Data!AO1539,IF(Transport!$H$4="Mixed-use Building",Z1542,Data!X1539)))</f>
        <v>0</v>
      </c>
      <c r="H1538">
        <f>IF(Transport!$H$4="Multi-unit Residential",Data!H1539,IF(Transport!$H$4="Education",Data!AP1539,IF(Transport!$H$4="Mixed-use Building",AA1542,Data!Y1539)))</f>
        <v>1</v>
      </c>
      <c r="I1538">
        <f>IF(Transport!$H$4="Multi-unit Residential",Data!I1539,IF(Transport!$H$4="Education",Data!AQ1539,IF(Transport!$H$4="Mixed-use Building",AB1542,Data!Z1539)))</f>
        <v>0</v>
      </c>
      <c r="J1538">
        <f>IF(Transport!$H$4="Multi-unit Residential",Data!J1539,IF(Transport!$H$4="Education",Data!AR1539,IF(Transport!$H$4="Mixed-use Building",AC1542,Data!AA1539)))</f>
        <v>0</v>
      </c>
      <c r="K1538">
        <f>IF(Transport!$H$4="Multi-unit Residential",Data!K1539,IF(Transport!$H$4="Education",Data!AS1539,IF(Transport!$H$4="Mixed-use Building",AD1542,Data!AB1539)))</f>
        <v>0</v>
      </c>
      <c r="L1538">
        <f>IF(Transport!$H$4="Multi-unit Residential",Data!L1539,IF(Transport!$H$4="Education",Data!AT1539,IF(Transport!$H$4="Mixed-use Building",AE1542,Data!AC1539)))</f>
        <v>0</v>
      </c>
      <c r="M1538">
        <f>IF(Transport!$H$4="Multi-unit Residential",Data!M1539,IF(Transport!$H$4="Education",Data!AU1539,IF(Transport!$H$4="Mixed-use Building",AF1542,Data!AD1539)))</f>
        <v>0.02</v>
      </c>
      <c r="N1538">
        <f>IF(Transport!$H$4="Multi-unit Residential",Data!N1539,IF(Transport!$H$4="Education",Data!AV1539,IF(Transport!$H$4="Mixed-use Building",AG1542,Data!AE1539)))</f>
        <v>2.0748429706395299</v>
      </c>
      <c r="O1538">
        <f>IF(Transport!$H$4="Multi-unit Residential",Data!O1539,IF(Transport!$H$4="Education",Data!AW1539,IF(Transport!$H$4="Mixed-use Building",AH1542,Data!AF1539)))</f>
        <v>175.66745800000001</v>
      </c>
      <c r="P1538">
        <f>IF(Transport!$H$4="Multi-unit Residential",Data!P1539,IF(Transport!$H$4="Education",Data!AX1539,IF(Transport!$H$4="Mixed-use Building",AI1542,Data!AG1539)))</f>
        <v>-40.960179050000001</v>
      </c>
    </row>
    <row r="1539" spans="1:16" x14ac:dyDescent="0.55000000000000004">
      <c r="A1539">
        <f>IF(Transport!$H$4="Multi-unit Residential",Data!A1540,IF(Transport!$H$4="Education",Data!AI1540,IF(Transport!$H$4="Mixed-use Building",T1543,Data!R1540)))</f>
        <v>256800</v>
      </c>
      <c r="B1539" t="str">
        <f>IF(Transport!$H$4="Multi-unit Residential",Data!B1540,IF(Transport!$H$4="Education",Data!AJ1540,IF(Transport!$H$4="Mixed-use Building",U1543,Data!S1540)))</f>
        <v>Mount Holdsworth</v>
      </c>
      <c r="C1539" t="str">
        <f>IF(Transport!$H$4="Multi-unit Residential",Data!C1540,IF(Transport!$H$4="Education",Data!AK1540,IF(Transport!$H$4="Mixed-use Building",V1543,Data!T1540)))</f>
        <v>New Zealand</v>
      </c>
      <c r="D1539">
        <f>IF(Transport!$H$4="Multi-unit Residential",Data!D1540,IF(Transport!$H$4="Education",Data!AL1540,IF(Transport!$H$4="Mixed-use Building",W1543,Data!U1540)))</f>
        <v>0</v>
      </c>
      <c r="E1539">
        <f>IF(Transport!$H$4="Multi-unit Residential",Data!E1540,IF(Transport!$H$4="Education",Data!AM1540,IF(Transport!$H$4="Mixed-use Building",X1543,Data!V1540)))</f>
        <v>0</v>
      </c>
      <c r="F1539">
        <f>IF(Transport!$H$4="Multi-unit Residential",Data!F1540,IF(Transport!$H$4="Education",Data!AN1540,IF(Transport!$H$4="Mixed-use Building",Y1543,Data!W1540)))</f>
        <v>0</v>
      </c>
      <c r="G1539">
        <f>IF(Transport!$H$4="Multi-unit Residential",Data!G1540,IF(Transport!$H$4="Education",Data!AO1540,IF(Transport!$H$4="Mixed-use Building",Z1543,Data!X1540)))</f>
        <v>0</v>
      </c>
      <c r="H1539">
        <f>IF(Transport!$H$4="Multi-unit Residential",Data!H1540,IF(Transport!$H$4="Education",Data!AP1540,IF(Transport!$H$4="Mixed-use Building",AA1543,Data!Y1540)))</f>
        <v>0.96</v>
      </c>
      <c r="I1539">
        <f>IF(Transport!$H$4="Multi-unit Residential",Data!I1540,IF(Transport!$H$4="Education",Data!AQ1540,IF(Transport!$H$4="Mixed-use Building",AB1543,Data!Z1540)))</f>
        <v>0</v>
      </c>
      <c r="J1539">
        <f>IF(Transport!$H$4="Multi-unit Residential",Data!J1540,IF(Transport!$H$4="Education",Data!AR1540,IF(Transport!$H$4="Mixed-use Building",AC1543,Data!AA1540)))</f>
        <v>0</v>
      </c>
      <c r="K1539">
        <f>IF(Transport!$H$4="Multi-unit Residential",Data!K1540,IF(Transport!$H$4="Education",Data!AS1540,IF(Transport!$H$4="Mixed-use Building",AD1543,Data!AB1540)))</f>
        <v>0</v>
      </c>
      <c r="L1539">
        <f>IF(Transport!$H$4="Multi-unit Residential",Data!L1540,IF(Transport!$H$4="Education",Data!AT1540,IF(Transport!$H$4="Mixed-use Building",AE1543,Data!AC1540)))</f>
        <v>0.04</v>
      </c>
      <c r="M1539">
        <f>IF(Transport!$H$4="Multi-unit Residential",Data!M1540,IF(Transport!$H$4="Education",Data!AU1540,IF(Transport!$H$4="Mixed-use Building",AF1543,Data!AD1540)))</f>
        <v>0.02</v>
      </c>
      <c r="N1539">
        <f>IF(Transport!$H$4="Multi-unit Residential",Data!N1540,IF(Transport!$H$4="Education",Data!AV1540,IF(Transport!$H$4="Mixed-use Building",AG1543,Data!AE1540)))</f>
        <v>12.336343322746</v>
      </c>
      <c r="O1539">
        <f>IF(Transport!$H$4="Multi-unit Residential",Data!O1540,IF(Transport!$H$4="Education",Data!AW1540,IF(Transport!$H$4="Mixed-use Building",AH1543,Data!AF1540)))</f>
        <v>175.45136450000001</v>
      </c>
      <c r="P1539">
        <f>IF(Transport!$H$4="Multi-unit Residential",Data!P1540,IF(Transport!$H$4="Education",Data!AX1540,IF(Transport!$H$4="Mixed-use Building",AI1543,Data!AG1540)))</f>
        <v>-40.917096630000003</v>
      </c>
    </row>
    <row r="1540" spans="1:16" x14ac:dyDescent="0.55000000000000004">
      <c r="A1540">
        <f>IF(Transport!$H$4="Multi-unit Residential",Data!A1541,IF(Transport!$H$4="Education",Data!AI1541,IF(Transport!$H$4="Mixed-use Building",T1544,Data!R1541)))</f>
        <v>256900</v>
      </c>
      <c r="B1540" t="str">
        <f>IF(Transport!$H$4="Multi-unit Residential",Data!B1541,IF(Transport!$H$4="Education",Data!AJ1541,IF(Transport!$H$4="Mixed-use Building",U1544,Data!S1541)))</f>
        <v>Carterton North</v>
      </c>
      <c r="C1540" t="str">
        <f>IF(Transport!$H$4="Multi-unit Residential",Data!C1541,IF(Transport!$H$4="Education",Data!AK1541,IF(Transport!$H$4="Mixed-use Building",V1544,Data!T1541)))</f>
        <v>New Zealand</v>
      </c>
      <c r="D1540">
        <f>IF(Transport!$H$4="Multi-unit Residential",Data!D1541,IF(Transport!$H$4="Education",Data!AL1541,IF(Transport!$H$4="Mixed-use Building",W1544,Data!U1541)))</f>
        <v>0</v>
      </c>
      <c r="E1540">
        <f>IF(Transport!$H$4="Multi-unit Residential",Data!E1541,IF(Transport!$H$4="Education",Data!AM1541,IF(Transport!$H$4="Mixed-use Building",X1544,Data!V1541)))</f>
        <v>0</v>
      </c>
      <c r="F1540">
        <f>IF(Transport!$H$4="Multi-unit Residential",Data!F1541,IF(Transport!$H$4="Education",Data!AN1541,IF(Transport!$H$4="Mixed-use Building",Y1544,Data!W1541)))</f>
        <v>0</v>
      </c>
      <c r="G1540">
        <f>IF(Transport!$H$4="Multi-unit Residential",Data!G1541,IF(Transport!$H$4="Education",Data!AO1541,IF(Transport!$H$4="Mixed-use Building",Z1544,Data!X1541)))</f>
        <v>0</v>
      </c>
      <c r="H1540">
        <f>IF(Transport!$H$4="Multi-unit Residential",Data!H1541,IF(Transport!$H$4="Education",Data!AP1541,IF(Transport!$H$4="Mixed-use Building",AA1544,Data!Y1541)))</f>
        <v>0.84</v>
      </c>
      <c r="I1540">
        <f>IF(Transport!$H$4="Multi-unit Residential",Data!I1541,IF(Transport!$H$4="Education",Data!AQ1541,IF(Transport!$H$4="Mixed-use Building",AB1544,Data!Z1541)))</f>
        <v>0.01</v>
      </c>
      <c r="J1540">
        <f>IF(Transport!$H$4="Multi-unit Residential",Data!J1541,IF(Transport!$H$4="Education",Data!AR1541,IF(Transport!$H$4="Mixed-use Building",AC1544,Data!AA1541)))</f>
        <v>0</v>
      </c>
      <c r="K1540">
        <f>IF(Transport!$H$4="Multi-unit Residential",Data!K1541,IF(Transport!$H$4="Education",Data!AS1541,IF(Transport!$H$4="Mixed-use Building",AD1544,Data!AB1541)))</f>
        <v>0.02</v>
      </c>
      <c r="L1540">
        <f>IF(Transport!$H$4="Multi-unit Residential",Data!L1541,IF(Transport!$H$4="Education",Data!AT1541,IF(Transport!$H$4="Mixed-use Building",AE1544,Data!AC1541)))</f>
        <v>0.13</v>
      </c>
      <c r="M1540">
        <f>IF(Transport!$H$4="Multi-unit Residential",Data!M1541,IF(Transport!$H$4="Education",Data!AU1541,IF(Transport!$H$4="Mixed-use Building",AF1544,Data!AD1541)))</f>
        <v>0.02</v>
      </c>
      <c r="N1540">
        <f>IF(Transport!$H$4="Multi-unit Residential",Data!N1541,IF(Transport!$H$4="Education",Data!AV1541,IF(Transport!$H$4="Mixed-use Building",AG1544,Data!AE1541)))</f>
        <v>5.2128225490965097</v>
      </c>
      <c r="O1540">
        <f>IF(Transport!$H$4="Multi-unit Residential",Data!O1541,IF(Transport!$H$4="Education",Data!AW1541,IF(Transport!$H$4="Mixed-use Building",AH1544,Data!AF1541)))</f>
        <v>175.5268394</v>
      </c>
      <c r="P1540">
        <f>IF(Transport!$H$4="Multi-unit Residential",Data!P1541,IF(Transport!$H$4="Education",Data!AX1541,IF(Transport!$H$4="Mixed-use Building",AI1544,Data!AG1541)))</f>
        <v>-41.019434459999999</v>
      </c>
    </row>
    <row r="1541" spans="1:16" x14ac:dyDescent="0.55000000000000004">
      <c r="A1541">
        <f>IF(Transport!$H$4="Multi-unit Residential",Data!A1542,IF(Transport!$H$4="Education",Data!AI1542,IF(Transport!$H$4="Mixed-use Building",T1545,Data!R1542)))</f>
        <v>257000</v>
      </c>
      <c r="B1541" t="str">
        <f>IF(Transport!$H$4="Multi-unit Residential",Data!B1542,IF(Transport!$H$4="Education",Data!AJ1542,IF(Transport!$H$4="Mixed-use Building",U1545,Data!S1542)))</f>
        <v>Kokotau</v>
      </c>
      <c r="C1541" t="str">
        <f>IF(Transport!$H$4="Multi-unit Residential",Data!C1542,IF(Transport!$H$4="Education",Data!AK1542,IF(Transport!$H$4="Mixed-use Building",V1545,Data!T1542)))</f>
        <v>New Zealand</v>
      </c>
      <c r="D1541">
        <f>IF(Transport!$H$4="Multi-unit Residential",Data!D1542,IF(Transport!$H$4="Education",Data!AL1542,IF(Transport!$H$4="Mixed-use Building",W1545,Data!U1542)))</f>
        <v>0</v>
      </c>
      <c r="E1541">
        <f>IF(Transport!$H$4="Multi-unit Residential",Data!E1542,IF(Transport!$H$4="Education",Data!AM1542,IF(Transport!$H$4="Mixed-use Building",X1545,Data!V1542)))</f>
        <v>0</v>
      </c>
      <c r="F1541">
        <f>IF(Transport!$H$4="Multi-unit Residential",Data!F1542,IF(Transport!$H$4="Education",Data!AN1542,IF(Transport!$H$4="Mixed-use Building",Y1545,Data!W1542)))</f>
        <v>0</v>
      </c>
      <c r="G1541">
        <f>IF(Transport!$H$4="Multi-unit Residential",Data!G1542,IF(Transport!$H$4="Education",Data!AO1542,IF(Transport!$H$4="Mixed-use Building",Z1545,Data!X1542)))</f>
        <v>0</v>
      </c>
      <c r="H1541">
        <f>IF(Transport!$H$4="Multi-unit Residential",Data!H1542,IF(Transport!$H$4="Education",Data!AP1542,IF(Transport!$H$4="Mixed-use Building",AA1545,Data!Y1542)))</f>
        <v>0.96</v>
      </c>
      <c r="I1541">
        <f>IF(Transport!$H$4="Multi-unit Residential",Data!I1542,IF(Transport!$H$4="Education",Data!AQ1542,IF(Transport!$H$4="Mixed-use Building",AB1545,Data!Z1542)))</f>
        <v>0</v>
      </c>
      <c r="J1541">
        <f>IF(Transport!$H$4="Multi-unit Residential",Data!J1542,IF(Transport!$H$4="Education",Data!AR1542,IF(Transport!$H$4="Mixed-use Building",AC1545,Data!AA1542)))</f>
        <v>0</v>
      </c>
      <c r="K1541">
        <f>IF(Transport!$H$4="Multi-unit Residential",Data!K1542,IF(Transport!$H$4="Education",Data!AS1542,IF(Transport!$H$4="Mixed-use Building",AD1545,Data!AB1542)))</f>
        <v>0</v>
      </c>
      <c r="L1541">
        <f>IF(Transport!$H$4="Multi-unit Residential",Data!L1542,IF(Transport!$H$4="Education",Data!AT1542,IF(Transport!$H$4="Mixed-use Building",AE1545,Data!AC1542)))</f>
        <v>0.04</v>
      </c>
      <c r="M1541">
        <f>IF(Transport!$H$4="Multi-unit Residential",Data!M1542,IF(Transport!$H$4="Education",Data!AU1542,IF(Transport!$H$4="Mixed-use Building",AF1545,Data!AD1542)))</f>
        <v>0.02</v>
      </c>
      <c r="N1541">
        <f>IF(Transport!$H$4="Multi-unit Residential",Data!N1542,IF(Transport!$H$4="Education",Data!AV1542,IF(Transport!$H$4="Mixed-use Building",AG1545,Data!AE1542)))</f>
        <v>7.20712922540178</v>
      </c>
      <c r="O1541">
        <f>IF(Transport!$H$4="Multi-unit Residential",Data!O1542,IF(Transport!$H$4="Education",Data!AW1542,IF(Transport!$H$4="Mixed-use Building",AH1545,Data!AF1542)))</f>
        <v>175.581454699999</v>
      </c>
      <c r="P1541">
        <f>IF(Transport!$H$4="Multi-unit Residential",Data!P1542,IF(Transport!$H$4="Education",Data!AX1542,IF(Transport!$H$4="Mixed-use Building",AI1545,Data!AG1542)))</f>
        <v>-41.038144899999999</v>
      </c>
    </row>
    <row r="1542" spans="1:16" x14ac:dyDescent="0.55000000000000004">
      <c r="A1542">
        <f>IF(Transport!$H$4="Multi-unit Residential",Data!A1543,IF(Transport!$H$4="Education",Data!AI1543,IF(Transport!$H$4="Mixed-use Building",T1546,Data!R1543)))</f>
        <v>257100</v>
      </c>
      <c r="B1542" t="str">
        <f>IF(Transport!$H$4="Multi-unit Residential",Data!B1543,IF(Transport!$H$4="Education",Data!AJ1543,IF(Transport!$H$4="Mixed-use Building",U1546,Data!S1543)))</f>
        <v>Carterton South</v>
      </c>
      <c r="C1542" t="str">
        <f>IF(Transport!$H$4="Multi-unit Residential",Data!C1543,IF(Transport!$H$4="Education",Data!AK1543,IF(Transport!$H$4="Mixed-use Building",V1546,Data!T1543)))</f>
        <v>New Zealand</v>
      </c>
      <c r="D1542">
        <f>IF(Transport!$H$4="Multi-unit Residential",Data!D1543,IF(Transport!$H$4="Education",Data!AL1543,IF(Transport!$H$4="Mixed-use Building",W1546,Data!U1543)))</f>
        <v>0</v>
      </c>
      <c r="E1542">
        <f>IF(Transport!$H$4="Multi-unit Residential",Data!E1543,IF(Transport!$H$4="Education",Data!AM1543,IF(Transport!$H$4="Mixed-use Building",X1546,Data!V1543)))</f>
        <v>0</v>
      </c>
      <c r="F1542">
        <f>IF(Transport!$H$4="Multi-unit Residential",Data!F1543,IF(Transport!$H$4="Education",Data!AN1543,IF(Transport!$H$4="Mixed-use Building",Y1546,Data!W1543)))</f>
        <v>0</v>
      </c>
      <c r="G1542">
        <f>IF(Transport!$H$4="Multi-unit Residential",Data!G1543,IF(Transport!$H$4="Education",Data!AO1543,IF(Transport!$H$4="Mixed-use Building",Z1546,Data!X1543)))</f>
        <v>0</v>
      </c>
      <c r="H1542">
        <f>IF(Transport!$H$4="Multi-unit Residential",Data!H1543,IF(Transport!$H$4="Education",Data!AP1543,IF(Transport!$H$4="Mixed-use Building",AA1546,Data!Y1543)))</f>
        <v>0.93</v>
      </c>
      <c r="I1542">
        <f>IF(Transport!$H$4="Multi-unit Residential",Data!I1543,IF(Transport!$H$4="Education",Data!AQ1543,IF(Transport!$H$4="Mixed-use Building",AB1546,Data!Z1543)))</f>
        <v>0</v>
      </c>
      <c r="J1542">
        <f>IF(Transport!$H$4="Multi-unit Residential",Data!J1543,IF(Transport!$H$4="Education",Data!AR1543,IF(Transport!$H$4="Mixed-use Building",AC1546,Data!AA1543)))</f>
        <v>0</v>
      </c>
      <c r="K1542">
        <f>IF(Transport!$H$4="Multi-unit Residential",Data!K1543,IF(Transport!$H$4="Education",Data!AS1543,IF(Transport!$H$4="Mixed-use Building",AD1546,Data!AB1543)))</f>
        <v>0</v>
      </c>
      <c r="L1542">
        <f>IF(Transport!$H$4="Multi-unit Residential",Data!L1543,IF(Transport!$H$4="Education",Data!AT1543,IF(Transport!$H$4="Mixed-use Building",AE1546,Data!AC1543)))</f>
        <v>7.0000000000000007E-2</v>
      </c>
      <c r="M1542">
        <f>IF(Transport!$H$4="Multi-unit Residential",Data!M1543,IF(Transport!$H$4="Education",Data!AU1543,IF(Transport!$H$4="Mixed-use Building",AF1546,Data!AD1543)))</f>
        <v>0.02</v>
      </c>
      <c r="N1542">
        <f>IF(Transport!$H$4="Multi-unit Residential",Data!N1543,IF(Transport!$H$4="Education",Data!AV1543,IF(Transport!$H$4="Mixed-use Building",AG1546,Data!AE1543)))</f>
        <v>11.5019524046117</v>
      </c>
      <c r="O1542">
        <f>IF(Transport!$H$4="Multi-unit Residential",Data!O1543,IF(Transport!$H$4="Education",Data!AW1543,IF(Transport!$H$4="Mixed-use Building",AH1546,Data!AF1543)))</f>
        <v>175.51425209999999</v>
      </c>
      <c r="P1542">
        <f>IF(Transport!$H$4="Multi-unit Residential",Data!P1543,IF(Transport!$H$4="Education",Data!AX1543,IF(Transport!$H$4="Mixed-use Building",AI1546,Data!AG1543)))</f>
        <v>-41.034272420000001</v>
      </c>
    </row>
    <row r="1543" spans="1:16" x14ac:dyDescent="0.55000000000000004">
      <c r="A1543">
        <f>IF(Transport!$H$4="Multi-unit Residential",Data!A1544,IF(Transport!$H$4="Education",Data!AI1544,IF(Transport!$H$4="Mixed-use Building",T1547,Data!R1544)))</f>
        <v>257200</v>
      </c>
      <c r="B1543" t="str">
        <f>IF(Transport!$H$4="Multi-unit Residential",Data!B1544,IF(Transport!$H$4="Education",Data!AJ1544,IF(Transport!$H$4="Mixed-use Building",U1547,Data!S1544)))</f>
        <v>Gladstone (Carterton District)</v>
      </c>
      <c r="C1543" t="str">
        <f>IF(Transport!$H$4="Multi-unit Residential",Data!C1544,IF(Transport!$H$4="Education",Data!AK1544,IF(Transport!$H$4="Mixed-use Building",V1547,Data!T1544)))</f>
        <v>New Zealand</v>
      </c>
      <c r="D1543">
        <f>IF(Transport!$H$4="Multi-unit Residential",Data!D1544,IF(Transport!$H$4="Education",Data!AL1544,IF(Transport!$H$4="Mixed-use Building",W1547,Data!U1544)))</f>
        <v>0</v>
      </c>
      <c r="E1543">
        <f>IF(Transport!$H$4="Multi-unit Residential",Data!E1544,IF(Transport!$H$4="Education",Data!AM1544,IF(Transport!$H$4="Mixed-use Building",X1547,Data!V1544)))</f>
        <v>0</v>
      </c>
      <c r="F1543">
        <f>IF(Transport!$H$4="Multi-unit Residential",Data!F1544,IF(Transport!$H$4="Education",Data!AN1544,IF(Transport!$H$4="Mixed-use Building",Y1547,Data!W1544)))</f>
        <v>0</v>
      </c>
      <c r="G1543">
        <f>IF(Transport!$H$4="Multi-unit Residential",Data!G1544,IF(Transport!$H$4="Education",Data!AO1544,IF(Transport!$H$4="Mixed-use Building",Z1547,Data!X1544)))</f>
        <v>0</v>
      </c>
      <c r="H1543">
        <f>IF(Transport!$H$4="Multi-unit Residential",Data!H1544,IF(Transport!$H$4="Education",Data!AP1544,IF(Transport!$H$4="Mixed-use Building",AA1547,Data!Y1544)))</f>
        <v>1</v>
      </c>
      <c r="I1543">
        <f>IF(Transport!$H$4="Multi-unit Residential",Data!I1544,IF(Transport!$H$4="Education",Data!AQ1544,IF(Transport!$H$4="Mixed-use Building",AB1547,Data!Z1544)))</f>
        <v>0</v>
      </c>
      <c r="J1543">
        <f>IF(Transport!$H$4="Multi-unit Residential",Data!J1544,IF(Transport!$H$4="Education",Data!AR1544,IF(Transport!$H$4="Mixed-use Building",AC1547,Data!AA1544)))</f>
        <v>0</v>
      </c>
      <c r="K1543">
        <f>IF(Transport!$H$4="Multi-unit Residential",Data!K1544,IF(Transport!$H$4="Education",Data!AS1544,IF(Transport!$H$4="Mixed-use Building",AD1547,Data!AB1544)))</f>
        <v>0</v>
      </c>
      <c r="L1543">
        <f>IF(Transport!$H$4="Multi-unit Residential",Data!L1544,IF(Transport!$H$4="Education",Data!AT1544,IF(Transport!$H$4="Mixed-use Building",AE1547,Data!AC1544)))</f>
        <v>0</v>
      </c>
      <c r="M1543">
        <f>IF(Transport!$H$4="Multi-unit Residential",Data!M1544,IF(Transport!$H$4="Education",Data!AU1544,IF(Transport!$H$4="Mixed-use Building",AF1547,Data!AD1544)))</f>
        <v>0.02</v>
      </c>
      <c r="N1543">
        <f>IF(Transport!$H$4="Multi-unit Residential",Data!N1544,IF(Transport!$H$4="Education",Data!AV1544,IF(Transport!$H$4="Mixed-use Building",AG1547,Data!AE1544)))</f>
        <v>8.3646809456726494</v>
      </c>
      <c r="O1543">
        <f>IF(Transport!$H$4="Multi-unit Residential",Data!O1544,IF(Transport!$H$4="Education",Data!AW1544,IF(Transport!$H$4="Mixed-use Building",AH1547,Data!AF1544)))</f>
        <v>175.74582599999999</v>
      </c>
      <c r="P1543">
        <f>IF(Transport!$H$4="Multi-unit Residential",Data!P1544,IF(Transport!$H$4="Education",Data!AX1544,IF(Transport!$H$4="Mixed-use Building",AI1547,Data!AG1544)))</f>
        <v>-41.173262639999997</v>
      </c>
    </row>
    <row r="1544" spans="1:16" x14ac:dyDescent="0.55000000000000004">
      <c r="A1544">
        <f>IF(Transport!$H$4="Multi-unit Residential",Data!A1545,IF(Transport!$H$4="Education",Data!AI1545,IF(Transport!$H$4="Mixed-use Building",T1548,Data!R1545)))</f>
        <v>257300</v>
      </c>
      <c r="B1544" t="str">
        <f>IF(Transport!$H$4="Multi-unit Residential",Data!B1545,IF(Transport!$H$4="Education",Data!AJ1545,IF(Transport!$H$4="Mixed-use Building",U1548,Data!S1545)))</f>
        <v>Tauherenikau</v>
      </c>
      <c r="C1544" t="str">
        <f>IF(Transport!$H$4="Multi-unit Residential",Data!C1545,IF(Transport!$H$4="Education",Data!AK1545,IF(Transport!$H$4="Mixed-use Building",V1548,Data!T1545)))</f>
        <v>New Zealand</v>
      </c>
      <c r="D1544">
        <f>IF(Transport!$H$4="Multi-unit Residential",Data!D1545,IF(Transport!$H$4="Education",Data!AL1545,IF(Transport!$H$4="Mixed-use Building",W1548,Data!U1545)))</f>
        <v>0</v>
      </c>
      <c r="E1544">
        <f>IF(Transport!$H$4="Multi-unit Residential",Data!E1545,IF(Transport!$H$4="Education",Data!AM1545,IF(Transport!$H$4="Mixed-use Building",X1548,Data!V1545)))</f>
        <v>0</v>
      </c>
      <c r="F1544">
        <f>IF(Transport!$H$4="Multi-unit Residential",Data!F1545,IF(Transport!$H$4="Education",Data!AN1545,IF(Transport!$H$4="Mixed-use Building",Y1548,Data!W1545)))</f>
        <v>0</v>
      </c>
      <c r="G1544">
        <f>IF(Transport!$H$4="Multi-unit Residential",Data!G1545,IF(Transport!$H$4="Education",Data!AO1545,IF(Transport!$H$4="Mixed-use Building",Z1548,Data!X1545)))</f>
        <v>0</v>
      </c>
      <c r="H1544">
        <f>IF(Transport!$H$4="Multi-unit Residential",Data!H1545,IF(Transport!$H$4="Education",Data!AP1545,IF(Transport!$H$4="Mixed-use Building",AA1548,Data!Y1545)))</f>
        <v>1</v>
      </c>
      <c r="I1544">
        <f>IF(Transport!$H$4="Multi-unit Residential",Data!I1545,IF(Transport!$H$4="Education",Data!AQ1545,IF(Transport!$H$4="Mixed-use Building",AB1548,Data!Z1545)))</f>
        <v>0</v>
      </c>
      <c r="J1544">
        <f>IF(Transport!$H$4="Multi-unit Residential",Data!J1545,IF(Transport!$H$4="Education",Data!AR1545,IF(Transport!$H$4="Mixed-use Building",AC1548,Data!AA1545)))</f>
        <v>0</v>
      </c>
      <c r="K1544">
        <f>IF(Transport!$H$4="Multi-unit Residential",Data!K1545,IF(Transport!$H$4="Education",Data!AS1545,IF(Transport!$H$4="Mixed-use Building",AD1548,Data!AB1545)))</f>
        <v>0</v>
      </c>
      <c r="L1544">
        <f>IF(Transport!$H$4="Multi-unit Residential",Data!L1545,IF(Transport!$H$4="Education",Data!AT1545,IF(Transport!$H$4="Mixed-use Building",AE1548,Data!AC1545)))</f>
        <v>0</v>
      </c>
      <c r="M1544">
        <f>IF(Transport!$H$4="Multi-unit Residential",Data!M1545,IF(Transport!$H$4="Education",Data!AU1545,IF(Transport!$H$4="Mixed-use Building",AF1548,Data!AD1545)))</f>
        <v>0.02</v>
      </c>
      <c r="N1544">
        <f>IF(Transport!$H$4="Multi-unit Residential",Data!N1545,IF(Transport!$H$4="Education",Data!AV1545,IF(Transport!$H$4="Mixed-use Building",AG1548,Data!AE1545)))</f>
        <v>6.6149166021657502</v>
      </c>
      <c r="O1544">
        <f>IF(Transport!$H$4="Multi-unit Residential",Data!O1545,IF(Transport!$H$4="Education",Data!AW1545,IF(Transport!$H$4="Mixed-use Building",AH1548,Data!AF1545)))</f>
        <v>175.36779569999999</v>
      </c>
      <c r="P1544">
        <f>IF(Transport!$H$4="Multi-unit Residential",Data!P1545,IF(Transport!$H$4="Education",Data!AX1545,IF(Transport!$H$4="Mixed-use Building",AI1548,Data!AG1545)))</f>
        <v>-41.063621750000003</v>
      </c>
    </row>
    <row r="1545" spans="1:16" x14ac:dyDescent="0.55000000000000004">
      <c r="A1545">
        <f>IF(Transport!$H$4="Multi-unit Residential",Data!A1546,IF(Transport!$H$4="Education",Data!AI1546,IF(Transport!$H$4="Mixed-use Building",T1549,Data!R1546)))</f>
        <v>257400</v>
      </c>
      <c r="B1545" t="str">
        <f>IF(Transport!$H$4="Multi-unit Residential",Data!B1546,IF(Transport!$H$4="Education",Data!AJ1546,IF(Transport!$H$4="Mixed-use Building",U1549,Data!S1546)))</f>
        <v>Kahutara</v>
      </c>
      <c r="C1545" t="str">
        <f>IF(Transport!$H$4="Multi-unit Residential",Data!C1546,IF(Transport!$H$4="Education",Data!AK1546,IF(Transport!$H$4="Mixed-use Building",V1549,Data!T1546)))</f>
        <v>New Zealand</v>
      </c>
      <c r="D1545">
        <f>IF(Transport!$H$4="Multi-unit Residential",Data!D1546,IF(Transport!$H$4="Education",Data!AL1546,IF(Transport!$H$4="Mixed-use Building",W1549,Data!U1546)))</f>
        <v>0</v>
      </c>
      <c r="E1545">
        <f>IF(Transport!$H$4="Multi-unit Residential",Data!E1546,IF(Transport!$H$4="Education",Data!AM1546,IF(Transport!$H$4="Mixed-use Building",X1549,Data!V1546)))</f>
        <v>0</v>
      </c>
      <c r="F1545">
        <f>IF(Transport!$H$4="Multi-unit Residential",Data!F1546,IF(Transport!$H$4="Education",Data!AN1546,IF(Transport!$H$4="Mixed-use Building",Y1549,Data!W1546)))</f>
        <v>0</v>
      </c>
      <c r="G1545">
        <f>IF(Transport!$H$4="Multi-unit Residential",Data!G1546,IF(Transport!$H$4="Education",Data!AO1546,IF(Transport!$H$4="Mixed-use Building",Z1549,Data!X1546)))</f>
        <v>0</v>
      </c>
      <c r="H1545">
        <f>IF(Transport!$H$4="Multi-unit Residential",Data!H1546,IF(Transport!$H$4="Education",Data!AP1546,IF(Transport!$H$4="Mixed-use Building",AA1549,Data!Y1546)))</f>
        <v>1</v>
      </c>
      <c r="I1545">
        <f>IF(Transport!$H$4="Multi-unit Residential",Data!I1546,IF(Transport!$H$4="Education",Data!AQ1546,IF(Transport!$H$4="Mixed-use Building",AB1549,Data!Z1546)))</f>
        <v>0</v>
      </c>
      <c r="J1545">
        <f>IF(Transport!$H$4="Multi-unit Residential",Data!J1546,IF(Transport!$H$4="Education",Data!AR1546,IF(Transport!$H$4="Mixed-use Building",AC1549,Data!AA1546)))</f>
        <v>0</v>
      </c>
      <c r="K1545">
        <f>IF(Transport!$H$4="Multi-unit Residential",Data!K1546,IF(Transport!$H$4="Education",Data!AS1546,IF(Transport!$H$4="Mixed-use Building",AD1549,Data!AB1546)))</f>
        <v>0</v>
      </c>
      <c r="L1545">
        <f>IF(Transport!$H$4="Multi-unit Residential",Data!L1546,IF(Transport!$H$4="Education",Data!AT1546,IF(Transport!$H$4="Mixed-use Building",AE1549,Data!AC1546)))</f>
        <v>0</v>
      </c>
      <c r="M1545">
        <f>IF(Transport!$H$4="Multi-unit Residential",Data!M1546,IF(Transport!$H$4="Education",Data!AU1546,IF(Transport!$H$4="Mixed-use Building",AF1549,Data!AD1546)))</f>
        <v>0.02</v>
      </c>
      <c r="N1545">
        <f>IF(Transport!$H$4="Multi-unit Residential",Data!N1546,IF(Transport!$H$4="Education",Data!AV1546,IF(Transport!$H$4="Mixed-use Building",AG1549,Data!AE1546)))</f>
        <v>10.791287900906701</v>
      </c>
      <c r="O1545">
        <f>IF(Transport!$H$4="Multi-unit Residential",Data!O1546,IF(Transport!$H$4="Education",Data!AW1546,IF(Transport!$H$4="Mixed-use Building",AH1549,Data!AF1546)))</f>
        <v>175.208361</v>
      </c>
      <c r="P1545">
        <f>IF(Transport!$H$4="Multi-unit Residential",Data!P1546,IF(Transport!$H$4="Education",Data!AX1546,IF(Transport!$H$4="Mixed-use Building",AI1549,Data!AG1546)))</f>
        <v>-41.248544940000002</v>
      </c>
    </row>
    <row r="1546" spans="1:16" x14ac:dyDescent="0.55000000000000004">
      <c r="A1546">
        <f>IF(Transport!$H$4="Multi-unit Residential",Data!A1547,IF(Transport!$H$4="Education",Data!AI1547,IF(Transport!$H$4="Mixed-use Building",T1550,Data!R1547)))</f>
        <v>257500</v>
      </c>
      <c r="B1546" t="str">
        <f>IF(Transport!$H$4="Multi-unit Residential",Data!B1547,IF(Transport!$H$4="Education",Data!AJ1547,IF(Transport!$H$4="Mixed-use Building",U1550,Data!S1547)))</f>
        <v>Featherston</v>
      </c>
      <c r="C1546" t="str">
        <f>IF(Transport!$H$4="Multi-unit Residential",Data!C1547,IF(Transport!$H$4="Education",Data!AK1547,IF(Transport!$H$4="Mixed-use Building",V1550,Data!T1547)))</f>
        <v>New Zealand</v>
      </c>
      <c r="D1546">
        <f>IF(Transport!$H$4="Multi-unit Residential",Data!D1547,IF(Transport!$H$4="Education",Data!AL1547,IF(Transport!$H$4="Mixed-use Building",W1550,Data!U1547)))</f>
        <v>0</v>
      </c>
      <c r="E1546">
        <f>IF(Transport!$H$4="Multi-unit Residential",Data!E1547,IF(Transport!$H$4="Education",Data!AM1547,IF(Transport!$H$4="Mixed-use Building",X1550,Data!V1547)))</f>
        <v>0</v>
      </c>
      <c r="F1546">
        <f>IF(Transport!$H$4="Multi-unit Residential",Data!F1547,IF(Transport!$H$4="Education",Data!AN1547,IF(Transport!$H$4="Mixed-use Building",Y1550,Data!W1547)))</f>
        <v>0</v>
      </c>
      <c r="G1546">
        <f>IF(Transport!$H$4="Multi-unit Residential",Data!G1547,IF(Transport!$H$4="Education",Data!AO1547,IF(Transport!$H$4="Mixed-use Building",Z1550,Data!X1547)))</f>
        <v>0</v>
      </c>
      <c r="H1546">
        <f>IF(Transport!$H$4="Multi-unit Residential",Data!H1547,IF(Transport!$H$4="Education",Data!AP1547,IF(Transport!$H$4="Mixed-use Building",AA1550,Data!Y1547)))</f>
        <v>0.76</v>
      </c>
      <c r="I1546">
        <f>IF(Transport!$H$4="Multi-unit Residential",Data!I1547,IF(Transport!$H$4="Education",Data!AQ1547,IF(Transport!$H$4="Mixed-use Building",AB1550,Data!Z1547)))</f>
        <v>0</v>
      </c>
      <c r="J1546">
        <f>IF(Transport!$H$4="Multi-unit Residential",Data!J1547,IF(Transport!$H$4="Education",Data!AR1547,IF(Transport!$H$4="Mixed-use Building",AC1550,Data!AA1547)))</f>
        <v>0</v>
      </c>
      <c r="K1546">
        <f>IF(Transport!$H$4="Multi-unit Residential",Data!K1547,IF(Transport!$H$4="Education",Data!AS1547,IF(Transport!$H$4="Mixed-use Building",AD1550,Data!AB1547)))</f>
        <v>0</v>
      </c>
      <c r="L1546">
        <f>IF(Transport!$H$4="Multi-unit Residential",Data!L1547,IF(Transport!$H$4="Education",Data!AT1547,IF(Transport!$H$4="Mixed-use Building",AE1550,Data!AC1547)))</f>
        <v>0.24</v>
      </c>
      <c r="M1546">
        <f>IF(Transport!$H$4="Multi-unit Residential",Data!M1547,IF(Transport!$H$4="Education",Data!AU1547,IF(Transport!$H$4="Mixed-use Building",AF1550,Data!AD1547)))</f>
        <v>0.02</v>
      </c>
      <c r="N1546">
        <f>IF(Transport!$H$4="Multi-unit Residential",Data!N1547,IF(Transport!$H$4="Education",Data!AV1547,IF(Transport!$H$4="Mixed-use Building",AG1550,Data!AE1547)))</f>
        <v>4.8870635113279999</v>
      </c>
      <c r="O1546">
        <f>IF(Transport!$H$4="Multi-unit Residential",Data!O1547,IF(Transport!$H$4="Education",Data!AW1547,IF(Transport!$H$4="Mixed-use Building",AH1550,Data!AF1547)))</f>
        <v>175.32688519999999</v>
      </c>
      <c r="P1546">
        <f>IF(Transport!$H$4="Multi-unit Residential",Data!P1547,IF(Transport!$H$4="Education",Data!AX1547,IF(Transport!$H$4="Mixed-use Building",AI1550,Data!AG1547)))</f>
        <v>-41.115861010000003</v>
      </c>
    </row>
    <row r="1547" spans="1:16" x14ac:dyDescent="0.55000000000000004">
      <c r="A1547">
        <f>IF(Transport!$H$4="Multi-unit Residential",Data!A1548,IF(Transport!$H$4="Education",Data!AI1548,IF(Transport!$H$4="Mixed-use Building",T1551,Data!R1548)))</f>
        <v>257700</v>
      </c>
      <c r="B1547" t="str">
        <f>IF(Transport!$H$4="Multi-unit Residential",Data!B1548,IF(Transport!$H$4="Education",Data!AJ1548,IF(Transport!$H$4="Mixed-use Building",U1551,Data!S1548)))</f>
        <v>Greytown</v>
      </c>
      <c r="C1547" t="str">
        <f>IF(Transport!$H$4="Multi-unit Residential",Data!C1548,IF(Transport!$H$4="Education",Data!AK1548,IF(Transport!$H$4="Mixed-use Building",V1551,Data!T1548)))</f>
        <v>New Zealand</v>
      </c>
      <c r="D1547">
        <f>IF(Transport!$H$4="Multi-unit Residential",Data!D1548,IF(Transport!$H$4="Education",Data!AL1548,IF(Transport!$H$4="Mixed-use Building",W1551,Data!U1548)))</f>
        <v>0</v>
      </c>
      <c r="E1547">
        <f>IF(Transport!$H$4="Multi-unit Residential",Data!E1548,IF(Transport!$H$4="Education",Data!AM1548,IF(Transport!$H$4="Mixed-use Building",X1551,Data!V1548)))</f>
        <v>0</v>
      </c>
      <c r="F1547">
        <f>IF(Transport!$H$4="Multi-unit Residential",Data!F1548,IF(Transport!$H$4="Education",Data!AN1548,IF(Transport!$H$4="Mixed-use Building",Y1551,Data!W1548)))</f>
        <v>0</v>
      </c>
      <c r="G1547">
        <f>IF(Transport!$H$4="Multi-unit Residential",Data!G1548,IF(Transport!$H$4="Education",Data!AO1548,IF(Transport!$H$4="Mixed-use Building",Z1551,Data!X1548)))</f>
        <v>0</v>
      </c>
      <c r="H1547">
        <f>IF(Transport!$H$4="Multi-unit Residential",Data!H1548,IF(Transport!$H$4="Education",Data!AP1548,IF(Transport!$H$4="Mixed-use Building",AA1551,Data!Y1548)))</f>
        <v>0.84</v>
      </c>
      <c r="I1547">
        <f>IF(Transport!$H$4="Multi-unit Residential",Data!I1548,IF(Transport!$H$4="Education",Data!AQ1548,IF(Transport!$H$4="Mixed-use Building",AB1551,Data!Z1548)))</f>
        <v>0.03</v>
      </c>
      <c r="J1547">
        <f>IF(Transport!$H$4="Multi-unit Residential",Data!J1548,IF(Transport!$H$4="Education",Data!AR1548,IF(Transport!$H$4="Mixed-use Building",AC1551,Data!AA1548)))</f>
        <v>0</v>
      </c>
      <c r="K1547">
        <f>IF(Transport!$H$4="Multi-unit Residential",Data!K1548,IF(Transport!$H$4="Education",Data!AS1548,IF(Transport!$H$4="Mixed-use Building",AD1551,Data!AB1548)))</f>
        <v>0.02</v>
      </c>
      <c r="L1547">
        <f>IF(Transport!$H$4="Multi-unit Residential",Data!L1548,IF(Transport!$H$4="Education",Data!AT1548,IF(Transport!$H$4="Mixed-use Building",AE1551,Data!AC1548)))</f>
        <v>0.11</v>
      </c>
      <c r="M1547">
        <f>IF(Transport!$H$4="Multi-unit Residential",Data!M1548,IF(Transport!$H$4="Education",Data!AU1548,IF(Transport!$H$4="Mixed-use Building",AF1551,Data!AD1548)))</f>
        <v>0.02</v>
      </c>
      <c r="N1547">
        <f>IF(Transport!$H$4="Multi-unit Residential",Data!N1548,IF(Transport!$H$4="Education",Data!AV1548,IF(Transport!$H$4="Mixed-use Building",AG1551,Data!AE1548)))</f>
        <v>6.9708427486799804</v>
      </c>
      <c r="O1547">
        <f>IF(Transport!$H$4="Multi-unit Residential",Data!O1548,IF(Transport!$H$4="Education",Data!AW1548,IF(Transport!$H$4="Mixed-use Building",AH1551,Data!AF1548)))</f>
        <v>175.45428380000001</v>
      </c>
      <c r="P1547">
        <f>IF(Transport!$H$4="Multi-unit Residential",Data!P1548,IF(Transport!$H$4="Education",Data!AX1548,IF(Transport!$H$4="Mixed-use Building",AI1551,Data!AG1548)))</f>
        <v>-41.082429410000003</v>
      </c>
    </row>
    <row r="1548" spans="1:16" x14ac:dyDescent="0.55000000000000004">
      <c r="A1548">
        <f>IF(Transport!$H$4="Multi-unit Residential",Data!A1549,IF(Transport!$H$4="Education",Data!AI1549,IF(Transport!$H$4="Mixed-use Building",T1552,Data!R1549)))</f>
        <v>257800</v>
      </c>
      <c r="B1548" t="str">
        <f>IF(Transport!$H$4="Multi-unit Residential",Data!B1549,IF(Transport!$H$4="Education",Data!AJ1549,IF(Transport!$H$4="Mixed-use Building",U1552,Data!S1549)))</f>
        <v>Aorangi Forest</v>
      </c>
      <c r="C1548" t="str">
        <f>IF(Transport!$H$4="Multi-unit Residential",Data!C1549,IF(Transport!$H$4="Education",Data!AK1549,IF(Transport!$H$4="Mixed-use Building",V1552,Data!T1549)))</f>
        <v>New Zealand</v>
      </c>
      <c r="D1548">
        <f>IF(Transport!$H$4="Multi-unit Residential",Data!D1549,IF(Transport!$H$4="Education",Data!AL1549,IF(Transport!$H$4="Mixed-use Building",W1552,Data!U1549)))</f>
        <v>0</v>
      </c>
      <c r="E1548">
        <f>IF(Transport!$H$4="Multi-unit Residential",Data!E1549,IF(Transport!$H$4="Education",Data!AM1549,IF(Transport!$H$4="Mixed-use Building",X1552,Data!V1549)))</f>
        <v>0</v>
      </c>
      <c r="F1548">
        <f>IF(Transport!$H$4="Multi-unit Residential",Data!F1549,IF(Transport!$H$4="Education",Data!AN1549,IF(Transport!$H$4="Mixed-use Building",Y1552,Data!W1549)))</f>
        <v>0</v>
      </c>
      <c r="G1548">
        <f>IF(Transport!$H$4="Multi-unit Residential",Data!G1549,IF(Transport!$H$4="Education",Data!AO1549,IF(Transport!$H$4="Mixed-use Building",Z1552,Data!X1549)))</f>
        <v>0</v>
      </c>
      <c r="H1548">
        <f>IF(Transport!$H$4="Multi-unit Residential",Data!H1549,IF(Transport!$H$4="Education",Data!AP1549,IF(Transport!$H$4="Mixed-use Building",AA1552,Data!Y1549)))</f>
        <v>0.96</v>
      </c>
      <c r="I1548">
        <f>IF(Transport!$H$4="Multi-unit Residential",Data!I1549,IF(Transport!$H$4="Education",Data!AQ1549,IF(Transport!$H$4="Mixed-use Building",AB1552,Data!Z1549)))</f>
        <v>0</v>
      </c>
      <c r="J1548">
        <f>IF(Transport!$H$4="Multi-unit Residential",Data!J1549,IF(Transport!$H$4="Education",Data!AR1549,IF(Transport!$H$4="Mixed-use Building",AC1552,Data!AA1549)))</f>
        <v>0</v>
      </c>
      <c r="K1548">
        <f>IF(Transport!$H$4="Multi-unit Residential",Data!K1549,IF(Transport!$H$4="Education",Data!AS1549,IF(Transport!$H$4="Mixed-use Building",AD1552,Data!AB1549)))</f>
        <v>0</v>
      </c>
      <c r="L1548">
        <f>IF(Transport!$H$4="Multi-unit Residential",Data!L1549,IF(Transport!$H$4="Education",Data!AT1549,IF(Transport!$H$4="Mixed-use Building",AE1552,Data!AC1549)))</f>
        <v>0.04</v>
      </c>
      <c r="M1548">
        <f>IF(Transport!$H$4="Multi-unit Residential",Data!M1549,IF(Transport!$H$4="Education",Data!AU1549,IF(Transport!$H$4="Mixed-use Building",AF1552,Data!AD1549)))</f>
        <v>0.02</v>
      </c>
      <c r="N1548">
        <f>IF(Transport!$H$4="Multi-unit Residential",Data!N1549,IF(Transport!$H$4="Education",Data!AV1549,IF(Transport!$H$4="Mixed-use Building",AG1552,Data!AE1549)))</f>
        <v>13.3094967993592</v>
      </c>
      <c r="O1548">
        <f>IF(Transport!$H$4="Multi-unit Residential",Data!O1549,IF(Transport!$H$4="Education",Data!AW1549,IF(Transport!$H$4="Mixed-use Building",AH1552,Data!AF1549)))</f>
        <v>175.4579354</v>
      </c>
      <c r="P1548">
        <f>IF(Transport!$H$4="Multi-unit Residential",Data!P1549,IF(Transport!$H$4="Education",Data!AX1549,IF(Transport!$H$4="Mixed-use Building",AI1552,Data!AG1549)))</f>
        <v>-41.375344920000003</v>
      </c>
    </row>
    <row r="1549" spans="1:16" x14ac:dyDescent="0.55000000000000004">
      <c r="A1549">
        <f>IF(Transport!$H$4="Multi-unit Residential",Data!A1550,IF(Transport!$H$4="Education",Data!AI1550,IF(Transport!$H$4="Mixed-use Building",T1553,Data!R1550)))</f>
        <v>257900</v>
      </c>
      <c r="B1549" t="str">
        <f>IF(Transport!$H$4="Multi-unit Residential",Data!B1550,IF(Transport!$H$4="Education",Data!AJ1550,IF(Transport!$H$4="Mixed-use Building",U1553,Data!S1550)))</f>
        <v>Martinborough</v>
      </c>
      <c r="C1549" t="str">
        <f>IF(Transport!$H$4="Multi-unit Residential",Data!C1550,IF(Transport!$H$4="Education",Data!AK1550,IF(Transport!$H$4="Mixed-use Building",V1553,Data!T1550)))</f>
        <v>New Zealand</v>
      </c>
      <c r="D1549">
        <f>IF(Transport!$H$4="Multi-unit Residential",Data!D1550,IF(Transport!$H$4="Education",Data!AL1550,IF(Transport!$H$4="Mixed-use Building",W1553,Data!U1550)))</f>
        <v>0</v>
      </c>
      <c r="E1549">
        <f>IF(Transport!$H$4="Multi-unit Residential",Data!E1550,IF(Transport!$H$4="Education",Data!AM1550,IF(Transport!$H$4="Mixed-use Building",X1553,Data!V1550)))</f>
        <v>0</v>
      </c>
      <c r="F1549">
        <f>IF(Transport!$H$4="Multi-unit Residential",Data!F1550,IF(Transport!$H$4="Education",Data!AN1550,IF(Transport!$H$4="Mixed-use Building",Y1553,Data!W1550)))</f>
        <v>0</v>
      </c>
      <c r="G1549">
        <f>IF(Transport!$H$4="Multi-unit Residential",Data!G1550,IF(Transport!$H$4="Education",Data!AO1550,IF(Transport!$H$4="Mixed-use Building",Z1553,Data!X1550)))</f>
        <v>0</v>
      </c>
      <c r="H1549">
        <f>IF(Transport!$H$4="Multi-unit Residential",Data!H1550,IF(Transport!$H$4="Education",Data!AP1550,IF(Transport!$H$4="Mixed-use Building",AA1553,Data!Y1550)))</f>
        <v>0.81</v>
      </c>
      <c r="I1549">
        <f>IF(Transport!$H$4="Multi-unit Residential",Data!I1550,IF(Transport!$H$4="Education",Data!AQ1550,IF(Transport!$H$4="Mixed-use Building",AB1553,Data!Z1550)))</f>
        <v>0.03</v>
      </c>
      <c r="J1549">
        <f>IF(Transport!$H$4="Multi-unit Residential",Data!J1550,IF(Transport!$H$4="Education",Data!AR1550,IF(Transport!$H$4="Mixed-use Building",AC1553,Data!AA1550)))</f>
        <v>0</v>
      </c>
      <c r="K1549">
        <f>IF(Transport!$H$4="Multi-unit Residential",Data!K1550,IF(Transport!$H$4="Education",Data!AS1550,IF(Transport!$H$4="Mixed-use Building",AD1553,Data!AB1550)))</f>
        <v>0.04</v>
      </c>
      <c r="L1549">
        <f>IF(Transport!$H$4="Multi-unit Residential",Data!L1550,IF(Transport!$H$4="Education",Data!AT1550,IF(Transport!$H$4="Mixed-use Building",AE1553,Data!AC1550)))</f>
        <v>0.12</v>
      </c>
      <c r="M1549">
        <f>IF(Transport!$H$4="Multi-unit Residential",Data!M1550,IF(Transport!$H$4="Education",Data!AU1550,IF(Transport!$H$4="Mixed-use Building",AF1553,Data!AD1550)))</f>
        <v>0.02</v>
      </c>
      <c r="N1549">
        <f>IF(Transport!$H$4="Multi-unit Residential",Data!N1550,IF(Transport!$H$4="Education",Data!AV1550,IF(Transport!$H$4="Mixed-use Building",AG1553,Data!AE1550)))</f>
        <v>8.7492228050694898</v>
      </c>
      <c r="O1549">
        <f>IF(Transport!$H$4="Multi-unit Residential",Data!O1550,IF(Transport!$H$4="Education",Data!AW1550,IF(Transport!$H$4="Mixed-use Building",AH1553,Data!AF1550)))</f>
        <v>175.45862539999999</v>
      </c>
      <c r="P1549">
        <f>IF(Transport!$H$4="Multi-unit Residential",Data!P1550,IF(Transport!$H$4="Education",Data!AX1550,IF(Transport!$H$4="Mixed-use Building",AI1553,Data!AG1550)))</f>
        <v>-41.219819710000003</v>
      </c>
    </row>
    <row r="1550" spans="1:16" x14ac:dyDescent="0.55000000000000004">
      <c r="A1550">
        <f>IF(Transport!$H$4="Multi-unit Residential",Data!A1551,IF(Transport!$H$4="Education",Data!AI1551,IF(Transport!$H$4="Mixed-use Building",T1554,Data!R1551)))</f>
        <v>258900</v>
      </c>
      <c r="B1550" t="str">
        <f>IF(Transport!$H$4="Multi-unit Residential",Data!B1551,IF(Transport!$H$4="Education",Data!AJ1551,IF(Transport!$H$4="Mixed-use Building",U1554,Data!S1551)))</f>
        <v>Islands Bay of Plenty Region</v>
      </c>
      <c r="C1550" t="str">
        <f>IF(Transport!$H$4="Multi-unit Residential",Data!C1551,IF(Transport!$H$4="Education",Data!AK1551,IF(Transport!$H$4="Mixed-use Building",V1554,Data!T1551)))</f>
        <v>New Zealand</v>
      </c>
      <c r="D1550" t="str">
        <f>IF(Transport!$H$4="Multi-unit Residential",Data!D1551,IF(Transport!$H$4="Education",Data!AL1551,IF(Transport!$H$4="Mixed-use Building",W1554,Data!U1551)))</f>
        <v>?</v>
      </c>
      <c r="E1550" t="str">
        <f>IF(Transport!$H$4="Multi-unit Residential",Data!E1551,IF(Transport!$H$4="Education",Data!AM1551,IF(Transport!$H$4="Mixed-use Building",X1554,Data!V1551)))</f>
        <v>?</v>
      </c>
      <c r="F1550" t="str">
        <f>IF(Transport!$H$4="Multi-unit Residential",Data!F1551,IF(Transport!$H$4="Education",Data!AN1551,IF(Transport!$H$4="Mixed-use Building",Y1554,Data!W1551)))</f>
        <v>?</v>
      </c>
      <c r="G1550">
        <f>IF(Transport!$H$4="Multi-unit Residential",Data!G1551,IF(Transport!$H$4="Education",Data!AO1551,IF(Transport!$H$4="Mixed-use Building",Z1554,Data!X1551)))</f>
        <v>0</v>
      </c>
      <c r="H1550" t="str">
        <f>IF(Transport!$H$4="Multi-unit Residential",Data!H1551,IF(Transport!$H$4="Education",Data!AP1551,IF(Transport!$H$4="Mixed-use Building",AA1554,Data!Y1551)))</f>
        <v>?</v>
      </c>
      <c r="I1550" t="str">
        <f>IF(Transport!$H$4="Multi-unit Residential",Data!I1551,IF(Transport!$H$4="Education",Data!AQ1551,IF(Transport!$H$4="Mixed-use Building",AB1554,Data!Z1551)))</f>
        <v>?</v>
      </c>
      <c r="J1550">
        <f>IF(Transport!$H$4="Multi-unit Residential",Data!J1551,IF(Transport!$H$4="Education",Data!AR1551,IF(Transport!$H$4="Mixed-use Building",AC1554,Data!AA1551)))</f>
        <v>0</v>
      </c>
      <c r="K1550" t="str">
        <f>IF(Transport!$H$4="Multi-unit Residential",Data!K1551,IF(Transport!$H$4="Education",Data!AS1551,IF(Transport!$H$4="Mixed-use Building",AD1554,Data!AB1551)))</f>
        <v>?</v>
      </c>
      <c r="L1550" t="str">
        <f>IF(Transport!$H$4="Multi-unit Residential",Data!L1551,IF(Transport!$H$4="Education",Data!AT1551,IF(Transport!$H$4="Mixed-use Building",AE1554,Data!AC1551)))</f>
        <v>?</v>
      </c>
      <c r="M1550">
        <f>IF(Transport!$H$4="Multi-unit Residential",Data!M1551,IF(Transport!$H$4="Education",Data!AU1551,IF(Transport!$H$4="Mixed-use Building",AF1554,Data!AD1551)))</f>
        <v>0.02</v>
      </c>
      <c r="N1550" t="str">
        <f>IF(Transport!$H$4="Multi-unit Residential",Data!N1551,IF(Transport!$H$4="Education",Data!AV1551,IF(Transport!$H$4="Mixed-use Building",AG1554,Data!AE1551)))</f>
        <v>?</v>
      </c>
      <c r="O1550">
        <f>IF(Transport!$H$4="Multi-unit Residential",Data!O1551,IF(Transport!$H$4="Education",Data!AW1551,IF(Transport!$H$4="Mixed-use Building",AH1554,Data!AF1551)))</f>
        <v>176.46963769999999</v>
      </c>
      <c r="P1550">
        <f>IF(Transport!$H$4="Multi-unit Residential",Data!P1551,IF(Transport!$H$4="Education",Data!AX1551,IF(Transport!$H$4="Mixed-use Building",AI1554,Data!AG1551)))</f>
        <v>-37.450912840000001</v>
      </c>
    </row>
    <row r="1551" spans="1:16" x14ac:dyDescent="0.55000000000000004">
      <c r="A1551">
        <f>IF(Transport!$H$4="Multi-unit Residential",Data!A1552,IF(Transport!$H$4="Education",Data!AI1552,IF(Transport!$H$4="Mixed-use Building",T1555,Data!R1552)))</f>
        <v>300300</v>
      </c>
      <c r="B1551" t="str">
        <f>IF(Transport!$H$4="Multi-unit Residential",Data!B1552,IF(Transport!$H$4="Education",Data!AJ1552,IF(Transport!$H$4="Mixed-use Building",U1555,Data!S1552)))</f>
        <v>Golden Bay/Mohua</v>
      </c>
      <c r="C1551" t="str">
        <f>IF(Transport!$H$4="Multi-unit Residential",Data!C1552,IF(Transport!$H$4="Education",Data!AK1552,IF(Transport!$H$4="Mixed-use Building",V1555,Data!T1552)))</f>
        <v>New Zealand</v>
      </c>
      <c r="D1551">
        <f>IF(Transport!$H$4="Multi-unit Residential",Data!D1552,IF(Transport!$H$4="Education",Data!AL1552,IF(Transport!$H$4="Mixed-use Building",W1555,Data!U1552)))</f>
        <v>0</v>
      </c>
      <c r="E1551">
        <f>IF(Transport!$H$4="Multi-unit Residential",Data!E1552,IF(Transport!$H$4="Education",Data!AM1552,IF(Transport!$H$4="Mixed-use Building",X1555,Data!V1552)))</f>
        <v>0</v>
      </c>
      <c r="F1551">
        <f>IF(Transport!$H$4="Multi-unit Residential",Data!F1552,IF(Transport!$H$4="Education",Data!AN1552,IF(Transport!$H$4="Mixed-use Building",Y1555,Data!W1552)))</f>
        <v>0</v>
      </c>
      <c r="G1551">
        <f>IF(Transport!$H$4="Multi-unit Residential",Data!G1552,IF(Transport!$H$4="Education",Data!AO1552,IF(Transport!$H$4="Mixed-use Building",Z1555,Data!X1552)))</f>
        <v>0</v>
      </c>
      <c r="H1551">
        <f>IF(Transport!$H$4="Multi-unit Residential",Data!H1552,IF(Transport!$H$4="Education",Data!AP1552,IF(Transport!$H$4="Mixed-use Building",AA1555,Data!Y1552)))</f>
        <v>0.83</v>
      </c>
      <c r="I1551">
        <f>IF(Transport!$H$4="Multi-unit Residential",Data!I1552,IF(Transport!$H$4="Education",Data!AQ1552,IF(Transport!$H$4="Mixed-use Building",AB1555,Data!Z1552)))</f>
        <v>0.04</v>
      </c>
      <c r="J1551">
        <f>IF(Transport!$H$4="Multi-unit Residential",Data!J1552,IF(Transport!$H$4="Education",Data!AR1552,IF(Transport!$H$4="Mixed-use Building",AC1555,Data!AA1552)))</f>
        <v>0</v>
      </c>
      <c r="K1551">
        <f>IF(Transport!$H$4="Multi-unit Residential",Data!K1552,IF(Transport!$H$4="Education",Data!AS1552,IF(Transport!$H$4="Mixed-use Building",AD1555,Data!AB1552)))</f>
        <v>0.02</v>
      </c>
      <c r="L1551">
        <f>IF(Transport!$H$4="Multi-unit Residential",Data!L1552,IF(Transport!$H$4="Education",Data!AT1552,IF(Transport!$H$4="Mixed-use Building",AE1555,Data!AC1552)))</f>
        <v>0.11</v>
      </c>
      <c r="M1551">
        <f>IF(Transport!$H$4="Multi-unit Residential",Data!M1552,IF(Transport!$H$4="Education",Data!AU1552,IF(Transport!$H$4="Mixed-use Building",AF1555,Data!AD1552)))</f>
        <v>0.02</v>
      </c>
      <c r="N1551">
        <f>IF(Transport!$H$4="Multi-unit Residential",Data!N1552,IF(Transport!$H$4="Education",Data!AV1552,IF(Transport!$H$4="Mixed-use Building",AG1555,Data!AE1552)))</f>
        <v>4.5535084646881296</v>
      </c>
      <c r="O1551">
        <f>IF(Transport!$H$4="Multi-unit Residential",Data!O1552,IF(Transport!$H$4="Education",Data!AW1552,IF(Transport!$H$4="Mixed-use Building",AH1555,Data!AF1552)))</f>
        <v>172.57200549999999</v>
      </c>
      <c r="P1551">
        <f>IF(Transport!$H$4="Multi-unit Residential",Data!P1552,IF(Transport!$H$4="Education",Data!AX1552,IF(Transport!$H$4="Mixed-use Building",AI1555,Data!AG1552)))</f>
        <v>-40.869272619999997</v>
      </c>
    </row>
    <row r="1552" spans="1:16" x14ac:dyDescent="0.55000000000000004">
      <c r="A1552">
        <f>IF(Transport!$H$4="Multi-unit Residential",Data!A1553,IF(Transport!$H$4="Education",Data!AI1553,IF(Transport!$H$4="Mixed-use Building",T1556,Data!R1553)))</f>
        <v>300500</v>
      </c>
      <c r="B1552" t="str">
        <f>IF(Transport!$H$4="Multi-unit Residential",Data!B1553,IF(Transport!$H$4="Education",Data!AJ1553,IF(Transport!$H$4="Mixed-use Building",U1556,Data!S1553)))</f>
        <v>Takaka</v>
      </c>
      <c r="C1552" t="str">
        <f>IF(Transport!$H$4="Multi-unit Residential",Data!C1553,IF(Transport!$H$4="Education",Data!AK1553,IF(Transport!$H$4="Mixed-use Building",V1556,Data!T1553)))</f>
        <v>New Zealand</v>
      </c>
      <c r="D1552">
        <f>IF(Transport!$H$4="Multi-unit Residential",Data!D1553,IF(Transport!$H$4="Education",Data!AL1553,IF(Transport!$H$4="Mixed-use Building",W1556,Data!U1553)))</f>
        <v>0</v>
      </c>
      <c r="E1552">
        <f>IF(Transport!$H$4="Multi-unit Residential",Data!E1553,IF(Transport!$H$4="Education",Data!AM1553,IF(Transport!$H$4="Mixed-use Building",X1556,Data!V1553)))</f>
        <v>0</v>
      </c>
      <c r="F1552">
        <f>IF(Transport!$H$4="Multi-unit Residential",Data!F1553,IF(Transport!$H$4="Education",Data!AN1553,IF(Transport!$H$4="Mixed-use Building",Y1556,Data!W1553)))</f>
        <v>0</v>
      </c>
      <c r="G1552">
        <f>IF(Transport!$H$4="Multi-unit Residential",Data!G1553,IF(Transport!$H$4="Education",Data!AO1553,IF(Transport!$H$4="Mixed-use Building",Z1556,Data!X1553)))</f>
        <v>0</v>
      </c>
      <c r="H1552">
        <f>IF(Transport!$H$4="Multi-unit Residential",Data!H1553,IF(Transport!$H$4="Education",Data!AP1553,IF(Transport!$H$4="Mixed-use Building",AA1556,Data!Y1553)))</f>
        <v>0.83</v>
      </c>
      <c r="I1552">
        <f>IF(Transport!$H$4="Multi-unit Residential",Data!I1553,IF(Transport!$H$4="Education",Data!AQ1553,IF(Transport!$H$4="Mixed-use Building",AB1556,Data!Z1553)))</f>
        <v>0.03</v>
      </c>
      <c r="J1552">
        <f>IF(Transport!$H$4="Multi-unit Residential",Data!J1553,IF(Transport!$H$4="Education",Data!AR1553,IF(Transport!$H$4="Mixed-use Building",AC1556,Data!AA1553)))</f>
        <v>0</v>
      </c>
      <c r="K1552">
        <f>IF(Transport!$H$4="Multi-unit Residential",Data!K1553,IF(Transport!$H$4="Education",Data!AS1553,IF(Transport!$H$4="Mixed-use Building",AD1556,Data!AB1553)))</f>
        <v>0.08</v>
      </c>
      <c r="L1552">
        <f>IF(Transport!$H$4="Multi-unit Residential",Data!L1553,IF(Transport!$H$4="Education",Data!AT1553,IF(Transport!$H$4="Mixed-use Building",AE1556,Data!AC1553)))</f>
        <v>0.06</v>
      </c>
      <c r="M1552">
        <f>IF(Transport!$H$4="Multi-unit Residential",Data!M1553,IF(Transport!$H$4="Education",Data!AU1553,IF(Transport!$H$4="Mixed-use Building",AF1556,Data!AD1553)))</f>
        <v>0.02</v>
      </c>
      <c r="N1552">
        <f>IF(Transport!$H$4="Multi-unit Residential",Data!N1553,IF(Transport!$H$4="Education",Data!AV1553,IF(Transport!$H$4="Mixed-use Building",AG1556,Data!AE1553)))</f>
        <v>9.1590136985921493</v>
      </c>
      <c r="O1552">
        <f>IF(Transport!$H$4="Multi-unit Residential",Data!O1553,IF(Transport!$H$4="Education",Data!AW1553,IF(Transport!$H$4="Mixed-use Building",AH1556,Data!AF1553)))</f>
        <v>172.81878699999999</v>
      </c>
      <c r="P1552">
        <f>IF(Transport!$H$4="Multi-unit Residential",Data!P1553,IF(Transport!$H$4="Education",Data!AX1553,IF(Transport!$H$4="Mixed-use Building",AI1556,Data!AG1553)))</f>
        <v>-40.86055176</v>
      </c>
    </row>
    <row r="1553" spans="1:16" x14ac:dyDescent="0.55000000000000004">
      <c r="A1553">
        <f>IF(Transport!$H$4="Multi-unit Residential",Data!A1554,IF(Transport!$H$4="Education",Data!AI1554,IF(Transport!$H$4="Mixed-use Building",T1557,Data!R1554)))</f>
        <v>300600</v>
      </c>
      <c r="B1553" t="str">
        <f>IF(Transport!$H$4="Multi-unit Residential",Data!B1554,IF(Transport!$H$4="Education",Data!AJ1554,IF(Transport!$H$4="Mixed-use Building",U1557,Data!S1554)))</f>
        <v>Pohara-Abel Tasman</v>
      </c>
      <c r="C1553" t="str">
        <f>IF(Transport!$H$4="Multi-unit Residential",Data!C1554,IF(Transport!$H$4="Education",Data!AK1554,IF(Transport!$H$4="Mixed-use Building",V1557,Data!T1554)))</f>
        <v>New Zealand</v>
      </c>
      <c r="D1553">
        <f>IF(Transport!$H$4="Multi-unit Residential",Data!D1554,IF(Transport!$H$4="Education",Data!AL1554,IF(Transport!$H$4="Mixed-use Building",W1557,Data!U1554)))</f>
        <v>0</v>
      </c>
      <c r="E1553">
        <f>IF(Transport!$H$4="Multi-unit Residential",Data!E1554,IF(Transport!$H$4="Education",Data!AM1554,IF(Transport!$H$4="Mixed-use Building",X1557,Data!V1554)))</f>
        <v>0</v>
      </c>
      <c r="F1553">
        <f>IF(Transport!$H$4="Multi-unit Residential",Data!F1554,IF(Transport!$H$4="Education",Data!AN1554,IF(Transport!$H$4="Mixed-use Building",Y1557,Data!W1554)))</f>
        <v>0</v>
      </c>
      <c r="G1553">
        <f>IF(Transport!$H$4="Multi-unit Residential",Data!G1554,IF(Transport!$H$4="Education",Data!AO1554,IF(Transport!$H$4="Mixed-use Building",Z1557,Data!X1554)))</f>
        <v>0</v>
      </c>
      <c r="H1553">
        <f>IF(Transport!$H$4="Multi-unit Residential",Data!H1554,IF(Transport!$H$4="Education",Data!AP1554,IF(Transport!$H$4="Mixed-use Building",AA1557,Data!Y1554)))</f>
        <v>0.71</v>
      </c>
      <c r="I1553">
        <f>IF(Transport!$H$4="Multi-unit Residential",Data!I1554,IF(Transport!$H$4="Education",Data!AQ1554,IF(Transport!$H$4="Mixed-use Building",AB1557,Data!Z1554)))</f>
        <v>0</v>
      </c>
      <c r="J1553">
        <f>IF(Transport!$H$4="Multi-unit Residential",Data!J1554,IF(Transport!$H$4="Education",Data!AR1554,IF(Transport!$H$4="Mixed-use Building",AC1557,Data!AA1554)))</f>
        <v>0</v>
      </c>
      <c r="K1553">
        <f>IF(Transport!$H$4="Multi-unit Residential",Data!K1554,IF(Transport!$H$4="Education",Data!AS1554,IF(Transport!$H$4="Mixed-use Building",AD1557,Data!AB1554)))</f>
        <v>0.1</v>
      </c>
      <c r="L1553">
        <f>IF(Transport!$H$4="Multi-unit Residential",Data!L1554,IF(Transport!$H$4="Education",Data!AT1554,IF(Transport!$H$4="Mixed-use Building",AE1557,Data!AC1554)))</f>
        <v>0.19</v>
      </c>
      <c r="M1553">
        <f>IF(Transport!$H$4="Multi-unit Residential",Data!M1554,IF(Transport!$H$4="Education",Data!AU1554,IF(Transport!$H$4="Mixed-use Building",AF1557,Data!AD1554)))</f>
        <v>0.02</v>
      </c>
      <c r="N1553">
        <f>IF(Transport!$H$4="Multi-unit Residential",Data!N1554,IF(Transport!$H$4="Education",Data!AV1554,IF(Transport!$H$4="Mixed-use Building",AG1557,Data!AE1554)))</f>
        <v>6.3219101267023499</v>
      </c>
      <c r="O1553">
        <f>IF(Transport!$H$4="Multi-unit Residential",Data!O1554,IF(Transport!$H$4="Education",Data!AW1554,IF(Transport!$H$4="Mixed-use Building",AH1557,Data!AF1554)))</f>
        <v>172.92325319999901</v>
      </c>
      <c r="P1553">
        <f>IF(Transport!$H$4="Multi-unit Residential",Data!P1554,IF(Transport!$H$4="Education",Data!AX1554,IF(Transport!$H$4="Mixed-use Building",AI1557,Data!AG1554)))</f>
        <v>-40.897499590000002</v>
      </c>
    </row>
    <row r="1554" spans="1:16" x14ac:dyDescent="0.55000000000000004">
      <c r="A1554">
        <f>IF(Transport!$H$4="Multi-unit Residential",Data!A1555,IF(Transport!$H$4="Education",Data!AI1555,IF(Transport!$H$4="Mixed-use Building",T1558,Data!R1555)))</f>
        <v>300700</v>
      </c>
      <c r="B1554" t="str">
        <f>IF(Transport!$H$4="Multi-unit Residential",Data!B1555,IF(Transport!$H$4="Education",Data!AJ1555,IF(Transport!$H$4="Mixed-use Building",U1558,Data!S1555)))</f>
        <v>Takaka Hills</v>
      </c>
      <c r="C1554" t="str">
        <f>IF(Transport!$H$4="Multi-unit Residential",Data!C1555,IF(Transport!$H$4="Education",Data!AK1555,IF(Transport!$H$4="Mixed-use Building",V1558,Data!T1555)))</f>
        <v>New Zealand</v>
      </c>
      <c r="D1554">
        <f>IF(Transport!$H$4="Multi-unit Residential",Data!D1555,IF(Transport!$H$4="Education",Data!AL1555,IF(Transport!$H$4="Mixed-use Building",W1558,Data!U1555)))</f>
        <v>0</v>
      </c>
      <c r="E1554">
        <f>IF(Transport!$H$4="Multi-unit Residential",Data!E1555,IF(Transport!$H$4="Education",Data!AM1555,IF(Transport!$H$4="Mixed-use Building",X1558,Data!V1555)))</f>
        <v>0</v>
      </c>
      <c r="F1554">
        <f>IF(Transport!$H$4="Multi-unit Residential",Data!F1555,IF(Transport!$H$4="Education",Data!AN1555,IF(Transport!$H$4="Mixed-use Building",Y1558,Data!W1555)))</f>
        <v>0</v>
      </c>
      <c r="G1554">
        <f>IF(Transport!$H$4="Multi-unit Residential",Data!G1555,IF(Transport!$H$4="Education",Data!AO1555,IF(Transport!$H$4="Mixed-use Building",Z1558,Data!X1555)))</f>
        <v>0</v>
      </c>
      <c r="H1554">
        <f>IF(Transport!$H$4="Multi-unit Residential",Data!H1555,IF(Transport!$H$4="Education",Data!AP1555,IF(Transport!$H$4="Mixed-use Building",AA1558,Data!Y1555)))</f>
        <v>0.90999999999999903</v>
      </c>
      <c r="I1554">
        <f>IF(Transport!$H$4="Multi-unit Residential",Data!I1555,IF(Transport!$H$4="Education",Data!AQ1555,IF(Transport!$H$4="Mixed-use Building",AB1558,Data!Z1555)))</f>
        <v>0.02</v>
      </c>
      <c r="J1554">
        <f>IF(Transport!$H$4="Multi-unit Residential",Data!J1555,IF(Transport!$H$4="Education",Data!AR1555,IF(Transport!$H$4="Mixed-use Building",AC1558,Data!AA1555)))</f>
        <v>0</v>
      </c>
      <c r="K1554">
        <f>IF(Transport!$H$4="Multi-unit Residential",Data!K1555,IF(Transport!$H$4="Education",Data!AS1555,IF(Transport!$H$4="Mixed-use Building",AD1558,Data!AB1555)))</f>
        <v>0.02</v>
      </c>
      <c r="L1554">
        <f>IF(Transport!$H$4="Multi-unit Residential",Data!L1555,IF(Transport!$H$4="Education",Data!AT1555,IF(Transport!$H$4="Mixed-use Building",AE1558,Data!AC1555)))</f>
        <v>0.05</v>
      </c>
      <c r="M1554">
        <f>IF(Transport!$H$4="Multi-unit Residential",Data!M1555,IF(Transport!$H$4="Education",Data!AU1555,IF(Transport!$H$4="Mixed-use Building",AF1558,Data!AD1555)))</f>
        <v>0.02</v>
      </c>
      <c r="N1554">
        <f>IF(Transport!$H$4="Multi-unit Residential",Data!N1555,IF(Transport!$H$4="Education",Data!AV1555,IF(Transport!$H$4="Mixed-use Building",AG1558,Data!AE1555)))</f>
        <v>7.2577158127763903</v>
      </c>
      <c r="O1554">
        <f>IF(Transport!$H$4="Multi-unit Residential",Data!O1555,IF(Transport!$H$4="Education",Data!AW1555,IF(Transport!$H$4="Mixed-use Building",AH1558,Data!AF1555)))</f>
        <v>172.92458379999999</v>
      </c>
      <c r="P1554">
        <f>IF(Transport!$H$4="Multi-unit Residential",Data!P1555,IF(Transport!$H$4="Education",Data!AX1555,IF(Transport!$H$4="Mixed-use Building",AI1558,Data!AG1555)))</f>
        <v>-41.050220070000002</v>
      </c>
    </row>
    <row r="1555" spans="1:16" x14ac:dyDescent="0.55000000000000004">
      <c r="A1555">
        <f>IF(Transport!$H$4="Multi-unit Residential",Data!A1556,IF(Transport!$H$4="Education",Data!AI1556,IF(Transport!$H$4="Mixed-use Building",T1559,Data!R1556)))</f>
        <v>300800</v>
      </c>
      <c r="B1555" t="str">
        <f>IF(Transport!$H$4="Multi-unit Residential",Data!B1556,IF(Transport!$H$4="Education",Data!AJ1556,IF(Transport!$H$4="Mixed-use Building",U1559,Data!S1556)))</f>
        <v>Kaiteriteri-Riwaka</v>
      </c>
      <c r="C1555" t="str">
        <f>IF(Transport!$H$4="Multi-unit Residential",Data!C1556,IF(Transport!$H$4="Education",Data!AK1556,IF(Transport!$H$4="Mixed-use Building",V1559,Data!T1556)))</f>
        <v>New Zealand</v>
      </c>
      <c r="D1555">
        <f>IF(Transport!$H$4="Multi-unit Residential",Data!D1556,IF(Transport!$H$4="Education",Data!AL1556,IF(Transport!$H$4="Mixed-use Building",W1559,Data!U1556)))</f>
        <v>0</v>
      </c>
      <c r="E1555">
        <f>IF(Transport!$H$4="Multi-unit Residential",Data!E1556,IF(Transport!$H$4="Education",Data!AM1556,IF(Transport!$H$4="Mixed-use Building",X1559,Data!V1556)))</f>
        <v>0</v>
      </c>
      <c r="F1555">
        <f>IF(Transport!$H$4="Multi-unit Residential",Data!F1556,IF(Transport!$H$4="Education",Data!AN1556,IF(Transport!$H$4="Mixed-use Building",Y1559,Data!W1556)))</f>
        <v>0</v>
      </c>
      <c r="G1555">
        <f>IF(Transport!$H$4="Multi-unit Residential",Data!G1556,IF(Transport!$H$4="Education",Data!AO1556,IF(Transport!$H$4="Mixed-use Building",Z1559,Data!X1556)))</f>
        <v>0</v>
      </c>
      <c r="H1555">
        <f>IF(Transport!$H$4="Multi-unit Residential",Data!H1556,IF(Transport!$H$4="Education",Data!AP1556,IF(Transport!$H$4="Mixed-use Building",AA1559,Data!Y1556)))</f>
        <v>0.79999999999999905</v>
      </c>
      <c r="I1555">
        <f>IF(Transport!$H$4="Multi-unit Residential",Data!I1556,IF(Transport!$H$4="Education",Data!AQ1556,IF(Transport!$H$4="Mixed-use Building",AB1559,Data!Z1556)))</f>
        <v>0.05</v>
      </c>
      <c r="J1555">
        <f>IF(Transport!$H$4="Multi-unit Residential",Data!J1556,IF(Transport!$H$4="Education",Data!AR1556,IF(Transport!$H$4="Mixed-use Building",AC1559,Data!AA1556)))</f>
        <v>0</v>
      </c>
      <c r="K1555">
        <f>IF(Transport!$H$4="Multi-unit Residential",Data!K1556,IF(Transport!$H$4="Education",Data!AS1556,IF(Transport!$H$4="Mixed-use Building",AD1559,Data!AB1556)))</f>
        <v>0.05</v>
      </c>
      <c r="L1555">
        <f>IF(Transport!$H$4="Multi-unit Residential",Data!L1556,IF(Transport!$H$4="Education",Data!AT1556,IF(Transport!$H$4="Mixed-use Building",AE1559,Data!AC1556)))</f>
        <v>0.1</v>
      </c>
      <c r="M1555">
        <f>IF(Transport!$H$4="Multi-unit Residential",Data!M1556,IF(Transport!$H$4="Education",Data!AU1556,IF(Transport!$H$4="Mixed-use Building",AF1559,Data!AD1556)))</f>
        <v>0.02</v>
      </c>
      <c r="N1555">
        <f>IF(Transport!$H$4="Multi-unit Residential",Data!N1556,IF(Transport!$H$4="Education",Data!AV1556,IF(Transport!$H$4="Mixed-use Building",AG1559,Data!AE1556)))</f>
        <v>5.1158616489419</v>
      </c>
      <c r="O1555">
        <f>IF(Transport!$H$4="Multi-unit Residential",Data!O1556,IF(Transport!$H$4="Education",Data!AW1556,IF(Transport!$H$4="Mixed-use Building",AH1559,Data!AF1556)))</f>
        <v>173.00141880000001</v>
      </c>
      <c r="P1555">
        <f>IF(Transport!$H$4="Multi-unit Residential",Data!P1556,IF(Transport!$H$4="Education",Data!AX1556,IF(Transport!$H$4="Mixed-use Building",AI1559,Data!AG1556)))</f>
        <v>-41.05464156</v>
      </c>
    </row>
    <row r="1556" spans="1:16" x14ac:dyDescent="0.55000000000000004">
      <c r="A1556">
        <f>IF(Transport!$H$4="Multi-unit Residential",Data!A1557,IF(Transport!$H$4="Education",Data!AI1557,IF(Transport!$H$4="Mixed-use Building",T1560,Data!R1557)))</f>
        <v>300900</v>
      </c>
      <c r="B1556" t="str">
        <f>IF(Transport!$H$4="Multi-unit Residential",Data!B1557,IF(Transport!$H$4="Education",Data!AJ1557,IF(Transport!$H$4="Mixed-use Building",U1560,Data!S1557)))</f>
        <v>Upper Moutere</v>
      </c>
      <c r="C1556" t="str">
        <f>IF(Transport!$H$4="Multi-unit Residential",Data!C1557,IF(Transport!$H$4="Education",Data!AK1557,IF(Transport!$H$4="Mixed-use Building",V1560,Data!T1557)))</f>
        <v>New Zealand</v>
      </c>
      <c r="D1556">
        <f>IF(Transport!$H$4="Multi-unit Residential",Data!D1557,IF(Transport!$H$4="Education",Data!AL1557,IF(Transport!$H$4="Mixed-use Building",W1560,Data!U1557)))</f>
        <v>0</v>
      </c>
      <c r="E1556">
        <f>IF(Transport!$H$4="Multi-unit Residential",Data!E1557,IF(Transport!$H$4="Education",Data!AM1557,IF(Transport!$H$4="Mixed-use Building",X1560,Data!V1557)))</f>
        <v>0</v>
      </c>
      <c r="F1556">
        <f>IF(Transport!$H$4="Multi-unit Residential",Data!F1557,IF(Transport!$H$4="Education",Data!AN1557,IF(Transport!$H$4="Mixed-use Building",Y1560,Data!W1557)))</f>
        <v>0</v>
      </c>
      <c r="G1556">
        <f>IF(Transport!$H$4="Multi-unit Residential",Data!G1557,IF(Transport!$H$4="Education",Data!AO1557,IF(Transport!$H$4="Mixed-use Building",Z1560,Data!X1557)))</f>
        <v>0</v>
      </c>
      <c r="H1556">
        <f>IF(Transport!$H$4="Multi-unit Residential",Data!H1557,IF(Transport!$H$4="Education",Data!AP1557,IF(Transport!$H$4="Mixed-use Building",AA1560,Data!Y1557)))</f>
        <v>0.94</v>
      </c>
      <c r="I1556">
        <f>IF(Transport!$H$4="Multi-unit Residential",Data!I1557,IF(Transport!$H$4="Education",Data!AQ1557,IF(Transport!$H$4="Mixed-use Building",AB1560,Data!Z1557)))</f>
        <v>0</v>
      </c>
      <c r="J1556">
        <f>IF(Transport!$H$4="Multi-unit Residential",Data!J1557,IF(Transport!$H$4="Education",Data!AR1557,IF(Transport!$H$4="Mixed-use Building",AC1560,Data!AA1557)))</f>
        <v>0</v>
      </c>
      <c r="K1556">
        <f>IF(Transport!$H$4="Multi-unit Residential",Data!K1557,IF(Transport!$H$4="Education",Data!AS1557,IF(Transport!$H$4="Mixed-use Building",AD1560,Data!AB1557)))</f>
        <v>0.06</v>
      </c>
      <c r="L1556">
        <f>IF(Transport!$H$4="Multi-unit Residential",Data!L1557,IF(Transport!$H$4="Education",Data!AT1557,IF(Transport!$H$4="Mixed-use Building",AE1560,Data!AC1557)))</f>
        <v>0</v>
      </c>
      <c r="M1556">
        <f>IF(Transport!$H$4="Multi-unit Residential",Data!M1557,IF(Transport!$H$4="Education",Data!AU1557,IF(Transport!$H$4="Mixed-use Building",AF1560,Data!AD1557)))</f>
        <v>0.02</v>
      </c>
      <c r="N1556">
        <f>IF(Transport!$H$4="Multi-unit Residential",Data!N1557,IF(Transport!$H$4="Education",Data!AV1557,IF(Transport!$H$4="Mixed-use Building",AG1560,Data!AE1557)))</f>
        <v>9.7264790218375001</v>
      </c>
      <c r="O1556">
        <f>IF(Transport!$H$4="Multi-unit Residential",Data!O1557,IF(Transport!$H$4="Education",Data!AW1557,IF(Transport!$H$4="Mixed-use Building",AH1560,Data!AF1557)))</f>
        <v>172.85150899999999</v>
      </c>
      <c r="P1556">
        <f>IF(Transport!$H$4="Multi-unit Residential",Data!P1557,IF(Transport!$H$4="Education",Data!AX1557,IF(Transport!$H$4="Mixed-use Building",AI1560,Data!AG1557)))</f>
        <v>-41.249351689999997</v>
      </c>
    </row>
    <row r="1557" spans="1:16" x14ac:dyDescent="0.55000000000000004">
      <c r="A1557">
        <f>IF(Transport!$H$4="Multi-unit Residential",Data!A1558,IF(Transport!$H$4="Education",Data!AI1558,IF(Transport!$H$4="Mixed-use Building",T1561,Data!R1558)))</f>
        <v>301000</v>
      </c>
      <c r="B1557" t="str">
        <f>IF(Transport!$H$4="Multi-unit Residential",Data!B1558,IF(Transport!$H$4="Education",Data!AJ1558,IF(Transport!$H$4="Mixed-use Building",U1561,Data!S1558)))</f>
        <v>Lower Moutere</v>
      </c>
      <c r="C1557" t="str">
        <f>IF(Transport!$H$4="Multi-unit Residential",Data!C1558,IF(Transport!$H$4="Education",Data!AK1558,IF(Transport!$H$4="Mixed-use Building",V1561,Data!T1558)))</f>
        <v>New Zealand</v>
      </c>
      <c r="D1557">
        <f>IF(Transport!$H$4="Multi-unit Residential",Data!D1558,IF(Transport!$H$4="Education",Data!AL1558,IF(Transport!$H$4="Mixed-use Building",W1561,Data!U1558)))</f>
        <v>0</v>
      </c>
      <c r="E1557">
        <f>IF(Transport!$H$4="Multi-unit Residential",Data!E1558,IF(Transport!$H$4="Education",Data!AM1558,IF(Transport!$H$4="Mixed-use Building",X1561,Data!V1558)))</f>
        <v>0</v>
      </c>
      <c r="F1557">
        <f>IF(Transport!$H$4="Multi-unit Residential",Data!F1558,IF(Transport!$H$4="Education",Data!AN1558,IF(Transport!$H$4="Mixed-use Building",Y1561,Data!W1558)))</f>
        <v>0</v>
      </c>
      <c r="G1557">
        <f>IF(Transport!$H$4="Multi-unit Residential",Data!G1558,IF(Transport!$H$4="Education",Data!AO1558,IF(Transport!$H$4="Mixed-use Building",Z1561,Data!X1558)))</f>
        <v>0</v>
      </c>
      <c r="H1557">
        <f>IF(Transport!$H$4="Multi-unit Residential",Data!H1558,IF(Transport!$H$4="Education",Data!AP1558,IF(Transport!$H$4="Mixed-use Building",AA1561,Data!Y1558)))</f>
        <v>0.85</v>
      </c>
      <c r="I1557">
        <f>IF(Transport!$H$4="Multi-unit Residential",Data!I1558,IF(Transport!$H$4="Education",Data!AQ1558,IF(Transport!$H$4="Mixed-use Building",AB1561,Data!Z1558)))</f>
        <v>0.08</v>
      </c>
      <c r="J1557">
        <f>IF(Transport!$H$4="Multi-unit Residential",Data!J1558,IF(Transport!$H$4="Education",Data!AR1558,IF(Transport!$H$4="Mixed-use Building",AC1561,Data!AA1558)))</f>
        <v>0</v>
      </c>
      <c r="K1557">
        <f>IF(Transport!$H$4="Multi-unit Residential",Data!K1558,IF(Transport!$H$4="Education",Data!AS1558,IF(Transport!$H$4="Mixed-use Building",AD1561,Data!AB1558)))</f>
        <v>0.01</v>
      </c>
      <c r="L1557">
        <f>IF(Transport!$H$4="Multi-unit Residential",Data!L1558,IF(Transport!$H$4="Education",Data!AT1558,IF(Transport!$H$4="Mixed-use Building",AE1561,Data!AC1558)))</f>
        <v>0.06</v>
      </c>
      <c r="M1557">
        <f>IF(Transport!$H$4="Multi-unit Residential",Data!M1558,IF(Transport!$H$4="Education",Data!AU1558,IF(Transport!$H$4="Mixed-use Building",AF1561,Data!AD1558)))</f>
        <v>0.02</v>
      </c>
      <c r="N1557">
        <f>IF(Transport!$H$4="Multi-unit Residential",Data!N1558,IF(Transport!$H$4="Education",Data!AV1558,IF(Transport!$H$4="Mixed-use Building",AG1561,Data!AE1558)))</f>
        <v>5.5977073127297601</v>
      </c>
      <c r="O1557">
        <f>IF(Transport!$H$4="Multi-unit Residential",Data!O1558,IF(Transport!$H$4="Education",Data!AW1558,IF(Transport!$H$4="Mixed-use Building",AH1561,Data!AF1558)))</f>
        <v>172.98103469999899</v>
      </c>
      <c r="P1557">
        <f>IF(Transport!$H$4="Multi-unit Residential",Data!P1558,IF(Transport!$H$4="Education",Data!AX1558,IF(Transport!$H$4="Mixed-use Building",AI1561,Data!AG1558)))</f>
        <v>-41.160316180000002</v>
      </c>
    </row>
    <row r="1558" spans="1:16" x14ac:dyDescent="0.55000000000000004">
      <c r="A1558">
        <f>IF(Transport!$H$4="Multi-unit Residential",Data!A1559,IF(Transport!$H$4="Education",Data!AI1559,IF(Transport!$H$4="Mixed-use Building",T1562,Data!R1559)))</f>
        <v>301100</v>
      </c>
      <c r="B1558" t="str">
        <f>IF(Transport!$H$4="Multi-unit Residential",Data!B1559,IF(Transport!$H$4="Education",Data!AJ1559,IF(Transport!$H$4="Mixed-use Building",U1562,Data!S1559)))</f>
        <v>Motueka North</v>
      </c>
      <c r="C1558" t="str">
        <f>IF(Transport!$H$4="Multi-unit Residential",Data!C1559,IF(Transport!$H$4="Education",Data!AK1559,IF(Transport!$H$4="Mixed-use Building",V1562,Data!T1559)))</f>
        <v>New Zealand</v>
      </c>
      <c r="D1558">
        <f>IF(Transport!$H$4="Multi-unit Residential",Data!D1559,IF(Transport!$H$4="Education",Data!AL1559,IF(Transport!$H$4="Mixed-use Building",W1562,Data!U1559)))</f>
        <v>0</v>
      </c>
      <c r="E1558">
        <f>IF(Transport!$H$4="Multi-unit Residential",Data!E1559,IF(Transport!$H$4="Education",Data!AM1559,IF(Transport!$H$4="Mixed-use Building",X1562,Data!V1559)))</f>
        <v>0</v>
      </c>
      <c r="F1558">
        <f>IF(Transport!$H$4="Multi-unit Residential",Data!F1559,IF(Transport!$H$4="Education",Data!AN1559,IF(Transport!$H$4="Mixed-use Building",Y1562,Data!W1559)))</f>
        <v>0</v>
      </c>
      <c r="G1558">
        <f>IF(Transport!$H$4="Multi-unit Residential",Data!G1559,IF(Transport!$H$4="Education",Data!AO1559,IF(Transport!$H$4="Mixed-use Building",Z1562,Data!X1559)))</f>
        <v>0</v>
      </c>
      <c r="H1558">
        <f>IF(Transport!$H$4="Multi-unit Residential",Data!H1559,IF(Transport!$H$4="Education",Data!AP1559,IF(Transport!$H$4="Mixed-use Building",AA1562,Data!Y1559)))</f>
        <v>0.8</v>
      </c>
      <c r="I1558">
        <f>IF(Transport!$H$4="Multi-unit Residential",Data!I1559,IF(Transport!$H$4="Education",Data!AQ1559,IF(Transport!$H$4="Mixed-use Building",AB1562,Data!Z1559)))</f>
        <v>0</v>
      </c>
      <c r="J1558">
        <f>IF(Transport!$H$4="Multi-unit Residential",Data!J1559,IF(Transport!$H$4="Education",Data!AR1559,IF(Transport!$H$4="Mixed-use Building",AC1562,Data!AA1559)))</f>
        <v>0</v>
      </c>
      <c r="K1558">
        <f>IF(Transport!$H$4="Multi-unit Residential",Data!K1559,IF(Transport!$H$4="Education",Data!AS1559,IF(Transport!$H$4="Mixed-use Building",AD1562,Data!AB1559)))</f>
        <v>0.04</v>
      </c>
      <c r="L1558">
        <f>IF(Transport!$H$4="Multi-unit Residential",Data!L1559,IF(Transport!$H$4="Education",Data!AT1559,IF(Transport!$H$4="Mixed-use Building",AE1562,Data!AC1559)))</f>
        <v>0.16</v>
      </c>
      <c r="M1558">
        <f>IF(Transport!$H$4="Multi-unit Residential",Data!M1559,IF(Transport!$H$4="Education",Data!AU1559,IF(Transport!$H$4="Mixed-use Building",AF1562,Data!AD1559)))</f>
        <v>0.02</v>
      </c>
      <c r="N1558">
        <f>IF(Transport!$H$4="Multi-unit Residential",Data!N1559,IF(Transport!$H$4="Education",Data!AV1559,IF(Transport!$H$4="Mixed-use Building",AG1562,Data!AE1559)))</f>
        <v>4.4257495898787598</v>
      </c>
      <c r="O1558">
        <f>IF(Transport!$H$4="Multi-unit Residential",Data!O1559,IF(Transport!$H$4="Education",Data!AW1559,IF(Transport!$H$4="Mixed-use Building",AH1562,Data!AF1559)))</f>
        <v>173.01318860000001</v>
      </c>
      <c r="P1558">
        <f>IF(Transport!$H$4="Multi-unit Residential",Data!P1559,IF(Transport!$H$4="Education",Data!AX1559,IF(Transport!$H$4="Mixed-use Building",AI1562,Data!AG1559)))</f>
        <v>-41.105891899999897</v>
      </c>
    </row>
    <row r="1559" spans="1:16" x14ac:dyDescent="0.55000000000000004">
      <c r="A1559">
        <f>IF(Transport!$H$4="Multi-unit Residential",Data!A1560,IF(Transport!$H$4="Education",Data!AI1560,IF(Transport!$H$4="Mixed-use Building",T1563,Data!R1560)))</f>
        <v>301200</v>
      </c>
      <c r="B1559" t="str">
        <f>IF(Transport!$H$4="Multi-unit Residential",Data!B1560,IF(Transport!$H$4="Education",Data!AJ1560,IF(Transport!$H$4="Mixed-use Building",U1563,Data!S1560)))</f>
        <v>Motueka West</v>
      </c>
      <c r="C1559" t="str">
        <f>IF(Transport!$H$4="Multi-unit Residential",Data!C1560,IF(Transport!$H$4="Education",Data!AK1560,IF(Transport!$H$4="Mixed-use Building",V1563,Data!T1560)))</f>
        <v>New Zealand</v>
      </c>
      <c r="D1559">
        <f>IF(Transport!$H$4="Multi-unit Residential",Data!D1560,IF(Transport!$H$4="Education",Data!AL1560,IF(Transport!$H$4="Mixed-use Building",W1563,Data!U1560)))</f>
        <v>0</v>
      </c>
      <c r="E1559">
        <f>IF(Transport!$H$4="Multi-unit Residential",Data!E1560,IF(Transport!$H$4="Education",Data!AM1560,IF(Transport!$H$4="Mixed-use Building",X1563,Data!V1560)))</f>
        <v>0</v>
      </c>
      <c r="F1559">
        <f>IF(Transport!$H$4="Multi-unit Residential",Data!F1560,IF(Transport!$H$4="Education",Data!AN1560,IF(Transport!$H$4="Mixed-use Building",Y1563,Data!W1560)))</f>
        <v>0</v>
      </c>
      <c r="G1559">
        <f>IF(Transport!$H$4="Multi-unit Residential",Data!G1560,IF(Transport!$H$4="Education",Data!AO1560,IF(Transport!$H$4="Mixed-use Building",Z1563,Data!X1560)))</f>
        <v>0</v>
      </c>
      <c r="H1559">
        <f>IF(Transport!$H$4="Multi-unit Residential",Data!H1560,IF(Transport!$H$4="Education",Data!AP1560,IF(Transport!$H$4="Mixed-use Building",AA1563,Data!Y1560)))</f>
        <v>0.82</v>
      </c>
      <c r="I1559">
        <f>IF(Transport!$H$4="Multi-unit Residential",Data!I1560,IF(Transport!$H$4="Education",Data!AQ1560,IF(Transport!$H$4="Mixed-use Building",AB1563,Data!Z1560)))</f>
        <v>0.04</v>
      </c>
      <c r="J1559">
        <f>IF(Transport!$H$4="Multi-unit Residential",Data!J1560,IF(Transport!$H$4="Education",Data!AR1560,IF(Transport!$H$4="Mixed-use Building",AC1563,Data!AA1560)))</f>
        <v>0</v>
      </c>
      <c r="K1559">
        <f>IF(Transport!$H$4="Multi-unit Residential",Data!K1560,IF(Transport!$H$4="Education",Data!AS1560,IF(Transport!$H$4="Mixed-use Building",AD1563,Data!AB1560)))</f>
        <v>0.06</v>
      </c>
      <c r="L1559">
        <f>IF(Transport!$H$4="Multi-unit Residential",Data!L1560,IF(Transport!$H$4="Education",Data!AT1560,IF(Transport!$H$4="Mixed-use Building",AE1563,Data!AC1560)))</f>
        <v>0.08</v>
      </c>
      <c r="M1559">
        <f>IF(Transport!$H$4="Multi-unit Residential",Data!M1560,IF(Transport!$H$4="Education",Data!AU1560,IF(Transport!$H$4="Mixed-use Building",AF1563,Data!AD1560)))</f>
        <v>0.02</v>
      </c>
      <c r="N1559">
        <f>IF(Transport!$H$4="Multi-unit Residential",Data!N1560,IF(Transport!$H$4="Education",Data!AV1560,IF(Transport!$H$4="Mixed-use Building",AG1563,Data!AE1560)))</f>
        <v>5.0883761735898503</v>
      </c>
      <c r="O1559">
        <f>IF(Transport!$H$4="Multi-unit Residential",Data!O1560,IF(Transport!$H$4="Education",Data!AW1560,IF(Transport!$H$4="Mixed-use Building",AH1563,Data!AF1560)))</f>
        <v>172.99560959999999</v>
      </c>
      <c r="P1559">
        <f>IF(Transport!$H$4="Multi-unit Residential",Data!P1560,IF(Transport!$H$4="Education",Data!AX1560,IF(Transport!$H$4="Mixed-use Building",AI1563,Data!AG1560)))</f>
        <v>-41.12544913</v>
      </c>
    </row>
    <row r="1560" spans="1:16" x14ac:dyDescent="0.55000000000000004">
      <c r="A1560">
        <f>IF(Transport!$H$4="Multi-unit Residential",Data!A1561,IF(Transport!$H$4="Education",Data!AI1561,IF(Transport!$H$4="Mixed-use Building",T1564,Data!R1561)))</f>
        <v>301300</v>
      </c>
      <c r="B1560" t="str">
        <f>IF(Transport!$H$4="Multi-unit Residential",Data!B1561,IF(Transport!$H$4="Education",Data!AJ1561,IF(Transport!$H$4="Mixed-use Building",U1564,Data!S1561)))</f>
        <v>Motueka East</v>
      </c>
      <c r="C1560" t="str">
        <f>IF(Transport!$H$4="Multi-unit Residential",Data!C1561,IF(Transport!$H$4="Education",Data!AK1561,IF(Transport!$H$4="Mixed-use Building",V1564,Data!T1561)))</f>
        <v>New Zealand</v>
      </c>
      <c r="D1560">
        <f>IF(Transport!$H$4="Multi-unit Residential",Data!D1561,IF(Transport!$H$4="Education",Data!AL1561,IF(Transport!$H$4="Mixed-use Building",W1564,Data!U1561)))</f>
        <v>0</v>
      </c>
      <c r="E1560">
        <f>IF(Transport!$H$4="Multi-unit Residential",Data!E1561,IF(Transport!$H$4="Education",Data!AM1561,IF(Transport!$H$4="Mixed-use Building",X1564,Data!V1561)))</f>
        <v>0</v>
      </c>
      <c r="F1560">
        <f>IF(Transport!$H$4="Multi-unit Residential",Data!F1561,IF(Transport!$H$4="Education",Data!AN1561,IF(Transport!$H$4="Mixed-use Building",Y1564,Data!W1561)))</f>
        <v>0</v>
      </c>
      <c r="G1560">
        <f>IF(Transport!$H$4="Multi-unit Residential",Data!G1561,IF(Transport!$H$4="Education",Data!AO1561,IF(Transport!$H$4="Mixed-use Building",Z1564,Data!X1561)))</f>
        <v>0</v>
      </c>
      <c r="H1560">
        <f>IF(Transport!$H$4="Multi-unit Residential",Data!H1561,IF(Transport!$H$4="Education",Data!AP1561,IF(Transport!$H$4="Mixed-use Building",AA1564,Data!Y1561)))</f>
        <v>0.82</v>
      </c>
      <c r="I1560">
        <f>IF(Transport!$H$4="Multi-unit Residential",Data!I1561,IF(Transport!$H$4="Education",Data!AQ1561,IF(Transport!$H$4="Mixed-use Building",AB1564,Data!Z1561)))</f>
        <v>0.05</v>
      </c>
      <c r="J1560">
        <f>IF(Transport!$H$4="Multi-unit Residential",Data!J1561,IF(Transport!$H$4="Education",Data!AR1561,IF(Transport!$H$4="Mixed-use Building",AC1564,Data!AA1561)))</f>
        <v>0</v>
      </c>
      <c r="K1560">
        <f>IF(Transport!$H$4="Multi-unit Residential",Data!K1561,IF(Transport!$H$4="Education",Data!AS1561,IF(Transport!$H$4="Mixed-use Building",AD1564,Data!AB1561)))</f>
        <v>0.06</v>
      </c>
      <c r="L1560">
        <f>IF(Transport!$H$4="Multi-unit Residential",Data!L1561,IF(Transport!$H$4="Education",Data!AT1561,IF(Transport!$H$4="Mixed-use Building",AE1564,Data!AC1561)))</f>
        <v>7.0000000000000007E-2</v>
      </c>
      <c r="M1560">
        <f>IF(Transport!$H$4="Multi-unit Residential",Data!M1561,IF(Transport!$H$4="Education",Data!AU1561,IF(Transport!$H$4="Mixed-use Building",AF1564,Data!AD1561)))</f>
        <v>0.02</v>
      </c>
      <c r="N1560">
        <f>IF(Transport!$H$4="Multi-unit Residential",Data!N1561,IF(Transport!$H$4="Education",Data!AV1561,IF(Transport!$H$4="Mixed-use Building",AG1564,Data!AE1561)))</f>
        <v>4.99771763327497</v>
      </c>
      <c r="O1560">
        <f>IF(Transport!$H$4="Multi-unit Residential",Data!O1561,IF(Transport!$H$4="Education",Data!AW1561,IF(Transport!$H$4="Mixed-use Building",AH1564,Data!AF1561)))</f>
        <v>173.01922239999999</v>
      </c>
      <c r="P1560">
        <f>IF(Transport!$H$4="Multi-unit Residential",Data!P1561,IF(Transport!$H$4="Education",Data!AX1561,IF(Transport!$H$4="Mixed-use Building",AI1564,Data!AG1561)))</f>
        <v>-41.120005910000003</v>
      </c>
    </row>
    <row r="1561" spans="1:16" x14ac:dyDescent="0.55000000000000004">
      <c r="A1561">
        <f>IF(Transport!$H$4="Multi-unit Residential",Data!A1562,IF(Transport!$H$4="Education",Data!AI1562,IF(Transport!$H$4="Mixed-use Building",T1565,Data!R1562)))</f>
        <v>301500</v>
      </c>
      <c r="B1561" t="str">
        <f>IF(Transport!$H$4="Multi-unit Residential",Data!B1562,IF(Transport!$H$4="Education",Data!AJ1562,IF(Transport!$H$4="Mixed-use Building",U1565,Data!S1562)))</f>
        <v>Golden Downs</v>
      </c>
      <c r="C1561" t="str">
        <f>IF(Transport!$H$4="Multi-unit Residential",Data!C1562,IF(Transport!$H$4="Education",Data!AK1562,IF(Transport!$H$4="Mixed-use Building",V1565,Data!T1562)))</f>
        <v>New Zealand</v>
      </c>
      <c r="D1561">
        <f>IF(Transport!$H$4="Multi-unit Residential",Data!D1562,IF(Transport!$H$4="Education",Data!AL1562,IF(Transport!$H$4="Mixed-use Building",W1565,Data!U1562)))</f>
        <v>0</v>
      </c>
      <c r="E1561">
        <f>IF(Transport!$H$4="Multi-unit Residential",Data!E1562,IF(Transport!$H$4="Education",Data!AM1562,IF(Transport!$H$4="Mixed-use Building",X1565,Data!V1562)))</f>
        <v>0</v>
      </c>
      <c r="F1561">
        <f>IF(Transport!$H$4="Multi-unit Residential",Data!F1562,IF(Transport!$H$4="Education",Data!AN1562,IF(Transport!$H$4="Mixed-use Building",Y1565,Data!W1562)))</f>
        <v>0</v>
      </c>
      <c r="G1561">
        <f>IF(Transport!$H$4="Multi-unit Residential",Data!G1562,IF(Transport!$H$4="Education",Data!AO1562,IF(Transport!$H$4="Mixed-use Building",Z1565,Data!X1562)))</f>
        <v>0</v>
      </c>
      <c r="H1561">
        <f>IF(Transport!$H$4="Multi-unit Residential",Data!H1562,IF(Transport!$H$4="Education",Data!AP1562,IF(Transport!$H$4="Mixed-use Building",AA1565,Data!Y1562)))</f>
        <v>0.89</v>
      </c>
      <c r="I1561">
        <f>IF(Transport!$H$4="Multi-unit Residential",Data!I1562,IF(Transport!$H$4="Education",Data!AQ1562,IF(Transport!$H$4="Mixed-use Building",AB1565,Data!Z1562)))</f>
        <v>0.06</v>
      </c>
      <c r="J1561">
        <f>IF(Transport!$H$4="Multi-unit Residential",Data!J1562,IF(Transport!$H$4="Education",Data!AR1562,IF(Transport!$H$4="Mixed-use Building",AC1565,Data!AA1562)))</f>
        <v>0</v>
      </c>
      <c r="K1561">
        <f>IF(Transport!$H$4="Multi-unit Residential",Data!K1562,IF(Transport!$H$4="Education",Data!AS1562,IF(Transport!$H$4="Mixed-use Building",AD1565,Data!AB1562)))</f>
        <v>0</v>
      </c>
      <c r="L1561">
        <f>IF(Transport!$H$4="Multi-unit Residential",Data!L1562,IF(Transport!$H$4="Education",Data!AT1562,IF(Transport!$H$4="Mixed-use Building",AE1565,Data!AC1562)))</f>
        <v>0.05</v>
      </c>
      <c r="M1561">
        <f>IF(Transport!$H$4="Multi-unit Residential",Data!M1562,IF(Transport!$H$4="Education",Data!AU1562,IF(Transport!$H$4="Mixed-use Building",AF1565,Data!AD1562)))</f>
        <v>0.02</v>
      </c>
      <c r="N1561">
        <f>IF(Transport!$H$4="Multi-unit Residential",Data!N1562,IF(Transport!$H$4="Education",Data!AV1562,IF(Transport!$H$4="Mixed-use Building",AG1565,Data!AE1562)))</f>
        <v>5.7539412285949503</v>
      </c>
      <c r="O1561">
        <f>IF(Transport!$H$4="Multi-unit Residential",Data!O1562,IF(Transport!$H$4="Education",Data!AW1562,IF(Transport!$H$4="Mixed-use Building",AH1565,Data!AF1562)))</f>
        <v>172.78826530000001</v>
      </c>
      <c r="P1561">
        <f>IF(Transport!$H$4="Multi-unit Residential",Data!P1562,IF(Transport!$H$4="Education",Data!AX1562,IF(Transport!$H$4="Mixed-use Building",AI1565,Data!AG1562)))</f>
        <v>-41.50890922</v>
      </c>
    </row>
    <row r="1562" spans="1:16" x14ac:dyDescent="0.55000000000000004">
      <c r="A1562">
        <f>IF(Transport!$H$4="Multi-unit Residential",Data!A1563,IF(Transport!$H$4="Education",Data!AI1563,IF(Transport!$H$4="Mixed-use Building",T1566,Data!R1563)))</f>
        <v>301600</v>
      </c>
      <c r="B1562" t="str">
        <f>IF(Transport!$H$4="Multi-unit Residential",Data!B1563,IF(Transport!$H$4="Education",Data!AJ1563,IF(Transport!$H$4="Mixed-use Building",U1566,Data!S1563)))</f>
        <v>Moutere Hills</v>
      </c>
      <c r="C1562" t="str">
        <f>IF(Transport!$H$4="Multi-unit Residential",Data!C1563,IF(Transport!$H$4="Education",Data!AK1563,IF(Transport!$H$4="Mixed-use Building",V1566,Data!T1563)))</f>
        <v>New Zealand</v>
      </c>
      <c r="D1562">
        <f>IF(Transport!$H$4="Multi-unit Residential",Data!D1563,IF(Transport!$H$4="Education",Data!AL1563,IF(Transport!$H$4="Mixed-use Building",W1566,Data!U1563)))</f>
        <v>0</v>
      </c>
      <c r="E1562">
        <f>IF(Transport!$H$4="Multi-unit Residential",Data!E1563,IF(Transport!$H$4="Education",Data!AM1563,IF(Transport!$H$4="Mixed-use Building",X1566,Data!V1563)))</f>
        <v>0</v>
      </c>
      <c r="F1562">
        <f>IF(Transport!$H$4="Multi-unit Residential",Data!F1563,IF(Transport!$H$4="Education",Data!AN1563,IF(Transport!$H$4="Mixed-use Building",Y1566,Data!W1563)))</f>
        <v>0</v>
      </c>
      <c r="G1562">
        <f>IF(Transport!$H$4="Multi-unit Residential",Data!G1563,IF(Transport!$H$4="Education",Data!AO1563,IF(Transport!$H$4="Mixed-use Building",Z1566,Data!X1563)))</f>
        <v>0</v>
      </c>
      <c r="H1562">
        <f>IF(Transport!$H$4="Multi-unit Residential",Data!H1563,IF(Transport!$H$4="Education",Data!AP1563,IF(Transport!$H$4="Mixed-use Building",AA1566,Data!Y1563)))</f>
        <v>0.89</v>
      </c>
      <c r="I1562">
        <f>IF(Transport!$H$4="Multi-unit Residential",Data!I1563,IF(Transport!$H$4="Education",Data!AQ1563,IF(Transport!$H$4="Mixed-use Building",AB1566,Data!Z1563)))</f>
        <v>0.02</v>
      </c>
      <c r="J1562">
        <f>IF(Transport!$H$4="Multi-unit Residential",Data!J1563,IF(Transport!$H$4="Education",Data!AR1563,IF(Transport!$H$4="Mixed-use Building",AC1566,Data!AA1563)))</f>
        <v>0</v>
      </c>
      <c r="K1562">
        <f>IF(Transport!$H$4="Multi-unit Residential",Data!K1563,IF(Transport!$H$4="Education",Data!AS1563,IF(Transport!$H$4="Mixed-use Building",AD1566,Data!AB1563)))</f>
        <v>0.03</v>
      </c>
      <c r="L1562">
        <f>IF(Transport!$H$4="Multi-unit Residential",Data!L1563,IF(Transport!$H$4="Education",Data!AT1563,IF(Transport!$H$4="Mixed-use Building",AE1566,Data!AC1563)))</f>
        <v>0.06</v>
      </c>
      <c r="M1562">
        <f>IF(Transport!$H$4="Multi-unit Residential",Data!M1563,IF(Transport!$H$4="Education",Data!AU1563,IF(Transport!$H$4="Mixed-use Building",AF1566,Data!AD1563)))</f>
        <v>0.02</v>
      </c>
      <c r="N1562">
        <f>IF(Transport!$H$4="Multi-unit Residential",Data!N1563,IF(Transport!$H$4="Education",Data!AV1563,IF(Transport!$H$4="Mixed-use Building",AG1566,Data!AE1563)))</f>
        <v>7.4937026917808698</v>
      </c>
      <c r="O1562">
        <f>IF(Transport!$H$4="Multi-unit Residential",Data!O1563,IF(Transport!$H$4="Education",Data!AW1563,IF(Transport!$H$4="Mixed-use Building",AH1566,Data!AF1563)))</f>
        <v>173.03360739999999</v>
      </c>
      <c r="P1562">
        <f>IF(Transport!$H$4="Multi-unit Residential",Data!P1563,IF(Transport!$H$4="Education",Data!AX1563,IF(Transport!$H$4="Mixed-use Building",AI1566,Data!AG1563)))</f>
        <v>-41.264130880000003</v>
      </c>
    </row>
    <row r="1563" spans="1:16" x14ac:dyDescent="0.55000000000000004">
      <c r="A1563">
        <f>IF(Transport!$H$4="Multi-unit Residential",Data!A1564,IF(Transport!$H$4="Education",Data!AI1564,IF(Transport!$H$4="Mixed-use Building",T1567,Data!R1564)))</f>
        <v>301700</v>
      </c>
      <c r="B1563" t="str">
        <f>IF(Transport!$H$4="Multi-unit Residential",Data!B1564,IF(Transport!$H$4="Education",Data!AJ1564,IF(Transport!$H$4="Mixed-use Building",U1567,Data!S1564)))</f>
        <v>Ruby Bay-Mapua</v>
      </c>
      <c r="C1563" t="str">
        <f>IF(Transport!$H$4="Multi-unit Residential",Data!C1564,IF(Transport!$H$4="Education",Data!AK1564,IF(Transport!$H$4="Mixed-use Building",V1567,Data!T1564)))</f>
        <v>New Zealand</v>
      </c>
      <c r="D1563">
        <f>IF(Transport!$H$4="Multi-unit Residential",Data!D1564,IF(Transport!$H$4="Education",Data!AL1564,IF(Transport!$H$4="Mixed-use Building",W1567,Data!U1564)))</f>
        <v>0</v>
      </c>
      <c r="E1563">
        <f>IF(Transport!$H$4="Multi-unit Residential",Data!E1564,IF(Transport!$H$4="Education",Data!AM1564,IF(Transport!$H$4="Mixed-use Building",X1567,Data!V1564)))</f>
        <v>0</v>
      </c>
      <c r="F1563">
        <f>IF(Transport!$H$4="Multi-unit Residential",Data!F1564,IF(Transport!$H$4="Education",Data!AN1564,IF(Transport!$H$4="Mixed-use Building",Y1567,Data!W1564)))</f>
        <v>0</v>
      </c>
      <c r="G1563">
        <f>IF(Transport!$H$4="Multi-unit Residential",Data!G1564,IF(Transport!$H$4="Education",Data!AO1564,IF(Transport!$H$4="Mixed-use Building",Z1567,Data!X1564)))</f>
        <v>0</v>
      </c>
      <c r="H1563">
        <f>IF(Transport!$H$4="Multi-unit Residential",Data!H1564,IF(Transport!$H$4="Education",Data!AP1564,IF(Transport!$H$4="Mixed-use Building",AA1567,Data!Y1564)))</f>
        <v>0.76</v>
      </c>
      <c r="I1563">
        <f>IF(Transport!$H$4="Multi-unit Residential",Data!I1564,IF(Transport!$H$4="Education",Data!AQ1564,IF(Transport!$H$4="Mixed-use Building",AB1567,Data!Z1564)))</f>
        <v>0.03</v>
      </c>
      <c r="J1563">
        <f>IF(Transport!$H$4="Multi-unit Residential",Data!J1564,IF(Transport!$H$4="Education",Data!AR1564,IF(Transport!$H$4="Mixed-use Building",AC1567,Data!AA1564)))</f>
        <v>0</v>
      </c>
      <c r="K1563">
        <f>IF(Transport!$H$4="Multi-unit Residential",Data!K1564,IF(Transport!$H$4="Education",Data!AS1564,IF(Transport!$H$4="Mixed-use Building",AD1567,Data!AB1564)))</f>
        <v>7.0000000000000007E-2</v>
      </c>
      <c r="L1563">
        <f>IF(Transport!$H$4="Multi-unit Residential",Data!L1564,IF(Transport!$H$4="Education",Data!AT1564,IF(Transport!$H$4="Mixed-use Building",AE1567,Data!AC1564)))</f>
        <v>0.14000000000000001</v>
      </c>
      <c r="M1563">
        <f>IF(Transport!$H$4="Multi-unit Residential",Data!M1564,IF(Transport!$H$4="Education",Data!AU1564,IF(Transport!$H$4="Mixed-use Building",AF1567,Data!AD1564)))</f>
        <v>0.02</v>
      </c>
      <c r="N1563">
        <f>IF(Transport!$H$4="Multi-unit Residential",Data!N1564,IF(Transport!$H$4="Education",Data!AV1564,IF(Transport!$H$4="Mixed-use Building",AG1567,Data!AE1564)))</f>
        <v>3.4873288064410399</v>
      </c>
      <c r="O1563">
        <f>IF(Transport!$H$4="Multi-unit Residential",Data!O1564,IF(Transport!$H$4="Education",Data!AW1564,IF(Transport!$H$4="Mixed-use Building",AH1567,Data!AF1564)))</f>
        <v>173.08049030000001</v>
      </c>
      <c r="P1563">
        <f>IF(Transport!$H$4="Multi-unit Residential",Data!P1564,IF(Transport!$H$4="Education",Data!AX1564,IF(Transport!$H$4="Mixed-use Building",AI1567,Data!AG1564)))</f>
        <v>-41.241625259999999</v>
      </c>
    </row>
    <row r="1564" spans="1:16" x14ac:dyDescent="0.55000000000000004">
      <c r="A1564">
        <f>IF(Transport!$H$4="Multi-unit Residential",Data!A1565,IF(Transport!$H$4="Education",Data!AI1565,IF(Transport!$H$4="Mixed-use Building",T1568,Data!R1565)))</f>
        <v>301800</v>
      </c>
      <c r="B1564" t="str">
        <f>IF(Transport!$H$4="Multi-unit Residential",Data!B1565,IF(Transport!$H$4="Education",Data!AJ1565,IF(Transport!$H$4="Mixed-use Building",U1568,Data!S1565)))</f>
        <v>Murchison-Nelson Lakes</v>
      </c>
      <c r="C1564" t="str">
        <f>IF(Transport!$H$4="Multi-unit Residential",Data!C1565,IF(Transport!$H$4="Education",Data!AK1565,IF(Transport!$H$4="Mixed-use Building",V1568,Data!T1565)))</f>
        <v>New Zealand</v>
      </c>
      <c r="D1564">
        <f>IF(Transport!$H$4="Multi-unit Residential",Data!D1565,IF(Transport!$H$4="Education",Data!AL1565,IF(Transport!$H$4="Mixed-use Building",W1568,Data!U1565)))</f>
        <v>0</v>
      </c>
      <c r="E1564">
        <f>IF(Transport!$H$4="Multi-unit Residential",Data!E1565,IF(Transport!$H$4="Education",Data!AM1565,IF(Transport!$H$4="Mixed-use Building",X1568,Data!V1565)))</f>
        <v>0</v>
      </c>
      <c r="F1564">
        <f>IF(Transport!$H$4="Multi-unit Residential",Data!F1565,IF(Transport!$H$4="Education",Data!AN1565,IF(Transport!$H$4="Mixed-use Building",Y1568,Data!W1565)))</f>
        <v>0</v>
      </c>
      <c r="G1564">
        <f>IF(Transport!$H$4="Multi-unit Residential",Data!G1565,IF(Transport!$H$4="Education",Data!AO1565,IF(Transport!$H$4="Mixed-use Building",Z1568,Data!X1565)))</f>
        <v>0</v>
      </c>
      <c r="H1564">
        <f>IF(Transport!$H$4="Multi-unit Residential",Data!H1565,IF(Transport!$H$4="Education",Data!AP1565,IF(Transport!$H$4="Mixed-use Building",AA1568,Data!Y1565)))</f>
        <v>0.64</v>
      </c>
      <c r="I1564">
        <f>IF(Transport!$H$4="Multi-unit Residential",Data!I1565,IF(Transport!$H$4="Education",Data!AQ1565,IF(Transport!$H$4="Mixed-use Building",AB1568,Data!Z1565)))</f>
        <v>0.04</v>
      </c>
      <c r="J1564">
        <f>IF(Transport!$H$4="Multi-unit Residential",Data!J1565,IF(Transport!$H$4="Education",Data!AR1565,IF(Transport!$H$4="Mixed-use Building",AC1568,Data!AA1565)))</f>
        <v>0</v>
      </c>
      <c r="K1564">
        <f>IF(Transport!$H$4="Multi-unit Residential",Data!K1565,IF(Transport!$H$4="Education",Data!AS1565,IF(Transport!$H$4="Mixed-use Building",AD1568,Data!AB1565)))</f>
        <v>0.06</v>
      </c>
      <c r="L1564">
        <f>IF(Transport!$H$4="Multi-unit Residential",Data!L1565,IF(Transport!$H$4="Education",Data!AT1565,IF(Transport!$H$4="Mixed-use Building",AE1568,Data!AC1565)))</f>
        <v>0.26</v>
      </c>
      <c r="M1564">
        <f>IF(Transport!$H$4="Multi-unit Residential",Data!M1565,IF(Transport!$H$4="Education",Data!AU1565,IF(Transport!$H$4="Mixed-use Building",AF1568,Data!AD1565)))</f>
        <v>0.02</v>
      </c>
      <c r="N1564" t="str">
        <f>IF(Transport!$H$4="Multi-unit Residential",Data!N1565,IF(Transport!$H$4="Education",Data!AV1565,IF(Transport!$H$4="Mixed-use Building",AG1568,Data!AE1565)))</f>
        <v>?</v>
      </c>
      <c r="O1564">
        <f>IF(Transport!$H$4="Multi-unit Residential",Data!O1565,IF(Transport!$H$4="Education",Data!AW1565,IF(Transport!$H$4="Mixed-use Building",AH1568,Data!AF1565)))</f>
        <v>172.46503490000001</v>
      </c>
      <c r="P1564">
        <f>IF(Transport!$H$4="Multi-unit Residential",Data!P1565,IF(Transport!$H$4="Education",Data!AX1565,IF(Transport!$H$4="Mixed-use Building",AI1568,Data!AG1565)))</f>
        <v>-41.884599530000003</v>
      </c>
    </row>
    <row r="1565" spans="1:16" x14ac:dyDescent="0.55000000000000004">
      <c r="A1565">
        <f>IF(Transport!$H$4="Multi-unit Residential",Data!A1566,IF(Transport!$H$4="Education",Data!AI1566,IF(Transport!$H$4="Mixed-use Building",T1569,Data!R1566)))</f>
        <v>302000</v>
      </c>
      <c r="B1565" t="str">
        <f>IF(Transport!$H$4="Multi-unit Residential",Data!B1566,IF(Transport!$H$4="Education",Data!AJ1566,IF(Transport!$H$4="Mixed-use Building",U1569,Data!S1566)))</f>
        <v>Islands Tasman District</v>
      </c>
      <c r="C1565" t="str">
        <f>IF(Transport!$H$4="Multi-unit Residential",Data!C1566,IF(Transport!$H$4="Education",Data!AK1566,IF(Transport!$H$4="Mixed-use Building",V1569,Data!T1566)))</f>
        <v>New Zealand</v>
      </c>
      <c r="D1565" t="str">
        <f>IF(Transport!$H$4="Multi-unit Residential",Data!D1566,IF(Transport!$H$4="Education",Data!AL1566,IF(Transport!$H$4="Mixed-use Building",W1569,Data!U1566)))</f>
        <v>?</v>
      </c>
      <c r="E1565" t="str">
        <f>IF(Transport!$H$4="Multi-unit Residential",Data!E1566,IF(Transport!$H$4="Education",Data!AM1566,IF(Transport!$H$4="Mixed-use Building",X1569,Data!V1566)))</f>
        <v>?</v>
      </c>
      <c r="F1565" t="str">
        <f>IF(Transport!$H$4="Multi-unit Residential",Data!F1566,IF(Transport!$H$4="Education",Data!AN1566,IF(Transport!$H$4="Mixed-use Building",Y1569,Data!W1566)))</f>
        <v>?</v>
      </c>
      <c r="G1565">
        <f>IF(Transport!$H$4="Multi-unit Residential",Data!G1566,IF(Transport!$H$4="Education",Data!AO1566,IF(Transport!$H$4="Mixed-use Building",Z1569,Data!X1566)))</f>
        <v>0</v>
      </c>
      <c r="H1565" t="str">
        <f>IF(Transport!$H$4="Multi-unit Residential",Data!H1566,IF(Transport!$H$4="Education",Data!AP1566,IF(Transport!$H$4="Mixed-use Building",AA1569,Data!Y1566)))</f>
        <v>?</v>
      </c>
      <c r="I1565" t="str">
        <f>IF(Transport!$H$4="Multi-unit Residential",Data!I1566,IF(Transport!$H$4="Education",Data!AQ1566,IF(Transport!$H$4="Mixed-use Building",AB1569,Data!Z1566)))</f>
        <v>?</v>
      </c>
      <c r="J1565">
        <f>IF(Transport!$H$4="Multi-unit Residential",Data!J1566,IF(Transport!$H$4="Education",Data!AR1566,IF(Transport!$H$4="Mixed-use Building",AC1569,Data!AA1566)))</f>
        <v>0</v>
      </c>
      <c r="K1565" t="str">
        <f>IF(Transport!$H$4="Multi-unit Residential",Data!K1566,IF(Transport!$H$4="Education",Data!AS1566,IF(Transport!$H$4="Mixed-use Building",AD1569,Data!AB1566)))</f>
        <v>?</v>
      </c>
      <c r="L1565" t="str">
        <f>IF(Transport!$H$4="Multi-unit Residential",Data!L1566,IF(Transport!$H$4="Education",Data!AT1566,IF(Transport!$H$4="Mixed-use Building",AE1569,Data!AC1566)))</f>
        <v>?</v>
      </c>
      <c r="M1565">
        <f>IF(Transport!$H$4="Multi-unit Residential",Data!M1566,IF(Transport!$H$4="Education",Data!AU1566,IF(Transport!$H$4="Mixed-use Building",AF1569,Data!AD1566)))</f>
        <v>0.02</v>
      </c>
      <c r="N1565" t="str">
        <f>IF(Transport!$H$4="Multi-unit Residential",Data!N1566,IF(Transport!$H$4="Education",Data!AV1566,IF(Transport!$H$4="Mixed-use Building",AG1569,Data!AE1566)))</f>
        <v>?</v>
      </c>
      <c r="O1565">
        <f>IF(Transport!$H$4="Multi-unit Residential",Data!O1566,IF(Transport!$H$4="Education",Data!AW1566,IF(Transport!$H$4="Mixed-use Building",AH1569,Data!AF1566)))</f>
        <v>173.14845659999901</v>
      </c>
      <c r="P1565">
        <f>IF(Transport!$H$4="Multi-unit Residential",Data!P1566,IF(Transport!$H$4="Education",Data!AX1566,IF(Transport!$H$4="Mixed-use Building",AI1569,Data!AG1566)))</f>
        <v>-41.275023849999997</v>
      </c>
    </row>
    <row r="1566" spans="1:16" x14ac:dyDescent="0.55000000000000004">
      <c r="A1566">
        <f>IF(Transport!$H$4="Multi-unit Residential",Data!A1567,IF(Transport!$H$4="Education",Data!AI1567,IF(Transport!$H$4="Mixed-use Building",T1570,Data!R1567)))</f>
        <v>302100</v>
      </c>
      <c r="B1566" t="str">
        <f>IF(Transport!$H$4="Multi-unit Residential",Data!B1567,IF(Transport!$H$4="Education",Data!AJ1567,IF(Transport!$H$4="Mixed-use Building",U1570,Data!S1567)))</f>
        <v>Waimea West</v>
      </c>
      <c r="C1566" t="str">
        <f>IF(Transport!$H$4="Multi-unit Residential",Data!C1567,IF(Transport!$H$4="Education",Data!AK1567,IF(Transport!$H$4="Mixed-use Building",V1570,Data!T1567)))</f>
        <v>New Zealand</v>
      </c>
      <c r="D1566">
        <f>IF(Transport!$H$4="Multi-unit Residential",Data!D1567,IF(Transport!$H$4="Education",Data!AL1567,IF(Transport!$H$4="Mixed-use Building",W1570,Data!U1567)))</f>
        <v>0</v>
      </c>
      <c r="E1566">
        <f>IF(Transport!$H$4="Multi-unit Residential",Data!E1567,IF(Transport!$H$4="Education",Data!AM1567,IF(Transport!$H$4="Mixed-use Building",X1570,Data!V1567)))</f>
        <v>0</v>
      </c>
      <c r="F1566">
        <f>IF(Transport!$H$4="Multi-unit Residential",Data!F1567,IF(Transport!$H$4="Education",Data!AN1567,IF(Transport!$H$4="Mixed-use Building",Y1570,Data!W1567)))</f>
        <v>0</v>
      </c>
      <c r="G1566">
        <f>IF(Transport!$H$4="Multi-unit Residential",Data!G1567,IF(Transport!$H$4="Education",Data!AO1567,IF(Transport!$H$4="Mixed-use Building",Z1570,Data!X1567)))</f>
        <v>0</v>
      </c>
      <c r="H1566">
        <f>IF(Transport!$H$4="Multi-unit Residential",Data!H1567,IF(Transport!$H$4="Education",Data!AP1567,IF(Transport!$H$4="Mixed-use Building",AA1570,Data!Y1567)))</f>
        <v>0.95</v>
      </c>
      <c r="I1566">
        <f>IF(Transport!$H$4="Multi-unit Residential",Data!I1567,IF(Transport!$H$4="Education",Data!AQ1567,IF(Transport!$H$4="Mixed-use Building",AB1570,Data!Z1567)))</f>
        <v>0</v>
      </c>
      <c r="J1566">
        <f>IF(Transport!$H$4="Multi-unit Residential",Data!J1567,IF(Transport!$H$4="Education",Data!AR1567,IF(Transport!$H$4="Mixed-use Building",AC1570,Data!AA1567)))</f>
        <v>0</v>
      </c>
      <c r="K1566">
        <f>IF(Transport!$H$4="Multi-unit Residential",Data!K1567,IF(Transport!$H$4="Education",Data!AS1567,IF(Transport!$H$4="Mixed-use Building",AD1570,Data!AB1567)))</f>
        <v>0</v>
      </c>
      <c r="L1566">
        <f>IF(Transport!$H$4="Multi-unit Residential",Data!L1567,IF(Transport!$H$4="Education",Data!AT1567,IF(Transport!$H$4="Mixed-use Building",AE1570,Data!AC1567)))</f>
        <v>0.05</v>
      </c>
      <c r="M1566">
        <f>IF(Transport!$H$4="Multi-unit Residential",Data!M1567,IF(Transport!$H$4="Education",Data!AU1567,IF(Transport!$H$4="Mixed-use Building",AF1570,Data!AD1567)))</f>
        <v>0.02</v>
      </c>
      <c r="N1566">
        <f>IF(Transport!$H$4="Multi-unit Residential",Data!N1567,IF(Transport!$H$4="Education",Data!AV1567,IF(Transport!$H$4="Mixed-use Building",AG1570,Data!AE1567)))</f>
        <v>9.01539110250474</v>
      </c>
      <c r="O1566">
        <f>IF(Transport!$H$4="Multi-unit Residential",Data!O1567,IF(Transport!$H$4="Education",Data!AW1567,IF(Transport!$H$4="Mixed-use Building",AH1570,Data!AF1567)))</f>
        <v>173.08124809999899</v>
      </c>
      <c r="P1566">
        <f>IF(Transport!$H$4="Multi-unit Residential",Data!P1567,IF(Transport!$H$4="Education",Data!AX1567,IF(Transport!$H$4="Mixed-use Building",AI1570,Data!AG1567)))</f>
        <v>-41.329763730000003</v>
      </c>
    </row>
    <row r="1567" spans="1:16" x14ac:dyDescent="0.55000000000000004">
      <c r="A1567">
        <f>IF(Transport!$H$4="Multi-unit Residential",Data!A1568,IF(Transport!$H$4="Education",Data!AI1568,IF(Transport!$H$4="Mixed-use Building",T1571,Data!R1568)))</f>
        <v>302200</v>
      </c>
      <c r="B1567" t="str">
        <f>IF(Transport!$H$4="Multi-unit Residential",Data!B1568,IF(Transport!$H$4="Education",Data!AJ1568,IF(Transport!$H$4="Mixed-use Building",U1571,Data!S1568)))</f>
        <v>Appleby</v>
      </c>
      <c r="C1567" t="str">
        <f>IF(Transport!$H$4="Multi-unit Residential",Data!C1568,IF(Transport!$H$4="Education",Data!AK1568,IF(Transport!$H$4="Mixed-use Building",V1571,Data!T1568)))</f>
        <v>New Zealand</v>
      </c>
      <c r="D1567">
        <f>IF(Transport!$H$4="Multi-unit Residential",Data!D1568,IF(Transport!$H$4="Education",Data!AL1568,IF(Transport!$H$4="Mixed-use Building",W1571,Data!U1568)))</f>
        <v>0</v>
      </c>
      <c r="E1567">
        <f>IF(Transport!$H$4="Multi-unit Residential",Data!E1568,IF(Transport!$H$4="Education",Data!AM1568,IF(Transport!$H$4="Mixed-use Building",X1571,Data!V1568)))</f>
        <v>0</v>
      </c>
      <c r="F1567">
        <f>IF(Transport!$H$4="Multi-unit Residential",Data!F1568,IF(Transport!$H$4="Education",Data!AN1568,IF(Transport!$H$4="Mixed-use Building",Y1571,Data!W1568)))</f>
        <v>0</v>
      </c>
      <c r="G1567">
        <f>IF(Transport!$H$4="Multi-unit Residential",Data!G1568,IF(Transport!$H$4="Education",Data!AO1568,IF(Transport!$H$4="Mixed-use Building",Z1571,Data!X1568)))</f>
        <v>0</v>
      </c>
      <c r="H1567">
        <f>IF(Transport!$H$4="Multi-unit Residential",Data!H1568,IF(Transport!$H$4="Education",Data!AP1568,IF(Transport!$H$4="Mixed-use Building",AA1571,Data!Y1568)))</f>
        <v>0.96</v>
      </c>
      <c r="I1567">
        <f>IF(Transport!$H$4="Multi-unit Residential",Data!I1568,IF(Transport!$H$4="Education",Data!AQ1568,IF(Transport!$H$4="Mixed-use Building",AB1571,Data!Z1568)))</f>
        <v>0</v>
      </c>
      <c r="J1567">
        <f>IF(Transport!$H$4="Multi-unit Residential",Data!J1568,IF(Transport!$H$4="Education",Data!AR1568,IF(Transport!$H$4="Mixed-use Building",AC1571,Data!AA1568)))</f>
        <v>0</v>
      </c>
      <c r="K1567">
        <f>IF(Transport!$H$4="Multi-unit Residential",Data!K1568,IF(Transport!$H$4="Education",Data!AS1568,IF(Transport!$H$4="Mixed-use Building",AD1571,Data!AB1568)))</f>
        <v>0</v>
      </c>
      <c r="L1567">
        <f>IF(Transport!$H$4="Multi-unit Residential",Data!L1568,IF(Transport!$H$4="Education",Data!AT1568,IF(Transport!$H$4="Mixed-use Building",AE1571,Data!AC1568)))</f>
        <v>0.04</v>
      </c>
      <c r="M1567">
        <f>IF(Transport!$H$4="Multi-unit Residential",Data!M1568,IF(Transport!$H$4="Education",Data!AU1568,IF(Transport!$H$4="Mixed-use Building",AF1571,Data!AD1568)))</f>
        <v>0.02</v>
      </c>
      <c r="N1567">
        <f>IF(Transport!$H$4="Multi-unit Residential",Data!N1568,IF(Transport!$H$4="Education",Data!AV1568,IF(Transport!$H$4="Mixed-use Building",AG1571,Data!AE1568)))</f>
        <v>6.6079881573218797</v>
      </c>
      <c r="O1567">
        <f>IF(Transport!$H$4="Multi-unit Residential",Data!O1568,IF(Transport!$H$4="Education",Data!AW1568,IF(Transport!$H$4="Mixed-use Building",AH1571,Data!AF1568)))</f>
        <v>173.13744639999999</v>
      </c>
      <c r="P1567">
        <f>IF(Transport!$H$4="Multi-unit Residential",Data!P1568,IF(Transport!$H$4="Education",Data!AX1568,IF(Transport!$H$4="Mixed-use Building",AI1571,Data!AG1568)))</f>
        <v>-41.33424814</v>
      </c>
    </row>
    <row r="1568" spans="1:16" x14ac:dyDescent="0.55000000000000004">
      <c r="A1568">
        <f>IF(Transport!$H$4="Multi-unit Residential",Data!A1569,IF(Transport!$H$4="Education",Data!AI1569,IF(Transport!$H$4="Mixed-use Building",T1572,Data!R1569)))</f>
        <v>302300</v>
      </c>
      <c r="B1568" t="str">
        <f>IF(Transport!$H$4="Multi-unit Residential",Data!B1569,IF(Transport!$H$4="Education",Data!AJ1569,IF(Transport!$H$4="Mixed-use Building",U1572,Data!S1569)))</f>
        <v>Wakefield</v>
      </c>
      <c r="C1568" t="str">
        <f>IF(Transport!$H$4="Multi-unit Residential",Data!C1569,IF(Transport!$H$4="Education",Data!AK1569,IF(Transport!$H$4="Mixed-use Building",V1572,Data!T1569)))</f>
        <v>New Zealand</v>
      </c>
      <c r="D1568">
        <f>IF(Transport!$H$4="Multi-unit Residential",Data!D1569,IF(Transport!$H$4="Education",Data!AL1569,IF(Transport!$H$4="Mixed-use Building",W1572,Data!U1569)))</f>
        <v>0</v>
      </c>
      <c r="E1568">
        <f>IF(Transport!$H$4="Multi-unit Residential",Data!E1569,IF(Transport!$H$4="Education",Data!AM1569,IF(Transport!$H$4="Mixed-use Building",X1572,Data!V1569)))</f>
        <v>0</v>
      </c>
      <c r="F1568">
        <f>IF(Transport!$H$4="Multi-unit Residential",Data!F1569,IF(Transport!$H$4="Education",Data!AN1569,IF(Transport!$H$4="Mixed-use Building",Y1572,Data!W1569)))</f>
        <v>0</v>
      </c>
      <c r="G1568">
        <f>IF(Transport!$H$4="Multi-unit Residential",Data!G1569,IF(Transport!$H$4="Education",Data!AO1569,IF(Transport!$H$4="Mixed-use Building",Z1572,Data!X1569)))</f>
        <v>0</v>
      </c>
      <c r="H1568">
        <f>IF(Transport!$H$4="Multi-unit Residential",Data!H1569,IF(Transport!$H$4="Education",Data!AP1569,IF(Transport!$H$4="Mixed-use Building",AA1572,Data!Y1569)))</f>
        <v>0.84</v>
      </c>
      <c r="I1568">
        <f>IF(Transport!$H$4="Multi-unit Residential",Data!I1569,IF(Transport!$H$4="Education",Data!AQ1569,IF(Transport!$H$4="Mixed-use Building",AB1572,Data!Z1569)))</f>
        <v>0</v>
      </c>
      <c r="J1568">
        <f>IF(Transport!$H$4="Multi-unit Residential",Data!J1569,IF(Transport!$H$4="Education",Data!AR1569,IF(Transport!$H$4="Mixed-use Building",AC1572,Data!AA1569)))</f>
        <v>0</v>
      </c>
      <c r="K1568">
        <f>IF(Transport!$H$4="Multi-unit Residential",Data!K1569,IF(Transport!$H$4="Education",Data!AS1569,IF(Transport!$H$4="Mixed-use Building",AD1572,Data!AB1569)))</f>
        <v>0</v>
      </c>
      <c r="L1568">
        <f>IF(Transport!$H$4="Multi-unit Residential",Data!L1569,IF(Transport!$H$4="Education",Data!AT1569,IF(Transport!$H$4="Mixed-use Building",AE1572,Data!AC1569)))</f>
        <v>0.16</v>
      </c>
      <c r="M1568">
        <f>IF(Transport!$H$4="Multi-unit Residential",Data!M1569,IF(Transport!$H$4="Education",Data!AU1569,IF(Transport!$H$4="Mixed-use Building",AF1572,Data!AD1569)))</f>
        <v>0.02</v>
      </c>
      <c r="N1568">
        <f>IF(Transport!$H$4="Multi-unit Residential",Data!N1569,IF(Transport!$H$4="Education",Data!AV1569,IF(Transport!$H$4="Mixed-use Building",AG1572,Data!AE1569)))</f>
        <v>4.6651446203184399</v>
      </c>
      <c r="O1568">
        <f>IF(Transport!$H$4="Multi-unit Residential",Data!O1569,IF(Transport!$H$4="Education",Data!AW1569,IF(Transport!$H$4="Mixed-use Building",AH1572,Data!AF1569)))</f>
        <v>173.0442463</v>
      </c>
      <c r="P1568">
        <f>IF(Transport!$H$4="Multi-unit Residential",Data!P1569,IF(Transport!$H$4="Education",Data!AX1569,IF(Transport!$H$4="Mixed-use Building",AI1572,Data!AG1569)))</f>
        <v>-41.410614389999999</v>
      </c>
    </row>
    <row r="1569" spans="1:16" x14ac:dyDescent="0.55000000000000004">
      <c r="A1569">
        <f>IF(Transport!$H$4="Multi-unit Residential",Data!A1570,IF(Transport!$H$4="Education",Data!AI1570,IF(Transport!$H$4="Mixed-use Building",T1573,Data!R1570)))</f>
        <v>302400</v>
      </c>
      <c r="B1569" t="str">
        <f>IF(Transport!$H$4="Multi-unit Residential",Data!B1570,IF(Transport!$H$4="Education",Data!AJ1570,IF(Transport!$H$4="Mixed-use Building",U1573,Data!S1570)))</f>
        <v>Richmond West (Tasman District)</v>
      </c>
      <c r="C1569" t="str">
        <f>IF(Transport!$H$4="Multi-unit Residential",Data!C1570,IF(Transport!$H$4="Education",Data!AK1570,IF(Transport!$H$4="Mixed-use Building",V1573,Data!T1570)))</f>
        <v>New Zealand</v>
      </c>
      <c r="D1569">
        <f>IF(Transport!$H$4="Multi-unit Residential",Data!D1570,IF(Transport!$H$4="Education",Data!AL1570,IF(Transport!$H$4="Mixed-use Building",W1573,Data!U1570)))</f>
        <v>0</v>
      </c>
      <c r="E1569">
        <f>IF(Transport!$H$4="Multi-unit Residential",Data!E1570,IF(Transport!$H$4="Education",Data!AM1570,IF(Transport!$H$4="Mixed-use Building",X1573,Data!V1570)))</f>
        <v>0</v>
      </c>
      <c r="F1569">
        <f>IF(Transport!$H$4="Multi-unit Residential",Data!F1570,IF(Transport!$H$4="Education",Data!AN1570,IF(Transport!$H$4="Mixed-use Building",Y1573,Data!W1570)))</f>
        <v>0</v>
      </c>
      <c r="G1569">
        <f>IF(Transport!$H$4="Multi-unit Residential",Data!G1570,IF(Transport!$H$4="Education",Data!AO1570,IF(Transport!$H$4="Mixed-use Building",Z1573,Data!X1570)))</f>
        <v>0</v>
      </c>
      <c r="H1569">
        <f>IF(Transport!$H$4="Multi-unit Residential",Data!H1570,IF(Transport!$H$4="Education",Data!AP1570,IF(Transport!$H$4="Mixed-use Building",AA1573,Data!Y1570)))</f>
        <v>0.99</v>
      </c>
      <c r="I1569">
        <f>IF(Transport!$H$4="Multi-unit Residential",Data!I1570,IF(Transport!$H$4="Education",Data!AQ1570,IF(Transport!$H$4="Mixed-use Building",AB1573,Data!Z1570)))</f>
        <v>0</v>
      </c>
      <c r="J1569">
        <f>IF(Transport!$H$4="Multi-unit Residential",Data!J1570,IF(Transport!$H$4="Education",Data!AR1570,IF(Transport!$H$4="Mixed-use Building",AC1573,Data!AA1570)))</f>
        <v>0</v>
      </c>
      <c r="K1569">
        <f>IF(Transport!$H$4="Multi-unit Residential",Data!K1570,IF(Transport!$H$4="Education",Data!AS1570,IF(Transport!$H$4="Mixed-use Building",AD1573,Data!AB1570)))</f>
        <v>0</v>
      </c>
      <c r="L1569">
        <f>IF(Transport!$H$4="Multi-unit Residential",Data!L1570,IF(Transport!$H$4="Education",Data!AT1570,IF(Transport!$H$4="Mixed-use Building",AE1573,Data!AC1570)))</f>
        <v>0.01</v>
      </c>
      <c r="M1569">
        <f>IF(Transport!$H$4="Multi-unit Residential",Data!M1570,IF(Transport!$H$4="Education",Data!AU1570,IF(Transport!$H$4="Mixed-use Building",AF1573,Data!AD1570)))</f>
        <v>0.02</v>
      </c>
      <c r="N1569">
        <f>IF(Transport!$H$4="Multi-unit Residential",Data!N1570,IF(Transport!$H$4="Education",Data!AV1570,IF(Transport!$H$4="Mixed-use Building",AG1573,Data!AE1570)))</f>
        <v>8.2968501002209702</v>
      </c>
      <c r="O1569">
        <f>IF(Transport!$H$4="Multi-unit Residential",Data!O1570,IF(Transport!$H$4="Education",Data!AW1570,IF(Transport!$H$4="Mixed-use Building",AH1573,Data!AF1570)))</f>
        <v>173.1695053</v>
      </c>
      <c r="P1569">
        <f>IF(Transport!$H$4="Multi-unit Residential",Data!P1570,IF(Transport!$H$4="Education",Data!AX1570,IF(Transport!$H$4="Mixed-use Building",AI1573,Data!AG1570)))</f>
        <v>-41.330206859999997</v>
      </c>
    </row>
    <row r="1570" spans="1:16" x14ac:dyDescent="0.55000000000000004">
      <c r="A1570">
        <f>IF(Transport!$H$4="Multi-unit Residential",Data!A1571,IF(Transport!$H$4="Education",Data!AI1571,IF(Transport!$H$4="Mixed-use Building",T1574,Data!R1571)))</f>
        <v>302500</v>
      </c>
      <c r="B1570" t="str">
        <f>IF(Transport!$H$4="Multi-unit Residential",Data!B1571,IF(Transport!$H$4="Education",Data!AJ1571,IF(Transport!$H$4="Mixed-use Building",U1574,Data!S1571)))</f>
        <v>Wakefield Rural</v>
      </c>
      <c r="C1570" t="str">
        <f>IF(Transport!$H$4="Multi-unit Residential",Data!C1571,IF(Transport!$H$4="Education",Data!AK1571,IF(Transport!$H$4="Mixed-use Building",V1574,Data!T1571)))</f>
        <v>New Zealand</v>
      </c>
      <c r="D1570">
        <f>IF(Transport!$H$4="Multi-unit Residential",Data!D1571,IF(Transport!$H$4="Education",Data!AL1571,IF(Transport!$H$4="Mixed-use Building",W1574,Data!U1571)))</f>
        <v>0</v>
      </c>
      <c r="E1570">
        <f>IF(Transport!$H$4="Multi-unit Residential",Data!E1571,IF(Transport!$H$4="Education",Data!AM1571,IF(Transport!$H$4="Mixed-use Building",X1574,Data!V1571)))</f>
        <v>0</v>
      </c>
      <c r="F1570">
        <f>IF(Transport!$H$4="Multi-unit Residential",Data!F1571,IF(Transport!$H$4="Education",Data!AN1571,IF(Transport!$H$4="Mixed-use Building",Y1574,Data!W1571)))</f>
        <v>0</v>
      </c>
      <c r="G1570">
        <f>IF(Transport!$H$4="Multi-unit Residential",Data!G1571,IF(Transport!$H$4="Education",Data!AO1571,IF(Transport!$H$4="Mixed-use Building",Z1574,Data!X1571)))</f>
        <v>0</v>
      </c>
      <c r="H1570">
        <f>IF(Transport!$H$4="Multi-unit Residential",Data!H1571,IF(Transport!$H$4="Education",Data!AP1571,IF(Transport!$H$4="Mixed-use Building",AA1574,Data!Y1571)))</f>
        <v>0.88</v>
      </c>
      <c r="I1570">
        <f>IF(Transport!$H$4="Multi-unit Residential",Data!I1571,IF(Transport!$H$4="Education",Data!AQ1571,IF(Transport!$H$4="Mixed-use Building",AB1574,Data!Z1571)))</f>
        <v>0</v>
      </c>
      <c r="J1570">
        <f>IF(Transport!$H$4="Multi-unit Residential",Data!J1571,IF(Transport!$H$4="Education",Data!AR1571,IF(Transport!$H$4="Mixed-use Building",AC1574,Data!AA1571)))</f>
        <v>0</v>
      </c>
      <c r="K1570">
        <f>IF(Transport!$H$4="Multi-unit Residential",Data!K1571,IF(Transport!$H$4="Education",Data!AS1571,IF(Transport!$H$4="Mixed-use Building",AD1574,Data!AB1571)))</f>
        <v>0</v>
      </c>
      <c r="L1570">
        <f>IF(Transport!$H$4="Multi-unit Residential",Data!L1571,IF(Transport!$H$4="Education",Data!AT1571,IF(Transport!$H$4="Mixed-use Building",AE1574,Data!AC1571)))</f>
        <v>0.12</v>
      </c>
      <c r="M1570">
        <f>IF(Transport!$H$4="Multi-unit Residential",Data!M1571,IF(Transport!$H$4="Education",Data!AU1571,IF(Transport!$H$4="Mixed-use Building",AF1574,Data!AD1571)))</f>
        <v>0.02</v>
      </c>
      <c r="N1570">
        <f>IF(Transport!$H$4="Multi-unit Residential",Data!N1571,IF(Transport!$H$4="Education",Data!AV1571,IF(Transport!$H$4="Mixed-use Building",AG1574,Data!AE1571)))</f>
        <v>6.3090944277934904</v>
      </c>
      <c r="O1570">
        <f>IF(Transport!$H$4="Multi-unit Residential",Data!O1571,IF(Transport!$H$4="Education",Data!AW1571,IF(Transport!$H$4="Mixed-use Building",AH1574,Data!AF1571)))</f>
        <v>173.12538869999901</v>
      </c>
      <c r="P1570">
        <f>IF(Transport!$H$4="Multi-unit Residential",Data!P1571,IF(Transport!$H$4="Education",Data!AX1571,IF(Transport!$H$4="Mixed-use Building",AI1574,Data!AG1571)))</f>
        <v>-41.457651040000002</v>
      </c>
    </row>
    <row r="1571" spans="1:16" x14ac:dyDescent="0.55000000000000004">
      <c r="A1571">
        <f>IF(Transport!$H$4="Multi-unit Residential",Data!A1572,IF(Transport!$H$4="Education",Data!AI1572,IF(Transport!$H$4="Mixed-use Building",T1575,Data!R1572)))</f>
        <v>302600</v>
      </c>
      <c r="B1571" t="str">
        <f>IF(Transport!$H$4="Multi-unit Residential",Data!B1572,IF(Transport!$H$4="Education",Data!AJ1572,IF(Transport!$H$4="Mixed-use Building",U1575,Data!S1572)))</f>
        <v>Brightwater</v>
      </c>
      <c r="C1571" t="str">
        <f>IF(Transport!$H$4="Multi-unit Residential",Data!C1572,IF(Transport!$H$4="Education",Data!AK1572,IF(Transport!$H$4="Mixed-use Building",V1575,Data!T1572)))</f>
        <v>New Zealand</v>
      </c>
      <c r="D1571">
        <f>IF(Transport!$H$4="Multi-unit Residential",Data!D1572,IF(Transport!$H$4="Education",Data!AL1572,IF(Transport!$H$4="Mixed-use Building",W1575,Data!U1572)))</f>
        <v>0</v>
      </c>
      <c r="E1571">
        <f>IF(Transport!$H$4="Multi-unit Residential",Data!E1572,IF(Transport!$H$4="Education",Data!AM1572,IF(Transport!$H$4="Mixed-use Building",X1575,Data!V1572)))</f>
        <v>0</v>
      </c>
      <c r="F1571">
        <f>IF(Transport!$H$4="Multi-unit Residential",Data!F1572,IF(Transport!$H$4="Education",Data!AN1572,IF(Transport!$H$4="Mixed-use Building",Y1575,Data!W1572)))</f>
        <v>0</v>
      </c>
      <c r="G1571">
        <f>IF(Transport!$H$4="Multi-unit Residential",Data!G1572,IF(Transport!$H$4="Education",Data!AO1572,IF(Transport!$H$4="Mixed-use Building",Z1575,Data!X1572)))</f>
        <v>0</v>
      </c>
      <c r="H1571">
        <f>IF(Transport!$H$4="Multi-unit Residential",Data!H1572,IF(Transport!$H$4="Education",Data!AP1572,IF(Transport!$H$4="Mixed-use Building",AA1575,Data!Y1572)))</f>
        <v>0.92</v>
      </c>
      <c r="I1571">
        <f>IF(Transport!$H$4="Multi-unit Residential",Data!I1572,IF(Transport!$H$4="Education",Data!AQ1572,IF(Transport!$H$4="Mixed-use Building",AB1575,Data!Z1572)))</f>
        <v>0</v>
      </c>
      <c r="J1571">
        <f>IF(Transport!$H$4="Multi-unit Residential",Data!J1572,IF(Transport!$H$4="Education",Data!AR1572,IF(Transport!$H$4="Mixed-use Building",AC1575,Data!AA1572)))</f>
        <v>0</v>
      </c>
      <c r="K1571">
        <f>IF(Transport!$H$4="Multi-unit Residential",Data!K1572,IF(Transport!$H$4="Education",Data!AS1572,IF(Transport!$H$4="Mixed-use Building",AD1575,Data!AB1572)))</f>
        <v>0.02</v>
      </c>
      <c r="L1571">
        <f>IF(Transport!$H$4="Multi-unit Residential",Data!L1572,IF(Transport!$H$4="Education",Data!AT1572,IF(Transport!$H$4="Mixed-use Building",AE1575,Data!AC1572)))</f>
        <v>0.06</v>
      </c>
      <c r="M1571">
        <f>IF(Transport!$H$4="Multi-unit Residential",Data!M1572,IF(Transport!$H$4="Education",Data!AU1572,IF(Transport!$H$4="Mixed-use Building",AF1575,Data!AD1572)))</f>
        <v>0.02</v>
      </c>
      <c r="N1571">
        <f>IF(Transport!$H$4="Multi-unit Residential",Data!N1572,IF(Transport!$H$4="Education",Data!AV1572,IF(Transport!$H$4="Mixed-use Building",AG1575,Data!AE1572)))</f>
        <v>8.1289652500178704</v>
      </c>
      <c r="O1571">
        <f>IF(Transport!$H$4="Multi-unit Residential",Data!O1572,IF(Transport!$H$4="Education",Data!AW1572,IF(Transport!$H$4="Mixed-use Building",AH1575,Data!AF1572)))</f>
        <v>173.10810839999999</v>
      </c>
      <c r="P1571">
        <f>IF(Transport!$H$4="Multi-unit Residential",Data!P1572,IF(Transport!$H$4="Education",Data!AX1572,IF(Transport!$H$4="Mixed-use Building",AI1575,Data!AG1572)))</f>
        <v>-41.377007040000002</v>
      </c>
    </row>
    <row r="1572" spans="1:16" x14ac:dyDescent="0.55000000000000004">
      <c r="A1572">
        <f>IF(Transport!$H$4="Multi-unit Residential",Data!A1573,IF(Transport!$H$4="Education",Data!AI1573,IF(Transport!$H$4="Mixed-use Building",T1576,Data!R1573)))</f>
        <v>302700</v>
      </c>
      <c r="B1572" t="str">
        <f>IF(Transport!$H$4="Multi-unit Residential",Data!B1573,IF(Transport!$H$4="Education",Data!AJ1573,IF(Transport!$H$4="Mixed-use Building",U1576,Data!S1573)))</f>
        <v>Hope</v>
      </c>
      <c r="C1572" t="str">
        <f>IF(Transport!$H$4="Multi-unit Residential",Data!C1573,IF(Transport!$H$4="Education",Data!AK1573,IF(Transport!$H$4="Mixed-use Building",V1576,Data!T1573)))</f>
        <v>New Zealand</v>
      </c>
      <c r="D1572">
        <f>IF(Transport!$H$4="Multi-unit Residential",Data!D1573,IF(Transport!$H$4="Education",Data!AL1573,IF(Transport!$H$4="Mixed-use Building",W1576,Data!U1573)))</f>
        <v>0</v>
      </c>
      <c r="E1572">
        <f>IF(Transport!$H$4="Multi-unit Residential",Data!E1573,IF(Transport!$H$4="Education",Data!AM1573,IF(Transport!$H$4="Mixed-use Building",X1576,Data!V1573)))</f>
        <v>0</v>
      </c>
      <c r="F1572">
        <f>IF(Transport!$H$4="Multi-unit Residential",Data!F1573,IF(Transport!$H$4="Education",Data!AN1573,IF(Transport!$H$4="Mixed-use Building",Y1576,Data!W1573)))</f>
        <v>0</v>
      </c>
      <c r="G1572">
        <f>IF(Transport!$H$4="Multi-unit Residential",Data!G1573,IF(Transport!$H$4="Education",Data!AO1573,IF(Transport!$H$4="Mixed-use Building",Z1576,Data!X1573)))</f>
        <v>0</v>
      </c>
      <c r="H1572">
        <f>IF(Transport!$H$4="Multi-unit Residential",Data!H1573,IF(Transport!$H$4="Education",Data!AP1573,IF(Transport!$H$4="Mixed-use Building",AA1576,Data!Y1573)))</f>
        <v>1</v>
      </c>
      <c r="I1572">
        <f>IF(Transport!$H$4="Multi-unit Residential",Data!I1573,IF(Transport!$H$4="Education",Data!AQ1573,IF(Transport!$H$4="Mixed-use Building",AB1576,Data!Z1573)))</f>
        <v>0</v>
      </c>
      <c r="J1572">
        <f>IF(Transport!$H$4="Multi-unit Residential",Data!J1573,IF(Transport!$H$4="Education",Data!AR1573,IF(Transport!$H$4="Mixed-use Building",AC1576,Data!AA1573)))</f>
        <v>0</v>
      </c>
      <c r="K1572">
        <f>IF(Transport!$H$4="Multi-unit Residential",Data!K1573,IF(Transport!$H$4="Education",Data!AS1573,IF(Transport!$H$4="Mixed-use Building",AD1576,Data!AB1573)))</f>
        <v>0</v>
      </c>
      <c r="L1572">
        <f>IF(Transport!$H$4="Multi-unit Residential",Data!L1573,IF(Transport!$H$4="Education",Data!AT1573,IF(Transport!$H$4="Mixed-use Building",AE1576,Data!AC1573)))</f>
        <v>0</v>
      </c>
      <c r="M1572">
        <f>IF(Transport!$H$4="Multi-unit Residential",Data!M1573,IF(Transport!$H$4="Education",Data!AU1573,IF(Transport!$H$4="Mixed-use Building",AF1576,Data!AD1573)))</f>
        <v>0.02</v>
      </c>
      <c r="N1572">
        <f>IF(Transport!$H$4="Multi-unit Residential",Data!N1573,IF(Transport!$H$4="Education",Data!AV1573,IF(Transport!$H$4="Mixed-use Building",AG1576,Data!AE1573)))</f>
        <v>6.7008313009595399</v>
      </c>
      <c r="O1572">
        <f>IF(Transport!$H$4="Multi-unit Residential",Data!O1573,IF(Transport!$H$4="Education",Data!AW1573,IF(Transport!$H$4="Mixed-use Building",AH1576,Data!AF1573)))</f>
        <v>173.14308840000001</v>
      </c>
      <c r="P1572">
        <f>IF(Transport!$H$4="Multi-unit Residential",Data!P1573,IF(Transport!$H$4="Education",Data!AX1573,IF(Transport!$H$4="Mixed-use Building",AI1576,Data!AG1573)))</f>
        <v>-41.366882709999999</v>
      </c>
    </row>
    <row r="1573" spans="1:16" x14ac:dyDescent="0.55000000000000004">
      <c r="A1573">
        <f>IF(Transport!$H$4="Multi-unit Residential",Data!A1574,IF(Transport!$H$4="Education",Data!AI1574,IF(Transport!$H$4="Mixed-use Building",T1577,Data!R1574)))</f>
        <v>302800</v>
      </c>
      <c r="B1573" t="str">
        <f>IF(Transport!$H$4="Multi-unit Residential",Data!B1574,IF(Transport!$H$4="Education",Data!AJ1574,IF(Transport!$H$4="Mixed-use Building",U1577,Data!S1574)))</f>
        <v>Richmond Central (Tasman District)</v>
      </c>
      <c r="C1573" t="str">
        <f>IF(Transport!$H$4="Multi-unit Residential",Data!C1574,IF(Transport!$H$4="Education",Data!AK1574,IF(Transport!$H$4="Mixed-use Building",V1577,Data!T1574)))</f>
        <v>New Zealand</v>
      </c>
      <c r="D1573">
        <f>IF(Transport!$H$4="Multi-unit Residential",Data!D1574,IF(Transport!$H$4="Education",Data!AL1574,IF(Transport!$H$4="Mixed-use Building",W1577,Data!U1574)))</f>
        <v>0</v>
      </c>
      <c r="E1573">
        <f>IF(Transport!$H$4="Multi-unit Residential",Data!E1574,IF(Transport!$H$4="Education",Data!AM1574,IF(Transport!$H$4="Mixed-use Building",X1577,Data!V1574)))</f>
        <v>0</v>
      </c>
      <c r="F1573">
        <f>IF(Transport!$H$4="Multi-unit Residential",Data!F1574,IF(Transport!$H$4="Education",Data!AN1574,IF(Transport!$H$4="Mixed-use Building",Y1577,Data!W1574)))</f>
        <v>0</v>
      </c>
      <c r="G1573">
        <f>IF(Transport!$H$4="Multi-unit Residential",Data!G1574,IF(Transport!$H$4="Education",Data!AO1574,IF(Transport!$H$4="Mixed-use Building",Z1577,Data!X1574)))</f>
        <v>0</v>
      </c>
      <c r="H1573">
        <f>IF(Transport!$H$4="Multi-unit Residential",Data!H1574,IF(Transport!$H$4="Education",Data!AP1574,IF(Transport!$H$4="Mixed-use Building",AA1577,Data!Y1574)))</f>
        <v>0.86</v>
      </c>
      <c r="I1573">
        <f>IF(Transport!$H$4="Multi-unit Residential",Data!I1574,IF(Transport!$H$4="Education",Data!AQ1574,IF(Transport!$H$4="Mixed-use Building",AB1577,Data!Z1574)))</f>
        <v>0.01</v>
      </c>
      <c r="J1573">
        <f>IF(Transport!$H$4="Multi-unit Residential",Data!J1574,IF(Transport!$H$4="Education",Data!AR1574,IF(Transport!$H$4="Mixed-use Building",AC1577,Data!AA1574)))</f>
        <v>0</v>
      </c>
      <c r="K1573">
        <f>IF(Transport!$H$4="Multi-unit Residential",Data!K1574,IF(Transport!$H$4="Education",Data!AS1574,IF(Transport!$H$4="Mixed-use Building",AD1577,Data!AB1574)))</f>
        <v>0.02</v>
      </c>
      <c r="L1573">
        <f>IF(Transport!$H$4="Multi-unit Residential",Data!L1574,IF(Transport!$H$4="Education",Data!AT1574,IF(Transport!$H$4="Mixed-use Building",AE1577,Data!AC1574)))</f>
        <v>0.11</v>
      </c>
      <c r="M1573">
        <f>IF(Transport!$H$4="Multi-unit Residential",Data!M1574,IF(Transport!$H$4="Education",Data!AU1574,IF(Transport!$H$4="Mixed-use Building",AF1577,Data!AD1574)))</f>
        <v>0.02</v>
      </c>
      <c r="N1573">
        <f>IF(Transport!$H$4="Multi-unit Residential",Data!N1574,IF(Transport!$H$4="Education",Data!AV1574,IF(Transport!$H$4="Mixed-use Building",AG1577,Data!AE1574)))</f>
        <v>7.5235806898034401</v>
      </c>
      <c r="O1573">
        <f>IF(Transport!$H$4="Multi-unit Residential",Data!O1574,IF(Transport!$H$4="Education",Data!AW1574,IF(Transport!$H$4="Mixed-use Building",AH1577,Data!AF1574)))</f>
        <v>173.18938639999999</v>
      </c>
      <c r="P1573">
        <f>IF(Transport!$H$4="Multi-unit Residential",Data!P1574,IF(Transport!$H$4="Education",Data!AX1574,IF(Transport!$H$4="Mixed-use Building",AI1577,Data!AG1574)))</f>
        <v>-41.337503650000002</v>
      </c>
    </row>
    <row r="1574" spans="1:16" x14ac:dyDescent="0.55000000000000004">
      <c r="A1574">
        <f>IF(Transport!$H$4="Multi-unit Residential",Data!A1575,IF(Transport!$H$4="Education",Data!AI1575,IF(Transport!$H$4="Mixed-use Building",T1578,Data!R1575)))</f>
        <v>302900</v>
      </c>
      <c r="B1574" t="str">
        <f>IF(Transport!$H$4="Multi-unit Residential",Data!B1575,IF(Transport!$H$4="Education",Data!AJ1575,IF(Transport!$H$4="Mixed-use Building",U1578,Data!S1575)))</f>
        <v>Ben Cooper Park</v>
      </c>
      <c r="C1574" t="str">
        <f>IF(Transport!$H$4="Multi-unit Residential",Data!C1575,IF(Transport!$H$4="Education",Data!AK1575,IF(Transport!$H$4="Mixed-use Building",V1578,Data!T1575)))</f>
        <v>New Zealand</v>
      </c>
      <c r="D1574">
        <f>IF(Transport!$H$4="Multi-unit Residential",Data!D1575,IF(Transport!$H$4="Education",Data!AL1575,IF(Transport!$H$4="Mixed-use Building",W1578,Data!U1575)))</f>
        <v>0</v>
      </c>
      <c r="E1574">
        <f>IF(Transport!$H$4="Multi-unit Residential",Data!E1575,IF(Transport!$H$4="Education",Data!AM1575,IF(Transport!$H$4="Mixed-use Building",X1578,Data!V1575)))</f>
        <v>0</v>
      </c>
      <c r="F1574">
        <f>IF(Transport!$H$4="Multi-unit Residential",Data!F1575,IF(Transport!$H$4="Education",Data!AN1575,IF(Transport!$H$4="Mixed-use Building",Y1578,Data!W1575)))</f>
        <v>0</v>
      </c>
      <c r="G1574">
        <f>IF(Transport!$H$4="Multi-unit Residential",Data!G1575,IF(Transport!$H$4="Education",Data!AO1575,IF(Transport!$H$4="Mixed-use Building",Z1578,Data!X1575)))</f>
        <v>0</v>
      </c>
      <c r="H1574">
        <f>IF(Transport!$H$4="Multi-unit Residential",Data!H1575,IF(Transport!$H$4="Education",Data!AP1575,IF(Transport!$H$4="Mixed-use Building",AA1578,Data!Y1575)))</f>
        <v>1</v>
      </c>
      <c r="I1574">
        <f>IF(Transport!$H$4="Multi-unit Residential",Data!I1575,IF(Transport!$H$4="Education",Data!AQ1575,IF(Transport!$H$4="Mixed-use Building",AB1578,Data!Z1575)))</f>
        <v>0</v>
      </c>
      <c r="J1574">
        <f>IF(Transport!$H$4="Multi-unit Residential",Data!J1575,IF(Transport!$H$4="Education",Data!AR1575,IF(Transport!$H$4="Mixed-use Building",AC1578,Data!AA1575)))</f>
        <v>0</v>
      </c>
      <c r="K1574">
        <f>IF(Transport!$H$4="Multi-unit Residential",Data!K1575,IF(Transport!$H$4="Education",Data!AS1575,IF(Transport!$H$4="Mixed-use Building",AD1578,Data!AB1575)))</f>
        <v>0</v>
      </c>
      <c r="L1574">
        <f>IF(Transport!$H$4="Multi-unit Residential",Data!L1575,IF(Transport!$H$4="Education",Data!AT1575,IF(Transport!$H$4="Mixed-use Building",AE1578,Data!AC1575)))</f>
        <v>0</v>
      </c>
      <c r="M1574">
        <f>IF(Transport!$H$4="Multi-unit Residential",Data!M1575,IF(Transport!$H$4="Education",Data!AU1575,IF(Transport!$H$4="Mixed-use Building",AF1578,Data!AD1575)))</f>
        <v>0.02</v>
      </c>
      <c r="N1574" t="str">
        <f>IF(Transport!$H$4="Multi-unit Residential",Data!N1575,IF(Transport!$H$4="Education",Data!AV1575,IF(Transport!$H$4="Mixed-use Building",AG1578,Data!AE1575)))</f>
        <v>?</v>
      </c>
      <c r="O1574">
        <f>IF(Transport!$H$4="Multi-unit Residential",Data!O1575,IF(Transport!$H$4="Education",Data!AW1575,IF(Transport!$H$4="Mixed-use Building",AH1578,Data!AF1575)))</f>
        <v>173.17589229999999</v>
      </c>
      <c r="P1574">
        <f>IF(Transport!$H$4="Multi-unit Residential",Data!P1575,IF(Transport!$H$4="Education",Data!AX1575,IF(Transport!$H$4="Mixed-use Building",AI1578,Data!AG1575)))</f>
        <v>-41.34508297</v>
      </c>
    </row>
    <row r="1575" spans="1:16" x14ac:dyDescent="0.55000000000000004">
      <c r="A1575">
        <f>IF(Transport!$H$4="Multi-unit Residential",Data!A1576,IF(Transport!$H$4="Education",Data!AI1576,IF(Transport!$H$4="Mixed-use Building",T1579,Data!R1576)))</f>
        <v>303000</v>
      </c>
      <c r="B1575" t="str">
        <f>IF(Transport!$H$4="Multi-unit Residential",Data!B1576,IF(Transport!$H$4="Education",Data!AJ1576,IF(Transport!$H$4="Mixed-use Building",U1579,Data!S1576)))</f>
        <v>Richmond South (Tasman District)</v>
      </c>
      <c r="C1575" t="str">
        <f>IF(Transport!$H$4="Multi-unit Residential",Data!C1576,IF(Transport!$H$4="Education",Data!AK1576,IF(Transport!$H$4="Mixed-use Building",V1579,Data!T1576)))</f>
        <v>New Zealand</v>
      </c>
      <c r="D1575">
        <f>IF(Transport!$H$4="Multi-unit Residential",Data!D1576,IF(Transport!$H$4="Education",Data!AL1576,IF(Transport!$H$4="Mixed-use Building",W1579,Data!U1576)))</f>
        <v>0</v>
      </c>
      <c r="E1575">
        <f>IF(Transport!$H$4="Multi-unit Residential",Data!E1576,IF(Transport!$H$4="Education",Data!AM1576,IF(Transport!$H$4="Mixed-use Building",X1579,Data!V1576)))</f>
        <v>0</v>
      </c>
      <c r="F1575">
        <f>IF(Transport!$H$4="Multi-unit Residential",Data!F1576,IF(Transport!$H$4="Education",Data!AN1576,IF(Transport!$H$4="Mixed-use Building",Y1579,Data!W1576)))</f>
        <v>0</v>
      </c>
      <c r="G1575">
        <f>IF(Transport!$H$4="Multi-unit Residential",Data!G1576,IF(Transport!$H$4="Education",Data!AO1576,IF(Transport!$H$4="Mixed-use Building",Z1579,Data!X1576)))</f>
        <v>0</v>
      </c>
      <c r="H1575">
        <f>IF(Transport!$H$4="Multi-unit Residential",Data!H1576,IF(Transport!$H$4="Education",Data!AP1576,IF(Transport!$H$4="Mixed-use Building",AA1579,Data!Y1576)))</f>
        <v>1</v>
      </c>
      <c r="I1575">
        <f>IF(Transport!$H$4="Multi-unit Residential",Data!I1576,IF(Transport!$H$4="Education",Data!AQ1576,IF(Transport!$H$4="Mixed-use Building",AB1579,Data!Z1576)))</f>
        <v>0</v>
      </c>
      <c r="J1575">
        <f>IF(Transport!$H$4="Multi-unit Residential",Data!J1576,IF(Transport!$H$4="Education",Data!AR1576,IF(Transport!$H$4="Mixed-use Building",AC1579,Data!AA1576)))</f>
        <v>0</v>
      </c>
      <c r="K1575">
        <f>IF(Transport!$H$4="Multi-unit Residential",Data!K1576,IF(Transport!$H$4="Education",Data!AS1576,IF(Transport!$H$4="Mixed-use Building",AD1579,Data!AB1576)))</f>
        <v>0</v>
      </c>
      <c r="L1575">
        <f>IF(Transport!$H$4="Multi-unit Residential",Data!L1576,IF(Transport!$H$4="Education",Data!AT1576,IF(Transport!$H$4="Mixed-use Building",AE1579,Data!AC1576)))</f>
        <v>0</v>
      </c>
      <c r="M1575">
        <f>IF(Transport!$H$4="Multi-unit Residential",Data!M1576,IF(Transport!$H$4="Education",Data!AU1576,IF(Transport!$H$4="Mixed-use Building",AF1579,Data!AD1576)))</f>
        <v>0.02</v>
      </c>
      <c r="N1575">
        <f>IF(Transport!$H$4="Multi-unit Residential",Data!N1576,IF(Transport!$H$4="Education",Data!AV1576,IF(Transport!$H$4="Mixed-use Building",AG1579,Data!AE1576)))</f>
        <v>1.8683098524864801</v>
      </c>
      <c r="O1575">
        <f>IF(Transport!$H$4="Multi-unit Residential",Data!O1576,IF(Transport!$H$4="Education",Data!AW1576,IF(Transport!$H$4="Mixed-use Building",AH1579,Data!AF1576)))</f>
        <v>173.17156809999901</v>
      </c>
      <c r="P1575">
        <f>IF(Transport!$H$4="Multi-unit Residential",Data!P1576,IF(Transport!$H$4="Education",Data!AX1576,IF(Transport!$H$4="Mixed-use Building",AI1579,Data!AG1576)))</f>
        <v>-41.356921290000003</v>
      </c>
    </row>
    <row r="1576" spans="1:16" x14ac:dyDescent="0.55000000000000004">
      <c r="A1576">
        <f>IF(Transport!$H$4="Multi-unit Residential",Data!A1577,IF(Transport!$H$4="Education",Data!AI1577,IF(Transport!$H$4="Mixed-use Building",T1580,Data!R1577)))</f>
        <v>303100</v>
      </c>
      <c r="B1576" t="str">
        <f>IF(Transport!$H$4="Multi-unit Residential",Data!B1577,IF(Transport!$H$4="Education",Data!AJ1577,IF(Transport!$H$4="Mixed-use Building",U1580,Data!S1577)))</f>
        <v>Wilkes Park</v>
      </c>
      <c r="C1576" t="str">
        <f>IF(Transport!$H$4="Multi-unit Residential",Data!C1577,IF(Transport!$H$4="Education",Data!AK1577,IF(Transport!$H$4="Mixed-use Building",V1580,Data!T1577)))</f>
        <v>New Zealand</v>
      </c>
      <c r="D1576">
        <f>IF(Transport!$H$4="Multi-unit Residential",Data!D1577,IF(Transport!$H$4="Education",Data!AL1577,IF(Transport!$H$4="Mixed-use Building",W1580,Data!U1577)))</f>
        <v>0</v>
      </c>
      <c r="E1576">
        <f>IF(Transport!$H$4="Multi-unit Residential",Data!E1577,IF(Transport!$H$4="Education",Data!AM1577,IF(Transport!$H$4="Mixed-use Building",X1580,Data!V1577)))</f>
        <v>0</v>
      </c>
      <c r="F1576">
        <f>IF(Transport!$H$4="Multi-unit Residential",Data!F1577,IF(Transport!$H$4="Education",Data!AN1577,IF(Transport!$H$4="Mixed-use Building",Y1580,Data!W1577)))</f>
        <v>0</v>
      </c>
      <c r="G1576">
        <f>IF(Transport!$H$4="Multi-unit Residential",Data!G1577,IF(Transport!$H$4="Education",Data!AO1577,IF(Transport!$H$4="Mixed-use Building",Z1580,Data!X1577)))</f>
        <v>0</v>
      </c>
      <c r="H1576">
        <f>IF(Transport!$H$4="Multi-unit Residential",Data!H1577,IF(Transport!$H$4="Education",Data!AP1577,IF(Transport!$H$4="Mixed-use Building",AA1580,Data!Y1577)))</f>
        <v>1</v>
      </c>
      <c r="I1576">
        <f>IF(Transport!$H$4="Multi-unit Residential",Data!I1577,IF(Transport!$H$4="Education",Data!AQ1577,IF(Transport!$H$4="Mixed-use Building",AB1580,Data!Z1577)))</f>
        <v>0</v>
      </c>
      <c r="J1576">
        <f>IF(Transport!$H$4="Multi-unit Residential",Data!J1577,IF(Transport!$H$4="Education",Data!AR1577,IF(Transport!$H$4="Mixed-use Building",AC1580,Data!AA1577)))</f>
        <v>0</v>
      </c>
      <c r="K1576">
        <f>IF(Transport!$H$4="Multi-unit Residential",Data!K1577,IF(Transport!$H$4="Education",Data!AS1577,IF(Transport!$H$4="Mixed-use Building",AD1580,Data!AB1577)))</f>
        <v>0</v>
      </c>
      <c r="L1576">
        <f>IF(Transport!$H$4="Multi-unit Residential",Data!L1577,IF(Transport!$H$4="Education",Data!AT1577,IF(Transport!$H$4="Mixed-use Building",AE1580,Data!AC1577)))</f>
        <v>0</v>
      </c>
      <c r="M1576">
        <f>IF(Transport!$H$4="Multi-unit Residential",Data!M1577,IF(Transport!$H$4="Education",Data!AU1577,IF(Transport!$H$4="Mixed-use Building",AF1580,Data!AD1577)))</f>
        <v>0.02</v>
      </c>
      <c r="N1576" t="str">
        <f>IF(Transport!$H$4="Multi-unit Residential",Data!N1577,IF(Transport!$H$4="Education",Data!AV1577,IF(Transport!$H$4="Mixed-use Building",AG1580,Data!AE1577)))</f>
        <v>?</v>
      </c>
      <c r="O1576">
        <f>IF(Transport!$H$4="Multi-unit Residential",Data!O1577,IF(Transport!$H$4="Education",Data!AW1577,IF(Transport!$H$4="Mixed-use Building",AH1580,Data!AF1577)))</f>
        <v>173.1866824</v>
      </c>
      <c r="P1576">
        <f>IF(Transport!$H$4="Multi-unit Residential",Data!P1577,IF(Transport!$H$4="Education",Data!AX1577,IF(Transport!$H$4="Mixed-use Building",AI1580,Data!AG1577)))</f>
        <v>-41.347531859999997</v>
      </c>
    </row>
    <row r="1577" spans="1:16" x14ac:dyDescent="0.55000000000000004">
      <c r="A1577">
        <f>IF(Transport!$H$4="Multi-unit Residential",Data!A1578,IF(Transport!$H$4="Education",Data!AI1578,IF(Transport!$H$4="Mixed-use Building",T1581,Data!R1578)))</f>
        <v>303200</v>
      </c>
      <c r="B1577" t="str">
        <f>IF(Transport!$H$4="Multi-unit Residential",Data!B1578,IF(Transport!$H$4="Education",Data!AJ1578,IF(Transport!$H$4="Mixed-use Building",U1581,Data!S1578)))</f>
        <v>Templemore</v>
      </c>
      <c r="C1577" t="str">
        <f>IF(Transport!$H$4="Multi-unit Residential",Data!C1578,IF(Transport!$H$4="Education",Data!AK1578,IF(Transport!$H$4="Mixed-use Building",V1581,Data!T1578)))</f>
        <v>New Zealand</v>
      </c>
      <c r="D1577">
        <f>IF(Transport!$H$4="Multi-unit Residential",Data!D1578,IF(Transport!$H$4="Education",Data!AL1578,IF(Transport!$H$4="Mixed-use Building",W1581,Data!U1578)))</f>
        <v>0</v>
      </c>
      <c r="E1577">
        <f>IF(Transport!$H$4="Multi-unit Residential",Data!E1578,IF(Transport!$H$4="Education",Data!AM1578,IF(Transport!$H$4="Mixed-use Building",X1581,Data!V1578)))</f>
        <v>0</v>
      </c>
      <c r="F1577">
        <f>IF(Transport!$H$4="Multi-unit Residential",Data!F1578,IF(Transport!$H$4="Education",Data!AN1578,IF(Transport!$H$4="Mixed-use Building",Y1581,Data!W1578)))</f>
        <v>0</v>
      </c>
      <c r="G1577">
        <f>IF(Transport!$H$4="Multi-unit Residential",Data!G1578,IF(Transport!$H$4="Education",Data!AO1578,IF(Transport!$H$4="Mixed-use Building",Z1581,Data!X1578)))</f>
        <v>0</v>
      </c>
      <c r="H1577">
        <f>IF(Transport!$H$4="Multi-unit Residential",Data!H1578,IF(Transport!$H$4="Education",Data!AP1578,IF(Transport!$H$4="Mixed-use Building",AA1581,Data!Y1578)))</f>
        <v>0.91</v>
      </c>
      <c r="I1577">
        <f>IF(Transport!$H$4="Multi-unit Residential",Data!I1578,IF(Transport!$H$4="Education",Data!AQ1578,IF(Transport!$H$4="Mixed-use Building",AB1581,Data!Z1578)))</f>
        <v>0</v>
      </c>
      <c r="J1577">
        <f>IF(Transport!$H$4="Multi-unit Residential",Data!J1578,IF(Transport!$H$4="Education",Data!AR1578,IF(Transport!$H$4="Mixed-use Building",AC1581,Data!AA1578)))</f>
        <v>0</v>
      </c>
      <c r="K1577">
        <f>IF(Transport!$H$4="Multi-unit Residential",Data!K1578,IF(Transport!$H$4="Education",Data!AS1578,IF(Transport!$H$4="Mixed-use Building",AD1581,Data!AB1578)))</f>
        <v>0</v>
      </c>
      <c r="L1577">
        <f>IF(Transport!$H$4="Multi-unit Residential",Data!L1578,IF(Transport!$H$4="Education",Data!AT1578,IF(Transport!$H$4="Mixed-use Building",AE1581,Data!AC1578)))</f>
        <v>0.09</v>
      </c>
      <c r="M1577">
        <f>IF(Transport!$H$4="Multi-unit Residential",Data!M1578,IF(Transport!$H$4="Education",Data!AU1578,IF(Transport!$H$4="Mixed-use Building",AF1581,Data!AD1578)))</f>
        <v>0.02</v>
      </c>
      <c r="N1577">
        <f>IF(Transport!$H$4="Multi-unit Residential",Data!N1578,IF(Transport!$H$4="Education",Data!AV1578,IF(Transport!$H$4="Mixed-use Building",AG1581,Data!AE1578)))</f>
        <v>5.9302848591363597</v>
      </c>
      <c r="O1577">
        <f>IF(Transport!$H$4="Multi-unit Residential",Data!O1578,IF(Transport!$H$4="Education",Data!AW1578,IF(Transport!$H$4="Mixed-use Building",AH1581,Data!AF1578)))</f>
        <v>173.2041874</v>
      </c>
      <c r="P1577">
        <f>IF(Transport!$H$4="Multi-unit Residential",Data!P1578,IF(Transport!$H$4="Education",Data!AX1578,IF(Transport!$H$4="Mixed-use Building",AI1581,Data!AG1578)))</f>
        <v>-41.341522480000002</v>
      </c>
    </row>
    <row r="1578" spans="1:16" x14ac:dyDescent="0.55000000000000004">
      <c r="A1578">
        <f>IF(Transport!$H$4="Multi-unit Residential",Data!A1579,IF(Transport!$H$4="Education",Data!AI1579,IF(Transport!$H$4="Mixed-use Building",T1582,Data!R1579)))</f>
        <v>303300</v>
      </c>
      <c r="B1578" t="str">
        <f>IF(Transport!$H$4="Multi-unit Residential",Data!B1579,IF(Transport!$H$4="Education",Data!AJ1579,IF(Transport!$H$4="Mixed-use Building",U1582,Data!S1579)))</f>
        <v>Easby Park</v>
      </c>
      <c r="C1578" t="str">
        <f>IF(Transport!$H$4="Multi-unit Residential",Data!C1579,IF(Transport!$H$4="Education",Data!AK1579,IF(Transport!$H$4="Mixed-use Building",V1582,Data!T1579)))</f>
        <v>New Zealand</v>
      </c>
      <c r="D1578">
        <f>IF(Transport!$H$4="Multi-unit Residential",Data!D1579,IF(Transport!$H$4="Education",Data!AL1579,IF(Transport!$H$4="Mixed-use Building",W1582,Data!U1579)))</f>
        <v>0</v>
      </c>
      <c r="E1578">
        <f>IF(Transport!$H$4="Multi-unit Residential",Data!E1579,IF(Transport!$H$4="Education",Data!AM1579,IF(Transport!$H$4="Mixed-use Building",X1582,Data!V1579)))</f>
        <v>0</v>
      </c>
      <c r="F1578">
        <f>IF(Transport!$H$4="Multi-unit Residential",Data!F1579,IF(Transport!$H$4="Education",Data!AN1579,IF(Transport!$H$4="Mixed-use Building",Y1582,Data!W1579)))</f>
        <v>0</v>
      </c>
      <c r="G1578">
        <f>IF(Transport!$H$4="Multi-unit Residential",Data!G1579,IF(Transport!$H$4="Education",Data!AO1579,IF(Transport!$H$4="Mixed-use Building",Z1582,Data!X1579)))</f>
        <v>0</v>
      </c>
      <c r="H1578">
        <f>IF(Transport!$H$4="Multi-unit Residential",Data!H1579,IF(Transport!$H$4="Education",Data!AP1579,IF(Transport!$H$4="Mixed-use Building",AA1582,Data!Y1579)))</f>
        <v>1</v>
      </c>
      <c r="I1578">
        <f>IF(Transport!$H$4="Multi-unit Residential",Data!I1579,IF(Transport!$H$4="Education",Data!AQ1579,IF(Transport!$H$4="Mixed-use Building",AB1582,Data!Z1579)))</f>
        <v>0</v>
      </c>
      <c r="J1578">
        <f>IF(Transport!$H$4="Multi-unit Residential",Data!J1579,IF(Transport!$H$4="Education",Data!AR1579,IF(Transport!$H$4="Mixed-use Building",AC1582,Data!AA1579)))</f>
        <v>0</v>
      </c>
      <c r="K1578">
        <f>IF(Transport!$H$4="Multi-unit Residential",Data!K1579,IF(Transport!$H$4="Education",Data!AS1579,IF(Transport!$H$4="Mixed-use Building",AD1582,Data!AB1579)))</f>
        <v>0</v>
      </c>
      <c r="L1578">
        <f>IF(Transport!$H$4="Multi-unit Residential",Data!L1579,IF(Transport!$H$4="Education",Data!AT1579,IF(Transport!$H$4="Mixed-use Building",AE1582,Data!AC1579)))</f>
        <v>0</v>
      </c>
      <c r="M1578">
        <f>IF(Transport!$H$4="Multi-unit Residential",Data!M1579,IF(Transport!$H$4="Education",Data!AU1579,IF(Transport!$H$4="Mixed-use Building",AF1582,Data!AD1579)))</f>
        <v>0.02</v>
      </c>
      <c r="N1578">
        <f>IF(Transport!$H$4="Multi-unit Residential",Data!N1579,IF(Transport!$H$4="Education",Data!AV1579,IF(Transport!$H$4="Mixed-use Building",AG1582,Data!AE1579)))</f>
        <v>12.142001361384599</v>
      </c>
      <c r="O1578">
        <f>IF(Transport!$H$4="Multi-unit Residential",Data!O1579,IF(Transport!$H$4="Education",Data!AW1579,IF(Transport!$H$4="Mixed-use Building",AH1582,Data!AF1579)))</f>
        <v>173.1983645</v>
      </c>
      <c r="P1578">
        <f>IF(Transport!$H$4="Multi-unit Residential",Data!P1579,IF(Transport!$H$4="Education",Data!AX1579,IF(Transport!$H$4="Mixed-use Building",AI1582,Data!AG1579)))</f>
        <v>-41.346732709999998</v>
      </c>
    </row>
    <row r="1579" spans="1:16" x14ac:dyDescent="0.55000000000000004">
      <c r="A1579">
        <f>IF(Transport!$H$4="Multi-unit Residential",Data!A1580,IF(Transport!$H$4="Education",Data!AI1580,IF(Transport!$H$4="Mixed-use Building",T1583,Data!R1580)))</f>
        <v>303400</v>
      </c>
      <c r="B1579" t="str">
        <f>IF(Transport!$H$4="Multi-unit Residential",Data!B1580,IF(Transport!$H$4="Education",Data!AJ1580,IF(Transport!$H$4="Mixed-use Building",U1583,Data!S1580)))</f>
        <v>Fairose</v>
      </c>
      <c r="C1579" t="str">
        <f>IF(Transport!$H$4="Multi-unit Residential",Data!C1580,IF(Transport!$H$4="Education",Data!AK1580,IF(Transport!$H$4="Mixed-use Building",V1583,Data!T1580)))</f>
        <v>New Zealand</v>
      </c>
      <c r="D1579">
        <f>IF(Transport!$H$4="Multi-unit Residential",Data!D1580,IF(Transport!$H$4="Education",Data!AL1580,IF(Transport!$H$4="Mixed-use Building",W1583,Data!U1580)))</f>
        <v>0</v>
      </c>
      <c r="E1579">
        <f>IF(Transport!$H$4="Multi-unit Residential",Data!E1580,IF(Transport!$H$4="Education",Data!AM1580,IF(Transport!$H$4="Mixed-use Building",X1583,Data!V1580)))</f>
        <v>0</v>
      </c>
      <c r="F1579">
        <f>IF(Transport!$H$4="Multi-unit Residential",Data!F1580,IF(Transport!$H$4="Education",Data!AN1580,IF(Transport!$H$4="Mixed-use Building",Y1583,Data!W1580)))</f>
        <v>0</v>
      </c>
      <c r="G1579">
        <f>IF(Transport!$H$4="Multi-unit Residential",Data!G1580,IF(Transport!$H$4="Education",Data!AO1580,IF(Transport!$H$4="Mixed-use Building",Z1583,Data!X1580)))</f>
        <v>0</v>
      </c>
      <c r="H1579">
        <f>IF(Transport!$H$4="Multi-unit Residential",Data!H1580,IF(Transport!$H$4="Education",Data!AP1580,IF(Transport!$H$4="Mixed-use Building",AA1583,Data!Y1580)))</f>
        <v>1</v>
      </c>
      <c r="I1579">
        <f>IF(Transport!$H$4="Multi-unit Residential",Data!I1580,IF(Transport!$H$4="Education",Data!AQ1580,IF(Transport!$H$4="Mixed-use Building",AB1583,Data!Z1580)))</f>
        <v>0</v>
      </c>
      <c r="J1579">
        <f>IF(Transport!$H$4="Multi-unit Residential",Data!J1580,IF(Transport!$H$4="Education",Data!AR1580,IF(Transport!$H$4="Mixed-use Building",AC1583,Data!AA1580)))</f>
        <v>0</v>
      </c>
      <c r="K1579">
        <f>IF(Transport!$H$4="Multi-unit Residential",Data!K1580,IF(Transport!$H$4="Education",Data!AS1580,IF(Transport!$H$4="Mixed-use Building",AD1583,Data!AB1580)))</f>
        <v>0</v>
      </c>
      <c r="L1579">
        <f>IF(Transport!$H$4="Multi-unit Residential",Data!L1580,IF(Transport!$H$4="Education",Data!AT1580,IF(Transport!$H$4="Mixed-use Building",AE1583,Data!AC1580)))</f>
        <v>0</v>
      </c>
      <c r="M1579">
        <f>IF(Transport!$H$4="Multi-unit Residential",Data!M1580,IF(Transport!$H$4="Education",Data!AU1580,IF(Transport!$H$4="Mixed-use Building",AF1583,Data!AD1580)))</f>
        <v>0.02</v>
      </c>
      <c r="N1579" t="str">
        <f>IF(Transport!$H$4="Multi-unit Residential",Data!N1580,IF(Transport!$H$4="Education",Data!AV1580,IF(Transport!$H$4="Mixed-use Building",AG1583,Data!AE1580)))</f>
        <v>?</v>
      </c>
      <c r="O1579">
        <f>IF(Transport!$H$4="Multi-unit Residential",Data!O1580,IF(Transport!$H$4="Education",Data!AW1580,IF(Transport!$H$4="Mixed-use Building",AH1583,Data!AF1580)))</f>
        <v>173.18736419999999</v>
      </c>
      <c r="P1579">
        <f>IF(Transport!$H$4="Multi-unit Residential",Data!P1580,IF(Transport!$H$4="Education",Data!AX1580,IF(Transport!$H$4="Mixed-use Building",AI1583,Data!AG1580)))</f>
        <v>-41.353700459999999</v>
      </c>
    </row>
    <row r="1580" spans="1:16" x14ac:dyDescent="0.55000000000000004">
      <c r="A1580">
        <f>IF(Transport!$H$4="Multi-unit Residential",Data!A1581,IF(Transport!$H$4="Education",Data!AI1581,IF(Transport!$H$4="Mixed-use Building",T1584,Data!R1581)))</f>
        <v>303500</v>
      </c>
      <c r="B1580" t="str">
        <f>IF(Transport!$H$4="Multi-unit Residential",Data!B1581,IF(Transport!$H$4="Education",Data!AJ1581,IF(Transport!$H$4="Mixed-use Building",U1584,Data!S1581)))</f>
        <v>Aniseed Valley</v>
      </c>
      <c r="C1580" t="str">
        <f>IF(Transport!$H$4="Multi-unit Residential",Data!C1581,IF(Transport!$H$4="Education",Data!AK1581,IF(Transport!$H$4="Mixed-use Building",V1584,Data!T1581)))</f>
        <v>New Zealand</v>
      </c>
      <c r="D1580" t="str">
        <f>IF(Transport!$H$4="Multi-unit Residential",Data!D1581,IF(Transport!$H$4="Education",Data!AL1581,IF(Transport!$H$4="Mixed-use Building",W1584,Data!U1581)))</f>
        <v>?</v>
      </c>
      <c r="E1580" t="str">
        <f>IF(Transport!$H$4="Multi-unit Residential",Data!E1581,IF(Transport!$H$4="Education",Data!AM1581,IF(Transport!$H$4="Mixed-use Building",X1584,Data!V1581)))</f>
        <v>?</v>
      </c>
      <c r="F1580" t="str">
        <f>IF(Transport!$H$4="Multi-unit Residential",Data!F1581,IF(Transport!$H$4="Education",Data!AN1581,IF(Transport!$H$4="Mixed-use Building",Y1584,Data!W1581)))</f>
        <v>?</v>
      </c>
      <c r="G1580">
        <f>IF(Transport!$H$4="Multi-unit Residential",Data!G1581,IF(Transport!$H$4="Education",Data!AO1581,IF(Transport!$H$4="Mixed-use Building",Z1584,Data!X1581)))</f>
        <v>0</v>
      </c>
      <c r="H1580" t="str">
        <f>IF(Transport!$H$4="Multi-unit Residential",Data!H1581,IF(Transport!$H$4="Education",Data!AP1581,IF(Transport!$H$4="Mixed-use Building",AA1584,Data!Y1581)))</f>
        <v>?</v>
      </c>
      <c r="I1580" t="str">
        <f>IF(Transport!$H$4="Multi-unit Residential",Data!I1581,IF(Transport!$H$4="Education",Data!AQ1581,IF(Transport!$H$4="Mixed-use Building",AB1584,Data!Z1581)))</f>
        <v>?</v>
      </c>
      <c r="J1580">
        <f>IF(Transport!$H$4="Multi-unit Residential",Data!J1581,IF(Transport!$H$4="Education",Data!AR1581,IF(Transport!$H$4="Mixed-use Building",AC1584,Data!AA1581)))</f>
        <v>0</v>
      </c>
      <c r="K1580" t="str">
        <f>IF(Transport!$H$4="Multi-unit Residential",Data!K1581,IF(Transport!$H$4="Education",Data!AS1581,IF(Transport!$H$4="Mixed-use Building",AD1584,Data!AB1581)))</f>
        <v>?</v>
      </c>
      <c r="L1580" t="str">
        <f>IF(Transport!$H$4="Multi-unit Residential",Data!L1581,IF(Transport!$H$4="Education",Data!AT1581,IF(Transport!$H$4="Mixed-use Building",AE1584,Data!AC1581)))</f>
        <v>?</v>
      </c>
      <c r="M1580">
        <f>IF(Transport!$H$4="Multi-unit Residential",Data!M1581,IF(Transport!$H$4="Education",Data!AU1581,IF(Transport!$H$4="Mixed-use Building",AF1584,Data!AD1581)))</f>
        <v>0.02</v>
      </c>
      <c r="N1580" t="str">
        <f>IF(Transport!$H$4="Multi-unit Residential",Data!N1581,IF(Transport!$H$4="Education",Data!AV1581,IF(Transport!$H$4="Mixed-use Building",AG1584,Data!AE1581)))</f>
        <v>?</v>
      </c>
      <c r="O1580">
        <f>IF(Transport!$H$4="Multi-unit Residential",Data!O1581,IF(Transport!$H$4="Education",Data!AW1581,IF(Transport!$H$4="Mixed-use Building",AH1584,Data!AF1581)))</f>
        <v>173.2089168</v>
      </c>
      <c r="P1580">
        <f>IF(Transport!$H$4="Multi-unit Residential",Data!P1581,IF(Transport!$H$4="Education",Data!AX1581,IF(Transport!$H$4="Mixed-use Building",AI1584,Data!AG1581)))</f>
        <v>-41.386390390000003</v>
      </c>
    </row>
    <row r="1581" spans="1:16" x14ac:dyDescent="0.55000000000000004">
      <c r="A1581">
        <f>IF(Transport!$H$4="Multi-unit Residential",Data!A1582,IF(Transport!$H$4="Education",Data!AI1582,IF(Transport!$H$4="Mixed-use Building",T1585,Data!R1582)))</f>
        <v>303600</v>
      </c>
      <c r="B1581" t="str">
        <f>IF(Transport!$H$4="Multi-unit Residential",Data!B1582,IF(Transport!$H$4="Education",Data!AJ1582,IF(Transport!$H$4="Mixed-use Building",U1585,Data!S1582)))</f>
        <v>Nelson Rural</v>
      </c>
      <c r="C1581" t="str">
        <f>IF(Transport!$H$4="Multi-unit Residential",Data!C1582,IF(Transport!$H$4="Education",Data!AK1582,IF(Transport!$H$4="Mixed-use Building",V1585,Data!T1582)))</f>
        <v>New Zealand</v>
      </c>
      <c r="D1581">
        <f>IF(Transport!$H$4="Multi-unit Residential",Data!D1582,IF(Transport!$H$4="Education",Data!AL1582,IF(Transport!$H$4="Mixed-use Building",W1585,Data!U1582)))</f>
        <v>0</v>
      </c>
      <c r="E1581">
        <f>IF(Transport!$H$4="Multi-unit Residential",Data!E1582,IF(Transport!$H$4="Education",Data!AM1582,IF(Transport!$H$4="Mixed-use Building",X1585,Data!V1582)))</f>
        <v>0</v>
      </c>
      <c r="F1581">
        <f>IF(Transport!$H$4="Multi-unit Residential",Data!F1582,IF(Transport!$H$4="Education",Data!AN1582,IF(Transport!$H$4="Mixed-use Building",Y1585,Data!W1582)))</f>
        <v>0</v>
      </c>
      <c r="G1581">
        <f>IF(Transport!$H$4="Multi-unit Residential",Data!G1582,IF(Transport!$H$4="Education",Data!AO1582,IF(Transport!$H$4="Mixed-use Building",Z1585,Data!X1582)))</f>
        <v>0</v>
      </c>
      <c r="H1581">
        <f>IF(Transport!$H$4="Multi-unit Residential",Data!H1582,IF(Transport!$H$4="Education",Data!AP1582,IF(Transport!$H$4="Mixed-use Building",AA1585,Data!Y1582)))</f>
        <v>0.72</v>
      </c>
      <c r="I1581">
        <f>IF(Transport!$H$4="Multi-unit Residential",Data!I1582,IF(Transport!$H$4="Education",Data!AQ1582,IF(Transport!$H$4="Mixed-use Building",AB1585,Data!Z1582)))</f>
        <v>0</v>
      </c>
      <c r="J1581">
        <f>IF(Transport!$H$4="Multi-unit Residential",Data!J1582,IF(Transport!$H$4="Education",Data!AR1582,IF(Transport!$H$4="Mixed-use Building",AC1585,Data!AA1582)))</f>
        <v>0</v>
      </c>
      <c r="K1581">
        <f>IF(Transport!$H$4="Multi-unit Residential",Data!K1582,IF(Transport!$H$4="Education",Data!AS1582,IF(Transport!$H$4="Mixed-use Building",AD1585,Data!AB1582)))</f>
        <v>0.14000000000000001</v>
      </c>
      <c r="L1581">
        <f>IF(Transport!$H$4="Multi-unit Residential",Data!L1582,IF(Transport!$H$4="Education",Data!AT1582,IF(Transport!$H$4="Mixed-use Building",AE1585,Data!AC1582)))</f>
        <v>0.14000000000000001</v>
      </c>
      <c r="M1581">
        <f>IF(Transport!$H$4="Multi-unit Residential",Data!M1582,IF(Transport!$H$4="Education",Data!AU1582,IF(Transport!$H$4="Mixed-use Building",AF1585,Data!AD1582)))</f>
        <v>0.02</v>
      </c>
      <c r="N1581">
        <f>IF(Transport!$H$4="Multi-unit Residential",Data!N1582,IF(Transport!$H$4="Education",Data!AV1582,IF(Transport!$H$4="Mixed-use Building",AG1585,Data!AE1582)))</f>
        <v>2.0798434853206902</v>
      </c>
      <c r="O1581">
        <f>IF(Transport!$H$4="Multi-unit Residential",Data!O1582,IF(Transport!$H$4="Education",Data!AW1582,IF(Transport!$H$4="Mixed-use Building",AH1585,Data!AF1582)))</f>
        <v>173.4127283</v>
      </c>
      <c r="P1581">
        <f>IF(Transport!$H$4="Multi-unit Residential",Data!P1582,IF(Transport!$H$4="Education",Data!AX1582,IF(Transport!$H$4="Mixed-use Building",AI1585,Data!AG1582)))</f>
        <v>-41.238379709999997</v>
      </c>
    </row>
    <row r="1582" spans="1:16" x14ac:dyDescent="0.55000000000000004">
      <c r="A1582">
        <f>IF(Transport!$H$4="Multi-unit Residential",Data!A1583,IF(Transport!$H$4="Education",Data!AI1583,IF(Transport!$H$4="Mixed-use Building",T1586,Data!R1583)))</f>
        <v>303800</v>
      </c>
      <c r="B1582" t="str">
        <f>IF(Transport!$H$4="Multi-unit Residential",Data!B1583,IF(Transport!$H$4="Education",Data!AJ1583,IF(Transport!$H$4="Mixed-use Building",U1586,Data!S1583)))</f>
        <v>Marybank</v>
      </c>
      <c r="C1582" t="str">
        <f>IF(Transport!$H$4="Multi-unit Residential",Data!C1583,IF(Transport!$H$4="Education",Data!AK1583,IF(Transport!$H$4="Mixed-use Building",V1586,Data!T1583)))</f>
        <v>New Zealand</v>
      </c>
      <c r="D1582">
        <f>IF(Transport!$H$4="Multi-unit Residential",Data!D1583,IF(Transport!$H$4="Education",Data!AL1583,IF(Transport!$H$4="Mixed-use Building",W1586,Data!U1583)))</f>
        <v>0</v>
      </c>
      <c r="E1582">
        <f>IF(Transport!$H$4="Multi-unit Residential",Data!E1583,IF(Transport!$H$4="Education",Data!AM1583,IF(Transport!$H$4="Mixed-use Building",X1586,Data!V1583)))</f>
        <v>0</v>
      </c>
      <c r="F1582">
        <f>IF(Transport!$H$4="Multi-unit Residential",Data!F1583,IF(Transport!$H$4="Education",Data!AN1583,IF(Transport!$H$4="Mixed-use Building",Y1586,Data!W1583)))</f>
        <v>0</v>
      </c>
      <c r="G1582">
        <f>IF(Transport!$H$4="Multi-unit Residential",Data!G1583,IF(Transport!$H$4="Education",Data!AO1583,IF(Transport!$H$4="Mixed-use Building",Z1586,Data!X1583)))</f>
        <v>0</v>
      </c>
      <c r="H1582">
        <f>IF(Transport!$H$4="Multi-unit Residential",Data!H1583,IF(Transport!$H$4="Education",Data!AP1583,IF(Transport!$H$4="Mixed-use Building",AA1586,Data!Y1583)))</f>
        <v>1</v>
      </c>
      <c r="I1582">
        <f>IF(Transport!$H$4="Multi-unit Residential",Data!I1583,IF(Transport!$H$4="Education",Data!AQ1583,IF(Transport!$H$4="Mixed-use Building",AB1586,Data!Z1583)))</f>
        <v>0</v>
      </c>
      <c r="J1582">
        <f>IF(Transport!$H$4="Multi-unit Residential",Data!J1583,IF(Transport!$H$4="Education",Data!AR1583,IF(Transport!$H$4="Mixed-use Building",AC1586,Data!AA1583)))</f>
        <v>0</v>
      </c>
      <c r="K1582">
        <f>IF(Transport!$H$4="Multi-unit Residential",Data!K1583,IF(Transport!$H$4="Education",Data!AS1583,IF(Transport!$H$4="Mixed-use Building",AD1586,Data!AB1583)))</f>
        <v>0</v>
      </c>
      <c r="L1582">
        <f>IF(Transport!$H$4="Multi-unit Residential",Data!L1583,IF(Transport!$H$4="Education",Data!AT1583,IF(Transport!$H$4="Mixed-use Building",AE1586,Data!AC1583)))</f>
        <v>0</v>
      </c>
      <c r="M1582">
        <f>IF(Transport!$H$4="Multi-unit Residential",Data!M1583,IF(Transport!$H$4="Education",Data!AU1583,IF(Transport!$H$4="Mixed-use Building",AF1586,Data!AD1583)))</f>
        <v>0.02</v>
      </c>
      <c r="N1582">
        <f>IF(Transport!$H$4="Multi-unit Residential",Data!N1583,IF(Transport!$H$4="Education",Data!AV1583,IF(Transport!$H$4="Mixed-use Building",AG1586,Data!AE1583)))</f>
        <v>1.0122557541503601</v>
      </c>
      <c r="O1582">
        <f>IF(Transport!$H$4="Multi-unit Residential",Data!O1583,IF(Transport!$H$4="Education",Data!AW1583,IF(Transport!$H$4="Mixed-use Building",AH1586,Data!AF1583)))</f>
        <v>173.32487029999999</v>
      </c>
      <c r="P1582">
        <f>IF(Transport!$H$4="Multi-unit Residential",Data!P1583,IF(Transport!$H$4="Education",Data!AX1583,IF(Transport!$H$4="Mixed-use Building",AI1586,Data!AG1583)))</f>
        <v>-41.230076560000001</v>
      </c>
    </row>
    <row r="1583" spans="1:16" x14ac:dyDescent="0.55000000000000004">
      <c r="A1583">
        <f>IF(Transport!$H$4="Multi-unit Residential",Data!A1584,IF(Transport!$H$4="Education",Data!AI1584,IF(Transport!$H$4="Mixed-use Building",T1587,Data!R1584)))</f>
        <v>303900</v>
      </c>
      <c r="B1583" t="str">
        <f>IF(Transport!$H$4="Multi-unit Residential",Data!B1584,IF(Transport!$H$4="Education",Data!AJ1584,IF(Transport!$H$4="Mixed-use Building",U1587,Data!S1584)))</f>
        <v>Port Nelson</v>
      </c>
      <c r="C1583" t="str">
        <f>IF(Transport!$H$4="Multi-unit Residential",Data!C1584,IF(Transport!$H$4="Education",Data!AK1584,IF(Transport!$H$4="Mixed-use Building",V1587,Data!T1584)))</f>
        <v>New Zealand</v>
      </c>
      <c r="D1583">
        <f>IF(Transport!$H$4="Multi-unit Residential",Data!D1584,IF(Transport!$H$4="Education",Data!AL1584,IF(Transport!$H$4="Mixed-use Building",W1587,Data!U1584)))</f>
        <v>0</v>
      </c>
      <c r="E1583">
        <f>IF(Transport!$H$4="Multi-unit Residential",Data!E1584,IF(Transport!$H$4="Education",Data!AM1584,IF(Transport!$H$4="Mixed-use Building",X1587,Data!V1584)))</f>
        <v>0</v>
      </c>
      <c r="F1583">
        <f>IF(Transport!$H$4="Multi-unit Residential",Data!F1584,IF(Transport!$H$4="Education",Data!AN1584,IF(Transport!$H$4="Mixed-use Building",Y1587,Data!W1584)))</f>
        <v>0</v>
      </c>
      <c r="G1583">
        <f>IF(Transport!$H$4="Multi-unit Residential",Data!G1584,IF(Transport!$H$4="Education",Data!AO1584,IF(Transport!$H$4="Mixed-use Building",Z1587,Data!X1584)))</f>
        <v>0</v>
      </c>
      <c r="H1583">
        <f>IF(Transport!$H$4="Multi-unit Residential",Data!H1584,IF(Transport!$H$4="Education",Data!AP1584,IF(Transport!$H$4="Mixed-use Building",AA1587,Data!Y1584)))</f>
        <v>0.94</v>
      </c>
      <c r="I1583">
        <f>IF(Transport!$H$4="Multi-unit Residential",Data!I1584,IF(Transport!$H$4="Education",Data!AQ1584,IF(Transport!$H$4="Mixed-use Building",AB1587,Data!Z1584)))</f>
        <v>0</v>
      </c>
      <c r="J1583">
        <f>IF(Transport!$H$4="Multi-unit Residential",Data!J1584,IF(Transport!$H$4="Education",Data!AR1584,IF(Transport!$H$4="Mixed-use Building",AC1587,Data!AA1584)))</f>
        <v>0</v>
      </c>
      <c r="K1583">
        <f>IF(Transport!$H$4="Multi-unit Residential",Data!K1584,IF(Transport!$H$4="Education",Data!AS1584,IF(Transport!$H$4="Mixed-use Building",AD1587,Data!AB1584)))</f>
        <v>0.04</v>
      </c>
      <c r="L1583">
        <f>IF(Transport!$H$4="Multi-unit Residential",Data!L1584,IF(Transport!$H$4="Education",Data!AT1584,IF(Transport!$H$4="Mixed-use Building",AE1587,Data!AC1584)))</f>
        <v>0.02</v>
      </c>
      <c r="M1583">
        <f>IF(Transport!$H$4="Multi-unit Residential",Data!M1584,IF(Transport!$H$4="Education",Data!AU1584,IF(Transport!$H$4="Mixed-use Building",AF1587,Data!AD1584)))</f>
        <v>0.02</v>
      </c>
      <c r="N1583">
        <f>IF(Transport!$H$4="Multi-unit Residential",Data!N1584,IF(Transport!$H$4="Education",Data!AV1584,IF(Transport!$H$4="Mixed-use Building",AG1587,Data!AE1584)))</f>
        <v>6.9239285558808001</v>
      </c>
      <c r="O1583">
        <f>IF(Transport!$H$4="Multi-unit Residential",Data!O1584,IF(Transport!$H$4="Education",Data!AW1584,IF(Transport!$H$4="Mixed-use Building",AH1587,Data!AF1584)))</f>
        <v>173.2779615</v>
      </c>
      <c r="P1583">
        <f>IF(Transport!$H$4="Multi-unit Residential",Data!P1584,IF(Transport!$H$4="Education",Data!AX1584,IF(Transport!$H$4="Mixed-use Building",AI1587,Data!AG1584)))</f>
        <v>-41.261522110000001</v>
      </c>
    </row>
    <row r="1584" spans="1:16" x14ac:dyDescent="0.55000000000000004">
      <c r="A1584">
        <f>IF(Transport!$H$4="Multi-unit Residential",Data!A1585,IF(Transport!$H$4="Education",Data!AI1585,IF(Transport!$H$4="Mixed-use Building",T1588,Data!R1585)))</f>
        <v>304000</v>
      </c>
      <c r="B1584" t="str">
        <f>IF(Transport!$H$4="Multi-unit Residential",Data!B1585,IF(Transport!$H$4="Education",Data!AJ1585,IF(Transport!$H$4="Mixed-use Building",U1588,Data!S1585)))</f>
        <v>Nelson Airport</v>
      </c>
      <c r="C1584" t="str">
        <f>IF(Transport!$H$4="Multi-unit Residential",Data!C1585,IF(Transport!$H$4="Education",Data!AK1585,IF(Transport!$H$4="Mixed-use Building",V1588,Data!T1585)))</f>
        <v>New Zealand</v>
      </c>
      <c r="D1584">
        <f>IF(Transport!$H$4="Multi-unit Residential",Data!D1585,IF(Transport!$H$4="Education",Data!AL1585,IF(Transport!$H$4="Mixed-use Building",W1588,Data!U1585)))</f>
        <v>0</v>
      </c>
      <c r="E1584">
        <f>IF(Transport!$H$4="Multi-unit Residential",Data!E1585,IF(Transport!$H$4="Education",Data!AM1585,IF(Transport!$H$4="Mixed-use Building",X1588,Data!V1585)))</f>
        <v>0</v>
      </c>
      <c r="F1584">
        <f>IF(Transport!$H$4="Multi-unit Residential",Data!F1585,IF(Transport!$H$4="Education",Data!AN1585,IF(Transport!$H$4="Mixed-use Building",Y1588,Data!W1585)))</f>
        <v>0</v>
      </c>
      <c r="G1584">
        <f>IF(Transport!$H$4="Multi-unit Residential",Data!G1585,IF(Transport!$H$4="Education",Data!AO1585,IF(Transport!$H$4="Mixed-use Building",Z1588,Data!X1585)))</f>
        <v>0</v>
      </c>
      <c r="H1584">
        <f>IF(Transport!$H$4="Multi-unit Residential",Data!H1585,IF(Transport!$H$4="Education",Data!AP1585,IF(Transport!$H$4="Mixed-use Building",AA1588,Data!Y1585)))</f>
        <v>0.94</v>
      </c>
      <c r="I1584">
        <f>IF(Transport!$H$4="Multi-unit Residential",Data!I1585,IF(Transport!$H$4="Education",Data!AQ1585,IF(Transport!$H$4="Mixed-use Building",AB1588,Data!Z1585)))</f>
        <v>0</v>
      </c>
      <c r="J1584">
        <f>IF(Transport!$H$4="Multi-unit Residential",Data!J1585,IF(Transport!$H$4="Education",Data!AR1585,IF(Transport!$H$4="Mixed-use Building",AC1588,Data!AA1585)))</f>
        <v>0</v>
      </c>
      <c r="K1584">
        <f>IF(Transport!$H$4="Multi-unit Residential",Data!K1585,IF(Transport!$H$4="Education",Data!AS1585,IF(Transport!$H$4="Mixed-use Building",AD1588,Data!AB1585)))</f>
        <v>0.04</v>
      </c>
      <c r="L1584">
        <f>IF(Transport!$H$4="Multi-unit Residential",Data!L1585,IF(Transport!$H$4="Education",Data!AT1585,IF(Transport!$H$4="Mixed-use Building",AE1588,Data!AC1585)))</f>
        <v>0.02</v>
      </c>
      <c r="M1584">
        <f>IF(Transport!$H$4="Multi-unit Residential",Data!M1585,IF(Transport!$H$4="Education",Data!AU1585,IF(Transport!$H$4="Mixed-use Building",AF1588,Data!AD1585)))</f>
        <v>0.02</v>
      </c>
      <c r="N1584">
        <f>IF(Transport!$H$4="Multi-unit Residential",Data!N1585,IF(Transport!$H$4="Education",Data!AV1585,IF(Transport!$H$4="Mixed-use Building",AG1588,Data!AE1585)))</f>
        <v>5.7378330443212597</v>
      </c>
      <c r="O1584">
        <f>IF(Transport!$H$4="Multi-unit Residential",Data!O1585,IF(Transport!$H$4="Education",Data!AW1585,IF(Transport!$H$4="Mixed-use Building",AH1588,Data!AF1585)))</f>
        <v>173.2297509</v>
      </c>
      <c r="P1584">
        <f>IF(Transport!$H$4="Multi-unit Residential",Data!P1585,IF(Transport!$H$4="Education",Data!AX1585,IF(Transport!$H$4="Mixed-use Building",AI1588,Data!AG1585)))</f>
        <v>-41.2956675</v>
      </c>
    </row>
    <row r="1585" spans="1:16" x14ac:dyDescent="0.55000000000000004">
      <c r="A1585">
        <f>IF(Transport!$H$4="Multi-unit Residential",Data!A1586,IF(Transport!$H$4="Education",Data!AI1586,IF(Transport!$H$4="Mixed-use Building",T1589,Data!R1586)))</f>
        <v>304100</v>
      </c>
      <c r="B1585" t="str">
        <f>IF(Transport!$H$4="Multi-unit Residential",Data!B1586,IF(Transport!$H$4="Education",Data!AJ1586,IF(Transport!$H$4="Mixed-use Building",U1589,Data!S1586)))</f>
        <v>Tahunanui</v>
      </c>
      <c r="C1585" t="str">
        <f>IF(Transport!$H$4="Multi-unit Residential",Data!C1586,IF(Transport!$H$4="Education",Data!AK1586,IF(Transport!$H$4="Mixed-use Building",V1589,Data!T1586)))</f>
        <v>New Zealand</v>
      </c>
      <c r="D1585">
        <f>IF(Transport!$H$4="Multi-unit Residential",Data!D1586,IF(Transport!$H$4="Education",Data!AL1586,IF(Transport!$H$4="Mixed-use Building",W1589,Data!U1586)))</f>
        <v>0</v>
      </c>
      <c r="E1585">
        <f>IF(Transport!$H$4="Multi-unit Residential",Data!E1586,IF(Transport!$H$4="Education",Data!AM1586,IF(Transport!$H$4="Mixed-use Building",X1589,Data!V1586)))</f>
        <v>0</v>
      </c>
      <c r="F1585">
        <f>IF(Transport!$H$4="Multi-unit Residential",Data!F1586,IF(Transport!$H$4="Education",Data!AN1586,IF(Transport!$H$4="Mixed-use Building",Y1589,Data!W1586)))</f>
        <v>0</v>
      </c>
      <c r="G1585">
        <f>IF(Transport!$H$4="Multi-unit Residential",Data!G1586,IF(Transport!$H$4="Education",Data!AO1586,IF(Transport!$H$4="Mixed-use Building",Z1589,Data!X1586)))</f>
        <v>0</v>
      </c>
      <c r="H1585">
        <f>IF(Transport!$H$4="Multi-unit Residential",Data!H1586,IF(Transport!$H$4="Education",Data!AP1586,IF(Transport!$H$4="Mixed-use Building",AA1589,Data!Y1586)))</f>
        <v>0.87</v>
      </c>
      <c r="I1585">
        <f>IF(Transport!$H$4="Multi-unit Residential",Data!I1586,IF(Transport!$H$4="Education",Data!AQ1586,IF(Transport!$H$4="Mixed-use Building",AB1589,Data!Z1586)))</f>
        <v>0</v>
      </c>
      <c r="J1585">
        <f>IF(Transport!$H$4="Multi-unit Residential",Data!J1586,IF(Transport!$H$4="Education",Data!AR1586,IF(Transport!$H$4="Mixed-use Building",AC1589,Data!AA1586)))</f>
        <v>0</v>
      </c>
      <c r="K1585">
        <f>IF(Transport!$H$4="Multi-unit Residential",Data!K1586,IF(Transport!$H$4="Education",Data!AS1586,IF(Transport!$H$4="Mixed-use Building",AD1589,Data!AB1586)))</f>
        <v>0</v>
      </c>
      <c r="L1585">
        <f>IF(Transport!$H$4="Multi-unit Residential",Data!L1586,IF(Transport!$H$4="Education",Data!AT1586,IF(Transport!$H$4="Mixed-use Building",AE1589,Data!AC1586)))</f>
        <v>0.13</v>
      </c>
      <c r="M1585">
        <f>IF(Transport!$H$4="Multi-unit Residential",Data!M1586,IF(Transport!$H$4="Education",Data!AU1586,IF(Transport!$H$4="Mixed-use Building",AF1589,Data!AD1586)))</f>
        <v>0.02</v>
      </c>
      <c r="N1585">
        <f>IF(Transport!$H$4="Multi-unit Residential",Data!N1586,IF(Transport!$H$4="Education",Data!AV1586,IF(Transport!$H$4="Mixed-use Building",AG1589,Data!AE1586)))</f>
        <v>3.3326783035851002</v>
      </c>
      <c r="O1585">
        <f>IF(Transport!$H$4="Multi-unit Residential",Data!O1586,IF(Transport!$H$4="Education",Data!AW1586,IF(Transport!$H$4="Mixed-use Building",AH1589,Data!AF1586)))</f>
        <v>173.24112109999999</v>
      </c>
      <c r="P1585">
        <f>IF(Transport!$H$4="Multi-unit Residential",Data!P1586,IF(Transport!$H$4="Education",Data!AX1586,IF(Transport!$H$4="Mixed-use Building",AI1589,Data!AG1586)))</f>
        <v>-41.284488899999999</v>
      </c>
    </row>
    <row r="1586" spans="1:16" x14ac:dyDescent="0.55000000000000004">
      <c r="A1586">
        <f>IF(Transport!$H$4="Multi-unit Residential",Data!A1587,IF(Transport!$H$4="Education",Data!AI1587,IF(Transport!$H$4="Mixed-use Building",T1590,Data!R1587)))</f>
        <v>304200</v>
      </c>
      <c r="B1586" t="str">
        <f>IF(Transport!$H$4="Multi-unit Residential",Data!B1587,IF(Transport!$H$4="Education",Data!AJ1587,IF(Transport!$H$4="Mixed-use Building",U1590,Data!S1587)))</f>
        <v>Britannia</v>
      </c>
      <c r="C1586" t="str">
        <f>IF(Transport!$H$4="Multi-unit Residential",Data!C1587,IF(Transport!$H$4="Education",Data!AK1587,IF(Transport!$H$4="Mixed-use Building",V1590,Data!T1587)))</f>
        <v>New Zealand</v>
      </c>
      <c r="D1586">
        <f>IF(Transport!$H$4="Multi-unit Residential",Data!D1587,IF(Transport!$H$4="Education",Data!AL1587,IF(Transport!$H$4="Mixed-use Building",W1590,Data!U1587)))</f>
        <v>0</v>
      </c>
      <c r="E1586">
        <f>IF(Transport!$H$4="Multi-unit Residential",Data!E1587,IF(Transport!$H$4="Education",Data!AM1587,IF(Transport!$H$4="Mixed-use Building",X1590,Data!V1587)))</f>
        <v>0</v>
      </c>
      <c r="F1586">
        <f>IF(Transport!$H$4="Multi-unit Residential",Data!F1587,IF(Transport!$H$4="Education",Data!AN1587,IF(Transport!$H$4="Mixed-use Building",Y1590,Data!W1587)))</f>
        <v>0</v>
      </c>
      <c r="G1586">
        <f>IF(Transport!$H$4="Multi-unit Residential",Data!G1587,IF(Transport!$H$4="Education",Data!AO1587,IF(Transport!$H$4="Mixed-use Building",Z1590,Data!X1587)))</f>
        <v>0</v>
      </c>
      <c r="H1586">
        <f>IF(Transport!$H$4="Multi-unit Residential",Data!H1587,IF(Transport!$H$4="Education",Data!AP1587,IF(Transport!$H$4="Mixed-use Building",AA1590,Data!Y1587)))</f>
        <v>0.82</v>
      </c>
      <c r="I1586">
        <f>IF(Transport!$H$4="Multi-unit Residential",Data!I1587,IF(Transport!$H$4="Education",Data!AQ1587,IF(Transport!$H$4="Mixed-use Building",AB1590,Data!Z1587)))</f>
        <v>0</v>
      </c>
      <c r="J1586">
        <f>IF(Transport!$H$4="Multi-unit Residential",Data!J1587,IF(Transport!$H$4="Education",Data!AR1587,IF(Transport!$H$4="Mixed-use Building",AC1590,Data!AA1587)))</f>
        <v>0</v>
      </c>
      <c r="K1586">
        <f>IF(Transport!$H$4="Multi-unit Residential",Data!K1587,IF(Transport!$H$4="Education",Data!AS1587,IF(Transport!$H$4="Mixed-use Building",AD1590,Data!AB1587)))</f>
        <v>0</v>
      </c>
      <c r="L1586">
        <f>IF(Transport!$H$4="Multi-unit Residential",Data!L1587,IF(Transport!$H$4="Education",Data!AT1587,IF(Transport!$H$4="Mixed-use Building",AE1590,Data!AC1587)))</f>
        <v>0.18</v>
      </c>
      <c r="M1586">
        <f>IF(Transport!$H$4="Multi-unit Residential",Data!M1587,IF(Transport!$H$4="Education",Data!AU1587,IF(Transport!$H$4="Mixed-use Building",AF1590,Data!AD1587)))</f>
        <v>0.02</v>
      </c>
      <c r="N1586">
        <f>IF(Transport!$H$4="Multi-unit Residential",Data!N1587,IF(Transport!$H$4="Education",Data!AV1587,IF(Transport!$H$4="Mixed-use Building",AG1590,Data!AE1587)))</f>
        <v>2.6035383557277201</v>
      </c>
      <c r="O1586">
        <f>IF(Transport!$H$4="Multi-unit Residential",Data!O1587,IF(Transport!$H$4="Education",Data!AW1587,IF(Transport!$H$4="Mixed-use Building",AH1590,Data!AF1587)))</f>
        <v>173.2695032</v>
      </c>
      <c r="P1586">
        <f>IF(Transport!$H$4="Multi-unit Residential",Data!P1587,IF(Transport!$H$4="Education",Data!AX1587,IF(Transport!$H$4="Mixed-use Building",AI1590,Data!AG1587)))</f>
        <v>-41.268385600000002</v>
      </c>
    </row>
    <row r="1587" spans="1:16" x14ac:dyDescent="0.55000000000000004">
      <c r="A1587">
        <f>IF(Transport!$H$4="Multi-unit Residential",Data!A1588,IF(Transport!$H$4="Education",Data!AI1588,IF(Transport!$H$4="Mixed-use Building",T1591,Data!R1588)))</f>
        <v>304300</v>
      </c>
      <c r="B1587" t="str">
        <f>IF(Transport!$H$4="Multi-unit Residential",Data!B1588,IF(Transport!$H$4="Education",Data!AJ1588,IF(Transport!$H$4="Mixed-use Building",U1591,Data!S1588)))</f>
        <v>Atawhai</v>
      </c>
      <c r="C1587" t="str">
        <f>IF(Transport!$H$4="Multi-unit Residential",Data!C1588,IF(Transport!$H$4="Education",Data!AK1588,IF(Transport!$H$4="Mixed-use Building",V1591,Data!T1588)))</f>
        <v>New Zealand</v>
      </c>
      <c r="D1587">
        <f>IF(Transport!$H$4="Multi-unit Residential",Data!D1588,IF(Transport!$H$4="Education",Data!AL1588,IF(Transport!$H$4="Mixed-use Building",W1591,Data!U1588)))</f>
        <v>0</v>
      </c>
      <c r="E1587">
        <f>IF(Transport!$H$4="Multi-unit Residential",Data!E1588,IF(Transport!$H$4="Education",Data!AM1588,IF(Transport!$H$4="Mixed-use Building",X1591,Data!V1588)))</f>
        <v>0</v>
      </c>
      <c r="F1587">
        <f>IF(Transport!$H$4="Multi-unit Residential",Data!F1588,IF(Transport!$H$4="Education",Data!AN1588,IF(Transport!$H$4="Mixed-use Building",Y1591,Data!W1588)))</f>
        <v>0</v>
      </c>
      <c r="G1587">
        <f>IF(Transport!$H$4="Multi-unit Residential",Data!G1588,IF(Transport!$H$4="Education",Data!AO1588,IF(Transport!$H$4="Mixed-use Building",Z1591,Data!X1588)))</f>
        <v>0</v>
      </c>
      <c r="H1587">
        <f>IF(Transport!$H$4="Multi-unit Residential",Data!H1588,IF(Transport!$H$4="Education",Data!AP1588,IF(Transport!$H$4="Mixed-use Building",AA1591,Data!Y1588)))</f>
        <v>1</v>
      </c>
      <c r="I1587">
        <f>IF(Transport!$H$4="Multi-unit Residential",Data!I1588,IF(Transport!$H$4="Education",Data!AQ1588,IF(Transport!$H$4="Mixed-use Building",AB1591,Data!Z1588)))</f>
        <v>0</v>
      </c>
      <c r="J1587">
        <f>IF(Transport!$H$4="Multi-unit Residential",Data!J1588,IF(Transport!$H$4="Education",Data!AR1588,IF(Transport!$H$4="Mixed-use Building",AC1591,Data!AA1588)))</f>
        <v>0</v>
      </c>
      <c r="K1587">
        <f>IF(Transport!$H$4="Multi-unit Residential",Data!K1588,IF(Transport!$H$4="Education",Data!AS1588,IF(Transport!$H$4="Mixed-use Building",AD1591,Data!AB1588)))</f>
        <v>0</v>
      </c>
      <c r="L1587">
        <f>IF(Transport!$H$4="Multi-unit Residential",Data!L1588,IF(Transport!$H$4="Education",Data!AT1588,IF(Transport!$H$4="Mixed-use Building",AE1591,Data!AC1588)))</f>
        <v>0</v>
      </c>
      <c r="M1587">
        <f>IF(Transport!$H$4="Multi-unit Residential",Data!M1588,IF(Transport!$H$4="Education",Data!AU1588,IF(Transport!$H$4="Mixed-use Building",AF1591,Data!AD1588)))</f>
        <v>0.02</v>
      </c>
      <c r="N1587">
        <f>IF(Transport!$H$4="Multi-unit Residential",Data!N1588,IF(Transport!$H$4="Education",Data!AV1588,IF(Transport!$H$4="Mixed-use Building",AG1591,Data!AE1588)))</f>
        <v>2.57406954717105</v>
      </c>
      <c r="O1587">
        <f>IF(Transport!$H$4="Multi-unit Residential",Data!O1588,IF(Transport!$H$4="Education",Data!AW1588,IF(Transport!$H$4="Mixed-use Building",AH1591,Data!AF1588)))</f>
        <v>173.3197667</v>
      </c>
      <c r="P1587">
        <f>IF(Transport!$H$4="Multi-unit Residential",Data!P1588,IF(Transport!$H$4="Education",Data!AX1588,IF(Transport!$H$4="Mixed-use Building",AI1591,Data!AG1588)))</f>
        <v>-41.247868519999997</v>
      </c>
    </row>
    <row r="1588" spans="1:16" x14ac:dyDescent="0.55000000000000004">
      <c r="A1588">
        <f>IF(Transport!$H$4="Multi-unit Residential",Data!A1589,IF(Transport!$H$4="Education",Data!AI1589,IF(Transport!$H$4="Mixed-use Building",T1592,Data!R1589)))</f>
        <v>304400</v>
      </c>
      <c r="B1588" t="str">
        <f>IF(Transport!$H$4="Multi-unit Residential",Data!B1589,IF(Transport!$H$4="Education",Data!AJ1589,IF(Transport!$H$4="Mixed-use Building",U1592,Data!S1589)))</f>
        <v>Broadgreen-Monaco</v>
      </c>
      <c r="C1588" t="str">
        <f>IF(Transport!$H$4="Multi-unit Residential",Data!C1589,IF(Transport!$H$4="Education",Data!AK1589,IF(Transport!$H$4="Mixed-use Building",V1592,Data!T1589)))</f>
        <v>New Zealand</v>
      </c>
      <c r="D1588">
        <f>IF(Transport!$H$4="Multi-unit Residential",Data!D1589,IF(Transport!$H$4="Education",Data!AL1589,IF(Transport!$H$4="Mixed-use Building",W1592,Data!U1589)))</f>
        <v>0</v>
      </c>
      <c r="E1588">
        <f>IF(Transport!$H$4="Multi-unit Residential",Data!E1589,IF(Transport!$H$4="Education",Data!AM1589,IF(Transport!$H$4="Mixed-use Building",X1592,Data!V1589)))</f>
        <v>0</v>
      </c>
      <c r="F1588">
        <f>IF(Transport!$H$4="Multi-unit Residential",Data!F1589,IF(Transport!$H$4="Education",Data!AN1589,IF(Transport!$H$4="Mixed-use Building",Y1592,Data!W1589)))</f>
        <v>0</v>
      </c>
      <c r="G1588">
        <f>IF(Transport!$H$4="Multi-unit Residential",Data!G1589,IF(Transport!$H$4="Education",Data!AO1589,IF(Transport!$H$4="Mixed-use Building",Z1592,Data!X1589)))</f>
        <v>0</v>
      </c>
      <c r="H1588">
        <f>IF(Transport!$H$4="Multi-unit Residential",Data!H1589,IF(Transport!$H$4="Education",Data!AP1589,IF(Transport!$H$4="Mixed-use Building",AA1592,Data!Y1589)))</f>
        <v>0.8</v>
      </c>
      <c r="I1588">
        <f>IF(Transport!$H$4="Multi-unit Residential",Data!I1589,IF(Transport!$H$4="Education",Data!AQ1589,IF(Transport!$H$4="Mixed-use Building",AB1592,Data!Z1589)))</f>
        <v>0</v>
      </c>
      <c r="J1588">
        <f>IF(Transport!$H$4="Multi-unit Residential",Data!J1589,IF(Transport!$H$4="Education",Data!AR1589,IF(Transport!$H$4="Mixed-use Building",AC1592,Data!AA1589)))</f>
        <v>0</v>
      </c>
      <c r="K1588">
        <f>IF(Transport!$H$4="Multi-unit Residential",Data!K1589,IF(Transport!$H$4="Education",Data!AS1589,IF(Transport!$H$4="Mixed-use Building",AD1592,Data!AB1589)))</f>
        <v>0</v>
      </c>
      <c r="L1588">
        <f>IF(Transport!$H$4="Multi-unit Residential",Data!L1589,IF(Transport!$H$4="Education",Data!AT1589,IF(Transport!$H$4="Mixed-use Building",AE1592,Data!AC1589)))</f>
        <v>0.2</v>
      </c>
      <c r="M1588">
        <f>IF(Transport!$H$4="Multi-unit Residential",Data!M1589,IF(Transport!$H$4="Education",Data!AU1589,IF(Transport!$H$4="Mixed-use Building",AF1592,Data!AD1589)))</f>
        <v>0.02</v>
      </c>
      <c r="N1588">
        <f>IF(Transport!$H$4="Multi-unit Residential",Data!N1589,IF(Transport!$H$4="Education",Data!AV1589,IF(Transport!$H$4="Mixed-use Building",AG1592,Data!AE1589)))</f>
        <v>2.1465761900218898</v>
      </c>
      <c r="O1588">
        <f>IF(Transport!$H$4="Multi-unit Residential",Data!O1589,IF(Transport!$H$4="Education",Data!AW1589,IF(Transport!$H$4="Mixed-use Building",AH1592,Data!AF1589)))</f>
        <v>173.22023159999901</v>
      </c>
      <c r="P1588">
        <f>IF(Transport!$H$4="Multi-unit Residential",Data!P1589,IF(Transport!$H$4="Education",Data!AX1589,IF(Transport!$H$4="Mixed-use Building",AI1592,Data!AG1589)))</f>
        <v>-41.30641413</v>
      </c>
    </row>
    <row r="1589" spans="1:16" x14ac:dyDescent="0.55000000000000004">
      <c r="A1589">
        <f>IF(Transport!$H$4="Multi-unit Residential",Data!A1590,IF(Transport!$H$4="Education",Data!AI1590,IF(Transport!$H$4="Mixed-use Building",T1593,Data!R1590)))</f>
        <v>304500</v>
      </c>
      <c r="B1589" t="str">
        <f>IF(Transport!$H$4="Multi-unit Residential",Data!B1590,IF(Transport!$H$4="Education",Data!AJ1590,IF(Transport!$H$4="Mixed-use Building",U1593,Data!S1590)))</f>
        <v>Washington</v>
      </c>
      <c r="C1589" t="str">
        <f>IF(Transport!$H$4="Multi-unit Residential",Data!C1590,IF(Transport!$H$4="Education",Data!AK1590,IF(Transport!$H$4="Mixed-use Building",V1593,Data!T1590)))</f>
        <v>New Zealand</v>
      </c>
      <c r="D1589" t="str">
        <f>IF(Transport!$H$4="Multi-unit Residential",Data!D1590,IF(Transport!$H$4="Education",Data!AL1590,IF(Transport!$H$4="Mixed-use Building",W1593,Data!U1590)))</f>
        <v>?</v>
      </c>
      <c r="E1589" t="str">
        <f>IF(Transport!$H$4="Multi-unit Residential",Data!E1590,IF(Transport!$H$4="Education",Data!AM1590,IF(Transport!$H$4="Mixed-use Building",X1593,Data!V1590)))</f>
        <v>?</v>
      </c>
      <c r="F1589" t="str">
        <f>IF(Transport!$H$4="Multi-unit Residential",Data!F1590,IF(Transport!$H$4="Education",Data!AN1590,IF(Transport!$H$4="Mixed-use Building",Y1593,Data!W1590)))</f>
        <v>?</v>
      </c>
      <c r="G1589">
        <f>IF(Transport!$H$4="Multi-unit Residential",Data!G1590,IF(Transport!$H$4="Education",Data!AO1590,IF(Transport!$H$4="Mixed-use Building",Z1593,Data!X1590)))</f>
        <v>0</v>
      </c>
      <c r="H1589" t="str">
        <f>IF(Transport!$H$4="Multi-unit Residential",Data!H1590,IF(Transport!$H$4="Education",Data!AP1590,IF(Transport!$H$4="Mixed-use Building",AA1593,Data!Y1590)))</f>
        <v>?</v>
      </c>
      <c r="I1589" t="str">
        <f>IF(Transport!$H$4="Multi-unit Residential",Data!I1590,IF(Transport!$H$4="Education",Data!AQ1590,IF(Transport!$H$4="Mixed-use Building",AB1593,Data!Z1590)))</f>
        <v>?</v>
      </c>
      <c r="J1589">
        <f>IF(Transport!$H$4="Multi-unit Residential",Data!J1590,IF(Transport!$H$4="Education",Data!AR1590,IF(Transport!$H$4="Mixed-use Building",AC1593,Data!AA1590)))</f>
        <v>0</v>
      </c>
      <c r="K1589" t="str">
        <f>IF(Transport!$H$4="Multi-unit Residential",Data!K1590,IF(Transport!$H$4="Education",Data!AS1590,IF(Transport!$H$4="Mixed-use Building",AD1593,Data!AB1590)))</f>
        <v>?</v>
      </c>
      <c r="L1589" t="str">
        <f>IF(Transport!$H$4="Multi-unit Residential",Data!L1590,IF(Transport!$H$4="Education",Data!AT1590,IF(Transport!$H$4="Mixed-use Building",AE1593,Data!AC1590)))</f>
        <v>?</v>
      </c>
      <c r="M1589">
        <f>IF(Transport!$H$4="Multi-unit Residential",Data!M1590,IF(Transport!$H$4="Education",Data!AU1590,IF(Transport!$H$4="Mixed-use Building",AF1593,Data!AD1590)))</f>
        <v>0.02</v>
      </c>
      <c r="N1589" t="str">
        <f>IF(Transport!$H$4="Multi-unit Residential",Data!N1590,IF(Transport!$H$4="Education",Data!AV1590,IF(Transport!$H$4="Mixed-use Building",AG1593,Data!AE1590)))</f>
        <v>?</v>
      </c>
      <c r="O1589">
        <f>IF(Transport!$H$4="Multi-unit Residential",Data!O1590,IF(Transport!$H$4="Education",Data!AW1590,IF(Transport!$H$4="Mixed-use Building",AH1593,Data!AF1590)))</f>
        <v>173.2665447</v>
      </c>
      <c r="P1589">
        <f>IF(Transport!$H$4="Multi-unit Residential",Data!P1590,IF(Transport!$H$4="Education",Data!AX1590,IF(Transport!$H$4="Mixed-use Building",AI1593,Data!AG1590)))</f>
        <v>-41.275218819999999</v>
      </c>
    </row>
    <row r="1590" spans="1:16" x14ac:dyDescent="0.55000000000000004">
      <c r="A1590">
        <f>IF(Transport!$H$4="Multi-unit Residential",Data!A1591,IF(Transport!$H$4="Education",Data!AI1591,IF(Transport!$H$4="Mixed-use Building",T1594,Data!R1591)))</f>
        <v>304600</v>
      </c>
      <c r="B1590" t="str">
        <f>IF(Transport!$H$4="Multi-unit Residential",Data!B1591,IF(Transport!$H$4="Education",Data!AJ1591,IF(Transport!$H$4="Mixed-use Building",U1594,Data!S1591)))</f>
        <v>Tahuna Hills</v>
      </c>
      <c r="C1590" t="str">
        <f>IF(Transport!$H$4="Multi-unit Residential",Data!C1591,IF(Transport!$H$4="Education",Data!AK1591,IF(Transport!$H$4="Mixed-use Building",V1594,Data!T1591)))</f>
        <v>New Zealand</v>
      </c>
      <c r="D1590">
        <f>IF(Transport!$H$4="Multi-unit Residential",Data!D1591,IF(Transport!$H$4="Education",Data!AL1591,IF(Transport!$H$4="Mixed-use Building",W1594,Data!U1591)))</f>
        <v>0</v>
      </c>
      <c r="E1590">
        <f>IF(Transport!$H$4="Multi-unit Residential",Data!E1591,IF(Transport!$H$4="Education",Data!AM1591,IF(Transport!$H$4="Mixed-use Building",X1594,Data!V1591)))</f>
        <v>0</v>
      </c>
      <c r="F1590">
        <f>IF(Transport!$H$4="Multi-unit Residential",Data!F1591,IF(Transport!$H$4="Education",Data!AN1591,IF(Transport!$H$4="Mixed-use Building",Y1594,Data!W1591)))</f>
        <v>0</v>
      </c>
      <c r="G1590">
        <f>IF(Transport!$H$4="Multi-unit Residential",Data!G1591,IF(Transport!$H$4="Education",Data!AO1591,IF(Transport!$H$4="Mixed-use Building",Z1594,Data!X1591)))</f>
        <v>0</v>
      </c>
      <c r="H1590">
        <f>IF(Transport!$H$4="Multi-unit Residential",Data!H1591,IF(Transport!$H$4="Education",Data!AP1591,IF(Transport!$H$4="Mixed-use Building",AA1594,Data!Y1591)))</f>
        <v>0.87</v>
      </c>
      <c r="I1590">
        <f>IF(Transport!$H$4="Multi-unit Residential",Data!I1591,IF(Transport!$H$4="Education",Data!AQ1591,IF(Transport!$H$4="Mixed-use Building",AB1594,Data!Z1591)))</f>
        <v>0</v>
      </c>
      <c r="J1590">
        <f>IF(Transport!$H$4="Multi-unit Residential",Data!J1591,IF(Transport!$H$4="Education",Data!AR1591,IF(Transport!$H$4="Mixed-use Building",AC1594,Data!AA1591)))</f>
        <v>0</v>
      </c>
      <c r="K1590">
        <f>IF(Transport!$H$4="Multi-unit Residential",Data!K1591,IF(Transport!$H$4="Education",Data!AS1591,IF(Transport!$H$4="Mixed-use Building",AD1594,Data!AB1591)))</f>
        <v>0.03</v>
      </c>
      <c r="L1590">
        <f>IF(Transport!$H$4="Multi-unit Residential",Data!L1591,IF(Transport!$H$4="Education",Data!AT1591,IF(Transport!$H$4="Mixed-use Building",AE1594,Data!AC1591)))</f>
        <v>0.1</v>
      </c>
      <c r="M1590">
        <f>IF(Transport!$H$4="Multi-unit Residential",Data!M1591,IF(Transport!$H$4="Education",Data!AU1591,IF(Transport!$H$4="Mixed-use Building",AF1594,Data!AD1591)))</f>
        <v>0.02</v>
      </c>
      <c r="N1590">
        <f>IF(Transport!$H$4="Multi-unit Residential",Data!N1591,IF(Transport!$H$4="Education",Data!AV1591,IF(Transport!$H$4="Mixed-use Building",AG1594,Data!AE1591)))</f>
        <v>2.5000288240000401</v>
      </c>
      <c r="O1590">
        <f>IF(Transport!$H$4="Multi-unit Residential",Data!O1591,IF(Transport!$H$4="Education",Data!AW1591,IF(Transport!$H$4="Mixed-use Building",AH1594,Data!AF1591)))</f>
        <v>173.25332259999999</v>
      </c>
      <c r="P1590">
        <f>IF(Transport!$H$4="Multi-unit Residential",Data!P1591,IF(Transport!$H$4="Education",Data!AX1591,IF(Transport!$H$4="Mixed-use Building",AI1594,Data!AG1591)))</f>
        <v>-41.29106093</v>
      </c>
    </row>
    <row r="1591" spans="1:16" x14ac:dyDescent="0.55000000000000004">
      <c r="A1591">
        <f>IF(Transport!$H$4="Multi-unit Residential",Data!A1592,IF(Transport!$H$4="Education",Data!AI1592,IF(Transport!$H$4="Mixed-use Building",T1595,Data!R1592)))</f>
        <v>304700</v>
      </c>
      <c r="B1591" t="str">
        <f>IF(Transport!$H$4="Multi-unit Residential",Data!B1592,IF(Transport!$H$4="Education",Data!AJ1592,IF(Transport!$H$4="Mixed-use Building",U1595,Data!S1592)))</f>
        <v>Nelson Central-Trafalgar</v>
      </c>
      <c r="C1591" t="str">
        <f>IF(Transport!$H$4="Multi-unit Residential",Data!C1592,IF(Transport!$H$4="Education",Data!AK1592,IF(Transport!$H$4="Mixed-use Building",V1595,Data!T1592)))</f>
        <v>New Zealand</v>
      </c>
      <c r="D1591">
        <f>IF(Transport!$H$4="Multi-unit Residential",Data!D1592,IF(Transport!$H$4="Education",Data!AL1592,IF(Transport!$H$4="Mixed-use Building",W1595,Data!U1592)))</f>
        <v>0</v>
      </c>
      <c r="E1591">
        <f>IF(Transport!$H$4="Multi-unit Residential",Data!E1592,IF(Transport!$H$4="Education",Data!AM1592,IF(Transport!$H$4="Mixed-use Building",X1595,Data!V1592)))</f>
        <v>0</v>
      </c>
      <c r="F1591">
        <f>IF(Transport!$H$4="Multi-unit Residential",Data!F1592,IF(Transport!$H$4="Education",Data!AN1592,IF(Transport!$H$4="Mixed-use Building",Y1595,Data!W1592)))</f>
        <v>0</v>
      </c>
      <c r="G1591">
        <f>IF(Transport!$H$4="Multi-unit Residential",Data!G1592,IF(Transport!$H$4="Education",Data!AO1592,IF(Transport!$H$4="Mixed-use Building",Z1595,Data!X1592)))</f>
        <v>0</v>
      </c>
      <c r="H1591">
        <f>IF(Transport!$H$4="Multi-unit Residential",Data!H1592,IF(Transport!$H$4="Education",Data!AP1592,IF(Transport!$H$4="Mixed-use Building",AA1595,Data!Y1592)))</f>
        <v>0.77</v>
      </c>
      <c r="I1591">
        <f>IF(Transport!$H$4="Multi-unit Residential",Data!I1592,IF(Transport!$H$4="Education",Data!AQ1592,IF(Transport!$H$4="Mixed-use Building",AB1595,Data!Z1592)))</f>
        <v>0.03</v>
      </c>
      <c r="J1591">
        <f>IF(Transport!$H$4="Multi-unit Residential",Data!J1592,IF(Transport!$H$4="Education",Data!AR1592,IF(Transport!$H$4="Mixed-use Building",AC1595,Data!AA1592)))</f>
        <v>0</v>
      </c>
      <c r="K1591">
        <f>IF(Transport!$H$4="Multi-unit Residential",Data!K1592,IF(Transport!$H$4="Education",Data!AS1592,IF(Transport!$H$4="Mixed-use Building",AD1595,Data!AB1592)))</f>
        <v>0.08</v>
      </c>
      <c r="L1591">
        <f>IF(Transport!$H$4="Multi-unit Residential",Data!L1592,IF(Transport!$H$4="Education",Data!AT1592,IF(Transport!$H$4="Mixed-use Building",AE1595,Data!AC1592)))</f>
        <v>0.12</v>
      </c>
      <c r="M1591">
        <f>IF(Transport!$H$4="Multi-unit Residential",Data!M1592,IF(Transport!$H$4="Education",Data!AU1592,IF(Transport!$H$4="Mixed-use Building",AF1595,Data!AD1592)))</f>
        <v>0.02</v>
      </c>
      <c r="N1591">
        <f>IF(Transport!$H$4="Multi-unit Residential",Data!N1592,IF(Transport!$H$4="Education",Data!AV1592,IF(Transport!$H$4="Mixed-use Building",AG1595,Data!AE1592)))</f>
        <v>5.8627345957303598</v>
      </c>
      <c r="O1591">
        <f>IF(Transport!$H$4="Multi-unit Residential",Data!O1592,IF(Transport!$H$4="Education",Data!AW1592,IF(Transport!$H$4="Mixed-use Building",AH1595,Data!AF1592)))</f>
        <v>173.2821088</v>
      </c>
      <c r="P1591">
        <f>IF(Transport!$H$4="Multi-unit Residential",Data!P1592,IF(Transport!$H$4="Education",Data!AX1592,IF(Transport!$H$4="Mixed-use Building",AI1595,Data!AG1592)))</f>
        <v>-41.272738629999999</v>
      </c>
    </row>
    <row r="1592" spans="1:16" x14ac:dyDescent="0.55000000000000004">
      <c r="A1592">
        <f>IF(Transport!$H$4="Multi-unit Residential",Data!A1593,IF(Transport!$H$4="Education",Data!AI1593,IF(Transport!$H$4="Mixed-use Building",T1596,Data!R1593)))</f>
        <v>304800</v>
      </c>
      <c r="B1592" t="str">
        <f>IF(Transport!$H$4="Multi-unit Residential",Data!B1593,IF(Transport!$H$4="Education",Data!AJ1593,IF(Transport!$H$4="Mixed-use Building",U1596,Data!S1593)))</f>
        <v>The Wood</v>
      </c>
      <c r="C1592" t="str">
        <f>IF(Transport!$H$4="Multi-unit Residential",Data!C1593,IF(Transport!$H$4="Education",Data!AK1593,IF(Transport!$H$4="Mixed-use Building",V1596,Data!T1593)))</f>
        <v>New Zealand</v>
      </c>
      <c r="D1592">
        <f>IF(Transport!$H$4="Multi-unit Residential",Data!D1593,IF(Transport!$H$4="Education",Data!AL1593,IF(Transport!$H$4="Mixed-use Building",W1596,Data!U1593)))</f>
        <v>0</v>
      </c>
      <c r="E1592">
        <f>IF(Transport!$H$4="Multi-unit Residential",Data!E1593,IF(Transport!$H$4="Education",Data!AM1593,IF(Transport!$H$4="Mixed-use Building",X1596,Data!V1593)))</f>
        <v>0</v>
      </c>
      <c r="F1592">
        <f>IF(Transport!$H$4="Multi-unit Residential",Data!F1593,IF(Transport!$H$4="Education",Data!AN1593,IF(Transport!$H$4="Mixed-use Building",Y1596,Data!W1593)))</f>
        <v>0</v>
      </c>
      <c r="G1592">
        <f>IF(Transport!$H$4="Multi-unit Residential",Data!G1593,IF(Transport!$H$4="Education",Data!AO1593,IF(Transport!$H$4="Mixed-use Building",Z1596,Data!X1593)))</f>
        <v>0</v>
      </c>
      <c r="H1592">
        <f>IF(Transport!$H$4="Multi-unit Residential",Data!H1593,IF(Transport!$H$4="Education",Data!AP1593,IF(Transport!$H$4="Mixed-use Building",AA1596,Data!Y1593)))</f>
        <v>0.83</v>
      </c>
      <c r="I1592">
        <f>IF(Transport!$H$4="Multi-unit Residential",Data!I1593,IF(Transport!$H$4="Education",Data!AQ1593,IF(Transport!$H$4="Mixed-use Building",AB1596,Data!Z1593)))</f>
        <v>0</v>
      </c>
      <c r="J1592">
        <f>IF(Transport!$H$4="Multi-unit Residential",Data!J1593,IF(Transport!$H$4="Education",Data!AR1593,IF(Transport!$H$4="Mixed-use Building",AC1596,Data!AA1593)))</f>
        <v>0</v>
      </c>
      <c r="K1592">
        <f>IF(Transport!$H$4="Multi-unit Residential",Data!K1593,IF(Transport!$H$4="Education",Data!AS1593,IF(Transport!$H$4="Mixed-use Building",AD1596,Data!AB1593)))</f>
        <v>7.0000000000000007E-2</v>
      </c>
      <c r="L1592">
        <f>IF(Transport!$H$4="Multi-unit Residential",Data!L1593,IF(Transport!$H$4="Education",Data!AT1593,IF(Transport!$H$4="Mixed-use Building",AE1596,Data!AC1593)))</f>
        <v>0.1</v>
      </c>
      <c r="M1592">
        <f>IF(Transport!$H$4="Multi-unit Residential",Data!M1593,IF(Transport!$H$4="Education",Data!AU1593,IF(Transport!$H$4="Mixed-use Building",AF1596,Data!AD1593)))</f>
        <v>0.02</v>
      </c>
      <c r="N1592">
        <f>IF(Transport!$H$4="Multi-unit Residential",Data!N1593,IF(Transport!$H$4="Education",Data!AV1593,IF(Transport!$H$4="Mixed-use Building",AG1596,Data!AE1593)))</f>
        <v>4.1687869964370599</v>
      </c>
      <c r="O1592">
        <f>IF(Transport!$H$4="Multi-unit Residential",Data!O1593,IF(Transport!$H$4="Education",Data!AW1593,IF(Transport!$H$4="Mixed-use Building",AH1596,Data!AF1593)))</f>
        <v>173.29239870000001</v>
      </c>
      <c r="P1592">
        <f>IF(Transport!$H$4="Multi-unit Residential",Data!P1593,IF(Transport!$H$4="Education",Data!AX1593,IF(Transport!$H$4="Mixed-use Building",AI1596,Data!AG1593)))</f>
        <v>-41.267092939999998</v>
      </c>
    </row>
    <row r="1593" spans="1:16" x14ac:dyDescent="0.55000000000000004">
      <c r="A1593">
        <f>IF(Transport!$H$4="Multi-unit Residential",Data!A1594,IF(Transport!$H$4="Education",Data!AI1594,IF(Transport!$H$4="Mixed-use Building",T1597,Data!R1594)))</f>
        <v>304900</v>
      </c>
      <c r="B1593" t="str">
        <f>IF(Transport!$H$4="Multi-unit Residential",Data!B1594,IF(Transport!$H$4="Education",Data!AJ1594,IF(Transport!$H$4="Mixed-use Building",U1597,Data!S1594)))</f>
        <v>Toi Toi</v>
      </c>
      <c r="C1593" t="str">
        <f>IF(Transport!$H$4="Multi-unit Residential",Data!C1594,IF(Transport!$H$4="Education",Data!AK1594,IF(Transport!$H$4="Mixed-use Building",V1597,Data!T1594)))</f>
        <v>New Zealand</v>
      </c>
      <c r="D1593" t="str">
        <f>IF(Transport!$H$4="Multi-unit Residential",Data!D1594,IF(Transport!$H$4="Education",Data!AL1594,IF(Transport!$H$4="Mixed-use Building",W1597,Data!U1594)))</f>
        <v>?</v>
      </c>
      <c r="E1593" t="str">
        <f>IF(Transport!$H$4="Multi-unit Residential",Data!E1594,IF(Transport!$H$4="Education",Data!AM1594,IF(Transport!$H$4="Mixed-use Building",X1597,Data!V1594)))</f>
        <v>?</v>
      </c>
      <c r="F1593" t="str">
        <f>IF(Transport!$H$4="Multi-unit Residential",Data!F1594,IF(Transport!$H$4="Education",Data!AN1594,IF(Transport!$H$4="Mixed-use Building",Y1597,Data!W1594)))</f>
        <v>?</v>
      </c>
      <c r="G1593">
        <f>IF(Transport!$H$4="Multi-unit Residential",Data!G1594,IF(Transport!$H$4="Education",Data!AO1594,IF(Transport!$H$4="Mixed-use Building",Z1597,Data!X1594)))</f>
        <v>0</v>
      </c>
      <c r="H1593" t="str">
        <f>IF(Transport!$H$4="Multi-unit Residential",Data!H1594,IF(Transport!$H$4="Education",Data!AP1594,IF(Transport!$H$4="Mixed-use Building",AA1597,Data!Y1594)))</f>
        <v>?</v>
      </c>
      <c r="I1593" t="str">
        <f>IF(Transport!$H$4="Multi-unit Residential",Data!I1594,IF(Transport!$H$4="Education",Data!AQ1594,IF(Transport!$H$4="Mixed-use Building",AB1597,Data!Z1594)))</f>
        <v>?</v>
      </c>
      <c r="J1593">
        <f>IF(Transport!$H$4="Multi-unit Residential",Data!J1594,IF(Transport!$H$4="Education",Data!AR1594,IF(Transport!$H$4="Mixed-use Building",AC1597,Data!AA1594)))</f>
        <v>0</v>
      </c>
      <c r="K1593" t="str">
        <f>IF(Transport!$H$4="Multi-unit Residential",Data!K1594,IF(Transport!$H$4="Education",Data!AS1594,IF(Transport!$H$4="Mixed-use Building",AD1597,Data!AB1594)))</f>
        <v>?</v>
      </c>
      <c r="L1593" t="str">
        <f>IF(Transport!$H$4="Multi-unit Residential",Data!L1594,IF(Transport!$H$4="Education",Data!AT1594,IF(Transport!$H$4="Mixed-use Building",AE1597,Data!AC1594)))</f>
        <v>?</v>
      </c>
      <c r="M1593">
        <f>IF(Transport!$H$4="Multi-unit Residential",Data!M1594,IF(Transport!$H$4="Education",Data!AU1594,IF(Transport!$H$4="Mixed-use Building",AF1597,Data!AD1594)))</f>
        <v>0.02</v>
      </c>
      <c r="N1593" t="str">
        <f>IF(Transport!$H$4="Multi-unit Residential",Data!N1594,IF(Transport!$H$4="Education",Data!AV1594,IF(Transport!$H$4="Mixed-use Building",AG1597,Data!AE1594)))</f>
        <v>?</v>
      </c>
      <c r="O1593">
        <f>IF(Transport!$H$4="Multi-unit Residential",Data!O1594,IF(Transport!$H$4="Education",Data!AW1594,IF(Transport!$H$4="Mixed-use Building",AH1597,Data!AF1594)))</f>
        <v>173.26170070000001</v>
      </c>
      <c r="P1593">
        <f>IF(Transport!$H$4="Multi-unit Residential",Data!P1594,IF(Transport!$H$4="Education",Data!AX1594,IF(Transport!$H$4="Mixed-use Building",AI1597,Data!AG1594)))</f>
        <v>-41.285406510000001</v>
      </c>
    </row>
    <row r="1594" spans="1:16" x14ac:dyDescent="0.55000000000000004">
      <c r="A1594">
        <f>IF(Transport!$H$4="Multi-unit Residential",Data!A1595,IF(Transport!$H$4="Education",Data!AI1595,IF(Transport!$H$4="Mixed-use Building",T1598,Data!R1595)))</f>
        <v>305000</v>
      </c>
      <c r="B1594" t="str">
        <f>IF(Transport!$H$4="Multi-unit Residential",Data!B1595,IF(Transport!$H$4="Education",Data!AJ1595,IF(Transport!$H$4="Mixed-use Building",U1598,Data!S1595)))</f>
        <v>Nayland</v>
      </c>
      <c r="C1594" t="str">
        <f>IF(Transport!$H$4="Multi-unit Residential",Data!C1595,IF(Transport!$H$4="Education",Data!AK1595,IF(Transport!$H$4="Mixed-use Building",V1598,Data!T1595)))</f>
        <v>New Zealand</v>
      </c>
      <c r="D1594">
        <f>IF(Transport!$H$4="Multi-unit Residential",Data!D1595,IF(Transport!$H$4="Education",Data!AL1595,IF(Transport!$H$4="Mixed-use Building",W1598,Data!U1595)))</f>
        <v>0</v>
      </c>
      <c r="E1594">
        <f>IF(Transport!$H$4="Multi-unit Residential",Data!E1595,IF(Transport!$H$4="Education",Data!AM1595,IF(Transport!$H$4="Mixed-use Building",X1598,Data!V1595)))</f>
        <v>0</v>
      </c>
      <c r="F1594">
        <f>IF(Transport!$H$4="Multi-unit Residential",Data!F1595,IF(Transport!$H$4="Education",Data!AN1595,IF(Transport!$H$4="Mixed-use Building",Y1598,Data!W1595)))</f>
        <v>0</v>
      </c>
      <c r="G1594">
        <f>IF(Transport!$H$4="Multi-unit Residential",Data!G1595,IF(Transport!$H$4="Education",Data!AO1595,IF(Transport!$H$4="Mixed-use Building",Z1598,Data!X1595)))</f>
        <v>0</v>
      </c>
      <c r="H1594">
        <f>IF(Transport!$H$4="Multi-unit Residential",Data!H1595,IF(Transport!$H$4="Education",Data!AP1595,IF(Transport!$H$4="Mixed-use Building",AA1598,Data!Y1595)))</f>
        <v>0.96</v>
      </c>
      <c r="I1594">
        <f>IF(Transport!$H$4="Multi-unit Residential",Data!I1595,IF(Transport!$H$4="Education",Data!AQ1595,IF(Transport!$H$4="Mixed-use Building",AB1598,Data!Z1595)))</f>
        <v>0</v>
      </c>
      <c r="J1594">
        <f>IF(Transport!$H$4="Multi-unit Residential",Data!J1595,IF(Transport!$H$4="Education",Data!AR1595,IF(Transport!$H$4="Mixed-use Building",AC1598,Data!AA1595)))</f>
        <v>0</v>
      </c>
      <c r="K1594">
        <f>IF(Transport!$H$4="Multi-unit Residential",Data!K1595,IF(Transport!$H$4="Education",Data!AS1595,IF(Transport!$H$4="Mixed-use Building",AD1598,Data!AB1595)))</f>
        <v>0</v>
      </c>
      <c r="L1594">
        <f>IF(Transport!$H$4="Multi-unit Residential",Data!L1595,IF(Transport!$H$4="Education",Data!AT1595,IF(Transport!$H$4="Mixed-use Building",AE1598,Data!AC1595)))</f>
        <v>0.04</v>
      </c>
      <c r="M1594">
        <f>IF(Transport!$H$4="Multi-unit Residential",Data!M1595,IF(Transport!$H$4="Education",Data!AU1595,IF(Transport!$H$4="Mixed-use Building",AF1598,Data!AD1595)))</f>
        <v>0.02</v>
      </c>
      <c r="N1594">
        <f>IF(Transport!$H$4="Multi-unit Residential",Data!N1595,IF(Transport!$H$4="Education",Data!AV1595,IF(Transport!$H$4="Mixed-use Building",AG1598,Data!AE1595)))</f>
        <v>3.9526851517431099</v>
      </c>
      <c r="O1594">
        <f>IF(Transport!$H$4="Multi-unit Residential",Data!O1595,IF(Transport!$H$4="Education",Data!AW1595,IF(Transport!$H$4="Mixed-use Building",AH1598,Data!AF1595)))</f>
        <v>173.2364862</v>
      </c>
      <c r="P1594">
        <f>IF(Transport!$H$4="Multi-unit Residential",Data!P1595,IF(Transport!$H$4="Education",Data!AX1595,IF(Transport!$H$4="Mixed-use Building",AI1598,Data!AG1595)))</f>
        <v>-41.304328169999998</v>
      </c>
    </row>
    <row r="1595" spans="1:16" x14ac:dyDescent="0.55000000000000004">
      <c r="A1595">
        <f>IF(Transport!$H$4="Multi-unit Residential",Data!A1596,IF(Transport!$H$4="Education",Data!AI1596,IF(Transport!$H$4="Mixed-use Building",T1599,Data!R1596)))</f>
        <v>305100</v>
      </c>
      <c r="B1595" t="str">
        <f>IF(Transport!$H$4="Multi-unit Residential",Data!B1596,IF(Transport!$H$4="Education",Data!AJ1596,IF(Transport!$H$4="Mixed-use Building",U1599,Data!S1596)))</f>
        <v>Aldinga</v>
      </c>
      <c r="C1595" t="str">
        <f>IF(Transport!$H$4="Multi-unit Residential",Data!C1596,IF(Transport!$H$4="Education",Data!AK1596,IF(Transport!$H$4="Mixed-use Building",V1599,Data!T1596)))</f>
        <v>New Zealand</v>
      </c>
      <c r="D1595">
        <f>IF(Transport!$H$4="Multi-unit Residential",Data!D1596,IF(Transport!$H$4="Education",Data!AL1596,IF(Transport!$H$4="Mixed-use Building",W1599,Data!U1596)))</f>
        <v>0</v>
      </c>
      <c r="E1595">
        <f>IF(Transport!$H$4="Multi-unit Residential",Data!E1596,IF(Transport!$H$4="Education",Data!AM1596,IF(Transport!$H$4="Mixed-use Building",X1599,Data!V1596)))</f>
        <v>0</v>
      </c>
      <c r="F1595">
        <f>IF(Transport!$H$4="Multi-unit Residential",Data!F1596,IF(Transport!$H$4="Education",Data!AN1596,IF(Transport!$H$4="Mixed-use Building",Y1599,Data!W1596)))</f>
        <v>0</v>
      </c>
      <c r="G1595">
        <f>IF(Transport!$H$4="Multi-unit Residential",Data!G1596,IF(Transport!$H$4="Education",Data!AO1596,IF(Transport!$H$4="Mixed-use Building",Z1599,Data!X1596)))</f>
        <v>0</v>
      </c>
      <c r="H1595">
        <f>IF(Transport!$H$4="Multi-unit Residential",Data!H1596,IF(Transport!$H$4="Education",Data!AP1596,IF(Transport!$H$4="Mixed-use Building",AA1599,Data!Y1596)))</f>
        <v>0.87</v>
      </c>
      <c r="I1595">
        <f>IF(Transport!$H$4="Multi-unit Residential",Data!I1596,IF(Transport!$H$4="Education",Data!AQ1596,IF(Transport!$H$4="Mixed-use Building",AB1599,Data!Z1596)))</f>
        <v>0</v>
      </c>
      <c r="J1595">
        <f>IF(Transport!$H$4="Multi-unit Residential",Data!J1596,IF(Transport!$H$4="Education",Data!AR1596,IF(Transport!$H$4="Mixed-use Building",AC1599,Data!AA1596)))</f>
        <v>0</v>
      </c>
      <c r="K1595">
        <f>IF(Transport!$H$4="Multi-unit Residential",Data!K1596,IF(Transport!$H$4="Education",Data!AS1596,IF(Transport!$H$4="Mixed-use Building",AD1599,Data!AB1596)))</f>
        <v>0</v>
      </c>
      <c r="L1595">
        <f>IF(Transport!$H$4="Multi-unit Residential",Data!L1596,IF(Transport!$H$4="Education",Data!AT1596,IF(Transport!$H$4="Mixed-use Building",AE1599,Data!AC1596)))</f>
        <v>0.13</v>
      </c>
      <c r="M1595">
        <f>IF(Transport!$H$4="Multi-unit Residential",Data!M1596,IF(Transport!$H$4="Education",Data!AU1596,IF(Transport!$H$4="Mixed-use Building",AF1599,Data!AD1596)))</f>
        <v>0.02</v>
      </c>
      <c r="N1595">
        <f>IF(Transport!$H$4="Multi-unit Residential",Data!N1596,IF(Transport!$H$4="Education",Data!AV1596,IF(Transport!$H$4="Mixed-use Building",AG1599,Data!AE1596)))</f>
        <v>1.70020927428187</v>
      </c>
      <c r="O1595">
        <f>IF(Transport!$H$4="Multi-unit Residential",Data!O1596,IF(Transport!$H$4="Education",Data!AW1596,IF(Transport!$H$4="Mixed-use Building",AH1599,Data!AF1596)))</f>
        <v>173.2215774</v>
      </c>
      <c r="P1595">
        <f>IF(Transport!$H$4="Multi-unit Residential",Data!P1596,IF(Transport!$H$4="Education",Data!AX1596,IF(Transport!$H$4="Mixed-use Building",AI1599,Data!AG1596)))</f>
        <v>-41.313880169999997</v>
      </c>
    </row>
    <row r="1596" spans="1:16" x14ac:dyDescent="0.55000000000000004">
      <c r="A1596">
        <f>IF(Transport!$H$4="Multi-unit Residential",Data!A1597,IF(Transport!$H$4="Education",Data!AI1597,IF(Transport!$H$4="Mixed-use Building",T1600,Data!R1597)))</f>
        <v>305200</v>
      </c>
      <c r="B1596" t="str">
        <f>IF(Transport!$H$4="Multi-unit Residential",Data!B1597,IF(Transport!$H$4="Education",Data!AJ1597,IF(Transport!$H$4="Mixed-use Building",U1600,Data!S1597)))</f>
        <v>Victory</v>
      </c>
      <c r="C1596" t="str">
        <f>IF(Transport!$H$4="Multi-unit Residential",Data!C1597,IF(Transport!$H$4="Education",Data!AK1597,IF(Transport!$H$4="Mixed-use Building",V1600,Data!T1597)))</f>
        <v>New Zealand</v>
      </c>
      <c r="D1596">
        <f>IF(Transport!$H$4="Multi-unit Residential",Data!D1597,IF(Transport!$H$4="Education",Data!AL1597,IF(Transport!$H$4="Mixed-use Building",W1600,Data!U1597)))</f>
        <v>0</v>
      </c>
      <c r="E1596">
        <f>IF(Transport!$H$4="Multi-unit Residential",Data!E1597,IF(Transport!$H$4="Education",Data!AM1597,IF(Transport!$H$4="Mixed-use Building",X1600,Data!V1597)))</f>
        <v>0</v>
      </c>
      <c r="F1596">
        <f>IF(Transport!$H$4="Multi-unit Residential",Data!F1597,IF(Transport!$H$4="Education",Data!AN1597,IF(Transport!$H$4="Mixed-use Building",Y1600,Data!W1597)))</f>
        <v>0</v>
      </c>
      <c r="G1596">
        <f>IF(Transport!$H$4="Multi-unit Residential",Data!G1597,IF(Transport!$H$4="Education",Data!AO1597,IF(Transport!$H$4="Mixed-use Building",Z1600,Data!X1597)))</f>
        <v>0</v>
      </c>
      <c r="H1596">
        <f>IF(Transport!$H$4="Multi-unit Residential",Data!H1597,IF(Transport!$H$4="Education",Data!AP1597,IF(Transport!$H$4="Mixed-use Building",AA1600,Data!Y1597)))</f>
        <v>0.91</v>
      </c>
      <c r="I1596">
        <f>IF(Transport!$H$4="Multi-unit Residential",Data!I1597,IF(Transport!$H$4="Education",Data!AQ1597,IF(Transport!$H$4="Mixed-use Building",AB1600,Data!Z1597)))</f>
        <v>0</v>
      </c>
      <c r="J1596">
        <f>IF(Transport!$H$4="Multi-unit Residential",Data!J1597,IF(Transport!$H$4="Education",Data!AR1597,IF(Transport!$H$4="Mixed-use Building",AC1600,Data!AA1597)))</f>
        <v>0</v>
      </c>
      <c r="K1596">
        <f>IF(Transport!$H$4="Multi-unit Residential",Data!K1597,IF(Transport!$H$4="Education",Data!AS1597,IF(Transport!$H$4="Mixed-use Building",AD1600,Data!AB1597)))</f>
        <v>0</v>
      </c>
      <c r="L1596">
        <f>IF(Transport!$H$4="Multi-unit Residential",Data!L1597,IF(Transport!$H$4="Education",Data!AT1597,IF(Transport!$H$4="Mixed-use Building",AE1600,Data!AC1597)))</f>
        <v>0.09</v>
      </c>
      <c r="M1596">
        <f>IF(Transport!$H$4="Multi-unit Residential",Data!M1597,IF(Transport!$H$4="Education",Data!AU1597,IF(Transport!$H$4="Mixed-use Building",AF1600,Data!AD1597)))</f>
        <v>0.02</v>
      </c>
      <c r="N1596">
        <f>IF(Transport!$H$4="Multi-unit Residential",Data!N1597,IF(Transport!$H$4="Education",Data!AV1597,IF(Transport!$H$4="Mixed-use Building",AG1600,Data!AE1597)))</f>
        <v>5.9224467480719998</v>
      </c>
      <c r="O1596">
        <f>IF(Transport!$H$4="Multi-unit Residential",Data!O1597,IF(Transport!$H$4="Education",Data!AW1597,IF(Transport!$H$4="Mixed-use Building",AH1600,Data!AF1597)))</f>
        <v>173.2698858</v>
      </c>
      <c r="P1596">
        <f>IF(Transport!$H$4="Multi-unit Residential",Data!P1597,IF(Transport!$H$4="Education",Data!AX1597,IF(Transport!$H$4="Mixed-use Building",AI1600,Data!AG1597)))</f>
        <v>-41.285801370000001</v>
      </c>
    </row>
    <row r="1597" spans="1:16" x14ac:dyDescent="0.55000000000000004">
      <c r="A1597">
        <f>IF(Transport!$H$4="Multi-unit Residential",Data!A1598,IF(Transport!$H$4="Education",Data!AI1598,IF(Transport!$H$4="Mixed-use Building",T1601,Data!R1598)))</f>
        <v>305300</v>
      </c>
      <c r="B1597" t="str">
        <f>IF(Transport!$H$4="Multi-unit Residential",Data!B1598,IF(Transport!$H$4="Education",Data!AJ1598,IF(Transport!$H$4="Mixed-use Building",U1601,Data!S1598)))</f>
        <v>Rutherford</v>
      </c>
      <c r="C1597" t="str">
        <f>IF(Transport!$H$4="Multi-unit Residential",Data!C1598,IF(Transport!$H$4="Education",Data!AK1598,IF(Transport!$H$4="Mixed-use Building",V1601,Data!T1598)))</f>
        <v>New Zealand</v>
      </c>
      <c r="D1597">
        <f>IF(Transport!$H$4="Multi-unit Residential",Data!D1598,IF(Transport!$H$4="Education",Data!AL1598,IF(Transport!$H$4="Mixed-use Building",W1601,Data!U1598)))</f>
        <v>0</v>
      </c>
      <c r="E1597">
        <f>IF(Transport!$H$4="Multi-unit Residential",Data!E1598,IF(Transport!$H$4="Education",Data!AM1598,IF(Transport!$H$4="Mixed-use Building",X1601,Data!V1598)))</f>
        <v>0</v>
      </c>
      <c r="F1597">
        <f>IF(Transport!$H$4="Multi-unit Residential",Data!F1598,IF(Transport!$H$4="Education",Data!AN1598,IF(Transport!$H$4="Mixed-use Building",Y1601,Data!W1598)))</f>
        <v>0</v>
      </c>
      <c r="G1597">
        <f>IF(Transport!$H$4="Multi-unit Residential",Data!G1598,IF(Transport!$H$4="Education",Data!AO1598,IF(Transport!$H$4="Mixed-use Building",Z1601,Data!X1598)))</f>
        <v>0</v>
      </c>
      <c r="H1597">
        <f>IF(Transport!$H$4="Multi-unit Residential",Data!H1598,IF(Transport!$H$4="Education",Data!AP1598,IF(Transport!$H$4="Mixed-use Building",AA1601,Data!Y1598)))</f>
        <v>0.87</v>
      </c>
      <c r="I1597">
        <f>IF(Transport!$H$4="Multi-unit Residential",Data!I1598,IF(Transport!$H$4="Education",Data!AQ1598,IF(Transport!$H$4="Mixed-use Building",AB1601,Data!Z1598)))</f>
        <v>0</v>
      </c>
      <c r="J1597">
        <f>IF(Transport!$H$4="Multi-unit Residential",Data!J1598,IF(Transport!$H$4="Education",Data!AR1598,IF(Transport!$H$4="Mixed-use Building",AC1601,Data!AA1598)))</f>
        <v>0</v>
      </c>
      <c r="K1597">
        <f>IF(Transport!$H$4="Multi-unit Residential",Data!K1598,IF(Transport!$H$4="Education",Data!AS1598,IF(Transport!$H$4="Mixed-use Building",AD1601,Data!AB1598)))</f>
        <v>0.02</v>
      </c>
      <c r="L1597">
        <f>IF(Transport!$H$4="Multi-unit Residential",Data!L1598,IF(Transport!$H$4="Education",Data!AT1598,IF(Transport!$H$4="Mixed-use Building",AE1601,Data!AC1598)))</f>
        <v>0.11</v>
      </c>
      <c r="M1597">
        <f>IF(Transport!$H$4="Multi-unit Residential",Data!M1598,IF(Transport!$H$4="Education",Data!AU1598,IF(Transport!$H$4="Mixed-use Building",AF1601,Data!AD1598)))</f>
        <v>0.02</v>
      </c>
      <c r="N1597">
        <f>IF(Transport!$H$4="Multi-unit Residential",Data!N1598,IF(Transport!$H$4="Education",Data!AV1598,IF(Transport!$H$4="Mixed-use Building",AG1601,Data!AE1598)))</f>
        <v>4.3621175908117902</v>
      </c>
      <c r="O1597">
        <f>IF(Transport!$H$4="Multi-unit Residential",Data!O1598,IF(Transport!$H$4="Education",Data!AW1598,IF(Transport!$H$4="Mixed-use Building",AH1601,Data!AF1598)))</f>
        <v>173.2823076</v>
      </c>
      <c r="P1597">
        <f>IF(Transport!$H$4="Multi-unit Residential",Data!P1598,IF(Transport!$H$4="Education",Data!AX1598,IF(Transport!$H$4="Mixed-use Building",AI1601,Data!AG1598)))</f>
        <v>-41.280724409999998</v>
      </c>
    </row>
    <row r="1598" spans="1:16" x14ac:dyDescent="0.55000000000000004">
      <c r="A1598">
        <f>IF(Transport!$H$4="Multi-unit Residential",Data!A1599,IF(Transport!$H$4="Education",Data!AI1599,IF(Transport!$H$4="Mixed-use Building",T1602,Data!R1599)))</f>
        <v>305400</v>
      </c>
      <c r="B1598" t="str">
        <f>IF(Transport!$H$4="Multi-unit Residential",Data!B1599,IF(Transport!$H$4="Education",Data!AJ1599,IF(Transport!$H$4="Mixed-use Building",U1602,Data!S1599)))</f>
        <v>Maitlands</v>
      </c>
      <c r="C1598" t="str">
        <f>IF(Transport!$H$4="Multi-unit Residential",Data!C1599,IF(Transport!$H$4="Education",Data!AK1599,IF(Transport!$H$4="Mixed-use Building",V1602,Data!T1599)))</f>
        <v>New Zealand</v>
      </c>
      <c r="D1598" t="str">
        <f>IF(Transport!$H$4="Multi-unit Residential",Data!D1599,IF(Transport!$H$4="Education",Data!AL1599,IF(Transport!$H$4="Mixed-use Building",W1602,Data!U1599)))</f>
        <v>?</v>
      </c>
      <c r="E1598" t="str">
        <f>IF(Transport!$H$4="Multi-unit Residential",Data!E1599,IF(Transport!$H$4="Education",Data!AM1599,IF(Transport!$H$4="Mixed-use Building",X1602,Data!V1599)))</f>
        <v>?</v>
      </c>
      <c r="F1598" t="str">
        <f>IF(Transport!$H$4="Multi-unit Residential",Data!F1599,IF(Transport!$H$4="Education",Data!AN1599,IF(Transport!$H$4="Mixed-use Building",Y1602,Data!W1599)))</f>
        <v>?</v>
      </c>
      <c r="G1598">
        <f>IF(Transport!$H$4="Multi-unit Residential",Data!G1599,IF(Transport!$H$4="Education",Data!AO1599,IF(Transport!$H$4="Mixed-use Building",Z1602,Data!X1599)))</f>
        <v>0</v>
      </c>
      <c r="H1598" t="str">
        <f>IF(Transport!$H$4="Multi-unit Residential",Data!H1599,IF(Transport!$H$4="Education",Data!AP1599,IF(Transport!$H$4="Mixed-use Building",AA1602,Data!Y1599)))</f>
        <v>?</v>
      </c>
      <c r="I1598" t="str">
        <f>IF(Transport!$H$4="Multi-unit Residential",Data!I1599,IF(Transport!$H$4="Education",Data!AQ1599,IF(Transport!$H$4="Mixed-use Building",AB1602,Data!Z1599)))</f>
        <v>?</v>
      </c>
      <c r="J1598">
        <f>IF(Transport!$H$4="Multi-unit Residential",Data!J1599,IF(Transport!$H$4="Education",Data!AR1599,IF(Transport!$H$4="Mixed-use Building",AC1602,Data!AA1599)))</f>
        <v>0</v>
      </c>
      <c r="K1598" t="str">
        <f>IF(Transport!$H$4="Multi-unit Residential",Data!K1599,IF(Transport!$H$4="Education",Data!AS1599,IF(Transport!$H$4="Mixed-use Building",AD1602,Data!AB1599)))</f>
        <v>?</v>
      </c>
      <c r="L1598" t="str">
        <f>IF(Transport!$H$4="Multi-unit Residential",Data!L1599,IF(Transport!$H$4="Education",Data!AT1599,IF(Transport!$H$4="Mixed-use Building",AE1602,Data!AC1599)))</f>
        <v>?</v>
      </c>
      <c r="M1598">
        <f>IF(Transport!$H$4="Multi-unit Residential",Data!M1599,IF(Transport!$H$4="Education",Data!AU1599,IF(Transport!$H$4="Mixed-use Building",AF1602,Data!AD1599)))</f>
        <v>0.02</v>
      </c>
      <c r="N1598" t="str">
        <f>IF(Transport!$H$4="Multi-unit Residential",Data!N1599,IF(Transport!$H$4="Education",Data!AV1599,IF(Transport!$H$4="Mixed-use Building",AG1602,Data!AE1599)))</f>
        <v>?</v>
      </c>
      <c r="O1598">
        <f>IF(Transport!$H$4="Multi-unit Residential",Data!O1599,IF(Transport!$H$4="Education",Data!AW1599,IF(Transport!$H$4="Mixed-use Building",AH1602,Data!AF1599)))</f>
        <v>173.24301869999999</v>
      </c>
      <c r="P1598">
        <f>IF(Transport!$H$4="Multi-unit Residential",Data!P1599,IF(Transport!$H$4="Education",Data!AX1599,IF(Transport!$H$4="Mixed-use Building",AI1602,Data!AG1599)))</f>
        <v>-41.308750189999998</v>
      </c>
    </row>
    <row r="1599" spans="1:16" x14ac:dyDescent="0.55000000000000004">
      <c r="A1599">
        <f>IF(Transport!$H$4="Multi-unit Residential",Data!A1600,IF(Transport!$H$4="Education",Data!AI1600,IF(Transport!$H$4="Mixed-use Building",T1603,Data!R1600)))</f>
        <v>305500</v>
      </c>
      <c r="B1599" t="str">
        <f>IF(Transport!$H$4="Multi-unit Residential",Data!B1600,IF(Transport!$H$4="Education",Data!AJ1600,IF(Transport!$H$4="Mixed-use Building",U1603,Data!S1600)))</f>
        <v>Maitai</v>
      </c>
      <c r="C1599" t="str">
        <f>IF(Transport!$H$4="Multi-unit Residential",Data!C1600,IF(Transport!$H$4="Education",Data!AK1600,IF(Transport!$H$4="Mixed-use Building",V1603,Data!T1600)))</f>
        <v>New Zealand</v>
      </c>
      <c r="D1599">
        <f>IF(Transport!$H$4="Multi-unit Residential",Data!D1600,IF(Transport!$H$4="Education",Data!AL1600,IF(Transport!$H$4="Mixed-use Building",W1603,Data!U1600)))</f>
        <v>0</v>
      </c>
      <c r="E1599">
        <f>IF(Transport!$H$4="Multi-unit Residential",Data!E1600,IF(Transport!$H$4="Education",Data!AM1600,IF(Transport!$H$4="Mixed-use Building",X1603,Data!V1600)))</f>
        <v>0</v>
      </c>
      <c r="F1599">
        <f>IF(Transport!$H$4="Multi-unit Residential",Data!F1600,IF(Transport!$H$4="Education",Data!AN1600,IF(Transport!$H$4="Mixed-use Building",Y1603,Data!W1600)))</f>
        <v>0</v>
      </c>
      <c r="G1599">
        <f>IF(Transport!$H$4="Multi-unit Residential",Data!G1600,IF(Transport!$H$4="Education",Data!AO1600,IF(Transport!$H$4="Mixed-use Building",Z1603,Data!X1600)))</f>
        <v>0</v>
      </c>
      <c r="H1599">
        <f>IF(Transport!$H$4="Multi-unit Residential",Data!H1600,IF(Transport!$H$4="Education",Data!AP1600,IF(Transport!$H$4="Mixed-use Building",AA1603,Data!Y1600)))</f>
        <v>1</v>
      </c>
      <c r="I1599">
        <f>IF(Transport!$H$4="Multi-unit Residential",Data!I1600,IF(Transport!$H$4="Education",Data!AQ1600,IF(Transport!$H$4="Mixed-use Building",AB1603,Data!Z1600)))</f>
        <v>0</v>
      </c>
      <c r="J1599">
        <f>IF(Transport!$H$4="Multi-unit Residential",Data!J1600,IF(Transport!$H$4="Education",Data!AR1600,IF(Transport!$H$4="Mixed-use Building",AC1603,Data!AA1600)))</f>
        <v>0</v>
      </c>
      <c r="K1599">
        <f>IF(Transport!$H$4="Multi-unit Residential",Data!K1600,IF(Transport!$H$4="Education",Data!AS1600,IF(Transport!$H$4="Mixed-use Building",AD1603,Data!AB1600)))</f>
        <v>0</v>
      </c>
      <c r="L1599">
        <f>IF(Transport!$H$4="Multi-unit Residential",Data!L1600,IF(Transport!$H$4="Education",Data!AT1600,IF(Transport!$H$4="Mixed-use Building",AE1603,Data!AC1600)))</f>
        <v>0</v>
      </c>
      <c r="M1599">
        <f>IF(Transport!$H$4="Multi-unit Residential",Data!M1600,IF(Transport!$H$4="Education",Data!AU1600,IF(Transport!$H$4="Mixed-use Building",AF1603,Data!AD1600)))</f>
        <v>0.02</v>
      </c>
      <c r="N1599">
        <f>IF(Transport!$H$4="Multi-unit Residential",Data!N1600,IF(Transport!$H$4="Education",Data!AV1600,IF(Transport!$H$4="Mixed-use Building",AG1603,Data!AE1600)))</f>
        <v>3.6737656500078701</v>
      </c>
      <c r="O1599">
        <f>IF(Transport!$H$4="Multi-unit Residential",Data!O1600,IF(Transport!$H$4="Education",Data!AW1600,IF(Transport!$H$4="Mixed-use Building",AH1603,Data!AF1600)))</f>
        <v>173.2982542</v>
      </c>
      <c r="P1599">
        <f>IF(Transport!$H$4="Multi-unit Residential",Data!P1600,IF(Transport!$H$4="Education",Data!AX1600,IF(Transport!$H$4="Mixed-use Building",AI1603,Data!AG1600)))</f>
        <v>-41.27666765</v>
      </c>
    </row>
    <row r="1600" spans="1:16" x14ac:dyDescent="0.55000000000000004">
      <c r="A1600">
        <f>IF(Transport!$H$4="Multi-unit Residential",Data!A1601,IF(Transport!$H$4="Education",Data!AI1601,IF(Transport!$H$4="Mixed-use Building",T1604,Data!R1601)))</f>
        <v>305600</v>
      </c>
      <c r="B1600" t="str">
        <f>IF(Transport!$H$4="Multi-unit Residential",Data!B1601,IF(Transport!$H$4="Education",Data!AJ1601,IF(Transport!$H$4="Mixed-use Building",U1604,Data!S1601)))</f>
        <v>Grampians</v>
      </c>
      <c r="C1600" t="str">
        <f>IF(Transport!$H$4="Multi-unit Residential",Data!C1601,IF(Transport!$H$4="Education",Data!AK1601,IF(Transport!$H$4="Mixed-use Building",V1604,Data!T1601)))</f>
        <v>New Zealand</v>
      </c>
      <c r="D1600">
        <f>IF(Transport!$H$4="Multi-unit Residential",Data!D1601,IF(Transport!$H$4="Education",Data!AL1601,IF(Transport!$H$4="Mixed-use Building",W1604,Data!U1601)))</f>
        <v>0</v>
      </c>
      <c r="E1600">
        <f>IF(Transport!$H$4="Multi-unit Residential",Data!E1601,IF(Transport!$H$4="Education",Data!AM1601,IF(Transport!$H$4="Mixed-use Building",X1604,Data!V1601)))</f>
        <v>0</v>
      </c>
      <c r="F1600">
        <f>IF(Transport!$H$4="Multi-unit Residential",Data!F1601,IF(Transport!$H$4="Education",Data!AN1601,IF(Transport!$H$4="Mixed-use Building",Y1604,Data!W1601)))</f>
        <v>0</v>
      </c>
      <c r="G1600">
        <f>IF(Transport!$H$4="Multi-unit Residential",Data!G1601,IF(Transport!$H$4="Education",Data!AO1601,IF(Transport!$H$4="Mixed-use Building",Z1604,Data!X1601)))</f>
        <v>0</v>
      </c>
      <c r="H1600">
        <f>IF(Transport!$H$4="Multi-unit Residential",Data!H1601,IF(Transport!$H$4="Education",Data!AP1601,IF(Transport!$H$4="Mixed-use Building",AA1604,Data!Y1601)))</f>
        <v>0.89</v>
      </c>
      <c r="I1600">
        <f>IF(Transport!$H$4="Multi-unit Residential",Data!I1601,IF(Transport!$H$4="Education",Data!AQ1601,IF(Transport!$H$4="Mixed-use Building",AB1604,Data!Z1601)))</f>
        <v>0</v>
      </c>
      <c r="J1600">
        <f>IF(Transport!$H$4="Multi-unit Residential",Data!J1601,IF(Transport!$H$4="Education",Data!AR1601,IF(Transport!$H$4="Mixed-use Building",AC1604,Data!AA1601)))</f>
        <v>0</v>
      </c>
      <c r="K1600">
        <f>IF(Transport!$H$4="Multi-unit Residential",Data!K1601,IF(Transport!$H$4="Education",Data!AS1601,IF(Transport!$H$4="Mixed-use Building",AD1604,Data!AB1601)))</f>
        <v>0.02</v>
      </c>
      <c r="L1600">
        <f>IF(Transport!$H$4="Multi-unit Residential",Data!L1601,IF(Transport!$H$4="Education",Data!AT1601,IF(Transport!$H$4="Mixed-use Building",AE1604,Data!AC1601)))</f>
        <v>0.09</v>
      </c>
      <c r="M1600">
        <f>IF(Transport!$H$4="Multi-unit Residential",Data!M1601,IF(Transport!$H$4="Education",Data!AU1601,IF(Transport!$H$4="Mixed-use Building",AF1604,Data!AD1601)))</f>
        <v>0.02</v>
      </c>
      <c r="N1600">
        <f>IF(Transport!$H$4="Multi-unit Residential",Data!N1601,IF(Transport!$H$4="Education",Data!AV1601,IF(Transport!$H$4="Mixed-use Building",AG1604,Data!AE1601)))</f>
        <v>4.6365692912020098</v>
      </c>
      <c r="O1600">
        <f>IF(Transport!$H$4="Multi-unit Residential",Data!O1601,IF(Transport!$H$4="Education",Data!AW1601,IF(Transport!$H$4="Mixed-use Building",AH1604,Data!AF1601)))</f>
        <v>173.273515</v>
      </c>
      <c r="P1600">
        <f>IF(Transport!$H$4="Multi-unit Residential",Data!P1601,IF(Transport!$H$4="Education",Data!AX1601,IF(Transport!$H$4="Mixed-use Building",AI1604,Data!AG1601)))</f>
        <v>-41.296600570000003</v>
      </c>
    </row>
    <row r="1601" spans="1:16" x14ac:dyDescent="0.55000000000000004">
      <c r="A1601">
        <f>IF(Transport!$H$4="Multi-unit Residential",Data!A1602,IF(Transport!$H$4="Education",Data!AI1602,IF(Transport!$H$4="Mixed-use Building",T1605,Data!R1602)))</f>
        <v>305700</v>
      </c>
      <c r="B1601" t="str">
        <f>IF(Transport!$H$4="Multi-unit Residential",Data!B1602,IF(Transport!$H$4="Education",Data!AJ1602,IF(Transport!$H$4="Mixed-use Building",U1605,Data!S1602)))</f>
        <v>Saxton</v>
      </c>
      <c r="C1601" t="str">
        <f>IF(Transport!$H$4="Multi-unit Residential",Data!C1602,IF(Transport!$H$4="Education",Data!AK1602,IF(Transport!$H$4="Mixed-use Building",V1605,Data!T1602)))</f>
        <v>New Zealand</v>
      </c>
      <c r="D1601">
        <f>IF(Transport!$H$4="Multi-unit Residential",Data!D1602,IF(Transport!$H$4="Education",Data!AL1602,IF(Transport!$H$4="Mixed-use Building",W1605,Data!U1602)))</f>
        <v>0</v>
      </c>
      <c r="E1601">
        <f>IF(Transport!$H$4="Multi-unit Residential",Data!E1602,IF(Transport!$H$4="Education",Data!AM1602,IF(Transport!$H$4="Mixed-use Building",X1605,Data!V1602)))</f>
        <v>0</v>
      </c>
      <c r="F1601">
        <f>IF(Transport!$H$4="Multi-unit Residential",Data!F1602,IF(Transport!$H$4="Education",Data!AN1602,IF(Transport!$H$4="Mixed-use Building",Y1605,Data!W1602)))</f>
        <v>0</v>
      </c>
      <c r="G1601">
        <f>IF(Transport!$H$4="Multi-unit Residential",Data!G1602,IF(Transport!$H$4="Education",Data!AO1602,IF(Transport!$H$4="Mixed-use Building",Z1605,Data!X1602)))</f>
        <v>0</v>
      </c>
      <c r="H1601">
        <f>IF(Transport!$H$4="Multi-unit Residential",Data!H1602,IF(Transport!$H$4="Education",Data!AP1602,IF(Transport!$H$4="Mixed-use Building",AA1605,Data!Y1602)))</f>
        <v>0.98</v>
      </c>
      <c r="I1601">
        <f>IF(Transport!$H$4="Multi-unit Residential",Data!I1602,IF(Transport!$H$4="Education",Data!AQ1602,IF(Transport!$H$4="Mixed-use Building",AB1605,Data!Z1602)))</f>
        <v>0</v>
      </c>
      <c r="J1601">
        <f>IF(Transport!$H$4="Multi-unit Residential",Data!J1602,IF(Transport!$H$4="Education",Data!AR1602,IF(Transport!$H$4="Mixed-use Building",AC1605,Data!AA1602)))</f>
        <v>0</v>
      </c>
      <c r="K1601">
        <f>IF(Transport!$H$4="Multi-unit Residential",Data!K1602,IF(Transport!$H$4="Education",Data!AS1602,IF(Transport!$H$4="Mixed-use Building",AD1605,Data!AB1602)))</f>
        <v>0.01</v>
      </c>
      <c r="L1601">
        <f>IF(Transport!$H$4="Multi-unit Residential",Data!L1602,IF(Transport!$H$4="Education",Data!AT1602,IF(Transport!$H$4="Mixed-use Building",AE1605,Data!AC1602)))</f>
        <v>0.01</v>
      </c>
      <c r="M1601">
        <f>IF(Transport!$H$4="Multi-unit Residential",Data!M1602,IF(Transport!$H$4="Education",Data!AU1602,IF(Transport!$H$4="Mixed-use Building",AF1605,Data!AD1602)))</f>
        <v>0.02</v>
      </c>
      <c r="N1601">
        <f>IF(Transport!$H$4="Multi-unit Residential",Data!N1602,IF(Transport!$H$4="Education",Data!AV1602,IF(Transport!$H$4="Mixed-use Building",AG1605,Data!AE1602)))</f>
        <v>5.7880794208008401</v>
      </c>
      <c r="O1601">
        <f>IF(Transport!$H$4="Multi-unit Residential",Data!O1602,IF(Transport!$H$4="Education",Data!AW1602,IF(Transport!$H$4="Mixed-use Building",AH1605,Data!AF1602)))</f>
        <v>173.2216325</v>
      </c>
      <c r="P1601">
        <f>IF(Transport!$H$4="Multi-unit Residential",Data!P1602,IF(Transport!$H$4="Education",Data!AX1602,IF(Transport!$H$4="Mixed-use Building",AI1605,Data!AG1602)))</f>
        <v>-41.333723640000002</v>
      </c>
    </row>
    <row r="1602" spans="1:16" x14ac:dyDescent="0.55000000000000004">
      <c r="A1602">
        <f>IF(Transport!$H$4="Multi-unit Residential",Data!A1603,IF(Transport!$H$4="Education",Data!AI1603,IF(Transport!$H$4="Mixed-use Building",T1606,Data!R1603)))</f>
        <v>305800</v>
      </c>
      <c r="B1602" t="str">
        <f>IF(Transport!$H$4="Multi-unit Residential",Data!B1603,IF(Transport!$H$4="Education",Data!AJ1603,IF(Transport!$H$4="Mixed-use Building",U1606,Data!S1603)))</f>
        <v>Suffolk</v>
      </c>
      <c r="C1602" t="str">
        <f>IF(Transport!$H$4="Multi-unit Residential",Data!C1603,IF(Transport!$H$4="Education",Data!AK1603,IF(Transport!$H$4="Mixed-use Building",V1606,Data!T1603)))</f>
        <v>New Zealand</v>
      </c>
      <c r="D1602">
        <f>IF(Transport!$H$4="Multi-unit Residential",Data!D1603,IF(Transport!$H$4="Education",Data!AL1603,IF(Transport!$H$4="Mixed-use Building",W1606,Data!U1603)))</f>
        <v>0</v>
      </c>
      <c r="E1602">
        <f>IF(Transport!$H$4="Multi-unit Residential",Data!E1603,IF(Transport!$H$4="Education",Data!AM1603,IF(Transport!$H$4="Mixed-use Building",X1606,Data!V1603)))</f>
        <v>0</v>
      </c>
      <c r="F1602">
        <f>IF(Transport!$H$4="Multi-unit Residential",Data!F1603,IF(Transport!$H$4="Education",Data!AN1603,IF(Transport!$H$4="Mixed-use Building",Y1606,Data!W1603)))</f>
        <v>0</v>
      </c>
      <c r="G1602">
        <f>IF(Transport!$H$4="Multi-unit Residential",Data!G1603,IF(Transport!$H$4="Education",Data!AO1603,IF(Transport!$H$4="Mixed-use Building",Z1606,Data!X1603)))</f>
        <v>0</v>
      </c>
      <c r="H1602">
        <f>IF(Transport!$H$4="Multi-unit Residential",Data!H1603,IF(Transport!$H$4="Education",Data!AP1603,IF(Transport!$H$4="Mixed-use Building",AA1606,Data!Y1603)))</f>
        <v>0.9</v>
      </c>
      <c r="I1602">
        <f>IF(Transport!$H$4="Multi-unit Residential",Data!I1603,IF(Transport!$H$4="Education",Data!AQ1603,IF(Transport!$H$4="Mixed-use Building",AB1606,Data!Z1603)))</f>
        <v>0</v>
      </c>
      <c r="J1602">
        <f>IF(Transport!$H$4="Multi-unit Residential",Data!J1603,IF(Transport!$H$4="Education",Data!AR1603,IF(Transport!$H$4="Mixed-use Building",AC1606,Data!AA1603)))</f>
        <v>0</v>
      </c>
      <c r="K1602">
        <f>IF(Transport!$H$4="Multi-unit Residential",Data!K1603,IF(Transport!$H$4="Education",Data!AS1603,IF(Transport!$H$4="Mixed-use Building",AD1606,Data!AB1603)))</f>
        <v>0.03</v>
      </c>
      <c r="L1602">
        <f>IF(Transport!$H$4="Multi-unit Residential",Data!L1603,IF(Transport!$H$4="Education",Data!AT1603,IF(Transport!$H$4="Mixed-use Building",AE1606,Data!AC1603)))</f>
        <v>7.0000000000000007E-2</v>
      </c>
      <c r="M1602">
        <f>IF(Transport!$H$4="Multi-unit Residential",Data!M1603,IF(Transport!$H$4="Education",Data!AU1603,IF(Transport!$H$4="Mixed-use Building",AF1606,Data!AD1603)))</f>
        <v>0.02</v>
      </c>
      <c r="N1602">
        <f>IF(Transport!$H$4="Multi-unit Residential",Data!N1603,IF(Transport!$H$4="Education",Data!AV1603,IF(Transport!$H$4="Mixed-use Building",AG1606,Data!AE1603)))</f>
        <v>3.0866471723106099</v>
      </c>
      <c r="O1602">
        <f>IF(Transport!$H$4="Multi-unit Residential",Data!O1603,IF(Transport!$H$4="Education",Data!AW1603,IF(Transport!$H$4="Mixed-use Building",AH1606,Data!AF1603)))</f>
        <v>173.2272021</v>
      </c>
      <c r="P1602">
        <f>IF(Transport!$H$4="Multi-unit Residential",Data!P1603,IF(Transport!$H$4="Education",Data!AX1603,IF(Transport!$H$4="Mixed-use Building",AI1606,Data!AG1603)))</f>
        <v>-41.327753479999998</v>
      </c>
    </row>
    <row r="1603" spans="1:16" x14ac:dyDescent="0.55000000000000004">
      <c r="A1603">
        <f>IF(Transport!$H$4="Multi-unit Residential",Data!A1604,IF(Transport!$H$4="Education",Data!AI1604,IF(Transport!$H$4="Mixed-use Building",T1607,Data!R1604)))</f>
        <v>305900</v>
      </c>
      <c r="B1603" t="str">
        <f>IF(Transport!$H$4="Multi-unit Residential",Data!B1604,IF(Transport!$H$4="Education",Data!AJ1604,IF(Transport!$H$4="Mixed-use Building",U1607,Data!S1604)))</f>
        <v>Omaio</v>
      </c>
      <c r="C1603" t="str">
        <f>IF(Transport!$H$4="Multi-unit Residential",Data!C1604,IF(Transport!$H$4="Education",Data!AK1604,IF(Transport!$H$4="Mixed-use Building",V1607,Data!T1604)))</f>
        <v>New Zealand</v>
      </c>
      <c r="D1603">
        <f>IF(Transport!$H$4="Multi-unit Residential",Data!D1604,IF(Transport!$H$4="Education",Data!AL1604,IF(Transport!$H$4="Mixed-use Building",W1607,Data!U1604)))</f>
        <v>0</v>
      </c>
      <c r="E1603">
        <f>IF(Transport!$H$4="Multi-unit Residential",Data!E1604,IF(Transport!$H$4="Education",Data!AM1604,IF(Transport!$H$4="Mixed-use Building",X1607,Data!V1604)))</f>
        <v>0</v>
      </c>
      <c r="F1603">
        <f>IF(Transport!$H$4="Multi-unit Residential",Data!F1604,IF(Transport!$H$4="Education",Data!AN1604,IF(Transport!$H$4="Mixed-use Building",Y1607,Data!W1604)))</f>
        <v>0</v>
      </c>
      <c r="G1603">
        <f>IF(Transport!$H$4="Multi-unit Residential",Data!G1604,IF(Transport!$H$4="Education",Data!AO1604,IF(Transport!$H$4="Mixed-use Building",Z1607,Data!X1604)))</f>
        <v>0</v>
      </c>
      <c r="H1603">
        <f>IF(Transport!$H$4="Multi-unit Residential",Data!H1604,IF(Transport!$H$4="Education",Data!AP1604,IF(Transport!$H$4="Mixed-use Building",AA1607,Data!Y1604)))</f>
        <v>0.87</v>
      </c>
      <c r="I1603">
        <f>IF(Transport!$H$4="Multi-unit Residential",Data!I1604,IF(Transport!$H$4="Education",Data!AQ1604,IF(Transport!$H$4="Mixed-use Building",AB1607,Data!Z1604)))</f>
        <v>0</v>
      </c>
      <c r="J1603">
        <f>IF(Transport!$H$4="Multi-unit Residential",Data!J1604,IF(Transport!$H$4="Education",Data!AR1604,IF(Transport!$H$4="Mixed-use Building",AC1607,Data!AA1604)))</f>
        <v>0</v>
      </c>
      <c r="K1603">
        <f>IF(Transport!$H$4="Multi-unit Residential",Data!K1604,IF(Transport!$H$4="Education",Data!AS1604,IF(Transport!$H$4="Mixed-use Building",AD1607,Data!AB1604)))</f>
        <v>0.01</v>
      </c>
      <c r="L1603">
        <f>IF(Transport!$H$4="Multi-unit Residential",Data!L1604,IF(Transport!$H$4="Education",Data!AT1604,IF(Transport!$H$4="Mixed-use Building",AE1607,Data!AC1604)))</f>
        <v>0.12</v>
      </c>
      <c r="M1603">
        <f>IF(Transport!$H$4="Multi-unit Residential",Data!M1604,IF(Transport!$H$4="Education",Data!AU1604,IF(Transport!$H$4="Mixed-use Building",AF1607,Data!AD1604)))</f>
        <v>0.02</v>
      </c>
      <c r="N1603">
        <f>IF(Transport!$H$4="Multi-unit Residential",Data!N1604,IF(Transport!$H$4="Education",Data!AV1604,IF(Transport!$H$4="Mixed-use Building",AG1607,Data!AE1604)))</f>
        <v>3.6514620171945902</v>
      </c>
      <c r="O1603">
        <f>IF(Transport!$H$4="Multi-unit Residential",Data!O1604,IF(Transport!$H$4="Education",Data!AW1604,IF(Transport!$H$4="Mixed-use Building",AH1607,Data!AF1604)))</f>
        <v>173.24438649999999</v>
      </c>
      <c r="P1603">
        <f>IF(Transport!$H$4="Multi-unit Residential",Data!P1604,IF(Transport!$H$4="Education",Data!AX1604,IF(Transport!$H$4="Mixed-use Building",AI1607,Data!AG1604)))</f>
        <v>-41.324597130000001</v>
      </c>
    </row>
    <row r="1604" spans="1:16" x14ac:dyDescent="0.55000000000000004">
      <c r="A1604">
        <f>IF(Transport!$H$4="Multi-unit Residential",Data!A1605,IF(Transport!$H$4="Education",Data!AI1605,IF(Transport!$H$4="Mixed-use Building",T1608,Data!R1605)))</f>
        <v>306000</v>
      </c>
      <c r="B1604" t="str">
        <f>IF(Transport!$H$4="Multi-unit Residential",Data!B1605,IF(Transport!$H$4="Education",Data!AJ1605,IF(Transport!$H$4="Mixed-use Building",U1608,Data!S1605)))</f>
        <v>Enner Glynn</v>
      </c>
      <c r="C1604" t="str">
        <f>IF(Transport!$H$4="Multi-unit Residential",Data!C1605,IF(Transport!$H$4="Education",Data!AK1605,IF(Transport!$H$4="Mixed-use Building",V1608,Data!T1605)))</f>
        <v>New Zealand</v>
      </c>
      <c r="D1604">
        <f>IF(Transport!$H$4="Multi-unit Residential",Data!D1605,IF(Transport!$H$4="Education",Data!AL1605,IF(Transport!$H$4="Mixed-use Building",W1608,Data!U1605)))</f>
        <v>0</v>
      </c>
      <c r="E1604">
        <f>IF(Transport!$H$4="Multi-unit Residential",Data!E1605,IF(Transport!$H$4="Education",Data!AM1605,IF(Transport!$H$4="Mixed-use Building",X1608,Data!V1605)))</f>
        <v>0</v>
      </c>
      <c r="F1604">
        <f>IF(Transport!$H$4="Multi-unit Residential",Data!F1605,IF(Transport!$H$4="Education",Data!AN1605,IF(Transport!$H$4="Mixed-use Building",Y1608,Data!W1605)))</f>
        <v>0</v>
      </c>
      <c r="G1604">
        <f>IF(Transport!$H$4="Multi-unit Residential",Data!G1605,IF(Transport!$H$4="Education",Data!AO1605,IF(Transport!$H$4="Mixed-use Building",Z1608,Data!X1605)))</f>
        <v>0</v>
      </c>
      <c r="H1604">
        <f>IF(Transport!$H$4="Multi-unit Residential",Data!H1605,IF(Transport!$H$4="Education",Data!AP1605,IF(Transport!$H$4="Mixed-use Building",AA1608,Data!Y1605)))</f>
        <v>1</v>
      </c>
      <c r="I1604">
        <f>IF(Transport!$H$4="Multi-unit Residential",Data!I1605,IF(Transport!$H$4="Education",Data!AQ1605,IF(Transport!$H$4="Mixed-use Building",AB1608,Data!Z1605)))</f>
        <v>0</v>
      </c>
      <c r="J1604">
        <f>IF(Transport!$H$4="Multi-unit Residential",Data!J1605,IF(Transport!$H$4="Education",Data!AR1605,IF(Transport!$H$4="Mixed-use Building",AC1608,Data!AA1605)))</f>
        <v>0</v>
      </c>
      <c r="K1604">
        <f>IF(Transport!$H$4="Multi-unit Residential",Data!K1605,IF(Transport!$H$4="Education",Data!AS1605,IF(Transport!$H$4="Mixed-use Building",AD1608,Data!AB1605)))</f>
        <v>0</v>
      </c>
      <c r="L1604">
        <f>IF(Transport!$H$4="Multi-unit Residential",Data!L1605,IF(Transport!$H$4="Education",Data!AT1605,IF(Transport!$H$4="Mixed-use Building",AE1608,Data!AC1605)))</f>
        <v>0</v>
      </c>
      <c r="M1604">
        <f>IF(Transport!$H$4="Multi-unit Residential",Data!M1605,IF(Transport!$H$4="Education",Data!AU1605,IF(Transport!$H$4="Mixed-use Building",AF1608,Data!AD1605)))</f>
        <v>0.02</v>
      </c>
      <c r="N1604">
        <f>IF(Transport!$H$4="Multi-unit Residential",Data!N1605,IF(Transport!$H$4="Education",Data!AV1605,IF(Transport!$H$4="Mixed-use Building",AG1608,Data!AE1605)))</f>
        <v>1.67845483585948</v>
      </c>
      <c r="O1604">
        <f>IF(Transport!$H$4="Multi-unit Residential",Data!O1605,IF(Transport!$H$4="Education",Data!AW1605,IF(Transport!$H$4="Mixed-use Building",AH1608,Data!AF1605)))</f>
        <v>173.26437329999999</v>
      </c>
      <c r="P1604">
        <f>IF(Transport!$H$4="Multi-unit Residential",Data!P1605,IF(Transport!$H$4="Education",Data!AX1605,IF(Transport!$H$4="Mixed-use Building",AI1608,Data!AG1605)))</f>
        <v>-41.314954270000001</v>
      </c>
    </row>
    <row r="1605" spans="1:16" x14ac:dyDescent="0.55000000000000004">
      <c r="A1605">
        <f>IF(Transport!$H$4="Multi-unit Residential",Data!A1606,IF(Transport!$H$4="Education",Data!AI1606,IF(Transport!$H$4="Mixed-use Building",T1609,Data!R1606)))</f>
        <v>306100</v>
      </c>
      <c r="B1605" t="str">
        <f>IF(Transport!$H$4="Multi-unit Residential",Data!B1606,IF(Transport!$H$4="Education",Data!AJ1606,IF(Transport!$H$4="Mixed-use Building",U1609,Data!S1606)))</f>
        <v>Daelyn</v>
      </c>
      <c r="C1605" t="str">
        <f>IF(Transport!$H$4="Multi-unit Residential",Data!C1606,IF(Transport!$H$4="Education",Data!AK1606,IF(Transport!$H$4="Mixed-use Building",V1609,Data!T1606)))</f>
        <v>New Zealand</v>
      </c>
      <c r="D1605">
        <f>IF(Transport!$H$4="Multi-unit Residential",Data!D1606,IF(Transport!$H$4="Education",Data!AL1606,IF(Transport!$H$4="Mixed-use Building",W1609,Data!U1606)))</f>
        <v>0</v>
      </c>
      <c r="E1605">
        <f>IF(Transport!$H$4="Multi-unit Residential",Data!E1606,IF(Transport!$H$4="Education",Data!AM1606,IF(Transport!$H$4="Mixed-use Building",X1609,Data!V1606)))</f>
        <v>0</v>
      </c>
      <c r="F1605">
        <f>IF(Transport!$H$4="Multi-unit Residential",Data!F1606,IF(Transport!$H$4="Education",Data!AN1606,IF(Transport!$H$4="Mixed-use Building",Y1609,Data!W1606)))</f>
        <v>0</v>
      </c>
      <c r="G1605">
        <f>IF(Transport!$H$4="Multi-unit Residential",Data!G1606,IF(Transport!$H$4="Education",Data!AO1606,IF(Transport!$H$4="Mixed-use Building",Z1609,Data!X1606)))</f>
        <v>0</v>
      </c>
      <c r="H1605">
        <f>IF(Transport!$H$4="Multi-unit Residential",Data!H1606,IF(Transport!$H$4="Education",Data!AP1606,IF(Transport!$H$4="Mixed-use Building",AA1609,Data!Y1606)))</f>
        <v>1</v>
      </c>
      <c r="I1605">
        <f>IF(Transport!$H$4="Multi-unit Residential",Data!I1606,IF(Transport!$H$4="Education",Data!AQ1606,IF(Transport!$H$4="Mixed-use Building",AB1609,Data!Z1606)))</f>
        <v>0</v>
      </c>
      <c r="J1605">
        <f>IF(Transport!$H$4="Multi-unit Residential",Data!J1606,IF(Transport!$H$4="Education",Data!AR1606,IF(Transport!$H$4="Mixed-use Building",AC1609,Data!AA1606)))</f>
        <v>0</v>
      </c>
      <c r="K1605">
        <f>IF(Transport!$H$4="Multi-unit Residential",Data!K1606,IF(Transport!$H$4="Education",Data!AS1606,IF(Transport!$H$4="Mixed-use Building",AD1609,Data!AB1606)))</f>
        <v>0</v>
      </c>
      <c r="L1605">
        <f>IF(Transport!$H$4="Multi-unit Residential",Data!L1606,IF(Transport!$H$4="Education",Data!AT1606,IF(Transport!$H$4="Mixed-use Building",AE1609,Data!AC1606)))</f>
        <v>0</v>
      </c>
      <c r="M1605">
        <f>IF(Transport!$H$4="Multi-unit Residential",Data!M1606,IF(Transport!$H$4="Education",Data!AU1606,IF(Transport!$H$4="Mixed-use Building",AF1609,Data!AD1606)))</f>
        <v>0.02</v>
      </c>
      <c r="N1605">
        <f>IF(Transport!$H$4="Multi-unit Residential",Data!N1606,IF(Transport!$H$4="Education",Data!AV1606,IF(Transport!$H$4="Mixed-use Building",AG1609,Data!AE1606)))</f>
        <v>3.5125054717784101</v>
      </c>
      <c r="O1605">
        <f>IF(Transport!$H$4="Multi-unit Residential",Data!O1606,IF(Transport!$H$4="Education",Data!AW1606,IF(Transport!$H$4="Mixed-use Building",AH1609,Data!AF1606)))</f>
        <v>173.21394269999999</v>
      </c>
      <c r="P1605">
        <f>IF(Transport!$H$4="Multi-unit Residential",Data!P1606,IF(Transport!$H$4="Education",Data!AX1606,IF(Transport!$H$4="Mixed-use Building",AI1609,Data!AG1606)))</f>
        <v>-41.340274989999998</v>
      </c>
    </row>
    <row r="1606" spans="1:16" x14ac:dyDescent="0.55000000000000004">
      <c r="A1606">
        <f>IF(Transport!$H$4="Multi-unit Residential",Data!A1607,IF(Transport!$H$4="Education",Data!AI1607,IF(Transport!$H$4="Mixed-use Building",T1610,Data!R1607)))</f>
        <v>306200</v>
      </c>
      <c r="B1606" t="str">
        <f>IF(Transport!$H$4="Multi-unit Residential",Data!B1607,IF(Transport!$H$4="Education",Data!AJ1607,IF(Transport!$H$4="Mixed-use Building",U1610,Data!S1607)))</f>
        <v>The Brook</v>
      </c>
      <c r="C1606" t="str">
        <f>IF(Transport!$H$4="Multi-unit Residential",Data!C1607,IF(Transport!$H$4="Education",Data!AK1607,IF(Transport!$H$4="Mixed-use Building",V1610,Data!T1607)))</f>
        <v>New Zealand</v>
      </c>
      <c r="D1606">
        <f>IF(Transport!$H$4="Multi-unit Residential",Data!D1607,IF(Transport!$H$4="Education",Data!AL1607,IF(Transport!$H$4="Mixed-use Building",W1610,Data!U1607)))</f>
        <v>0</v>
      </c>
      <c r="E1606">
        <f>IF(Transport!$H$4="Multi-unit Residential",Data!E1607,IF(Transport!$H$4="Education",Data!AM1607,IF(Transport!$H$4="Mixed-use Building",X1610,Data!V1607)))</f>
        <v>0</v>
      </c>
      <c r="F1606">
        <f>IF(Transport!$H$4="Multi-unit Residential",Data!F1607,IF(Transport!$H$4="Education",Data!AN1607,IF(Transport!$H$4="Mixed-use Building",Y1610,Data!W1607)))</f>
        <v>0</v>
      </c>
      <c r="G1606">
        <f>IF(Transport!$H$4="Multi-unit Residential",Data!G1607,IF(Transport!$H$4="Education",Data!AO1607,IF(Transport!$H$4="Mixed-use Building",Z1610,Data!X1607)))</f>
        <v>0</v>
      </c>
      <c r="H1606">
        <f>IF(Transport!$H$4="Multi-unit Residential",Data!H1607,IF(Transport!$H$4="Education",Data!AP1607,IF(Transport!$H$4="Mixed-use Building",AA1610,Data!Y1607)))</f>
        <v>1</v>
      </c>
      <c r="I1606">
        <f>IF(Transport!$H$4="Multi-unit Residential",Data!I1607,IF(Transport!$H$4="Education",Data!AQ1607,IF(Transport!$H$4="Mixed-use Building",AB1610,Data!Z1607)))</f>
        <v>0</v>
      </c>
      <c r="J1606">
        <f>IF(Transport!$H$4="Multi-unit Residential",Data!J1607,IF(Transport!$H$4="Education",Data!AR1607,IF(Transport!$H$4="Mixed-use Building",AC1610,Data!AA1607)))</f>
        <v>0</v>
      </c>
      <c r="K1606">
        <f>IF(Transport!$H$4="Multi-unit Residential",Data!K1607,IF(Transport!$H$4="Education",Data!AS1607,IF(Transport!$H$4="Mixed-use Building",AD1610,Data!AB1607)))</f>
        <v>0</v>
      </c>
      <c r="L1606">
        <f>IF(Transport!$H$4="Multi-unit Residential",Data!L1607,IF(Transport!$H$4="Education",Data!AT1607,IF(Transport!$H$4="Mixed-use Building",AE1610,Data!AC1607)))</f>
        <v>0</v>
      </c>
      <c r="M1606">
        <f>IF(Transport!$H$4="Multi-unit Residential",Data!M1607,IF(Transport!$H$4="Education",Data!AU1607,IF(Transport!$H$4="Mixed-use Building",AF1610,Data!AD1607)))</f>
        <v>0.02</v>
      </c>
      <c r="N1606">
        <f>IF(Transport!$H$4="Multi-unit Residential",Data!N1607,IF(Transport!$H$4="Education",Data!AV1607,IF(Transport!$H$4="Mixed-use Building",AG1610,Data!AE1607)))</f>
        <v>2.7675847791975499</v>
      </c>
      <c r="O1606">
        <f>IF(Transport!$H$4="Multi-unit Residential",Data!O1607,IF(Transport!$H$4="Education",Data!AW1607,IF(Transport!$H$4="Mixed-use Building",AH1610,Data!AF1607)))</f>
        <v>173.2914447</v>
      </c>
      <c r="P1606">
        <f>IF(Transport!$H$4="Multi-unit Residential",Data!P1607,IF(Transport!$H$4="Education",Data!AX1607,IF(Transport!$H$4="Mixed-use Building",AI1610,Data!AG1607)))</f>
        <v>-41.300616499999997</v>
      </c>
    </row>
    <row r="1607" spans="1:16" x14ac:dyDescent="0.55000000000000004">
      <c r="A1607">
        <f>IF(Transport!$H$4="Multi-unit Residential",Data!A1608,IF(Transport!$H$4="Education",Data!AI1608,IF(Transport!$H$4="Mixed-use Building",T1611,Data!R1608)))</f>
        <v>306300</v>
      </c>
      <c r="B1607" t="str">
        <f>IF(Transport!$H$4="Multi-unit Residential",Data!B1608,IF(Transport!$H$4="Education",Data!AJ1608,IF(Transport!$H$4="Mixed-use Building",U1611,Data!S1608)))</f>
        <v>Marlborough Sounds West</v>
      </c>
      <c r="C1607" t="str">
        <f>IF(Transport!$H$4="Multi-unit Residential",Data!C1608,IF(Transport!$H$4="Education",Data!AK1608,IF(Transport!$H$4="Mixed-use Building",V1611,Data!T1608)))</f>
        <v>New Zealand</v>
      </c>
      <c r="D1607">
        <f>IF(Transport!$H$4="Multi-unit Residential",Data!D1608,IF(Transport!$H$4="Education",Data!AL1608,IF(Transport!$H$4="Mixed-use Building",W1611,Data!U1608)))</f>
        <v>0</v>
      </c>
      <c r="E1607">
        <f>IF(Transport!$H$4="Multi-unit Residential",Data!E1608,IF(Transport!$H$4="Education",Data!AM1608,IF(Transport!$H$4="Mixed-use Building",X1611,Data!V1608)))</f>
        <v>0</v>
      </c>
      <c r="F1607">
        <f>IF(Transport!$H$4="Multi-unit Residential",Data!F1608,IF(Transport!$H$4="Education",Data!AN1608,IF(Transport!$H$4="Mixed-use Building",Y1611,Data!W1608)))</f>
        <v>0</v>
      </c>
      <c r="G1607">
        <f>IF(Transport!$H$4="Multi-unit Residential",Data!G1608,IF(Transport!$H$4="Education",Data!AO1608,IF(Transport!$H$4="Mixed-use Building",Z1611,Data!X1608)))</f>
        <v>0</v>
      </c>
      <c r="H1607">
        <f>IF(Transport!$H$4="Multi-unit Residential",Data!H1608,IF(Transport!$H$4="Education",Data!AP1608,IF(Transport!$H$4="Mixed-use Building",AA1611,Data!Y1608)))</f>
        <v>0.76</v>
      </c>
      <c r="I1607">
        <f>IF(Transport!$H$4="Multi-unit Residential",Data!I1608,IF(Transport!$H$4="Education",Data!AQ1608,IF(Transport!$H$4="Mixed-use Building",AB1611,Data!Z1608)))</f>
        <v>0.05</v>
      </c>
      <c r="J1607">
        <f>IF(Transport!$H$4="Multi-unit Residential",Data!J1608,IF(Transport!$H$4="Education",Data!AR1608,IF(Transport!$H$4="Mixed-use Building",AC1611,Data!AA1608)))</f>
        <v>0</v>
      </c>
      <c r="K1607">
        <f>IF(Transport!$H$4="Multi-unit Residential",Data!K1608,IF(Transport!$H$4="Education",Data!AS1608,IF(Transport!$H$4="Mixed-use Building",AD1611,Data!AB1608)))</f>
        <v>0</v>
      </c>
      <c r="L1607">
        <f>IF(Transport!$H$4="Multi-unit Residential",Data!L1608,IF(Transport!$H$4="Education",Data!AT1608,IF(Transport!$H$4="Mixed-use Building",AE1611,Data!AC1608)))</f>
        <v>0.19</v>
      </c>
      <c r="M1607">
        <f>IF(Transport!$H$4="Multi-unit Residential",Data!M1608,IF(Transport!$H$4="Education",Data!AU1608,IF(Transport!$H$4="Mixed-use Building",AF1611,Data!AD1608)))</f>
        <v>0.02</v>
      </c>
      <c r="N1607">
        <f>IF(Transport!$H$4="Multi-unit Residential",Data!N1608,IF(Transport!$H$4="Education",Data!AV1608,IF(Transport!$H$4="Mixed-use Building",AG1611,Data!AE1608)))</f>
        <v>5.9628381937900397</v>
      </c>
      <c r="O1607">
        <f>IF(Transport!$H$4="Multi-unit Residential",Data!O1608,IF(Transport!$H$4="Education",Data!AW1608,IF(Transport!$H$4="Mixed-use Building",AH1611,Data!AF1608)))</f>
        <v>173.65276019999999</v>
      </c>
      <c r="P1607">
        <f>IF(Transport!$H$4="Multi-unit Residential",Data!P1608,IF(Transport!$H$4="Education",Data!AX1608,IF(Transport!$H$4="Mixed-use Building",AI1611,Data!AG1608)))</f>
        <v>-41.209094360000002</v>
      </c>
    </row>
    <row r="1608" spans="1:16" x14ac:dyDescent="0.55000000000000004">
      <c r="A1608">
        <f>IF(Transport!$H$4="Multi-unit Residential",Data!A1609,IF(Transport!$H$4="Education",Data!AI1609,IF(Transport!$H$4="Mixed-use Building",T1612,Data!R1609)))</f>
        <v>306400</v>
      </c>
      <c r="B1608" t="str">
        <f>IF(Transport!$H$4="Multi-unit Residential",Data!B1609,IF(Transport!$H$4="Education",Data!AJ1609,IF(Transport!$H$4="Mixed-use Building",U1612,Data!S1609)))</f>
        <v>Marlborough Sounds Coastal Marine</v>
      </c>
      <c r="C1608" t="str">
        <f>IF(Transport!$H$4="Multi-unit Residential",Data!C1609,IF(Transport!$H$4="Education",Data!AK1609,IF(Transport!$H$4="Mixed-use Building",V1612,Data!T1609)))</f>
        <v>New Zealand</v>
      </c>
      <c r="D1608" t="str">
        <f>IF(Transport!$H$4="Multi-unit Residential",Data!D1609,IF(Transport!$H$4="Education",Data!AL1609,IF(Transport!$H$4="Mixed-use Building",W1612,Data!U1609)))</f>
        <v>?</v>
      </c>
      <c r="E1608" t="str">
        <f>IF(Transport!$H$4="Multi-unit Residential",Data!E1609,IF(Transport!$H$4="Education",Data!AM1609,IF(Transport!$H$4="Mixed-use Building",X1612,Data!V1609)))</f>
        <v>?</v>
      </c>
      <c r="F1608" t="str">
        <f>IF(Transport!$H$4="Multi-unit Residential",Data!F1609,IF(Transport!$H$4="Education",Data!AN1609,IF(Transport!$H$4="Mixed-use Building",Y1612,Data!W1609)))</f>
        <v>?</v>
      </c>
      <c r="G1608">
        <f>IF(Transport!$H$4="Multi-unit Residential",Data!G1609,IF(Transport!$H$4="Education",Data!AO1609,IF(Transport!$H$4="Mixed-use Building",Z1612,Data!X1609)))</f>
        <v>0</v>
      </c>
      <c r="H1608" t="str">
        <f>IF(Transport!$H$4="Multi-unit Residential",Data!H1609,IF(Transport!$H$4="Education",Data!AP1609,IF(Transport!$H$4="Mixed-use Building",AA1612,Data!Y1609)))</f>
        <v>?</v>
      </c>
      <c r="I1608" t="str">
        <f>IF(Transport!$H$4="Multi-unit Residential",Data!I1609,IF(Transport!$H$4="Education",Data!AQ1609,IF(Transport!$H$4="Mixed-use Building",AB1612,Data!Z1609)))</f>
        <v>?</v>
      </c>
      <c r="J1608">
        <f>IF(Transport!$H$4="Multi-unit Residential",Data!J1609,IF(Transport!$H$4="Education",Data!AR1609,IF(Transport!$H$4="Mixed-use Building",AC1612,Data!AA1609)))</f>
        <v>0</v>
      </c>
      <c r="K1608" t="str">
        <f>IF(Transport!$H$4="Multi-unit Residential",Data!K1609,IF(Transport!$H$4="Education",Data!AS1609,IF(Transport!$H$4="Mixed-use Building",AD1612,Data!AB1609)))</f>
        <v>?</v>
      </c>
      <c r="L1608" t="str">
        <f>IF(Transport!$H$4="Multi-unit Residential",Data!L1609,IF(Transport!$H$4="Education",Data!AT1609,IF(Transport!$H$4="Mixed-use Building",AE1612,Data!AC1609)))</f>
        <v>?</v>
      </c>
      <c r="M1608">
        <f>IF(Transport!$H$4="Multi-unit Residential",Data!M1609,IF(Transport!$H$4="Education",Data!AU1609,IF(Transport!$H$4="Mixed-use Building",AF1612,Data!AD1609)))</f>
        <v>0.02</v>
      </c>
      <c r="N1608" t="str">
        <f>IF(Transport!$H$4="Multi-unit Residential",Data!N1609,IF(Transport!$H$4="Education",Data!AV1609,IF(Transport!$H$4="Mixed-use Building",AG1612,Data!AE1609)))</f>
        <v>?</v>
      </c>
      <c r="O1608">
        <f>IF(Transport!$H$4="Multi-unit Residential",Data!O1609,IF(Transport!$H$4="Education",Data!AW1609,IF(Transport!$H$4="Mixed-use Building",AH1612,Data!AF1609)))</f>
        <v>174.0392296</v>
      </c>
      <c r="P1608">
        <f>IF(Transport!$H$4="Multi-unit Residential",Data!P1609,IF(Transport!$H$4="Education",Data!AX1609,IF(Transport!$H$4="Mixed-use Building",AI1612,Data!AG1609)))</f>
        <v>-40.997632920000001</v>
      </c>
    </row>
    <row r="1609" spans="1:16" x14ac:dyDescent="0.55000000000000004">
      <c r="A1609">
        <f>IF(Transport!$H$4="Multi-unit Residential",Data!A1610,IF(Transport!$H$4="Education",Data!AI1610,IF(Transport!$H$4="Mixed-use Building",T1613,Data!R1610)))</f>
        <v>306500</v>
      </c>
      <c r="B1609" t="str">
        <f>IF(Transport!$H$4="Multi-unit Residential",Data!B1610,IF(Transport!$H$4="Education",Data!AJ1610,IF(Transport!$H$4="Mixed-use Building",U1613,Data!S1610)))</f>
        <v>Marlborough Sounds East</v>
      </c>
      <c r="C1609" t="str">
        <f>IF(Transport!$H$4="Multi-unit Residential",Data!C1610,IF(Transport!$H$4="Education",Data!AK1610,IF(Transport!$H$4="Mixed-use Building",V1613,Data!T1610)))</f>
        <v>New Zealand</v>
      </c>
      <c r="D1609">
        <f>IF(Transport!$H$4="Multi-unit Residential",Data!D1610,IF(Transport!$H$4="Education",Data!AL1610,IF(Transport!$H$4="Mixed-use Building",W1613,Data!U1610)))</f>
        <v>0</v>
      </c>
      <c r="E1609">
        <f>IF(Transport!$H$4="Multi-unit Residential",Data!E1610,IF(Transport!$H$4="Education",Data!AM1610,IF(Transport!$H$4="Mixed-use Building",X1613,Data!V1610)))</f>
        <v>0</v>
      </c>
      <c r="F1609">
        <f>IF(Transport!$H$4="Multi-unit Residential",Data!F1610,IF(Transport!$H$4="Education",Data!AN1610,IF(Transport!$H$4="Mixed-use Building",Y1613,Data!W1610)))</f>
        <v>0</v>
      </c>
      <c r="G1609">
        <f>IF(Transport!$H$4="Multi-unit Residential",Data!G1610,IF(Transport!$H$4="Education",Data!AO1610,IF(Transport!$H$4="Mixed-use Building",Z1613,Data!X1610)))</f>
        <v>0</v>
      </c>
      <c r="H1609">
        <f>IF(Transport!$H$4="Multi-unit Residential",Data!H1610,IF(Transport!$H$4="Education",Data!AP1610,IF(Transport!$H$4="Mixed-use Building",AA1613,Data!Y1610)))</f>
        <v>0.68</v>
      </c>
      <c r="I1609">
        <f>IF(Transport!$H$4="Multi-unit Residential",Data!I1610,IF(Transport!$H$4="Education",Data!AQ1610,IF(Transport!$H$4="Mixed-use Building",AB1613,Data!Z1610)))</f>
        <v>0</v>
      </c>
      <c r="J1609">
        <f>IF(Transport!$H$4="Multi-unit Residential",Data!J1610,IF(Transport!$H$4="Education",Data!AR1610,IF(Transport!$H$4="Mixed-use Building",AC1613,Data!AA1610)))</f>
        <v>0</v>
      </c>
      <c r="K1609">
        <f>IF(Transport!$H$4="Multi-unit Residential",Data!K1610,IF(Transport!$H$4="Education",Data!AS1610,IF(Transport!$H$4="Mixed-use Building",AD1613,Data!AB1610)))</f>
        <v>0.09</v>
      </c>
      <c r="L1609">
        <f>IF(Transport!$H$4="Multi-unit Residential",Data!L1610,IF(Transport!$H$4="Education",Data!AT1610,IF(Transport!$H$4="Mixed-use Building",AE1613,Data!AC1610)))</f>
        <v>0.23</v>
      </c>
      <c r="M1609">
        <f>IF(Transport!$H$4="Multi-unit Residential",Data!M1610,IF(Transport!$H$4="Education",Data!AU1610,IF(Transport!$H$4="Mixed-use Building",AF1613,Data!AD1610)))</f>
        <v>0.02</v>
      </c>
      <c r="N1609">
        <f>IF(Transport!$H$4="Multi-unit Residential",Data!N1610,IF(Transport!$H$4="Education",Data!AV1610,IF(Transport!$H$4="Mixed-use Building",AG1613,Data!AE1610)))</f>
        <v>4.5609077013895698</v>
      </c>
      <c r="O1609">
        <f>IF(Transport!$H$4="Multi-unit Residential",Data!O1610,IF(Transport!$H$4="Education",Data!AW1610,IF(Transport!$H$4="Mixed-use Building",AH1613,Data!AF1610)))</f>
        <v>174.04347569999999</v>
      </c>
      <c r="P1609">
        <f>IF(Transport!$H$4="Multi-unit Residential",Data!P1610,IF(Transport!$H$4="Education",Data!AX1610,IF(Transport!$H$4="Mixed-use Building",AI1613,Data!AG1610)))</f>
        <v>-41.209594520000003</v>
      </c>
    </row>
    <row r="1610" spans="1:16" x14ac:dyDescent="0.55000000000000004">
      <c r="A1610">
        <f>IF(Transport!$H$4="Multi-unit Residential",Data!A1611,IF(Transport!$H$4="Education",Data!AI1611,IF(Transport!$H$4="Mixed-use Building",T1614,Data!R1611)))</f>
        <v>306600</v>
      </c>
      <c r="B1610" t="str">
        <f>IF(Transport!$H$4="Multi-unit Residential",Data!B1611,IF(Transport!$H$4="Education",Data!AJ1611,IF(Transport!$H$4="Mixed-use Building",U1614,Data!S1611)))</f>
        <v xml:space="preserve">Upper Wairau </v>
      </c>
      <c r="C1610" t="str">
        <f>IF(Transport!$H$4="Multi-unit Residential",Data!C1611,IF(Transport!$H$4="Education",Data!AK1611,IF(Transport!$H$4="Mixed-use Building",V1614,Data!T1611)))</f>
        <v>New Zealand</v>
      </c>
      <c r="D1610">
        <f>IF(Transport!$H$4="Multi-unit Residential",Data!D1611,IF(Transport!$H$4="Education",Data!AL1611,IF(Transport!$H$4="Mixed-use Building",W1614,Data!U1611)))</f>
        <v>0</v>
      </c>
      <c r="E1610">
        <f>IF(Transport!$H$4="Multi-unit Residential",Data!E1611,IF(Transport!$H$4="Education",Data!AM1611,IF(Transport!$H$4="Mixed-use Building",X1614,Data!V1611)))</f>
        <v>0</v>
      </c>
      <c r="F1610">
        <f>IF(Transport!$H$4="Multi-unit Residential",Data!F1611,IF(Transport!$H$4="Education",Data!AN1611,IF(Transport!$H$4="Mixed-use Building",Y1614,Data!W1611)))</f>
        <v>0</v>
      </c>
      <c r="G1610">
        <f>IF(Transport!$H$4="Multi-unit Residential",Data!G1611,IF(Transport!$H$4="Education",Data!AO1611,IF(Transport!$H$4="Mixed-use Building",Z1614,Data!X1611)))</f>
        <v>0</v>
      </c>
      <c r="H1610">
        <f>IF(Transport!$H$4="Multi-unit Residential",Data!H1611,IF(Transport!$H$4="Education",Data!AP1611,IF(Transport!$H$4="Mixed-use Building",AA1614,Data!Y1611)))</f>
        <v>0.97</v>
      </c>
      <c r="I1610">
        <f>IF(Transport!$H$4="Multi-unit Residential",Data!I1611,IF(Transport!$H$4="Education",Data!AQ1611,IF(Transport!$H$4="Mixed-use Building",AB1614,Data!Z1611)))</f>
        <v>0</v>
      </c>
      <c r="J1610">
        <f>IF(Transport!$H$4="Multi-unit Residential",Data!J1611,IF(Transport!$H$4="Education",Data!AR1611,IF(Transport!$H$4="Mixed-use Building",AC1614,Data!AA1611)))</f>
        <v>0</v>
      </c>
      <c r="K1610">
        <f>IF(Transport!$H$4="Multi-unit Residential",Data!K1611,IF(Transport!$H$4="Education",Data!AS1611,IF(Transport!$H$4="Mixed-use Building",AD1614,Data!AB1611)))</f>
        <v>0</v>
      </c>
      <c r="L1610">
        <f>IF(Transport!$H$4="Multi-unit Residential",Data!L1611,IF(Transport!$H$4="Education",Data!AT1611,IF(Transport!$H$4="Mixed-use Building",AE1614,Data!AC1611)))</f>
        <v>0.03</v>
      </c>
      <c r="M1610">
        <f>IF(Transport!$H$4="Multi-unit Residential",Data!M1611,IF(Transport!$H$4="Education",Data!AU1611,IF(Transport!$H$4="Mixed-use Building",AF1614,Data!AD1611)))</f>
        <v>0.02</v>
      </c>
      <c r="N1610">
        <f>IF(Transport!$H$4="Multi-unit Residential",Data!N1611,IF(Transport!$H$4="Education",Data!AV1611,IF(Transport!$H$4="Mixed-use Building",AG1614,Data!AE1611)))</f>
        <v>49.955981978052598</v>
      </c>
      <c r="O1610">
        <f>IF(Transport!$H$4="Multi-unit Residential",Data!O1611,IF(Transport!$H$4="Education",Data!AW1611,IF(Transport!$H$4="Mixed-use Building",AH1614,Data!AF1611)))</f>
        <v>173.262369199999</v>
      </c>
      <c r="P1610">
        <f>IF(Transport!$H$4="Multi-unit Residential",Data!P1611,IF(Transport!$H$4="Education",Data!AX1611,IF(Transport!$H$4="Mixed-use Building",AI1614,Data!AG1611)))</f>
        <v>-41.813099960000002</v>
      </c>
    </row>
    <row r="1611" spans="1:16" x14ac:dyDescent="0.55000000000000004">
      <c r="A1611">
        <f>IF(Transport!$H$4="Multi-unit Residential",Data!A1612,IF(Transport!$H$4="Education",Data!AI1612,IF(Transport!$H$4="Mixed-use Building",T1615,Data!R1612)))</f>
        <v>306700</v>
      </c>
      <c r="B1611" t="str">
        <f>IF(Transport!$H$4="Multi-unit Residential",Data!B1612,IF(Transport!$H$4="Education",Data!AJ1612,IF(Transport!$H$4="Mixed-use Building",U1615,Data!S1612)))</f>
        <v>Waikawa (Marlborough District)</v>
      </c>
      <c r="C1611" t="str">
        <f>IF(Transport!$H$4="Multi-unit Residential",Data!C1612,IF(Transport!$H$4="Education",Data!AK1612,IF(Transport!$H$4="Mixed-use Building",V1615,Data!T1612)))</f>
        <v>New Zealand</v>
      </c>
      <c r="D1611">
        <f>IF(Transport!$H$4="Multi-unit Residential",Data!D1612,IF(Transport!$H$4="Education",Data!AL1612,IF(Transport!$H$4="Mixed-use Building",W1615,Data!U1612)))</f>
        <v>0</v>
      </c>
      <c r="E1611">
        <f>IF(Transport!$H$4="Multi-unit Residential",Data!E1612,IF(Transport!$H$4="Education",Data!AM1612,IF(Transport!$H$4="Mixed-use Building",X1615,Data!V1612)))</f>
        <v>0</v>
      </c>
      <c r="F1611">
        <f>IF(Transport!$H$4="Multi-unit Residential",Data!F1612,IF(Transport!$H$4="Education",Data!AN1612,IF(Transport!$H$4="Mixed-use Building",Y1615,Data!W1612)))</f>
        <v>0</v>
      </c>
      <c r="G1611">
        <f>IF(Transport!$H$4="Multi-unit Residential",Data!G1612,IF(Transport!$H$4="Education",Data!AO1612,IF(Transport!$H$4="Mixed-use Building",Z1615,Data!X1612)))</f>
        <v>0</v>
      </c>
      <c r="H1611">
        <f>IF(Transport!$H$4="Multi-unit Residential",Data!H1612,IF(Transport!$H$4="Education",Data!AP1612,IF(Transport!$H$4="Mixed-use Building",AA1615,Data!Y1612)))</f>
        <v>0.89</v>
      </c>
      <c r="I1611">
        <f>IF(Transport!$H$4="Multi-unit Residential",Data!I1612,IF(Transport!$H$4="Education",Data!AQ1612,IF(Transport!$H$4="Mixed-use Building",AB1615,Data!Z1612)))</f>
        <v>0</v>
      </c>
      <c r="J1611">
        <f>IF(Transport!$H$4="Multi-unit Residential",Data!J1612,IF(Transport!$H$4="Education",Data!AR1612,IF(Transport!$H$4="Mixed-use Building",AC1615,Data!AA1612)))</f>
        <v>0</v>
      </c>
      <c r="K1611">
        <f>IF(Transport!$H$4="Multi-unit Residential",Data!K1612,IF(Transport!$H$4="Education",Data!AS1612,IF(Transport!$H$4="Mixed-use Building",AD1615,Data!AB1612)))</f>
        <v>0</v>
      </c>
      <c r="L1611">
        <f>IF(Transport!$H$4="Multi-unit Residential",Data!L1612,IF(Transport!$H$4="Education",Data!AT1612,IF(Transport!$H$4="Mixed-use Building",AE1615,Data!AC1612)))</f>
        <v>0.11</v>
      </c>
      <c r="M1611">
        <f>IF(Transport!$H$4="Multi-unit Residential",Data!M1612,IF(Transport!$H$4="Education",Data!AU1612,IF(Transport!$H$4="Mixed-use Building",AF1615,Data!AD1612)))</f>
        <v>0.02</v>
      </c>
      <c r="N1611">
        <f>IF(Transport!$H$4="Multi-unit Residential",Data!N1612,IF(Transport!$H$4="Education",Data!AV1612,IF(Transport!$H$4="Mixed-use Building",AG1615,Data!AE1612)))</f>
        <v>1.97636066844261</v>
      </c>
      <c r="O1611">
        <f>IF(Transport!$H$4="Multi-unit Residential",Data!O1612,IF(Transport!$H$4="Education",Data!AW1612,IF(Transport!$H$4="Mixed-use Building",AH1615,Data!AF1612)))</f>
        <v>174.0336733</v>
      </c>
      <c r="P1611">
        <f>IF(Transport!$H$4="Multi-unit Residential",Data!P1612,IF(Transport!$H$4="Education",Data!AX1612,IF(Transport!$H$4="Mixed-use Building",AI1615,Data!AG1612)))</f>
        <v>-41.26901239</v>
      </c>
    </row>
    <row r="1612" spans="1:16" x14ac:dyDescent="0.55000000000000004">
      <c r="A1612">
        <f>IF(Transport!$H$4="Multi-unit Residential",Data!A1613,IF(Transport!$H$4="Education",Data!AI1613,IF(Transport!$H$4="Mixed-use Building",T1616,Data!R1613)))</f>
        <v>306800</v>
      </c>
      <c r="B1612" t="str">
        <f>IF(Transport!$H$4="Multi-unit Residential",Data!B1613,IF(Transport!$H$4="Education",Data!AJ1613,IF(Transport!$H$4="Mixed-use Building",U1616,Data!S1613)))</f>
        <v>Waitohi (Marlborough District)</v>
      </c>
      <c r="C1612" t="str">
        <f>IF(Transport!$H$4="Multi-unit Residential",Data!C1613,IF(Transport!$H$4="Education",Data!AK1613,IF(Transport!$H$4="Mixed-use Building",V1616,Data!T1613)))</f>
        <v>New Zealand</v>
      </c>
      <c r="D1612">
        <f>IF(Transport!$H$4="Multi-unit Residential",Data!D1613,IF(Transport!$H$4="Education",Data!AL1613,IF(Transport!$H$4="Mixed-use Building",W1616,Data!U1613)))</f>
        <v>0</v>
      </c>
      <c r="E1612">
        <f>IF(Transport!$H$4="Multi-unit Residential",Data!E1613,IF(Transport!$H$4="Education",Data!AM1613,IF(Transport!$H$4="Mixed-use Building",X1616,Data!V1613)))</f>
        <v>0</v>
      </c>
      <c r="F1612">
        <f>IF(Transport!$H$4="Multi-unit Residential",Data!F1613,IF(Transport!$H$4="Education",Data!AN1613,IF(Transport!$H$4="Mixed-use Building",Y1616,Data!W1613)))</f>
        <v>0</v>
      </c>
      <c r="G1612">
        <f>IF(Transport!$H$4="Multi-unit Residential",Data!G1613,IF(Transport!$H$4="Education",Data!AO1613,IF(Transport!$H$4="Mixed-use Building",Z1616,Data!X1613)))</f>
        <v>0</v>
      </c>
      <c r="H1612">
        <f>IF(Transport!$H$4="Multi-unit Residential",Data!H1613,IF(Transport!$H$4="Education",Data!AP1613,IF(Transport!$H$4="Mixed-use Building",AA1616,Data!Y1613)))</f>
        <v>0.79</v>
      </c>
      <c r="I1612">
        <f>IF(Transport!$H$4="Multi-unit Residential",Data!I1613,IF(Transport!$H$4="Education",Data!AQ1613,IF(Transport!$H$4="Mixed-use Building",AB1616,Data!Z1613)))</f>
        <v>0.03</v>
      </c>
      <c r="J1612">
        <f>IF(Transport!$H$4="Multi-unit Residential",Data!J1613,IF(Transport!$H$4="Education",Data!AR1613,IF(Transport!$H$4="Mixed-use Building",AC1616,Data!AA1613)))</f>
        <v>0</v>
      </c>
      <c r="K1612">
        <f>IF(Transport!$H$4="Multi-unit Residential",Data!K1613,IF(Transport!$H$4="Education",Data!AS1613,IF(Transport!$H$4="Mixed-use Building",AD1616,Data!AB1613)))</f>
        <v>0.03</v>
      </c>
      <c r="L1612">
        <f>IF(Transport!$H$4="Multi-unit Residential",Data!L1613,IF(Transport!$H$4="Education",Data!AT1613,IF(Transport!$H$4="Mixed-use Building",AE1616,Data!AC1613)))</f>
        <v>0.15</v>
      </c>
      <c r="M1612">
        <f>IF(Transport!$H$4="Multi-unit Residential",Data!M1613,IF(Transport!$H$4="Education",Data!AU1613,IF(Transport!$H$4="Mixed-use Building",AF1616,Data!AD1613)))</f>
        <v>0.02</v>
      </c>
      <c r="N1612">
        <f>IF(Transport!$H$4="Multi-unit Residential",Data!N1613,IF(Transport!$H$4="Education",Data!AV1613,IF(Transport!$H$4="Mixed-use Building",AG1616,Data!AE1613)))</f>
        <v>4.8092304449328598</v>
      </c>
      <c r="O1612">
        <f>IF(Transport!$H$4="Multi-unit Residential",Data!O1613,IF(Transport!$H$4="Education",Data!AW1613,IF(Transport!$H$4="Mixed-use Building",AH1616,Data!AF1613)))</f>
        <v>174.00623680000001</v>
      </c>
      <c r="P1612">
        <f>IF(Transport!$H$4="Multi-unit Residential",Data!P1613,IF(Transport!$H$4="Education",Data!AX1613,IF(Transport!$H$4="Mixed-use Building",AI1616,Data!AG1613)))</f>
        <v>-41.289620110000001</v>
      </c>
    </row>
    <row r="1613" spans="1:16" x14ac:dyDescent="0.55000000000000004">
      <c r="A1613">
        <f>IF(Transport!$H$4="Multi-unit Residential",Data!A1614,IF(Transport!$H$4="Education",Data!AI1614,IF(Transport!$H$4="Mixed-use Building",T1617,Data!R1614)))</f>
        <v>306900</v>
      </c>
      <c r="B1613" t="str">
        <f>IF(Transport!$H$4="Multi-unit Residential",Data!B1614,IF(Transport!$H$4="Education",Data!AJ1614,IF(Transport!$H$4="Mixed-use Building",U1617,Data!S1614)))</f>
        <v>Tuamarina</v>
      </c>
      <c r="C1613" t="str">
        <f>IF(Transport!$H$4="Multi-unit Residential",Data!C1614,IF(Transport!$H$4="Education",Data!AK1614,IF(Transport!$H$4="Mixed-use Building",V1617,Data!T1614)))</f>
        <v>New Zealand</v>
      </c>
      <c r="D1613">
        <f>IF(Transport!$H$4="Multi-unit Residential",Data!D1614,IF(Transport!$H$4="Education",Data!AL1614,IF(Transport!$H$4="Mixed-use Building",W1617,Data!U1614)))</f>
        <v>0</v>
      </c>
      <c r="E1613">
        <f>IF(Transport!$H$4="Multi-unit Residential",Data!E1614,IF(Transport!$H$4="Education",Data!AM1614,IF(Transport!$H$4="Mixed-use Building",X1617,Data!V1614)))</f>
        <v>0</v>
      </c>
      <c r="F1613">
        <f>IF(Transport!$H$4="Multi-unit Residential",Data!F1614,IF(Transport!$H$4="Education",Data!AN1614,IF(Transport!$H$4="Mixed-use Building",Y1617,Data!W1614)))</f>
        <v>0</v>
      </c>
      <c r="G1613">
        <f>IF(Transport!$H$4="Multi-unit Residential",Data!G1614,IF(Transport!$H$4="Education",Data!AO1614,IF(Transport!$H$4="Mixed-use Building",Z1617,Data!X1614)))</f>
        <v>0</v>
      </c>
      <c r="H1613">
        <f>IF(Transport!$H$4="Multi-unit Residential",Data!H1614,IF(Transport!$H$4="Education",Data!AP1614,IF(Transport!$H$4="Mixed-use Building",AA1617,Data!Y1614)))</f>
        <v>1</v>
      </c>
      <c r="I1613">
        <f>IF(Transport!$H$4="Multi-unit Residential",Data!I1614,IF(Transport!$H$4="Education",Data!AQ1614,IF(Transport!$H$4="Mixed-use Building",AB1617,Data!Z1614)))</f>
        <v>0</v>
      </c>
      <c r="J1613">
        <f>IF(Transport!$H$4="Multi-unit Residential",Data!J1614,IF(Transport!$H$4="Education",Data!AR1614,IF(Transport!$H$4="Mixed-use Building",AC1617,Data!AA1614)))</f>
        <v>0</v>
      </c>
      <c r="K1613">
        <f>IF(Transport!$H$4="Multi-unit Residential",Data!K1614,IF(Transport!$H$4="Education",Data!AS1614,IF(Transport!$H$4="Mixed-use Building",AD1617,Data!AB1614)))</f>
        <v>0</v>
      </c>
      <c r="L1613">
        <f>IF(Transport!$H$4="Multi-unit Residential",Data!L1614,IF(Transport!$H$4="Education",Data!AT1614,IF(Transport!$H$4="Mixed-use Building",AE1617,Data!AC1614)))</f>
        <v>0</v>
      </c>
      <c r="M1613">
        <f>IF(Transport!$H$4="Multi-unit Residential",Data!M1614,IF(Transport!$H$4="Education",Data!AU1614,IF(Transport!$H$4="Mixed-use Building",AF1617,Data!AD1614)))</f>
        <v>0.02</v>
      </c>
      <c r="N1613">
        <f>IF(Transport!$H$4="Multi-unit Residential",Data!N1614,IF(Transport!$H$4="Education",Data!AV1614,IF(Transport!$H$4="Mixed-use Building",AG1617,Data!AE1614)))</f>
        <v>8.67483268537665</v>
      </c>
      <c r="O1613">
        <f>IF(Transport!$H$4="Multi-unit Residential",Data!O1614,IF(Transport!$H$4="Education",Data!AW1614,IF(Transport!$H$4="Mixed-use Building",AH1617,Data!AF1614)))</f>
        <v>173.9111466</v>
      </c>
      <c r="P1613">
        <f>IF(Transport!$H$4="Multi-unit Residential",Data!P1614,IF(Transport!$H$4="Education",Data!AX1614,IF(Transport!$H$4="Mixed-use Building",AI1617,Data!AG1614)))</f>
        <v>-41.418525420000002</v>
      </c>
    </row>
    <row r="1614" spans="1:16" x14ac:dyDescent="0.55000000000000004">
      <c r="A1614">
        <f>IF(Transport!$H$4="Multi-unit Residential",Data!A1615,IF(Transport!$H$4="Education",Data!AI1615,IF(Transport!$H$4="Mixed-use Building",T1618,Data!R1615)))</f>
        <v>307000</v>
      </c>
      <c r="B1614" t="str">
        <f>IF(Transport!$H$4="Multi-unit Residential",Data!B1615,IF(Transport!$H$4="Education",Data!AJ1615,IF(Transport!$H$4="Mixed-use Building",U1618,Data!S1615)))</f>
        <v>Awatere</v>
      </c>
      <c r="C1614" t="str">
        <f>IF(Transport!$H$4="Multi-unit Residential",Data!C1615,IF(Transport!$H$4="Education",Data!AK1615,IF(Transport!$H$4="Mixed-use Building",V1618,Data!T1615)))</f>
        <v>New Zealand</v>
      </c>
      <c r="D1614">
        <f>IF(Transport!$H$4="Multi-unit Residential",Data!D1615,IF(Transport!$H$4="Education",Data!AL1615,IF(Transport!$H$4="Mixed-use Building",W1618,Data!U1615)))</f>
        <v>0</v>
      </c>
      <c r="E1614">
        <f>IF(Transport!$H$4="Multi-unit Residential",Data!E1615,IF(Transport!$H$4="Education",Data!AM1615,IF(Transport!$H$4="Mixed-use Building",X1618,Data!V1615)))</f>
        <v>0</v>
      </c>
      <c r="F1614">
        <f>IF(Transport!$H$4="Multi-unit Residential",Data!F1615,IF(Transport!$H$4="Education",Data!AN1615,IF(Transport!$H$4="Mixed-use Building",Y1618,Data!W1615)))</f>
        <v>0</v>
      </c>
      <c r="G1614">
        <f>IF(Transport!$H$4="Multi-unit Residential",Data!G1615,IF(Transport!$H$4="Education",Data!AO1615,IF(Transport!$H$4="Mixed-use Building",Z1618,Data!X1615)))</f>
        <v>0</v>
      </c>
      <c r="H1614">
        <f>IF(Transport!$H$4="Multi-unit Residential",Data!H1615,IF(Transport!$H$4="Education",Data!AP1615,IF(Transport!$H$4="Mixed-use Building",AA1618,Data!Y1615)))</f>
        <v>0.89</v>
      </c>
      <c r="I1614">
        <f>IF(Transport!$H$4="Multi-unit Residential",Data!I1615,IF(Transport!$H$4="Education",Data!AQ1615,IF(Transport!$H$4="Mixed-use Building",AB1618,Data!Z1615)))</f>
        <v>0.08</v>
      </c>
      <c r="J1614">
        <f>IF(Transport!$H$4="Multi-unit Residential",Data!J1615,IF(Transport!$H$4="Education",Data!AR1615,IF(Transport!$H$4="Mixed-use Building",AC1618,Data!AA1615)))</f>
        <v>0</v>
      </c>
      <c r="K1614">
        <f>IF(Transport!$H$4="Multi-unit Residential",Data!K1615,IF(Transport!$H$4="Education",Data!AS1615,IF(Transport!$H$4="Mixed-use Building",AD1618,Data!AB1615)))</f>
        <v>0</v>
      </c>
      <c r="L1614">
        <f>IF(Transport!$H$4="Multi-unit Residential",Data!L1615,IF(Transport!$H$4="Education",Data!AT1615,IF(Transport!$H$4="Mixed-use Building",AE1618,Data!AC1615)))</f>
        <v>0.03</v>
      </c>
      <c r="M1614">
        <f>IF(Transport!$H$4="Multi-unit Residential",Data!M1615,IF(Transport!$H$4="Education",Data!AU1615,IF(Transport!$H$4="Mixed-use Building",AF1618,Data!AD1615)))</f>
        <v>0.02</v>
      </c>
      <c r="N1614">
        <f>IF(Transport!$H$4="Multi-unit Residential",Data!N1615,IF(Transport!$H$4="Education",Data!AV1615,IF(Transport!$H$4="Mixed-use Building",AG1618,Data!AE1615)))</f>
        <v>29.7752576880082</v>
      </c>
      <c r="O1614">
        <f>IF(Transport!$H$4="Multi-unit Residential",Data!O1615,IF(Transport!$H$4="Education",Data!AW1615,IF(Transport!$H$4="Mixed-use Building",AH1618,Data!AF1615)))</f>
        <v>173.60577140000001</v>
      </c>
      <c r="P1614">
        <f>IF(Transport!$H$4="Multi-unit Residential",Data!P1615,IF(Transport!$H$4="Education",Data!AX1615,IF(Transport!$H$4="Mixed-use Building",AI1618,Data!AG1615)))</f>
        <v>-41.954091550000001</v>
      </c>
    </row>
    <row r="1615" spans="1:16" x14ac:dyDescent="0.55000000000000004">
      <c r="A1615">
        <f>IF(Transport!$H$4="Multi-unit Residential",Data!A1616,IF(Transport!$H$4="Education",Data!AI1616,IF(Transport!$H$4="Mixed-use Building",T1619,Data!R1616)))</f>
        <v>307100</v>
      </c>
      <c r="B1615" t="str">
        <f>IF(Transport!$H$4="Multi-unit Residential",Data!B1616,IF(Transport!$H$4="Education",Data!AJ1616,IF(Transport!$H$4="Mixed-use Building",U1619,Data!S1616)))</f>
        <v>Renwick</v>
      </c>
      <c r="C1615" t="str">
        <f>IF(Transport!$H$4="Multi-unit Residential",Data!C1616,IF(Transport!$H$4="Education",Data!AK1616,IF(Transport!$H$4="Mixed-use Building",V1619,Data!T1616)))</f>
        <v>New Zealand</v>
      </c>
      <c r="D1615">
        <f>IF(Transport!$H$4="Multi-unit Residential",Data!D1616,IF(Transport!$H$4="Education",Data!AL1616,IF(Transport!$H$4="Mixed-use Building",W1619,Data!U1616)))</f>
        <v>0</v>
      </c>
      <c r="E1615">
        <f>IF(Transport!$H$4="Multi-unit Residential",Data!E1616,IF(Transport!$H$4="Education",Data!AM1616,IF(Transport!$H$4="Mixed-use Building",X1619,Data!V1616)))</f>
        <v>0</v>
      </c>
      <c r="F1615">
        <f>IF(Transport!$H$4="Multi-unit Residential",Data!F1616,IF(Transport!$H$4="Education",Data!AN1616,IF(Transport!$H$4="Mixed-use Building",Y1619,Data!W1616)))</f>
        <v>0</v>
      </c>
      <c r="G1615">
        <f>IF(Transport!$H$4="Multi-unit Residential",Data!G1616,IF(Transport!$H$4="Education",Data!AO1616,IF(Transport!$H$4="Mixed-use Building",Z1619,Data!X1616)))</f>
        <v>0</v>
      </c>
      <c r="H1615">
        <f>IF(Transport!$H$4="Multi-unit Residential",Data!H1616,IF(Transport!$H$4="Education",Data!AP1616,IF(Transport!$H$4="Mixed-use Building",AA1619,Data!Y1616)))</f>
        <v>0.89</v>
      </c>
      <c r="I1615">
        <f>IF(Transport!$H$4="Multi-unit Residential",Data!I1616,IF(Transport!$H$4="Education",Data!AQ1616,IF(Transport!$H$4="Mixed-use Building",AB1619,Data!Z1616)))</f>
        <v>0</v>
      </c>
      <c r="J1615">
        <f>IF(Transport!$H$4="Multi-unit Residential",Data!J1616,IF(Transport!$H$4="Education",Data!AR1616,IF(Transport!$H$4="Mixed-use Building",AC1619,Data!AA1616)))</f>
        <v>0</v>
      </c>
      <c r="K1615">
        <f>IF(Transport!$H$4="Multi-unit Residential",Data!K1616,IF(Transport!$H$4="Education",Data!AS1616,IF(Transport!$H$4="Mixed-use Building",AD1619,Data!AB1616)))</f>
        <v>0.03</v>
      </c>
      <c r="L1615">
        <f>IF(Transport!$H$4="Multi-unit Residential",Data!L1616,IF(Transport!$H$4="Education",Data!AT1616,IF(Transport!$H$4="Mixed-use Building",AE1619,Data!AC1616)))</f>
        <v>0.08</v>
      </c>
      <c r="M1615">
        <f>IF(Transport!$H$4="Multi-unit Residential",Data!M1616,IF(Transport!$H$4="Education",Data!AU1616,IF(Transport!$H$4="Mixed-use Building",AF1619,Data!AD1616)))</f>
        <v>0.02</v>
      </c>
      <c r="N1615">
        <f>IF(Transport!$H$4="Multi-unit Residential",Data!N1616,IF(Transport!$H$4="Education",Data!AV1616,IF(Transport!$H$4="Mixed-use Building",AG1619,Data!AE1616)))</f>
        <v>10.230559648549001</v>
      </c>
      <c r="O1615">
        <f>IF(Transport!$H$4="Multi-unit Residential",Data!O1616,IF(Transport!$H$4="Education",Data!AW1616,IF(Transport!$H$4="Mixed-use Building",AH1619,Data!AF1616)))</f>
        <v>173.8259175</v>
      </c>
      <c r="P1615">
        <f>IF(Transport!$H$4="Multi-unit Residential",Data!P1616,IF(Transport!$H$4="Education",Data!AX1616,IF(Transport!$H$4="Mixed-use Building",AI1619,Data!AG1616)))</f>
        <v>-41.508138039999999</v>
      </c>
    </row>
    <row r="1616" spans="1:16" x14ac:dyDescent="0.55000000000000004">
      <c r="A1616">
        <f>IF(Transport!$H$4="Multi-unit Residential",Data!A1617,IF(Transport!$H$4="Education",Data!AI1617,IF(Transport!$H$4="Mixed-use Building",T1620,Data!R1617)))</f>
        <v>307200</v>
      </c>
      <c r="B1616" t="str">
        <f>IF(Transport!$H$4="Multi-unit Residential",Data!B1617,IF(Transport!$H$4="Education",Data!AJ1617,IF(Transport!$H$4="Mixed-use Building",U1620,Data!S1617)))</f>
        <v xml:space="preserve">Lower Wairau </v>
      </c>
      <c r="C1616" t="str">
        <f>IF(Transport!$H$4="Multi-unit Residential",Data!C1617,IF(Transport!$H$4="Education",Data!AK1617,IF(Transport!$H$4="Mixed-use Building",V1620,Data!T1617)))</f>
        <v>New Zealand</v>
      </c>
      <c r="D1616">
        <f>IF(Transport!$H$4="Multi-unit Residential",Data!D1617,IF(Transport!$H$4="Education",Data!AL1617,IF(Transport!$H$4="Mixed-use Building",W1620,Data!U1617)))</f>
        <v>0</v>
      </c>
      <c r="E1616">
        <f>IF(Transport!$H$4="Multi-unit Residential",Data!E1617,IF(Transport!$H$4="Education",Data!AM1617,IF(Transport!$H$4="Mixed-use Building",X1620,Data!V1617)))</f>
        <v>0</v>
      </c>
      <c r="F1616">
        <f>IF(Transport!$H$4="Multi-unit Residential",Data!F1617,IF(Transport!$H$4="Education",Data!AN1617,IF(Transport!$H$4="Mixed-use Building",Y1620,Data!W1617)))</f>
        <v>0</v>
      </c>
      <c r="G1616">
        <f>IF(Transport!$H$4="Multi-unit Residential",Data!G1617,IF(Transport!$H$4="Education",Data!AO1617,IF(Transport!$H$4="Mixed-use Building",Z1620,Data!X1617)))</f>
        <v>0</v>
      </c>
      <c r="H1616">
        <f>IF(Transport!$H$4="Multi-unit Residential",Data!H1617,IF(Transport!$H$4="Education",Data!AP1617,IF(Transport!$H$4="Mixed-use Building",AA1620,Data!Y1617)))</f>
        <v>0.97</v>
      </c>
      <c r="I1616">
        <f>IF(Transport!$H$4="Multi-unit Residential",Data!I1617,IF(Transport!$H$4="Education",Data!AQ1617,IF(Transport!$H$4="Mixed-use Building",AB1620,Data!Z1617)))</f>
        <v>0</v>
      </c>
      <c r="J1616">
        <f>IF(Transport!$H$4="Multi-unit Residential",Data!J1617,IF(Transport!$H$4="Education",Data!AR1617,IF(Transport!$H$4="Mixed-use Building",AC1620,Data!AA1617)))</f>
        <v>0</v>
      </c>
      <c r="K1616">
        <f>IF(Transport!$H$4="Multi-unit Residential",Data!K1617,IF(Transport!$H$4="Education",Data!AS1617,IF(Transport!$H$4="Mixed-use Building",AD1620,Data!AB1617)))</f>
        <v>0</v>
      </c>
      <c r="L1616">
        <f>IF(Transport!$H$4="Multi-unit Residential",Data!L1617,IF(Transport!$H$4="Education",Data!AT1617,IF(Transport!$H$4="Mixed-use Building",AE1620,Data!AC1617)))</f>
        <v>0.03</v>
      </c>
      <c r="M1616">
        <f>IF(Transport!$H$4="Multi-unit Residential",Data!M1617,IF(Transport!$H$4="Education",Data!AU1617,IF(Transport!$H$4="Mixed-use Building",AF1620,Data!AD1617)))</f>
        <v>0.02</v>
      </c>
      <c r="N1616">
        <f>IF(Transport!$H$4="Multi-unit Residential",Data!N1617,IF(Transport!$H$4="Education",Data!AV1617,IF(Transport!$H$4="Mixed-use Building",AG1620,Data!AE1617)))</f>
        <v>9.7815672472345607</v>
      </c>
      <c r="O1616">
        <f>IF(Transport!$H$4="Multi-unit Residential",Data!O1617,IF(Transport!$H$4="Education",Data!AW1617,IF(Transport!$H$4="Mixed-use Building",AH1620,Data!AF1617)))</f>
        <v>173.96297869999901</v>
      </c>
      <c r="P1616">
        <f>IF(Transport!$H$4="Multi-unit Residential",Data!P1617,IF(Transport!$H$4="Education",Data!AX1617,IF(Transport!$H$4="Mixed-use Building",AI1620,Data!AG1617)))</f>
        <v>-41.484260419999998</v>
      </c>
    </row>
    <row r="1617" spans="1:16" x14ac:dyDescent="0.55000000000000004">
      <c r="A1617">
        <f>IF(Transport!$H$4="Multi-unit Residential",Data!A1618,IF(Transport!$H$4="Education",Data!AI1618,IF(Transport!$H$4="Mixed-use Building",T1621,Data!R1618)))</f>
        <v>307300</v>
      </c>
      <c r="B1617" t="str">
        <f>IF(Transport!$H$4="Multi-unit Residential",Data!B1618,IF(Transport!$H$4="Education",Data!AJ1618,IF(Transport!$H$4="Mixed-use Building",U1621,Data!S1618)))</f>
        <v>Woodbourne</v>
      </c>
      <c r="C1617" t="str">
        <f>IF(Transport!$H$4="Multi-unit Residential",Data!C1618,IF(Transport!$H$4="Education",Data!AK1618,IF(Transport!$H$4="Mixed-use Building",V1621,Data!T1618)))</f>
        <v>New Zealand</v>
      </c>
      <c r="D1617">
        <f>IF(Transport!$H$4="Multi-unit Residential",Data!D1618,IF(Transport!$H$4="Education",Data!AL1618,IF(Transport!$H$4="Mixed-use Building",W1621,Data!U1618)))</f>
        <v>0</v>
      </c>
      <c r="E1617">
        <f>IF(Transport!$H$4="Multi-unit Residential",Data!E1618,IF(Transport!$H$4="Education",Data!AM1618,IF(Transport!$H$4="Mixed-use Building",X1621,Data!V1618)))</f>
        <v>0</v>
      </c>
      <c r="F1617">
        <f>IF(Transport!$H$4="Multi-unit Residential",Data!F1618,IF(Transport!$H$4="Education",Data!AN1618,IF(Transport!$H$4="Mixed-use Building",Y1621,Data!W1618)))</f>
        <v>0</v>
      </c>
      <c r="G1617">
        <f>IF(Transport!$H$4="Multi-unit Residential",Data!G1618,IF(Transport!$H$4="Education",Data!AO1618,IF(Transport!$H$4="Mixed-use Building",Z1621,Data!X1618)))</f>
        <v>0</v>
      </c>
      <c r="H1617">
        <f>IF(Transport!$H$4="Multi-unit Residential",Data!H1618,IF(Transport!$H$4="Education",Data!AP1618,IF(Transport!$H$4="Mixed-use Building",AA1621,Data!Y1618)))</f>
        <v>0.86</v>
      </c>
      <c r="I1617">
        <f>IF(Transport!$H$4="Multi-unit Residential",Data!I1618,IF(Transport!$H$4="Education",Data!AQ1618,IF(Transport!$H$4="Mixed-use Building",AB1621,Data!Z1618)))</f>
        <v>0.02</v>
      </c>
      <c r="J1617">
        <f>IF(Transport!$H$4="Multi-unit Residential",Data!J1618,IF(Transport!$H$4="Education",Data!AR1618,IF(Transport!$H$4="Mixed-use Building",AC1621,Data!AA1618)))</f>
        <v>0</v>
      </c>
      <c r="K1617">
        <f>IF(Transport!$H$4="Multi-unit Residential",Data!K1618,IF(Transport!$H$4="Education",Data!AS1618,IF(Transport!$H$4="Mixed-use Building",AD1621,Data!AB1618)))</f>
        <v>0.02</v>
      </c>
      <c r="L1617">
        <f>IF(Transport!$H$4="Multi-unit Residential",Data!L1618,IF(Transport!$H$4="Education",Data!AT1618,IF(Transport!$H$4="Mixed-use Building",AE1621,Data!AC1618)))</f>
        <v>0.1</v>
      </c>
      <c r="M1617">
        <f>IF(Transport!$H$4="Multi-unit Residential",Data!M1618,IF(Transport!$H$4="Education",Data!AU1618,IF(Transport!$H$4="Mixed-use Building",AF1621,Data!AD1618)))</f>
        <v>0.02</v>
      </c>
      <c r="N1617">
        <f>IF(Transport!$H$4="Multi-unit Residential",Data!N1618,IF(Transport!$H$4="Education",Data!AV1618,IF(Transport!$H$4="Mixed-use Building",AG1621,Data!AE1618)))</f>
        <v>8.7433277758660708</v>
      </c>
      <c r="O1617">
        <f>IF(Transport!$H$4="Multi-unit Residential",Data!O1618,IF(Transport!$H$4="Education",Data!AW1618,IF(Transport!$H$4="Mixed-use Building",AH1621,Data!AF1618)))</f>
        <v>173.90363790000001</v>
      </c>
      <c r="P1617">
        <f>IF(Transport!$H$4="Multi-unit Residential",Data!P1618,IF(Transport!$H$4="Education",Data!AX1618,IF(Transport!$H$4="Mixed-use Building",AI1621,Data!AG1618)))</f>
        <v>-41.5308031</v>
      </c>
    </row>
    <row r="1618" spans="1:16" x14ac:dyDescent="0.55000000000000004">
      <c r="A1618">
        <f>IF(Transport!$H$4="Multi-unit Residential",Data!A1619,IF(Transport!$H$4="Education",Data!AI1619,IF(Transport!$H$4="Mixed-use Building",T1622,Data!R1619)))</f>
        <v>307400</v>
      </c>
      <c r="B1618" t="str">
        <f>IF(Transport!$H$4="Multi-unit Residential",Data!B1619,IF(Transport!$H$4="Education",Data!AJ1619,IF(Transport!$H$4="Mixed-use Building",U1622,Data!S1619)))</f>
        <v>Spring Creek-Grovetown</v>
      </c>
      <c r="C1618" t="str">
        <f>IF(Transport!$H$4="Multi-unit Residential",Data!C1619,IF(Transport!$H$4="Education",Data!AK1619,IF(Transport!$H$4="Mixed-use Building",V1622,Data!T1619)))</f>
        <v>New Zealand</v>
      </c>
      <c r="D1618">
        <f>IF(Transport!$H$4="Multi-unit Residential",Data!D1619,IF(Transport!$H$4="Education",Data!AL1619,IF(Transport!$H$4="Mixed-use Building",W1622,Data!U1619)))</f>
        <v>0</v>
      </c>
      <c r="E1618">
        <f>IF(Transport!$H$4="Multi-unit Residential",Data!E1619,IF(Transport!$H$4="Education",Data!AM1619,IF(Transport!$H$4="Mixed-use Building",X1622,Data!V1619)))</f>
        <v>0</v>
      </c>
      <c r="F1618">
        <f>IF(Transport!$H$4="Multi-unit Residential",Data!F1619,IF(Transport!$H$4="Education",Data!AN1619,IF(Transport!$H$4="Mixed-use Building",Y1622,Data!W1619)))</f>
        <v>0</v>
      </c>
      <c r="G1618">
        <f>IF(Transport!$H$4="Multi-unit Residential",Data!G1619,IF(Transport!$H$4="Education",Data!AO1619,IF(Transport!$H$4="Mixed-use Building",Z1622,Data!X1619)))</f>
        <v>0</v>
      </c>
      <c r="H1618">
        <f>IF(Transport!$H$4="Multi-unit Residential",Data!H1619,IF(Transport!$H$4="Education",Data!AP1619,IF(Transport!$H$4="Mixed-use Building",AA1622,Data!Y1619)))</f>
        <v>0.97</v>
      </c>
      <c r="I1618">
        <f>IF(Transport!$H$4="Multi-unit Residential",Data!I1619,IF(Transport!$H$4="Education",Data!AQ1619,IF(Transport!$H$4="Mixed-use Building",AB1622,Data!Z1619)))</f>
        <v>0</v>
      </c>
      <c r="J1618">
        <f>IF(Transport!$H$4="Multi-unit Residential",Data!J1619,IF(Transport!$H$4="Education",Data!AR1619,IF(Transport!$H$4="Mixed-use Building",AC1622,Data!AA1619)))</f>
        <v>0</v>
      </c>
      <c r="K1618">
        <f>IF(Transport!$H$4="Multi-unit Residential",Data!K1619,IF(Transport!$H$4="Education",Data!AS1619,IF(Transport!$H$4="Mixed-use Building",AD1622,Data!AB1619)))</f>
        <v>0</v>
      </c>
      <c r="L1618">
        <f>IF(Transport!$H$4="Multi-unit Residential",Data!L1619,IF(Transport!$H$4="Education",Data!AT1619,IF(Transport!$H$4="Mixed-use Building",AE1622,Data!AC1619)))</f>
        <v>0.03</v>
      </c>
      <c r="M1618">
        <f>IF(Transport!$H$4="Multi-unit Residential",Data!M1619,IF(Transport!$H$4="Education",Data!AU1619,IF(Transport!$H$4="Mixed-use Building",AF1622,Data!AD1619)))</f>
        <v>0.02</v>
      </c>
      <c r="N1618">
        <f>IF(Transport!$H$4="Multi-unit Residential",Data!N1619,IF(Transport!$H$4="Education",Data!AV1619,IF(Transport!$H$4="Mixed-use Building",AG1622,Data!AE1619)))</f>
        <v>5.0864110882596103</v>
      </c>
      <c r="O1618">
        <f>IF(Transport!$H$4="Multi-unit Residential",Data!O1619,IF(Transport!$H$4="Education",Data!AW1619,IF(Transport!$H$4="Mixed-use Building",AH1622,Data!AF1619)))</f>
        <v>173.96410180000001</v>
      </c>
      <c r="P1618">
        <f>IF(Transport!$H$4="Multi-unit Residential",Data!P1619,IF(Transport!$H$4="Education",Data!AX1619,IF(Transport!$H$4="Mixed-use Building",AI1622,Data!AG1619)))</f>
        <v>-41.474956730000002</v>
      </c>
    </row>
    <row r="1619" spans="1:16" x14ac:dyDescent="0.55000000000000004">
      <c r="A1619">
        <f>IF(Transport!$H$4="Multi-unit Residential",Data!A1620,IF(Transport!$H$4="Education",Data!AI1620,IF(Transport!$H$4="Mixed-use Building",T1623,Data!R1620)))</f>
        <v>307500</v>
      </c>
      <c r="B1619" t="str">
        <f>IF(Transport!$H$4="Multi-unit Residential",Data!B1620,IF(Transport!$H$4="Education",Data!AJ1620,IF(Transport!$H$4="Mixed-use Building",U1623,Data!S1620)))</f>
        <v>Springlands</v>
      </c>
      <c r="C1619" t="str">
        <f>IF(Transport!$H$4="Multi-unit Residential",Data!C1620,IF(Transport!$H$4="Education",Data!AK1620,IF(Transport!$H$4="Mixed-use Building",V1623,Data!T1620)))</f>
        <v>New Zealand</v>
      </c>
      <c r="D1619">
        <f>IF(Transport!$H$4="Multi-unit Residential",Data!D1620,IF(Transport!$H$4="Education",Data!AL1620,IF(Transport!$H$4="Mixed-use Building",W1623,Data!U1620)))</f>
        <v>0</v>
      </c>
      <c r="E1619">
        <f>IF(Transport!$H$4="Multi-unit Residential",Data!E1620,IF(Transport!$H$4="Education",Data!AM1620,IF(Transport!$H$4="Mixed-use Building",X1623,Data!V1620)))</f>
        <v>0</v>
      </c>
      <c r="F1619">
        <f>IF(Transport!$H$4="Multi-unit Residential",Data!F1620,IF(Transport!$H$4="Education",Data!AN1620,IF(Transport!$H$4="Mixed-use Building",Y1623,Data!W1620)))</f>
        <v>0</v>
      </c>
      <c r="G1619">
        <f>IF(Transport!$H$4="Multi-unit Residential",Data!G1620,IF(Transport!$H$4="Education",Data!AO1620,IF(Transport!$H$4="Mixed-use Building",Z1623,Data!X1620)))</f>
        <v>0</v>
      </c>
      <c r="H1619">
        <f>IF(Transport!$H$4="Multi-unit Residential",Data!H1620,IF(Transport!$H$4="Education",Data!AP1620,IF(Transport!$H$4="Mixed-use Building",AA1623,Data!Y1620)))</f>
        <v>0.9</v>
      </c>
      <c r="I1619">
        <f>IF(Transport!$H$4="Multi-unit Residential",Data!I1620,IF(Transport!$H$4="Education",Data!AQ1620,IF(Transport!$H$4="Mixed-use Building",AB1623,Data!Z1620)))</f>
        <v>0</v>
      </c>
      <c r="J1619">
        <f>IF(Transport!$H$4="Multi-unit Residential",Data!J1620,IF(Transport!$H$4="Education",Data!AR1620,IF(Transport!$H$4="Mixed-use Building",AC1623,Data!AA1620)))</f>
        <v>0</v>
      </c>
      <c r="K1619">
        <f>IF(Transport!$H$4="Multi-unit Residential",Data!K1620,IF(Transport!$H$4="Education",Data!AS1620,IF(Transport!$H$4="Mixed-use Building",AD1623,Data!AB1620)))</f>
        <v>0</v>
      </c>
      <c r="L1619">
        <f>IF(Transport!$H$4="Multi-unit Residential",Data!L1620,IF(Transport!$H$4="Education",Data!AT1620,IF(Transport!$H$4="Mixed-use Building",AE1623,Data!AC1620)))</f>
        <v>0.1</v>
      </c>
      <c r="M1619">
        <f>IF(Transport!$H$4="Multi-unit Residential",Data!M1620,IF(Transport!$H$4="Education",Data!AU1620,IF(Transport!$H$4="Mixed-use Building",AF1623,Data!AD1620)))</f>
        <v>0.02</v>
      </c>
      <c r="N1619">
        <f>IF(Transport!$H$4="Multi-unit Residential",Data!N1620,IF(Transport!$H$4="Education",Data!AV1620,IF(Transport!$H$4="Mixed-use Building",AG1623,Data!AE1620)))</f>
        <v>4.8810601421679998</v>
      </c>
      <c r="O1619">
        <f>IF(Transport!$H$4="Multi-unit Residential",Data!O1620,IF(Transport!$H$4="Education",Data!AW1620,IF(Transport!$H$4="Mixed-use Building",AH1623,Data!AF1620)))</f>
        <v>173.93617829999999</v>
      </c>
      <c r="P1619">
        <f>IF(Transport!$H$4="Multi-unit Residential",Data!P1620,IF(Transport!$H$4="Education",Data!AX1620,IF(Transport!$H$4="Mixed-use Building",AI1623,Data!AG1620)))</f>
        <v>-41.504222919999997</v>
      </c>
    </row>
    <row r="1620" spans="1:16" x14ac:dyDescent="0.55000000000000004">
      <c r="A1620">
        <f>IF(Transport!$H$4="Multi-unit Residential",Data!A1621,IF(Transport!$H$4="Education",Data!AI1621,IF(Transport!$H$4="Mixed-use Building",T1624,Data!R1621)))</f>
        <v>307600</v>
      </c>
      <c r="B1620" t="str">
        <f>IF(Transport!$H$4="Multi-unit Residential",Data!B1621,IF(Transport!$H$4="Education",Data!AJ1621,IF(Transport!$H$4="Mixed-use Building",U1624,Data!S1621)))</f>
        <v>Yelverton</v>
      </c>
      <c r="C1620" t="str">
        <f>IF(Transport!$H$4="Multi-unit Residential",Data!C1621,IF(Transport!$H$4="Education",Data!AK1621,IF(Transport!$H$4="Mixed-use Building",V1624,Data!T1621)))</f>
        <v>New Zealand</v>
      </c>
      <c r="D1620">
        <f>IF(Transport!$H$4="Multi-unit Residential",Data!D1621,IF(Transport!$H$4="Education",Data!AL1621,IF(Transport!$H$4="Mixed-use Building",W1624,Data!U1621)))</f>
        <v>0</v>
      </c>
      <c r="E1620">
        <f>IF(Transport!$H$4="Multi-unit Residential",Data!E1621,IF(Transport!$H$4="Education",Data!AM1621,IF(Transport!$H$4="Mixed-use Building",X1624,Data!V1621)))</f>
        <v>0</v>
      </c>
      <c r="F1620">
        <f>IF(Transport!$H$4="Multi-unit Residential",Data!F1621,IF(Transport!$H$4="Education",Data!AN1621,IF(Transport!$H$4="Mixed-use Building",Y1624,Data!W1621)))</f>
        <v>0</v>
      </c>
      <c r="G1620">
        <f>IF(Transport!$H$4="Multi-unit Residential",Data!G1621,IF(Transport!$H$4="Education",Data!AO1621,IF(Transport!$H$4="Mixed-use Building",Z1624,Data!X1621)))</f>
        <v>0</v>
      </c>
      <c r="H1620">
        <f>IF(Transport!$H$4="Multi-unit Residential",Data!H1621,IF(Transport!$H$4="Education",Data!AP1621,IF(Transport!$H$4="Mixed-use Building",AA1624,Data!Y1621)))</f>
        <v>0.92</v>
      </c>
      <c r="I1620">
        <f>IF(Transport!$H$4="Multi-unit Residential",Data!I1621,IF(Transport!$H$4="Education",Data!AQ1621,IF(Transport!$H$4="Mixed-use Building",AB1624,Data!Z1621)))</f>
        <v>0</v>
      </c>
      <c r="J1620">
        <f>IF(Transport!$H$4="Multi-unit Residential",Data!J1621,IF(Transport!$H$4="Education",Data!AR1621,IF(Transport!$H$4="Mixed-use Building",AC1624,Data!AA1621)))</f>
        <v>0</v>
      </c>
      <c r="K1620">
        <f>IF(Transport!$H$4="Multi-unit Residential",Data!K1621,IF(Transport!$H$4="Education",Data!AS1621,IF(Transport!$H$4="Mixed-use Building",AD1624,Data!AB1621)))</f>
        <v>0</v>
      </c>
      <c r="L1620">
        <f>IF(Transport!$H$4="Multi-unit Residential",Data!L1621,IF(Transport!$H$4="Education",Data!AT1621,IF(Transport!$H$4="Mixed-use Building",AE1624,Data!AC1621)))</f>
        <v>0.08</v>
      </c>
      <c r="M1620">
        <f>IF(Transport!$H$4="Multi-unit Residential",Data!M1621,IF(Transport!$H$4="Education",Data!AU1621,IF(Transport!$H$4="Mixed-use Building",AF1624,Data!AD1621)))</f>
        <v>0.02</v>
      </c>
      <c r="N1620">
        <f>IF(Transport!$H$4="Multi-unit Residential",Data!N1621,IF(Transport!$H$4="Education",Data!AV1621,IF(Transport!$H$4="Mixed-use Building",AG1624,Data!AE1621)))</f>
        <v>6.8811749005969496</v>
      </c>
      <c r="O1620">
        <f>IF(Transport!$H$4="Multi-unit Residential",Data!O1621,IF(Transport!$H$4="Education",Data!AW1621,IF(Transport!$H$4="Mixed-use Building",AH1624,Data!AF1621)))</f>
        <v>173.93427610000001</v>
      </c>
      <c r="P1620">
        <f>IF(Transport!$H$4="Multi-unit Residential",Data!P1621,IF(Transport!$H$4="Education",Data!AX1621,IF(Transport!$H$4="Mixed-use Building",AI1624,Data!AG1621)))</f>
        <v>-41.514191279999999</v>
      </c>
    </row>
    <row r="1621" spans="1:16" x14ac:dyDescent="0.55000000000000004">
      <c r="A1621">
        <f>IF(Transport!$H$4="Multi-unit Residential",Data!A1622,IF(Transport!$H$4="Education",Data!AI1622,IF(Transport!$H$4="Mixed-use Building",T1625,Data!R1622)))</f>
        <v>307700</v>
      </c>
      <c r="B1621" t="str">
        <f>IF(Transport!$H$4="Multi-unit Residential",Data!B1622,IF(Transport!$H$4="Education",Data!AJ1622,IF(Transport!$H$4="Mixed-use Building",U1625,Data!S1622)))</f>
        <v>Mayfield</v>
      </c>
      <c r="C1621" t="str">
        <f>IF(Transport!$H$4="Multi-unit Residential",Data!C1622,IF(Transport!$H$4="Education",Data!AK1622,IF(Transport!$H$4="Mixed-use Building",V1625,Data!T1622)))</f>
        <v>New Zealand</v>
      </c>
      <c r="D1621">
        <f>IF(Transport!$H$4="Multi-unit Residential",Data!D1622,IF(Transport!$H$4="Education",Data!AL1622,IF(Transport!$H$4="Mixed-use Building",W1625,Data!U1622)))</f>
        <v>0</v>
      </c>
      <c r="E1621">
        <f>IF(Transport!$H$4="Multi-unit Residential",Data!E1622,IF(Transport!$H$4="Education",Data!AM1622,IF(Transport!$H$4="Mixed-use Building",X1625,Data!V1622)))</f>
        <v>0</v>
      </c>
      <c r="F1621">
        <f>IF(Transport!$H$4="Multi-unit Residential",Data!F1622,IF(Transport!$H$4="Education",Data!AN1622,IF(Transport!$H$4="Mixed-use Building",Y1625,Data!W1622)))</f>
        <v>0</v>
      </c>
      <c r="G1621">
        <f>IF(Transport!$H$4="Multi-unit Residential",Data!G1622,IF(Transport!$H$4="Education",Data!AO1622,IF(Transport!$H$4="Mixed-use Building",Z1625,Data!X1622)))</f>
        <v>0</v>
      </c>
      <c r="H1621">
        <f>IF(Transport!$H$4="Multi-unit Residential",Data!H1622,IF(Transport!$H$4="Education",Data!AP1622,IF(Transport!$H$4="Mixed-use Building",AA1625,Data!Y1622)))</f>
        <v>1</v>
      </c>
      <c r="I1621">
        <f>IF(Transport!$H$4="Multi-unit Residential",Data!I1622,IF(Transport!$H$4="Education",Data!AQ1622,IF(Transport!$H$4="Mixed-use Building",AB1625,Data!Z1622)))</f>
        <v>0</v>
      </c>
      <c r="J1621">
        <f>IF(Transport!$H$4="Multi-unit Residential",Data!J1622,IF(Transport!$H$4="Education",Data!AR1622,IF(Transport!$H$4="Mixed-use Building",AC1625,Data!AA1622)))</f>
        <v>0</v>
      </c>
      <c r="K1621">
        <f>IF(Transport!$H$4="Multi-unit Residential",Data!K1622,IF(Transport!$H$4="Education",Data!AS1622,IF(Transport!$H$4="Mixed-use Building",AD1625,Data!AB1622)))</f>
        <v>0</v>
      </c>
      <c r="L1621">
        <f>IF(Transport!$H$4="Multi-unit Residential",Data!L1622,IF(Transport!$H$4="Education",Data!AT1622,IF(Transport!$H$4="Mixed-use Building",AE1625,Data!AC1622)))</f>
        <v>0</v>
      </c>
      <c r="M1621">
        <f>IF(Transport!$H$4="Multi-unit Residential",Data!M1622,IF(Transport!$H$4="Education",Data!AU1622,IF(Transport!$H$4="Mixed-use Building",AF1625,Data!AD1622)))</f>
        <v>0.02</v>
      </c>
      <c r="N1621">
        <f>IF(Transport!$H$4="Multi-unit Residential",Data!N1622,IF(Transport!$H$4="Education",Data!AV1622,IF(Transport!$H$4="Mixed-use Building",AG1625,Data!AE1622)))</f>
        <v>8.3334180997651792</v>
      </c>
      <c r="O1621">
        <f>IF(Transport!$H$4="Multi-unit Residential",Data!O1622,IF(Transport!$H$4="Education",Data!AW1622,IF(Transport!$H$4="Mixed-use Building",AH1625,Data!AF1622)))</f>
        <v>173.9522346</v>
      </c>
      <c r="P1621">
        <f>IF(Transport!$H$4="Multi-unit Residential",Data!P1622,IF(Transport!$H$4="Education",Data!AX1622,IF(Transport!$H$4="Mixed-use Building",AI1625,Data!AG1622)))</f>
        <v>-41.502546090000003</v>
      </c>
    </row>
    <row r="1622" spans="1:16" x14ac:dyDescent="0.55000000000000004">
      <c r="A1622">
        <f>IF(Transport!$H$4="Multi-unit Residential",Data!A1623,IF(Transport!$H$4="Education",Data!AI1623,IF(Transport!$H$4="Mixed-use Building",T1626,Data!R1623)))</f>
        <v>307800</v>
      </c>
      <c r="B1622" t="str">
        <f>IF(Transport!$H$4="Multi-unit Residential",Data!B1623,IF(Transport!$H$4="Education",Data!AJ1623,IF(Transport!$H$4="Mixed-use Building",U1626,Data!S1623)))</f>
        <v>Whitney West</v>
      </c>
      <c r="C1622" t="str">
        <f>IF(Transport!$H$4="Multi-unit Residential",Data!C1623,IF(Transport!$H$4="Education",Data!AK1623,IF(Transport!$H$4="Mixed-use Building",V1626,Data!T1623)))</f>
        <v>New Zealand</v>
      </c>
      <c r="D1622">
        <f>IF(Transport!$H$4="Multi-unit Residential",Data!D1623,IF(Transport!$H$4="Education",Data!AL1623,IF(Transport!$H$4="Mixed-use Building",W1626,Data!U1623)))</f>
        <v>0</v>
      </c>
      <c r="E1622">
        <f>IF(Transport!$H$4="Multi-unit Residential",Data!E1623,IF(Transport!$H$4="Education",Data!AM1623,IF(Transport!$H$4="Mixed-use Building",X1626,Data!V1623)))</f>
        <v>0</v>
      </c>
      <c r="F1622">
        <f>IF(Transport!$H$4="Multi-unit Residential",Data!F1623,IF(Transport!$H$4="Education",Data!AN1623,IF(Transport!$H$4="Mixed-use Building",Y1626,Data!W1623)))</f>
        <v>0</v>
      </c>
      <c r="G1622">
        <f>IF(Transport!$H$4="Multi-unit Residential",Data!G1623,IF(Transport!$H$4="Education",Data!AO1623,IF(Transport!$H$4="Mixed-use Building",Z1626,Data!X1623)))</f>
        <v>0</v>
      </c>
      <c r="H1622">
        <f>IF(Transport!$H$4="Multi-unit Residential",Data!H1623,IF(Transport!$H$4="Education",Data!AP1623,IF(Transport!$H$4="Mixed-use Building",AA1626,Data!Y1623)))</f>
        <v>0.92</v>
      </c>
      <c r="I1622">
        <f>IF(Transport!$H$4="Multi-unit Residential",Data!I1623,IF(Transport!$H$4="Education",Data!AQ1623,IF(Transport!$H$4="Mixed-use Building",AB1626,Data!Z1623)))</f>
        <v>0.04</v>
      </c>
      <c r="J1622">
        <f>IF(Transport!$H$4="Multi-unit Residential",Data!J1623,IF(Transport!$H$4="Education",Data!AR1623,IF(Transport!$H$4="Mixed-use Building",AC1626,Data!AA1623)))</f>
        <v>0</v>
      </c>
      <c r="K1622">
        <f>IF(Transport!$H$4="Multi-unit Residential",Data!K1623,IF(Transport!$H$4="Education",Data!AS1623,IF(Transport!$H$4="Mixed-use Building",AD1626,Data!AB1623)))</f>
        <v>0</v>
      </c>
      <c r="L1622">
        <f>IF(Transport!$H$4="Multi-unit Residential",Data!L1623,IF(Transport!$H$4="Education",Data!AT1623,IF(Transport!$H$4="Mixed-use Building",AE1626,Data!AC1623)))</f>
        <v>0.04</v>
      </c>
      <c r="M1622">
        <f>IF(Transport!$H$4="Multi-unit Residential",Data!M1623,IF(Transport!$H$4="Education",Data!AU1623,IF(Transport!$H$4="Mixed-use Building",AF1626,Data!AD1623)))</f>
        <v>0.02</v>
      </c>
      <c r="N1622">
        <f>IF(Transport!$H$4="Multi-unit Residential",Data!N1623,IF(Transport!$H$4="Education",Data!AV1623,IF(Transport!$H$4="Mixed-use Building",AG1626,Data!AE1623)))</f>
        <v>5.2416873441713197</v>
      </c>
      <c r="O1622">
        <f>IF(Transport!$H$4="Multi-unit Residential",Data!O1623,IF(Transport!$H$4="Education",Data!AW1623,IF(Transport!$H$4="Mixed-use Building",AH1626,Data!AF1623)))</f>
        <v>173.9421136</v>
      </c>
      <c r="P1622">
        <f>IF(Transport!$H$4="Multi-unit Residential",Data!P1623,IF(Transport!$H$4="Education",Data!AX1623,IF(Transport!$H$4="Mixed-use Building",AI1626,Data!AG1623)))</f>
        <v>-41.521981080000003</v>
      </c>
    </row>
    <row r="1623" spans="1:16" x14ac:dyDescent="0.55000000000000004">
      <c r="A1623">
        <f>IF(Transport!$H$4="Multi-unit Residential",Data!A1624,IF(Transport!$H$4="Education",Data!AI1624,IF(Transport!$H$4="Mixed-use Building",T1627,Data!R1624)))</f>
        <v>307900</v>
      </c>
      <c r="B1623" t="str">
        <f>IF(Transport!$H$4="Multi-unit Residential",Data!B1624,IF(Transport!$H$4="Education",Data!AJ1624,IF(Transport!$H$4="Mixed-use Building",U1627,Data!S1624)))</f>
        <v>Blenheim Central</v>
      </c>
      <c r="C1623" t="str">
        <f>IF(Transport!$H$4="Multi-unit Residential",Data!C1624,IF(Transport!$H$4="Education",Data!AK1624,IF(Transport!$H$4="Mixed-use Building",V1627,Data!T1624)))</f>
        <v>New Zealand</v>
      </c>
      <c r="D1623">
        <f>IF(Transport!$H$4="Multi-unit Residential",Data!D1624,IF(Transport!$H$4="Education",Data!AL1624,IF(Transport!$H$4="Mixed-use Building",W1627,Data!U1624)))</f>
        <v>0</v>
      </c>
      <c r="E1623">
        <f>IF(Transport!$H$4="Multi-unit Residential",Data!E1624,IF(Transport!$H$4="Education",Data!AM1624,IF(Transport!$H$4="Mixed-use Building",X1627,Data!V1624)))</f>
        <v>0</v>
      </c>
      <c r="F1623">
        <f>IF(Transport!$H$4="Multi-unit Residential",Data!F1624,IF(Transport!$H$4="Education",Data!AN1624,IF(Transport!$H$4="Mixed-use Building",Y1627,Data!W1624)))</f>
        <v>0</v>
      </c>
      <c r="G1623">
        <f>IF(Transport!$H$4="Multi-unit Residential",Data!G1624,IF(Transport!$H$4="Education",Data!AO1624,IF(Transport!$H$4="Mixed-use Building",Z1627,Data!X1624)))</f>
        <v>0</v>
      </c>
      <c r="H1623">
        <f>IF(Transport!$H$4="Multi-unit Residential",Data!H1624,IF(Transport!$H$4="Education",Data!AP1624,IF(Transport!$H$4="Mixed-use Building",AA1627,Data!Y1624)))</f>
        <v>0.84</v>
      </c>
      <c r="I1623">
        <f>IF(Transport!$H$4="Multi-unit Residential",Data!I1624,IF(Transport!$H$4="Education",Data!AQ1624,IF(Transport!$H$4="Mixed-use Building",AB1627,Data!Z1624)))</f>
        <v>0.04</v>
      </c>
      <c r="J1623">
        <f>IF(Transport!$H$4="Multi-unit Residential",Data!J1624,IF(Transport!$H$4="Education",Data!AR1624,IF(Transport!$H$4="Mixed-use Building",AC1627,Data!AA1624)))</f>
        <v>0</v>
      </c>
      <c r="K1623">
        <f>IF(Transport!$H$4="Multi-unit Residential",Data!K1624,IF(Transport!$H$4="Education",Data!AS1624,IF(Transport!$H$4="Mixed-use Building",AD1627,Data!AB1624)))</f>
        <v>0.04</v>
      </c>
      <c r="L1623">
        <f>IF(Transport!$H$4="Multi-unit Residential",Data!L1624,IF(Transport!$H$4="Education",Data!AT1624,IF(Transport!$H$4="Mixed-use Building",AE1627,Data!AC1624)))</f>
        <v>0.08</v>
      </c>
      <c r="M1623">
        <f>IF(Transport!$H$4="Multi-unit Residential",Data!M1624,IF(Transport!$H$4="Education",Data!AU1624,IF(Transport!$H$4="Mixed-use Building",AF1627,Data!AD1624)))</f>
        <v>0.02</v>
      </c>
      <c r="N1623">
        <f>IF(Transport!$H$4="Multi-unit Residential",Data!N1624,IF(Transport!$H$4="Education",Data!AV1624,IF(Transport!$H$4="Mixed-use Building",AG1627,Data!AE1624)))</f>
        <v>7.2387995887135697</v>
      </c>
      <c r="O1623">
        <f>IF(Transport!$H$4="Multi-unit Residential",Data!O1624,IF(Transport!$H$4="Education",Data!AW1624,IF(Transport!$H$4="Mixed-use Building",AH1627,Data!AF1624)))</f>
        <v>173.96213779999999</v>
      </c>
      <c r="P1623">
        <f>IF(Transport!$H$4="Multi-unit Residential",Data!P1624,IF(Transport!$H$4="Education",Data!AX1624,IF(Transport!$H$4="Mixed-use Building",AI1627,Data!AG1624)))</f>
        <v>-41.512705490000002</v>
      </c>
    </row>
    <row r="1624" spans="1:16" x14ac:dyDescent="0.55000000000000004">
      <c r="A1624">
        <f>IF(Transport!$H$4="Multi-unit Residential",Data!A1625,IF(Transport!$H$4="Education",Data!AI1625,IF(Transport!$H$4="Mixed-use Building",T1628,Data!R1625)))</f>
        <v>308000</v>
      </c>
      <c r="B1624" t="str">
        <f>IF(Transport!$H$4="Multi-unit Residential",Data!B1625,IF(Transport!$H$4="Education",Data!AJ1625,IF(Transport!$H$4="Mixed-use Building",U1628,Data!S1625)))</f>
        <v>Riversdale-Islington</v>
      </c>
      <c r="C1624" t="str">
        <f>IF(Transport!$H$4="Multi-unit Residential",Data!C1625,IF(Transport!$H$4="Education",Data!AK1625,IF(Transport!$H$4="Mixed-use Building",V1628,Data!T1625)))</f>
        <v>New Zealand</v>
      </c>
      <c r="D1624">
        <f>IF(Transport!$H$4="Multi-unit Residential",Data!D1625,IF(Transport!$H$4="Education",Data!AL1625,IF(Transport!$H$4="Mixed-use Building",W1628,Data!U1625)))</f>
        <v>0</v>
      </c>
      <c r="E1624">
        <f>IF(Transport!$H$4="Multi-unit Residential",Data!E1625,IF(Transport!$H$4="Education",Data!AM1625,IF(Transport!$H$4="Mixed-use Building",X1628,Data!V1625)))</f>
        <v>0</v>
      </c>
      <c r="F1624">
        <f>IF(Transport!$H$4="Multi-unit Residential",Data!F1625,IF(Transport!$H$4="Education",Data!AN1625,IF(Transport!$H$4="Mixed-use Building",Y1628,Data!W1625)))</f>
        <v>0</v>
      </c>
      <c r="G1624">
        <f>IF(Transport!$H$4="Multi-unit Residential",Data!G1625,IF(Transport!$H$4="Education",Data!AO1625,IF(Transport!$H$4="Mixed-use Building",Z1628,Data!X1625)))</f>
        <v>0</v>
      </c>
      <c r="H1624">
        <f>IF(Transport!$H$4="Multi-unit Residential",Data!H1625,IF(Transport!$H$4="Education",Data!AP1625,IF(Transport!$H$4="Mixed-use Building",AA1628,Data!Y1625)))</f>
        <v>1</v>
      </c>
      <c r="I1624">
        <f>IF(Transport!$H$4="Multi-unit Residential",Data!I1625,IF(Transport!$H$4="Education",Data!AQ1625,IF(Transport!$H$4="Mixed-use Building",AB1628,Data!Z1625)))</f>
        <v>0</v>
      </c>
      <c r="J1624">
        <f>IF(Transport!$H$4="Multi-unit Residential",Data!J1625,IF(Transport!$H$4="Education",Data!AR1625,IF(Transport!$H$4="Mixed-use Building",AC1628,Data!AA1625)))</f>
        <v>0</v>
      </c>
      <c r="K1624">
        <f>IF(Transport!$H$4="Multi-unit Residential",Data!K1625,IF(Transport!$H$4="Education",Data!AS1625,IF(Transport!$H$4="Mixed-use Building",AD1628,Data!AB1625)))</f>
        <v>0</v>
      </c>
      <c r="L1624">
        <f>IF(Transport!$H$4="Multi-unit Residential",Data!L1625,IF(Transport!$H$4="Education",Data!AT1625,IF(Transport!$H$4="Mixed-use Building",AE1628,Data!AC1625)))</f>
        <v>0</v>
      </c>
      <c r="M1624">
        <f>IF(Transport!$H$4="Multi-unit Residential",Data!M1625,IF(Transport!$H$4="Education",Data!AU1625,IF(Transport!$H$4="Mixed-use Building",AF1628,Data!AD1625)))</f>
        <v>0.02</v>
      </c>
      <c r="N1624">
        <f>IF(Transport!$H$4="Multi-unit Residential",Data!N1625,IF(Transport!$H$4="Education",Data!AV1625,IF(Transport!$H$4="Mixed-use Building",AG1628,Data!AE1625)))</f>
        <v>1.77985752114902</v>
      </c>
      <c r="O1624">
        <f>IF(Transport!$H$4="Multi-unit Residential",Data!O1625,IF(Transport!$H$4="Education",Data!AW1625,IF(Transport!$H$4="Mixed-use Building",AH1628,Data!AF1625)))</f>
        <v>173.9670844</v>
      </c>
      <c r="P1624">
        <f>IF(Transport!$H$4="Multi-unit Residential",Data!P1625,IF(Transport!$H$4="Education",Data!AX1625,IF(Transport!$H$4="Mixed-use Building",AI1628,Data!AG1625)))</f>
        <v>-41.506464029999997</v>
      </c>
    </row>
    <row r="1625" spans="1:16" x14ac:dyDescent="0.55000000000000004">
      <c r="A1625">
        <f>IF(Transport!$H$4="Multi-unit Residential",Data!A1626,IF(Transport!$H$4="Education",Data!AI1626,IF(Transport!$H$4="Mixed-use Building",T1629,Data!R1626)))</f>
        <v>308100</v>
      </c>
      <c r="B1625" t="str">
        <f>IF(Transport!$H$4="Multi-unit Residential",Data!B1626,IF(Transport!$H$4="Education",Data!AJ1626,IF(Transport!$H$4="Mixed-use Building",U1629,Data!S1626)))</f>
        <v>Whitney East</v>
      </c>
      <c r="C1625" t="str">
        <f>IF(Transport!$H$4="Multi-unit Residential",Data!C1626,IF(Transport!$H$4="Education",Data!AK1626,IF(Transport!$H$4="Mixed-use Building",V1629,Data!T1626)))</f>
        <v>New Zealand</v>
      </c>
      <c r="D1625">
        <f>IF(Transport!$H$4="Multi-unit Residential",Data!D1626,IF(Transport!$H$4="Education",Data!AL1626,IF(Transport!$H$4="Mixed-use Building",W1629,Data!U1626)))</f>
        <v>0</v>
      </c>
      <c r="E1625">
        <f>IF(Transport!$H$4="Multi-unit Residential",Data!E1626,IF(Transport!$H$4="Education",Data!AM1626,IF(Transport!$H$4="Mixed-use Building",X1629,Data!V1626)))</f>
        <v>0</v>
      </c>
      <c r="F1625">
        <f>IF(Transport!$H$4="Multi-unit Residential",Data!F1626,IF(Transport!$H$4="Education",Data!AN1626,IF(Transport!$H$4="Mixed-use Building",Y1629,Data!W1626)))</f>
        <v>0</v>
      </c>
      <c r="G1625">
        <f>IF(Transport!$H$4="Multi-unit Residential",Data!G1626,IF(Transport!$H$4="Education",Data!AO1626,IF(Transport!$H$4="Mixed-use Building",Z1629,Data!X1626)))</f>
        <v>0</v>
      </c>
      <c r="H1625">
        <f>IF(Transport!$H$4="Multi-unit Residential",Data!H1626,IF(Transport!$H$4="Education",Data!AP1626,IF(Transport!$H$4="Mixed-use Building",AA1629,Data!Y1626)))</f>
        <v>0.95</v>
      </c>
      <c r="I1625">
        <f>IF(Transport!$H$4="Multi-unit Residential",Data!I1626,IF(Transport!$H$4="Education",Data!AQ1626,IF(Transport!$H$4="Mixed-use Building",AB1629,Data!Z1626)))</f>
        <v>0</v>
      </c>
      <c r="J1625">
        <f>IF(Transport!$H$4="Multi-unit Residential",Data!J1626,IF(Transport!$H$4="Education",Data!AR1626,IF(Transport!$H$4="Mixed-use Building",AC1629,Data!AA1626)))</f>
        <v>0</v>
      </c>
      <c r="K1625">
        <f>IF(Transport!$H$4="Multi-unit Residential",Data!K1626,IF(Transport!$H$4="Education",Data!AS1626,IF(Transport!$H$4="Mixed-use Building",AD1629,Data!AB1626)))</f>
        <v>0.01</v>
      </c>
      <c r="L1625">
        <f>IF(Transport!$H$4="Multi-unit Residential",Data!L1626,IF(Transport!$H$4="Education",Data!AT1626,IF(Transport!$H$4="Mixed-use Building",AE1629,Data!AC1626)))</f>
        <v>0.04</v>
      </c>
      <c r="M1625">
        <f>IF(Transport!$H$4="Multi-unit Residential",Data!M1626,IF(Transport!$H$4="Education",Data!AU1626,IF(Transport!$H$4="Mixed-use Building",AF1629,Data!AD1626)))</f>
        <v>0.02</v>
      </c>
      <c r="N1625">
        <f>IF(Transport!$H$4="Multi-unit Residential",Data!N1626,IF(Transport!$H$4="Education",Data!AV1626,IF(Transport!$H$4="Mixed-use Building",AG1629,Data!AE1626)))</f>
        <v>8.5463018163226394</v>
      </c>
      <c r="O1625">
        <f>IF(Transport!$H$4="Multi-unit Residential",Data!O1626,IF(Transport!$H$4="Education",Data!AW1626,IF(Transport!$H$4="Mixed-use Building",AH1629,Data!AF1626)))</f>
        <v>173.9589101</v>
      </c>
      <c r="P1625">
        <f>IF(Transport!$H$4="Multi-unit Residential",Data!P1626,IF(Transport!$H$4="Education",Data!AX1626,IF(Transport!$H$4="Mixed-use Building",AI1629,Data!AG1626)))</f>
        <v>-41.520598589999999</v>
      </c>
    </row>
    <row r="1626" spans="1:16" x14ac:dyDescent="0.55000000000000004">
      <c r="A1626">
        <f>IF(Transport!$H$4="Multi-unit Residential",Data!A1627,IF(Transport!$H$4="Education",Data!AI1627,IF(Transport!$H$4="Mixed-use Building",T1630,Data!R1627)))</f>
        <v>308200</v>
      </c>
      <c r="B1626" t="str">
        <f>IF(Transport!$H$4="Multi-unit Residential",Data!B1627,IF(Transport!$H$4="Education",Data!AJ1627,IF(Transport!$H$4="Mixed-use Building",U1630,Data!S1627)))</f>
        <v>Redwoodtown West</v>
      </c>
      <c r="C1626" t="str">
        <f>IF(Transport!$H$4="Multi-unit Residential",Data!C1627,IF(Transport!$H$4="Education",Data!AK1627,IF(Transport!$H$4="Mixed-use Building",V1630,Data!T1627)))</f>
        <v>New Zealand</v>
      </c>
      <c r="D1626">
        <f>IF(Transport!$H$4="Multi-unit Residential",Data!D1627,IF(Transport!$H$4="Education",Data!AL1627,IF(Transport!$H$4="Mixed-use Building",W1630,Data!U1627)))</f>
        <v>0</v>
      </c>
      <c r="E1626">
        <f>IF(Transport!$H$4="Multi-unit Residential",Data!E1627,IF(Transport!$H$4="Education",Data!AM1627,IF(Transport!$H$4="Mixed-use Building",X1630,Data!V1627)))</f>
        <v>0</v>
      </c>
      <c r="F1626">
        <f>IF(Transport!$H$4="Multi-unit Residential",Data!F1627,IF(Transport!$H$4="Education",Data!AN1627,IF(Transport!$H$4="Mixed-use Building",Y1630,Data!W1627)))</f>
        <v>0</v>
      </c>
      <c r="G1626">
        <f>IF(Transport!$H$4="Multi-unit Residential",Data!G1627,IF(Transport!$H$4="Education",Data!AO1627,IF(Transport!$H$4="Mixed-use Building",Z1630,Data!X1627)))</f>
        <v>0</v>
      </c>
      <c r="H1626">
        <f>IF(Transport!$H$4="Multi-unit Residential",Data!H1627,IF(Transport!$H$4="Education",Data!AP1627,IF(Transport!$H$4="Mixed-use Building",AA1630,Data!Y1627)))</f>
        <v>0.92</v>
      </c>
      <c r="I1626">
        <f>IF(Transport!$H$4="Multi-unit Residential",Data!I1627,IF(Transport!$H$4="Education",Data!AQ1627,IF(Transport!$H$4="Mixed-use Building",AB1630,Data!Z1627)))</f>
        <v>0</v>
      </c>
      <c r="J1626">
        <f>IF(Transport!$H$4="Multi-unit Residential",Data!J1627,IF(Transport!$H$4="Education",Data!AR1627,IF(Transport!$H$4="Mixed-use Building",AC1630,Data!AA1627)))</f>
        <v>0</v>
      </c>
      <c r="K1626">
        <f>IF(Transport!$H$4="Multi-unit Residential",Data!K1627,IF(Transport!$H$4="Education",Data!AS1627,IF(Transport!$H$4="Mixed-use Building",AD1630,Data!AB1627)))</f>
        <v>0</v>
      </c>
      <c r="L1626">
        <f>IF(Transport!$H$4="Multi-unit Residential",Data!L1627,IF(Transport!$H$4="Education",Data!AT1627,IF(Transport!$H$4="Mixed-use Building",AE1630,Data!AC1627)))</f>
        <v>0.08</v>
      </c>
      <c r="M1626">
        <f>IF(Transport!$H$4="Multi-unit Residential",Data!M1627,IF(Transport!$H$4="Education",Data!AU1627,IF(Transport!$H$4="Mixed-use Building",AF1630,Data!AD1627)))</f>
        <v>0.02</v>
      </c>
      <c r="N1626">
        <f>IF(Transport!$H$4="Multi-unit Residential",Data!N1627,IF(Transport!$H$4="Education",Data!AV1627,IF(Transport!$H$4="Mixed-use Building",AG1630,Data!AE1627)))</f>
        <v>2.24422002146007</v>
      </c>
      <c r="O1626">
        <f>IF(Transport!$H$4="Multi-unit Residential",Data!O1627,IF(Transport!$H$4="Education",Data!AW1627,IF(Transport!$H$4="Mixed-use Building",AH1630,Data!AF1627)))</f>
        <v>173.9485809</v>
      </c>
      <c r="P1626">
        <f>IF(Transport!$H$4="Multi-unit Residential",Data!P1627,IF(Transport!$H$4="Education",Data!AX1627,IF(Transport!$H$4="Mixed-use Building",AI1630,Data!AG1627)))</f>
        <v>-41.529955600000001</v>
      </c>
    </row>
    <row r="1627" spans="1:16" x14ac:dyDescent="0.55000000000000004">
      <c r="A1627">
        <f>IF(Transport!$H$4="Multi-unit Residential",Data!A1628,IF(Transport!$H$4="Education",Data!AI1628,IF(Transport!$H$4="Mixed-use Building",T1631,Data!R1628)))</f>
        <v>308300</v>
      </c>
      <c r="B1627" t="str">
        <f>IF(Transport!$H$4="Multi-unit Residential",Data!B1628,IF(Transport!$H$4="Education",Data!AJ1628,IF(Transport!$H$4="Mixed-use Building",U1631,Data!S1628)))</f>
        <v>Witherlea West</v>
      </c>
      <c r="C1627" t="str">
        <f>IF(Transport!$H$4="Multi-unit Residential",Data!C1628,IF(Transport!$H$4="Education",Data!AK1628,IF(Transport!$H$4="Mixed-use Building",V1631,Data!T1628)))</f>
        <v>New Zealand</v>
      </c>
      <c r="D1627">
        <f>IF(Transport!$H$4="Multi-unit Residential",Data!D1628,IF(Transport!$H$4="Education",Data!AL1628,IF(Transport!$H$4="Mixed-use Building",W1631,Data!U1628)))</f>
        <v>0</v>
      </c>
      <c r="E1627">
        <f>IF(Transport!$H$4="Multi-unit Residential",Data!E1628,IF(Transport!$H$4="Education",Data!AM1628,IF(Transport!$H$4="Mixed-use Building",X1631,Data!V1628)))</f>
        <v>0</v>
      </c>
      <c r="F1627">
        <f>IF(Transport!$H$4="Multi-unit Residential",Data!F1628,IF(Transport!$H$4="Education",Data!AN1628,IF(Transport!$H$4="Mixed-use Building",Y1631,Data!W1628)))</f>
        <v>0</v>
      </c>
      <c r="G1627">
        <f>IF(Transport!$H$4="Multi-unit Residential",Data!G1628,IF(Transport!$H$4="Education",Data!AO1628,IF(Transport!$H$4="Mixed-use Building",Z1631,Data!X1628)))</f>
        <v>0</v>
      </c>
      <c r="H1627">
        <f>IF(Transport!$H$4="Multi-unit Residential",Data!H1628,IF(Transport!$H$4="Education",Data!AP1628,IF(Transport!$H$4="Mixed-use Building",AA1631,Data!Y1628)))</f>
        <v>1</v>
      </c>
      <c r="I1627">
        <f>IF(Transport!$H$4="Multi-unit Residential",Data!I1628,IF(Transport!$H$4="Education",Data!AQ1628,IF(Transport!$H$4="Mixed-use Building",AB1631,Data!Z1628)))</f>
        <v>0</v>
      </c>
      <c r="J1627">
        <f>IF(Transport!$H$4="Multi-unit Residential",Data!J1628,IF(Transport!$H$4="Education",Data!AR1628,IF(Transport!$H$4="Mixed-use Building",AC1631,Data!AA1628)))</f>
        <v>0</v>
      </c>
      <c r="K1627">
        <f>IF(Transport!$H$4="Multi-unit Residential",Data!K1628,IF(Transport!$H$4="Education",Data!AS1628,IF(Transport!$H$4="Mixed-use Building",AD1631,Data!AB1628)))</f>
        <v>0</v>
      </c>
      <c r="L1627">
        <f>IF(Transport!$H$4="Multi-unit Residential",Data!L1628,IF(Transport!$H$4="Education",Data!AT1628,IF(Transport!$H$4="Mixed-use Building",AE1631,Data!AC1628)))</f>
        <v>0</v>
      </c>
      <c r="M1627">
        <f>IF(Transport!$H$4="Multi-unit Residential",Data!M1628,IF(Transport!$H$4="Education",Data!AU1628,IF(Transport!$H$4="Mixed-use Building",AF1631,Data!AD1628)))</f>
        <v>0.02</v>
      </c>
      <c r="N1627">
        <f>IF(Transport!$H$4="Multi-unit Residential",Data!N1628,IF(Transport!$H$4="Education",Data!AV1628,IF(Transport!$H$4="Mixed-use Building",AG1631,Data!AE1628)))</f>
        <v>9.5300464984239497</v>
      </c>
      <c r="O1627">
        <f>IF(Transport!$H$4="Multi-unit Residential",Data!O1628,IF(Transport!$H$4="Education",Data!AW1628,IF(Transport!$H$4="Mixed-use Building",AH1631,Data!AF1628)))</f>
        <v>173.93989759999999</v>
      </c>
      <c r="P1627">
        <f>IF(Transport!$H$4="Multi-unit Residential",Data!P1628,IF(Transport!$H$4="Education",Data!AX1628,IF(Transport!$H$4="Mixed-use Building",AI1631,Data!AG1628)))</f>
        <v>-41.542041900000001</v>
      </c>
    </row>
    <row r="1628" spans="1:16" x14ac:dyDescent="0.55000000000000004">
      <c r="A1628">
        <f>IF(Transport!$H$4="Multi-unit Residential",Data!A1629,IF(Transport!$H$4="Education",Data!AI1629,IF(Transport!$H$4="Mixed-use Building",T1632,Data!R1629)))</f>
        <v>308400</v>
      </c>
      <c r="B1628" t="str">
        <f>IF(Transport!$H$4="Multi-unit Residential",Data!B1629,IF(Transport!$H$4="Education",Data!AJ1629,IF(Transport!$H$4="Mixed-use Building",U1632,Data!S1629)))</f>
        <v>Redwoodtown East</v>
      </c>
      <c r="C1628" t="str">
        <f>IF(Transport!$H$4="Multi-unit Residential",Data!C1629,IF(Transport!$H$4="Education",Data!AK1629,IF(Transport!$H$4="Mixed-use Building",V1632,Data!T1629)))</f>
        <v>New Zealand</v>
      </c>
      <c r="D1628">
        <f>IF(Transport!$H$4="Multi-unit Residential",Data!D1629,IF(Transport!$H$4="Education",Data!AL1629,IF(Transport!$H$4="Mixed-use Building",W1632,Data!U1629)))</f>
        <v>0</v>
      </c>
      <c r="E1628">
        <f>IF(Transport!$H$4="Multi-unit Residential",Data!E1629,IF(Transport!$H$4="Education",Data!AM1629,IF(Transport!$H$4="Mixed-use Building",X1632,Data!V1629)))</f>
        <v>0</v>
      </c>
      <c r="F1628">
        <f>IF(Transport!$H$4="Multi-unit Residential",Data!F1629,IF(Transport!$H$4="Education",Data!AN1629,IF(Transport!$H$4="Mixed-use Building",Y1632,Data!W1629)))</f>
        <v>0</v>
      </c>
      <c r="G1628">
        <f>IF(Transport!$H$4="Multi-unit Residential",Data!G1629,IF(Transport!$H$4="Education",Data!AO1629,IF(Transport!$H$4="Mixed-use Building",Z1632,Data!X1629)))</f>
        <v>0</v>
      </c>
      <c r="H1628">
        <f>IF(Transport!$H$4="Multi-unit Residential",Data!H1629,IF(Transport!$H$4="Education",Data!AP1629,IF(Transport!$H$4="Mixed-use Building",AA1632,Data!Y1629)))</f>
        <v>0.93</v>
      </c>
      <c r="I1628">
        <f>IF(Transport!$H$4="Multi-unit Residential",Data!I1629,IF(Transport!$H$4="Education",Data!AQ1629,IF(Transport!$H$4="Mixed-use Building",AB1632,Data!Z1629)))</f>
        <v>0</v>
      </c>
      <c r="J1628">
        <f>IF(Transport!$H$4="Multi-unit Residential",Data!J1629,IF(Transport!$H$4="Education",Data!AR1629,IF(Transport!$H$4="Mixed-use Building",AC1632,Data!AA1629)))</f>
        <v>0</v>
      </c>
      <c r="K1628">
        <f>IF(Transport!$H$4="Multi-unit Residential",Data!K1629,IF(Transport!$H$4="Education",Data!AS1629,IF(Transport!$H$4="Mixed-use Building",AD1632,Data!AB1629)))</f>
        <v>0</v>
      </c>
      <c r="L1628">
        <f>IF(Transport!$H$4="Multi-unit Residential",Data!L1629,IF(Transport!$H$4="Education",Data!AT1629,IF(Transport!$H$4="Mixed-use Building",AE1632,Data!AC1629)))</f>
        <v>7.0000000000000007E-2</v>
      </c>
      <c r="M1628">
        <f>IF(Transport!$H$4="Multi-unit Residential",Data!M1629,IF(Transport!$H$4="Education",Data!AU1629,IF(Transport!$H$4="Mixed-use Building",AF1632,Data!AD1629)))</f>
        <v>0.02</v>
      </c>
      <c r="N1628">
        <f>IF(Transport!$H$4="Multi-unit Residential",Data!N1629,IF(Transport!$H$4="Education",Data!AV1629,IF(Transport!$H$4="Mixed-use Building",AG1632,Data!AE1629)))</f>
        <v>6.7818585477199802</v>
      </c>
      <c r="O1628">
        <f>IF(Transport!$H$4="Multi-unit Residential",Data!O1629,IF(Transport!$H$4="Education",Data!AW1629,IF(Transport!$H$4="Mixed-use Building",AH1632,Data!AF1629)))</f>
        <v>173.95981669999901</v>
      </c>
      <c r="P1628">
        <f>IF(Transport!$H$4="Multi-unit Residential",Data!P1629,IF(Transport!$H$4="Education",Data!AX1629,IF(Transport!$H$4="Mixed-use Building",AI1632,Data!AG1629)))</f>
        <v>-41.528017439999999</v>
      </c>
    </row>
    <row r="1629" spans="1:16" x14ac:dyDescent="0.55000000000000004">
      <c r="A1629">
        <f>IF(Transport!$H$4="Multi-unit Residential",Data!A1630,IF(Transport!$H$4="Education",Data!AI1630,IF(Transport!$H$4="Mixed-use Building",T1633,Data!R1630)))</f>
        <v>308500</v>
      </c>
      <c r="B1629" t="str">
        <f>IF(Transport!$H$4="Multi-unit Residential",Data!B1630,IF(Transport!$H$4="Education",Data!AJ1630,IF(Transport!$H$4="Mixed-use Building",U1633,Data!S1630)))</f>
        <v>Riverlands</v>
      </c>
      <c r="C1629" t="str">
        <f>IF(Transport!$H$4="Multi-unit Residential",Data!C1630,IF(Transport!$H$4="Education",Data!AK1630,IF(Transport!$H$4="Mixed-use Building",V1633,Data!T1630)))</f>
        <v>New Zealand</v>
      </c>
      <c r="D1629">
        <f>IF(Transport!$H$4="Multi-unit Residential",Data!D1630,IF(Transport!$H$4="Education",Data!AL1630,IF(Transport!$H$4="Mixed-use Building",W1633,Data!U1630)))</f>
        <v>0</v>
      </c>
      <c r="E1629">
        <f>IF(Transport!$H$4="Multi-unit Residential",Data!E1630,IF(Transport!$H$4="Education",Data!AM1630,IF(Transport!$H$4="Mixed-use Building",X1633,Data!V1630)))</f>
        <v>0</v>
      </c>
      <c r="F1629">
        <f>IF(Transport!$H$4="Multi-unit Residential",Data!F1630,IF(Transport!$H$4="Education",Data!AN1630,IF(Transport!$H$4="Mixed-use Building",Y1633,Data!W1630)))</f>
        <v>0</v>
      </c>
      <c r="G1629">
        <f>IF(Transport!$H$4="Multi-unit Residential",Data!G1630,IF(Transport!$H$4="Education",Data!AO1630,IF(Transport!$H$4="Mixed-use Building",Z1633,Data!X1630)))</f>
        <v>0</v>
      </c>
      <c r="H1629">
        <f>IF(Transport!$H$4="Multi-unit Residential",Data!H1630,IF(Transport!$H$4="Education",Data!AP1630,IF(Transport!$H$4="Mixed-use Building",AA1633,Data!Y1630)))</f>
        <v>0.98</v>
      </c>
      <c r="I1629">
        <f>IF(Transport!$H$4="Multi-unit Residential",Data!I1630,IF(Transport!$H$4="Education",Data!AQ1630,IF(Transport!$H$4="Mixed-use Building",AB1633,Data!Z1630)))</f>
        <v>0.02</v>
      </c>
      <c r="J1629">
        <f>IF(Transport!$H$4="Multi-unit Residential",Data!J1630,IF(Transport!$H$4="Education",Data!AR1630,IF(Transport!$H$4="Mixed-use Building",AC1633,Data!AA1630)))</f>
        <v>0</v>
      </c>
      <c r="K1629">
        <f>IF(Transport!$H$4="Multi-unit Residential",Data!K1630,IF(Transport!$H$4="Education",Data!AS1630,IF(Transport!$H$4="Mixed-use Building",AD1633,Data!AB1630)))</f>
        <v>0</v>
      </c>
      <c r="L1629">
        <f>IF(Transport!$H$4="Multi-unit Residential",Data!L1630,IF(Transport!$H$4="Education",Data!AT1630,IF(Transport!$H$4="Mixed-use Building",AE1633,Data!AC1630)))</f>
        <v>0</v>
      </c>
      <c r="M1629">
        <f>IF(Transport!$H$4="Multi-unit Residential",Data!M1630,IF(Transport!$H$4="Education",Data!AU1630,IF(Transport!$H$4="Mixed-use Building",AF1633,Data!AD1630)))</f>
        <v>0.02</v>
      </c>
      <c r="N1629">
        <f>IF(Transport!$H$4="Multi-unit Residential",Data!N1630,IF(Transport!$H$4="Education",Data!AV1630,IF(Transport!$H$4="Mixed-use Building",AG1633,Data!AE1630)))</f>
        <v>8.5683174045711006</v>
      </c>
      <c r="O1629">
        <f>IF(Transport!$H$4="Multi-unit Residential",Data!O1630,IF(Transport!$H$4="Education",Data!AW1630,IF(Transport!$H$4="Mixed-use Building",AH1633,Data!AF1630)))</f>
        <v>173.98894630000001</v>
      </c>
      <c r="P1629">
        <f>IF(Transport!$H$4="Multi-unit Residential",Data!P1630,IF(Transport!$H$4="Education",Data!AX1630,IF(Transport!$H$4="Mixed-use Building",AI1633,Data!AG1630)))</f>
        <v>-41.530080409999997</v>
      </c>
    </row>
    <row r="1630" spans="1:16" x14ac:dyDescent="0.55000000000000004">
      <c r="A1630">
        <f>IF(Transport!$H$4="Multi-unit Residential",Data!A1631,IF(Transport!$H$4="Education",Data!AI1631,IF(Transport!$H$4="Mixed-use Building",T1634,Data!R1631)))</f>
        <v>308600</v>
      </c>
      <c r="B1630" t="str">
        <f>IF(Transport!$H$4="Multi-unit Residential",Data!B1631,IF(Transport!$H$4="Education",Data!AJ1631,IF(Transport!$H$4="Mixed-use Building",U1634,Data!S1631)))</f>
        <v>Witherlea East</v>
      </c>
      <c r="C1630" t="str">
        <f>IF(Transport!$H$4="Multi-unit Residential",Data!C1631,IF(Transport!$H$4="Education",Data!AK1631,IF(Transport!$H$4="Mixed-use Building",V1634,Data!T1631)))</f>
        <v>New Zealand</v>
      </c>
      <c r="D1630">
        <f>IF(Transport!$H$4="Multi-unit Residential",Data!D1631,IF(Transport!$H$4="Education",Data!AL1631,IF(Transport!$H$4="Mixed-use Building",W1634,Data!U1631)))</f>
        <v>0</v>
      </c>
      <c r="E1630">
        <f>IF(Transport!$H$4="Multi-unit Residential",Data!E1631,IF(Transport!$H$4="Education",Data!AM1631,IF(Transport!$H$4="Mixed-use Building",X1634,Data!V1631)))</f>
        <v>0</v>
      </c>
      <c r="F1630">
        <f>IF(Transport!$H$4="Multi-unit Residential",Data!F1631,IF(Transport!$H$4="Education",Data!AN1631,IF(Transport!$H$4="Mixed-use Building",Y1634,Data!W1631)))</f>
        <v>0</v>
      </c>
      <c r="G1630">
        <f>IF(Transport!$H$4="Multi-unit Residential",Data!G1631,IF(Transport!$H$4="Education",Data!AO1631,IF(Transport!$H$4="Mixed-use Building",Z1634,Data!X1631)))</f>
        <v>0</v>
      </c>
      <c r="H1630">
        <f>IF(Transport!$H$4="Multi-unit Residential",Data!H1631,IF(Transport!$H$4="Education",Data!AP1631,IF(Transport!$H$4="Mixed-use Building",AA1634,Data!Y1631)))</f>
        <v>1</v>
      </c>
      <c r="I1630">
        <f>IF(Transport!$H$4="Multi-unit Residential",Data!I1631,IF(Transport!$H$4="Education",Data!AQ1631,IF(Transport!$H$4="Mixed-use Building",AB1634,Data!Z1631)))</f>
        <v>0</v>
      </c>
      <c r="J1630">
        <f>IF(Transport!$H$4="Multi-unit Residential",Data!J1631,IF(Transport!$H$4="Education",Data!AR1631,IF(Transport!$H$4="Mixed-use Building",AC1634,Data!AA1631)))</f>
        <v>0</v>
      </c>
      <c r="K1630">
        <f>IF(Transport!$H$4="Multi-unit Residential",Data!K1631,IF(Transport!$H$4="Education",Data!AS1631,IF(Transport!$H$4="Mixed-use Building",AD1634,Data!AB1631)))</f>
        <v>0</v>
      </c>
      <c r="L1630">
        <f>IF(Transport!$H$4="Multi-unit Residential",Data!L1631,IF(Transport!$H$4="Education",Data!AT1631,IF(Transport!$H$4="Mixed-use Building",AE1634,Data!AC1631)))</f>
        <v>0</v>
      </c>
      <c r="M1630">
        <f>IF(Transport!$H$4="Multi-unit Residential",Data!M1631,IF(Transport!$H$4="Education",Data!AU1631,IF(Transport!$H$4="Mixed-use Building",AF1634,Data!AD1631)))</f>
        <v>0.02</v>
      </c>
      <c r="N1630">
        <f>IF(Transport!$H$4="Multi-unit Residential",Data!N1631,IF(Transport!$H$4="Education",Data!AV1631,IF(Transport!$H$4="Mixed-use Building",AG1634,Data!AE1631)))</f>
        <v>1.6440810020333401</v>
      </c>
      <c r="O1630">
        <f>IF(Transport!$H$4="Multi-unit Residential",Data!O1631,IF(Transport!$H$4="Education",Data!AW1631,IF(Transport!$H$4="Mixed-use Building",AH1634,Data!AF1631)))</f>
        <v>173.95859479999999</v>
      </c>
      <c r="P1630">
        <f>IF(Transport!$H$4="Multi-unit Residential",Data!P1631,IF(Transport!$H$4="Education",Data!AX1631,IF(Transport!$H$4="Mixed-use Building",AI1634,Data!AG1631)))</f>
        <v>-41.538196820000003</v>
      </c>
    </row>
    <row r="1631" spans="1:16" x14ac:dyDescent="0.55000000000000004">
      <c r="A1631">
        <f>IF(Transport!$H$4="Multi-unit Residential",Data!A1632,IF(Transport!$H$4="Education",Data!AI1632,IF(Transport!$H$4="Mixed-use Building",T1635,Data!R1632)))</f>
        <v>308800</v>
      </c>
      <c r="B1631" t="str">
        <f>IF(Transport!$H$4="Multi-unit Residential",Data!B1632,IF(Transport!$H$4="Education",Data!AJ1632,IF(Transport!$H$4="Mixed-use Building",U1635,Data!S1632)))</f>
        <v>Kaikoura Ranges</v>
      </c>
      <c r="C1631" t="str">
        <f>IF(Transport!$H$4="Multi-unit Residential",Data!C1632,IF(Transport!$H$4="Education",Data!AK1632,IF(Transport!$H$4="Mixed-use Building",V1635,Data!T1632)))</f>
        <v>New Zealand</v>
      </c>
      <c r="D1631">
        <f>IF(Transport!$H$4="Multi-unit Residential",Data!D1632,IF(Transport!$H$4="Education",Data!AL1632,IF(Transport!$H$4="Mixed-use Building",W1635,Data!U1632)))</f>
        <v>0</v>
      </c>
      <c r="E1631">
        <f>IF(Transport!$H$4="Multi-unit Residential",Data!E1632,IF(Transport!$H$4="Education",Data!AM1632,IF(Transport!$H$4="Mixed-use Building",X1635,Data!V1632)))</f>
        <v>0</v>
      </c>
      <c r="F1631">
        <f>IF(Transport!$H$4="Multi-unit Residential",Data!F1632,IF(Transport!$H$4="Education",Data!AN1632,IF(Transport!$H$4="Mixed-use Building",Y1635,Data!W1632)))</f>
        <v>0</v>
      </c>
      <c r="G1631">
        <f>IF(Transport!$H$4="Multi-unit Residential",Data!G1632,IF(Transport!$H$4="Education",Data!AO1632,IF(Transport!$H$4="Mixed-use Building",Z1635,Data!X1632)))</f>
        <v>0</v>
      </c>
      <c r="H1631">
        <f>IF(Transport!$H$4="Multi-unit Residential",Data!H1632,IF(Transport!$H$4="Education",Data!AP1632,IF(Transport!$H$4="Mixed-use Building",AA1635,Data!Y1632)))</f>
        <v>0.92</v>
      </c>
      <c r="I1631">
        <f>IF(Transport!$H$4="Multi-unit Residential",Data!I1632,IF(Transport!$H$4="Education",Data!AQ1632,IF(Transport!$H$4="Mixed-use Building",AB1635,Data!Z1632)))</f>
        <v>0</v>
      </c>
      <c r="J1631">
        <f>IF(Transport!$H$4="Multi-unit Residential",Data!J1632,IF(Transport!$H$4="Education",Data!AR1632,IF(Transport!$H$4="Mixed-use Building",AC1635,Data!AA1632)))</f>
        <v>0</v>
      </c>
      <c r="K1631">
        <f>IF(Transport!$H$4="Multi-unit Residential",Data!K1632,IF(Transport!$H$4="Education",Data!AS1632,IF(Transport!$H$4="Mixed-use Building",AD1635,Data!AB1632)))</f>
        <v>0</v>
      </c>
      <c r="L1631">
        <f>IF(Transport!$H$4="Multi-unit Residential",Data!L1632,IF(Transport!$H$4="Education",Data!AT1632,IF(Transport!$H$4="Mixed-use Building",AE1635,Data!AC1632)))</f>
        <v>0.08</v>
      </c>
      <c r="M1631">
        <f>IF(Transport!$H$4="Multi-unit Residential",Data!M1632,IF(Transport!$H$4="Education",Data!AU1632,IF(Transport!$H$4="Mixed-use Building",AF1635,Data!AD1632)))</f>
        <v>0.02</v>
      </c>
      <c r="N1631">
        <f>IF(Transport!$H$4="Multi-unit Residential",Data!N1632,IF(Transport!$H$4="Education",Data!AV1632,IF(Transport!$H$4="Mixed-use Building",AG1635,Data!AE1632)))</f>
        <v>8.1804893290065692</v>
      </c>
      <c r="O1631">
        <f>IF(Transport!$H$4="Multi-unit Residential",Data!O1632,IF(Transport!$H$4="Education",Data!AW1632,IF(Transport!$H$4="Mixed-use Building",AH1635,Data!AF1632)))</f>
        <v>173.64408499999999</v>
      </c>
      <c r="P1631">
        <f>IF(Transport!$H$4="Multi-unit Residential",Data!P1632,IF(Transport!$H$4="Education",Data!AX1632,IF(Transport!$H$4="Mixed-use Building",AI1635,Data!AG1632)))</f>
        <v>-42.197107969999998</v>
      </c>
    </row>
    <row r="1632" spans="1:16" x14ac:dyDescent="0.55000000000000004">
      <c r="A1632">
        <f>IF(Transport!$H$4="Multi-unit Residential",Data!A1633,IF(Transport!$H$4="Education",Data!AI1633,IF(Transport!$H$4="Mixed-use Building",T1636,Data!R1633)))</f>
        <v>308900</v>
      </c>
      <c r="B1632" t="str">
        <f>IF(Transport!$H$4="Multi-unit Residential",Data!B1633,IF(Transport!$H$4="Education",Data!AJ1633,IF(Transport!$H$4="Mixed-use Building",U1636,Data!S1633)))</f>
        <v>Kaikoura</v>
      </c>
      <c r="C1632" t="str">
        <f>IF(Transport!$H$4="Multi-unit Residential",Data!C1633,IF(Transport!$H$4="Education",Data!AK1633,IF(Transport!$H$4="Mixed-use Building",V1636,Data!T1633)))</f>
        <v>New Zealand</v>
      </c>
      <c r="D1632">
        <f>IF(Transport!$H$4="Multi-unit Residential",Data!D1633,IF(Transport!$H$4="Education",Data!AL1633,IF(Transport!$H$4="Mixed-use Building",W1636,Data!U1633)))</f>
        <v>0</v>
      </c>
      <c r="E1632">
        <f>IF(Transport!$H$4="Multi-unit Residential",Data!E1633,IF(Transport!$H$4="Education",Data!AM1633,IF(Transport!$H$4="Mixed-use Building",X1636,Data!V1633)))</f>
        <v>0</v>
      </c>
      <c r="F1632">
        <f>IF(Transport!$H$4="Multi-unit Residential",Data!F1633,IF(Transport!$H$4="Education",Data!AN1633,IF(Transport!$H$4="Mixed-use Building",Y1636,Data!W1633)))</f>
        <v>0</v>
      </c>
      <c r="G1632">
        <f>IF(Transport!$H$4="Multi-unit Residential",Data!G1633,IF(Transport!$H$4="Education",Data!AO1633,IF(Transport!$H$4="Mixed-use Building",Z1636,Data!X1633)))</f>
        <v>0</v>
      </c>
      <c r="H1632">
        <f>IF(Transport!$H$4="Multi-unit Residential",Data!H1633,IF(Transport!$H$4="Education",Data!AP1633,IF(Transport!$H$4="Mixed-use Building",AA1636,Data!Y1633)))</f>
        <v>0.79999999999999905</v>
      </c>
      <c r="I1632">
        <f>IF(Transport!$H$4="Multi-unit Residential",Data!I1633,IF(Transport!$H$4="Education",Data!AQ1633,IF(Transport!$H$4="Mixed-use Building",AB1636,Data!Z1633)))</f>
        <v>0.04</v>
      </c>
      <c r="J1632">
        <f>IF(Transport!$H$4="Multi-unit Residential",Data!J1633,IF(Transport!$H$4="Education",Data!AR1633,IF(Transport!$H$4="Mixed-use Building",AC1636,Data!AA1633)))</f>
        <v>0</v>
      </c>
      <c r="K1632">
        <f>IF(Transport!$H$4="Multi-unit Residential",Data!K1633,IF(Transport!$H$4="Education",Data!AS1633,IF(Transport!$H$4="Mixed-use Building",AD1636,Data!AB1633)))</f>
        <v>7.0000000000000007E-2</v>
      </c>
      <c r="L1632">
        <f>IF(Transport!$H$4="Multi-unit Residential",Data!L1633,IF(Transport!$H$4="Education",Data!AT1633,IF(Transport!$H$4="Mixed-use Building",AE1636,Data!AC1633)))</f>
        <v>0.09</v>
      </c>
      <c r="M1632">
        <f>IF(Transport!$H$4="Multi-unit Residential",Data!M1633,IF(Transport!$H$4="Education",Data!AU1633,IF(Transport!$H$4="Mixed-use Building",AF1636,Data!AD1633)))</f>
        <v>0.02</v>
      </c>
      <c r="N1632">
        <f>IF(Transport!$H$4="Multi-unit Residential",Data!N1633,IF(Transport!$H$4="Education",Data!AV1633,IF(Transport!$H$4="Mixed-use Building",AG1636,Data!AE1633)))</f>
        <v>8.2363288466107107</v>
      </c>
      <c r="O1632">
        <f>IF(Transport!$H$4="Multi-unit Residential",Data!O1633,IF(Transport!$H$4="Education",Data!AW1633,IF(Transport!$H$4="Mixed-use Building",AH1636,Data!AF1633)))</f>
        <v>173.67667950000001</v>
      </c>
      <c r="P1632">
        <f>IF(Transport!$H$4="Multi-unit Residential",Data!P1633,IF(Transport!$H$4="Education",Data!AX1633,IF(Transport!$H$4="Mixed-use Building",AI1636,Data!AG1633)))</f>
        <v>-42.412724799999999</v>
      </c>
    </row>
    <row r="1633" spans="1:16" x14ac:dyDescent="0.55000000000000004">
      <c r="A1633">
        <f>IF(Transport!$H$4="Multi-unit Residential",Data!A1634,IF(Transport!$H$4="Education",Data!AI1634,IF(Transport!$H$4="Mixed-use Building",T1637,Data!R1634)))</f>
        <v>309000</v>
      </c>
      <c r="B1633" t="str">
        <f>IF(Transport!$H$4="Multi-unit Residential",Data!B1634,IF(Transport!$H$4="Education",Data!AJ1634,IF(Transport!$H$4="Mixed-use Building",U1637,Data!S1634)))</f>
        <v>Karamea</v>
      </c>
      <c r="C1633" t="str">
        <f>IF(Transport!$H$4="Multi-unit Residential",Data!C1634,IF(Transport!$H$4="Education",Data!AK1634,IF(Transport!$H$4="Mixed-use Building",V1637,Data!T1634)))</f>
        <v>New Zealand</v>
      </c>
      <c r="D1633">
        <f>IF(Transport!$H$4="Multi-unit Residential",Data!D1634,IF(Transport!$H$4="Education",Data!AL1634,IF(Transport!$H$4="Mixed-use Building",W1637,Data!U1634)))</f>
        <v>0</v>
      </c>
      <c r="E1633">
        <f>IF(Transport!$H$4="Multi-unit Residential",Data!E1634,IF(Transport!$H$4="Education",Data!AM1634,IF(Transport!$H$4="Mixed-use Building",X1637,Data!V1634)))</f>
        <v>0</v>
      </c>
      <c r="F1633">
        <f>IF(Transport!$H$4="Multi-unit Residential",Data!F1634,IF(Transport!$H$4="Education",Data!AN1634,IF(Transport!$H$4="Mixed-use Building",Y1637,Data!W1634)))</f>
        <v>0</v>
      </c>
      <c r="G1633">
        <f>IF(Transport!$H$4="Multi-unit Residential",Data!G1634,IF(Transport!$H$4="Education",Data!AO1634,IF(Transport!$H$4="Mixed-use Building",Z1637,Data!X1634)))</f>
        <v>0</v>
      </c>
      <c r="H1633">
        <f>IF(Transport!$H$4="Multi-unit Residential",Data!H1634,IF(Transport!$H$4="Education",Data!AP1634,IF(Transport!$H$4="Mixed-use Building",AA1637,Data!Y1634)))</f>
        <v>0.84</v>
      </c>
      <c r="I1633">
        <f>IF(Transport!$H$4="Multi-unit Residential",Data!I1634,IF(Transport!$H$4="Education",Data!AQ1634,IF(Transport!$H$4="Mixed-use Building",AB1637,Data!Z1634)))</f>
        <v>0</v>
      </c>
      <c r="J1633">
        <f>IF(Transport!$H$4="Multi-unit Residential",Data!J1634,IF(Transport!$H$4="Education",Data!AR1634,IF(Transport!$H$4="Mixed-use Building",AC1637,Data!AA1634)))</f>
        <v>0</v>
      </c>
      <c r="K1633">
        <f>IF(Transport!$H$4="Multi-unit Residential",Data!K1634,IF(Transport!$H$4="Education",Data!AS1634,IF(Transport!$H$4="Mixed-use Building",AD1637,Data!AB1634)))</f>
        <v>0</v>
      </c>
      <c r="L1633">
        <f>IF(Transport!$H$4="Multi-unit Residential",Data!L1634,IF(Transport!$H$4="Education",Data!AT1634,IF(Transport!$H$4="Mixed-use Building",AE1637,Data!AC1634)))</f>
        <v>0.16</v>
      </c>
      <c r="M1633">
        <f>IF(Transport!$H$4="Multi-unit Residential",Data!M1634,IF(Transport!$H$4="Education",Data!AU1634,IF(Transport!$H$4="Mixed-use Building",AF1637,Data!AD1634)))</f>
        <v>0.02</v>
      </c>
      <c r="N1633" t="str">
        <f>IF(Transport!$H$4="Multi-unit Residential",Data!N1634,IF(Transport!$H$4="Education",Data!AV1634,IF(Transport!$H$4="Mixed-use Building",AG1637,Data!AE1634)))</f>
        <v>?</v>
      </c>
      <c r="O1633">
        <f>IF(Transport!$H$4="Multi-unit Residential",Data!O1634,IF(Transport!$H$4="Education",Data!AW1634,IF(Transport!$H$4="Mixed-use Building",AH1637,Data!AF1634)))</f>
        <v>172.26449119999899</v>
      </c>
      <c r="P1633">
        <f>IF(Transport!$H$4="Multi-unit Residential",Data!P1634,IF(Transport!$H$4="Education",Data!AX1634,IF(Transport!$H$4="Mixed-use Building",AI1637,Data!AG1634)))</f>
        <v>-41.292292070000002</v>
      </c>
    </row>
    <row r="1634" spans="1:16" x14ac:dyDescent="0.55000000000000004">
      <c r="A1634">
        <f>IF(Transport!$H$4="Multi-unit Residential",Data!A1635,IF(Transport!$H$4="Education",Data!AI1635,IF(Transport!$H$4="Mixed-use Building",T1638,Data!R1635)))</f>
        <v>309200</v>
      </c>
      <c r="B1634" t="str">
        <f>IF(Transport!$H$4="Multi-unit Residential",Data!B1635,IF(Transport!$H$4="Education",Data!AJ1635,IF(Transport!$H$4="Mixed-use Building",U1638,Data!S1635)))</f>
        <v>Westport North</v>
      </c>
      <c r="C1634" t="str">
        <f>IF(Transport!$H$4="Multi-unit Residential",Data!C1635,IF(Transport!$H$4="Education",Data!AK1635,IF(Transport!$H$4="Mixed-use Building",V1638,Data!T1635)))</f>
        <v>New Zealand</v>
      </c>
      <c r="D1634">
        <f>IF(Transport!$H$4="Multi-unit Residential",Data!D1635,IF(Transport!$H$4="Education",Data!AL1635,IF(Transport!$H$4="Mixed-use Building",W1638,Data!U1635)))</f>
        <v>0</v>
      </c>
      <c r="E1634">
        <f>IF(Transport!$H$4="Multi-unit Residential",Data!E1635,IF(Transport!$H$4="Education",Data!AM1635,IF(Transport!$H$4="Mixed-use Building",X1638,Data!V1635)))</f>
        <v>0</v>
      </c>
      <c r="F1634">
        <f>IF(Transport!$H$4="Multi-unit Residential",Data!F1635,IF(Transport!$H$4="Education",Data!AN1635,IF(Transport!$H$4="Mixed-use Building",Y1638,Data!W1635)))</f>
        <v>0</v>
      </c>
      <c r="G1634">
        <f>IF(Transport!$H$4="Multi-unit Residential",Data!G1635,IF(Transport!$H$4="Education",Data!AO1635,IF(Transport!$H$4="Mixed-use Building",Z1638,Data!X1635)))</f>
        <v>0</v>
      </c>
      <c r="H1634">
        <f>IF(Transport!$H$4="Multi-unit Residential",Data!H1635,IF(Transport!$H$4="Education",Data!AP1635,IF(Transport!$H$4="Mixed-use Building",AA1638,Data!Y1635)))</f>
        <v>0.80999999999999905</v>
      </c>
      <c r="I1634">
        <f>IF(Transport!$H$4="Multi-unit Residential",Data!I1635,IF(Transport!$H$4="Education",Data!AQ1635,IF(Transport!$H$4="Mixed-use Building",AB1638,Data!Z1635)))</f>
        <v>0.05</v>
      </c>
      <c r="J1634">
        <f>IF(Transport!$H$4="Multi-unit Residential",Data!J1635,IF(Transport!$H$4="Education",Data!AR1635,IF(Transport!$H$4="Mixed-use Building",AC1638,Data!AA1635)))</f>
        <v>0</v>
      </c>
      <c r="K1634">
        <f>IF(Transport!$H$4="Multi-unit Residential",Data!K1635,IF(Transport!$H$4="Education",Data!AS1635,IF(Transport!$H$4="Mixed-use Building",AD1638,Data!AB1635)))</f>
        <v>0.04</v>
      </c>
      <c r="L1634">
        <f>IF(Transport!$H$4="Multi-unit Residential",Data!L1635,IF(Transport!$H$4="Education",Data!AT1635,IF(Transport!$H$4="Mixed-use Building",AE1638,Data!AC1635)))</f>
        <v>0.1</v>
      </c>
      <c r="M1634">
        <f>IF(Transport!$H$4="Multi-unit Residential",Data!M1635,IF(Transport!$H$4="Education",Data!AU1635,IF(Transport!$H$4="Mixed-use Building",AF1638,Data!AD1635)))</f>
        <v>0.02</v>
      </c>
      <c r="N1634">
        <f>IF(Transport!$H$4="Multi-unit Residential",Data!N1635,IF(Transport!$H$4="Education",Data!AV1635,IF(Transport!$H$4="Mixed-use Building",AG1638,Data!AE1635)))</f>
        <v>5.0043427655501302</v>
      </c>
      <c r="O1634">
        <f>IF(Transport!$H$4="Multi-unit Residential",Data!O1635,IF(Transport!$H$4="Education",Data!AW1635,IF(Transport!$H$4="Mixed-use Building",AH1638,Data!AF1635)))</f>
        <v>171.619226</v>
      </c>
      <c r="P1634">
        <f>IF(Transport!$H$4="Multi-unit Residential",Data!P1635,IF(Transport!$H$4="Education",Data!AX1635,IF(Transport!$H$4="Mixed-use Building",AI1638,Data!AG1635)))</f>
        <v>-41.742841759999997</v>
      </c>
    </row>
    <row r="1635" spans="1:16" x14ac:dyDescent="0.55000000000000004">
      <c r="A1635">
        <f>IF(Transport!$H$4="Multi-unit Residential",Data!A1636,IF(Transport!$H$4="Education",Data!AI1636,IF(Transport!$H$4="Mixed-use Building",T1639,Data!R1636)))</f>
        <v>309300</v>
      </c>
      <c r="B1635" t="str">
        <f>IF(Transport!$H$4="Multi-unit Residential",Data!B1636,IF(Transport!$H$4="Education",Data!AJ1636,IF(Transport!$H$4="Mixed-use Building",U1639,Data!S1636)))</f>
        <v>Westport Rural</v>
      </c>
      <c r="C1635" t="str">
        <f>IF(Transport!$H$4="Multi-unit Residential",Data!C1636,IF(Transport!$H$4="Education",Data!AK1636,IF(Transport!$H$4="Mixed-use Building",V1639,Data!T1636)))</f>
        <v>New Zealand</v>
      </c>
      <c r="D1635">
        <f>IF(Transport!$H$4="Multi-unit Residential",Data!D1636,IF(Transport!$H$4="Education",Data!AL1636,IF(Transport!$H$4="Mixed-use Building",W1639,Data!U1636)))</f>
        <v>0</v>
      </c>
      <c r="E1635">
        <f>IF(Transport!$H$4="Multi-unit Residential",Data!E1636,IF(Transport!$H$4="Education",Data!AM1636,IF(Transport!$H$4="Mixed-use Building",X1639,Data!V1636)))</f>
        <v>0</v>
      </c>
      <c r="F1635">
        <f>IF(Transport!$H$4="Multi-unit Residential",Data!F1636,IF(Transport!$H$4="Education",Data!AN1636,IF(Transport!$H$4="Mixed-use Building",Y1639,Data!W1636)))</f>
        <v>0</v>
      </c>
      <c r="G1635">
        <f>IF(Transport!$H$4="Multi-unit Residential",Data!G1636,IF(Transport!$H$4="Education",Data!AO1636,IF(Transport!$H$4="Mixed-use Building",Z1639,Data!X1636)))</f>
        <v>0</v>
      </c>
      <c r="H1635">
        <f>IF(Transport!$H$4="Multi-unit Residential",Data!H1636,IF(Transport!$H$4="Education",Data!AP1636,IF(Transport!$H$4="Mixed-use Building",AA1639,Data!Y1636)))</f>
        <v>1</v>
      </c>
      <c r="I1635">
        <f>IF(Transport!$H$4="Multi-unit Residential",Data!I1636,IF(Transport!$H$4="Education",Data!AQ1636,IF(Transport!$H$4="Mixed-use Building",AB1639,Data!Z1636)))</f>
        <v>0</v>
      </c>
      <c r="J1635">
        <f>IF(Transport!$H$4="Multi-unit Residential",Data!J1636,IF(Transport!$H$4="Education",Data!AR1636,IF(Transport!$H$4="Mixed-use Building",AC1639,Data!AA1636)))</f>
        <v>0</v>
      </c>
      <c r="K1635">
        <f>IF(Transport!$H$4="Multi-unit Residential",Data!K1636,IF(Transport!$H$4="Education",Data!AS1636,IF(Transport!$H$4="Mixed-use Building",AD1639,Data!AB1636)))</f>
        <v>0</v>
      </c>
      <c r="L1635">
        <f>IF(Transport!$H$4="Multi-unit Residential",Data!L1636,IF(Transport!$H$4="Education",Data!AT1636,IF(Transport!$H$4="Mixed-use Building",AE1639,Data!AC1636)))</f>
        <v>0</v>
      </c>
      <c r="M1635">
        <f>IF(Transport!$H$4="Multi-unit Residential",Data!M1636,IF(Transport!$H$4="Education",Data!AU1636,IF(Transport!$H$4="Mixed-use Building",AF1639,Data!AD1636)))</f>
        <v>0.02</v>
      </c>
      <c r="N1635">
        <f>IF(Transport!$H$4="Multi-unit Residential",Data!N1636,IF(Transport!$H$4="Education",Data!AV1636,IF(Transport!$H$4="Mixed-use Building",AG1639,Data!AE1636)))</f>
        <v>4.7273031791937399</v>
      </c>
      <c r="O1635">
        <f>IF(Transport!$H$4="Multi-unit Residential",Data!O1636,IF(Transport!$H$4="Education",Data!AW1636,IF(Transport!$H$4="Mixed-use Building",AH1639,Data!AF1636)))</f>
        <v>171.64675729999999</v>
      </c>
      <c r="P1635">
        <f>IF(Transport!$H$4="Multi-unit Residential",Data!P1636,IF(Transport!$H$4="Education",Data!AX1636,IF(Transport!$H$4="Mixed-use Building",AI1639,Data!AG1636)))</f>
        <v>-41.781725080000001</v>
      </c>
    </row>
    <row r="1636" spans="1:16" x14ac:dyDescent="0.55000000000000004">
      <c r="A1636">
        <f>IF(Transport!$H$4="Multi-unit Residential",Data!A1637,IF(Transport!$H$4="Education",Data!AI1637,IF(Transport!$H$4="Mixed-use Building",T1640,Data!R1637)))</f>
        <v>309400</v>
      </c>
      <c r="B1636" t="str">
        <f>IF(Transport!$H$4="Multi-unit Residential",Data!B1637,IF(Transport!$H$4="Education",Data!AJ1637,IF(Transport!$H$4="Mixed-use Building",U1640,Data!S1637)))</f>
        <v>Westport South</v>
      </c>
      <c r="C1636" t="str">
        <f>IF(Transport!$H$4="Multi-unit Residential",Data!C1637,IF(Transport!$H$4="Education",Data!AK1637,IF(Transport!$H$4="Mixed-use Building",V1640,Data!T1637)))</f>
        <v>New Zealand</v>
      </c>
      <c r="D1636">
        <f>IF(Transport!$H$4="Multi-unit Residential",Data!D1637,IF(Transport!$H$4="Education",Data!AL1637,IF(Transport!$H$4="Mixed-use Building",W1640,Data!U1637)))</f>
        <v>0</v>
      </c>
      <c r="E1636">
        <f>IF(Transport!$H$4="Multi-unit Residential",Data!E1637,IF(Transport!$H$4="Education",Data!AM1637,IF(Transport!$H$4="Mixed-use Building",X1640,Data!V1637)))</f>
        <v>0</v>
      </c>
      <c r="F1636">
        <f>IF(Transport!$H$4="Multi-unit Residential",Data!F1637,IF(Transport!$H$4="Education",Data!AN1637,IF(Transport!$H$4="Mixed-use Building",Y1640,Data!W1637)))</f>
        <v>0</v>
      </c>
      <c r="G1636">
        <f>IF(Transport!$H$4="Multi-unit Residential",Data!G1637,IF(Transport!$H$4="Education",Data!AO1637,IF(Transport!$H$4="Mixed-use Building",Z1640,Data!X1637)))</f>
        <v>0</v>
      </c>
      <c r="H1636">
        <f>IF(Transport!$H$4="Multi-unit Residential",Data!H1637,IF(Transport!$H$4="Education",Data!AP1637,IF(Transport!$H$4="Mixed-use Building",AA1640,Data!Y1637)))</f>
        <v>0.87</v>
      </c>
      <c r="I1636">
        <f>IF(Transport!$H$4="Multi-unit Residential",Data!I1637,IF(Transport!$H$4="Education",Data!AQ1637,IF(Transport!$H$4="Mixed-use Building",AB1640,Data!Z1637)))</f>
        <v>0</v>
      </c>
      <c r="J1636">
        <f>IF(Transport!$H$4="Multi-unit Residential",Data!J1637,IF(Transport!$H$4="Education",Data!AR1637,IF(Transport!$H$4="Mixed-use Building",AC1640,Data!AA1637)))</f>
        <v>0</v>
      </c>
      <c r="K1636">
        <f>IF(Transport!$H$4="Multi-unit Residential",Data!K1637,IF(Transport!$H$4="Education",Data!AS1637,IF(Transport!$H$4="Mixed-use Building",AD1640,Data!AB1637)))</f>
        <v>0</v>
      </c>
      <c r="L1636">
        <f>IF(Transport!$H$4="Multi-unit Residential",Data!L1637,IF(Transport!$H$4="Education",Data!AT1637,IF(Transport!$H$4="Mixed-use Building",AE1640,Data!AC1637)))</f>
        <v>0.13</v>
      </c>
      <c r="M1636">
        <f>IF(Transport!$H$4="Multi-unit Residential",Data!M1637,IF(Transport!$H$4="Education",Data!AU1637,IF(Transport!$H$4="Mixed-use Building",AF1640,Data!AD1637)))</f>
        <v>0.02</v>
      </c>
      <c r="N1636">
        <f>IF(Transport!$H$4="Multi-unit Residential",Data!N1637,IF(Transport!$H$4="Education",Data!AV1637,IF(Transport!$H$4="Mixed-use Building",AG1640,Data!AE1637)))</f>
        <v>3.9179250010205098</v>
      </c>
      <c r="O1636">
        <f>IF(Transport!$H$4="Multi-unit Residential",Data!O1637,IF(Transport!$H$4="Education",Data!AW1637,IF(Transport!$H$4="Mixed-use Building",AH1640,Data!AF1637)))</f>
        <v>171.60950019999899</v>
      </c>
      <c r="P1636">
        <f>IF(Transport!$H$4="Multi-unit Residential",Data!P1637,IF(Transport!$H$4="Education",Data!AX1637,IF(Transport!$H$4="Mixed-use Building",AI1640,Data!AG1637)))</f>
        <v>-41.760733819999999</v>
      </c>
    </row>
    <row r="1637" spans="1:16" x14ac:dyDescent="0.55000000000000004">
      <c r="A1637">
        <f>IF(Transport!$H$4="Multi-unit Residential",Data!A1638,IF(Transport!$H$4="Education",Data!AI1638,IF(Transport!$H$4="Mixed-use Building",T1641,Data!R1638)))</f>
        <v>309500</v>
      </c>
      <c r="B1637" t="str">
        <f>IF(Transport!$H$4="Multi-unit Residential",Data!B1638,IF(Transport!$H$4="Education",Data!AJ1638,IF(Transport!$H$4="Mixed-use Building",U1641,Data!S1638)))</f>
        <v>Buller Coalfields</v>
      </c>
      <c r="C1637" t="str">
        <f>IF(Transport!$H$4="Multi-unit Residential",Data!C1638,IF(Transport!$H$4="Education",Data!AK1638,IF(Transport!$H$4="Mixed-use Building",V1641,Data!T1638)))</f>
        <v>New Zealand</v>
      </c>
      <c r="D1637">
        <f>IF(Transport!$H$4="Multi-unit Residential",Data!D1638,IF(Transport!$H$4="Education",Data!AL1638,IF(Transport!$H$4="Mixed-use Building",W1641,Data!U1638)))</f>
        <v>0</v>
      </c>
      <c r="E1637">
        <f>IF(Transport!$H$4="Multi-unit Residential",Data!E1638,IF(Transport!$H$4="Education",Data!AM1638,IF(Transport!$H$4="Mixed-use Building",X1641,Data!V1638)))</f>
        <v>0</v>
      </c>
      <c r="F1637">
        <f>IF(Transport!$H$4="Multi-unit Residential",Data!F1638,IF(Transport!$H$4="Education",Data!AN1638,IF(Transport!$H$4="Mixed-use Building",Y1641,Data!W1638)))</f>
        <v>0</v>
      </c>
      <c r="G1637">
        <f>IF(Transport!$H$4="Multi-unit Residential",Data!G1638,IF(Transport!$H$4="Education",Data!AO1638,IF(Transport!$H$4="Mixed-use Building",Z1641,Data!X1638)))</f>
        <v>0</v>
      </c>
      <c r="H1637">
        <f>IF(Transport!$H$4="Multi-unit Residential",Data!H1638,IF(Transport!$H$4="Education",Data!AP1638,IF(Transport!$H$4="Mixed-use Building",AA1641,Data!Y1638)))</f>
        <v>0.59</v>
      </c>
      <c r="I1637">
        <f>IF(Transport!$H$4="Multi-unit Residential",Data!I1638,IF(Transport!$H$4="Education",Data!AQ1638,IF(Transport!$H$4="Mixed-use Building",AB1641,Data!Z1638)))</f>
        <v>0.41</v>
      </c>
      <c r="J1637">
        <f>IF(Transport!$H$4="Multi-unit Residential",Data!J1638,IF(Transport!$H$4="Education",Data!AR1638,IF(Transport!$H$4="Mixed-use Building",AC1641,Data!AA1638)))</f>
        <v>0</v>
      </c>
      <c r="K1637">
        <f>IF(Transport!$H$4="Multi-unit Residential",Data!K1638,IF(Transport!$H$4="Education",Data!AS1638,IF(Transport!$H$4="Mixed-use Building",AD1641,Data!AB1638)))</f>
        <v>0</v>
      </c>
      <c r="L1637">
        <f>IF(Transport!$H$4="Multi-unit Residential",Data!L1638,IF(Transport!$H$4="Education",Data!AT1638,IF(Transport!$H$4="Mixed-use Building",AE1641,Data!AC1638)))</f>
        <v>0</v>
      </c>
      <c r="M1637">
        <f>IF(Transport!$H$4="Multi-unit Residential",Data!M1638,IF(Transport!$H$4="Education",Data!AU1638,IF(Transport!$H$4="Mixed-use Building",AF1641,Data!AD1638)))</f>
        <v>0.02</v>
      </c>
      <c r="N1637">
        <f>IF(Transport!$H$4="Multi-unit Residential",Data!N1638,IF(Transport!$H$4="Education",Data!AV1638,IF(Transport!$H$4="Mixed-use Building",AG1641,Data!AE1638)))</f>
        <v>15.8294051424509</v>
      </c>
      <c r="O1637">
        <f>IF(Transport!$H$4="Multi-unit Residential",Data!O1638,IF(Transport!$H$4="Education",Data!AW1638,IF(Transport!$H$4="Mixed-use Building",AH1641,Data!AF1638)))</f>
        <v>171.86681609999999</v>
      </c>
      <c r="P1637">
        <f>IF(Transport!$H$4="Multi-unit Residential",Data!P1638,IF(Transport!$H$4="Education",Data!AX1638,IF(Transport!$H$4="Mixed-use Building",AI1641,Data!AG1638)))</f>
        <v>-41.728193500000003</v>
      </c>
    </row>
    <row r="1638" spans="1:16" x14ac:dyDescent="0.55000000000000004">
      <c r="A1638">
        <f>IF(Transport!$H$4="Multi-unit Residential",Data!A1639,IF(Transport!$H$4="Education",Data!AI1639,IF(Transport!$H$4="Mixed-use Building",T1642,Data!R1639)))</f>
        <v>309600</v>
      </c>
      <c r="B1638" t="str">
        <f>IF(Transport!$H$4="Multi-unit Residential",Data!B1639,IF(Transport!$H$4="Education",Data!AJ1639,IF(Transport!$H$4="Mixed-use Building",U1642,Data!S1639)))</f>
        <v>Charleston (Buller District)</v>
      </c>
      <c r="C1638" t="str">
        <f>IF(Transport!$H$4="Multi-unit Residential",Data!C1639,IF(Transport!$H$4="Education",Data!AK1639,IF(Transport!$H$4="Mixed-use Building",V1642,Data!T1639)))</f>
        <v>New Zealand</v>
      </c>
      <c r="D1638">
        <f>IF(Transport!$H$4="Multi-unit Residential",Data!D1639,IF(Transport!$H$4="Education",Data!AL1639,IF(Transport!$H$4="Mixed-use Building",W1642,Data!U1639)))</f>
        <v>0</v>
      </c>
      <c r="E1638">
        <f>IF(Transport!$H$4="Multi-unit Residential",Data!E1639,IF(Transport!$H$4="Education",Data!AM1639,IF(Transport!$H$4="Mixed-use Building",X1642,Data!V1639)))</f>
        <v>0</v>
      </c>
      <c r="F1638">
        <f>IF(Transport!$H$4="Multi-unit Residential",Data!F1639,IF(Transport!$H$4="Education",Data!AN1639,IF(Transport!$H$4="Mixed-use Building",Y1642,Data!W1639)))</f>
        <v>0</v>
      </c>
      <c r="G1638">
        <f>IF(Transport!$H$4="Multi-unit Residential",Data!G1639,IF(Transport!$H$4="Education",Data!AO1639,IF(Transport!$H$4="Mixed-use Building",Z1642,Data!X1639)))</f>
        <v>0</v>
      </c>
      <c r="H1638">
        <f>IF(Transport!$H$4="Multi-unit Residential",Data!H1639,IF(Transport!$H$4="Education",Data!AP1639,IF(Transport!$H$4="Mixed-use Building",AA1642,Data!Y1639)))</f>
        <v>0.78</v>
      </c>
      <c r="I1638">
        <f>IF(Transport!$H$4="Multi-unit Residential",Data!I1639,IF(Transport!$H$4="Education",Data!AQ1639,IF(Transport!$H$4="Mixed-use Building",AB1642,Data!Z1639)))</f>
        <v>0</v>
      </c>
      <c r="J1638">
        <f>IF(Transport!$H$4="Multi-unit Residential",Data!J1639,IF(Transport!$H$4="Education",Data!AR1639,IF(Transport!$H$4="Mixed-use Building",AC1642,Data!AA1639)))</f>
        <v>0</v>
      </c>
      <c r="K1638">
        <f>IF(Transport!$H$4="Multi-unit Residential",Data!K1639,IF(Transport!$H$4="Education",Data!AS1639,IF(Transport!$H$4="Mixed-use Building",AD1642,Data!AB1639)))</f>
        <v>0</v>
      </c>
      <c r="L1638">
        <f>IF(Transport!$H$4="Multi-unit Residential",Data!L1639,IF(Transport!$H$4="Education",Data!AT1639,IF(Transport!$H$4="Mixed-use Building",AE1642,Data!AC1639)))</f>
        <v>0.22</v>
      </c>
      <c r="M1638">
        <f>IF(Transport!$H$4="Multi-unit Residential",Data!M1639,IF(Transport!$H$4="Education",Data!AU1639,IF(Transport!$H$4="Mixed-use Building",AF1642,Data!AD1639)))</f>
        <v>0.02</v>
      </c>
      <c r="N1638">
        <f>IF(Transport!$H$4="Multi-unit Residential",Data!N1639,IF(Transport!$H$4="Education",Data!AV1639,IF(Transport!$H$4="Mixed-use Building",AG1642,Data!AE1639)))</f>
        <v>8.9041175546449693</v>
      </c>
      <c r="O1638">
        <f>IF(Transport!$H$4="Multi-unit Residential",Data!O1639,IF(Transport!$H$4="Education",Data!AW1639,IF(Transport!$H$4="Mixed-use Building",AH1642,Data!AF1639)))</f>
        <v>171.55643999999899</v>
      </c>
      <c r="P1638">
        <f>IF(Transport!$H$4="Multi-unit Residential",Data!P1639,IF(Transport!$H$4="Education",Data!AX1639,IF(Transport!$H$4="Mixed-use Building",AI1642,Data!AG1639)))</f>
        <v>-41.962751910000001</v>
      </c>
    </row>
    <row r="1639" spans="1:16" x14ac:dyDescent="0.55000000000000004">
      <c r="A1639">
        <f>IF(Transport!$H$4="Multi-unit Residential",Data!A1640,IF(Transport!$H$4="Education",Data!AI1640,IF(Transport!$H$4="Mixed-use Building",T1643,Data!R1640)))</f>
        <v>309700</v>
      </c>
      <c r="B1639" t="str">
        <f>IF(Transport!$H$4="Multi-unit Residential",Data!B1640,IF(Transport!$H$4="Education",Data!AJ1640,IF(Transport!$H$4="Mixed-use Building",U1643,Data!S1640)))</f>
        <v>Inangahua</v>
      </c>
      <c r="C1639" t="str">
        <f>IF(Transport!$H$4="Multi-unit Residential",Data!C1640,IF(Transport!$H$4="Education",Data!AK1640,IF(Transport!$H$4="Mixed-use Building",V1643,Data!T1640)))</f>
        <v>New Zealand</v>
      </c>
      <c r="D1639">
        <f>IF(Transport!$H$4="Multi-unit Residential",Data!D1640,IF(Transport!$H$4="Education",Data!AL1640,IF(Transport!$H$4="Mixed-use Building",W1643,Data!U1640)))</f>
        <v>0</v>
      </c>
      <c r="E1639">
        <f>IF(Transport!$H$4="Multi-unit Residential",Data!E1640,IF(Transport!$H$4="Education",Data!AM1640,IF(Transport!$H$4="Mixed-use Building",X1643,Data!V1640)))</f>
        <v>0</v>
      </c>
      <c r="F1639">
        <f>IF(Transport!$H$4="Multi-unit Residential",Data!F1640,IF(Transport!$H$4="Education",Data!AN1640,IF(Transport!$H$4="Mixed-use Building",Y1643,Data!W1640)))</f>
        <v>0</v>
      </c>
      <c r="G1639">
        <f>IF(Transport!$H$4="Multi-unit Residential",Data!G1640,IF(Transport!$H$4="Education",Data!AO1640,IF(Transport!$H$4="Mixed-use Building",Z1643,Data!X1640)))</f>
        <v>0</v>
      </c>
      <c r="H1639">
        <f>IF(Transport!$H$4="Multi-unit Residential",Data!H1640,IF(Transport!$H$4="Education",Data!AP1640,IF(Transport!$H$4="Mixed-use Building",AA1643,Data!Y1640)))</f>
        <v>0.76</v>
      </c>
      <c r="I1639">
        <f>IF(Transport!$H$4="Multi-unit Residential",Data!I1640,IF(Transport!$H$4="Education",Data!AQ1640,IF(Transport!$H$4="Mixed-use Building",AB1643,Data!Z1640)))</f>
        <v>0.12</v>
      </c>
      <c r="J1639">
        <f>IF(Transport!$H$4="Multi-unit Residential",Data!J1640,IF(Transport!$H$4="Education",Data!AR1640,IF(Transport!$H$4="Mixed-use Building",AC1643,Data!AA1640)))</f>
        <v>0</v>
      </c>
      <c r="K1639">
        <f>IF(Transport!$H$4="Multi-unit Residential",Data!K1640,IF(Transport!$H$4="Education",Data!AS1640,IF(Transport!$H$4="Mixed-use Building",AD1643,Data!AB1640)))</f>
        <v>0</v>
      </c>
      <c r="L1639">
        <f>IF(Transport!$H$4="Multi-unit Residential",Data!L1640,IF(Transport!$H$4="Education",Data!AT1640,IF(Transport!$H$4="Mixed-use Building",AE1643,Data!AC1640)))</f>
        <v>0.12</v>
      </c>
      <c r="M1639">
        <f>IF(Transport!$H$4="Multi-unit Residential",Data!M1640,IF(Transport!$H$4="Education",Data!AU1640,IF(Transport!$H$4="Mixed-use Building",AF1643,Data!AD1640)))</f>
        <v>0.02</v>
      </c>
      <c r="N1639">
        <f>IF(Transport!$H$4="Multi-unit Residential",Data!N1640,IF(Transport!$H$4="Education",Data!AV1640,IF(Transport!$H$4="Mixed-use Building",AG1643,Data!AE1640)))</f>
        <v>5.0649034027264896</v>
      </c>
      <c r="O1639">
        <f>IF(Transport!$H$4="Multi-unit Residential",Data!O1640,IF(Transport!$H$4="Education",Data!AW1640,IF(Transport!$H$4="Mixed-use Building",AH1643,Data!AF1640)))</f>
        <v>171.9957708</v>
      </c>
      <c r="P1639">
        <f>IF(Transport!$H$4="Multi-unit Residential",Data!P1640,IF(Transport!$H$4="Education",Data!AX1640,IF(Transport!$H$4="Mixed-use Building",AI1643,Data!AG1640)))</f>
        <v>-42.172013550000003</v>
      </c>
    </row>
    <row r="1640" spans="1:16" x14ac:dyDescent="0.55000000000000004">
      <c r="A1640">
        <f>IF(Transport!$H$4="Multi-unit Residential",Data!A1641,IF(Transport!$H$4="Education",Data!AI1641,IF(Transport!$H$4="Mixed-use Building",T1644,Data!R1641)))</f>
        <v>309800</v>
      </c>
      <c r="B1640" t="str">
        <f>IF(Transport!$H$4="Multi-unit Residential",Data!B1641,IF(Transport!$H$4="Education",Data!AJ1641,IF(Transport!$H$4="Mixed-use Building",U1644,Data!S1641)))</f>
        <v>Reefton</v>
      </c>
      <c r="C1640" t="str">
        <f>IF(Transport!$H$4="Multi-unit Residential",Data!C1641,IF(Transport!$H$4="Education",Data!AK1641,IF(Transport!$H$4="Mixed-use Building",V1644,Data!T1641)))</f>
        <v>New Zealand</v>
      </c>
      <c r="D1640">
        <f>IF(Transport!$H$4="Multi-unit Residential",Data!D1641,IF(Transport!$H$4="Education",Data!AL1641,IF(Transport!$H$4="Mixed-use Building",W1644,Data!U1641)))</f>
        <v>0</v>
      </c>
      <c r="E1640">
        <f>IF(Transport!$H$4="Multi-unit Residential",Data!E1641,IF(Transport!$H$4="Education",Data!AM1641,IF(Transport!$H$4="Mixed-use Building",X1644,Data!V1641)))</f>
        <v>0</v>
      </c>
      <c r="F1640">
        <f>IF(Transport!$H$4="Multi-unit Residential",Data!F1641,IF(Transport!$H$4="Education",Data!AN1641,IF(Transport!$H$4="Mixed-use Building",Y1644,Data!W1641)))</f>
        <v>0</v>
      </c>
      <c r="G1640">
        <f>IF(Transport!$H$4="Multi-unit Residential",Data!G1641,IF(Transport!$H$4="Education",Data!AO1641,IF(Transport!$H$4="Mixed-use Building",Z1644,Data!X1641)))</f>
        <v>0</v>
      </c>
      <c r="H1640">
        <f>IF(Transport!$H$4="Multi-unit Residential",Data!H1641,IF(Transport!$H$4="Education",Data!AP1641,IF(Transport!$H$4="Mixed-use Building",AA1644,Data!Y1641)))</f>
        <v>0.73</v>
      </c>
      <c r="I1640">
        <f>IF(Transport!$H$4="Multi-unit Residential",Data!I1641,IF(Transport!$H$4="Education",Data!AQ1641,IF(Transport!$H$4="Mixed-use Building",AB1644,Data!Z1641)))</f>
        <v>0.05</v>
      </c>
      <c r="J1640">
        <f>IF(Transport!$H$4="Multi-unit Residential",Data!J1641,IF(Transport!$H$4="Education",Data!AR1641,IF(Transport!$H$4="Mixed-use Building",AC1644,Data!AA1641)))</f>
        <v>0</v>
      </c>
      <c r="K1640">
        <f>IF(Transport!$H$4="Multi-unit Residential",Data!K1641,IF(Transport!$H$4="Education",Data!AS1641,IF(Transport!$H$4="Mixed-use Building",AD1644,Data!AB1641)))</f>
        <v>0.05</v>
      </c>
      <c r="L1640">
        <f>IF(Transport!$H$4="Multi-unit Residential",Data!L1641,IF(Transport!$H$4="Education",Data!AT1641,IF(Transport!$H$4="Mixed-use Building",AE1644,Data!AC1641)))</f>
        <v>0.17</v>
      </c>
      <c r="M1640">
        <f>IF(Transport!$H$4="Multi-unit Residential",Data!M1641,IF(Transport!$H$4="Education",Data!AU1641,IF(Transport!$H$4="Mixed-use Building",AF1644,Data!AD1641)))</f>
        <v>0.02</v>
      </c>
      <c r="N1640">
        <f>IF(Transport!$H$4="Multi-unit Residential",Data!N1641,IF(Transport!$H$4="Education",Data!AV1641,IF(Transport!$H$4="Mixed-use Building",AG1644,Data!AE1641)))</f>
        <v>2.4491473690815599</v>
      </c>
      <c r="O1640">
        <f>IF(Transport!$H$4="Multi-unit Residential",Data!O1641,IF(Transport!$H$4="Education",Data!AW1641,IF(Transport!$H$4="Mixed-use Building",AH1644,Data!AF1641)))</f>
        <v>171.8594488</v>
      </c>
      <c r="P1640">
        <f>IF(Transport!$H$4="Multi-unit Residential",Data!P1641,IF(Transport!$H$4="Education",Data!AX1641,IF(Transport!$H$4="Mixed-use Building",AI1644,Data!AG1641)))</f>
        <v>-42.112235579999997</v>
      </c>
    </row>
    <row r="1641" spans="1:16" x14ac:dyDescent="0.55000000000000004">
      <c r="A1641">
        <f>IF(Transport!$H$4="Multi-unit Residential",Data!A1642,IF(Transport!$H$4="Education",Data!AI1642,IF(Transport!$H$4="Mixed-use Building",T1645,Data!R1642)))</f>
        <v>309900</v>
      </c>
      <c r="B1641" t="str">
        <f>IF(Transport!$H$4="Multi-unit Residential",Data!B1642,IF(Transport!$H$4="Education",Data!AJ1642,IF(Transport!$H$4="Mixed-use Building",U1645,Data!S1642)))</f>
        <v>Barrytown</v>
      </c>
      <c r="C1641" t="str">
        <f>IF(Transport!$H$4="Multi-unit Residential",Data!C1642,IF(Transport!$H$4="Education",Data!AK1642,IF(Transport!$H$4="Mixed-use Building",V1645,Data!T1642)))</f>
        <v>New Zealand</v>
      </c>
      <c r="D1641">
        <f>IF(Transport!$H$4="Multi-unit Residential",Data!D1642,IF(Transport!$H$4="Education",Data!AL1642,IF(Transport!$H$4="Mixed-use Building",W1645,Data!U1642)))</f>
        <v>0</v>
      </c>
      <c r="E1641">
        <f>IF(Transport!$H$4="Multi-unit Residential",Data!E1642,IF(Transport!$H$4="Education",Data!AM1642,IF(Transport!$H$4="Mixed-use Building",X1645,Data!V1642)))</f>
        <v>0</v>
      </c>
      <c r="F1641">
        <f>IF(Transport!$H$4="Multi-unit Residential",Data!F1642,IF(Transport!$H$4="Education",Data!AN1642,IF(Transport!$H$4="Mixed-use Building",Y1645,Data!W1642)))</f>
        <v>0</v>
      </c>
      <c r="G1641">
        <f>IF(Transport!$H$4="Multi-unit Residential",Data!G1642,IF(Transport!$H$4="Education",Data!AO1642,IF(Transport!$H$4="Mixed-use Building",Z1645,Data!X1642)))</f>
        <v>0</v>
      </c>
      <c r="H1641">
        <f>IF(Transport!$H$4="Multi-unit Residential",Data!H1642,IF(Transport!$H$4="Education",Data!AP1642,IF(Transport!$H$4="Mixed-use Building",AA1645,Data!Y1642)))</f>
        <v>0.67</v>
      </c>
      <c r="I1641">
        <f>IF(Transport!$H$4="Multi-unit Residential",Data!I1642,IF(Transport!$H$4="Education",Data!AQ1642,IF(Transport!$H$4="Mixed-use Building",AB1645,Data!Z1642)))</f>
        <v>0</v>
      </c>
      <c r="J1641">
        <f>IF(Transport!$H$4="Multi-unit Residential",Data!J1642,IF(Transport!$H$4="Education",Data!AR1642,IF(Transport!$H$4="Mixed-use Building",AC1645,Data!AA1642)))</f>
        <v>0</v>
      </c>
      <c r="K1641">
        <f>IF(Transport!$H$4="Multi-unit Residential",Data!K1642,IF(Transport!$H$4="Education",Data!AS1642,IF(Transport!$H$4="Mixed-use Building",AD1645,Data!AB1642)))</f>
        <v>0</v>
      </c>
      <c r="L1641">
        <f>IF(Transport!$H$4="Multi-unit Residential",Data!L1642,IF(Transport!$H$4="Education",Data!AT1642,IF(Transport!$H$4="Mixed-use Building",AE1645,Data!AC1642)))</f>
        <v>0.33</v>
      </c>
      <c r="M1641">
        <f>IF(Transport!$H$4="Multi-unit Residential",Data!M1642,IF(Transport!$H$4="Education",Data!AU1642,IF(Transport!$H$4="Mixed-use Building",AF1645,Data!AD1642)))</f>
        <v>0.02</v>
      </c>
      <c r="N1641" t="str">
        <f>IF(Transport!$H$4="Multi-unit Residential",Data!N1642,IF(Transport!$H$4="Education",Data!AV1642,IF(Transport!$H$4="Mixed-use Building",AG1645,Data!AE1642)))</f>
        <v>?</v>
      </c>
      <c r="O1641">
        <f>IF(Transport!$H$4="Multi-unit Residential",Data!O1642,IF(Transport!$H$4="Education",Data!AW1642,IF(Transport!$H$4="Mixed-use Building",AH1645,Data!AF1642)))</f>
        <v>171.43669249999999</v>
      </c>
      <c r="P1641">
        <f>IF(Transport!$H$4="Multi-unit Residential",Data!P1642,IF(Transport!$H$4="Education",Data!AX1642,IF(Transport!$H$4="Mixed-use Building",AI1645,Data!AG1642)))</f>
        <v>-42.274023829999997</v>
      </c>
    </row>
    <row r="1642" spans="1:16" x14ac:dyDescent="0.55000000000000004">
      <c r="A1642">
        <f>IF(Transport!$H$4="Multi-unit Residential",Data!A1643,IF(Transport!$H$4="Education",Data!AI1643,IF(Transport!$H$4="Mixed-use Building",T1646,Data!R1643)))</f>
        <v>310000</v>
      </c>
      <c r="B1642" t="str">
        <f>IF(Transport!$H$4="Multi-unit Residential",Data!B1643,IF(Transport!$H$4="Education",Data!AJ1643,IF(Transport!$H$4="Mixed-use Building",U1646,Data!S1643)))</f>
        <v>Runanga</v>
      </c>
      <c r="C1642" t="str">
        <f>IF(Transport!$H$4="Multi-unit Residential",Data!C1643,IF(Transport!$H$4="Education",Data!AK1643,IF(Transport!$H$4="Mixed-use Building",V1646,Data!T1643)))</f>
        <v>New Zealand</v>
      </c>
      <c r="D1642">
        <f>IF(Transport!$H$4="Multi-unit Residential",Data!D1643,IF(Transport!$H$4="Education",Data!AL1643,IF(Transport!$H$4="Mixed-use Building",W1646,Data!U1643)))</f>
        <v>0</v>
      </c>
      <c r="E1642">
        <f>IF(Transport!$H$4="Multi-unit Residential",Data!E1643,IF(Transport!$H$4="Education",Data!AM1643,IF(Transport!$H$4="Mixed-use Building",X1646,Data!V1643)))</f>
        <v>0</v>
      </c>
      <c r="F1642">
        <f>IF(Transport!$H$4="Multi-unit Residential",Data!F1643,IF(Transport!$H$4="Education",Data!AN1643,IF(Transport!$H$4="Mixed-use Building",Y1646,Data!W1643)))</f>
        <v>0</v>
      </c>
      <c r="G1642">
        <f>IF(Transport!$H$4="Multi-unit Residential",Data!G1643,IF(Transport!$H$4="Education",Data!AO1643,IF(Transport!$H$4="Mixed-use Building",Z1646,Data!X1643)))</f>
        <v>0</v>
      </c>
      <c r="H1642">
        <f>IF(Transport!$H$4="Multi-unit Residential",Data!H1643,IF(Transport!$H$4="Education",Data!AP1643,IF(Transport!$H$4="Mixed-use Building",AA1646,Data!Y1643)))</f>
        <v>1</v>
      </c>
      <c r="I1642">
        <f>IF(Transport!$H$4="Multi-unit Residential",Data!I1643,IF(Transport!$H$4="Education",Data!AQ1643,IF(Transport!$H$4="Mixed-use Building",AB1646,Data!Z1643)))</f>
        <v>0</v>
      </c>
      <c r="J1642">
        <f>IF(Transport!$H$4="Multi-unit Residential",Data!J1643,IF(Transport!$H$4="Education",Data!AR1643,IF(Transport!$H$4="Mixed-use Building",AC1646,Data!AA1643)))</f>
        <v>0</v>
      </c>
      <c r="K1642">
        <f>IF(Transport!$H$4="Multi-unit Residential",Data!K1643,IF(Transport!$H$4="Education",Data!AS1643,IF(Transport!$H$4="Mixed-use Building",AD1646,Data!AB1643)))</f>
        <v>0</v>
      </c>
      <c r="L1642">
        <f>IF(Transport!$H$4="Multi-unit Residential",Data!L1643,IF(Transport!$H$4="Education",Data!AT1643,IF(Transport!$H$4="Mixed-use Building",AE1646,Data!AC1643)))</f>
        <v>0</v>
      </c>
      <c r="M1642">
        <f>IF(Transport!$H$4="Multi-unit Residential",Data!M1643,IF(Transport!$H$4="Education",Data!AU1643,IF(Transport!$H$4="Mixed-use Building",AF1646,Data!AD1643)))</f>
        <v>0.02</v>
      </c>
      <c r="N1642" t="str">
        <f>IF(Transport!$H$4="Multi-unit Residential",Data!N1643,IF(Transport!$H$4="Education",Data!AV1643,IF(Transport!$H$4="Mixed-use Building",AG1646,Data!AE1643)))</f>
        <v>?</v>
      </c>
      <c r="O1642">
        <f>IF(Transport!$H$4="Multi-unit Residential",Data!O1643,IF(Transport!$H$4="Education",Data!AW1643,IF(Transport!$H$4="Mixed-use Building",AH1646,Data!AF1643)))</f>
        <v>171.2500417</v>
      </c>
      <c r="P1642">
        <f>IF(Transport!$H$4="Multi-unit Residential",Data!P1643,IF(Transport!$H$4="Education",Data!AX1643,IF(Transport!$H$4="Mixed-use Building",AI1646,Data!AG1643)))</f>
        <v>-42.393014620000002</v>
      </c>
    </row>
    <row r="1643" spans="1:16" x14ac:dyDescent="0.55000000000000004">
      <c r="A1643">
        <f>IF(Transport!$H$4="Multi-unit Residential",Data!A1644,IF(Transport!$H$4="Education",Data!AI1644,IF(Transport!$H$4="Mixed-use Building",T1647,Data!R1644)))</f>
        <v>310100</v>
      </c>
      <c r="B1643" t="str">
        <f>IF(Transport!$H$4="Multi-unit Residential",Data!B1644,IF(Transport!$H$4="Education",Data!AJ1644,IF(Transport!$H$4="Mixed-use Building",U1647,Data!S1644)))</f>
        <v>Cobden</v>
      </c>
      <c r="C1643" t="str">
        <f>IF(Transport!$H$4="Multi-unit Residential",Data!C1644,IF(Transport!$H$4="Education",Data!AK1644,IF(Transport!$H$4="Mixed-use Building",V1647,Data!T1644)))</f>
        <v>New Zealand</v>
      </c>
      <c r="D1643">
        <f>IF(Transport!$H$4="Multi-unit Residential",Data!D1644,IF(Transport!$H$4="Education",Data!AL1644,IF(Transport!$H$4="Mixed-use Building",W1647,Data!U1644)))</f>
        <v>0</v>
      </c>
      <c r="E1643">
        <f>IF(Transport!$H$4="Multi-unit Residential",Data!E1644,IF(Transport!$H$4="Education",Data!AM1644,IF(Transport!$H$4="Mixed-use Building",X1647,Data!V1644)))</f>
        <v>0</v>
      </c>
      <c r="F1643">
        <f>IF(Transport!$H$4="Multi-unit Residential",Data!F1644,IF(Transport!$H$4="Education",Data!AN1644,IF(Transport!$H$4="Mixed-use Building",Y1647,Data!W1644)))</f>
        <v>0</v>
      </c>
      <c r="G1643">
        <f>IF(Transport!$H$4="Multi-unit Residential",Data!G1644,IF(Transport!$H$4="Education",Data!AO1644,IF(Transport!$H$4="Mixed-use Building",Z1647,Data!X1644)))</f>
        <v>0</v>
      </c>
      <c r="H1643">
        <f>IF(Transport!$H$4="Multi-unit Residential",Data!H1644,IF(Transport!$H$4="Education",Data!AP1644,IF(Transport!$H$4="Mixed-use Building",AA1647,Data!Y1644)))</f>
        <v>0.8</v>
      </c>
      <c r="I1643">
        <f>IF(Transport!$H$4="Multi-unit Residential",Data!I1644,IF(Transport!$H$4="Education",Data!AQ1644,IF(Transport!$H$4="Mixed-use Building",AB1647,Data!Z1644)))</f>
        <v>0</v>
      </c>
      <c r="J1643">
        <f>IF(Transport!$H$4="Multi-unit Residential",Data!J1644,IF(Transport!$H$4="Education",Data!AR1644,IF(Transport!$H$4="Mixed-use Building",AC1647,Data!AA1644)))</f>
        <v>0</v>
      </c>
      <c r="K1643">
        <f>IF(Transport!$H$4="Multi-unit Residential",Data!K1644,IF(Transport!$H$4="Education",Data!AS1644,IF(Transport!$H$4="Mixed-use Building",AD1647,Data!AB1644)))</f>
        <v>0</v>
      </c>
      <c r="L1643">
        <f>IF(Transport!$H$4="Multi-unit Residential",Data!L1644,IF(Transport!$H$4="Education",Data!AT1644,IF(Transport!$H$4="Mixed-use Building",AE1647,Data!AC1644)))</f>
        <v>0.2</v>
      </c>
      <c r="M1643">
        <f>IF(Transport!$H$4="Multi-unit Residential",Data!M1644,IF(Transport!$H$4="Education",Data!AU1644,IF(Transport!$H$4="Mixed-use Building",AF1647,Data!AD1644)))</f>
        <v>0.02</v>
      </c>
      <c r="N1643">
        <f>IF(Transport!$H$4="Multi-unit Residential",Data!N1644,IF(Transport!$H$4="Education",Data!AV1644,IF(Transport!$H$4="Mixed-use Building",AG1647,Data!AE1644)))</f>
        <v>0.46558699008183801</v>
      </c>
      <c r="O1643">
        <f>IF(Transport!$H$4="Multi-unit Residential",Data!O1644,IF(Transport!$H$4="Education",Data!AW1644,IF(Transport!$H$4="Mixed-use Building",AH1647,Data!AF1644)))</f>
        <v>171.20845459999899</v>
      </c>
      <c r="P1643">
        <f>IF(Transport!$H$4="Multi-unit Residential",Data!P1644,IF(Transport!$H$4="Education",Data!AX1644,IF(Transport!$H$4="Mixed-use Building",AI1647,Data!AG1644)))</f>
        <v>-42.436333490000003</v>
      </c>
    </row>
    <row r="1644" spans="1:16" x14ac:dyDescent="0.55000000000000004">
      <c r="A1644">
        <f>IF(Transport!$H$4="Multi-unit Residential",Data!A1645,IF(Transport!$H$4="Education",Data!AI1645,IF(Transport!$H$4="Mixed-use Building",T1648,Data!R1645)))</f>
        <v>310200</v>
      </c>
      <c r="B1644" t="str">
        <f>IF(Transport!$H$4="Multi-unit Residential",Data!B1645,IF(Transport!$H$4="Education",Data!AJ1645,IF(Transport!$H$4="Mixed-use Building",U1648,Data!S1645)))</f>
        <v>Blaketown</v>
      </c>
      <c r="C1644" t="str">
        <f>IF(Transport!$H$4="Multi-unit Residential",Data!C1645,IF(Transport!$H$4="Education",Data!AK1645,IF(Transport!$H$4="Mixed-use Building",V1648,Data!T1645)))</f>
        <v>New Zealand</v>
      </c>
      <c r="D1644">
        <f>IF(Transport!$H$4="Multi-unit Residential",Data!D1645,IF(Transport!$H$4="Education",Data!AL1645,IF(Transport!$H$4="Mixed-use Building",W1648,Data!U1645)))</f>
        <v>0</v>
      </c>
      <c r="E1644">
        <f>IF(Transport!$H$4="Multi-unit Residential",Data!E1645,IF(Transport!$H$4="Education",Data!AM1645,IF(Transport!$H$4="Mixed-use Building",X1648,Data!V1645)))</f>
        <v>0</v>
      </c>
      <c r="F1644">
        <f>IF(Transport!$H$4="Multi-unit Residential",Data!F1645,IF(Transport!$H$4="Education",Data!AN1645,IF(Transport!$H$4="Mixed-use Building",Y1648,Data!W1645)))</f>
        <v>0</v>
      </c>
      <c r="G1644">
        <f>IF(Transport!$H$4="Multi-unit Residential",Data!G1645,IF(Transport!$H$4="Education",Data!AO1645,IF(Transport!$H$4="Mixed-use Building",Z1648,Data!X1645)))</f>
        <v>0</v>
      </c>
      <c r="H1644">
        <f>IF(Transport!$H$4="Multi-unit Residential",Data!H1645,IF(Transport!$H$4="Education",Data!AP1645,IF(Transport!$H$4="Mixed-use Building",AA1648,Data!Y1645)))</f>
        <v>1</v>
      </c>
      <c r="I1644">
        <f>IF(Transport!$H$4="Multi-unit Residential",Data!I1645,IF(Transport!$H$4="Education",Data!AQ1645,IF(Transport!$H$4="Mixed-use Building",AB1648,Data!Z1645)))</f>
        <v>0</v>
      </c>
      <c r="J1644">
        <f>IF(Transport!$H$4="Multi-unit Residential",Data!J1645,IF(Transport!$H$4="Education",Data!AR1645,IF(Transport!$H$4="Mixed-use Building",AC1648,Data!AA1645)))</f>
        <v>0</v>
      </c>
      <c r="K1644">
        <f>IF(Transport!$H$4="Multi-unit Residential",Data!K1645,IF(Transport!$H$4="Education",Data!AS1645,IF(Transport!$H$4="Mixed-use Building",AD1648,Data!AB1645)))</f>
        <v>0</v>
      </c>
      <c r="L1644">
        <f>IF(Transport!$H$4="Multi-unit Residential",Data!L1645,IF(Transport!$H$4="Education",Data!AT1645,IF(Transport!$H$4="Mixed-use Building",AE1648,Data!AC1645)))</f>
        <v>0</v>
      </c>
      <c r="M1644">
        <f>IF(Transport!$H$4="Multi-unit Residential",Data!M1645,IF(Transport!$H$4="Education",Data!AU1645,IF(Transport!$H$4="Mixed-use Building",AF1648,Data!AD1645)))</f>
        <v>0.02</v>
      </c>
      <c r="N1644">
        <f>IF(Transport!$H$4="Multi-unit Residential",Data!N1645,IF(Transport!$H$4="Education",Data!AV1645,IF(Transport!$H$4="Mixed-use Building",AG1648,Data!AE1645)))</f>
        <v>1.90719077761073</v>
      </c>
      <c r="O1644">
        <f>IF(Transport!$H$4="Multi-unit Residential",Data!O1645,IF(Transport!$H$4="Education",Data!AW1645,IF(Transport!$H$4="Mixed-use Building",AH1648,Data!AF1645)))</f>
        <v>171.19453139999999</v>
      </c>
      <c r="P1644">
        <f>IF(Transport!$H$4="Multi-unit Residential",Data!P1645,IF(Transport!$H$4="Education",Data!AX1645,IF(Transport!$H$4="Mixed-use Building",AI1648,Data!AG1645)))</f>
        <v>-42.450060540000003</v>
      </c>
    </row>
    <row r="1645" spans="1:16" x14ac:dyDescent="0.55000000000000004">
      <c r="A1645">
        <f>IF(Transport!$H$4="Multi-unit Residential",Data!A1646,IF(Transport!$H$4="Education",Data!AI1646,IF(Transport!$H$4="Mixed-use Building",T1649,Data!R1646)))</f>
        <v>310300</v>
      </c>
      <c r="B1645" t="str">
        <f>IF(Transport!$H$4="Multi-unit Residential",Data!B1646,IF(Transport!$H$4="Education",Data!AJ1646,IF(Transport!$H$4="Mixed-use Building",U1649,Data!S1646)))</f>
        <v>Greymouth Central</v>
      </c>
      <c r="C1645" t="str">
        <f>IF(Transport!$H$4="Multi-unit Residential",Data!C1646,IF(Transport!$H$4="Education",Data!AK1646,IF(Transport!$H$4="Mixed-use Building",V1649,Data!T1646)))</f>
        <v>New Zealand</v>
      </c>
      <c r="D1645">
        <f>IF(Transport!$H$4="Multi-unit Residential",Data!D1646,IF(Transport!$H$4="Education",Data!AL1646,IF(Transport!$H$4="Mixed-use Building",W1649,Data!U1646)))</f>
        <v>0</v>
      </c>
      <c r="E1645">
        <f>IF(Transport!$H$4="Multi-unit Residential",Data!E1646,IF(Transport!$H$4="Education",Data!AM1646,IF(Transport!$H$4="Mixed-use Building",X1649,Data!V1646)))</f>
        <v>0</v>
      </c>
      <c r="F1645">
        <f>IF(Transport!$H$4="Multi-unit Residential",Data!F1646,IF(Transport!$H$4="Education",Data!AN1646,IF(Transport!$H$4="Mixed-use Building",Y1649,Data!W1646)))</f>
        <v>0</v>
      </c>
      <c r="G1645">
        <f>IF(Transport!$H$4="Multi-unit Residential",Data!G1646,IF(Transport!$H$4="Education",Data!AO1646,IF(Transport!$H$4="Mixed-use Building",Z1649,Data!X1646)))</f>
        <v>0</v>
      </c>
      <c r="H1645">
        <f>IF(Transport!$H$4="Multi-unit Residential",Data!H1646,IF(Transport!$H$4="Education",Data!AP1646,IF(Transport!$H$4="Mixed-use Building",AA1649,Data!Y1646)))</f>
        <v>0.89</v>
      </c>
      <c r="I1645">
        <f>IF(Transport!$H$4="Multi-unit Residential",Data!I1646,IF(Transport!$H$4="Education",Data!AQ1646,IF(Transport!$H$4="Mixed-use Building",AB1649,Data!Z1646)))</f>
        <v>0.04</v>
      </c>
      <c r="J1645">
        <f>IF(Transport!$H$4="Multi-unit Residential",Data!J1646,IF(Transport!$H$4="Education",Data!AR1646,IF(Transport!$H$4="Mixed-use Building",AC1649,Data!AA1646)))</f>
        <v>0</v>
      </c>
      <c r="K1645">
        <f>IF(Transport!$H$4="Multi-unit Residential",Data!K1646,IF(Transport!$H$4="Education",Data!AS1646,IF(Transport!$H$4="Mixed-use Building",AD1649,Data!AB1646)))</f>
        <v>0.02</v>
      </c>
      <c r="L1645">
        <f>IF(Transport!$H$4="Multi-unit Residential",Data!L1646,IF(Transport!$H$4="Education",Data!AT1646,IF(Transport!$H$4="Mixed-use Building",AE1649,Data!AC1646)))</f>
        <v>0.05</v>
      </c>
      <c r="M1645">
        <f>IF(Transport!$H$4="Multi-unit Residential",Data!M1646,IF(Transport!$H$4="Education",Data!AU1646,IF(Transport!$H$4="Mixed-use Building",AF1649,Data!AD1646)))</f>
        <v>0.02</v>
      </c>
      <c r="N1645">
        <f>IF(Transport!$H$4="Multi-unit Residential",Data!N1646,IF(Transport!$H$4="Education",Data!AV1646,IF(Transport!$H$4="Mixed-use Building",AG1649,Data!AE1646)))</f>
        <v>8.6987758547638503</v>
      </c>
      <c r="O1645">
        <f>IF(Transport!$H$4="Multi-unit Residential",Data!O1646,IF(Transport!$H$4="Education",Data!AW1646,IF(Transport!$H$4="Mixed-use Building",AH1649,Data!AF1646)))</f>
        <v>171.19924990000001</v>
      </c>
      <c r="P1645">
        <f>IF(Transport!$H$4="Multi-unit Residential",Data!P1646,IF(Transport!$H$4="Education",Data!AX1646,IF(Transport!$H$4="Mixed-use Building",AI1649,Data!AG1646)))</f>
        <v>-42.457048309999998</v>
      </c>
    </row>
    <row r="1646" spans="1:16" x14ac:dyDescent="0.55000000000000004">
      <c r="A1646">
        <f>IF(Transport!$H$4="Multi-unit Residential",Data!A1647,IF(Transport!$H$4="Education",Data!AI1647,IF(Transport!$H$4="Mixed-use Building",T1650,Data!R1647)))</f>
        <v>310400</v>
      </c>
      <c r="B1646" t="str">
        <f>IF(Transport!$H$4="Multi-unit Residential",Data!B1647,IF(Transport!$H$4="Education",Data!AJ1647,IF(Transport!$H$4="Mixed-use Building",U1650,Data!S1647)))</f>
        <v>King Park</v>
      </c>
      <c r="C1646" t="str">
        <f>IF(Transport!$H$4="Multi-unit Residential",Data!C1647,IF(Transport!$H$4="Education",Data!AK1647,IF(Transport!$H$4="Mixed-use Building",V1650,Data!T1647)))</f>
        <v>New Zealand</v>
      </c>
      <c r="D1646">
        <f>IF(Transport!$H$4="Multi-unit Residential",Data!D1647,IF(Transport!$H$4="Education",Data!AL1647,IF(Transport!$H$4="Mixed-use Building",W1650,Data!U1647)))</f>
        <v>0</v>
      </c>
      <c r="E1646">
        <f>IF(Transport!$H$4="Multi-unit Residential",Data!E1647,IF(Transport!$H$4="Education",Data!AM1647,IF(Transport!$H$4="Mixed-use Building",X1650,Data!V1647)))</f>
        <v>0</v>
      </c>
      <c r="F1646">
        <f>IF(Transport!$H$4="Multi-unit Residential",Data!F1647,IF(Transport!$H$4="Education",Data!AN1647,IF(Transport!$H$4="Mixed-use Building",Y1650,Data!W1647)))</f>
        <v>0</v>
      </c>
      <c r="G1646">
        <f>IF(Transport!$H$4="Multi-unit Residential",Data!G1647,IF(Transport!$H$4="Education",Data!AO1647,IF(Transport!$H$4="Mixed-use Building",Z1650,Data!X1647)))</f>
        <v>0</v>
      </c>
      <c r="H1646">
        <f>IF(Transport!$H$4="Multi-unit Residential",Data!H1647,IF(Transport!$H$4="Education",Data!AP1647,IF(Transport!$H$4="Mixed-use Building",AA1650,Data!Y1647)))</f>
        <v>1</v>
      </c>
      <c r="I1646">
        <f>IF(Transport!$H$4="Multi-unit Residential",Data!I1647,IF(Transport!$H$4="Education",Data!AQ1647,IF(Transport!$H$4="Mixed-use Building",AB1650,Data!Z1647)))</f>
        <v>0</v>
      </c>
      <c r="J1646">
        <f>IF(Transport!$H$4="Multi-unit Residential",Data!J1647,IF(Transport!$H$4="Education",Data!AR1647,IF(Transport!$H$4="Mixed-use Building",AC1650,Data!AA1647)))</f>
        <v>0</v>
      </c>
      <c r="K1646">
        <f>IF(Transport!$H$4="Multi-unit Residential",Data!K1647,IF(Transport!$H$4="Education",Data!AS1647,IF(Transport!$H$4="Mixed-use Building",AD1650,Data!AB1647)))</f>
        <v>0</v>
      </c>
      <c r="L1646">
        <f>IF(Transport!$H$4="Multi-unit Residential",Data!L1647,IF(Transport!$H$4="Education",Data!AT1647,IF(Transport!$H$4="Mixed-use Building",AE1650,Data!AC1647)))</f>
        <v>0</v>
      </c>
      <c r="M1646">
        <f>IF(Transport!$H$4="Multi-unit Residential",Data!M1647,IF(Transport!$H$4="Education",Data!AU1647,IF(Transport!$H$4="Mixed-use Building",AF1650,Data!AD1647)))</f>
        <v>0.02</v>
      </c>
      <c r="N1646">
        <f>IF(Transport!$H$4="Multi-unit Residential",Data!N1647,IF(Transport!$H$4="Education",Data!AV1647,IF(Transport!$H$4="Mixed-use Building",AG1650,Data!AE1647)))</f>
        <v>1.18986072253915</v>
      </c>
      <c r="O1646">
        <f>IF(Transport!$H$4="Multi-unit Residential",Data!O1647,IF(Transport!$H$4="Education",Data!AW1647,IF(Transport!$H$4="Mixed-use Building",AH1650,Data!AF1647)))</f>
        <v>171.2093758</v>
      </c>
      <c r="P1646">
        <f>IF(Transport!$H$4="Multi-unit Residential",Data!P1647,IF(Transport!$H$4="Education",Data!AX1647,IF(Transport!$H$4="Mixed-use Building",AI1650,Data!AG1647)))</f>
        <v>-42.457251499999998</v>
      </c>
    </row>
    <row r="1647" spans="1:16" x14ac:dyDescent="0.55000000000000004">
      <c r="A1647">
        <f>IF(Transport!$H$4="Multi-unit Residential",Data!A1648,IF(Transport!$H$4="Education",Data!AI1648,IF(Transport!$H$4="Mixed-use Building",T1651,Data!R1648)))</f>
        <v>310500</v>
      </c>
      <c r="B1647" t="str">
        <f>IF(Transport!$H$4="Multi-unit Residential",Data!B1648,IF(Transport!$H$4="Education",Data!AJ1648,IF(Transport!$H$4="Mixed-use Building",U1651,Data!S1648)))</f>
        <v>Marsden</v>
      </c>
      <c r="C1647" t="str">
        <f>IF(Transport!$H$4="Multi-unit Residential",Data!C1648,IF(Transport!$H$4="Education",Data!AK1648,IF(Transport!$H$4="Mixed-use Building",V1651,Data!T1648)))</f>
        <v>New Zealand</v>
      </c>
      <c r="D1647">
        <f>IF(Transport!$H$4="Multi-unit Residential",Data!D1648,IF(Transport!$H$4="Education",Data!AL1648,IF(Transport!$H$4="Mixed-use Building",W1651,Data!U1648)))</f>
        <v>0</v>
      </c>
      <c r="E1647">
        <f>IF(Transport!$H$4="Multi-unit Residential",Data!E1648,IF(Transport!$H$4="Education",Data!AM1648,IF(Transport!$H$4="Mixed-use Building",X1651,Data!V1648)))</f>
        <v>0</v>
      </c>
      <c r="F1647">
        <f>IF(Transport!$H$4="Multi-unit Residential",Data!F1648,IF(Transport!$H$4="Education",Data!AN1648,IF(Transport!$H$4="Mixed-use Building",Y1651,Data!W1648)))</f>
        <v>0</v>
      </c>
      <c r="G1647">
        <f>IF(Transport!$H$4="Multi-unit Residential",Data!G1648,IF(Transport!$H$4="Education",Data!AO1648,IF(Transport!$H$4="Mixed-use Building",Z1651,Data!X1648)))</f>
        <v>0</v>
      </c>
      <c r="H1647">
        <f>IF(Transport!$H$4="Multi-unit Residential",Data!H1648,IF(Transport!$H$4="Education",Data!AP1648,IF(Transport!$H$4="Mixed-use Building",AA1651,Data!Y1648)))</f>
        <v>1</v>
      </c>
      <c r="I1647">
        <f>IF(Transport!$H$4="Multi-unit Residential",Data!I1648,IF(Transport!$H$4="Education",Data!AQ1648,IF(Transport!$H$4="Mixed-use Building",AB1651,Data!Z1648)))</f>
        <v>0</v>
      </c>
      <c r="J1647">
        <f>IF(Transport!$H$4="Multi-unit Residential",Data!J1648,IF(Transport!$H$4="Education",Data!AR1648,IF(Transport!$H$4="Mixed-use Building",AC1651,Data!AA1648)))</f>
        <v>0</v>
      </c>
      <c r="K1647">
        <f>IF(Transport!$H$4="Multi-unit Residential",Data!K1648,IF(Transport!$H$4="Education",Data!AS1648,IF(Transport!$H$4="Mixed-use Building",AD1651,Data!AB1648)))</f>
        <v>0</v>
      </c>
      <c r="L1647">
        <f>IF(Transport!$H$4="Multi-unit Residential",Data!L1648,IF(Transport!$H$4="Education",Data!AT1648,IF(Transport!$H$4="Mixed-use Building",AE1651,Data!AC1648)))</f>
        <v>0</v>
      </c>
      <c r="M1647">
        <f>IF(Transport!$H$4="Multi-unit Residential",Data!M1648,IF(Transport!$H$4="Education",Data!AU1648,IF(Transport!$H$4="Mixed-use Building",AF1651,Data!AD1648)))</f>
        <v>0.02</v>
      </c>
      <c r="N1647" t="str">
        <f>IF(Transport!$H$4="Multi-unit Residential",Data!N1648,IF(Transport!$H$4="Education",Data!AV1648,IF(Transport!$H$4="Mixed-use Building",AG1651,Data!AE1648)))</f>
        <v>?</v>
      </c>
      <c r="O1647">
        <f>IF(Transport!$H$4="Multi-unit Residential",Data!O1648,IF(Transport!$H$4="Education",Data!AW1648,IF(Transport!$H$4="Mixed-use Building",AH1651,Data!AF1648)))</f>
        <v>171.20484569999999</v>
      </c>
      <c r="P1647">
        <f>IF(Transport!$H$4="Multi-unit Residential",Data!P1648,IF(Transport!$H$4="Education",Data!AX1648,IF(Transport!$H$4="Mixed-use Building",AI1651,Data!AG1648)))</f>
        <v>-42.469668400000003</v>
      </c>
    </row>
    <row r="1648" spans="1:16" x14ac:dyDescent="0.55000000000000004">
      <c r="A1648">
        <f>IF(Transport!$H$4="Multi-unit Residential",Data!A1649,IF(Transport!$H$4="Education",Data!AI1649,IF(Transport!$H$4="Mixed-use Building",T1652,Data!R1649)))</f>
        <v>310600</v>
      </c>
      <c r="B1648" t="str">
        <f>IF(Transport!$H$4="Multi-unit Residential",Data!B1649,IF(Transport!$H$4="Education",Data!AJ1649,IF(Transport!$H$4="Mixed-use Building",U1652,Data!S1649)))</f>
        <v>Karoro</v>
      </c>
      <c r="C1648" t="str">
        <f>IF(Transport!$H$4="Multi-unit Residential",Data!C1649,IF(Transport!$H$4="Education",Data!AK1649,IF(Transport!$H$4="Mixed-use Building",V1652,Data!T1649)))</f>
        <v>New Zealand</v>
      </c>
      <c r="D1648">
        <f>IF(Transport!$H$4="Multi-unit Residential",Data!D1649,IF(Transport!$H$4="Education",Data!AL1649,IF(Transport!$H$4="Mixed-use Building",W1652,Data!U1649)))</f>
        <v>0</v>
      </c>
      <c r="E1648">
        <f>IF(Transport!$H$4="Multi-unit Residential",Data!E1649,IF(Transport!$H$4="Education",Data!AM1649,IF(Transport!$H$4="Mixed-use Building",X1652,Data!V1649)))</f>
        <v>0</v>
      </c>
      <c r="F1648">
        <f>IF(Transport!$H$4="Multi-unit Residential",Data!F1649,IF(Transport!$H$4="Education",Data!AN1649,IF(Transport!$H$4="Mixed-use Building",Y1652,Data!W1649)))</f>
        <v>0</v>
      </c>
      <c r="G1648">
        <f>IF(Transport!$H$4="Multi-unit Residential",Data!G1649,IF(Transport!$H$4="Education",Data!AO1649,IF(Transport!$H$4="Mixed-use Building",Z1652,Data!X1649)))</f>
        <v>0</v>
      </c>
      <c r="H1648">
        <f>IF(Transport!$H$4="Multi-unit Residential",Data!H1649,IF(Transport!$H$4="Education",Data!AP1649,IF(Transport!$H$4="Mixed-use Building",AA1652,Data!Y1649)))</f>
        <v>1</v>
      </c>
      <c r="I1648">
        <f>IF(Transport!$H$4="Multi-unit Residential",Data!I1649,IF(Transport!$H$4="Education",Data!AQ1649,IF(Transport!$H$4="Mixed-use Building",AB1652,Data!Z1649)))</f>
        <v>0</v>
      </c>
      <c r="J1648">
        <f>IF(Transport!$H$4="Multi-unit Residential",Data!J1649,IF(Transport!$H$4="Education",Data!AR1649,IF(Transport!$H$4="Mixed-use Building",AC1652,Data!AA1649)))</f>
        <v>0</v>
      </c>
      <c r="K1648">
        <f>IF(Transport!$H$4="Multi-unit Residential",Data!K1649,IF(Transport!$H$4="Education",Data!AS1649,IF(Transport!$H$4="Mixed-use Building",AD1652,Data!AB1649)))</f>
        <v>0</v>
      </c>
      <c r="L1648">
        <f>IF(Transport!$H$4="Multi-unit Residential",Data!L1649,IF(Transport!$H$4="Education",Data!AT1649,IF(Transport!$H$4="Mixed-use Building",AE1652,Data!AC1649)))</f>
        <v>0</v>
      </c>
      <c r="M1648">
        <f>IF(Transport!$H$4="Multi-unit Residential",Data!M1649,IF(Transport!$H$4="Education",Data!AU1649,IF(Transport!$H$4="Mixed-use Building",AF1652,Data!AD1649)))</f>
        <v>0.02</v>
      </c>
      <c r="N1648">
        <f>IF(Transport!$H$4="Multi-unit Residential",Data!N1649,IF(Transport!$H$4="Education",Data!AV1649,IF(Transport!$H$4="Mixed-use Building",AG1652,Data!AE1649)))</f>
        <v>6.0756125964036798</v>
      </c>
      <c r="O1648">
        <f>IF(Transport!$H$4="Multi-unit Residential",Data!O1649,IF(Transport!$H$4="Education",Data!AW1649,IF(Transport!$H$4="Mixed-use Building",AH1652,Data!AF1649)))</f>
        <v>171.19595849999999</v>
      </c>
      <c r="P1648">
        <f>IF(Transport!$H$4="Multi-unit Residential",Data!P1649,IF(Transport!$H$4="Education",Data!AX1649,IF(Transport!$H$4="Mixed-use Building",AI1652,Data!AG1649)))</f>
        <v>-42.482596549999997</v>
      </c>
    </row>
    <row r="1649" spans="1:16" x14ac:dyDescent="0.55000000000000004">
      <c r="A1649">
        <f>IF(Transport!$H$4="Multi-unit Residential",Data!A1650,IF(Transport!$H$4="Education",Data!AI1650,IF(Transport!$H$4="Mixed-use Building",T1653,Data!R1650)))</f>
        <v>310700</v>
      </c>
      <c r="B1649" t="str">
        <f>IF(Transport!$H$4="Multi-unit Residential",Data!B1650,IF(Transport!$H$4="Education",Data!AJ1650,IF(Transport!$H$4="Mixed-use Building",U1653,Data!S1650)))</f>
        <v>Rutherglen-Camerons</v>
      </c>
      <c r="C1649" t="str">
        <f>IF(Transport!$H$4="Multi-unit Residential",Data!C1650,IF(Transport!$H$4="Education",Data!AK1650,IF(Transport!$H$4="Mixed-use Building",V1653,Data!T1650)))</f>
        <v>New Zealand</v>
      </c>
      <c r="D1649">
        <f>IF(Transport!$H$4="Multi-unit Residential",Data!D1650,IF(Transport!$H$4="Education",Data!AL1650,IF(Transport!$H$4="Mixed-use Building",W1653,Data!U1650)))</f>
        <v>0</v>
      </c>
      <c r="E1649">
        <f>IF(Transport!$H$4="Multi-unit Residential",Data!E1650,IF(Transport!$H$4="Education",Data!AM1650,IF(Transport!$H$4="Mixed-use Building",X1653,Data!V1650)))</f>
        <v>0</v>
      </c>
      <c r="F1649">
        <f>IF(Transport!$H$4="Multi-unit Residential",Data!F1650,IF(Transport!$H$4="Education",Data!AN1650,IF(Transport!$H$4="Mixed-use Building",Y1653,Data!W1650)))</f>
        <v>0</v>
      </c>
      <c r="G1649">
        <f>IF(Transport!$H$4="Multi-unit Residential",Data!G1650,IF(Transport!$H$4="Education",Data!AO1650,IF(Transport!$H$4="Mixed-use Building",Z1653,Data!X1650)))</f>
        <v>0</v>
      </c>
      <c r="H1649">
        <f>IF(Transport!$H$4="Multi-unit Residential",Data!H1650,IF(Transport!$H$4="Education",Data!AP1650,IF(Transport!$H$4="Mixed-use Building",AA1653,Data!Y1650)))</f>
        <v>1</v>
      </c>
      <c r="I1649">
        <f>IF(Transport!$H$4="Multi-unit Residential",Data!I1650,IF(Transport!$H$4="Education",Data!AQ1650,IF(Transport!$H$4="Mixed-use Building",AB1653,Data!Z1650)))</f>
        <v>0</v>
      </c>
      <c r="J1649">
        <f>IF(Transport!$H$4="Multi-unit Residential",Data!J1650,IF(Transport!$H$4="Education",Data!AR1650,IF(Transport!$H$4="Mixed-use Building",AC1653,Data!AA1650)))</f>
        <v>0</v>
      </c>
      <c r="K1649">
        <f>IF(Transport!$H$4="Multi-unit Residential",Data!K1650,IF(Transport!$H$4="Education",Data!AS1650,IF(Transport!$H$4="Mixed-use Building",AD1653,Data!AB1650)))</f>
        <v>0</v>
      </c>
      <c r="L1649">
        <f>IF(Transport!$H$4="Multi-unit Residential",Data!L1650,IF(Transport!$H$4="Education",Data!AT1650,IF(Transport!$H$4="Mixed-use Building",AE1653,Data!AC1650)))</f>
        <v>0</v>
      </c>
      <c r="M1649">
        <f>IF(Transport!$H$4="Multi-unit Residential",Data!M1650,IF(Transport!$H$4="Education",Data!AU1650,IF(Transport!$H$4="Mixed-use Building",AF1653,Data!AD1650)))</f>
        <v>0.02</v>
      </c>
      <c r="N1649">
        <f>IF(Transport!$H$4="Multi-unit Residential",Data!N1650,IF(Transport!$H$4="Education",Data!AV1650,IF(Transport!$H$4="Mixed-use Building",AG1653,Data!AE1650)))</f>
        <v>8.8093068873188294</v>
      </c>
      <c r="O1649">
        <f>IF(Transport!$H$4="Multi-unit Residential",Data!O1650,IF(Transport!$H$4="Education",Data!AW1650,IF(Transport!$H$4="Mixed-use Building",AH1653,Data!AF1650)))</f>
        <v>171.16476130000001</v>
      </c>
      <c r="P1649">
        <f>IF(Transport!$H$4="Multi-unit Residential",Data!P1650,IF(Transport!$H$4="Education",Data!AX1650,IF(Transport!$H$4="Mixed-use Building",AI1653,Data!AG1650)))</f>
        <v>-42.525921650000001</v>
      </c>
    </row>
    <row r="1650" spans="1:16" x14ac:dyDescent="0.55000000000000004">
      <c r="A1650">
        <f>IF(Transport!$H$4="Multi-unit Residential",Data!A1651,IF(Transport!$H$4="Education",Data!AI1651,IF(Transport!$H$4="Mixed-use Building",T1654,Data!R1651)))</f>
        <v>310800</v>
      </c>
      <c r="B1650" t="str">
        <f>IF(Transport!$H$4="Multi-unit Residential",Data!B1651,IF(Transport!$H$4="Education",Data!AJ1651,IF(Transport!$H$4="Mixed-use Building",U1654,Data!S1651)))</f>
        <v>Greymouth Rural</v>
      </c>
      <c r="C1650" t="str">
        <f>IF(Transport!$H$4="Multi-unit Residential",Data!C1651,IF(Transport!$H$4="Education",Data!AK1651,IF(Transport!$H$4="Mixed-use Building",V1654,Data!T1651)))</f>
        <v>New Zealand</v>
      </c>
      <c r="D1650">
        <f>IF(Transport!$H$4="Multi-unit Residential",Data!D1651,IF(Transport!$H$4="Education",Data!AL1651,IF(Transport!$H$4="Mixed-use Building",W1654,Data!U1651)))</f>
        <v>0</v>
      </c>
      <c r="E1650">
        <f>IF(Transport!$H$4="Multi-unit Residential",Data!E1651,IF(Transport!$H$4="Education",Data!AM1651,IF(Transport!$H$4="Mixed-use Building",X1654,Data!V1651)))</f>
        <v>0</v>
      </c>
      <c r="F1650">
        <f>IF(Transport!$H$4="Multi-unit Residential",Data!F1651,IF(Transport!$H$4="Education",Data!AN1651,IF(Transport!$H$4="Mixed-use Building",Y1654,Data!W1651)))</f>
        <v>0</v>
      </c>
      <c r="G1650">
        <f>IF(Transport!$H$4="Multi-unit Residential",Data!G1651,IF(Transport!$H$4="Education",Data!AO1651,IF(Transport!$H$4="Mixed-use Building",Z1654,Data!X1651)))</f>
        <v>0</v>
      </c>
      <c r="H1650">
        <f>IF(Transport!$H$4="Multi-unit Residential",Data!H1651,IF(Transport!$H$4="Education",Data!AP1651,IF(Transport!$H$4="Mixed-use Building",AA1654,Data!Y1651)))</f>
        <v>1</v>
      </c>
      <c r="I1650">
        <f>IF(Transport!$H$4="Multi-unit Residential",Data!I1651,IF(Transport!$H$4="Education",Data!AQ1651,IF(Transport!$H$4="Mixed-use Building",AB1654,Data!Z1651)))</f>
        <v>0</v>
      </c>
      <c r="J1650">
        <f>IF(Transport!$H$4="Multi-unit Residential",Data!J1651,IF(Transport!$H$4="Education",Data!AR1651,IF(Transport!$H$4="Mixed-use Building",AC1654,Data!AA1651)))</f>
        <v>0</v>
      </c>
      <c r="K1650">
        <f>IF(Transport!$H$4="Multi-unit Residential",Data!K1651,IF(Transport!$H$4="Education",Data!AS1651,IF(Transport!$H$4="Mixed-use Building",AD1654,Data!AB1651)))</f>
        <v>0</v>
      </c>
      <c r="L1650">
        <f>IF(Transport!$H$4="Multi-unit Residential",Data!L1651,IF(Transport!$H$4="Education",Data!AT1651,IF(Transport!$H$4="Mixed-use Building",AE1654,Data!AC1651)))</f>
        <v>0</v>
      </c>
      <c r="M1650">
        <f>IF(Transport!$H$4="Multi-unit Residential",Data!M1651,IF(Transport!$H$4="Education",Data!AU1651,IF(Transport!$H$4="Mixed-use Building",AF1654,Data!AD1651)))</f>
        <v>0.02</v>
      </c>
      <c r="N1650">
        <f>IF(Transport!$H$4="Multi-unit Residential",Data!N1651,IF(Transport!$H$4="Education",Data!AV1651,IF(Transport!$H$4="Mixed-use Building",AG1654,Data!AE1651)))</f>
        <v>13.709528671801801</v>
      </c>
      <c r="O1650">
        <f>IF(Transport!$H$4="Multi-unit Residential",Data!O1651,IF(Transport!$H$4="Education",Data!AW1651,IF(Transport!$H$4="Mixed-use Building",AH1654,Data!AF1651)))</f>
        <v>171.28646789999999</v>
      </c>
      <c r="P1650">
        <f>IF(Transport!$H$4="Multi-unit Residential",Data!P1651,IF(Transport!$H$4="Education",Data!AX1651,IF(Transport!$H$4="Mixed-use Building",AI1654,Data!AG1651)))</f>
        <v>-42.556544510000002</v>
      </c>
    </row>
    <row r="1651" spans="1:16" x14ac:dyDescent="0.55000000000000004">
      <c r="A1651">
        <f>IF(Transport!$H$4="Multi-unit Residential",Data!A1652,IF(Transport!$H$4="Education",Data!AI1652,IF(Transport!$H$4="Mixed-use Building",T1655,Data!R1652)))</f>
        <v>310900</v>
      </c>
      <c r="B1651" t="str">
        <f>IF(Transport!$H$4="Multi-unit Residential",Data!B1652,IF(Transport!$H$4="Education",Data!AJ1652,IF(Transport!$H$4="Mixed-use Building",U1655,Data!S1652)))</f>
        <v>Dobson</v>
      </c>
      <c r="C1651" t="str">
        <f>IF(Transport!$H$4="Multi-unit Residential",Data!C1652,IF(Transport!$H$4="Education",Data!AK1652,IF(Transport!$H$4="Mixed-use Building",V1655,Data!T1652)))</f>
        <v>New Zealand</v>
      </c>
      <c r="D1651">
        <f>IF(Transport!$H$4="Multi-unit Residential",Data!D1652,IF(Transport!$H$4="Education",Data!AL1652,IF(Transport!$H$4="Mixed-use Building",W1655,Data!U1652)))</f>
        <v>0</v>
      </c>
      <c r="E1651">
        <f>IF(Transport!$H$4="Multi-unit Residential",Data!E1652,IF(Transport!$H$4="Education",Data!AM1652,IF(Transport!$H$4="Mixed-use Building",X1655,Data!V1652)))</f>
        <v>0</v>
      </c>
      <c r="F1651">
        <f>IF(Transport!$H$4="Multi-unit Residential",Data!F1652,IF(Transport!$H$4="Education",Data!AN1652,IF(Transport!$H$4="Mixed-use Building",Y1655,Data!W1652)))</f>
        <v>0</v>
      </c>
      <c r="G1651">
        <f>IF(Transport!$H$4="Multi-unit Residential",Data!G1652,IF(Transport!$H$4="Education",Data!AO1652,IF(Transport!$H$4="Mixed-use Building",Z1655,Data!X1652)))</f>
        <v>0</v>
      </c>
      <c r="H1651">
        <f>IF(Transport!$H$4="Multi-unit Residential",Data!H1652,IF(Transport!$H$4="Education",Data!AP1652,IF(Transport!$H$4="Mixed-use Building",AA1655,Data!Y1652)))</f>
        <v>0.97</v>
      </c>
      <c r="I1651">
        <f>IF(Transport!$H$4="Multi-unit Residential",Data!I1652,IF(Transport!$H$4="Education",Data!AQ1652,IF(Transport!$H$4="Mixed-use Building",AB1655,Data!Z1652)))</f>
        <v>0.03</v>
      </c>
      <c r="J1651">
        <f>IF(Transport!$H$4="Multi-unit Residential",Data!J1652,IF(Transport!$H$4="Education",Data!AR1652,IF(Transport!$H$4="Mixed-use Building",AC1655,Data!AA1652)))</f>
        <v>0</v>
      </c>
      <c r="K1651">
        <f>IF(Transport!$H$4="Multi-unit Residential",Data!K1652,IF(Transport!$H$4="Education",Data!AS1652,IF(Transport!$H$4="Mixed-use Building",AD1655,Data!AB1652)))</f>
        <v>0</v>
      </c>
      <c r="L1651">
        <f>IF(Transport!$H$4="Multi-unit Residential",Data!L1652,IF(Transport!$H$4="Education",Data!AT1652,IF(Transport!$H$4="Mixed-use Building",AE1655,Data!AC1652)))</f>
        <v>0</v>
      </c>
      <c r="M1651">
        <f>IF(Transport!$H$4="Multi-unit Residential",Data!M1652,IF(Transport!$H$4="Education",Data!AU1652,IF(Transport!$H$4="Mixed-use Building",AF1655,Data!AD1652)))</f>
        <v>0.02</v>
      </c>
      <c r="N1651">
        <f>IF(Transport!$H$4="Multi-unit Residential",Data!N1652,IF(Transport!$H$4="Education",Data!AV1652,IF(Transport!$H$4="Mixed-use Building",AG1655,Data!AE1652)))</f>
        <v>14.409901626119</v>
      </c>
      <c r="O1651">
        <f>IF(Transport!$H$4="Multi-unit Residential",Data!O1652,IF(Transport!$H$4="Education",Data!AW1652,IF(Transport!$H$4="Mixed-use Building",AH1655,Data!AF1652)))</f>
        <v>171.41007690000001</v>
      </c>
      <c r="P1651">
        <f>IF(Transport!$H$4="Multi-unit Residential",Data!P1652,IF(Transport!$H$4="Education",Data!AX1652,IF(Transport!$H$4="Mixed-use Building",AI1655,Data!AG1652)))</f>
        <v>-42.488404240000001</v>
      </c>
    </row>
    <row r="1652" spans="1:16" x14ac:dyDescent="0.55000000000000004">
      <c r="A1652">
        <f>IF(Transport!$H$4="Multi-unit Residential",Data!A1653,IF(Transport!$H$4="Education",Data!AI1653,IF(Transport!$H$4="Mixed-use Building",T1656,Data!R1653)))</f>
        <v>311000</v>
      </c>
      <c r="B1652" t="str">
        <f>IF(Transport!$H$4="Multi-unit Residential",Data!B1653,IF(Transport!$H$4="Education",Data!AJ1653,IF(Transport!$H$4="Mixed-use Building",U1656,Data!S1653)))</f>
        <v>Nelson Creek</v>
      </c>
      <c r="C1652" t="str">
        <f>IF(Transport!$H$4="Multi-unit Residential",Data!C1653,IF(Transport!$H$4="Education",Data!AK1653,IF(Transport!$H$4="Mixed-use Building",V1656,Data!T1653)))</f>
        <v>New Zealand</v>
      </c>
      <c r="D1652">
        <f>IF(Transport!$H$4="Multi-unit Residential",Data!D1653,IF(Transport!$H$4="Education",Data!AL1653,IF(Transport!$H$4="Mixed-use Building",W1656,Data!U1653)))</f>
        <v>0</v>
      </c>
      <c r="E1652">
        <f>IF(Transport!$H$4="Multi-unit Residential",Data!E1653,IF(Transport!$H$4="Education",Data!AM1653,IF(Transport!$H$4="Mixed-use Building",X1656,Data!V1653)))</f>
        <v>0</v>
      </c>
      <c r="F1652">
        <f>IF(Transport!$H$4="Multi-unit Residential",Data!F1653,IF(Transport!$H$4="Education",Data!AN1653,IF(Transport!$H$4="Mixed-use Building",Y1656,Data!W1653)))</f>
        <v>0</v>
      </c>
      <c r="G1652">
        <f>IF(Transport!$H$4="Multi-unit Residential",Data!G1653,IF(Transport!$H$4="Education",Data!AO1653,IF(Transport!$H$4="Mixed-use Building",Z1656,Data!X1653)))</f>
        <v>0</v>
      </c>
      <c r="H1652">
        <f>IF(Transport!$H$4="Multi-unit Residential",Data!H1653,IF(Transport!$H$4="Education",Data!AP1653,IF(Transport!$H$4="Mixed-use Building",AA1656,Data!Y1653)))</f>
        <v>0.74</v>
      </c>
      <c r="I1652">
        <f>IF(Transport!$H$4="Multi-unit Residential",Data!I1653,IF(Transport!$H$4="Education",Data!AQ1653,IF(Transport!$H$4="Mixed-use Building",AB1656,Data!Z1653)))</f>
        <v>0.09</v>
      </c>
      <c r="J1652">
        <f>IF(Transport!$H$4="Multi-unit Residential",Data!J1653,IF(Transport!$H$4="Education",Data!AR1653,IF(Transport!$H$4="Mixed-use Building",AC1656,Data!AA1653)))</f>
        <v>0</v>
      </c>
      <c r="K1652">
        <f>IF(Transport!$H$4="Multi-unit Residential",Data!K1653,IF(Transport!$H$4="Education",Data!AS1653,IF(Transport!$H$4="Mixed-use Building",AD1656,Data!AB1653)))</f>
        <v>0</v>
      </c>
      <c r="L1652">
        <f>IF(Transport!$H$4="Multi-unit Residential",Data!L1653,IF(Transport!$H$4="Education",Data!AT1653,IF(Transport!$H$4="Mixed-use Building",AE1656,Data!AC1653)))</f>
        <v>0.17</v>
      </c>
      <c r="M1652">
        <f>IF(Transport!$H$4="Multi-unit Residential",Data!M1653,IF(Transport!$H$4="Education",Data!AU1653,IF(Transport!$H$4="Mixed-use Building",AF1656,Data!AD1653)))</f>
        <v>0.02</v>
      </c>
      <c r="N1652">
        <f>IF(Transport!$H$4="Multi-unit Residential",Data!N1653,IF(Transport!$H$4="Education",Data!AV1653,IF(Transport!$H$4="Mixed-use Building",AG1656,Data!AE1653)))</f>
        <v>7.4560235331343101</v>
      </c>
      <c r="O1652">
        <f>IF(Transport!$H$4="Multi-unit Residential",Data!O1653,IF(Transport!$H$4="Education",Data!AW1653,IF(Transport!$H$4="Mixed-use Building",AH1656,Data!AF1653)))</f>
        <v>171.68813979999999</v>
      </c>
      <c r="P1652">
        <f>IF(Transport!$H$4="Multi-unit Residential",Data!P1653,IF(Transport!$H$4="Education",Data!AX1653,IF(Transport!$H$4="Mixed-use Building",AI1656,Data!AG1653)))</f>
        <v>-42.431455470000003</v>
      </c>
    </row>
    <row r="1653" spans="1:16" x14ac:dyDescent="0.55000000000000004">
      <c r="A1653">
        <f>IF(Transport!$H$4="Multi-unit Residential",Data!A1654,IF(Transport!$H$4="Education",Data!AI1654,IF(Transport!$H$4="Mixed-use Building",T1657,Data!R1654)))</f>
        <v>311100</v>
      </c>
      <c r="B1653" t="str">
        <f>IF(Transport!$H$4="Multi-unit Residential",Data!B1654,IF(Transport!$H$4="Education",Data!AJ1654,IF(Transport!$H$4="Mixed-use Building",U1657,Data!S1654)))</f>
        <v>Lake Brunner</v>
      </c>
      <c r="C1653" t="str">
        <f>IF(Transport!$H$4="Multi-unit Residential",Data!C1654,IF(Transport!$H$4="Education",Data!AK1654,IF(Transport!$H$4="Mixed-use Building",V1657,Data!T1654)))</f>
        <v>New Zealand</v>
      </c>
      <c r="D1653">
        <f>IF(Transport!$H$4="Multi-unit Residential",Data!D1654,IF(Transport!$H$4="Education",Data!AL1654,IF(Transport!$H$4="Mixed-use Building",W1657,Data!U1654)))</f>
        <v>0</v>
      </c>
      <c r="E1653">
        <f>IF(Transport!$H$4="Multi-unit Residential",Data!E1654,IF(Transport!$H$4="Education",Data!AM1654,IF(Transport!$H$4="Mixed-use Building",X1657,Data!V1654)))</f>
        <v>0</v>
      </c>
      <c r="F1653">
        <f>IF(Transport!$H$4="Multi-unit Residential",Data!F1654,IF(Transport!$H$4="Education",Data!AN1654,IF(Transport!$H$4="Mixed-use Building",Y1657,Data!W1654)))</f>
        <v>0</v>
      </c>
      <c r="G1653">
        <f>IF(Transport!$H$4="Multi-unit Residential",Data!G1654,IF(Transport!$H$4="Education",Data!AO1654,IF(Transport!$H$4="Mixed-use Building",Z1657,Data!X1654)))</f>
        <v>0</v>
      </c>
      <c r="H1653">
        <f>IF(Transport!$H$4="Multi-unit Residential",Data!H1654,IF(Transport!$H$4="Education",Data!AP1654,IF(Transport!$H$4="Mixed-use Building",AA1657,Data!Y1654)))</f>
        <v>0.88</v>
      </c>
      <c r="I1653">
        <f>IF(Transport!$H$4="Multi-unit Residential",Data!I1654,IF(Transport!$H$4="Education",Data!AQ1654,IF(Transport!$H$4="Mixed-use Building",AB1657,Data!Z1654)))</f>
        <v>0</v>
      </c>
      <c r="J1653">
        <f>IF(Transport!$H$4="Multi-unit Residential",Data!J1654,IF(Transport!$H$4="Education",Data!AR1654,IF(Transport!$H$4="Mixed-use Building",AC1657,Data!AA1654)))</f>
        <v>0</v>
      </c>
      <c r="K1653">
        <f>IF(Transport!$H$4="Multi-unit Residential",Data!K1654,IF(Transport!$H$4="Education",Data!AS1654,IF(Transport!$H$4="Mixed-use Building",AD1657,Data!AB1654)))</f>
        <v>0</v>
      </c>
      <c r="L1653">
        <f>IF(Transport!$H$4="Multi-unit Residential",Data!L1654,IF(Transport!$H$4="Education",Data!AT1654,IF(Transport!$H$4="Mixed-use Building",AE1657,Data!AC1654)))</f>
        <v>0.12</v>
      </c>
      <c r="M1653">
        <f>IF(Transport!$H$4="Multi-unit Residential",Data!M1654,IF(Transport!$H$4="Education",Data!AU1654,IF(Transport!$H$4="Mixed-use Building",AF1657,Data!AD1654)))</f>
        <v>0.02</v>
      </c>
      <c r="N1653" t="str">
        <f>IF(Transport!$H$4="Multi-unit Residential",Data!N1654,IF(Transport!$H$4="Education",Data!AV1654,IF(Transport!$H$4="Mixed-use Building",AG1657,Data!AE1654)))</f>
        <v>?</v>
      </c>
      <c r="O1653">
        <f>IF(Transport!$H$4="Multi-unit Residential",Data!O1654,IF(Transport!$H$4="Education",Data!AW1654,IF(Transport!$H$4="Mixed-use Building",AH1657,Data!AF1654)))</f>
        <v>171.69353240000001</v>
      </c>
      <c r="P1653">
        <f>IF(Transport!$H$4="Multi-unit Residential",Data!P1654,IF(Transport!$H$4="Education",Data!AX1654,IF(Transport!$H$4="Mixed-use Building",AI1657,Data!AG1654)))</f>
        <v>-42.635126479999997</v>
      </c>
    </row>
    <row r="1654" spans="1:16" x14ac:dyDescent="0.55000000000000004">
      <c r="A1654">
        <f>IF(Transport!$H$4="Multi-unit Residential",Data!A1655,IF(Transport!$H$4="Education",Data!AI1655,IF(Transport!$H$4="Mixed-use Building",T1658,Data!R1655)))</f>
        <v>311200</v>
      </c>
      <c r="B1654" t="str">
        <f>IF(Transport!$H$4="Multi-unit Residential",Data!B1655,IF(Transport!$H$4="Education",Data!AJ1655,IF(Transport!$H$4="Mixed-use Building",U1658,Data!S1655)))</f>
        <v>Haast</v>
      </c>
      <c r="C1654" t="str">
        <f>IF(Transport!$H$4="Multi-unit Residential",Data!C1655,IF(Transport!$H$4="Education",Data!AK1655,IF(Transport!$H$4="Mixed-use Building",V1658,Data!T1655)))</f>
        <v>New Zealand</v>
      </c>
      <c r="D1654">
        <f>IF(Transport!$H$4="Multi-unit Residential",Data!D1655,IF(Transport!$H$4="Education",Data!AL1655,IF(Transport!$H$4="Mixed-use Building",W1658,Data!U1655)))</f>
        <v>0</v>
      </c>
      <c r="E1654">
        <f>IF(Transport!$H$4="Multi-unit Residential",Data!E1655,IF(Transport!$H$4="Education",Data!AM1655,IF(Transport!$H$4="Mixed-use Building",X1658,Data!V1655)))</f>
        <v>0</v>
      </c>
      <c r="F1654">
        <f>IF(Transport!$H$4="Multi-unit Residential",Data!F1655,IF(Transport!$H$4="Education",Data!AN1655,IF(Transport!$H$4="Mixed-use Building",Y1658,Data!W1655)))</f>
        <v>0</v>
      </c>
      <c r="G1654">
        <f>IF(Transport!$H$4="Multi-unit Residential",Data!G1655,IF(Transport!$H$4="Education",Data!AO1655,IF(Transport!$H$4="Mixed-use Building",Z1658,Data!X1655)))</f>
        <v>0</v>
      </c>
      <c r="H1654">
        <f>IF(Transport!$H$4="Multi-unit Residential",Data!H1655,IF(Transport!$H$4="Education",Data!AP1655,IF(Transport!$H$4="Mixed-use Building",AA1658,Data!Y1655)))</f>
        <v>0.69</v>
      </c>
      <c r="I1654">
        <f>IF(Transport!$H$4="Multi-unit Residential",Data!I1655,IF(Transport!$H$4="Education",Data!AQ1655,IF(Transport!$H$4="Mixed-use Building",AB1658,Data!Z1655)))</f>
        <v>0</v>
      </c>
      <c r="J1654">
        <f>IF(Transport!$H$4="Multi-unit Residential",Data!J1655,IF(Transport!$H$4="Education",Data!AR1655,IF(Transport!$H$4="Mixed-use Building",AC1658,Data!AA1655)))</f>
        <v>0</v>
      </c>
      <c r="K1654">
        <f>IF(Transport!$H$4="Multi-unit Residential",Data!K1655,IF(Transport!$H$4="Education",Data!AS1655,IF(Transport!$H$4="Mixed-use Building",AD1658,Data!AB1655)))</f>
        <v>0</v>
      </c>
      <c r="L1654">
        <f>IF(Transport!$H$4="Multi-unit Residential",Data!L1655,IF(Transport!$H$4="Education",Data!AT1655,IF(Transport!$H$4="Mixed-use Building",AE1658,Data!AC1655)))</f>
        <v>0.31</v>
      </c>
      <c r="M1654">
        <f>IF(Transport!$H$4="Multi-unit Residential",Data!M1655,IF(Transport!$H$4="Education",Data!AU1655,IF(Transport!$H$4="Mixed-use Building",AF1658,Data!AD1655)))</f>
        <v>0.02</v>
      </c>
      <c r="N1654" t="str">
        <f>IF(Transport!$H$4="Multi-unit Residential",Data!N1655,IF(Transport!$H$4="Education",Data!AV1655,IF(Transport!$H$4="Mixed-use Building",AG1658,Data!AE1655)))</f>
        <v>?</v>
      </c>
      <c r="O1654">
        <f>IF(Transport!$H$4="Multi-unit Residential",Data!O1655,IF(Transport!$H$4="Education",Data!AW1655,IF(Transport!$H$4="Mixed-use Building",AH1658,Data!AF1655)))</f>
        <v>168.8420528</v>
      </c>
      <c r="P1654">
        <f>IF(Transport!$H$4="Multi-unit Residential",Data!P1655,IF(Transport!$H$4="Education",Data!AX1655,IF(Transport!$H$4="Mixed-use Building",AI1658,Data!AG1655)))</f>
        <v>-44.098900360000002</v>
      </c>
    </row>
    <row r="1655" spans="1:16" x14ac:dyDescent="0.55000000000000004">
      <c r="A1655">
        <f>IF(Transport!$H$4="Multi-unit Residential",Data!A1656,IF(Transport!$H$4="Education",Data!AI1656,IF(Transport!$H$4="Mixed-use Building",T1659,Data!R1656)))</f>
        <v>311300</v>
      </c>
      <c r="B1655" t="str">
        <f>IF(Transport!$H$4="Multi-unit Residential",Data!B1656,IF(Transport!$H$4="Education",Data!AJ1656,IF(Transport!$H$4="Mixed-use Building",U1659,Data!S1656)))</f>
        <v>Westland Glaciers-Bruce Bay</v>
      </c>
      <c r="C1655" t="str">
        <f>IF(Transport!$H$4="Multi-unit Residential",Data!C1656,IF(Transport!$H$4="Education",Data!AK1656,IF(Transport!$H$4="Mixed-use Building",V1659,Data!T1656)))</f>
        <v>New Zealand</v>
      </c>
      <c r="D1655">
        <f>IF(Transport!$H$4="Multi-unit Residential",Data!D1656,IF(Transport!$H$4="Education",Data!AL1656,IF(Transport!$H$4="Mixed-use Building",W1659,Data!U1656)))</f>
        <v>0</v>
      </c>
      <c r="E1655">
        <f>IF(Transport!$H$4="Multi-unit Residential",Data!E1656,IF(Transport!$H$4="Education",Data!AM1656,IF(Transport!$H$4="Mixed-use Building",X1659,Data!V1656)))</f>
        <v>0</v>
      </c>
      <c r="F1655">
        <f>IF(Transport!$H$4="Multi-unit Residential",Data!F1656,IF(Transport!$H$4="Education",Data!AN1656,IF(Transport!$H$4="Mixed-use Building",Y1659,Data!W1656)))</f>
        <v>0</v>
      </c>
      <c r="G1655">
        <f>IF(Transport!$H$4="Multi-unit Residential",Data!G1656,IF(Transport!$H$4="Education",Data!AO1656,IF(Transport!$H$4="Mixed-use Building",Z1659,Data!X1656)))</f>
        <v>0</v>
      </c>
      <c r="H1655">
        <f>IF(Transport!$H$4="Multi-unit Residential",Data!H1656,IF(Transport!$H$4="Education",Data!AP1656,IF(Transport!$H$4="Mixed-use Building",AA1659,Data!Y1656)))</f>
        <v>0.43</v>
      </c>
      <c r="I1655">
        <f>IF(Transport!$H$4="Multi-unit Residential",Data!I1656,IF(Transport!$H$4="Education",Data!AQ1656,IF(Transport!$H$4="Mixed-use Building",AB1659,Data!Z1656)))</f>
        <v>0.01</v>
      </c>
      <c r="J1655">
        <f>IF(Transport!$H$4="Multi-unit Residential",Data!J1656,IF(Transport!$H$4="Education",Data!AR1656,IF(Transport!$H$4="Mixed-use Building",AC1659,Data!AA1656)))</f>
        <v>0</v>
      </c>
      <c r="K1655">
        <f>IF(Transport!$H$4="Multi-unit Residential",Data!K1656,IF(Transport!$H$4="Education",Data!AS1656,IF(Transport!$H$4="Mixed-use Building",AD1659,Data!AB1656)))</f>
        <v>7.0000000000000007E-2</v>
      </c>
      <c r="L1655">
        <f>IF(Transport!$H$4="Multi-unit Residential",Data!L1656,IF(Transport!$H$4="Education",Data!AT1656,IF(Transport!$H$4="Mixed-use Building",AE1659,Data!AC1656)))</f>
        <v>0.49</v>
      </c>
      <c r="M1655">
        <f>IF(Transport!$H$4="Multi-unit Residential",Data!M1656,IF(Transport!$H$4="Education",Data!AU1656,IF(Transport!$H$4="Mixed-use Building",AF1659,Data!AD1656)))</f>
        <v>0.02</v>
      </c>
      <c r="N1655">
        <f>IF(Transport!$H$4="Multi-unit Residential",Data!N1656,IF(Transport!$H$4="Education",Data!AV1656,IF(Transport!$H$4="Mixed-use Building",AG1659,Data!AE1656)))</f>
        <v>1.78756430111026</v>
      </c>
      <c r="O1655">
        <f>IF(Transport!$H$4="Multi-unit Residential",Data!O1656,IF(Transport!$H$4="Education",Data!AW1656,IF(Transport!$H$4="Mixed-use Building",AH1659,Data!AF1656)))</f>
        <v>169.84261380000001</v>
      </c>
      <c r="P1655">
        <f>IF(Transport!$H$4="Multi-unit Residential",Data!P1656,IF(Transport!$H$4="Education",Data!AX1656,IF(Transport!$H$4="Mixed-use Building",AI1659,Data!AG1656)))</f>
        <v>-43.613279060000004</v>
      </c>
    </row>
    <row r="1656" spans="1:16" x14ac:dyDescent="0.55000000000000004">
      <c r="A1656">
        <f>IF(Transport!$H$4="Multi-unit Residential",Data!A1657,IF(Transport!$H$4="Education",Data!AI1657,IF(Transport!$H$4="Mixed-use Building",T1660,Data!R1657)))</f>
        <v>311400</v>
      </c>
      <c r="B1656" t="str">
        <f>IF(Transport!$H$4="Multi-unit Residential",Data!B1657,IF(Transport!$H$4="Education",Data!AJ1657,IF(Transport!$H$4="Mixed-use Building",U1660,Data!S1657)))</f>
        <v>Arahura-Kumara</v>
      </c>
      <c r="C1656" t="str">
        <f>IF(Transport!$H$4="Multi-unit Residential",Data!C1657,IF(Transport!$H$4="Education",Data!AK1657,IF(Transport!$H$4="Mixed-use Building",V1660,Data!T1657)))</f>
        <v>New Zealand</v>
      </c>
      <c r="D1656">
        <f>IF(Transport!$H$4="Multi-unit Residential",Data!D1657,IF(Transport!$H$4="Education",Data!AL1657,IF(Transport!$H$4="Mixed-use Building",W1660,Data!U1657)))</f>
        <v>0</v>
      </c>
      <c r="E1656">
        <f>IF(Transport!$H$4="Multi-unit Residential",Data!E1657,IF(Transport!$H$4="Education",Data!AM1657,IF(Transport!$H$4="Mixed-use Building",X1660,Data!V1657)))</f>
        <v>0</v>
      </c>
      <c r="F1656">
        <f>IF(Transport!$H$4="Multi-unit Residential",Data!F1657,IF(Transport!$H$4="Education",Data!AN1657,IF(Transport!$H$4="Mixed-use Building",Y1660,Data!W1657)))</f>
        <v>0</v>
      </c>
      <c r="G1656">
        <f>IF(Transport!$H$4="Multi-unit Residential",Data!G1657,IF(Transport!$H$4="Education",Data!AO1657,IF(Transport!$H$4="Mixed-use Building",Z1660,Data!X1657)))</f>
        <v>0</v>
      </c>
      <c r="H1656">
        <f>IF(Transport!$H$4="Multi-unit Residential",Data!H1657,IF(Transport!$H$4="Education",Data!AP1657,IF(Transport!$H$4="Mixed-use Building",AA1660,Data!Y1657)))</f>
        <v>0.9</v>
      </c>
      <c r="I1656">
        <f>IF(Transport!$H$4="Multi-unit Residential",Data!I1657,IF(Transport!$H$4="Education",Data!AQ1657,IF(Transport!$H$4="Mixed-use Building",AB1660,Data!Z1657)))</f>
        <v>0</v>
      </c>
      <c r="J1656">
        <f>IF(Transport!$H$4="Multi-unit Residential",Data!J1657,IF(Transport!$H$4="Education",Data!AR1657,IF(Transport!$H$4="Mixed-use Building",AC1660,Data!AA1657)))</f>
        <v>0</v>
      </c>
      <c r="K1656">
        <f>IF(Transport!$H$4="Multi-unit Residential",Data!K1657,IF(Transport!$H$4="Education",Data!AS1657,IF(Transport!$H$4="Mixed-use Building",AD1660,Data!AB1657)))</f>
        <v>0</v>
      </c>
      <c r="L1656">
        <f>IF(Transport!$H$4="Multi-unit Residential",Data!L1657,IF(Transport!$H$4="Education",Data!AT1657,IF(Transport!$H$4="Mixed-use Building",AE1660,Data!AC1657)))</f>
        <v>0.1</v>
      </c>
      <c r="M1656">
        <f>IF(Transport!$H$4="Multi-unit Residential",Data!M1657,IF(Transport!$H$4="Education",Data!AU1657,IF(Transport!$H$4="Mixed-use Building",AF1660,Data!AD1657)))</f>
        <v>0.02</v>
      </c>
      <c r="N1656">
        <f>IF(Transport!$H$4="Multi-unit Residential",Data!N1657,IF(Transport!$H$4="Education",Data!AV1657,IF(Transport!$H$4="Mixed-use Building",AG1660,Data!AE1657)))</f>
        <v>4.9676379798956001</v>
      </c>
      <c r="O1656">
        <f>IF(Transport!$H$4="Multi-unit Residential",Data!O1657,IF(Transport!$H$4="Education",Data!AW1657,IF(Transport!$H$4="Mixed-use Building",AH1660,Data!AF1657)))</f>
        <v>171.13822809999999</v>
      </c>
      <c r="P1656">
        <f>IF(Transport!$H$4="Multi-unit Residential",Data!P1657,IF(Transport!$H$4="Education",Data!AX1657,IF(Transport!$H$4="Mixed-use Building",AI1660,Data!AG1657)))</f>
        <v>-42.679005799999999</v>
      </c>
    </row>
    <row r="1657" spans="1:16" x14ac:dyDescent="0.55000000000000004">
      <c r="A1657">
        <f>IF(Transport!$H$4="Multi-unit Residential",Data!A1658,IF(Transport!$H$4="Education",Data!AI1658,IF(Transport!$H$4="Mixed-use Building",T1661,Data!R1658)))</f>
        <v>311500</v>
      </c>
      <c r="B1657" t="str">
        <f>IF(Transport!$H$4="Multi-unit Residential",Data!B1658,IF(Transport!$H$4="Education",Data!AJ1658,IF(Transport!$H$4="Mixed-use Building",U1661,Data!S1658)))</f>
        <v>Hokitika</v>
      </c>
      <c r="C1657" t="str">
        <f>IF(Transport!$H$4="Multi-unit Residential",Data!C1658,IF(Transport!$H$4="Education",Data!AK1658,IF(Transport!$H$4="Mixed-use Building",V1661,Data!T1658)))</f>
        <v>New Zealand</v>
      </c>
      <c r="D1657">
        <f>IF(Transport!$H$4="Multi-unit Residential",Data!D1658,IF(Transport!$H$4="Education",Data!AL1658,IF(Transport!$H$4="Mixed-use Building",W1661,Data!U1658)))</f>
        <v>0</v>
      </c>
      <c r="E1657">
        <f>IF(Transport!$H$4="Multi-unit Residential",Data!E1658,IF(Transport!$H$4="Education",Data!AM1658,IF(Transport!$H$4="Mixed-use Building",X1661,Data!V1658)))</f>
        <v>0</v>
      </c>
      <c r="F1657">
        <f>IF(Transport!$H$4="Multi-unit Residential",Data!F1658,IF(Transport!$H$4="Education",Data!AN1658,IF(Transport!$H$4="Mixed-use Building",Y1661,Data!W1658)))</f>
        <v>0</v>
      </c>
      <c r="G1657">
        <f>IF(Transport!$H$4="Multi-unit Residential",Data!G1658,IF(Transport!$H$4="Education",Data!AO1658,IF(Transport!$H$4="Mixed-use Building",Z1661,Data!X1658)))</f>
        <v>0</v>
      </c>
      <c r="H1657">
        <f>IF(Transport!$H$4="Multi-unit Residential",Data!H1658,IF(Transport!$H$4="Education",Data!AP1658,IF(Transport!$H$4="Mixed-use Building",AA1661,Data!Y1658)))</f>
        <v>0.77999999999999903</v>
      </c>
      <c r="I1657">
        <f>IF(Transport!$H$4="Multi-unit Residential",Data!I1658,IF(Transport!$H$4="Education",Data!AQ1658,IF(Transport!$H$4="Mixed-use Building",AB1661,Data!Z1658)))</f>
        <v>0.05</v>
      </c>
      <c r="J1657">
        <f>IF(Transport!$H$4="Multi-unit Residential",Data!J1658,IF(Transport!$H$4="Education",Data!AR1658,IF(Transport!$H$4="Mixed-use Building",AC1661,Data!AA1658)))</f>
        <v>0</v>
      </c>
      <c r="K1657">
        <f>IF(Transport!$H$4="Multi-unit Residential",Data!K1658,IF(Transport!$H$4="Education",Data!AS1658,IF(Transport!$H$4="Mixed-use Building",AD1661,Data!AB1658)))</f>
        <v>0.04</v>
      </c>
      <c r="L1657">
        <f>IF(Transport!$H$4="Multi-unit Residential",Data!L1658,IF(Transport!$H$4="Education",Data!AT1658,IF(Transport!$H$4="Mixed-use Building",AE1661,Data!AC1658)))</f>
        <v>0.13</v>
      </c>
      <c r="M1657">
        <f>IF(Transport!$H$4="Multi-unit Residential",Data!M1658,IF(Transport!$H$4="Education",Data!AU1658,IF(Transport!$H$4="Mixed-use Building",AF1661,Data!AD1658)))</f>
        <v>0.02</v>
      </c>
      <c r="N1657">
        <f>IF(Transport!$H$4="Multi-unit Residential",Data!N1658,IF(Transport!$H$4="Education",Data!AV1658,IF(Transport!$H$4="Mixed-use Building",AG1661,Data!AE1658)))</f>
        <v>7.2059567808350202</v>
      </c>
      <c r="O1657">
        <f>IF(Transport!$H$4="Multi-unit Residential",Data!O1658,IF(Transport!$H$4="Education",Data!AW1658,IF(Transport!$H$4="Mixed-use Building",AH1661,Data!AF1658)))</f>
        <v>170.9718632</v>
      </c>
      <c r="P1657">
        <f>IF(Transport!$H$4="Multi-unit Residential",Data!P1658,IF(Transport!$H$4="Education",Data!AX1658,IF(Transport!$H$4="Mixed-use Building",AI1661,Data!AG1658)))</f>
        <v>-42.718678679999996</v>
      </c>
    </row>
    <row r="1658" spans="1:16" x14ac:dyDescent="0.55000000000000004">
      <c r="A1658">
        <f>IF(Transport!$H$4="Multi-unit Residential",Data!A1659,IF(Transport!$H$4="Education",Data!AI1659,IF(Transport!$H$4="Mixed-use Building",T1662,Data!R1659)))</f>
        <v>311700</v>
      </c>
      <c r="B1658" t="str">
        <f>IF(Transport!$H$4="Multi-unit Residential",Data!B1659,IF(Transport!$H$4="Education",Data!AJ1659,IF(Transport!$H$4="Mixed-use Building",U1662,Data!S1659)))</f>
        <v>Hokitika Rural</v>
      </c>
      <c r="C1658" t="str">
        <f>IF(Transport!$H$4="Multi-unit Residential",Data!C1659,IF(Transport!$H$4="Education",Data!AK1659,IF(Transport!$H$4="Mixed-use Building",V1662,Data!T1659)))</f>
        <v>New Zealand</v>
      </c>
      <c r="D1658">
        <f>IF(Transport!$H$4="Multi-unit Residential",Data!D1659,IF(Transport!$H$4="Education",Data!AL1659,IF(Transport!$H$4="Mixed-use Building",W1662,Data!U1659)))</f>
        <v>0</v>
      </c>
      <c r="E1658">
        <f>IF(Transport!$H$4="Multi-unit Residential",Data!E1659,IF(Transport!$H$4="Education",Data!AM1659,IF(Transport!$H$4="Mixed-use Building",X1662,Data!V1659)))</f>
        <v>0</v>
      </c>
      <c r="F1658">
        <f>IF(Transport!$H$4="Multi-unit Residential",Data!F1659,IF(Transport!$H$4="Education",Data!AN1659,IF(Transport!$H$4="Mixed-use Building",Y1662,Data!W1659)))</f>
        <v>0</v>
      </c>
      <c r="G1658">
        <f>IF(Transport!$H$4="Multi-unit Residential",Data!G1659,IF(Transport!$H$4="Education",Data!AO1659,IF(Transport!$H$4="Mixed-use Building",Z1662,Data!X1659)))</f>
        <v>0</v>
      </c>
      <c r="H1658">
        <f>IF(Transport!$H$4="Multi-unit Residential",Data!H1659,IF(Transport!$H$4="Education",Data!AP1659,IF(Transport!$H$4="Mixed-use Building",AA1662,Data!Y1659)))</f>
        <v>0.89</v>
      </c>
      <c r="I1658">
        <f>IF(Transport!$H$4="Multi-unit Residential",Data!I1659,IF(Transport!$H$4="Education",Data!AQ1659,IF(Transport!$H$4="Mixed-use Building",AB1662,Data!Z1659)))</f>
        <v>7.0000000000000007E-2</v>
      </c>
      <c r="J1658">
        <f>IF(Transport!$H$4="Multi-unit Residential",Data!J1659,IF(Transport!$H$4="Education",Data!AR1659,IF(Transport!$H$4="Mixed-use Building",AC1662,Data!AA1659)))</f>
        <v>0</v>
      </c>
      <c r="K1658">
        <f>IF(Transport!$H$4="Multi-unit Residential",Data!K1659,IF(Transport!$H$4="Education",Data!AS1659,IF(Transport!$H$4="Mixed-use Building",AD1662,Data!AB1659)))</f>
        <v>0</v>
      </c>
      <c r="L1658">
        <f>IF(Transport!$H$4="Multi-unit Residential",Data!L1659,IF(Transport!$H$4="Education",Data!AT1659,IF(Transport!$H$4="Mixed-use Building",AE1662,Data!AC1659)))</f>
        <v>0.04</v>
      </c>
      <c r="M1658">
        <f>IF(Transport!$H$4="Multi-unit Residential",Data!M1659,IF(Transport!$H$4="Education",Data!AU1659,IF(Transport!$H$4="Mixed-use Building",AF1662,Data!AD1659)))</f>
        <v>0.02</v>
      </c>
      <c r="N1658">
        <f>IF(Transport!$H$4="Multi-unit Residential",Data!N1659,IF(Transport!$H$4="Education",Data!AV1659,IF(Transport!$H$4="Mixed-use Building",AG1662,Data!AE1659)))</f>
        <v>8.0046439423734093</v>
      </c>
      <c r="O1658">
        <f>IF(Transport!$H$4="Multi-unit Residential",Data!O1659,IF(Transport!$H$4="Education",Data!AW1659,IF(Transport!$H$4="Mixed-use Building",AH1662,Data!AF1659)))</f>
        <v>170.9608293</v>
      </c>
      <c r="P1658">
        <f>IF(Transport!$H$4="Multi-unit Residential",Data!P1659,IF(Transport!$H$4="Education",Data!AX1659,IF(Transport!$H$4="Mixed-use Building",AI1662,Data!AG1659)))</f>
        <v>-42.786936679999997</v>
      </c>
    </row>
    <row r="1659" spans="1:16" x14ac:dyDescent="0.55000000000000004">
      <c r="A1659">
        <f>IF(Transport!$H$4="Multi-unit Residential",Data!A1660,IF(Transport!$H$4="Education",Data!AI1660,IF(Transport!$H$4="Mixed-use Building",T1663,Data!R1660)))</f>
        <v>311800</v>
      </c>
      <c r="B1659" t="str">
        <f>IF(Transport!$H$4="Multi-unit Residential",Data!B1660,IF(Transport!$H$4="Education",Data!AJ1660,IF(Transport!$H$4="Mixed-use Building",U1663,Data!S1660)))</f>
        <v>Waitaha</v>
      </c>
      <c r="C1659" t="str">
        <f>IF(Transport!$H$4="Multi-unit Residential",Data!C1660,IF(Transport!$H$4="Education",Data!AK1660,IF(Transport!$H$4="Mixed-use Building",V1663,Data!T1660)))</f>
        <v>New Zealand</v>
      </c>
      <c r="D1659">
        <f>IF(Transport!$H$4="Multi-unit Residential",Data!D1660,IF(Transport!$H$4="Education",Data!AL1660,IF(Transport!$H$4="Mixed-use Building",W1663,Data!U1660)))</f>
        <v>0</v>
      </c>
      <c r="E1659">
        <f>IF(Transport!$H$4="Multi-unit Residential",Data!E1660,IF(Transport!$H$4="Education",Data!AM1660,IF(Transport!$H$4="Mixed-use Building",X1663,Data!V1660)))</f>
        <v>0</v>
      </c>
      <c r="F1659">
        <f>IF(Transport!$H$4="Multi-unit Residential",Data!F1660,IF(Transport!$H$4="Education",Data!AN1660,IF(Transport!$H$4="Mixed-use Building",Y1663,Data!W1660)))</f>
        <v>0</v>
      </c>
      <c r="G1659">
        <f>IF(Transport!$H$4="Multi-unit Residential",Data!G1660,IF(Transport!$H$4="Education",Data!AO1660,IF(Transport!$H$4="Mixed-use Building",Z1663,Data!X1660)))</f>
        <v>0</v>
      </c>
      <c r="H1659">
        <f>IF(Transport!$H$4="Multi-unit Residential",Data!H1660,IF(Transport!$H$4="Education",Data!AP1660,IF(Transport!$H$4="Mixed-use Building",AA1663,Data!Y1660)))</f>
        <v>0.9</v>
      </c>
      <c r="I1659">
        <f>IF(Transport!$H$4="Multi-unit Residential",Data!I1660,IF(Transport!$H$4="Education",Data!AQ1660,IF(Transport!$H$4="Mixed-use Building",AB1663,Data!Z1660)))</f>
        <v>0.1</v>
      </c>
      <c r="J1659">
        <f>IF(Transport!$H$4="Multi-unit Residential",Data!J1660,IF(Transport!$H$4="Education",Data!AR1660,IF(Transport!$H$4="Mixed-use Building",AC1663,Data!AA1660)))</f>
        <v>0</v>
      </c>
      <c r="K1659">
        <f>IF(Transport!$H$4="Multi-unit Residential",Data!K1660,IF(Transport!$H$4="Education",Data!AS1660,IF(Transport!$H$4="Mixed-use Building",AD1663,Data!AB1660)))</f>
        <v>0</v>
      </c>
      <c r="L1659">
        <f>IF(Transport!$H$4="Multi-unit Residential",Data!L1660,IF(Transport!$H$4="Education",Data!AT1660,IF(Transport!$H$4="Mixed-use Building",AE1663,Data!AC1660)))</f>
        <v>0</v>
      </c>
      <c r="M1659">
        <f>IF(Transport!$H$4="Multi-unit Residential",Data!M1660,IF(Transport!$H$4="Education",Data!AU1660,IF(Transport!$H$4="Mixed-use Building",AF1663,Data!AD1660)))</f>
        <v>0.02</v>
      </c>
      <c r="N1659">
        <f>IF(Transport!$H$4="Multi-unit Residential",Data!N1660,IF(Transport!$H$4="Education",Data!AV1660,IF(Transport!$H$4="Mixed-use Building",AG1663,Data!AE1660)))</f>
        <v>3.6779965954377798</v>
      </c>
      <c r="O1659">
        <f>IF(Transport!$H$4="Multi-unit Residential",Data!O1660,IF(Transport!$H$4="Education",Data!AW1660,IF(Transport!$H$4="Mixed-use Building",AH1663,Data!AF1660)))</f>
        <v>170.78199709999899</v>
      </c>
      <c r="P1659">
        <f>IF(Transport!$H$4="Multi-unit Residential",Data!P1660,IF(Transport!$H$4="Education",Data!AX1660,IF(Transport!$H$4="Mixed-use Building",AI1663,Data!AG1660)))</f>
        <v>-43.09058185</v>
      </c>
    </row>
    <row r="1660" spans="1:16" x14ac:dyDescent="0.55000000000000004">
      <c r="A1660">
        <f>IF(Transport!$H$4="Multi-unit Residential",Data!A1661,IF(Transport!$H$4="Education",Data!AI1661,IF(Transport!$H$4="Mixed-use Building",T1664,Data!R1661)))</f>
        <v>311900</v>
      </c>
      <c r="B1660" t="str">
        <f>IF(Transport!$H$4="Multi-unit Residential",Data!B1661,IF(Transport!$H$4="Education",Data!AJ1661,IF(Transport!$H$4="Mixed-use Building",U1664,Data!S1661)))</f>
        <v>Whataroa-Harihari</v>
      </c>
      <c r="C1660" t="str">
        <f>IF(Transport!$H$4="Multi-unit Residential",Data!C1661,IF(Transport!$H$4="Education",Data!AK1661,IF(Transport!$H$4="Mixed-use Building",V1664,Data!T1661)))</f>
        <v>New Zealand</v>
      </c>
      <c r="D1660">
        <f>IF(Transport!$H$4="Multi-unit Residential",Data!D1661,IF(Transport!$H$4="Education",Data!AL1661,IF(Transport!$H$4="Mixed-use Building",W1664,Data!U1661)))</f>
        <v>0</v>
      </c>
      <c r="E1660">
        <f>IF(Transport!$H$4="Multi-unit Residential",Data!E1661,IF(Transport!$H$4="Education",Data!AM1661,IF(Transport!$H$4="Mixed-use Building",X1664,Data!V1661)))</f>
        <v>0</v>
      </c>
      <c r="F1660">
        <f>IF(Transport!$H$4="Multi-unit Residential",Data!F1661,IF(Transport!$H$4="Education",Data!AN1661,IF(Transport!$H$4="Mixed-use Building",Y1664,Data!W1661)))</f>
        <v>0</v>
      </c>
      <c r="G1660">
        <f>IF(Transport!$H$4="Multi-unit Residential",Data!G1661,IF(Transport!$H$4="Education",Data!AO1661,IF(Transport!$H$4="Mixed-use Building",Z1664,Data!X1661)))</f>
        <v>0</v>
      </c>
      <c r="H1660">
        <f>IF(Transport!$H$4="Multi-unit Residential",Data!H1661,IF(Transport!$H$4="Education",Data!AP1661,IF(Transport!$H$4="Mixed-use Building",AA1664,Data!Y1661)))</f>
        <v>0.86</v>
      </c>
      <c r="I1660">
        <f>IF(Transport!$H$4="Multi-unit Residential",Data!I1661,IF(Transport!$H$4="Education",Data!AQ1661,IF(Transport!$H$4="Mixed-use Building",AB1664,Data!Z1661)))</f>
        <v>0</v>
      </c>
      <c r="J1660">
        <f>IF(Transport!$H$4="Multi-unit Residential",Data!J1661,IF(Transport!$H$4="Education",Data!AR1661,IF(Transport!$H$4="Mixed-use Building",AC1664,Data!AA1661)))</f>
        <v>0</v>
      </c>
      <c r="K1660">
        <f>IF(Transport!$H$4="Multi-unit Residential",Data!K1661,IF(Transport!$H$4="Education",Data!AS1661,IF(Transport!$H$4="Mixed-use Building",AD1664,Data!AB1661)))</f>
        <v>0</v>
      </c>
      <c r="L1660">
        <f>IF(Transport!$H$4="Multi-unit Residential",Data!L1661,IF(Transport!$H$4="Education",Data!AT1661,IF(Transport!$H$4="Mixed-use Building",AE1664,Data!AC1661)))</f>
        <v>0.14000000000000001</v>
      </c>
      <c r="M1660">
        <f>IF(Transport!$H$4="Multi-unit Residential",Data!M1661,IF(Transport!$H$4="Education",Data!AU1661,IF(Transport!$H$4="Mixed-use Building",AF1664,Data!AD1661)))</f>
        <v>0.02</v>
      </c>
      <c r="N1660">
        <f>IF(Transport!$H$4="Multi-unit Residential",Data!N1661,IF(Transport!$H$4="Education",Data!AV1661,IF(Transport!$H$4="Mixed-use Building",AG1664,Data!AE1661)))</f>
        <v>1.91805422583853</v>
      </c>
      <c r="O1660">
        <f>IF(Transport!$H$4="Multi-unit Residential",Data!O1661,IF(Transport!$H$4="Education",Data!AW1661,IF(Transport!$H$4="Mixed-use Building",AH1664,Data!AF1661)))</f>
        <v>170.43893840000001</v>
      </c>
      <c r="P1660">
        <f>IF(Transport!$H$4="Multi-unit Residential",Data!P1661,IF(Transport!$H$4="Education",Data!AX1661,IF(Transport!$H$4="Mixed-use Building",AI1664,Data!AG1661)))</f>
        <v>-43.259327769999999</v>
      </c>
    </row>
    <row r="1661" spans="1:16" x14ac:dyDescent="0.55000000000000004">
      <c r="A1661">
        <f>IF(Transport!$H$4="Multi-unit Residential",Data!A1662,IF(Transport!$H$4="Education",Data!AI1662,IF(Transport!$H$4="Mixed-use Building",T1665,Data!R1662)))</f>
        <v>312000</v>
      </c>
      <c r="B1661" t="str">
        <f>IF(Transport!$H$4="Multi-unit Residential",Data!B1662,IF(Transport!$H$4="Education",Data!AJ1662,IF(Transport!$H$4="Mixed-use Building",U1665,Data!S1662)))</f>
        <v>Hokitika Valley-Otira</v>
      </c>
      <c r="C1661" t="str">
        <f>IF(Transport!$H$4="Multi-unit Residential",Data!C1662,IF(Transport!$H$4="Education",Data!AK1662,IF(Transport!$H$4="Mixed-use Building",V1665,Data!T1662)))</f>
        <v>New Zealand</v>
      </c>
      <c r="D1661">
        <f>IF(Transport!$H$4="Multi-unit Residential",Data!D1662,IF(Transport!$H$4="Education",Data!AL1662,IF(Transport!$H$4="Mixed-use Building",W1665,Data!U1662)))</f>
        <v>0</v>
      </c>
      <c r="E1661">
        <f>IF(Transport!$H$4="Multi-unit Residential",Data!E1662,IF(Transport!$H$4="Education",Data!AM1662,IF(Transport!$H$4="Mixed-use Building",X1665,Data!V1662)))</f>
        <v>0</v>
      </c>
      <c r="F1661">
        <f>IF(Transport!$H$4="Multi-unit Residential",Data!F1662,IF(Transport!$H$4="Education",Data!AN1662,IF(Transport!$H$4="Mixed-use Building",Y1665,Data!W1662)))</f>
        <v>0</v>
      </c>
      <c r="G1661">
        <f>IF(Transport!$H$4="Multi-unit Residential",Data!G1662,IF(Transport!$H$4="Education",Data!AO1662,IF(Transport!$H$4="Mixed-use Building",Z1665,Data!X1662)))</f>
        <v>0</v>
      </c>
      <c r="H1661">
        <f>IF(Transport!$H$4="Multi-unit Residential",Data!H1662,IF(Transport!$H$4="Education",Data!AP1662,IF(Transport!$H$4="Mixed-use Building",AA1665,Data!Y1662)))</f>
        <v>0.83</v>
      </c>
      <c r="I1661">
        <f>IF(Transport!$H$4="Multi-unit Residential",Data!I1662,IF(Transport!$H$4="Education",Data!AQ1662,IF(Transport!$H$4="Mixed-use Building",AB1665,Data!Z1662)))</f>
        <v>0</v>
      </c>
      <c r="J1661">
        <f>IF(Transport!$H$4="Multi-unit Residential",Data!J1662,IF(Transport!$H$4="Education",Data!AR1662,IF(Transport!$H$4="Mixed-use Building",AC1665,Data!AA1662)))</f>
        <v>0</v>
      </c>
      <c r="K1661">
        <f>IF(Transport!$H$4="Multi-unit Residential",Data!K1662,IF(Transport!$H$4="Education",Data!AS1662,IF(Transport!$H$4="Mixed-use Building",AD1665,Data!AB1662)))</f>
        <v>0</v>
      </c>
      <c r="L1661">
        <f>IF(Transport!$H$4="Multi-unit Residential",Data!L1662,IF(Transport!$H$4="Education",Data!AT1662,IF(Transport!$H$4="Mixed-use Building",AE1665,Data!AC1662)))</f>
        <v>0.17</v>
      </c>
      <c r="M1661">
        <f>IF(Transport!$H$4="Multi-unit Residential",Data!M1662,IF(Transport!$H$4="Education",Data!AU1662,IF(Transport!$H$4="Mixed-use Building",AF1665,Data!AD1662)))</f>
        <v>0.02</v>
      </c>
      <c r="N1661">
        <f>IF(Transport!$H$4="Multi-unit Residential",Data!N1662,IF(Transport!$H$4="Education",Data!AV1662,IF(Transport!$H$4="Mixed-use Building",AG1665,Data!AE1662)))</f>
        <v>8.1055926801917604</v>
      </c>
      <c r="O1661">
        <f>IF(Transport!$H$4="Multi-unit Residential",Data!O1662,IF(Transport!$H$4="Education",Data!AW1662,IF(Transport!$H$4="Mixed-use Building",AH1665,Data!AF1662)))</f>
        <v>171.30442909999999</v>
      </c>
      <c r="P1661">
        <f>IF(Transport!$H$4="Multi-unit Residential",Data!P1662,IF(Transport!$H$4="Education",Data!AX1662,IF(Transport!$H$4="Mixed-use Building",AI1665,Data!AG1662)))</f>
        <v>-42.878117940000003</v>
      </c>
    </row>
    <row r="1662" spans="1:16" x14ac:dyDescent="0.55000000000000004">
      <c r="A1662">
        <f>IF(Transport!$H$4="Multi-unit Residential",Data!A1663,IF(Transport!$H$4="Education",Data!AI1663,IF(Transport!$H$4="Mixed-use Building",T1666,Data!R1663)))</f>
        <v>312100</v>
      </c>
      <c r="B1662" t="str">
        <f>IF(Transport!$H$4="Multi-unit Residential",Data!B1663,IF(Transport!$H$4="Education",Data!AJ1663,IF(Transport!$H$4="Mixed-use Building",U1666,Data!S1663)))</f>
        <v>Hanmer Range</v>
      </c>
      <c r="C1662" t="str">
        <f>IF(Transport!$H$4="Multi-unit Residential",Data!C1663,IF(Transport!$H$4="Education",Data!AK1663,IF(Transport!$H$4="Mixed-use Building",V1666,Data!T1663)))</f>
        <v>New Zealand</v>
      </c>
      <c r="D1662">
        <f>IF(Transport!$H$4="Multi-unit Residential",Data!D1663,IF(Transport!$H$4="Education",Data!AL1663,IF(Transport!$H$4="Mixed-use Building",W1666,Data!U1663)))</f>
        <v>0</v>
      </c>
      <c r="E1662">
        <f>IF(Transport!$H$4="Multi-unit Residential",Data!E1663,IF(Transport!$H$4="Education",Data!AM1663,IF(Transport!$H$4="Mixed-use Building",X1666,Data!V1663)))</f>
        <v>0</v>
      </c>
      <c r="F1662">
        <f>IF(Transport!$H$4="Multi-unit Residential",Data!F1663,IF(Transport!$H$4="Education",Data!AN1663,IF(Transport!$H$4="Mixed-use Building",Y1666,Data!W1663)))</f>
        <v>0</v>
      </c>
      <c r="G1662">
        <f>IF(Transport!$H$4="Multi-unit Residential",Data!G1663,IF(Transport!$H$4="Education",Data!AO1663,IF(Transport!$H$4="Mixed-use Building",Z1666,Data!X1663)))</f>
        <v>0</v>
      </c>
      <c r="H1662">
        <f>IF(Transport!$H$4="Multi-unit Residential",Data!H1663,IF(Transport!$H$4="Education",Data!AP1663,IF(Transport!$H$4="Mixed-use Building",AA1666,Data!Y1663)))</f>
        <v>1</v>
      </c>
      <c r="I1662">
        <f>IF(Transport!$H$4="Multi-unit Residential",Data!I1663,IF(Transport!$H$4="Education",Data!AQ1663,IF(Transport!$H$4="Mixed-use Building",AB1666,Data!Z1663)))</f>
        <v>0</v>
      </c>
      <c r="J1662">
        <f>IF(Transport!$H$4="Multi-unit Residential",Data!J1663,IF(Transport!$H$4="Education",Data!AR1663,IF(Transport!$H$4="Mixed-use Building",AC1666,Data!AA1663)))</f>
        <v>0</v>
      </c>
      <c r="K1662">
        <f>IF(Transport!$H$4="Multi-unit Residential",Data!K1663,IF(Transport!$H$4="Education",Data!AS1663,IF(Transport!$H$4="Mixed-use Building",AD1666,Data!AB1663)))</f>
        <v>0</v>
      </c>
      <c r="L1662">
        <f>IF(Transport!$H$4="Multi-unit Residential",Data!L1663,IF(Transport!$H$4="Education",Data!AT1663,IF(Transport!$H$4="Mixed-use Building",AE1666,Data!AC1663)))</f>
        <v>0</v>
      </c>
      <c r="M1662">
        <f>IF(Transport!$H$4="Multi-unit Residential",Data!M1663,IF(Transport!$H$4="Education",Data!AU1663,IF(Transport!$H$4="Mixed-use Building",AF1666,Data!AD1663)))</f>
        <v>0.02</v>
      </c>
      <c r="N1662">
        <f>IF(Transport!$H$4="Multi-unit Residential",Data!N1663,IF(Transport!$H$4="Education",Data!AV1663,IF(Transport!$H$4="Mixed-use Building",AG1666,Data!AE1663)))</f>
        <v>25.626551548839402</v>
      </c>
      <c r="O1662">
        <f>IF(Transport!$H$4="Multi-unit Residential",Data!O1663,IF(Transport!$H$4="Education",Data!AW1663,IF(Transport!$H$4="Mixed-use Building",AH1666,Data!AF1663)))</f>
        <v>172.4972333</v>
      </c>
      <c r="P1662">
        <f>IF(Transport!$H$4="Multi-unit Residential",Data!P1663,IF(Transport!$H$4="Education",Data!AX1663,IF(Transport!$H$4="Mixed-use Building",AI1666,Data!AG1663)))</f>
        <v>-42.533177270000003</v>
      </c>
    </row>
    <row r="1663" spans="1:16" x14ac:dyDescent="0.55000000000000004">
      <c r="A1663">
        <f>IF(Transport!$H$4="Multi-unit Residential",Data!A1664,IF(Transport!$H$4="Education",Data!AI1664,IF(Transport!$H$4="Mixed-use Building",T1667,Data!R1664)))</f>
        <v>312200</v>
      </c>
      <c r="B1663" t="str">
        <f>IF(Transport!$H$4="Multi-unit Residential",Data!B1664,IF(Transport!$H$4="Education",Data!AJ1664,IF(Transport!$H$4="Mixed-use Building",U1667,Data!S1664)))</f>
        <v>Amuri</v>
      </c>
      <c r="C1663" t="str">
        <f>IF(Transport!$H$4="Multi-unit Residential",Data!C1664,IF(Transport!$H$4="Education",Data!AK1664,IF(Transport!$H$4="Mixed-use Building",V1667,Data!T1664)))</f>
        <v>New Zealand</v>
      </c>
      <c r="D1663">
        <f>IF(Transport!$H$4="Multi-unit Residential",Data!D1664,IF(Transport!$H$4="Education",Data!AL1664,IF(Transport!$H$4="Mixed-use Building",W1667,Data!U1664)))</f>
        <v>0</v>
      </c>
      <c r="E1663">
        <f>IF(Transport!$H$4="Multi-unit Residential",Data!E1664,IF(Transport!$H$4="Education",Data!AM1664,IF(Transport!$H$4="Mixed-use Building",X1667,Data!V1664)))</f>
        <v>0</v>
      </c>
      <c r="F1663">
        <f>IF(Transport!$H$4="Multi-unit Residential",Data!F1664,IF(Transport!$H$4="Education",Data!AN1664,IF(Transport!$H$4="Mixed-use Building",Y1667,Data!W1664)))</f>
        <v>0</v>
      </c>
      <c r="G1663">
        <f>IF(Transport!$H$4="Multi-unit Residential",Data!G1664,IF(Transport!$H$4="Education",Data!AO1664,IF(Transport!$H$4="Mixed-use Building",Z1667,Data!X1664)))</f>
        <v>0</v>
      </c>
      <c r="H1663">
        <f>IF(Transport!$H$4="Multi-unit Residential",Data!H1664,IF(Transport!$H$4="Education",Data!AP1664,IF(Transport!$H$4="Mixed-use Building",AA1667,Data!Y1664)))</f>
        <v>0.81</v>
      </c>
      <c r="I1663">
        <f>IF(Transport!$H$4="Multi-unit Residential",Data!I1664,IF(Transport!$H$4="Education",Data!AQ1664,IF(Transport!$H$4="Mixed-use Building",AB1667,Data!Z1664)))</f>
        <v>0.02</v>
      </c>
      <c r="J1663">
        <f>IF(Transport!$H$4="Multi-unit Residential",Data!J1664,IF(Transport!$H$4="Education",Data!AR1664,IF(Transport!$H$4="Mixed-use Building",AC1667,Data!AA1664)))</f>
        <v>0</v>
      </c>
      <c r="K1663">
        <f>IF(Transport!$H$4="Multi-unit Residential",Data!K1664,IF(Transport!$H$4="Education",Data!AS1664,IF(Transport!$H$4="Mixed-use Building",AD1667,Data!AB1664)))</f>
        <v>0.02</v>
      </c>
      <c r="L1663">
        <f>IF(Transport!$H$4="Multi-unit Residential",Data!L1664,IF(Transport!$H$4="Education",Data!AT1664,IF(Transport!$H$4="Mixed-use Building",AE1667,Data!AC1664)))</f>
        <v>0.15</v>
      </c>
      <c r="M1663">
        <f>IF(Transport!$H$4="Multi-unit Residential",Data!M1664,IF(Transport!$H$4="Education",Data!AU1664,IF(Transport!$H$4="Mixed-use Building",AF1667,Data!AD1664)))</f>
        <v>0.02</v>
      </c>
      <c r="N1663">
        <f>IF(Transport!$H$4="Multi-unit Residential",Data!N1664,IF(Transport!$H$4="Education",Data!AV1664,IF(Transport!$H$4="Mixed-use Building",AG1667,Data!AE1664)))</f>
        <v>7.7832477202349004</v>
      </c>
      <c r="O1663">
        <f>IF(Transport!$H$4="Multi-unit Residential",Data!O1664,IF(Transport!$H$4="Education",Data!AW1664,IF(Transport!$H$4="Mixed-use Building",AH1667,Data!AF1664)))</f>
        <v>172.95870740000001</v>
      </c>
      <c r="P1663">
        <f>IF(Transport!$H$4="Multi-unit Residential",Data!P1664,IF(Transport!$H$4="Education",Data!AX1664,IF(Transport!$H$4="Mixed-use Building",AI1667,Data!AG1664)))</f>
        <v>-42.644530660000001</v>
      </c>
    </row>
    <row r="1664" spans="1:16" x14ac:dyDescent="0.55000000000000004">
      <c r="A1664">
        <f>IF(Transport!$H$4="Multi-unit Residential",Data!A1665,IF(Transport!$H$4="Education",Data!AI1665,IF(Transport!$H$4="Mixed-use Building",T1668,Data!R1665)))</f>
        <v>312300</v>
      </c>
      <c r="B1664" t="str">
        <f>IF(Transport!$H$4="Multi-unit Residential",Data!B1665,IF(Transport!$H$4="Education",Data!AJ1665,IF(Transport!$H$4="Mixed-use Building",U1668,Data!S1665)))</f>
        <v>Hanmer Springs</v>
      </c>
      <c r="C1664" t="str">
        <f>IF(Transport!$H$4="Multi-unit Residential",Data!C1665,IF(Transport!$H$4="Education",Data!AK1665,IF(Transport!$H$4="Mixed-use Building",V1668,Data!T1665)))</f>
        <v>New Zealand</v>
      </c>
      <c r="D1664">
        <f>IF(Transport!$H$4="Multi-unit Residential",Data!D1665,IF(Transport!$H$4="Education",Data!AL1665,IF(Transport!$H$4="Mixed-use Building",W1668,Data!U1665)))</f>
        <v>0</v>
      </c>
      <c r="E1664">
        <f>IF(Transport!$H$4="Multi-unit Residential",Data!E1665,IF(Transport!$H$4="Education",Data!AM1665,IF(Transport!$H$4="Mixed-use Building",X1668,Data!V1665)))</f>
        <v>0</v>
      </c>
      <c r="F1664">
        <f>IF(Transport!$H$4="Multi-unit Residential",Data!F1665,IF(Transport!$H$4="Education",Data!AN1665,IF(Transport!$H$4="Mixed-use Building",Y1668,Data!W1665)))</f>
        <v>0</v>
      </c>
      <c r="G1664">
        <f>IF(Transport!$H$4="Multi-unit Residential",Data!G1665,IF(Transport!$H$4="Education",Data!AO1665,IF(Transport!$H$4="Mixed-use Building",Z1668,Data!X1665)))</f>
        <v>0</v>
      </c>
      <c r="H1664">
        <f>IF(Transport!$H$4="Multi-unit Residential",Data!H1665,IF(Transport!$H$4="Education",Data!AP1665,IF(Transport!$H$4="Mixed-use Building",AA1668,Data!Y1665)))</f>
        <v>0.69</v>
      </c>
      <c r="I1664">
        <f>IF(Transport!$H$4="Multi-unit Residential",Data!I1665,IF(Transport!$H$4="Education",Data!AQ1665,IF(Transport!$H$4="Mixed-use Building",AB1668,Data!Z1665)))</f>
        <v>0</v>
      </c>
      <c r="J1664">
        <f>IF(Transport!$H$4="Multi-unit Residential",Data!J1665,IF(Transport!$H$4="Education",Data!AR1665,IF(Transport!$H$4="Mixed-use Building",AC1668,Data!AA1665)))</f>
        <v>0</v>
      </c>
      <c r="K1664">
        <f>IF(Transport!$H$4="Multi-unit Residential",Data!K1665,IF(Transport!$H$4="Education",Data!AS1665,IF(Transport!$H$4="Mixed-use Building",AD1668,Data!AB1665)))</f>
        <v>0.03</v>
      </c>
      <c r="L1664">
        <f>IF(Transport!$H$4="Multi-unit Residential",Data!L1665,IF(Transport!$H$4="Education",Data!AT1665,IF(Transport!$H$4="Mixed-use Building",AE1668,Data!AC1665)))</f>
        <v>0.28000000000000003</v>
      </c>
      <c r="M1664">
        <f>IF(Transport!$H$4="Multi-unit Residential",Data!M1665,IF(Transport!$H$4="Education",Data!AU1665,IF(Transport!$H$4="Mixed-use Building",AF1668,Data!AD1665)))</f>
        <v>0.02</v>
      </c>
      <c r="N1664">
        <f>IF(Transport!$H$4="Multi-unit Residential",Data!N1665,IF(Transport!$H$4="Education",Data!AV1665,IF(Transport!$H$4="Mixed-use Building",AG1668,Data!AE1665)))</f>
        <v>5.5498205840437898</v>
      </c>
      <c r="O1664">
        <f>IF(Transport!$H$4="Multi-unit Residential",Data!O1665,IF(Transport!$H$4="Education",Data!AW1665,IF(Transport!$H$4="Mixed-use Building",AH1668,Data!AF1665)))</f>
        <v>172.82303490000001</v>
      </c>
      <c r="P1664">
        <f>IF(Transport!$H$4="Multi-unit Residential",Data!P1665,IF(Transport!$H$4="Education",Data!AX1665,IF(Transport!$H$4="Mixed-use Building",AI1668,Data!AG1665)))</f>
        <v>-42.523002200000001</v>
      </c>
    </row>
    <row r="1665" spans="1:16" x14ac:dyDescent="0.55000000000000004">
      <c r="A1665">
        <f>IF(Transport!$H$4="Multi-unit Residential",Data!A1666,IF(Transport!$H$4="Education",Data!AI1666,IF(Transport!$H$4="Mixed-use Building",T1669,Data!R1666)))</f>
        <v>312400</v>
      </c>
      <c r="B1665" t="str">
        <f>IF(Transport!$H$4="Multi-unit Residential",Data!B1666,IF(Transport!$H$4="Education",Data!AJ1666,IF(Transport!$H$4="Mixed-use Building",U1669,Data!S1666)))</f>
        <v>Upper Hurunui</v>
      </c>
      <c r="C1665" t="str">
        <f>IF(Transport!$H$4="Multi-unit Residential",Data!C1666,IF(Transport!$H$4="Education",Data!AK1666,IF(Transport!$H$4="Mixed-use Building",V1669,Data!T1666)))</f>
        <v>New Zealand</v>
      </c>
      <c r="D1665">
        <f>IF(Transport!$H$4="Multi-unit Residential",Data!D1666,IF(Transport!$H$4="Education",Data!AL1666,IF(Transport!$H$4="Mixed-use Building",W1669,Data!U1666)))</f>
        <v>0</v>
      </c>
      <c r="E1665">
        <f>IF(Transport!$H$4="Multi-unit Residential",Data!E1666,IF(Transport!$H$4="Education",Data!AM1666,IF(Transport!$H$4="Mixed-use Building",X1669,Data!V1666)))</f>
        <v>0</v>
      </c>
      <c r="F1665">
        <f>IF(Transport!$H$4="Multi-unit Residential",Data!F1666,IF(Transport!$H$4="Education",Data!AN1666,IF(Transport!$H$4="Mixed-use Building",Y1669,Data!W1666)))</f>
        <v>0</v>
      </c>
      <c r="G1665">
        <f>IF(Transport!$H$4="Multi-unit Residential",Data!G1666,IF(Transport!$H$4="Education",Data!AO1666,IF(Transport!$H$4="Mixed-use Building",Z1669,Data!X1666)))</f>
        <v>0</v>
      </c>
      <c r="H1665">
        <f>IF(Transport!$H$4="Multi-unit Residential",Data!H1666,IF(Transport!$H$4="Education",Data!AP1666,IF(Transport!$H$4="Mixed-use Building",AA1669,Data!Y1666)))</f>
        <v>0.87</v>
      </c>
      <c r="I1665">
        <f>IF(Transport!$H$4="Multi-unit Residential",Data!I1666,IF(Transport!$H$4="Education",Data!AQ1666,IF(Transport!$H$4="Mixed-use Building",AB1669,Data!Z1666)))</f>
        <v>0.04</v>
      </c>
      <c r="J1665">
        <f>IF(Transport!$H$4="Multi-unit Residential",Data!J1666,IF(Transport!$H$4="Education",Data!AR1666,IF(Transport!$H$4="Mixed-use Building",AC1669,Data!AA1666)))</f>
        <v>0</v>
      </c>
      <c r="K1665">
        <f>IF(Transport!$H$4="Multi-unit Residential",Data!K1666,IF(Transport!$H$4="Education",Data!AS1666,IF(Transport!$H$4="Mixed-use Building",AD1669,Data!AB1666)))</f>
        <v>0</v>
      </c>
      <c r="L1665">
        <f>IF(Transport!$H$4="Multi-unit Residential",Data!L1666,IF(Transport!$H$4="Education",Data!AT1666,IF(Transport!$H$4="Mixed-use Building",AE1669,Data!AC1666)))</f>
        <v>0.09</v>
      </c>
      <c r="M1665">
        <f>IF(Transport!$H$4="Multi-unit Residential",Data!M1666,IF(Transport!$H$4="Education",Data!AU1666,IF(Transport!$H$4="Mixed-use Building",AF1669,Data!AD1666)))</f>
        <v>0.02</v>
      </c>
      <c r="N1665">
        <f>IF(Transport!$H$4="Multi-unit Residential",Data!N1666,IF(Transport!$H$4="Education",Data!AV1666,IF(Transport!$H$4="Mixed-use Building",AG1669,Data!AE1666)))</f>
        <v>5.6968402526121702</v>
      </c>
      <c r="O1665">
        <f>IF(Transport!$H$4="Multi-unit Residential",Data!O1666,IF(Transport!$H$4="Education",Data!AW1666,IF(Transport!$H$4="Mixed-use Building",AH1669,Data!AF1666)))</f>
        <v>172.54733329999999</v>
      </c>
      <c r="P1665">
        <f>IF(Transport!$H$4="Multi-unit Residential",Data!P1666,IF(Transport!$H$4="Education",Data!AX1666,IF(Transport!$H$4="Mixed-use Building",AI1669,Data!AG1666)))</f>
        <v>-42.933879410000003</v>
      </c>
    </row>
    <row r="1666" spans="1:16" x14ac:dyDescent="0.55000000000000004">
      <c r="A1666">
        <f>IF(Transport!$H$4="Multi-unit Residential",Data!A1667,IF(Transport!$H$4="Education",Data!AI1667,IF(Transport!$H$4="Mixed-use Building",T1670,Data!R1667)))</f>
        <v>312500</v>
      </c>
      <c r="B1666" t="str">
        <f>IF(Transport!$H$4="Multi-unit Residential",Data!B1667,IF(Transport!$H$4="Education",Data!AJ1667,IF(Transport!$H$4="Mixed-use Building",U1670,Data!S1667)))</f>
        <v>Parnassus</v>
      </c>
      <c r="C1666" t="str">
        <f>IF(Transport!$H$4="Multi-unit Residential",Data!C1667,IF(Transport!$H$4="Education",Data!AK1667,IF(Transport!$H$4="Mixed-use Building",V1670,Data!T1667)))</f>
        <v>New Zealand</v>
      </c>
      <c r="D1666">
        <f>IF(Transport!$H$4="Multi-unit Residential",Data!D1667,IF(Transport!$H$4="Education",Data!AL1667,IF(Transport!$H$4="Mixed-use Building",W1670,Data!U1667)))</f>
        <v>0</v>
      </c>
      <c r="E1666">
        <f>IF(Transport!$H$4="Multi-unit Residential",Data!E1667,IF(Transport!$H$4="Education",Data!AM1667,IF(Transport!$H$4="Mixed-use Building",X1670,Data!V1667)))</f>
        <v>0</v>
      </c>
      <c r="F1666">
        <f>IF(Transport!$H$4="Multi-unit Residential",Data!F1667,IF(Transport!$H$4="Education",Data!AN1667,IF(Transport!$H$4="Mixed-use Building",Y1670,Data!W1667)))</f>
        <v>0</v>
      </c>
      <c r="G1666">
        <f>IF(Transport!$H$4="Multi-unit Residential",Data!G1667,IF(Transport!$H$4="Education",Data!AO1667,IF(Transport!$H$4="Mixed-use Building",Z1670,Data!X1667)))</f>
        <v>0</v>
      </c>
      <c r="H1666">
        <f>IF(Transport!$H$4="Multi-unit Residential",Data!H1667,IF(Transport!$H$4="Education",Data!AP1667,IF(Transport!$H$4="Mixed-use Building",AA1670,Data!Y1667)))</f>
        <v>0.82</v>
      </c>
      <c r="I1666">
        <f>IF(Transport!$H$4="Multi-unit Residential",Data!I1667,IF(Transport!$H$4="Education",Data!AQ1667,IF(Transport!$H$4="Mixed-use Building",AB1670,Data!Z1667)))</f>
        <v>0.06</v>
      </c>
      <c r="J1666">
        <f>IF(Transport!$H$4="Multi-unit Residential",Data!J1667,IF(Transport!$H$4="Education",Data!AR1667,IF(Transport!$H$4="Mixed-use Building",AC1670,Data!AA1667)))</f>
        <v>0</v>
      </c>
      <c r="K1666">
        <f>IF(Transport!$H$4="Multi-unit Residential",Data!K1667,IF(Transport!$H$4="Education",Data!AS1667,IF(Transport!$H$4="Mixed-use Building",AD1670,Data!AB1667)))</f>
        <v>0</v>
      </c>
      <c r="L1666">
        <f>IF(Transport!$H$4="Multi-unit Residential",Data!L1667,IF(Transport!$H$4="Education",Data!AT1667,IF(Transport!$H$4="Mixed-use Building",AE1670,Data!AC1667)))</f>
        <v>0.12</v>
      </c>
      <c r="M1666">
        <f>IF(Transport!$H$4="Multi-unit Residential",Data!M1667,IF(Transport!$H$4="Education",Data!AU1667,IF(Transport!$H$4="Mixed-use Building",AF1670,Data!AD1667)))</f>
        <v>0.02</v>
      </c>
      <c r="N1666">
        <f>IF(Transport!$H$4="Multi-unit Residential",Data!N1667,IF(Transport!$H$4="Education",Data!AV1667,IF(Transport!$H$4="Mixed-use Building",AG1670,Data!AE1667)))</f>
        <v>0.88593826244575802</v>
      </c>
      <c r="O1666">
        <f>IF(Transport!$H$4="Multi-unit Residential",Data!O1667,IF(Transport!$H$4="Education",Data!AW1667,IF(Transport!$H$4="Mixed-use Building",AH1670,Data!AF1667)))</f>
        <v>173.25106940000001</v>
      </c>
      <c r="P1666">
        <f>IF(Transport!$H$4="Multi-unit Residential",Data!P1667,IF(Transport!$H$4="Education",Data!AX1667,IF(Transport!$H$4="Mixed-use Building",AI1670,Data!AG1667)))</f>
        <v>-42.730971529999998</v>
      </c>
    </row>
    <row r="1667" spans="1:16" x14ac:dyDescent="0.55000000000000004">
      <c r="A1667">
        <f>IF(Transport!$H$4="Multi-unit Residential",Data!A1668,IF(Transport!$H$4="Education",Data!AI1668,IF(Transport!$H$4="Mixed-use Building",T1671,Data!R1668)))</f>
        <v>312600</v>
      </c>
      <c r="B1667" t="str">
        <f>IF(Transport!$H$4="Multi-unit Residential",Data!B1668,IF(Transport!$H$4="Education",Data!AJ1668,IF(Transport!$H$4="Mixed-use Building",U1671,Data!S1668)))</f>
        <v>Ashley Forest</v>
      </c>
      <c r="C1667" t="str">
        <f>IF(Transport!$H$4="Multi-unit Residential",Data!C1668,IF(Transport!$H$4="Education",Data!AK1668,IF(Transport!$H$4="Mixed-use Building",V1671,Data!T1668)))</f>
        <v>New Zealand</v>
      </c>
      <c r="D1667">
        <f>IF(Transport!$H$4="Multi-unit Residential",Data!D1668,IF(Transport!$H$4="Education",Data!AL1668,IF(Transport!$H$4="Mixed-use Building",W1671,Data!U1668)))</f>
        <v>0</v>
      </c>
      <c r="E1667">
        <f>IF(Transport!$H$4="Multi-unit Residential",Data!E1668,IF(Transport!$H$4="Education",Data!AM1668,IF(Transport!$H$4="Mixed-use Building",X1671,Data!V1668)))</f>
        <v>0</v>
      </c>
      <c r="F1667">
        <f>IF(Transport!$H$4="Multi-unit Residential",Data!F1668,IF(Transport!$H$4="Education",Data!AN1668,IF(Transport!$H$4="Mixed-use Building",Y1671,Data!W1668)))</f>
        <v>0</v>
      </c>
      <c r="G1667">
        <f>IF(Transport!$H$4="Multi-unit Residential",Data!G1668,IF(Transport!$H$4="Education",Data!AO1668,IF(Transport!$H$4="Mixed-use Building",Z1671,Data!X1668)))</f>
        <v>0</v>
      </c>
      <c r="H1667">
        <f>IF(Transport!$H$4="Multi-unit Residential",Data!H1668,IF(Transport!$H$4="Education",Data!AP1668,IF(Transport!$H$4="Mixed-use Building",AA1671,Data!Y1668)))</f>
        <v>1</v>
      </c>
      <c r="I1667">
        <f>IF(Transport!$H$4="Multi-unit Residential",Data!I1668,IF(Transport!$H$4="Education",Data!AQ1668,IF(Transport!$H$4="Mixed-use Building",AB1671,Data!Z1668)))</f>
        <v>0</v>
      </c>
      <c r="J1667">
        <f>IF(Transport!$H$4="Multi-unit Residential",Data!J1668,IF(Transport!$H$4="Education",Data!AR1668,IF(Transport!$H$4="Mixed-use Building",AC1671,Data!AA1668)))</f>
        <v>0</v>
      </c>
      <c r="K1667">
        <f>IF(Transport!$H$4="Multi-unit Residential",Data!K1668,IF(Transport!$H$4="Education",Data!AS1668,IF(Transport!$H$4="Mixed-use Building",AD1671,Data!AB1668)))</f>
        <v>0</v>
      </c>
      <c r="L1667">
        <f>IF(Transport!$H$4="Multi-unit Residential",Data!L1668,IF(Transport!$H$4="Education",Data!AT1668,IF(Transport!$H$4="Mixed-use Building",AE1671,Data!AC1668)))</f>
        <v>0</v>
      </c>
      <c r="M1667">
        <f>IF(Transport!$H$4="Multi-unit Residential",Data!M1668,IF(Transport!$H$4="Education",Data!AU1668,IF(Transport!$H$4="Mixed-use Building",AF1671,Data!AD1668)))</f>
        <v>0.02</v>
      </c>
      <c r="N1667">
        <f>IF(Transport!$H$4="Multi-unit Residential",Data!N1668,IF(Transport!$H$4="Education",Data!AV1668,IF(Transport!$H$4="Mixed-use Building",AG1671,Data!AE1668)))</f>
        <v>9.4990629945995604</v>
      </c>
      <c r="O1667">
        <f>IF(Transport!$H$4="Multi-unit Residential",Data!O1668,IF(Transport!$H$4="Education",Data!AW1668,IF(Transport!$H$4="Mixed-use Building",AH1671,Data!AF1668)))</f>
        <v>172.56403399999999</v>
      </c>
      <c r="P1667">
        <f>IF(Transport!$H$4="Multi-unit Residential",Data!P1668,IF(Transport!$H$4="Education",Data!AX1668,IF(Transport!$H$4="Mixed-use Building",AI1671,Data!AG1668)))</f>
        <v>-43.124625870000003</v>
      </c>
    </row>
    <row r="1668" spans="1:16" x14ac:dyDescent="0.55000000000000004">
      <c r="A1668">
        <f>IF(Transport!$H$4="Multi-unit Residential",Data!A1669,IF(Transport!$H$4="Education",Data!AI1669,IF(Transport!$H$4="Mixed-use Building",T1672,Data!R1669)))</f>
        <v>312700</v>
      </c>
      <c r="B1668" t="str">
        <f>IF(Transport!$H$4="Multi-unit Residential",Data!B1669,IF(Transport!$H$4="Education",Data!AJ1669,IF(Transport!$H$4="Mixed-use Building",U1672,Data!S1669)))</f>
        <v>Omihi</v>
      </c>
      <c r="C1668" t="str">
        <f>IF(Transport!$H$4="Multi-unit Residential",Data!C1669,IF(Transport!$H$4="Education",Data!AK1669,IF(Transport!$H$4="Mixed-use Building",V1672,Data!T1669)))</f>
        <v>New Zealand</v>
      </c>
      <c r="D1668">
        <f>IF(Transport!$H$4="Multi-unit Residential",Data!D1669,IF(Transport!$H$4="Education",Data!AL1669,IF(Transport!$H$4="Mixed-use Building",W1672,Data!U1669)))</f>
        <v>0</v>
      </c>
      <c r="E1668">
        <f>IF(Transport!$H$4="Multi-unit Residential",Data!E1669,IF(Transport!$H$4="Education",Data!AM1669,IF(Transport!$H$4="Mixed-use Building",X1672,Data!V1669)))</f>
        <v>0</v>
      </c>
      <c r="F1668">
        <f>IF(Transport!$H$4="Multi-unit Residential",Data!F1669,IF(Transport!$H$4="Education",Data!AN1669,IF(Transport!$H$4="Mixed-use Building",Y1672,Data!W1669)))</f>
        <v>0</v>
      </c>
      <c r="G1668">
        <f>IF(Transport!$H$4="Multi-unit Residential",Data!G1669,IF(Transport!$H$4="Education",Data!AO1669,IF(Transport!$H$4="Mixed-use Building",Z1672,Data!X1669)))</f>
        <v>0</v>
      </c>
      <c r="H1668">
        <f>IF(Transport!$H$4="Multi-unit Residential",Data!H1669,IF(Transport!$H$4="Education",Data!AP1669,IF(Transport!$H$4="Mixed-use Building",AA1672,Data!Y1669)))</f>
        <v>0.9</v>
      </c>
      <c r="I1668">
        <f>IF(Transport!$H$4="Multi-unit Residential",Data!I1669,IF(Transport!$H$4="Education",Data!AQ1669,IF(Transport!$H$4="Mixed-use Building",AB1672,Data!Z1669)))</f>
        <v>0</v>
      </c>
      <c r="J1668">
        <f>IF(Transport!$H$4="Multi-unit Residential",Data!J1669,IF(Transport!$H$4="Education",Data!AR1669,IF(Transport!$H$4="Mixed-use Building",AC1672,Data!AA1669)))</f>
        <v>0</v>
      </c>
      <c r="K1668">
        <f>IF(Transport!$H$4="Multi-unit Residential",Data!K1669,IF(Transport!$H$4="Education",Data!AS1669,IF(Transport!$H$4="Mixed-use Building",AD1672,Data!AB1669)))</f>
        <v>0</v>
      </c>
      <c r="L1668">
        <f>IF(Transport!$H$4="Multi-unit Residential",Data!L1669,IF(Transport!$H$4="Education",Data!AT1669,IF(Transport!$H$4="Mixed-use Building",AE1672,Data!AC1669)))</f>
        <v>0.1</v>
      </c>
      <c r="M1668">
        <f>IF(Transport!$H$4="Multi-unit Residential",Data!M1669,IF(Transport!$H$4="Education",Data!AU1669,IF(Transport!$H$4="Mixed-use Building",AF1672,Data!AD1669)))</f>
        <v>0.02</v>
      </c>
      <c r="N1668">
        <f>IF(Transport!$H$4="Multi-unit Residential",Data!N1669,IF(Transport!$H$4="Education",Data!AV1669,IF(Transport!$H$4="Mixed-use Building",AG1672,Data!AE1669)))</f>
        <v>7.2760077335831603</v>
      </c>
      <c r="O1668">
        <f>IF(Transport!$H$4="Multi-unit Residential",Data!O1669,IF(Transport!$H$4="Education",Data!AW1669,IF(Transport!$H$4="Mixed-use Building",AH1672,Data!AF1669)))</f>
        <v>172.94683520000001</v>
      </c>
      <c r="P1668">
        <f>IF(Transport!$H$4="Multi-unit Residential",Data!P1669,IF(Transport!$H$4="Education",Data!AX1669,IF(Transport!$H$4="Mixed-use Building",AI1672,Data!AG1669)))</f>
        <v>-42.985634740000002</v>
      </c>
    </row>
    <row r="1669" spans="1:16" x14ac:dyDescent="0.55000000000000004">
      <c r="A1669">
        <f>IF(Transport!$H$4="Multi-unit Residential",Data!A1670,IF(Transport!$H$4="Education",Data!AI1670,IF(Transport!$H$4="Mixed-use Building",T1673,Data!R1670)))</f>
        <v>312800</v>
      </c>
      <c r="B1669" t="str">
        <f>IF(Transport!$H$4="Multi-unit Residential",Data!B1670,IF(Transport!$H$4="Education",Data!AJ1670,IF(Transport!$H$4="Mixed-use Building",U1673,Data!S1670)))</f>
        <v>Balcairn</v>
      </c>
      <c r="C1669" t="str">
        <f>IF(Transport!$H$4="Multi-unit Residential",Data!C1670,IF(Transport!$H$4="Education",Data!AK1670,IF(Transport!$H$4="Mixed-use Building",V1673,Data!T1670)))</f>
        <v>New Zealand</v>
      </c>
      <c r="D1669">
        <f>IF(Transport!$H$4="Multi-unit Residential",Data!D1670,IF(Transport!$H$4="Education",Data!AL1670,IF(Transport!$H$4="Mixed-use Building",W1673,Data!U1670)))</f>
        <v>0</v>
      </c>
      <c r="E1669">
        <f>IF(Transport!$H$4="Multi-unit Residential",Data!E1670,IF(Transport!$H$4="Education",Data!AM1670,IF(Transport!$H$4="Mixed-use Building",X1673,Data!V1670)))</f>
        <v>0</v>
      </c>
      <c r="F1669">
        <f>IF(Transport!$H$4="Multi-unit Residential",Data!F1670,IF(Transport!$H$4="Education",Data!AN1670,IF(Transport!$H$4="Mixed-use Building",Y1673,Data!W1670)))</f>
        <v>0</v>
      </c>
      <c r="G1669">
        <f>IF(Transport!$H$4="Multi-unit Residential",Data!G1670,IF(Transport!$H$4="Education",Data!AO1670,IF(Transport!$H$4="Mixed-use Building",Z1673,Data!X1670)))</f>
        <v>0</v>
      </c>
      <c r="H1669">
        <f>IF(Transport!$H$4="Multi-unit Residential",Data!H1670,IF(Transport!$H$4="Education",Data!AP1670,IF(Transport!$H$4="Mixed-use Building",AA1673,Data!Y1670)))</f>
        <v>0.93</v>
      </c>
      <c r="I1669">
        <f>IF(Transport!$H$4="Multi-unit Residential",Data!I1670,IF(Transport!$H$4="Education",Data!AQ1670,IF(Transport!$H$4="Mixed-use Building",AB1673,Data!Z1670)))</f>
        <v>0.03</v>
      </c>
      <c r="J1669">
        <f>IF(Transport!$H$4="Multi-unit Residential",Data!J1670,IF(Transport!$H$4="Education",Data!AR1670,IF(Transport!$H$4="Mixed-use Building",AC1673,Data!AA1670)))</f>
        <v>0</v>
      </c>
      <c r="K1669">
        <f>IF(Transport!$H$4="Multi-unit Residential",Data!K1670,IF(Transport!$H$4="Education",Data!AS1670,IF(Transport!$H$4="Mixed-use Building",AD1673,Data!AB1670)))</f>
        <v>0</v>
      </c>
      <c r="L1669">
        <f>IF(Transport!$H$4="Multi-unit Residential",Data!L1670,IF(Transport!$H$4="Education",Data!AT1670,IF(Transport!$H$4="Mixed-use Building",AE1673,Data!AC1670)))</f>
        <v>0.04</v>
      </c>
      <c r="M1669">
        <f>IF(Transport!$H$4="Multi-unit Residential",Data!M1670,IF(Transport!$H$4="Education",Data!AU1670,IF(Transport!$H$4="Mixed-use Building",AF1673,Data!AD1670)))</f>
        <v>0.02</v>
      </c>
      <c r="N1669">
        <f>IF(Transport!$H$4="Multi-unit Residential",Data!N1670,IF(Transport!$H$4="Education",Data!AV1670,IF(Transport!$H$4="Mixed-use Building",AG1673,Data!AE1670)))</f>
        <v>6.4640482627659503</v>
      </c>
      <c r="O1669">
        <f>IF(Transport!$H$4="Multi-unit Residential",Data!O1670,IF(Transport!$H$4="Education",Data!AW1670,IF(Transport!$H$4="Mixed-use Building",AH1673,Data!AF1670)))</f>
        <v>172.74114879999999</v>
      </c>
      <c r="P1669">
        <f>IF(Transport!$H$4="Multi-unit Residential",Data!P1670,IF(Transport!$H$4="Education",Data!AX1670,IF(Transport!$H$4="Mixed-use Building",AI1673,Data!AG1670)))</f>
        <v>-43.142375790000003</v>
      </c>
    </row>
    <row r="1670" spans="1:16" x14ac:dyDescent="0.55000000000000004">
      <c r="A1670">
        <f>IF(Transport!$H$4="Multi-unit Residential",Data!A1671,IF(Transport!$H$4="Education",Data!AI1671,IF(Transport!$H$4="Mixed-use Building",T1674,Data!R1671)))</f>
        <v>312900</v>
      </c>
      <c r="B1670" t="str">
        <f>IF(Transport!$H$4="Multi-unit Residential",Data!B1671,IF(Transport!$H$4="Education",Data!AJ1671,IF(Transport!$H$4="Mixed-use Building",U1674,Data!S1671)))</f>
        <v>Amberley</v>
      </c>
      <c r="C1670" t="str">
        <f>IF(Transport!$H$4="Multi-unit Residential",Data!C1671,IF(Transport!$H$4="Education",Data!AK1671,IF(Transport!$H$4="Mixed-use Building",V1674,Data!T1671)))</f>
        <v>New Zealand</v>
      </c>
      <c r="D1670">
        <f>IF(Transport!$H$4="Multi-unit Residential",Data!D1671,IF(Transport!$H$4="Education",Data!AL1671,IF(Transport!$H$4="Mixed-use Building",W1674,Data!U1671)))</f>
        <v>0</v>
      </c>
      <c r="E1670">
        <f>IF(Transport!$H$4="Multi-unit Residential",Data!E1671,IF(Transport!$H$4="Education",Data!AM1671,IF(Transport!$H$4="Mixed-use Building",X1674,Data!V1671)))</f>
        <v>0</v>
      </c>
      <c r="F1670">
        <f>IF(Transport!$H$4="Multi-unit Residential",Data!F1671,IF(Transport!$H$4="Education",Data!AN1671,IF(Transport!$H$4="Mixed-use Building",Y1674,Data!W1671)))</f>
        <v>0</v>
      </c>
      <c r="G1670">
        <f>IF(Transport!$H$4="Multi-unit Residential",Data!G1671,IF(Transport!$H$4="Education",Data!AO1671,IF(Transport!$H$4="Mixed-use Building",Z1674,Data!X1671)))</f>
        <v>0</v>
      </c>
      <c r="H1670">
        <f>IF(Transport!$H$4="Multi-unit Residential",Data!H1671,IF(Transport!$H$4="Education",Data!AP1671,IF(Transport!$H$4="Mixed-use Building",AA1674,Data!Y1671)))</f>
        <v>0.87</v>
      </c>
      <c r="I1670">
        <f>IF(Transport!$H$4="Multi-unit Residential",Data!I1671,IF(Transport!$H$4="Education",Data!AQ1671,IF(Transport!$H$4="Mixed-use Building",AB1674,Data!Z1671)))</f>
        <v>0</v>
      </c>
      <c r="J1670">
        <f>IF(Transport!$H$4="Multi-unit Residential",Data!J1671,IF(Transport!$H$4="Education",Data!AR1671,IF(Transport!$H$4="Mixed-use Building",AC1674,Data!AA1671)))</f>
        <v>0</v>
      </c>
      <c r="K1670">
        <f>IF(Transport!$H$4="Multi-unit Residential",Data!K1671,IF(Transport!$H$4="Education",Data!AS1671,IF(Transport!$H$4="Mixed-use Building",AD1674,Data!AB1671)))</f>
        <v>0.03</v>
      </c>
      <c r="L1670">
        <f>IF(Transport!$H$4="Multi-unit Residential",Data!L1671,IF(Transport!$H$4="Education",Data!AT1671,IF(Transport!$H$4="Mixed-use Building",AE1674,Data!AC1671)))</f>
        <v>0.1</v>
      </c>
      <c r="M1670">
        <f>IF(Transport!$H$4="Multi-unit Residential",Data!M1671,IF(Transport!$H$4="Education",Data!AU1671,IF(Transport!$H$4="Mixed-use Building",AF1674,Data!AD1671)))</f>
        <v>0.02</v>
      </c>
      <c r="N1670">
        <f>IF(Transport!$H$4="Multi-unit Residential",Data!N1671,IF(Transport!$H$4="Education",Data!AV1671,IF(Transport!$H$4="Mixed-use Building",AG1674,Data!AE1671)))</f>
        <v>8.7821809356904694</v>
      </c>
      <c r="O1670">
        <f>IF(Transport!$H$4="Multi-unit Residential",Data!O1671,IF(Transport!$H$4="Education",Data!AW1671,IF(Transport!$H$4="Mixed-use Building",AH1674,Data!AF1671)))</f>
        <v>172.73121689999999</v>
      </c>
      <c r="P1670">
        <f>IF(Transport!$H$4="Multi-unit Residential",Data!P1671,IF(Transport!$H$4="Education",Data!AX1671,IF(Transport!$H$4="Mixed-use Building",AI1674,Data!AG1671)))</f>
        <v>-43.155084629999998</v>
      </c>
    </row>
    <row r="1671" spans="1:16" x14ac:dyDescent="0.55000000000000004">
      <c r="A1671">
        <f>IF(Transport!$H$4="Multi-unit Residential",Data!A1672,IF(Transport!$H$4="Education",Data!AI1672,IF(Transport!$H$4="Mixed-use Building",T1675,Data!R1672)))</f>
        <v>313000</v>
      </c>
      <c r="B1671" t="str">
        <f>IF(Transport!$H$4="Multi-unit Residential",Data!B1672,IF(Transport!$H$4="Education",Data!AJ1672,IF(Transport!$H$4="Mixed-use Building",U1675,Data!S1672)))</f>
        <v>Okuku</v>
      </c>
      <c r="C1671" t="str">
        <f>IF(Transport!$H$4="Multi-unit Residential",Data!C1672,IF(Transport!$H$4="Education",Data!AK1672,IF(Transport!$H$4="Mixed-use Building",V1675,Data!T1672)))</f>
        <v>New Zealand</v>
      </c>
      <c r="D1671">
        <f>IF(Transport!$H$4="Multi-unit Residential",Data!D1672,IF(Transport!$H$4="Education",Data!AL1672,IF(Transport!$H$4="Mixed-use Building",W1675,Data!U1672)))</f>
        <v>0</v>
      </c>
      <c r="E1671">
        <f>IF(Transport!$H$4="Multi-unit Residential",Data!E1672,IF(Transport!$H$4="Education",Data!AM1672,IF(Transport!$H$4="Mixed-use Building",X1675,Data!V1672)))</f>
        <v>0</v>
      </c>
      <c r="F1671">
        <f>IF(Transport!$H$4="Multi-unit Residential",Data!F1672,IF(Transport!$H$4="Education",Data!AN1672,IF(Transport!$H$4="Mixed-use Building",Y1675,Data!W1672)))</f>
        <v>0</v>
      </c>
      <c r="G1671">
        <f>IF(Transport!$H$4="Multi-unit Residential",Data!G1672,IF(Transport!$H$4="Education",Data!AO1672,IF(Transport!$H$4="Mixed-use Building",Z1675,Data!X1672)))</f>
        <v>0</v>
      </c>
      <c r="H1671">
        <f>IF(Transport!$H$4="Multi-unit Residential",Data!H1672,IF(Transport!$H$4="Education",Data!AP1672,IF(Transport!$H$4="Mixed-use Building",AA1675,Data!Y1672)))</f>
        <v>1</v>
      </c>
      <c r="I1671">
        <f>IF(Transport!$H$4="Multi-unit Residential",Data!I1672,IF(Transport!$H$4="Education",Data!AQ1672,IF(Transport!$H$4="Mixed-use Building",AB1675,Data!Z1672)))</f>
        <v>0</v>
      </c>
      <c r="J1671">
        <f>IF(Transport!$H$4="Multi-unit Residential",Data!J1672,IF(Transport!$H$4="Education",Data!AR1672,IF(Transport!$H$4="Mixed-use Building",AC1675,Data!AA1672)))</f>
        <v>0</v>
      </c>
      <c r="K1671">
        <f>IF(Transport!$H$4="Multi-unit Residential",Data!K1672,IF(Transport!$H$4="Education",Data!AS1672,IF(Transport!$H$4="Mixed-use Building",AD1675,Data!AB1672)))</f>
        <v>0</v>
      </c>
      <c r="L1671">
        <f>IF(Transport!$H$4="Multi-unit Residential",Data!L1672,IF(Transport!$H$4="Education",Data!AT1672,IF(Transport!$H$4="Mixed-use Building",AE1675,Data!AC1672)))</f>
        <v>0</v>
      </c>
      <c r="M1671">
        <f>IF(Transport!$H$4="Multi-unit Residential",Data!M1672,IF(Transport!$H$4="Education",Data!AU1672,IF(Transport!$H$4="Mixed-use Building",AF1675,Data!AD1672)))</f>
        <v>0.02</v>
      </c>
      <c r="N1671" t="str">
        <f>IF(Transport!$H$4="Multi-unit Residential",Data!N1672,IF(Transport!$H$4="Education",Data!AV1672,IF(Transport!$H$4="Mixed-use Building",AG1675,Data!AE1672)))</f>
        <v>?</v>
      </c>
      <c r="O1671">
        <f>IF(Transport!$H$4="Multi-unit Residential",Data!O1672,IF(Transport!$H$4="Education",Data!AW1672,IF(Transport!$H$4="Mixed-use Building",AH1675,Data!AF1672)))</f>
        <v>172.24231</v>
      </c>
      <c r="P1671">
        <f>IF(Transport!$H$4="Multi-unit Residential",Data!P1672,IF(Transport!$H$4="Education",Data!AX1672,IF(Transport!$H$4="Mixed-use Building",AI1675,Data!AG1672)))</f>
        <v>-43.127637679999999</v>
      </c>
    </row>
    <row r="1672" spans="1:16" x14ac:dyDescent="0.55000000000000004">
      <c r="A1672">
        <f>IF(Transport!$H$4="Multi-unit Residential",Data!A1673,IF(Transport!$H$4="Education",Data!AI1673,IF(Transport!$H$4="Mixed-use Building",T1676,Data!R1673)))</f>
        <v>313100</v>
      </c>
      <c r="B1672" t="str">
        <f>IF(Transport!$H$4="Multi-unit Residential",Data!B1673,IF(Transport!$H$4="Education",Data!AJ1673,IF(Transport!$H$4="Mixed-use Building",U1676,Data!S1673)))</f>
        <v>Ashley Gorge</v>
      </c>
      <c r="C1672" t="str">
        <f>IF(Transport!$H$4="Multi-unit Residential",Data!C1673,IF(Transport!$H$4="Education",Data!AK1673,IF(Transport!$H$4="Mixed-use Building",V1676,Data!T1673)))</f>
        <v>New Zealand</v>
      </c>
      <c r="D1672">
        <f>IF(Transport!$H$4="Multi-unit Residential",Data!D1673,IF(Transport!$H$4="Education",Data!AL1673,IF(Transport!$H$4="Mixed-use Building",W1676,Data!U1673)))</f>
        <v>0</v>
      </c>
      <c r="E1672">
        <f>IF(Transport!$H$4="Multi-unit Residential",Data!E1673,IF(Transport!$H$4="Education",Data!AM1673,IF(Transport!$H$4="Mixed-use Building",X1676,Data!V1673)))</f>
        <v>0</v>
      </c>
      <c r="F1672">
        <f>IF(Transport!$H$4="Multi-unit Residential",Data!F1673,IF(Transport!$H$4="Education",Data!AN1673,IF(Transport!$H$4="Mixed-use Building",Y1676,Data!W1673)))</f>
        <v>0</v>
      </c>
      <c r="G1672">
        <f>IF(Transport!$H$4="Multi-unit Residential",Data!G1673,IF(Transport!$H$4="Education",Data!AO1673,IF(Transport!$H$4="Mixed-use Building",Z1676,Data!X1673)))</f>
        <v>0</v>
      </c>
      <c r="H1672">
        <f>IF(Transport!$H$4="Multi-unit Residential",Data!H1673,IF(Transport!$H$4="Education",Data!AP1673,IF(Transport!$H$4="Mixed-use Building",AA1676,Data!Y1673)))</f>
        <v>1</v>
      </c>
      <c r="I1672">
        <f>IF(Transport!$H$4="Multi-unit Residential",Data!I1673,IF(Transport!$H$4="Education",Data!AQ1673,IF(Transport!$H$4="Mixed-use Building",AB1676,Data!Z1673)))</f>
        <v>0</v>
      </c>
      <c r="J1672">
        <f>IF(Transport!$H$4="Multi-unit Residential",Data!J1673,IF(Transport!$H$4="Education",Data!AR1673,IF(Transport!$H$4="Mixed-use Building",AC1676,Data!AA1673)))</f>
        <v>0</v>
      </c>
      <c r="K1672">
        <f>IF(Transport!$H$4="Multi-unit Residential",Data!K1673,IF(Transport!$H$4="Education",Data!AS1673,IF(Transport!$H$4="Mixed-use Building",AD1676,Data!AB1673)))</f>
        <v>0</v>
      </c>
      <c r="L1672">
        <f>IF(Transport!$H$4="Multi-unit Residential",Data!L1673,IF(Transport!$H$4="Education",Data!AT1673,IF(Transport!$H$4="Mixed-use Building",AE1676,Data!AC1673)))</f>
        <v>0</v>
      </c>
      <c r="M1672">
        <f>IF(Transport!$H$4="Multi-unit Residential",Data!M1673,IF(Transport!$H$4="Education",Data!AU1673,IF(Transport!$H$4="Mixed-use Building",AF1676,Data!AD1673)))</f>
        <v>0.02</v>
      </c>
      <c r="N1672">
        <f>IF(Transport!$H$4="Multi-unit Residential",Data!N1673,IF(Transport!$H$4="Education",Data!AV1673,IF(Transport!$H$4="Mixed-use Building",AG1676,Data!AE1673)))</f>
        <v>2.64612113761472</v>
      </c>
      <c r="O1672">
        <f>IF(Transport!$H$4="Multi-unit Residential",Data!O1673,IF(Transport!$H$4="Education",Data!AW1673,IF(Transport!$H$4="Mixed-use Building",AH1676,Data!AF1673)))</f>
        <v>172.07365279999999</v>
      </c>
      <c r="P1672">
        <f>IF(Transport!$H$4="Multi-unit Residential",Data!P1673,IF(Transport!$H$4="Education",Data!AX1673,IF(Transport!$H$4="Mixed-use Building",AI1676,Data!AG1673)))</f>
        <v>-43.284114000000002</v>
      </c>
    </row>
    <row r="1673" spans="1:16" x14ac:dyDescent="0.55000000000000004">
      <c r="A1673">
        <f>IF(Transport!$H$4="Multi-unit Residential",Data!A1674,IF(Transport!$H$4="Education",Data!AI1674,IF(Transport!$H$4="Mixed-use Building",T1677,Data!R1674)))</f>
        <v>313200</v>
      </c>
      <c r="B1673" t="str">
        <f>IF(Transport!$H$4="Multi-unit Residential",Data!B1674,IF(Transport!$H$4="Education",Data!AJ1674,IF(Transport!$H$4="Mixed-use Building",U1677,Data!S1674)))</f>
        <v>Oxford</v>
      </c>
      <c r="C1673" t="str">
        <f>IF(Transport!$H$4="Multi-unit Residential",Data!C1674,IF(Transport!$H$4="Education",Data!AK1674,IF(Transport!$H$4="Mixed-use Building",V1677,Data!T1674)))</f>
        <v>New Zealand</v>
      </c>
      <c r="D1673">
        <f>IF(Transport!$H$4="Multi-unit Residential",Data!D1674,IF(Transport!$H$4="Education",Data!AL1674,IF(Transport!$H$4="Mixed-use Building",W1677,Data!U1674)))</f>
        <v>0</v>
      </c>
      <c r="E1673">
        <f>IF(Transport!$H$4="Multi-unit Residential",Data!E1674,IF(Transport!$H$4="Education",Data!AM1674,IF(Transport!$H$4="Mixed-use Building",X1677,Data!V1674)))</f>
        <v>0</v>
      </c>
      <c r="F1673">
        <f>IF(Transport!$H$4="Multi-unit Residential",Data!F1674,IF(Transport!$H$4="Education",Data!AN1674,IF(Transport!$H$4="Mixed-use Building",Y1677,Data!W1674)))</f>
        <v>0</v>
      </c>
      <c r="G1673">
        <f>IF(Transport!$H$4="Multi-unit Residential",Data!G1674,IF(Transport!$H$4="Education",Data!AO1674,IF(Transport!$H$4="Mixed-use Building",Z1677,Data!X1674)))</f>
        <v>0</v>
      </c>
      <c r="H1673">
        <f>IF(Transport!$H$4="Multi-unit Residential",Data!H1674,IF(Transport!$H$4="Education",Data!AP1674,IF(Transport!$H$4="Mixed-use Building",AA1677,Data!Y1674)))</f>
        <v>0.84</v>
      </c>
      <c r="I1673">
        <f>IF(Transport!$H$4="Multi-unit Residential",Data!I1674,IF(Transport!$H$4="Education",Data!AQ1674,IF(Transport!$H$4="Mixed-use Building",AB1677,Data!Z1674)))</f>
        <v>0</v>
      </c>
      <c r="J1673">
        <f>IF(Transport!$H$4="Multi-unit Residential",Data!J1674,IF(Transport!$H$4="Education",Data!AR1674,IF(Transport!$H$4="Mixed-use Building",AC1677,Data!AA1674)))</f>
        <v>0</v>
      </c>
      <c r="K1673">
        <f>IF(Transport!$H$4="Multi-unit Residential",Data!K1674,IF(Transport!$H$4="Education",Data!AS1674,IF(Transport!$H$4="Mixed-use Building",AD1677,Data!AB1674)))</f>
        <v>0.02</v>
      </c>
      <c r="L1673">
        <f>IF(Transport!$H$4="Multi-unit Residential",Data!L1674,IF(Transport!$H$4="Education",Data!AT1674,IF(Transport!$H$4="Mixed-use Building",AE1677,Data!AC1674)))</f>
        <v>0.14000000000000001</v>
      </c>
      <c r="M1673">
        <f>IF(Transport!$H$4="Multi-unit Residential",Data!M1674,IF(Transport!$H$4="Education",Data!AU1674,IF(Transport!$H$4="Mixed-use Building",AF1677,Data!AD1674)))</f>
        <v>0.02</v>
      </c>
      <c r="N1673">
        <f>IF(Transport!$H$4="Multi-unit Residential",Data!N1674,IF(Transport!$H$4="Education",Data!AV1674,IF(Transport!$H$4="Mixed-use Building",AG1677,Data!AE1674)))</f>
        <v>4.8445613887063796</v>
      </c>
      <c r="O1673">
        <f>IF(Transport!$H$4="Multi-unit Residential",Data!O1674,IF(Transport!$H$4="Education",Data!AW1674,IF(Transport!$H$4="Mixed-use Building",AH1677,Data!AF1674)))</f>
        <v>172.18707140000001</v>
      </c>
      <c r="P1673">
        <f>IF(Transport!$H$4="Multi-unit Residential",Data!P1674,IF(Transport!$H$4="Education",Data!AX1674,IF(Transport!$H$4="Mixed-use Building",AI1677,Data!AG1674)))</f>
        <v>-43.29493901</v>
      </c>
    </row>
    <row r="1674" spans="1:16" x14ac:dyDescent="0.55000000000000004">
      <c r="A1674">
        <f>IF(Transport!$H$4="Multi-unit Residential",Data!A1675,IF(Transport!$H$4="Education",Data!AI1675,IF(Transport!$H$4="Mixed-use Building",T1678,Data!R1675)))</f>
        <v>313300</v>
      </c>
      <c r="B1674" t="str">
        <f>IF(Transport!$H$4="Multi-unit Residential",Data!B1675,IF(Transport!$H$4="Education",Data!AJ1675,IF(Transport!$H$4="Mixed-use Building",U1678,Data!S1675)))</f>
        <v>Starvation Hill-Cust</v>
      </c>
      <c r="C1674" t="str">
        <f>IF(Transport!$H$4="Multi-unit Residential",Data!C1675,IF(Transport!$H$4="Education",Data!AK1675,IF(Transport!$H$4="Mixed-use Building",V1678,Data!T1675)))</f>
        <v>New Zealand</v>
      </c>
      <c r="D1674">
        <f>IF(Transport!$H$4="Multi-unit Residential",Data!D1675,IF(Transport!$H$4="Education",Data!AL1675,IF(Transport!$H$4="Mixed-use Building",W1678,Data!U1675)))</f>
        <v>0</v>
      </c>
      <c r="E1674">
        <f>IF(Transport!$H$4="Multi-unit Residential",Data!E1675,IF(Transport!$H$4="Education",Data!AM1675,IF(Transport!$H$4="Mixed-use Building",X1678,Data!V1675)))</f>
        <v>0</v>
      </c>
      <c r="F1674">
        <f>IF(Transport!$H$4="Multi-unit Residential",Data!F1675,IF(Transport!$H$4="Education",Data!AN1675,IF(Transport!$H$4="Mixed-use Building",Y1678,Data!W1675)))</f>
        <v>0</v>
      </c>
      <c r="G1674">
        <f>IF(Transport!$H$4="Multi-unit Residential",Data!G1675,IF(Transport!$H$4="Education",Data!AO1675,IF(Transport!$H$4="Mixed-use Building",Z1678,Data!X1675)))</f>
        <v>0</v>
      </c>
      <c r="H1674">
        <f>IF(Transport!$H$4="Multi-unit Residential",Data!H1675,IF(Transport!$H$4="Education",Data!AP1675,IF(Transport!$H$4="Mixed-use Building",AA1678,Data!Y1675)))</f>
        <v>0.96</v>
      </c>
      <c r="I1674">
        <f>IF(Transport!$H$4="Multi-unit Residential",Data!I1675,IF(Transport!$H$4="Education",Data!AQ1675,IF(Transport!$H$4="Mixed-use Building",AB1678,Data!Z1675)))</f>
        <v>0</v>
      </c>
      <c r="J1674">
        <f>IF(Transport!$H$4="Multi-unit Residential",Data!J1675,IF(Transport!$H$4="Education",Data!AR1675,IF(Transport!$H$4="Mixed-use Building",AC1678,Data!AA1675)))</f>
        <v>0</v>
      </c>
      <c r="K1674">
        <f>IF(Transport!$H$4="Multi-unit Residential",Data!K1675,IF(Transport!$H$4="Education",Data!AS1675,IF(Transport!$H$4="Mixed-use Building",AD1678,Data!AB1675)))</f>
        <v>0</v>
      </c>
      <c r="L1674">
        <f>IF(Transport!$H$4="Multi-unit Residential",Data!L1675,IF(Transport!$H$4="Education",Data!AT1675,IF(Transport!$H$4="Mixed-use Building",AE1678,Data!AC1675)))</f>
        <v>0.04</v>
      </c>
      <c r="M1674">
        <f>IF(Transport!$H$4="Multi-unit Residential",Data!M1675,IF(Transport!$H$4="Education",Data!AU1675,IF(Transport!$H$4="Mixed-use Building",AF1678,Data!AD1675)))</f>
        <v>0.02</v>
      </c>
      <c r="N1674">
        <f>IF(Transport!$H$4="Multi-unit Residential",Data!N1675,IF(Transport!$H$4="Education",Data!AV1675,IF(Transport!$H$4="Mixed-use Building",AG1678,Data!AE1675)))</f>
        <v>6.5817004400819199</v>
      </c>
      <c r="O1674">
        <f>IF(Transport!$H$4="Multi-unit Residential",Data!O1675,IF(Transport!$H$4="Education",Data!AW1675,IF(Transport!$H$4="Mixed-use Building",AH1678,Data!AF1675)))</f>
        <v>172.3581939</v>
      </c>
      <c r="P1674">
        <f>IF(Transport!$H$4="Multi-unit Residential",Data!P1675,IF(Transport!$H$4="Education",Data!AX1675,IF(Transport!$H$4="Mixed-use Building",AI1678,Data!AG1675)))</f>
        <v>-43.285048570000001</v>
      </c>
    </row>
    <row r="1675" spans="1:16" x14ac:dyDescent="0.55000000000000004">
      <c r="A1675">
        <f>IF(Transport!$H$4="Multi-unit Residential",Data!A1676,IF(Transport!$H$4="Education",Data!AI1676,IF(Transport!$H$4="Mixed-use Building",T1679,Data!R1676)))</f>
        <v>313400</v>
      </c>
      <c r="B1675" t="str">
        <f>IF(Transport!$H$4="Multi-unit Residential",Data!B1676,IF(Transport!$H$4="Education",Data!AJ1676,IF(Transport!$H$4="Mixed-use Building",U1679,Data!S1676)))</f>
        <v>Loburn</v>
      </c>
      <c r="C1675" t="str">
        <f>IF(Transport!$H$4="Multi-unit Residential",Data!C1676,IF(Transport!$H$4="Education",Data!AK1676,IF(Transport!$H$4="Mixed-use Building",V1679,Data!T1676)))</f>
        <v>New Zealand</v>
      </c>
      <c r="D1675">
        <f>IF(Transport!$H$4="Multi-unit Residential",Data!D1676,IF(Transport!$H$4="Education",Data!AL1676,IF(Transport!$H$4="Mixed-use Building",W1679,Data!U1676)))</f>
        <v>0</v>
      </c>
      <c r="E1675">
        <f>IF(Transport!$H$4="Multi-unit Residential",Data!E1676,IF(Transport!$H$4="Education",Data!AM1676,IF(Transport!$H$4="Mixed-use Building",X1679,Data!V1676)))</f>
        <v>0</v>
      </c>
      <c r="F1675">
        <f>IF(Transport!$H$4="Multi-unit Residential",Data!F1676,IF(Transport!$H$4="Education",Data!AN1676,IF(Transport!$H$4="Mixed-use Building",Y1679,Data!W1676)))</f>
        <v>0</v>
      </c>
      <c r="G1675">
        <f>IF(Transport!$H$4="Multi-unit Residential",Data!G1676,IF(Transport!$H$4="Education",Data!AO1676,IF(Transport!$H$4="Mixed-use Building",Z1679,Data!X1676)))</f>
        <v>0</v>
      </c>
      <c r="H1675">
        <f>IF(Transport!$H$4="Multi-unit Residential",Data!H1676,IF(Transport!$H$4="Education",Data!AP1676,IF(Transport!$H$4="Mixed-use Building",AA1679,Data!Y1676)))</f>
        <v>1</v>
      </c>
      <c r="I1675">
        <f>IF(Transport!$H$4="Multi-unit Residential",Data!I1676,IF(Transport!$H$4="Education",Data!AQ1676,IF(Transport!$H$4="Mixed-use Building",AB1679,Data!Z1676)))</f>
        <v>0</v>
      </c>
      <c r="J1675">
        <f>IF(Transport!$H$4="Multi-unit Residential",Data!J1676,IF(Transport!$H$4="Education",Data!AR1676,IF(Transport!$H$4="Mixed-use Building",AC1679,Data!AA1676)))</f>
        <v>0</v>
      </c>
      <c r="K1675">
        <f>IF(Transport!$H$4="Multi-unit Residential",Data!K1676,IF(Transport!$H$4="Education",Data!AS1676,IF(Transport!$H$4="Mixed-use Building",AD1679,Data!AB1676)))</f>
        <v>0</v>
      </c>
      <c r="L1675">
        <f>IF(Transport!$H$4="Multi-unit Residential",Data!L1676,IF(Transport!$H$4="Education",Data!AT1676,IF(Transport!$H$4="Mixed-use Building",AE1679,Data!AC1676)))</f>
        <v>0</v>
      </c>
      <c r="M1675">
        <f>IF(Transport!$H$4="Multi-unit Residential",Data!M1676,IF(Transport!$H$4="Education",Data!AU1676,IF(Transport!$H$4="Mixed-use Building",AF1679,Data!AD1676)))</f>
        <v>0.02</v>
      </c>
      <c r="N1675">
        <f>IF(Transport!$H$4="Multi-unit Residential",Data!N1676,IF(Transport!$H$4="Education",Data!AV1676,IF(Transport!$H$4="Mixed-use Building",AG1679,Data!AE1676)))</f>
        <v>6.8040647907720002</v>
      </c>
      <c r="O1675">
        <f>IF(Transport!$H$4="Multi-unit Residential",Data!O1676,IF(Transport!$H$4="Education",Data!AW1676,IF(Transport!$H$4="Mixed-use Building",AH1679,Data!AF1676)))</f>
        <v>172.516806</v>
      </c>
      <c r="P1675">
        <f>IF(Transport!$H$4="Multi-unit Residential",Data!P1676,IF(Transport!$H$4="Education",Data!AX1676,IF(Transport!$H$4="Mixed-use Building",AI1679,Data!AG1676)))</f>
        <v>-43.23066472</v>
      </c>
    </row>
    <row r="1676" spans="1:16" x14ac:dyDescent="0.55000000000000004">
      <c r="A1676">
        <f>IF(Transport!$H$4="Multi-unit Residential",Data!A1677,IF(Transport!$H$4="Education",Data!AI1677,IF(Transport!$H$4="Mixed-use Building",T1680,Data!R1677)))</f>
        <v>313500</v>
      </c>
      <c r="B1676" t="str">
        <f>IF(Transport!$H$4="Multi-unit Residential",Data!B1677,IF(Transport!$H$4="Education",Data!AJ1677,IF(Transport!$H$4="Mixed-use Building",U1680,Data!S1677)))</f>
        <v>Eyrewell</v>
      </c>
      <c r="C1676" t="str">
        <f>IF(Transport!$H$4="Multi-unit Residential",Data!C1677,IF(Transport!$H$4="Education",Data!AK1677,IF(Transport!$H$4="Mixed-use Building",V1680,Data!T1677)))</f>
        <v>New Zealand</v>
      </c>
      <c r="D1676">
        <f>IF(Transport!$H$4="Multi-unit Residential",Data!D1677,IF(Transport!$H$4="Education",Data!AL1677,IF(Transport!$H$4="Mixed-use Building",W1680,Data!U1677)))</f>
        <v>0</v>
      </c>
      <c r="E1676">
        <f>IF(Transport!$H$4="Multi-unit Residential",Data!E1677,IF(Transport!$H$4="Education",Data!AM1677,IF(Transport!$H$4="Mixed-use Building",X1680,Data!V1677)))</f>
        <v>0</v>
      </c>
      <c r="F1676">
        <f>IF(Transport!$H$4="Multi-unit Residential",Data!F1677,IF(Transport!$H$4="Education",Data!AN1677,IF(Transport!$H$4="Mixed-use Building",Y1680,Data!W1677)))</f>
        <v>0</v>
      </c>
      <c r="G1676">
        <f>IF(Transport!$H$4="Multi-unit Residential",Data!G1677,IF(Transport!$H$4="Education",Data!AO1677,IF(Transport!$H$4="Mixed-use Building",Z1680,Data!X1677)))</f>
        <v>0</v>
      </c>
      <c r="H1676">
        <f>IF(Transport!$H$4="Multi-unit Residential",Data!H1677,IF(Transport!$H$4="Education",Data!AP1677,IF(Transport!$H$4="Mixed-use Building",AA1680,Data!Y1677)))</f>
        <v>0.92</v>
      </c>
      <c r="I1676">
        <f>IF(Transport!$H$4="Multi-unit Residential",Data!I1677,IF(Transport!$H$4="Education",Data!AQ1677,IF(Transport!$H$4="Mixed-use Building",AB1680,Data!Z1677)))</f>
        <v>0</v>
      </c>
      <c r="J1676">
        <f>IF(Transport!$H$4="Multi-unit Residential",Data!J1677,IF(Transport!$H$4="Education",Data!AR1677,IF(Transport!$H$4="Mixed-use Building",AC1680,Data!AA1677)))</f>
        <v>0</v>
      </c>
      <c r="K1676">
        <f>IF(Transport!$H$4="Multi-unit Residential",Data!K1677,IF(Transport!$H$4="Education",Data!AS1677,IF(Transport!$H$4="Mixed-use Building",AD1680,Data!AB1677)))</f>
        <v>0</v>
      </c>
      <c r="L1676">
        <f>IF(Transport!$H$4="Multi-unit Residential",Data!L1677,IF(Transport!$H$4="Education",Data!AT1677,IF(Transport!$H$4="Mixed-use Building",AE1680,Data!AC1677)))</f>
        <v>0.08</v>
      </c>
      <c r="M1676">
        <f>IF(Transport!$H$4="Multi-unit Residential",Data!M1677,IF(Transport!$H$4="Education",Data!AU1677,IF(Transport!$H$4="Mixed-use Building",AF1680,Data!AD1677)))</f>
        <v>0.02</v>
      </c>
      <c r="N1676">
        <f>IF(Transport!$H$4="Multi-unit Residential",Data!N1677,IF(Transport!$H$4="Education",Data!AV1677,IF(Transport!$H$4="Mixed-use Building",AG1680,Data!AE1677)))</f>
        <v>3.03082874352739</v>
      </c>
      <c r="O1676">
        <f>IF(Transport!$H$4="Multi-unit Residential",Data!O1677,IF(Transport!$H$4="Education",Data!AW1677,IF(Transport!$H$4="Mixed-use Building",AH1680,Data!AF1677)))</f>
        <v>172.28813679999999</v>
      </c>
      <c r="P1676">
        <f>IF(Transport!$H$4="Multi-unit Residential",Data!P1677,IF(Transport!$H$4="Education",Data!AX1677,IF(Transport!$H$4="Mixed-use Building",AI1680,Data!AG1677)))</f>
        <v>-43.398535459999998</v>
      </c>
    </row>
    <row r="1677" spans="1:16" x14ac:dyDescent="0.55000000000000004">
      <c r="A1677">
        <f>IF(Transport!$H$4="Multi-unit Residential",Data!A1678,IF(Transport!$H$4="Education",Data!AI1678,IF(Transport!$H$4="Mixed-use Building",T1681,Data!R1678)))</f>
        <v>313600</v>
      </c>
      <c r="B1677" t="str">
        <f>IF(Transport!$H$4="Multi-unit Residential",Data!B1678,IF(Transport!$H$4="Education",Data!AJ1678,IF(Transport!$H$4="Mixed-use Building",U1681,Data!S1678)))</f>
        <v>West Eyreton</v>
      </c>
      <c r="C1677" t="str">
        <f>IF(Transport!$H$4="Multi-unit Residential",Data!C1678,IF(Transport!$H$4="Education",Data!AK1678,IF(Transport!$H$4="Mixed-use Building",V1681,Data!T1678)))</f>
        <v>New Zealand</v>
      </c>
      <c r="D1677">
        <f>IF(Transport!$H$4="Multi-unit Residential",Data!D1678,IF(Transport!$H$4="Education",Data!AL1678,IF(Transport!$H$4="Mixed-use Building",W1681,Data!U1678)))</f>
        <v>0</v>
      </c>
      <c r="E1677">
        <f>IF(Transport!$H$4="Multi-unit Residential",Data!E1678,IF(Transport!$H$4="Education",Data!AM1678,IF(Transport!$H$4="Mixed-use Building",X1681,Data!V1678)))</f>
        <v>0</v>
      </c>
      <c r="F1677">
        <f>IF(Transport!$H$4="Multi-unit Residential",Data!F1678,IF(Transport!$H$4="Education",Data!AN1678,IF(Transport!$H$4="Mixed-use Building",Y1681,Data!W1678)))</f>
        <v>0</v>
      </c>
      <c r="G1677">
        <f>IF(Transport!$H$4="Multi-unit Residential",Data!G1678,IF(Transport!$H$4="Education",Data!AO1678,IF(Transport!$H$4="Mixed-use Building",Z1681,Data!X1678)))</f>
        <v>0</v>
      </c>
      <c r="H1677">
        <f>IF(Transport!$H$4="Multi-unit Residential",Data!H1678,IF(Transport!$H$4="Education",Data!AP1678,IF(Transport!$H$4="Mixed-use Building",AA1681,Data!Y1678)))</f>
        <v>1</v>
      </c>
      <c r="I1677">
        <f>IF(Transport!$H$4="Multi-unit Residential",Data!I1678,IF(Transport!$H$4="Education",Data!AQ1678,IF(Transport!$H$4="Mixed-use Building",AB1681,Data!Z1678)))</f>
        <v>0</v>
      </c>
      <c r="J1677">
        <f>IF(Transport!$H$4="Multi-unit Residential",Data!J1678,IF(Transport!$H$4="Education",Data!AR1678,IF(Transport!$H$4="Mixed-use Building",AC1681,Data!AA1678)))</f>
        <v>0</v>
      </c>
      <c r="K1677">
        <f>IF(Transport!$H$4="Multi-unit Residential",Data!K1678,IF(Transport!$H$4="Education",Data!AS1678,IF(Transport!$H$4="Mixed-use Building",AD1681,Data!AB1678)))</f>
        <v>0</v>
      </c>
      <c r="L1677">
        <f>IF(Transport!$H$4="Multi-unit Residential",Data!L1678,IF(Transport!$H$4="Education",Data!AT1678,IF(Transport!$H$4="Mixed-use Building",AE1681,Data!AC1678)))</f>
        <v>0</v>
      </c>
      <c r="M1677">
        <f>IF(Transport!$H$4="Multi-unit Residential",Data!M1678,IF(Transport!$H$4="Education",Data!AU1678,IF(Transport!$H$4="Mixed-use Building",AF1681,Data!AD1678)))</f>
        <v>0.02</v>
      </c>
      <c r="N1677">
        <f>IF(Transport!$H$4="Multi-unit Residential",Data!N1678,IF(Transport!$H$4="Education",Data!AV1678,IF(Transport!$H$4="Mixed-use Building",AG1681,Data!AE1678)))</f>
        <v>7.9492601155724003</v>
      </c>
      <c r="O1677">
        <f>IF(Transport!$H$4="Multi-unit Residential",Data!O1678,IF(Transport!$H$4="Education",Data!AW1678,IF(Transport!$H$4="Mixed-use Building",AH1681,Data!AF1678)))</f>
        <v>172.3796979</v>
      </c>
      <c r="P1677">
        <f>IF(Transport!$H$4="Multi-unit Residential",Data!P1678,IF(Transport!$H$4="Education",Data!AX1678,IF(Transport!$H$4="Mixed-use Building",AI1681,Data!AG1678)))</f>
        <v>-43.343184999999998</v>
      </c>
    </row>
    <row r="1678" spans="1:16" x14ac:dyDescent="0.55000000000000004">
      <c r="A1678">
        <f>IF(Transport!$H$4="Multi-unit Residential",Data!A1679,IF(Transport!$H$4="Education",Data!AI1679,IF(Transport!$H$4="Mixed-use Building",T1682,Data!R1679)))</f>
        <v>313700</v>
      </c>
      <c r="B1678" t="str">
        <f>IF(Transport!$H$4="Multi-unit Residential",Data!B1679,IF(Transport!$H$4="Education",Data!AJ1679,IF(Transport!$H$4="Mixed-use Building",U1682,Data!S1679)))</f>
        <v>Ashley-Sefton</v>
      </c>
      <c r="C1678" t="str">
        <f>IF(Transport!$H$4="Multi-unit Residential",Data!C1679,IF(Transport!$H$4="Education",Data!AK1679,IF(Transport!$H$4="Mixed-use Building",V1682,Data!T1679)))</f>
        <v>New Zealand</v>
      </c>
      <c r="D1678">
        <f>IF(Transport!$H$4="Multi-unit Residential",Data!D1679,IF(Transport!$H$4="Education",Data!AL1679,IF(Transport!$H$4="Mixed-use Building",W1682,Data!U1679)))</f>
        <v>0</v>
      </c>
      <c r="E1678">
        <f>IF(Transport!$H$4="Multi-unit Residential",Data!E1679,IF(Transport!$H$4="Education",Data!AM1679,IF(Transport!$H$4="Mixed-use Building",X1682,Data!V1679)))</f>
        <v>0</v>
      </c>
      <c r="F1678">
        <f>IF(Transport!$H$4="Multi-unit Residential",Data!F1679,IF(Transport!$H$4="Education",Data!AN1679,IF(Transport!$H$4="Mixed-use Building",Y1682,Data!W1679)))</f>
        <v>0</v>
      </c>
      <c r="G1678">
        <f>IF(Transport!$H$4="Multi-unit Residential",Data!G1679,IF(Transport!$H$4="Education",Data!AO1679,IF(Transport!$H$4="Mixed-use Building",Z1682,Data!X1679)))</f>
        <v>0</v>
      </c>
      <c r="H1678">
        <f>IF(Transport!$H$4="Multi-unit Residential",Data!H1679,IF(Transport!$H$4="Education",Data!AP1679,IF(Transport!$H$4="Mixed-use Building",AA1682,Data!Y1679)))</f>
        <v>0.96</v>
      </c>
      <c r="I1678">
        <f>IF(Transport!$H$4="Multi-unit Residential",Data!I1679,IF(Transport!$H$4="Education",Data!AQ1679,IF(Transport!$H$4="Mixed-use Building",AB1682,Data!Z1679)))</f>
        <v>0</v>
      </c>
      <c r="J1678">
        <f>IF(Transport!$H$4="Multi-unit Residential",Data!J1679,IF(Transport!$H$4="Education",Data!AR1679,IF(Transport!$H$4="Mixed-use Building",AC1682,Data!AA1679)))</f>
        <v>0</v>
      </c>
      <c r="K1678">
        <f>IF(Transport!$H$4="Multi-unit Residential",Data!K1679,IF(Transport!$H$4="Education",Data!AS1679,IF(Transport!$H$4="Mixed-use Building",AD1682,Data!AB1679)))</f>
        <v>0</v>
      </c>
      <c r="L1678">
        <f>IF(Transport!$H$4="Multi-unit Residential",Data!L1679,IF(Transport!$H$4="Education",Data!AT1679,IF(Transport!$H$4="Mixed-use Building",AE1682,Data!AC1679)))</f>
        <v>0.04</v>
      </c>
      <c r="M1678">
        <f>IF(Transport!$H$4="Multi-unit Residential",Data!M1679,IF(Transport!$H$4="Education",Data!AU1679,IF(Transport!$H$4="Mixed-use Building",AF1682,Data!AD1679)))</f>
        <v>0.02</v>
      </c>
      <c r="N1678">
        <f>IF(Transport!$H$4="Multi-unit Residential",Data!N1679,IF(Transport!$H$4="Education",Data!AV1679,IF(Transport!$H$4="Mixed-use Building",AG1682,Data!AE1679)))</f>
        <v>5.7942045904391399</v>
      </c>
      <c r="O1678">
        <f>IF(Transport!$H$4="Multi-unit Residential",Data!O1679,IF(Transport!$H$4="Education",Data!AW1679,IF(Transport!$H$4="Mixed-use Building",AH1682,Data!AF1679)))</f>
        <v>172.6535825</v>
      </c>
      <c r="P1678">
        <f>IF(Transport!$H$4="Multi-unit Residential",Data!P1679,IF(Transport!$H$4="Education",Data!AX1679,IF(Transport!$H$4="Mixed-use Building",AI1682,Data!AG1679)))</f>
        <v>-43.245495740000003</v>
      </c>
    </row>
    <row r="1679" spans="1:16" x14ac:dyDescent="0.55000000000000004">
      <c r="A1679">
        <f>IF(Transport!$H$4="Multi-unit Residential",Data!A1680,IF(Transport!$H$4="Education",Data!AI1680,IF(Transport!$H$4="Mixed-use Building",T1683,Data!R1680)))</f>
        <v>313800</v>
      </c>
      <c r="B1679" t="str">
        <f>IF(Transport!$H$4="Multi-unit Residential",Data!B1680,IF(Transport!$H$4="Education",Data!AJ1680,IF(Transport!$H$4="Mixed-use Building",U1683,Data!S1680)))</f>
        <v>Fernside</v>
      </c>
      <c r="C1679" t="str">
        <f>IF(Transport!$H$4="Multi-unit Residential",Data!C1680,IF(Transport!$H$4="Education",Data!AK1680,IF(Transport!$H$4="Mixed-use Building",V1683,Data!T1680)))</f>
        <v>New Zealand</v>
      </c>
      <c r="D1679">
        <f>IF(Transport!$H$4="Multi-unit Residential",Data!D1680,IF(Transport!$H$4="Education",Data!AL1680,IF(Transport!$H$4="Mixed-use Building",W1683,Data!U1680)))</f>
        <v>0</v>
      </c>
      <c r="E1679">
        <f>IF(Transport!$H$4="Multi-unit Residential",Data!E1680,IF(Transport!$H$4="Education",Data!AM1680,IF(Transport!$H$4="Mixed-use Building",X1683,Data!V1680)))</f>
        <v>0</v>
      </c>
      <c r="F1679">
        <f>IF(Transport!$H$4="Multi-unit Residential",Data!F1680,IF(Transport!$H$4="Education",Data!AN1680,IF(Transport!$H$4="Mixed-use Building",Y1683,Data!W1680)))</f>
        <v>0</v>
      </c>
      <c r="G1679">
        <f>IF(Transport!$H$4="Multi-unit Residential",Data!G1680,IF(Transport!$H$4="Education",Data!AO1680,IF(Transport!$H$4="Mixed-use Building",Z1683,Data!X1680)))</f>
        <v>0</v>
      </c>
      <c r="H1679">
        <f>IF(Transport!$H$4="Multi-unit Residential",Data!H1680,IF(Transport!$H$4="Education",Data!AP1680,IF(Transport!$H$4="Mixed-use Building",AA1683,Data!Y1680)))</f>
        <v>1</v>
      </c>
      <c r="I1679">
        <f>IF(Transport!$H$4="Multi-unit Residential",Data!I1680,IF(Transport!$H$4="Education",Data!AQ1680,IF(Transport!$H$4="Mixed-use Building",AB1683,Data!Z1680)))</f>
        <v>0</v>
      </c>
      <c r="J1679">
        <f>IF(Transport!$H$4="Multi-unit Residential",Data!J1680,IF(Transport!$H$4="Education",Data!AR1680,IF(Transport!$H$4="Mixed-use Building",AC1683,Data!AA1680)))</f>
        <v>0</v>
      </c>
      <c r="K1679">
        <f>IF(Transport!$H$4="Multi-unit Residential",Data!K1680,IF(Transport!$H$4="Education",Data!AS1680,IF(Transport!$H$4="Mixed-use Building",AD1683,Data!AB1680)))</f>
        <v>0</v>
      </c>
      <c r="L1679">
        <f>IF(Transport!$H$4="Multi-unit Residential",Data!L1680,IF(Transport!$H$4="Education",Data!AT1680,IF(Transport!$H$4="Mixed-use Building",AE1683,Data!AC1680)))</f>
        <v>0</v>
      </c>
      <c r="M1679">
        <f>IF(Transport!$H$4="Multi-unit Residential",Data!M1680,IF(Transport!$H$4="Education",Data!AU1680,IF(Transport!$H$4="Mixed-use Building",AF1683,Data!AD1680)))</f>
        <v>0.02</v>
      </c>
      <c r="N1679">
        <f>IF(Transport!$H$4="Multi-unit Residential",Data!N1680,IF(Transport!$H$4="Education",Data!AV1680,IF(Transport!$H$4="Mixed-use Building",AG1683,Data!AE1680)))</f>
        <v>5.9367883947453999</v>
      </c>
      <c r="O1679">
        <f>IF(Transport!$H$4="Multi-unit Residential",Data!O1680,IF(Transport!$H$4="Education",Data!AW1680,IF(Transport!$H$4="Mixed-use Building",AH1683,Data!AF1680)))</f>
        <v>172.5645026</v>
      </c>
      <c r="P1679">
        <f>IF(Transport!$H$4="Multi-unit Residential",Data!P1680,IF(Transport!$H$4="Education",Data!AX1680,IF(Transport!$H$4="Mixed-use Building",AI1683,Data!AG1680)))</f>
        <v>-43.323958640000001</v>
      </c>
    </row>
    <row r="1680" spans="1:16" x14ac:dyDescent="0.55000000000000004">
      <c r="A1680">
        <f>IF(Transport!$H$4="Multi-unit Residential",Data!A1681,IF(Transport!$H$4="Education",Data!AI1681,IF(Transport!$H$4="Mixed-use Building",T1684,Data!R1681)))</f>
        <v>313900</v>
      </c>
      <c r="B1680" t="str">
        <f>IF(Transport!$H$4="Multi-unit Residential",Data!B1681,IF(Transport!$H$4="Education",Data!AJ1681,IF(Transport!$H$4="Mixed-use Building",U1684,Data!S1681)))</f>
        <v>Rangiora North West</v>
      </c>
      <c r="C1680" t="str">
        <f>IF(Transport!$H$4="Multi-unit Residential",Data!C1681,IF(Transport!$H$4="Education",Data!AK1681,IF(Transport!$H$4="Mixed-use Building",V1684,Data!T1681)))</f>
        <v>New Zealand</v>
      </c>
      <c r="D1680">
        <f>IF(Transport!$H$4="Multi-unit Residential",Data!D1681,IF(Transport!$H$4="Education",Data!AL1681,IF(Transport!$H$4="Mixed-use Building",W1684,Data!U1681)))</f>
        <v>0</v>
      </c>
      <c r="E1680">
        <f>IF(Transport!$H$4="Multi-unit Residential",Data!E1681,IF(Transport!$H$4="Education",Data!AM1681,IF(Transport!$H$4="Mixed-use Building",X1684,Data!V1681)))</f>
        <v>0</v>
      </c>
      <c r="F1680">
        <f>IF(Transport!$H$4="Multi-unit Residential",Data!F1681,IF(Transport!$H$4="Education",Data!AN1681,IF(Transport!$H$4="Mixed-use Building",Y1684,Data!W1681)))</f>
        <v>0</v>
      </c>
      <c r="G1680">
        <f>IF(Transport!$H$4="Multi-unit Residential",Data!G1681,IF(Transport!$H$4="Education",Data!AO1681,IF(Transport!$H$4="Mixed-use Building",Z1684,Data!X1681)))</f>
        <v>0</v>
      </c>
      <c r="H1680">
        <f>IF(Transport!$H$4="Multi-unit Residential",Data!H1681,IF(Transport!$H$4="Education",Data!AP1681,IF(Transport!$H$4="Mixed-use Building",AA1684,Data!Y1681)))</f>
        <v>1</v>
      </c>
      <c r="I1680">
        <f>IF(Transport!$H$4="Multi-unit Residential",Data!I1681,IF(Transport!$H$4="Education",Data!AQ1681,IF(Transport!$H$4="Mixed-use Building",AB1684,Data!Z1681)))</f>
        <v>0</v>
      </c>
      <c r="J1680">
        <f>IF(Transport!$H$4="Multi-unit Residential",Data!J1681,IF(Transport!$H$4="Education",Data!AR1681,IF(Transport!$H$4="Mixed-use Building",AC1684,Data!AA1681)))</f>
        <v>0</v>
      </c>
      <c r="K1680">
        <f>IF(Transport!$H$4="Multi-unit Residential",Data!K1681,IF(Transport!$H$4="Education",Data!AS1681,IF(Transport!$H$4="Mixed-use Building",AD1684,Data!AB1681)))</f>
        <v>0</v>
      </c>
      <c r="L1680">
        <f>IF(Transport!$H$4="Multi-unit Residential",Data!L1681,IF(Transport!$H$4="Education",Data!AT1681,IF(Transport!$H$4="Mixed-use Building",AE1684,Data!AC1681)))</f>
        <v>0</v>
      </c>
      <c r="M1680">
        <f>IF(Transport!$H$4="Multi-unit Residential",Data!M1681,IF(Transport!$H$4="Education",Data!AU1681,IF(Transport!$H$4="Mixed-use Building",AF1684,Data!AD1681)))</f>
        <v>0.02</v>
      </c>
      <c r="N1680">
        <f>IF(Transport!$H$4="Multi-unit Residential",Data!N1681,IF(Transport!$H$4="Education",Data!AV1681,IF(Transport!$H$4="Mixed-use Building",AG1684,Data!AE1681)))</f>
        <v>4.2310707411611403</v>
      </c>
      <c r="O1680">
        <f>IF(Transport!$H$4="Multi-unit Residential",Data!O1681,IF(Transport!$H$4="Education",Data!AW1681,IF(Transport!$H$4="Mixed-use Building",AH1684,Data!AF1681)))</f>
        <v>172.5693819</v>
      </c>
      <c r="P1680">
        <f>IF(Transport!$H$4="Multi-unit Residential",Data!P1681,IF(Transport!$H$4="Education",Data!AX1681,IF(Transport!$H$4="Mixed-use Building",AI1684,Data!AG1681)))</f>
        <v>-43.29751332</v>
      </c>
    </row>
    <row r="1681" spans="1:16" x14ac:dyDescent="0.55000000000000004">
      <c r="A1681">
        <f>IF(Transport!$H$4="Multi-unit Residential",Data!A1682,IF(Transport!$H$4="Education",Data!AI1682,IF(Transport!$H$4="Mixed-use Building",T1685,Data!R1682)))</f>
        <v>314000</v>
      </c>
      <c r="B1681" t="str">
        <f>IF(Transport!$H$4="Multi-unit Residential",Data!B1682,IF(Transport!$H$4="Education",Data!AJ1682,IF(Transport!$H$4="Mixed-use Building",U1685,Data!S1682)))</f>
        <v>Kingsbury</v>
      </c>
      <c r="C1681" t="str">
        <f>IF(Transport!$H$4="Multi-unit Residential",Data!C1682,IF(Transport!$H$4="Education",Data!AK1682,IF(Transport!$H$4="Mixed-use Building",V1685,Data!T1682)))</f>
        <v>New Zealand</v>
      </c>
      <c r="D1681">
        <f>IF(Transport!$H$4="Multi-unit Residential",Data!D1682,IF(Transport!$H$4="Education",Data!AL1682,IF(Transport!$H$4="Mixed-use Building",W1685,Data!U1682)))</f>
        <v>0</v>
      </c>
      <c r="E1681">
        <f>IF(Transport!$H$4="Multi-unit Residential",Data!E1682,IF(Transport!$H$4="Education",Data!AM1682,IF(Transport!$H$4="Mixed-use Building",X1685,Data!V1682)))</f>
        <v>0</v>
      </c>
      <c r="F1681">
        <f>IF(Transport!$H$4="Multi-unit Residential",Data!F1682,IF(Transport!$H$4="Education",Data!AN1682,IF(Transport!$H$4="Mixed-use Building",Y1685,Data!W1682)))</f>
        <v>0</v>
      </c>
      <c r="G1681">
        <f>IF(Transport!$H$4="Multi-unit Residential",Data!G1682,IF(Transport!$H$4="Education",Data!AO1682,IF(Transport!$H$4="Mixed-use Building",Z1685,Data!X1682)))</f>
        <v>0</v>
      </c>
      <c r="H1681">
        <f>IF(Transport!$H$4="Multi-unit Residential",Data!H1682,IF(Transport!$H$4="Education",Data!AP1682,IF(Transport!$H$4="Mixed-use Building",AA1685,Data!Y1682)))</f>
        <v>1</v>
      </c>
      <c r="I1681">
        <f>IF(Transport!$H$4="Multi-unit Residential",Data!I1682,IF(Transport!$H$4="Education",Data!AQ1682,IF(Transport!$H$4="Mixed-use Building",AB1685,Data!Z1682)))</f>
        <v>0</v>
      </c>
      <c r="J1681">
        <f>IF(Transport!$H$4="Multi-unit Residential",Data!J1682,IF(Transport!$H$4="Education",Data!AR1682,IF(Transport!$H$4="Mixed-use Building",AC1685,Data!AA1682)))</f>
        <v>0</v>
      </c>
      <c r="K1681">
        <f>IF(Transport!$H$4="Multi-unit Residential",Data!K1682,IF(Transport!$H$4="Education",Data!AS1682,IF(Transport!$H$4="Mixed-use Building",AD1685,Data!AB1682)))</f>
        <v>0</v>
      </c>
      <c r="L1681">
        <f>IF(Transport!$H$4="Multi-unit Residential",Data!L1682,IF(Transport!$H$4="Education",Data!AT1682,IF(Transport!$H$4="Mixed-use Building",AE1685,Data!AC1682)))</f>
        <v>0</v>
      </c>
      <c r="M1681">
        <f>IF(Transport!$H$4="Multi-unit Residential",Data!M1682,IF(Transport!$H$4="Education",Data!AU1682,IF(Transport!$H$4="Mixed-use Building",AF1685,Data!AD1682)))</f>
        <v>0.02</v>
      </c>
      <c r="N1681">
        <f>IF(Transport!$H$4="Multi-unit Residential",Data!N1682,IF(Transport!$H$4="Education",Data!AV1682,IF(Transport!$H$4="Mixed-use Building",AG1685,Data!AE1682)))</f>
        <v>0.61091933746110905</v>
      </c>
      <c r="O1681">
        <f>IF(Transport!$H$4="Multi-unit Residential",Data!O1682,IF(Transport!$H$4="Education",Data!AW1682,IF(Transport!$H$4="Mixed-use Building",AH1685,Data!AF1682)))</f>
        <v>172.58837749999901</v>
      </c>
      <c r="P1681">
        <f>IF(Transport!$H$4="Multi-unit Residential",Data!P1682,IF(Transport!$H$4="Education",Data!AX1682,IF(Transport!$H$4="Mixed-use Building",AI1685,Data!AG1682)))</f>
        <v>-43.290026089999998</v>
      </c>
    </row>
    <row r="1682" spans="1:16" x14ac:dyDescent="0.55000000000000004">
      <c r="A1682">
        <f>IF(Transport!$H$4="Multi-unit Residential",Data!A1683,IF(Transport!$H$4="Education",Data!AI1683,IF(Transport!$H$4="Mixed-use Building",T1686,Data!R1683)))</f>
        <v>314100</v>
      </c>
      <c r="B1682" t="str">
        <f>IF(Transport!$H$4="Multi-unit Residential",Data!B1683,IF(Transport!$H$4="Education",Data!AJ1683,IF(Transport!$H$4="Mixed-use Building",U1686,Data!S1683)))</f>
        <v>Ashgrove</v>
      </c>
      <c r="C1682" t="str">
        <f>IF(Transport!$H$4="Multi-unit Residential",Data!C1683,IF(Transport!$H$4="Education",Data!AK1683,IF(Transport!$H$4="Mixed-use Building",V1686,Data!T1683)))</f>
        <v>New Zealand</v>
      </c>
      <c r="D1682">
        <f>IF(Transport!$H$4="Multi-unit Residential",Data!D1683,IF(Transport!$H$4="Education",Data!AL1683,IF(Transport!$H$4="Mixed-use Building",W1686,Data!U1683)))</f>
        <v>0</v>
      </c>
      <c r="E1682">
        <f>IF(Transport!$H$4="Multi-unit Residential",Data!E1683,IF(Transport!$H$4="Education",Data!AM1683,IF(Transport!$H$4="Mixed-use Building",X1686,Data!V1683)))</f>
        <v>0</v>
      </c>
      <c r="F1682">
        <f>IF(Transport!$H$4="Multi-unit Residential",Data!F1683,IF(Transport!$H$4="Education",Data!AN1683,IF(Transport!$H$4="Mixed-use Building",Y1686,Data!W1683)))</f>
        <v>0</v>
      </c>
      <c r="G1682">
        <f>IF(Transport!$H$4="Multi-unit Residential",Data!G1683,IF(Transport!$H$4="Education",Data!AO1683,IF(Transport!$H$4="Mixed-use Building",Z1686,Data!X1683)))</f>
        <v>0</v>
      </c>
      <c r="H1682">
        <f>IF(Transport!$H$4="Multi-unit Residential",Data!H1683,IF(Transport!$H$4="Education",Data!AP1683,IF(Transport!$H$4="Mixed-use Building",AA1686,Data!Y1683)))</f>
        <v>1</v>
      </c>
      <c r="I1682">
        <f>IF(Transport!$H$4="Multi-unit Residential",Data!I1683,IF(Transport!$H$4="Education",Data!AQ1683,IF(Transport!$H$4="Mixed-use Building",AB1686,Data!Z1683)))</f>
        <v>0</v>
      </c>
      <c r="J1682">
        <f>IF(Transport!$H$4="Multi-unit Residential",Data!J1683,IF(Transport!$H$4="Education",Data!AR1683,IF(Transport!$H$4="Mixed-use Building",AC1686,Data!AA1683)))</f>
        <v>0</v>
      </c>
      <c r="K1682">
        <f>IF(Transport!$H$4="Multi-unit Residential",Data!K1683,IF(Transport!$H$4="Education",Data!AS1683,IF(Transport!$H$4="Mixed-use Building",AD1686,Data!AB1683)))</f>
        <v>0</v>
      </c>
      <c r="L1682">
        <f>IF(Transport!$H$4="Multi-unit Residential",Data!L1683,IF(Transport!$H$4="Education",Data!AT1683,IF(Transport!$H$4="Mixed-use Building",AE1686,Data!AC1683)))</f>
        <v>0</v>
      </c>
      <c r="M1682">
        <f>IF(Transport!$H$4="Multi-unit Residential",Data!M1683,IF(Transport!$H$4="Education",Data!AU1683,IF(Transport!$H$4="Mixed-use Building",AF1686,Data!AD1683)))</f>
        <v>0.02</v>
      </c>
      <c r="N1682" t="str">
        <f>IF(Transport!$H$4="Multi-unit Residential",Data!N1683,IF(Transport!$H$4="Education",Data!AV1683,IF(Transport!$H$4="Mixed-use Building",AG1686,Data!AE1683)))</f>
        <v>?</v>
      </c>
      <c r="O1682">
        <f>IF(Transport!$H$4="Multi-unit Residential",Data!O1683,IF(Transport!$H$4="Education",Data!AW1683,IF(Transport!$H$4="Mixed-use Building",AH1686,Data!AF1683)))</f>
        <v>172.5814134</v>
      </c>
      <c r="P1682">
        <f>IF(Transport!$H$4="Multi-unit Residential",Data!P1683,IF(Transport!$H$4="Education",Data!AX1683,IF(Transport!$H$4="Mixed-use Building",AI1686,Data!AG1683)))</f>
        <v>-43.301644920000001</v>
      </c>
    </row>
    <row r="1683" spans="1:16" x14ac:dyDescent="0.55000000000000004">
      <c r="A1683">
        <f>IF(Transport!$H$4="Multi-unit Residential",Data!A1684,IF(Transport!$H$4="Education",Data!AI1684,IF(Transport!$H$4="Mixed-use Building",T1687,Data!R1684)))</f>
        <v>314200</v>
      </c>
      <c r="B1683" t="str">
        <f>IF(Transport!$H$4="Multi-unit Residential",Data!B1684,IF(Transport!$H$4="Education",Data!AJ1684,IF(Transport!$H$4="Mixed-use Building",U1687,Data!S1684)))</f>
        <v>Rangiora North East</v>
      </c>
      <c r="C1683" t="str">
        <f>IF(Transport!$H$4="Multi-unit Residential",Data!C1684,IF(Transport!$H$4="Education",Data!AK1684,IF(Transport!$H$4="Mixed-use Building",V1687,Data!T1684)))</f>
        <v>New Zealand</v>
      </c>
      <c r="D1683">
        <f>IF(Transport!$H$4="Multi-unit Residential",Data!D1684,IF(Transport!$H$4="Education",Data!AL1684,IF(Transport!$H$4="Mixed-use Building",W1687,Data!U1684)))</f>
        <v>0</v>
      </c>
      <c r="E1683">
        <f>IF(Transport!$H$4="Multi-unit Residential",Data!E1684,IF(Transport!$H$4="Education",Data!AM1684,IF(Transport!$H$4="Mixed-use Building",X1687,Data!V1684)))</f>
        <v>0</v>
      </c>
      <c r="F1683">
        <f>IF(Transport!$H$4="Multi-unit Residential",Data!F1684,IF(Transport!$H$4="Education",Data!AN1684,IF(Transport!$H$4="Mixed-use Building",Y1687,Data!W1684)))</f>
        <v>0</v>
      </c>
      <c r="G1683">
        <f>IF(Transport!$H$4="Multi-unit Residential",Data!G1684,IF(Transport!$H$4="Education",Data!AO1684,IF(Transport!$H$4="Mixed-use Building",Z1687,Data!X1684)))</f>
        <v>0</v>
      </c>
      <c r="H1683">
        <f>IF(Transport!$H$4="Multi-unit Residential",Data!H1684,IF(Transport!$H$4="Education",Data!AP1684,IF(Transport!$H$4="Mixed-use Building",AA1687,Data!Y1684)))</f>
        <v>0.96</v>
      </c>
      <c r="I1683">
        <f>IF(Transport!$H$4="Multi-unit Residential",Data!I1684,IF(Transport!$H$4="Education",Data!AQ1684,IF(Transport!$H$4="Mixed-use Building",AB1687,Data!Z1684)))</f>
        <v>0</v>
      </c>
      <c r="J1683">
        <f>IF(Transport!$H$4="Multi-unit Residential",Data!J1684,IF(Transport!$H$4="Education",Data!AR1684,IF(Transport!$H$4="Mixed-use Building",AC1687,Data!AA1684)))</f>
        <v>0</v>
      </c>
      <c r="K1683">
        <f>IF(Transport!$H$4="Multi-unit Residential",Data!K1684,IF(Transport!$H$4="Education",Data!AS1684,IF(Transport!$H$4="Mixed-use Building",AD1687,Data!AB1684)))</f>
        <v>0</v>
      </c>
      <c r="L1683">
        <f>IF(Transport!$H$4="Multi-unit Residential",Data!L1684,IF(Transport!$H$4="Education",Data!AT1684,IF(Transport!$H$4="Mixed-use Building",AE1687,Data!AC1684)))</f>
        <v>0.04</v>
      </c>
      <c r="M1683">
        <f>IF(Transport!$H$4="Multi-unit Residential",Data!M1684,IF(Transport!$H$4="Education",Data!AU1684,IF(Transport!$H$4="Mixed-use Building",AF1687,Data!AD1684)))</f>
        <v>0.02</v>
      </c>
      <c r="N1683">
        <f>IF(Transport!$H$4="Multi-unit Residential",Data!N1684,IF(Transport!$H$4="Education",Data!AV1684,IF(Transport!$H$4="Mixed-use Building",AG1687,Data!AE1684)))</f>
        <v>6.41538971300748</v>
      </c>
      <c r="O1683">
        <f>IF(Transport!$H$4="Multi-unit Residential",Data!O1684,IF(Transport!$H$4="Education",Data!AW1684,IF(Transport!$H$4="Mixed-use Building",AH1687,Data!AF1684)))</f>
        <v>172.6008995</v>
      </c>
      <c r="P1683">
        <f>IF(Transport!$H$4="Multi-unit Residential",Data!P1684,IF(Transport!$H$4="Education",Data!AX1684,IF(Transport!$H$4="Mixed-use Building",AI1687,Data!AG1684)))</f>
        <v>-43.29742452</v>
      </c>
    </row>
    <row r="1684" spans="1:16" x14ac:dyDescent="0.55000000000000004">
      <c r="A1684">
        <f>IF(Transport!$H$4="Multi-unit Residential",Data!A1685,IF(Transport!$H$4="Education",Data!AI1685,IF(Transport!$H$4="Mixed-use Building",T1688,Data!R1685)))</f>
        <v>314300</v>
      </c>
      <c r="B1684" t="str">
        <f>IF(Transport!$H$4="Multi-unit Residential",Data!B1685,IF(Transport!$H$4="Education",Data!AJ1685,IF(Transport!$H$4="Mixed-use Building",U1688,Data!S1685)))</f>
        <v>Oxford Estate</v>
      </c>
      <c r="C1684" t="str">
        <f>IF(Transport!$H$4="Multi-unit Residential",Data!C1685,IF(Transport!$H$4="Education",Data!AK1685,IF(Transport!$H$4="Mixed-use Building",V1688,Data!T1685)))</f>
        <v>New Zealand</v>
      </c>
      <c r="D1684" t="str">
        <f>IF(Transport!$H$4="Multi-unit Residential",Data!D1685,IF(Transport!$H$4="Education",Data!AL1685,IF(Transport!$H$4="Mixed-use Building",W1688,Data!U1685)))</f>
        <v>?</v>
      </c>
      <c r="E1684" t="str">
        <f>IF(Transport!$H$4="Multi-unit Residential",Data!E1685,IF(Transport!$H$4="Education",Data!AM1685,IF(Transport!$H$4="Mixed-use Building",X1688,Data!V1685)))</f>
        <v>?</v>
      </c>
      <c r="F1684" t="str">
        <f>IF(Transport!$H$4="Multi-unit Residential",Data!F1685,IF(Transport!$H$4="Education",Data!AN1685,IF(Transport!$H$4="Mixed-use Building",Y1688,Data!W1685)))</f>
        <v>?</v>
      </c>
      <c r="G1684">
        <f>IF(Transport!$H$4="Multi-unit Residential",Data!G1685,IF(Transport!$H$4="Education",Data!AO1685,IF(Transport!$H$4="Mixed-use Building",Z1688,Data!X1685)))</f>
        <v>0</v>
      </c>
      <c r="H1684" t="str">
        <f>IF(Transport!$H$4="Multi-unit Residential",Data!H1685,IF(Transport!$H$4="Education",Data!AP1685,IF(Transport!$H$4="Mixed-use Building",AA1688,Data!Y1685)))</f>
        <v>?</v>
      </c>
      <c r="I1684" t="str">
        <f>IF(Transport!$H$4="Multi-unit Residential",Data!I1685,IF(Transport!$H$4="Education",Data!AQ1685,IF(Transport!$H$4="Mixed-use Building",AB1688,Data!Z1685)))</f>
        <v>?</v>
      </c>
      <c r="J1684">
        <f>IF(Transport!$H$4="Multi-unit Residential",Data!J1685,IF(Transport!$H$4="Education",Data!AR1685,IF(Transport!$H$4="Mixed-use Building",AC1688,Data!AA1685)))</f>
        <v>0</v>
      </c>
      <c r="K1684" t="str">
        <f>IF(Transport!$H$4="Multi-unit Residential",Data!K1685,IF(Transport!$H$4="Education",Data!AS1685,IF(Transport!$H$4="Mixed-use Building",AD1688,Data!AB1685)))</f>
        <v>?</v>
      </c>
      <c r="L1684" t="str">
        <f>IF(Transport!$H$4="Multi-unit Residential",Data!L1685,IF(Transport!$H$4="Education",Data!AT1685,IF(Transport!$H$4="Mixed-use Building",AE1688,Data!AC1685)))</f>
        <v>?</v>
      </c>
      <c r="M1684">
        <f>IF(Transport!$H$4="Multi-unit Residential",Data!M1685,IF(Transport!$H$4="Education",Data!AU1685,IF(Transport!$H$4="Mixed-use Building",AF1688,Data!AD1685)))</f>
        <v>0.02</v>
      </c>
      <c r="N1684" t="str">
        <f>IF(Transport!$H$4="Multi-unit Residential",Data!N1685,IF(Transport!$H$4="Education",Data!AV1685,IF(Transport!$H$4="Mixed-use Building",AG1688,Data!AE1685)))</f>
        <v>?</v>
      </c>
      <c r="O1684">
        <f>IF(Transport!$H$4="Multi-unit Residential",Data!O1685,IF(Transport!$H$4="Education",Data!AW1685,IF(Transport!$H$4="Mixed-use Building",AH1688,Data!AF1685)))</f>
        <v>172.57660329999999</v>
      </c>
      <c r="P1684">
        <f>IF(Transport!$H$4="Multi-unit Residential",Data!P1685,IF(Transport!$H$4="Education",Data!AX1685,IF(Transport!$H$4="Mixed-use Building",AI1688,Data!AG1685)))</f>
        <v>-43.30960469</v>
      </c>
    </row>
    <row r="1685" spans="1:16" x14ac:dyDescent="0.55000000000000004">
      <c r="A1685">
        <f>IF(Transport!$H$4="Multi-unit Residential",Data!A1686,IF(Transport!$H$4="Education",Data!AI1686,IF(Transport!$H$4="Mixed-use Building",T1689,Data!R1686)))</f>
        <v>314400</v>
      </c>
      <c r="B1685" t="str">
        <f>IF(Transport!$H$4="Multi-unit Residential",Data!B1686,IF(Transport!$H$4="Education",Data!AJ1686,IF(Transport!$H$4="Mixed-use Building",U1689,Data!S1686)))</f>
        <v>Rangiora Central</v>
      </c>
      <c r="C1685" t="str">
        <f>IF(Transport!$H$4="Multi-unit Residential",Data!C1686,IF(Transport!$H$4="Education",Data!AK1686,IF(Transport!$H$4="Mixed-use Building",V1689,Data!T1686)))</f>
        <v>New Zealand</v>
      </c>
      <c r="D1685">
        <f>IF(Transport!$H$4="Multi-unit Residential",Data!D1686,IF(Transport!$H$4="Education",Data!AL1686,IF(Transport!$H$4="Mixed-use Building",W1689,Data!U1686)))</f>
        <v>0</v>
      </c>
      <c r="E1685">
        <f>IF(Transport!$H$4="Multi-unit Residential",Data!E1686,IF(Transport!$H$4="Education",Data!AM1686,IF(Transport!$H$4="Mixed-use Building",X1689,Data!V1686)))</f>
        <v>0</v>
      </c>
      <c r="F1685">
        <f>IF(Transport!$H$4="Multi-unit Residential",Data!F1686,IF(Transport!$H$4="Education",Data!AN1686,IF(Transport!$H$4="Mixed-use Building",Y1689,Data!W1686)))</f>
        <v>0</v>
      </c>
      <c r="G1685">
        <f>IF(Transport!$H$4="Multi-unit Residential",Data!G1686,IF(Transport!$H$4="Education",Data!AO1686,IF(Transport!$H$4="Mixed-use Building",Z1689,Data!X1686)))</f>
        <v>0</v>
      </c>
      <c r="H1685">
        <f>IF(Transport!$H$4="Multi-unit Residential",Data!H1686,IF(Transport!$H$4="Education",Data!AP1686,IF(Transport!$H$4="Mixed-use Building",AA1689,Data!Y1686)))</f>
        <v>0.88</v>
      </c>
      <c r="I1685">
        <f>IF(Transport!$H$4="Multi-unit Residential",Data!I1686,IF(Transport!$H$4="Education",Data!AQ1686,IF(Transport!$H$4="Mixed-use Building",AB1689,Data!Z1686)))</f>
        <v>0.02</v>
      </c>
      <c r="J1685">
        <f>IF(Transport!$H$4="Multi-unit Residential",Data!J1686,IF(Transport!$H$4="Education",Data!AR1686,IF(Transport!$H$4="Mixed-use Building",AC1689,Data!AA1686)))</f>
        <v>0</v>
      </c>
      <c r="K1685">
        <f>IF(Transport!$H$4="Multi-unit Residential",Data!K1686,IF(Transport!$H$4="Education",Data!AS1686,IF(Transport!$H$4="Mixed-use Building",AD1689,Data!AB1686)))</f>
        <v>0.02</v>
      </c>
      <c r="L1685">
        <f>IF(Transport!$H$4="Multi-unit Residential",Data!L1686,IF(Transport!$H$4="Education",Data!AT1686,IF(Transport!$H$4="Mixed-use Building",AE1689,Data!AC1686)))</f>
        <v>0.08</v>
      </c>
      <c r="M1685">
        <f>IF(Transport!$H$4="Multi-unit Residential",Data!M1686,IF(Transport!$H$4="Education",Data!AU1686,IF(Transport!$H$4="Mixed-use Building",AF1689,Data!AD1686)))</f>
        <v>0.02</v>
      </c>
      <c r="N1685">
        <f>IF(Transport!$H$4="Multi-unit Residential",Data!N1686,IF(Transport!$H$4="Education",Data!AV1686,IF(Transport!$H$4="Mixed-use Building",AG1689,Data!AE1686)))</f>
        <v>6.8069867724772397</v>
      </c>
      <c r="O1685">
        <f>IF(Transport!$H$4="Multi-unit Residential",Data!O1686,IF(Transport!$H$4="Education",Data!AW1686,IF(Transport!$H$4="Mixed-use Building",AH1689,Data!AF1686)))</f>
        <v>172.59569590000001</v>
      </c>
      <c r="P1685">
        <f>IF(Transport!$H$4="Multi-unit Residential",Data!P1686,IF(Transport!$H$4="Education",Data!AX1686,IF(Transport!$H$4="Mixed-use Building",AI1689,Data!AG1686)))</f>
        <v>-43.30280578</v>
      </c>
    </row>
    <row r="1686" spans="1:16" x14ac:dyDescent="0.55000000000000004">
      <c r="A1686">
        <f>IF(Transport!$H$4="Multi-unit Residential",Data!A1687,IF(Transport!$H$4="Education",Data!AI1687,IF(Transport!$H$4="Mixed-use Building",T1690,Data!R1687)))</f>
        <v>314500</v>
      </c>
      <c r="B1686" t="str">
        <f>IF(Transport!$H$4="Multi-unit Residential",Data!B1687,IF(Transport!$H$4="Education",Data!AJ1687,IF(Transport!$H$4="Mixed-use Building",U1690,Data!S1687)))</f>
        <v>Rangiora South West</v>
      </c>
      <c r="C1686" t="str">
        <f>IF(Transport!$H$4="Multi-unit Residential",Data!C1687,IF(Transport!$H$4="Education",Data!AK1687,IF(Transport!$H$4="Mixed-use Building",V1690,Data!T1687)))</f>
        <v>New Zealand</v>
      </c>
      <c r="D1686">
        <f>IF(Transport!$H$4="Multi-unit Residential",Data!D1687,IF(Transport!$H$4="Education",Data!AL1687,IF(Transport!$H$4="Mixed-use Building",W1690,Data!U1687)))</f>
        <v>0</v>
      </c>
      <c r="E1686">
        <f>IF(Transport!$H$4="Multi-unit Residential",Data!E1687,IF(Transport!$H$4="Education",Data!AM1687,IF(Transport!$H$4="Mixed-use Building",X1690,Data!V1687)))</f>
        <v>0</v>
      </c>
      <c r="F1686">
        <f>IF(Transport!$H$4="Multi-unit Residential",Data!F1687,IF(Transport!$H$4="Education",Data!AN1687,IF(Transport!$H$4="Mixed-use Building",Y1690,Data!W1687)))</f>
        <v>0</v>
      </c>
      <c r="G1686">
        <f>IF(Transport!$H$4="Multi-unit Residential",Data!G1687,IF(Transport!$H$4="Education",Data!AO1687,IF(Transport!$H$4="Mixed-use Building",Z1690,Data!X1687)))</f>
        <v>0</v>
      </c>
      <c r="H1686">
        <f>IF(Transport!$H$4="Multi-unit Residential",Data!H1687,IF(Transport!$H$4="Education",Data!AP1687,IF(Transport!$H$4="Mixed-use Building",AA1690,Data!Y1687)))</f>
        <v>1</v>
      </c>
      <c r="I1686">
        <f>IF(Transport!$H$4="Multi-unit Residential",Data!I1687,IF(Transport!$H$4="Education",Data!AQ1687,IF(Transport!$H$4="Mixed-use Building",AB1690,Data!Z1687)))</f>
        <v>0</v>
      </c>
      <c r="J1686">
        <f>IF(Transport!$H$4="Multi-unit Residential",Data!J1687,IF(Transport!$H$4="Education",Data!AR1687,IF(Transport!$H$4="Mixed-use Building",AC1690,Data!AA1687)))</f>
        <v>0</v>
      </c>
      <c r="K1686">
        <f>IF(Transport!$H$4="Multi-unit Residential",Data!K1687,IF(Transport!$H$4="Education",Data!AS1687,IF(Transport!$H$4="Mixed-use Building",AD1690,Data!AB1687)))</f>
        <v>0</v>
      </c>
      <c r="L1686">
        <f>IF(Transport!$H$4="Multi-unit Residential",Data!L1687,IF(Transport!$H$4="Education",Data!AT1687,IF(Transport!$H$4="Mixed-use Building",AE1690,Data!AC1687)))</f>
        <v>0</v>
      </c>
      <c r="M1686">
        <f>IF(Transport!$H$4="Multi-unit Residential",Data!M1687,IF(Transport!$H$4="Education",Data!AU1687,IF(Transport!$H$4="Mixed-use Building",AF1690,Data!AD1687)))</f>
        <v>0.02</v>
      </c>
      <c r="N1686">
        <f>IF(Transport!$H$4="Multi-unit Residential",Data!N1687,IF(Transport!$H$4="Education",Data!AV1687,IF(Transport!$H$4="Mixed-use Building",AG1690,Data!AE1687)))</f>
        <v>0.54385066807736704</v>
      </c>
      <c r="O1686">
        <f>IF(Transport!$H$4="Multi-unit Residential",Data!O1687,IF(Transport!$H$4="Education",Data!AW1687,IF(Transport!$H$4="Mixed-use Building",AH1690,Data!AF1687)))</f>
        <v>172.58545509999999</v>
      </c>
      <c r="P1686">
        <f>IF(Transport!$H$4="Multi-unit Residential",Data!P1687,IF(Transport!$H$4="Education",Data!AX1687,IF(Transport!$H$4="Mixed-use Building",AI1690,Data!AG1687)))</f>
        <v>-43.311925500000001</v>
      </c>
    </row>
    <row r="1687" spans="1:16" x14ac:dyDescent="0.55000000000000004">
      <c r="A1687">
        <f>IF(Transport!$H$4="Multi-unit Residential",Data!A1688,IF(Transport!$H$4="Education",Data!AI1688,IF(Transport!$H$4="Mixed-use Building",T1691,Data!R1688)))</f>
        <v>314600</v>
      </c>
      <c r="B1687" t="str">
        <f>IF(Transport!$H$4="Multi-unit Residential",Data!B1688,IF(Transport!$H$4="Education",Data!AJ1688,IF(Transport!$H$4="Mixed-use Building",U1691,Data!S1688)))</f>
        <v>Lilybrook</v>
      </c>
      <c r="C1687" t="str">
        <f>IF(Transport!$H$4="Multi-unit Residential",Data!C1688,IF(Transport!$H$4="Education",Data!AK1688,IF(Transport!$H$4="Mixed-use Building",V1691,Data!T1688)))</f>
        <v>New Zealand</v>
      </c>
      <c r="D1687">
        <f>IF(Transport!$H$4="Multi-unit Residential",Data!D1688,IF(Transport!$H$4="Education",Data!AL1688,IF(Transport!$H$4="Mixed-use Building",W1691,Data!U1688)))</f>
        <v>0</v>
      </c>
      <c r="E1687">
        <f>IF(Transport!$H$4="Multi-unit Residential",Data!E1688,IF(Transport!$H$4="Education",Data!AM1688,IF(Transport!$H$4="Mixed-use Building",X1691,Data!V1688)))</f>
        <v>0</v>
      </c>
      <c r="F1687">
        <f>IF(Transport!$H$4="Multi-unit Residential",Data!F1688,IF(Transport!$H$4="Education",Data!AN1688,IF(Transport!$H$4="Mixed-use Building",Y1691,Data!W1688)))</f>
        <v>0</v>
      </c>
      <c r="G1687">
        <f>IF(Transport!$H$4="Multi-unit Residential",Data!G1688,IF(Transport!$H$4="Education",Data!AO1688,IF(Transport!$H$4="Mixed-use Building",Z1691,Data!X1688)))</f>
        <v>0</v>
      </c>
      <c r="H1687">
        <f>IF(Transport!$H$4="Multi-unit Residential",Data!H1688,IF(Transport!$H$4="Education",Data!AP1688,IF(Transport!$H$4="Mixed-use Building",AA1691,Data!Y1688)))</f>
        <v>0.9</v>
      </c>
      <c r="I1687">
        <f>IF(Transport!$H$4="Multi-unit Residential",Data!I1688,IF(Transport!$H$4="Education",Data!AQ1688,IF(Transport!$H$4="Mixed-use Building",AB1691,Data!Z1688)))</f>
        <v>0</v>
      </c>
      <c r="J1687">
        <f>IF(Transport!$H$4="Multi-unit Residential",Data!J1688,IF(Transport!$H$4="Education",Data!AR1688,IF(Transport!$H$4="Mixed-use Building",AC1691,Data!AA1688)))</f>
        <v>0</v>
      </c>
      <c r="K1687">
        <f>IF(Transport!$H$4="Multi-unit Residential",Data!K1688,IF(Transport!$H$4="Education",Data!AS1688,IF(Transport!$H$4="Mixed-use Building",AD1691,Data!AB1688)))</f>
        <v>0</v>
      </c>
      <c r="L1687">
        <f>IF(Transport!$H$4="Multi-unit Residential",Data!L1688,IF(Transport!$H$4="Education",Data!AT1688,IF(Transport!$H$4="Mixed-use Building",AE1691,Data!AC1688)))</f>
        <v>0.1</v>
      </c>
      <c r="M1687">
        <f>IF(Transport!$H$4="Multi-unit Residential",Data!M1688,IF(Transport!$H$4="Education",Data!AU1688,IF(Transport!$H$4="Mixed-use Building",AF1691,Data!AD1688)))</f>
        <v>0.02</v>
      </c>
      <c r="N1687">
        <f>IF(Transport!$H$4="Multi-unit Residential",Data!N1688,IF(Transport!$H$4="Education",Data!AV1688,IF(Transport!$H$4="Mixed-use Building",AG1691,Data!AE1688)))</f>
        <v>3.84863055170621</v>
      </c>
      <c r="O1687">
        <f>IF(Transport!$H$4="Multi-unit Residential",Data!O1688,IF(Transport!$H$4="Education",Data!AW1688,IF(Transport!$H$4="Mixed-use Building",AH1691,Data!AF1688)))</f>
        <v>172.59368430000001</v>
      </c>
      <c r="P1687">
        <f>IF(Transport!$H$4="Multi-unit Residential",Data!P1688,IF(Transport!$H$4="Education",Data!AX1688,IF(Transport!$H$4="Mixed-use Building",AI1691,Data!AG1688)))</f>
        <v>-43.310920430000003</v>
      </c>
    </row>
    <row r="1688" spans="1:16" x14ac:dyDescent="0.55000000000000004">
      <c r="A1688">
        <f>IF(Transport!$H$4="Multi-unit Residential",Data!A1689,IF(Transport!$H$4="Education",Data!AI1689,IF(Transport!$H$4="Mixed-use Building",T1692,Data!R1689)))</f>
        <v>314700</v>
      </c>
      <c r="B1688" t="str">
        <f>IF(Transport!$H$4="Multi-unit Residential",Data!B1689,IF(Transport!$H$4="Education",Data!AJ1689,IF(Transport!$H$4="Mixed-use Building",U1692,Data!S1689)))</f>
        <v>Waikuku</v>
      </c>
      <c r="C1688" t="str">
        <f>IF(Transport!$H$4="Multi-unit Residential",Data!C1689,IF(Transport!$H$4="Education",Data!AK1689,IF(Transport!$H$4="Mixed-use Building",V1692,Data!T1689)))</f>
        <v>New Zealand</v>
      </c>
      <c r="D1688">
        <f>IF(Transport!$H$4="Multi-unit Residential",Data!D1689,IF(Transport!$H$4="Education",Data!AL1689,IF(Transport!$H$4="Mixed-use Building",W1692,Data!U1689)))</f>
        <v>0</v>
      </c>
      <c r="E1688">
        <f>IF(Transport!$H$4="Multi-unit Residential",Data!E1689,IF(Transport!$H$4="Education",Data!AM1689,IF(Transport!$H$4="Mixed-use Building",X1692,Data!V1689)))</f>
        <v>0</v>
      </c>
      <c r="F1688">
        <f>IF(Transport!$H$4="Multi-unit Residential",Data!F1689,IF(Transport!$H$4="Education",Data!AN1689,IF(Transport!$H$4="Mixed-use Building",Y1692,Data!W1689)))</f>
        <v>0</v>
      </c>
      <c r="G1688">
        <f>IF(Transport!$H$4="Multi-unit Residential",Data!G1689,IF(Transport!$H$4="Education",Data!AO1689,IF(Transport!$H$4="Mixed-use Building",Z1692,Data!X1689)))</f>
        <v>0</v>
      </c>
      <c r="H1688">
        <f>IF(Transport!$H$4="Multi-unit Residential",Data!H1689,IF(Transport!$H$4="Education",Data!AP1689,IF(Transport!$H$4="Mixed-use Building",AA1692,Data!Y1689)))</f>
        <v>1</v>
      </c>
      <c r="I1688">
        <f>IF(Transport!$H$4="Multi-unit Residential",Data!I1689,IF(Transport!$H$4="Education",Data!AQ1689,IF(Transport!$H$4="Mixed-use Building",AB1692,Data!Z1689)))</f>
        <v>0</v>
      </c>
      <c r="J1688">
        <f>IF(Transport!$H$4="Multi-unit Residential",Data!J1689,IF(Transport!$H$4="Education",Data!AR1689,IF(Transport!$H$4="Mixed-use Building",AC1692,Data!AA1689)))</f>
        <v>0</v>
      </c>
      <c r="K1688">
        <f>IF(Transport!$H$4="Multi-unit Residential",Data!K1689,IF(Transport!$H$4="Education",Data!AS1689,IF(Transport!$H$4="Mixed-use Building",AD1692,Data!AB1689)))</f>
        <v>0</v>
      </c>
      <c r="L1688">
        <f>IF(Transport!$H$4="Multi-unit Residential",Data!L1689,IF(Transport!$H$4="Education",Data!AT1689,IF(Transport!$H$4="Mixed-use Building",AE1692,Data!AC1689)))</f>
        <v>0</v>
      </c>
      <c r="M1688">
        <f>IF(Transport!$H$4="Multi-unit Residential",Data!M1689,IF(Transport!$H$4="Education",Data!AU1689,IF(Transport!$H$4="Mixed-use Building",AF1692,Data!AD1689)))</f>
        <v>0.02</v>
      </c>
      <c r="N1688">
        <f>IF(Transport!$H$4="Multi-unit Residential",Data!N1689,IF(Transport!$H$4="Education",Data!AV1689,IF(Transport!$H$4="Mixed-use Building",AG1692,Data!AE1689)))</f>
        <v>1.3745892018220101</v>
      </c>
      <c r="O1688">
        <f>IF(Transport!$H$4="Multi-unit Residential",Data!O1689,IF(Transport!$H$4="Education",Data!AW1689,IF(Transport!$H$4="Mixed-use Building",AH1692,Data!AF1689)))</f>
        <v>172.66440940000001</v>
      </c>
      <c r="P1688">
        <f>IF(Transport!$H$4="Multi-unit Residential",Data!P1689,IF(Transport!$H$4="Education",Data!AX1689,IF(Transport!$H$4="Mixed-use Building",AI1692,Data!AG1689)))</f>
        <v>-43.292703750000001</v>
      </c>
    </row>
    <row r="1689" spans="1:16" x14ac:dyDescent="0.55000000000000004">
      <c r="A1689">
        <f>IF(Transport!$H$4="Multi-unit Residential",Data!A1690,IF(Transport!$H$4="Education",Data!AI1690,IF(Transport!$H$4="Mixed-use Building",T1693,Data!R1690)))</f>
        <v>314800</v>
      </c>
      <c r="B1689" t="str">
        <f>IF(Transport!$H$4="Multi-unit Residential",Data!B1690,IF(Transport!$H$4="Education",Data!AJ1690,IF(Transport!$H$4="Mixed-use Building",U1693,Data!S1690)))</f>
        <v>Mandeville-Ohoka</v>
      </c>
      <c r="C1689" t="str">
        <f>IF(Transport!$H$4="Multi-unit Residential",Data!C1690,IF(Transport!$H$4="Education",Data!AK1690,IF(Transport!$H$4="Mixed-use Building",V1693,Data!T1690)))</f>
        <v>New Zealand</v>
      </c>
      <c r="D1689">
        <f>IF(Transport!$H$4="Multi-unit Residential",Data!D1690,IF(Transport!$H$4="Education",Data!AL1690,IF(Transport!$H$4="Mixed-use Building",W1693,Data!U1690)))</f>
        <v>0</v>
      </c>
      <c r="E1689">
        <f>IF(Transport!$H$4="Multi-unit Residential",Data!E1690,IF(Transport!$H$4="Education",Data!AM1690,IF(Transport!$H$4="Mixed-use Building",X1693,Data!V1690)))</f>
        <v>0</v>
      </c>
      <c r="F1689">
        <f>IF(Transport!$H$4="Multi-unit Residential",Data!F1690,IF(Transport!$H$4="Education",Data!AN1690,IF(Transport!$H$4="Mixed-use Building",Y1693,Data!W1690)))</f>
        <v>0</v>
      </c>
      <c r="G1689">
        <f>IF(Transport!$H$4="Multi-unit Residential",Data!G1690,IF(Transport!$H$4="Education",Data!AO1690,IF(Transport!$H$4="Mixed-use Building",Z1693,Data!X1690)))</f>
        <v>0</v>
      </c>
      <c r="H1689">
        <f>IF(Transport!$H$4="Multi-unit Residential",Data!H1690,IF(Transport!$H$4="Education",Data!AP1690,IF(Transport!$H$4="Mixed-use Building",AA1693,Data!Y1690)))</f>
        <v>0.93</v>
      </c>
      <c r="I1689">
        <f>IF(Transport!$H$4="Multi-unit Residential",Data!I1690,IF(Transport!$H$4="Education",Data!AQ1690,IF(Transport!$H$4="Mixed-use Building",AB1693,Data!Z1690)))</f>
        <v>0</v>
      </c>
      <c r="J1689">
        <f>IF(Transport!$H$4="Multi-unit Residential",Data!J1690,IF(Transport!$H$4="Education",Data!AR1690,IF(Transport!$H$4="Mixed-use Building",AC1693,Data!AA1690)))</f>
        <v>0</v>
      </c>
      <c r="K1689">
        <f>IF(Transport!$H$4="Multi-unit Residential",Data!K1690,IF(Transport!$H$4="Education",Data!AS1690,IF(Transport!$H$4="Mixed-use Building",AD1693,Data!AB1690)))</f>
        <v>0</v>
      </c>
      <c r="L1689">
        <f>IF(Transport!$H$4="Multi-unit Residential",Data!L1690,IF(Transport!$H$4="Education",Data!AT1690,IF(Transport!$H$4="Mixed-use Building",AE1693,Data!AC1690)))</f>
        <v>7.0000000000000007E-2</v>
      </c>
      <c r="M1689">
        <f>IF(Transport!$H$4="Multi-unit Residential",Data!M1690,IF(Transport!$H$4="Education",Data!AU1690,IF(Transport!$H$4="Mixed-use Building",AF1693,Data!AD1690)))</f>
        <v>0.02</v>
      </c>
      <c r="N1689">
        <f>IF(Transport!$H$4="Multi-unit Residential",Data!N1690,IF(Transport!$H$4="Education",Data!AV1690,IF(Transport!$H$4="Mixed-use Building",AG1693,Data!AE1690)))</f>
        <v>4.4521813973155799</v>
      </c>
      <c r="O1689">
        <f>IF(Transport!$H$4="Multi-unit Residential",Data!O1690,IF(Transport!$H$4="Education",Data!AW1690,IF(Transport!$H$4="Mixed-use Building",AH1693,Data!AF1690)))</f>
        <v>172.54447060000001</v>
      </c>
      <c r="P1689">
        <f>IF(Transport!$H$4="Multi-unit Residential",Data!P1690,IF(Transport!$H$4="Education",Data!AX1690,IF(Transport!$H$4="Mixed-use Building",AI1693,Data!AG1690)))</f>
        <v>-43.366865820000001</v>
      </c>
    </row>
    <row r="1690" spans="1:16" x14ac:dyDescent="0.55000000000000004">
      <c r="A1690">
        <f>IF(Transport!$H$4="Multi-unit Residential",Data!A1691,IF(Transport!$H$4="Education",Data!AI1691,IF(Transport!$H$4="Mixed-use Building",T1694,Data!R1691)))</f>
        <v>314900</v>
      </c>
      <c r="B1690" t="str">
        <f>IF(Transport!$H$4="Multi-unit Residential",Data!B1691,IF(Transport!$H$4="Education",Data!AJ1691,IF(Transport!$H$4="Mixed-use Building",U1694,Data!S1691)))</f>
        <v>Rangiora South East</v>
      </c>
      <c r="C1690" t="str">
        <f>IF(Transport!$H$4="Multi-unit Residential",Data!C1691,IF(Transport!$H$4="Education",Data!AK1691,IF(Transport!$H$4="Mixed-use Building",V1694,Data!T1691)))</f>
        <v>New Zealand</v>
      </c>
      <c r="D1690">
        <f>IF(Transport!$H$4="Multi-unit Residential",Data!D1691,IF(Transport!$H$4="Education",Data!AL1691,IF(Transport!$H$4="Mixed-use Building",W1694,Data!U1691)))</f>
        <v>0</v>
      </c>
      <c r="E1690">
        <f>IF(Transport!$H$4="Multi-unit Residential",Data!E1691,IF(Transport!$H$4="Education",Data!AM1691,IF(Transport!$H$4="Mixed-use Building",X1694,Data!V1691)))</f>
        <v>0</v>
      </c>
      <c r="F1690">
        <f>IF(Transport!$H$4="Multi-unit Residential",Data!F1691,IF(Transport!$H$4="Education",Data!AN1691,IF(Transport!$H$4="Mixed-use Building",Y1694,Data!W1691)))</f>
        <v>0</v>
      </c>
      <c r="G1690">
        <f>IF(Transport!$H$4="Multi-unit Residential",Data!G1691,IF(Transport!$H$4="Education",Data!AO1691,IF(Transport!$H$4="Mixed-use Building",Z1694,Data!X1691)))</f>
        <v>0</v>
      </c>
      <c r="H1690">
        <f>IF(Transport!$H$4="Multi-unit Residential",Data!H1691,IF(Transport!$H$4="Education",Data!AP1691,IF(Transport!$H$4="Mixed-use Building",AA1694,Data!Y1691)))</f>
        <v>1</v>
      </c>
      <c r="I1690">
        <f>IF(Transport!$H$4="Multi-unit Residential",Data!I1691,IF(Transport!$H$4="Education",Data!AQ1691,IF(Transport!$H$4="Mixed-use Building",AB1694,Data!Z1691)))</f>
        <v>0</v>
      </c>
      <c r="J1690">
        <f>IF(Transport!$H$4="Multi-unit Residential",Data!J1691,IF(Transport!$H$4="Education",Data!AR1691,IF(Transport!$H$4="Mixed-use Building",AC1694,Data!AA1691)))</f>
        <v>0</v>
      </c>
      <c r="K1690">
        <f>IF(Transport!$H$4="Multi-unit Residential",Data!K1691,IF(Transport!$H$4="Education",Data!AS1691,IF(Transport!$H$4="Mixed-use Building",AD1694,Data!AB1691)))</f>
        <v>0</v>
      </c>
      <c r="L1690">
        <f>IF(Transport!$H$4="Multi-unit Residential",Data!L1691,IF(Transport!$H$4="Education",Data!AT1691,IF(Transport!$H$4="Mixed-use Building",AE1694,Data!AC1691)))</f>
        <v>0</v>
      </c>
      <c r="M1690">
        <f>IF(Transport!$H$4="Multi-unit Residential",Data!M1691,IF(Transport!$H$4="Education",Data!AU1691,IF(Transport!$H$4="Mixed-use Building",AF1694,Data!AD1691)))</f>
        <v>0.02</v>
      </c>
      <c r="N1690">
        <f>IF(Transport!$H$4="Multi-unit Residential",Data!N1691,IF(Transport!$H$4="Education",Data!AV1691,IF(Transport!$H$4="Mixed-use Building",AG1694,Data!AE1691)))</f>
        <v>1.17887875862112</v>
      </c>
      <c r="O1690">
        <f>IF(Transport!$H$4="Multi-unit Residential",Data!O1691,IF(Transport!$H$4="Education",Data!AW1691,IF(Transport!$H$4="Mixed-use Building",AH1694,Data!AF1691)))</f>
        <v>172.6103358</v>
      </c>
      <c r="P1690">
        <f>IF(Transport!$H$4="Multi-unit Residential",Data!P1691,IF(Transport!$H$4="Education",Data!AX1691,IF(Transport!$H$4="Mixed-use Building",AI1694,Data!AG1691)))</f>
        <v>-43.308899050000001</v>
      </c>
    </row>
    <row r="1691" spans="1:16" x14ac:dyDescent="0.55000000000000004">
      <c r="A1691">
        <f>IF(Transport!$H$4="Multi-unit Residential",Data!A1692,IF(Transport!$H$4="Education",Data!AI1692,IF(Transport!$H$4="Mixed-use Building",T1695,Data!R1692)))</f>
        <v>315000</v>
      </c>
      <c r="B1691" t="str">
        <f>IF(Transport!$H$4="Multi-unit Residential",Data!B1692,IF(Transport!$H$4="Education",Data!AJ1692,IF(Transport!$H$4="Mixed-use Building",U1695,Data!S1692)))</f>
        <v>Southbrook</v>
      </c>
      <c r="C1691" t="str">
        <f>IF(Transport!$H$4="Multi-unit Residential",Data!C1692,IF(Transport!$H$4="Education",Data!AK1692,IF(Transport!$H$4="Mixed-use Building",V1695,Data!T1692)))</f>
        <v>New Zealand</v>
      </c>
      <c r="D1691">
        <f>IF(Transport!$H$4="Multi-unit Residential",Data!D1692,IF(Transport!$H$4="Education",Data!AL1692,IF(Transport!$H$4="Mixed-use Building",W1695,Data!U1692)))</f>
        <v>0</v>
      </c>
      <c r="E1691">
        <f>IF(Transport!$H$4="Multi-unit Residential",Data!E1692,IF(Transport!$H$4="Education",Data!AM1692,IF(Transport!$H$4="Mixed-use Building",X1695,Data!V1692)))</f>
        <v>0</v>
      </c>
      <c r="F1691">
        <f>IF(Transport!$H$4="Multi-unit Residential",Data!F1692,IF(Transport!$H$4="Education",Data!AN1692,IF(Transport!$H$4="Mixed-use Building",Y1695,Data!W1692)))</f>
        <v>0</v>
      </c>
      <c r="G1691">
        <f>IF(Transport!$H$4="Multi-unit Residential",Data!G1692,IF(Transport!$H$4="Education",Data!AO1692,IF(Transport!$H$4="Mixed-use Building",Z1695,Data!X1692)))</f>
        <v>0</v>
      </c>
      <c r="H1691">
        <f>IF(Transport!$H$4="Multi-unit Residential",Data!H1692,IF(Transport!$H$4="Education",Data!AP1692,IF(Transport!$H$4="Mixed-use Building",AA1695,Data!Y1692)))</f>
        <v>0.96</v>
      </c>
      <c r="I1691">
        <f>IF(Transport!$H$4="Multi-unit Residential",Data!I1692,IF(Transport!$H$4="Education",Data!AQ1692,IF(Transport!$H$4="Mixed-use Building",AB1695,Data!Z1692)))</f>
        <v>0</v>
      </c>
      <c r="J1691">
        <f>IF(Transport!$H$4="Multi-unit Residential",Data!J1692,IF(Transport!$H$4="Education",Data!AR1692,IF(Transport!$H$4="Mixed-use Building",AC1695,Data!AA1692)))</f>
        <v>0</v>
      </c>
      <c r="K1691">
        <f>IF(Transport!$H$4="Multi-unit Residential",Data!K1692,IF(Transport!$H$4="Education",Data!AS1692,IF(Transport!$H$4="Mixed-use Building",AD1695,Data!AB1692)))</f>
        <v>0.01</v>
      </c>
      <c r="L1691">
        <f>IF(Transport!$H$4="Multi-unit Residential",Data!L1692,IF(Transport!$H$4="Education",Data!AT1692,IF(Transport!$H$4="Mixed-use Building",AE1695,Data!AC1692)))</f>
        <v>0.03</v>
      </c>
      <c r="M1691">
        <f>IF(Transport!$H$4="Multi-unit Residential",Data!M1692,IF(Transport!$H$4="Education",Data!AU1692,IF(Transport!$H$4="Mixed-use Building",AF1695,Data!AD1692)))</f>
        <v>0.02</v>
      </c>
      <c r="N1691">
        <f>IF(Transport!$H$4="Multi-unit Residential",Data!N1692,IF(Transport!$H$4="Education",Data!AV1692,IF(Transport!$H$4="Mixed-use Building",AG1695,Data!AE1692)))</f>
        <v>7.84615900151086</v>
      </c>
      <c r="O1691">
        <f>IF(Transport!$H$4="Multi-unit Residential",Data!O1692,IF(Transport!$H$4="Education",Data!AW1692,IF(Transport!$H$4="Mixed-use Building",AH1695,Data!AF1692)))</f>
        <v>172.6005773</v>
      </c>
      <c r="P1691">
        <f>IF(Transport!$H$4="Multi-unit Residential",Data!P1692,IF(Transport!$H$4="Education",Data!AX1692,IF(Transport!$H$4="Mixed-use Building",AI1695,Data!AG1692)))</f>
        <v>-43.329819360000002</v>
      </c>
    </row>
    <row r="1692" spans="1:16" x14ac:dyDescent="0.55000000000000004">
      <c r="A1692">
        <f>IF(Transport!$H$4="Multi-unit Residential",Data!A1693,IF(Transport!$H$4="Education",Data!AI1693,IF(Transport!$H$4="Mixed-use Building",T1696,Data!R1693)))</f>
        <v>315100</v>
      </c>
      <c r="B1692" t="str">
        <f>IF(Transport!$H$4="Multi-unit Residential",Data!B1693,IF(Transport!$H$4="Education",Data!AJ1693,IF(Transport!$H$4="Mixed-use Building",U1696,Data!S1693)))</f>
        <v>Swannanoa-Eyreton</v>
      </c>
      <c r="C1692" t="str">
        <f>IF(Transport!$H$4="Multi-unit Residential",Data!C1693,IF(Transport!$H$4="Education",Data!AK1693,IF(Transport!$H$4="Mixed-use Building",V1696,Data!T1693)))</f>
        <v>New Zealand</v>
      </c>
      <c r="D1692">
        <f>IF(Transport!$H$4="Multi-unit Residential",Data!D1693,IF(Transport!$H$4="Education",Data!AL1693,IF(Transport!$H$4="Mixed-use Building",W1696,Data!U1693)))</f>
        <v>0</v>
      </c>
      <c r="E1692">
        <f>IF(Transport!$H$4="Multi-unit Residential",Data!E1693,IF(Transport!$H$4="Education",Data!AM1693,IF(Transport!$H$4="Mixed-use Building",X1696,Data!V1693)))</f>
        <v>0</v>
      </c>
      <c r="F1692">
        <f>IF(Transport!$H$4="Multi-unit Residential",Data!F1693,IF(Transport!$H$4="Education",Data!AN1693,IF(Transport!$H$4="Mixed-use Building",Y1696,Data!W1693)))</f>
        <v>0</v>
      </c>
      <c r="G1692">
        <f>IF(Transport!$H$4="Multi-unit Residential",Data!G1693,IF(Transport!$H$4="Education",Data!AO1693,IF(Transport!$H$4="Mixed-use Building",Z1696,Data!X1693)))</f>
        <v>0</v>
      </c>
      <c r="H1692">
        <f>IF(Transport!$H$4="Multi-unit Residential",Data!H1693,IF(Transport!$H$4="Education",Data!AP1693,IF(Transport!$H$4="Mixed-use Building",AA1696,Data!Y1693)))</f>
        <v>1</v>
      </c>
      <c r="I1692">
        <f>IF(Transport!$H$4="Multi-unit Residential",Data!I1693,IF(Transport!$H$4="Education",Data!AQ1693,IF(Transport!$H$4="Mixed-use Building",AB1696,Data!Z1693)))</f>
        <v>0</v>
      </c>
      <c r="J1692">
        <f>IF(Transport!$H$4="Multi-unit Residential",Data!J1693,IF(Transport!$H$4="Education",Data!AR1693,IF(Transport!$H$4="Mixed-use Building",AC1696,Data!AA1693)))</f>
        <v>0</v>
      </c>
      <c r="K1692">
        <f>IF(Transport!$H$4="Multi-unit Residential",Data!K1693,IF(Transport!$H$4="Education",Data!AS1693,IF(Transport!$H$4="Mixed-use Building",AD1696,Data!AB1693)))</f>
        <v>0</v>
      </c>
      <c r="L1692">
        <f>IF(Transport!$H$4="Multi-unit Residential",Data!L1693,IF(Transport!$H$4="Education",Data!AT1693,IF(Transport!$H$4="Mixed-use Building",AE1696,Data!AC1693)))</f>
        <v>0</v>
      </c>
      <c r="M1692">
        <f>IF(Transport!$H$4="Multi-unit Residential",Data!M1693,IF(Transport!$H$4="Education",Data!AU1693,IF(Transport!$H$4="Mixed-use Building",AF1696,Data!AD1693)))</f>
        <v>0.02</v>
      </c>
      <c r="N1692">
        <f>IF(Transport!$H$4="Multi-unit Residential",Data!N1693,IF(Transport!$H$4="Education",Data!AV1693,IF(Transport!$H$4="Mixed-use Building",AG1696,Data!AE1693)))</f>
        <v>1.6435165022896701</v>
      </c>
      <c r="O1692">
        <f>IF(Transport!$H$4="Multi-unit Residential",Data!O1693,IF(Transport!$H$4="Education",Data!AW1693,IF(Transport!$H$4="Mixed-use Building",AH1696,Data!AF1693)))</f>
        <v>172.51062009999899</v>
      </c>
      <c r="P1692">
        <f>IF(Transport!$H$4="Multi-unit Residential",Data!P1693,IF(Transport!$H$4="Education",Data!AX1693,IF(Transport!$H$4="Mixed-use Building",AI1696,Data!AG1693)))</f>
        <v>-43.415137790000003</v>
      </c>
    </row>
    <row r="1693" spans="1:16" x14ac:dyDescent="0.55000000000000004">
      <c r="A1693">
        <f>IF(Transport!$H$4="Multi-unit Residential",Data!A1694,IF(Transport!$H$4="Education",Data!AI1694,IF(Transport!$H$4="Mixed-use Building",T1697,Data!R1694)))</f>
        <v>315200</v>
      </c>
      <c r="B1693" t="str">
        <f>IF(Transport!$H$4="Multi-unit Residential",Data!B1694,IF(Transport!$H$4="Education",Data!AJ1694,IF(Transport!$H$4="Mixed-use Building",U1697,Data!S1694)))</f>
        <v>Tuahiwi</v>
      </c>
      <c r="C1693" t="str">
        <f>IF(Transport!$H$4="Multi-unit Residential",Data!C1694,IF(Transport!$H$4="Education",Data!AK1694,IF(Transport!$H$4="Mixed-use Building",V1697,Data!T1694)))</f>
        <v>New Zealand</v>
      </c>
      <c r="D1693">
        <f>IF(Transport!$H$4="Multi-unit Residential",Data!D1694,IF(Transport!$H$4="Education",Data!AL1694,IF(Transport!$H$4="Mixed-use Building",W1697,Data!U1694)))</f>
        <v>0</v>
      </c>
      <c r="E1693">
        <f>IF(Transport!$H$4="Multi-unit Residential",Data!E1694,IF(Transport!$H$4="Education",Data!AM1694,IF(Transport!$H$4="Mixed-use Building",X1697,Data!V1694)))</f>
        <v>0</v>
      </c>
      <c r="F1693">
        <f>IF(Transport!$H$4="Multi-unit Residential",Data!F1694,IF(Transport!$H$4="Education",Data!AN1694,IF(Transport!$H$4="Mixed-use Building",Y1697,Data!W1694)))</f>
        <v>0</v>
      </c>
      <c r="G1693">
        <f>IF(Transport!$H$4="Multi-unit Residential",Data!G1694,IF(Transport!$H$4="Education",Data!AO1694,IF(Transport!$H$4="Mixed-use Building",Z1697,Data!X1694)))</f>
        <v>0</v>
      </c>
      <c r="H1693">
        <f>IF(Transport!$H$4="Multi-unit Residential",Data!H1694,IF(Transport!$H$4="Education",Data!AP1694,IF(Transport!$H$4="Mixed-use Building",AA1697,Data!Y1694)))</f>
        <v>1</v>
      </c>
      <c r="I1693">
        <f>IF(Transport!$H$4="Multi-unit Residential",Data!I1694,IF(Transport!$H$4="Education",Data!AQ1694,IF(Transport!$H$4="Mixed-use Building",AB1697,Data!Z1694)))</f>
        <v>0</v>
      </c>
      <c r="J1693">
        <f>IF(Transport!$H$4="Multi-unit Residential",Data!J1694,IF(Transport!$H$4="Education",Data!AR1694,IF(Transport!$H$4="Mixed-use Building",AC1697,Data!AA1694)))</f>
        <v>0</v>
      </c>
      <c r="K1693">
        <f>IF(Transport!$H$4="Multi-unit Residential",Data!K1694,IF(Transport!$H$4="Education",Data!AS1694,IF(Transport!$H$4="Mixed-use Building",AD1697,Data!AB1694)))</f>
        <v>0</v>
      </c>
      <c r="L1693">
        <f>IF(Transport!$H$4="Multi-unit Residential",Data!L1694,IF(Transport!$H$4="Education",Data!AT1694,IF(Transport!$H$4="Mixed-use Building",AE1697,Data!AC1694)))</f>
        <v>0</v>
      </c>
      <c r="M1693">
        <f>IF(Transport!$H$4="Multi-unit Residential",Data!M1694,IF(Transport!$H$4="Education",Data!AU1694,IF(Transport!$H$4="Mixed-use Building",AF1697,Data!AD1694)))</f>
        <v>0.02</v>
      </c>
      <c r="N1693">
        <f>IF(Transport!$H$4="Multi-unit Residential",Data!N1694,IF(Transport!$H$4="Education",Data!AV1694,IF(Transport!$H$4="Mixed-use Building",AG1697,Data!AE1694)))</f>
        <v>3.2433124474210202</v>
      </c>
      <c r="O1693">
        <f>IF(Transport!$H$4="Multi-unit Residential",Data!O1694,IF(Transport!$H$4="Education",Data!AW1694,IF(Transport!$H$4="Mixed-use Building",AH1697,Data!AF1694)))</f>
        <v>172.63596319999999</v>
      </c>
      <c r="P1693">
        <f>IF(Transport!$H$4="Multi-unit Residential",Data!P1694,IF(Transport!$H$4="Education",Data!AX1694,IF(Transport!$H$4="Mixed-use Building",AI1697,Data!AG1694)))</f>
        <v>-43.335789899999902</v>
      </c>
    </row>
    <row r="1694" spans="1:16" x14ac:dyDescent="0.55000000000000004">
      <c r="A1694">
        <f>IF(Transport!$H$4="Multi-unit Residential",Data!A1695,IF(Transport!$H$4="Education",Data!AI1695,IF(Transport!$H$4="Mixed-use Building",T1698,Data!R1695)))</f>
        <v>315300</v>
      </c>
      <c r="B1694" t="str">
        <f>IF(Transport!$H$4="Multi-unit Residential",Data!B1695,IF(Transport!$H$4="Education",Data!AJ1695,IF(Transport!$H$4="Mixed-use Building",U1698,Data!S1695)))</f>
        <v>Woodend</v>
      </c>
      <c r="C1694" t="str">
        <f>IF(Transport!$H$4="Multi-unit Residential",Data!C1695,IF(Transport!$H$4="Education",Data!AK1695,IF(Transport!$H$4="Mixed-use Building",V1698,Data!T1695)))</f>
        <v>New Zealand</v>
      </c>
      <c r="D1694">
        <f>IF(Transport!$H$4="Multi-unit Residential",Data!D1695,IF(Transport!$H$4="Education",Data!AL1695,IF(Transport!$H$4="Mixed-use Building",W1698,Data!U1695)))</f>
        <v>0</v>
      </c>
      <c r="E1694">
        <f>IF(Transport!$H$4="Multi-unit Residential",Data!E1695,IF(Transport!$H$4="Education",Data!AM1695,IF(Transport!$H$4="Mixed-use Building",X1698,Data!V1695)))</f>
        <v>0</v>
      </c>
      <c r="F1694">
        <f>IF(Transport!$H$4="Multi-unit Residential",Data!F1695,IF(Transport!$H$4="Education",Data!AN1695,IF(Transport!$H$4="Mixed-use Building",Y1698,Data!W1695)))</f>
        <v>0</v>
      </c>
      <c r="G1694">
        <f>IF(Transport!$H$4="Multi-unit Residential",Data!G1695,IF(Transport!$H$4="Education",Data!AO1695,IF(Transport!$H$4="Mixed-use Building",Z1698,Data!X1695)))</f>
        <v>0</v>
      </c>
      <c r="H1694">
        <f>IF(Transport!$H$4="Multi-unit Residential",Data!H1695,IF(Transport!$H$4="Education",Data!AP1695,IF(Transport!$H$4="Mixed-use Building",AA1698,Data!Y1695)))</f>
        <v>0.88</v>
      </c>
      <c r="I1694">
        <f>IF(Transport!$H$4="Multi-unit Residential",Data!I1695,IF(Transport!$H$4="Education",Data!AQ1695,IF(Transport!$H$4="Mixed-use Building",AB1698,Data!Z1695)))</f>
        <v>0</v>
      </c>
      <c r="J1694">
        <f>IF(Transport!$H$4="Multi-unit Residential",Data!J1695,IF(Transport!$H$4="Education",Data!AR1695,IF(Transport!$H$4="Mixed-use Building",AC1698,Data!AA1695)))</f>
        <v>0</v>
      </c>
      <c r="K1694">
        <f>IF(Transport!$H$4="Multi-unit Residential",Data!K1695,IF(Transport!$H$4="Education",Data!AS1695,IF(Transport!$H$4="Mixed-use Building",AD1698,Data!AB1695)))</f>
        <v>0</v>
      </c>
      <c r="L1694">
        <f>IF(Transport!$H$4="Multi-unit Residential",Data!L1695,IF(Transport!$H$4="Education",Data!AT1695,IF(Transport!$H$4="Mixed-use Building",AE1698,Data!AC1695)))</f>
        <v>0.12</v>
      </c>
      <c r="M1694">
        <f>IF(Transport!$H$4="Multi-unit Residential",Data!M1695,IF(Transport!$H$4="Education",Data!AU1695,IF(Transport!$H$4="Mixed-use Building",AF1698,Data!AD1695)))</f>
        <v>0.02</v>
      </c>
      <c r="N1694">
        <f>IF(Transport!$H$4="Multi-unit Residential",Data!N1695,IF(Transport!$H$4="Education",Data!AV1695,IF(Transport!$H$4="Mixed-use Building",AG1698,Data!AE1695)))</f>
        <v>3.6305298432130999</v>
      </c>
      <c r="O1694">
        <f>IF(Transport!$H$4="Multi-unit Residential",Data!O1695,IF(Transport!$H$4="Education",Data!AW1695,IF(Transport!$H$4="Mixed-use Building",AH1698,Data!AF1695)))</f>
        <v>172.665876</v>
      </c>
      <c r="P1694">
        <f>IF(Transport!$H$4="Multi-unit Residential",Data!P1695,IF(Transport!$H$4="Education",Data!AX1695,IF(Transport!$H$4="Mixed-use Building",AI1698,Data!AG1695)))</f>
        <v>-43.321760169999997</v>
      </c>
    </row>
    <row r="1695" spans="1:16" x14ac:dyDescent="0.55000000000000004">
      <c r="A1695">
        <f>IF(Transport!$H$4="Multi-unit Residential",Data!A1696,IF(Transport!$H$4="Education",Data!AI1696,IF(Transport!$H$4="Mixed-use Building",T1699,Data!R1696)))</f>
        <v>315400</v>
      </c>
      <c r="B1695" t="str">
        <f>IF(Transport!$H$4="Multi-unit Residential",Data!B1696,IF(Transport!$H$4="Education",Data!AJ1696,IF(Transport!$H$4="Mixed-use Building",U1699,Data!S1696)))</f>
        <v>Pegasus</v>
      </c>
      <c r="C1695" t="str">
        <f>IF(Transport!$H$4="Multi-unit Residential",Data!C1696,IF(Transport!$H$4="Education",Data!AK1696,IF(Transport!$H$4="Mixed-use Building",V1699,Data!T1696)))</f>
        <v>New Zealand</v>
      </c>
      <c r="D1695">
        <f>IF(Transport!$H$4="Multi-unit Residential",Data!D1696,IF(Transport!$H$4="Education",Data!AL1696,IF(Transport!$H$4="Mixed-use Building",W1699,Data!U1696)))</f>
        <v>0</v>
      </c>
      <c r="E1695">
        <f>IF(Transport!$H$4="Multi-unit Residential",Data!E1696,IF(Transport!$H$4="Education",Data!AM1696,IF(Transport!$H$4="Mixed-use Building",X1699,Data!V1696)))</f>
        <v>0</v>
      </c>
      <c r="F1695">
        <f>IF(Transport!$H$4="Multi-unit Residential",Data!F1696,IF(Transport!$H$4="Education",Data!AN1696,IF(Transport!$H$4="Mixed-use Building",Y1699,Data!W1696)))</f>
        <v>0</v>
      </c>
      <c r="G1695">
        <f>IF(Transport!$H$4="Multi-unit Residential",Data!G1696,IF(Transport!$H$4="Education",Data!AO1696,IF(Transport!$H$4="Mixed-use Building",Z1699,Data!X1696)))</f>
        <v>0</v>
      </c>
      <c r="H1695">
        <f>IF(Transport!$H$4="Multi-unit Residential",Data!H1696,IF(Transport!$H$4="Education",Data!AP1696,IF(Transport!$H$4="Mixed-use Building",AA1699,Data!Y1696)))</f>
        <v>0.88</v>
      </c>
      <c r="I1695">
        <f>IF(Transport!$H$4="Multi-unit Residential",Data!I1696,IF(Transport!$H$4="Education",Data!AQ1696,IF(Transport!$H$4="Mixed-use Building",AB1699,Data!Z1696)))</f>
        <v>0</v>
      </c>
      <c r="J1695">
        <f>IF(Transport!$H$4="Multi-unit Residential",Data!J1696,IF(Transport!$H$4="Education",Data!AR1696,IF(Transport!$H$4="Mixed-use Building",AC1699,Data!AA1696)))</f>
        <v>0</v>
      </c>
      <c r="K1695">
        <f>IF(Transport!$H$4="Multi-unit Residential",Data!K1696,IF(Transport!$H$4="Education",Data!AS1696,IF(Transport!$H$4="Mixed-use Building",AD1699,Data!AB1696)))</f>
        <v>0</v>
      </c>
      <c r="L1695">
        <f>IF(Transport!$H$4="Multi-unit Residential",Data!L1696,IF(Transport!$H$4="Education",Data!AT1696,IF(Transport!$H$4="Mixed-use Building",AE1699,Data!AC1696)))</f>
        <v>0.12</v>
      </c>
      <c r="M1695">
        <f>IF(Transport!$H$4="Multi-unit Residential",Data!M1696,IF(Transport!$H$4="Education",Data!AU1696,IF(Transport!$H$4="Mixed-use Building",AF1699,Data!AD1696)))</f>
        <v>0.02</v>
      </c>
      <c r="N1695">
        <f>IF(Transport!$H$4="Multi-unit Residential",Data!N1696,IF(Transport!$H$4="Education",Data!AV1696,IF(Transport!$H$4="Mixed-use Building",AG1699,Data!AE1696)))</f>
        <v>2.0567903594452801</v>
      </c>
      <c r="O1695">
        <f>IF(Transport!$H$4="Multi-unit Residential",Data!O1696,IF(Transport!$H$4="Education",Data!AW1696,IF(Transport!$H$4="Mixed-use Building",AH1699,Data!AF1696)))</f>
        <v>172.69651389999899</v>
      </c>
      <c r="P1695">
        <f>IF(Transport!$H$4="Multi-unit Residential",Data!P1696,IF(Transport!$H$4="Education",Data!AX1696,IF(Transport!$H$4="Mixed-use Building",AI1699,Data!AG1696)))</f>
        <v>-43.311362959999997</v>
      </c>
    </row>
    <row r="1696" spans="1:16" x14ac:dyDescent="0.55000000000000004">
      <c r="A1696">
        <f>IF(Transport!$H$4="Multi-unit Residential",Data!A1697,IF(Transport!$H$4="Education",Data!AI1697,IF(Transport!$H$4="Mixed-use Building",T1700,Data!R1697)))</f>
        <v>315500</v>
      </c>
      <c r="B1696" t="str">
        <f>IF(Transport!$H$4="Multi-unit Residential",Data!B1697,IF(Transport!$H$4="Education",Data!AJ1697,IF(Transport!$H$4="Mixed-use Building",U1700,Data!S1697)))</f>
        <v>Clarkville</v>
      </c>
      <c r="C1696" t="str">
        <f>IF(Transport!$H$4="Multi-unit Residential",Data!C1697,IF(Transport!$H$4="Education",Data!AK1697,IF(Transport!$H$4="Mixed-use Building",V1700,Data!T1697)))</f>
        <v>New Zealand</v>
      </c>
      <c r="D1696">
        <f>IF(Transport!$H$4="Multi-unit Residential",Data!D1697,IF(Transport!$H$4="Education",Data!AL1697,IF(Transport!$H$4="Mixed-use Building",W1700,Data!U1697)))</f>
        <v>0</v>
      </c>
      <c r="E1696">
        <f>IF(Transport!$H$4="Multi-unit Residential",Data!E1697,IF(Transport!$H$4="Education",Data!AM1697,IF(Transport!$H$4="Mixed-use Building",X1700,Data!V1697)))</f>
        <v>0</v>
      </c>
      <c r="F1696">
        <f>IF(Transport!$H$4="Multi-unit Residential",Data!F1697,IF(Transport!$H$4="Education",Data!AN1697,IF(Transport!$H$4="Mixed-use Building",Y1700,Data!W1697)))</f>
        <v>0</v>
      </c>
      <c r="G1696">
        <f>IF(Transport!$H$4="Multi-unit Residential",Data!G1697,IF(Transport!$H$4="Education",Data!AO1697,IF(Transport!$H$4="Mixed-use Building",Z1700,Data!X1697)))</f>
        <v>0</v>
      </c>
      <c r="H1696">
        <f>IF(Transport!$H$4="Multi-unit Residential",Data!H1697,IF(Transport!$H$4="Education",Data!AP1697,IF(Transport!$H$4="Mixed-use Building",AA1700,Data!Y1697)))</f>
        <v>0.8</v>
      </c>
      <c r="I1696">
        <f>IF(Transport!$H$4="Multi-unit Residential",Data!I1697,IF(Transport!$H$4="Education",Data!AQ1697,IF(Transport!$H$4="Mixed-use Building",AB1700,Data!Z1697)))</f>
        <v>0</v>
      </c>
      <c r="J1696">
        <f>IF(Transport!$H$4="Multi-unit Residential",Data!J1697,IF(Transport!$H$4="Education",Data!AR1697,IF(Transport!$H$4="Mixed-use Building",AC1700,Data!AA1697)))</f>
        <v>0</v>
      </c>
      <c r="K1696">
        <f>IF(Transport!$H$4="Multi-unit Residential",Data!K1697,IF(Transport!$H$4="Education",Data!AS1697,IF(Transport!$H$4="Mixed-use Building",AD1700,Data!AB1697)))</f>
        <v>0</v>
      </c>
      <c r="L1696">
        <f>IF(Transport!$H$4="Multi-unit Residential",Data!L1697,IF(Transport!$H$4="Education",Data!AT1697,IF(Transport!$H$4="Mixed-use Building",AE1700,Data!AC1697)))</f>
        <v>0.2</v>
      </c>
      <c r="M1696">
        <f>IF(Transport!$H$4="Multi-unit Residential",Data!M1697,IF(Transport!$H$4="Education",Data!AU1697,IF(Transport!$H$4="Mixed-use Building",AF1700,Data!AD1697)))</f>
        <v>0.02</v>
      </c>
      <c r="N1696">
        <f>IF(Transport!$H$4="Multi-unit Residential",Data!N1697,IF(Transport!$H$4="Education",Data!AV1697,IF(Transport!$H$4="Mixed-use Building",AG1700,Data!AE1697)))</f>
        <v>0.77299170075100898</v>
      </c>
      <c r="O1696">
        <f>IF(Transport!$H$4="Multi-unit Residential",Data!O1697,IF(Transport!$H$4="Education",Data!AW1697,IF(Transport!$H$4="Mixed-use Building",AH1700,Data!AF1697)))</f>
        <v>172.609517199999</v>
      </c>
      <c r="P1696">
        <f>IF(Transport!$H$4="Multi-unit Residential",Data!P1697,IF(Transport!$H$4="Education",Data!AX1697,IF(Transport!$H$4="Mixed-use Building",AI1700,Data!AG1697)))</f>
        <v>-43.398394330000002</v>
      </c>
    </row>
    <row r="1697" spans="1:16" x14ac:dyDescent="0.55000000000000004">
      <c r="A1697">
        <f>IF(Transport!$H$4="Multi-unit Residential",Data!A1698,IF(Transport!$H$4="Education",Data!AI1698,IF(Transport!$H$4="Mixed-use Building",T1701,Data!R1698)))</f>
        <v>315600</v>
      </c>
      <c r="B1697" t="str">
        <f>IF(Transport!$H$4="Multi-unit Residential",Data!B1698,IF(Transport!$H$4="Education",Data!AJ1698,IF(Transport!$H$4="Mixed-use Building",U1701,Data!S1698)))</f>
        <v>Pegasus Bay</v>
      </c>
      <c r="C1697" t="str">
        <f>IF(Transport!$H$4="Multi-unit Residential",Data!C1698,IF(Transport!$H$4="Education",Data!AK1698,IF(Transport!$H$4="Mixed-use Building",V1701,Data!T1698)))</f>
        <v>New Zealand</v>
      </c>
      <c r="D1697">
        <f>IF(Transport!$H$4="Multi-unit Residential",Data!D1698,IF(Transport!$H$4="Education",Data!AL1698,IF(Transport!$H$4="Mixed-use Building",W1701,Data!U1698)))</f>
        <v>0</v>
      </c>
      <c r="E1697">
        <f>IF(Transport!$H$4="Multi-unit Residential",Data!E1698,IF(Transport!$H$4="Education",Data!AM1698,IF(Transport!$H$4="Mixed-use Building",X1701,Data!V1698)))</f>
        <v>0</v>
      </c>
      <c r="F1697">
        <f>IF(Transport!$H$4="Multi-unit Residential",Data!F1698,IF(Transport!$H$4="Education",Data!AN1698,IF(Transport!$H$4="Mixed-use Building",Y1701,Data!W1698)))</f>
        <v>0</v>
      </c>
      <c r="G1697">
        <f>IF(Transport!$H$4="Multi-unit Residential",Data!G1698,IF(Transport!$H$4="Education",Data!AO1698,IF(Transport!$H$4="Mixed-use Building",Z1701,Data!X1698)))</f>
        <v>0</v>
      </c>
      <c r="H1697">
        <f>IF(Transport!$H$4="Multi-unit Residential",Data!H1698,IF(Transport!$H$4="Education",Data!AP1698,IF(Transport!$H$4="Mixed-use Building",AA1701,Data!Y1698)))</f>
        <v>0.62</v>
      </c>
      <c r="I1697">
        <f>IF(Transport!$H$4="Multi-unit Residential",Data!I1698,IF(Transport!$H$4="Education",Data!AQ1698,IF(Transport!$H$4="Mixed-use Building",AB1701,Data!Z1698)))</f>
        <v>0</v>
      </c>
      <c r="J1697">
        <f>IF(Transport!$H$4="Multi-unit Residential",Data!J1698,IF(Transport!$H$4="Education",Data!AR1698,IF(Transport!$H$4="Mixed-use Building",AC1701,Data!AA1698)))</f>
        <v>0</v>
      </c>
      <c r="K1697">
        <f>IF(Transport!$H$4="Multi-unit Residential",Data!K1698,IF(Transport!$H$4="Education",Data!AS1698,IF(Transport!$H$4="Mixed-use Building",AD1701,Data!AB1698)))</f>
        <v>0</v>
      </c>
      <c r="L1697">
        <f>IF(Transport!$H$4="Multi-unit Residential",Data!L1698,IF(Transport!$H$4="Education",Data!AT1698,IF(Transport!$H$4="Mixed-use Building",AE1701,Data!AC1698)))</f>
        <v>0.38</v>
      </c>
      <c r="M1697">
        <f>IF(Transport!$H$4="Multi-unit Residential",Data!M1698,IF(Transport!$H$4="Education",Data!AU1698,IF(Transport!$H$4="Mixed-use Building",AF1701,Data!AD1698)))</f>
        <v>0.02</v>
      </c>
      <c r="N1697" t="str">
        <f>IF(Transport!$H$4="Multi-unit Residential",Data!N1698,IF(Transport!$H$4="Education",Data!AV1698,IF(Transport!$H$4="Mixed-use Building",AG1701,Data!AE1698)))</f>
        <v>?</v>
      </c>
      <c r="O1697">
        <f>IF(Transport!$H$4="Multi-unit Residential",Data!O1698,IF(Transport!$H$4="Education",Data!AW1698,IF(Transport!$H$4="Mixed-use Building",AH1701,Data!AF1698)))</f>
        <v>172.69010399999999</v>
      </c>
      <c r="P1697">
        <f>IF(Transport!$H$4="Multi-unit Residential",Data!P1698,IF(Transport!$H$4="Education",Data!AX1698,IF(Transport!$H$4="Mixed-use Building",AI1701,Data!AG1698)))</f>
        <v>-43.355015180000002</v>
      </c>
    </row>
    <row r="1698" spans="1:16" x14ac:dyDescent="0.55000000000000004">
      <c r="A1698">
        <f>IF(Transport!$H$4="Multi-unit Residential",Data!A1699,IF(Transport!$H$4="Education",Data!AI1699,IF(Transport!$H$4="Mixed-use Building",T1702,Data!R1699)))</f>
        <v>315700</v>
      </c>
      <c r="B1698" t="str">
        <f>IF(Transport!$H$4="Multi-unit Residential",Data!B1699,IF(Transport!$H$4="Education",Data!AJ1699,IF(Transport!$H$4="Mixed-use Building",U1702,Data!S1699)))</f>
        <v>Kaiapoi North West</v>
      </c>
      <c r="C1698" t="str">
        <f>IF(Transport!$H$4="Multi-unit Residential",Data!C1699,IF(Transport!$H$4="Education",Data!AK1699,IF(Transport!$H$4="Mixed-use Building",V1702,Data!T1699)))</f>
        <v>New Zealand</v>
      </c>
      <c r="D1698">
        <f>IF(Transport!$H$4="Multi-unit Residential",Data!D1699,IF(Transport!$H$4="Education",Data!AL1699,IF(Transport!$H$4="Mixed-use Building",W1702,Data!U1699)))</f>
        <v>0</v>
      </c>
      <c r="E1698">
        <f>IF(Transport!$H$4="Multi-unit Residential",Data!E1699,IF(Transport!$H$4="Education",Data!AM1699,IF(Transport!$H$4="Mixed-use Building",X1702,Data!V1699)))</f>
        <v>0</v>
      </c>
      <c r="F1698">
        <f>IF(Transport!$H$4="Multi-unit Residential",Data!F1699,IF(Transport!$H$4="Education",Data!AN1699,IF(Transport!$H$4="Mixed-use Building",Y1702,Data!W1699)))</f>
        <v>0</v>
      </c>
      <c r="G1698">
        <f>IF(Transport!$H$4="Multi-unit Residential",Data!G1699,IF(Transport!$H$4="Education",Data!AO1699,IF(Transport!$H$4="Mixed-use Building",Z1702,Data!X1699)))</f>
        <v>0</v>
      </c>
      <c r="H1698">
        <f>IF(Transport!$H$4="Multi-unit Residential",Data!H1699,IF(Transport!$H$4="Education",Data!AP1699,IF(Transport!$H$4="Mixed-use Building",AA1702,Data!Y1699)))</f>
        <v>0.91999999999999904</v>
      </c>
      <c r="I1698">
        <f>IF(Transport!$H$4="Multi-unit Residential",Data!I1699,IF(Transport!$H$4="Education",Data!AQ1699,IF(Transport!$H$4="Mixed-use Building",AB1702,Data!Z1699)))</f>
        <v>0</v>
      </c>
      <c r="J1698">
        <f>IF(Transport!$H$4="Multi-unit Residential",Data!J1699,IF(Transport!$H$4="Education",Data!AR1699,IF(Transport!$H$4="Mixed-use Building",AC1702,Data!AA1699)))</f>
        <v>0</v>
      </c>
      <c r="K1698">
        <f>IF(Transport!$H$4="Multi-unit Residential",Data!K1699,IF(Transport!$H$4="Education",Data!AS1699,IF(Transport!$H$4="Mixed-use Building",AD1702,Data!AB1699)))</f>
        <v>0.03</v>
      </c>
      <c r="L1698">
        <f>IF(Transport!$H$4="Multi-unit Residential",Data!L1699,IF(Transport!$H$4="Education",Data!AT1699,IF(Transport!$H$4="Mixed-use Building",AE1702,Data!AC1699)))</f>
        <v>0.05</v>
      </c>
      <c r="M1698">
        <f>IF(Transport!$H$4="Multi-unit Residential",Data!M1699,IF(Transport!$H$4="Education",Data!AU1699,IF(Transport!$H$4="Mixed-use Building",AF1702,Data!AD1699)))</f>
        <v>0.02</v>
      </c>
      <c r="N1698">
        <f>IF(Transport!$H$4="Multi-unit Residential",Data!N1699,IF(Transport!$H$4="Education",Data!AV1699,IF(Transport!$H$4="Mixed-use Building",AG1702,Data!AE1699)))</f>
        <v>4.5120881059116504</v>
      </c>
      <c r="O1698">
        <f>IF(Transport!$H$4="Multi-unit Residential",Data!O1699,IF(Transport!$H$4="Education",Data!AW1699,IF(Transport!$H$4="Mixed-use Building",AH1702,Data!AF1699)))</f>
        <v>172.65771290000001</v>
      </c>
      <c r="P1698">
        <f>IF(Transport!$H$4="Multi-unit Residential",Data!P1699,IF(Transport!$H$4="Education",Data!AX1699,IF(Transport!$H$4="Mixed-use Building",AI1702,Data!AG1699)))</f>
        <v>-43.37053744</v>
      </c>
    </row>
    <row r="1699" spans="1:16" x14ac:dyDescent="0.55000000000000004">
      <c r="A1699">
        <f>IF(Transport!$H$4="Multi-unit Residential",Data!A1700,IF(Transport!$H$4="Education",Data!AI1700,IF(Transport!$H$4="Mixed-use Building",T1703,Data!R1700)))</f>
        <v>315800</v>
      </c>
      <c r="B1699" t="str">
        <f>IF(Transport!$H$4="Multi-unit Residential",Data!B1700,IF(Transport!$H$4="Education",Data!AJ1700,IF(Transport!$H$4="Mixed-use Building",U1703,Data!S1700)))</f>
        <v>Silverstream (Waimakariri District)</v>
      </c>
      <c r="C1699" t="str">
        <f>IF(Transport!$H$4="Multi-unit Residential",Data!C1700,IF(Transport!$H$4="Education",Data!AK1700,IF(Transport!$H$4="Mixed-use Building",V1703,Data!T1700)))</f>
        <v>New Zealand</v>
      </c>
      <c r="D1699" t="str">
        <f>IF(Transport!$H$4="Multi-unit Residential",Data!D1700,IF(Transport!$H$4="Education",Data!AL1700,IF(Transport!$H$4="Mixed-use Building",W1703,Data!U1700)))</f>
        <v>?</v>
      </c>
      <c r="E1699" t="str">
        <f>IF(Transport!$H$4="Multi-unit Residential",Data!E1700,IF(Transport!$H$4="Education",Data!AM1700,IF(Transport!$H$4="Mixed-use Building",X1703,Data!V1700)))</f>
        <v>?</v>
      </c>
      <c r="F1699" t="str">
        <f>IF(Transport!$H$4="Multi-unit Residential",Data!F1700,IF(Transport!$H$4="Education",Data!AN1700,IF(Transport!$H$4="Mixed-use Building",Y1703,Data!W1700)))</f>
        <v>?</v>
      </c>
      <c r="G1699">
        <f>IF(Transport!$H$4="Multi-unit Residential",Data!G1700,IF(Transport!$H$4="Education",Data!AO1700,IF(Transport!$H$4="Mixed-use Building",Z1703,Data!X1700)))</f>
        <v>0</v>
      </c>
      <c r="H1699" t="str">
        <f>IF(Transport!$H$4="Multi-unit Residential",Data!H1700,IF(Transport!$H$4="Education",Data!AP1700,IF(Transport!$H$4="Mixed-use Building",AA1703,Data!Y1700)))</f>
        <v>?</v>
      </c>
      <c r="I1699" t="str">
        <f>IF(Transport!$H$4="Multi-unit Residential",Data!I1700,IF(Transport!$H$4="Education",Data!AQ1700,IF(Transport!$H$4="Mixed-use Building",AB1703,Data!Z1700)))</f>
        <v>?</v>
      </c>
      <c r="J1699">
        <f>IF(Transport!$H$4="Multi-unit Residential",Data!J1700,IF(Transport!$H$4="Education",Data!AR1700,IF(Transport!$H$4="Mixed-use Building",AC1703,Data!AA1700)))</f>
        <v>0</v>
      </c>
      <c r="K1699" t="str">
        <f>IF(Transport!$H$4="Multi-unit Residential",Data!K1700,IF(Transport!$H$4="Education",Data!AS1700,IF(Transport!$H$4="Mixed-use Building",AD1703,Data!AB1700)))</f>
        <v>?</v>
      </c>
      <c r="L1699" t="str">
        <f>IF(Transport!$H$4="Multi-unit Residential",Data!L1700,IF(Transport!$H$4="Education",Data!AT1700,IF(Transport!$H$4="Mixed-use Building",AE1703,Data!AC1700)))</f>
        <v>?</v>
      </c>
      <c r="M1699">
        <f>IF(Transport!$H$4="Multi-unit Residential",Data!M1700,IF(Transport!$H$4="Education",Data!AU1700,IF(Transport!$H$4="Mixed-use Building",AF1703,Data!AD1700)))</f>
        <v>0.02</v>
      </c>
      <c r="N1699" t="str">
        <f>IF(Transport!$H$4="Multi-unit Residential",Data!N1700,IF(Transport!$H$4="Education",Data!AV1700,IF(Transport!$H$4="Mixed-use Building",AG1703,Data!AE1700)))</f>
        <v>?</v>
      </c>
      <c r="O1699">
        <f>IF(Transport!$H$4="Multi-unit Residential",Data!O1700,IF(Transport!$H$4="Education",Data!AW1700,IF(Transport!$H$4="Mixed-use Building",AH1703,Data!AF1700)))</f>
        <v>172.63724759999999</v>
      </c>
      <c r="P1699">
        <f>IF(Transport!$H$4="Multi-unit Residential",Data!P1700,IF(Transport!$H$4="Education",Data!AX1700,IF(Transport!$H$4="Mixed-use Building",AI1703,Data!AG1700)))</f>
        <v>-43.37879521</v>
      </c>
    </row>
    <row r="1700" spans="1:16" x14ac:dyDescent="0.55000000000000004">
      <c r="A1700">
        <f>IF(Transport!$H$4="Multi-unit Residential",Data!A1701,IF(Transport!$H$4="Education",Data!AI1701,IF(Transport!$H$4="Mixed-use Building",T1704,Data!R1701)))</f>
        <v>315900</v>
      </c>
      <c r="B1700" t="str">
        <f>IF(Transport!$H$4="Multi-unit Residential",Data!B1701,IF(Transport!$H$4="Education",Data!AJ1701,IF(Transport!$H$4="Mixed-use Building",U1704,Data!S1701)))</f>
        <v>Sovereign Palms</v>
      </c>
      <c r="C1700" t="str">
        <f>IF(Transport!$H$4="Multi-unit Residential",Data!C1701,IF(Transport!$H$4="Education",Data!AK1701,IF(Transport!$H$4="Mixed-use Building",V1704,Data!T1701)))</f>
        <v>New Zealand</v>
      </c>
      <c r="D1700">
        <f>IF(Transport!$H$4="Multi-unit Residential",Data!D1701,IF(Transport!$H$4="Education",Data!AL1701,IF(Transport!$H$4="Mixed-use Building",W1704,Data!U1701)))</f>
        <v>0</v>
      </c>
      <c r="E1700">
        <f>IF(Transport!$H$4="Multi-unit Residential",Data!E1701,IF(Transport!$H$4="Education",Data!AM1701,IF(Transport!$H$4="Mixed-use Building",X1704,Data!V1701)))</f>
        <v>0</v>
      </c>
      <c r="F1700">
        <f>IF(Transport!$H$4="Multi-unit Residential",Data!F1701,IF(Transport!$H$4="Education",Data!AN1701,IF(Transport!$H$4="Mixed-use Building",Y1704,Data!W1701)))</f>
        <v>0</v>
      </c>
      <c r="G1700">
        <f>IF(Transport!$H$4="Multi-unit Residential",Data!G1701,IF(Transport!$H$4="Education",Data!AO1701,IF(Transport!$H$4="Mixed-use Building",Z1704,Data!X1701)))</f>
        <v>0</v>
      </c>
      <c r="H1700">
        <f>IF(Transport!$H$4="Multi-unit Residential",Data!H1701,IF(Transport!$H$4="Education",Data!AP1701,IF(Transport!$H$4="Mixed-use Building",AA1704,Data!Y1701)))</f>
        <v>1</v>
      </c>
      <c r="I1700">
        <f>IF(Transport!$H$4="Multi-unit Residential",Data!I1701,IF(Transport!$H$4="Education",Data!AQ1701,IF(Transport!$H$4="Mixed-use Building",AB1704,Data!Z1701)))</f>
        <v>0</v>
      </c>
      <c r="J1700">
        <f>IF(Transport!$H$4="Multi-unit Residential",Data!J1701,IF(Transport!$H$4="Education",Data!AR1701,IF(Transport!$H$4="Mixed-use Building",AC1704,Data!AA1701)))</f>
        <v>0</v>
      </c>
      <c r="K1700">
        <f>IF(Transport!$H$4="Multi-unit Residential",Data!K1701,IF(Transport!$H$4="Education",Data!AS1701,IF(Transport!$H$4="Mixed-use Building",AD1704,Data!AB1701)))</f>
        <v>0</v>
      </c>
      <c r="L1700">
        <f>IF(Transport!$H$4="Multi-unit Residential",Data!L1701,IF(Transport!$H$4="Education",Data!AT1701,IF(Transport!$H$4="Mixed-use Building",AE1704,Data!AC1701)))</f>
        <v>0</v>
      </c>
      <c r="M1700">
        <f>IF(Transport!$H$4="Multi-unit Residential",Data!M1701,IF(Transport!$H$4="Education",Data!AU1701,IF(Transport!$H$4="Mixed-use Building",AF1704,Data!AD1701)))</f>
        <v>0.02</v>
      </c>
      <c r="N1700">
        <f>IF(Transport!$H$4="Multi-unit Residential",Data!N1701,IF(Transport!$H$4="Education",Data!AV1701,IF(Transport!$H$4="Mixed-use Building",AG1704,Data!AE1701)))</f>
        <v>1.66986396386651</v>
      </c>
      <c r="O1700">
        <f>IF(Transport!$H$4="Multi-unit Residential",Data!O1701,IF(Transport!$H$4="Education",Data!AW1701,IF(Transport!$H$4="Mixed-use Building",AH1704,Data!AF1701)))</f>
        <v>172.66837670000001</v>
      </c>
      <c r="P1700">
        <f>IF(Transport!$H$4="Multi-unit Residential",Data!P1701,IF(Transport!$H$4="Education",Data!AX1701,IF(Transport!$H$4="Mixed-use Building",AI1704,Data!AG1701)))</f>
        <v>-43.367117020000002</v>
      </c>
    </row>
    <row r="1701" spans="1:16" x14ac:dyDescent="0.55000000000000004">
      <c r="A1701">
        <f>IF(Transport!$H$4="Multi-unit Residential",Data!A1702,IF(Transport!$H$4="Education",Data!AI1702,IF(Transport!$H$4="Mixed-use Building",T1705,Data!R1702)))</f>
        <v>316000</v>
      </c>
      <c r="B1701" t="str">
        <f>IF(Transport!$H$4="Multi-unit Residential",Data!B1702,IF(Transport!$H$4="Education",Data!AJ1702,IF(Transport!$H$4="Mixed-use Building",U1705,Data!S1702)))</f>
        <v>Kaiapoi West</v>
      </c>
      <c r="C1701" t="str">
        <f>IF(Transport!$H$4="Multi-unit Residential",Data!C1702,IF(Transport!$H$4="Education",Data!AK1702,IF(Transport!$H$4="Mixed-use Building",V1705,Data!T1702)))</f>
        <v>New Zealand</v>
      </c>
      <c r="D1701">
        <f>IF(Transport!$H$4="Multi-unit Residential",Data!D1702,IF(Transport!$H$4="Education",Data!AL1702,IF(Transport!$H$4="Mixed-use Building",W1705,Data!U1702)))</f>
        <v>0</v>
      </c>
      <c r="E1701">
        <f>IF(Transport!$H$4="Multi-unit Residential",Data!E1702,IF(Transport!$H$4="Education",Data!AM1702,IF(Transport!$H$4="Mixed-use Building",X1705,Data!V1702)))</f>
        <v>0</v>
      </c>
      <c r="F1701">
        <f>IF(Transport!$H$4="Multi-unit Residential",Data!F1702,IF(Transport!$H$4="Education",Data!AN1702,IF(Transport!$H$4="Mixed-use Building",Y1705,Data!W1702)))</f>
        <v>0</v>
      </c>
      <c r="G1701">
        <f>IF(Transport!$H$4="Multi-unit Residential",Data!G1702,IF(Transport!$H$4="Education",Data!AO1702,IF(Transport!$H$4="Mixed-use Building",Z1705,Data!X1702)))</f>
        <v>0</v>
      </c>
      <c r="H1701">
        <f>IF(Transport!$H$4="Multi-unit Residential",Data!H1702,IF(Transport!$H$4="Education",Data!AP1702,IF(Transport!$H$4="Mixed-use Building",AA1705,Data!Y1702)))</f>
        <v>1</v>
      </c>
      <c r="I1701">
        <f>IF(Transport!$H$4="Multi-unit Residential",Data!I1702,IF(Transport!$H$4="Education",Data!AQ1702,IF(Transport!$H$4="Mixed-use Building",AB1705,Data!Z1702)))</f>
        <v>0</v>
      </c>
      <c r="J1701">
        <f>IF(Transport!$H$4="Multi-unit Residential",Data!J1702,IF(Transport!$H$4="Education",Data!AR1702,IF(Transport!$H$4="Mixed-use Building",AC1705,Data!AA1702)))</f>
        <v>0</v>
      </c>
      <c r="K1701">
        <f>IF(Transport!$H$4="Multi-unit Residential",Data!K1702,IF(Transport!$H$4="Education",Data!AS1702,IF(Transport!$H$4="Mixed-use Building",AD1705,Data!AB1702)))</f>
        <v>0</v>
      </c>
      <c r="L1701">
        <f>IF(Transport!$H$4="Multi-unit Residential",Data!L1702,IF(Transport!$H$4="Education",Data!AT1702,IF(Transport!$H$4="Mixed-use Building",AE1705,Data!AC1702)))</f>
        <v>0</v>
      </c>
      <c r="M1701">
        <f>IF(Transport!$H$4="Multi-unit Residential",Data!M1702,IF(Transport!$H$4="Education",Data!AU1702,IF(Transport!$H$4="Mixed-use Building",AF1705,Data!AD1702)))</f>
        <v>0.02</v>
      </c>
      <c r="N1701">
        <f>IF(Transport!$H$4="Multi-unit Residential",Data!N1702,IF(Transport!$H$4="Education",Data!AV1702,IF(Transport!$H$4="Mixed-use Building",AG1705,Data!AE1702)))</f>
        <v>0.47732773041821203</v>
      </c>
      <c r="O1701">
        <f>IF(Transport!$H$4="Multi-unit Residential",Data!O1702,IF(Transport!$H$4="Education",Data!AW1702,IF(Transport!$H$4="Mixed-use Building",AH1705,Data!AF1702)))</f>
        <v>172.6442563</v>
      </c>
      <c r="P1701">
        <f>IF(Transport!$H$4="Multi-unit Residential",Data!P1702,IF(Transport!$H$4="Education",Data!AX1702,IF(Transport!$H$4="Mixed-use Building",AI1705,Data!AG1702)))</f>
        <v>-43.38223807</v>
      </c>
    </row>
    <row r="1702" spans="1:16" x14ac:dyDescent="0.55000000000000004">
      <c r="A1702">
        <f>IF(Transport!$H$4="Multi-unit Residential",Data!A1703,IF(Transport!$H$4="Education",Data!AI1703,IF(Transport!$H$4="Mixed-use Building",T1706,Data!R1703)))</f>
        <v>316100</v>
      </c>
      <c r="B1702" t="str">
        <f>IF(Transport!$H$4="Multi-unit Residential",Data!B1703,IF(Transport!$H$4="Education",Data!AJ1703,IF(Transport!$H$4="Mixed-use Building",U1706,Data!S1703)))</f>
        <v>Kaiapoi Central</v>
      </c>
      <c r="C1702" t="str">
        <f>IF(Transport!$H$4="Multi-unit Residential",Data!C1703,IF(Transport!$H$4="Education",Data!AK1703,IF(Transport!$H$4="Mixed-use Building",V1706,Data!T1703)))</f>
        <v>New Zealand</v>
      </c>
      <c r="D1702">
        <f>IF(Transport!$H$4="Multi-unit Residential",Data!D1703,IF(Transport!$H$4="Education",Data!AL1703,IF(Transport!$H$4="Mixed-use Building",W1706,Data!U1703)))</f>
        <v>0</v>
      </c>
      <c r="E1702">
        <f>IF(Transport!$H$4="Multi-unit Residential",Data!E1703,IF(Transport!$H$4="Education",Data!AM1703,IF(Transport!$H$4="Mixed-use Building",X1706,Data!V1703)))</f>
        <v>0</v>
      </c>
      <c r="F1702">
        <f>IF(Transport!$H$4="Multi-unit Residential",Data!F1703,IF(Transport!$H$4="Education",Data!AN1703,IF(Transport!$H$4="Mixed-use Building",Y1706,Data!W1703)))</f>
        <v>0</v>
      </c>
      <c r="G1702">
        <f>IF(Transport!$H$4="Multi-unit Residential",Data!G1703,IF(Transport!$H$4="Education",Data!AO1703,IF(Transport!$H$4="Mixed-use Building",Z1706,Data!X1703)))</f>
        <v>0</v>
      </c>
      <c r="H1702">
        <f>IF(Transport!$H$4="Multi-unit Residential",Data!H1703,IF(Transport!$H$4="Education",Data!AP1703,IF(Transport!$H$4="Mixed-use Building",AA1706,Data!Y1703)))</f>
        <v>0.94</v>
      </c>
      <c r="I1702">
        <f>IF(Transport!$H$4="Multi-unit Residential",Data!I1703,IF(Transport!$H$4="Education",Data!AQ1703,IF(Transport!$H$4="Mixed-use Building",AB1706,Data!Z1703)))</f>
        <v>0</v>
      </c>
      <c r="J1702">
        <f>IF(Transport!$H$4="Multi-unit Residential",Data!J1703,IF(Transport!$H$4="Education",Data!AR1703,IF(Transport!$H$4="Mixed-use Building",AC1706,Data!AA1703)))</f>
        <v>0</v>
      </c>
      <c r="K1702">
        <f>IF(Transport!$H$4="Multi-unit Residential",Data!K1703,IF(Transport!$H$4="Education",Data!AS1703,IF(Transport!$H$4="Mixed-use Building",AD1706,Data!AB1703)))</f>
        <v>0</v>
      </c>
      <c r="L1702">
        <f>IF(Transport!$H$4="Multi-unit Residential",Data!L1703,IF(Transport!$H$4="Education",Data!AT1703,IF(Transport!$H$4="Mixed-use Building",AE1706,Data!AC1703)))</f>
        <v>0.06</v>
      </c>
      <c r="M1702">
        <f>IF(Transport!$H$4="Multi-unit Residential",Data!M1703,IF(Transport!$H$4="Education",Data!AU1703,IF(Transport!$H$4="Mixed-use Building",AF1706,Data!AD1703)))</f>
        <v>0.02</v>
      </c>
      <c r="N1702">
        <f>IF(Transport!$H$4="Multi-unit Residential",Data!N1703,IF(Transport!$H$4="Education",Data!AV1703,IF(Transport!$H$4="Mixed-use Building",AG1706,Data!AE1703)))</f>
        <v>5.5901690179153798</v>
      </c>
      <c r="O1702">
        <f>IF(Transport!$H$4="Multi-unit Residential",Data!O1703,IF(Transport!$H$4="Education",Data!AW1703,IF(Transport!$H$4="Mixed-use Building",AH1706,Data!AF1703)))</f>
        <v>172.65446969999999</v>
      </c>
      <c r="P1702">
        <f>IF(Transport!$H$4="Multi-unit Residential",Data!P1703,IF(Transport!$H$4="Education",Data!AX1703,IF(Transport!$H$4="Mixed-use Building",AI1706,Data!AG1703)))</f>
        <v>-43.386546969999998</v>
      </c>
    </row>
    <row r="1703" spans="1:16" x14ac:dyDescent="0.55000000000000004">
      <c r="A1703">
        <f>IF(Transport!$H$4="Multi-unit Residential",Data!A1704,IF(Transport!$H$4="Education",Data!AI1704,IF(Transport!$H$4="Mixed-use Building",T1707,Data!R1704)))</f>
        <v>316200</v>
      </c>
      <c r="B1703" t="str">
        <f>IF(Transport!$H$4="Multi-unit Residential",Data!B1704,IF(Transport!$H$4="Education",Data!AJ1704,IF(Transport!$H$4="Mixed-use Building",U1707,Data!S1704)))</f>
        <v>Kaiapoi South</v>
      </c>
      <c r="C1703" t="str">
        <f>IF(Transport!$H$4="Multi-unit Residential",Data!C1704,IF(Transport!$H$4="Education",Data!AK1704,IF(Transport!$H$4="Mixed-use Building",V1707,Data!T1704)))</f>
        <v>New Zealand</v>
      </c>
      <c r="D1703">
        <f>IF(Transport!$H$4="Multi-unit Residential",Data!D1704,IF(Transport!$H$4="Education",Data!AL1704,IF(Transport!$H$4="Mixed-use Building",W1707,Data!U1704)))</f>
        <v>0</v>
      </c>
      <c r="E1703">
        <f>IF(Transport!$H$4="Multi-unit Residential",Data!E1704,IF(Transport!$H$4="Education",Data!AM1704,IF(Transport!$H$4="Mixed-use Building",X1707,Data!V1704)))</f>
        <v>0</v>
      </c>
      <c r="F1703">
        <f>IF(Transport!$H$4="Multi-unit Residential",Data!F1704,IF(Transport!$H$4="Education",Data!AN1704,IF(Transport!$H$4="Mixed-use Building",Y1707,Data!W1704)))</f>
        <v>0</v>
      </c>
      <c r="G1703">
        <f>IF(Transport!$H$4="Multi-unit Residential",Data!G1704,IF(Transport!$H$4="Education",Data!AO1704,IF(Transport!$H$4="Mixed-use Building",Z1707,Data!X1704)))</f>
        <v>0</v>
      </c>
      <c r="H1703">
        <f>IF(Transport!$H$4="Multi-unit Residential",Data!H1704,IF(Transport!$H$4="Education",Data!AP1704,IF(Transport!$H$4="Mixed-use Building",AA1707,Data!Y1704)))</f>
        <v>1</v>
      </c>
      <c r="I1703">
        <f>IF(Transport!$H$4="Multi-unit Residential",Data!I1704,IF(Transport!$H$4="Education",Data!AQ1704,IF(Transport!$H$4="Mixed-use Building",AB1707,Data!Z1704)))</f>
        <v>0</v>
      </c>
      <c r="J1703">
        <f>IF(Transport!$H$4="Multi-unit Residential",Data!J1704,IF(Transport!$H$4="Education",Data!AR1704,IF(Transport!$H$4="Mixed-use Building",AC1707,Data!AA1704)))</f>
        <v>0</v>
      </c>
      <c r="K1703">
        <f>IF(Transport!$H$4="Multi-unit Residential",Data!K1704,IF(Transport!$H$4="Education",Data!AS1704,IF(Transport!$H$4="Mixed-use Building",AD1707,Data!AB1704)))</f>
        <v>0</v>
      </c>
      <c r="L1703">
        <f>IF(Transport!$H$4="Multi-unit Residential",Data!L1704,IF(Transport!$H$4="Education",Data!AT1704,IF(Transport!$H$4="Mixed-use Building",AE1707,Data!AC1704)))</f>
        <v>0</v>
      </c>
      <c r="M1703">
        <f>IF(Transport!$H$4="Multi-unit Residential",Data!M1704,IF(Transport!$H$4="Education",Data!AU1704,IF(Transport!$H$4="Mixed-use Building",AF1707,Data!AD1704)))</f>
        <v>0.02</v>
      </c>
      <c r="N1703">
        <f>IF(Transport!$H$4="Multi-unit Residential",Data!N1704,IF(Transport!$H$4="Education",Data!AV1704,IF(Transport!$H$4="Mixed-use Building",AG1707,Data!AE1704)))</f>
        <v>1.1783178176165101</v>
      </c>
      <c r="O1703">
        <f>IF(Transport!$H$4="Multi-unit Residential",Data!O1704,IF(Transport!$H$4="Education",Data!AW1704,IF(Transport!$H$4="Mixed-use Building",AH1707,Data!AF1704)))</f>
        <v>172.64664869999999</v>
      </c>
      <c r="P1703">
        <f>IF(Transport!$H$4="Multi-unit Residential",Data!P1704,IF(Transport!$H$4="Education",Data!AX1704,IF(Transport!$H$4="Mixed-use Building",AI1707,Data!AG1704)))</f>
        <v>-43.391823240000001</v>
      </c>
    </row>
    <row r="1704" spans="1:16" x14ac:dyDescent="0.55000000000000004">
      <c r="A1704">
        <f>IF(Transport!$H$4="Multi-unit Residential",Data!A1705,IF(Transport!$H$4="Education",Data!AI1705,IF(Transport!$H$4="Mixed-use Building",T1708,Data!R1705)))</f>
        <v>316300</v>
      </c>
      <c r="B1704" t="str">
        <f>IF(Transport!$H$4="Multi-unit Residential",Data!B1705,IF(Transport!$H$4="Education",Data!AJ1705,IF(Transport!$H$4="Mixed-use Building",U1708,Data!S1705)))</f>
        <v>Kaiapoi East</v>
      </c>
      <c r="C1704" t="str">
        <f>IF(Transport!$H$4="Multi-unit Residential",Data!C1705,IF(Transport!$H$4="Education",Data!AK1705,IF(Transport!$H$4="Mixed-use Building",V1708,Data!T1705)))</f>
        <v>New Zealand</v>
      </c>
      <c r="D1704">
        <f>IF(Transport!$H$4="Multi-unit Residential",Data!D1705,IF(Transport!$H$4="Education",Data!AL1705,IF(Transport!$H$4="Mixed-use Building",W1708,Data!U1705)))</f>
        <v>0</v>
      </c>
      <c r="E1704">
        <f>IF(Transport!$H$4="Multi-unit Residential",Data!E1705,IF(Transport!$H$4="Education",Data!AM1705,IF(Transport!$H$4="Mixed-use Building",X1708,Data!V1705)))</f>
        <v>0</v>
      </c>
      <c r="F1704">
        <f>IF(Transport!$H$4="Multi-unit Residential",Data!F1705,IF(Transport!$H$4="Education",Data!AN1705,IF(Transport!$H$4="Mixed-use Building",Y1708,Data!W1705)))</f>
        <v>0</v>
      </c>
      <c r="G1704">
        <f>IF(Transport!$H$4="Multi-unit Residential",Data!G1705,IF(Transport!$H$4="Education",Data!AO1705,IF(Transport!$H$4="Mixed-use Building",Z1708,Data!X1705)))</f>
        <v>0</v>
      </c>
      <c r="H1704">
        <f>IF(Transport!$H$4="Multi-unit Residential",Data!H1705,IF(Transport!$H$4="Education",Data!AP1705,IF(Transport!$H$4="Mixed-use Building",AA1708,Data!Y1705)))</f>
        <v>1</v>
      </c>
      <c r="I1704">
        <f>IF(Transport!$H$4="Multi-unit Residential",Data!I1705,IF(Transport!$H$4="Education",Data!AQ1705,IF(Transport!$H$4="Mixed-use Building",AB1708,Data!Z1705)))</f>
        <v>0</v>
      </c>
      <c r="J1704">
        <f>IF(Transport!$H$4="Multi-unit Residential",Data!J1705,IF(Transport!$H$4="Education",Data!AR1705,IF(Transport!$H$4="Mixed-use Building",AC1708,Data!AA1705)))</f>
        <v>0</v>
      </c>
      <c r="K1704">
        <f>IF(Transport!$H$4="Multi-unit Residential",Data!K1705,IF(Transport!$H$4="Education",Data!AS1705,IF(Transport!$H$4="Mixed-use Building",AD1708,Data!AB1705)))</f>
        <v>0</v>
      </c>
      <c r="L1704">
        <f>IF(Transport!$H$4="Multi-unit Residential",Data!L1705,IF(Transport!$H$4="Education",Data!AT1705,IF(Transport!$H$4="Mixed-use Building",AE1708,Data!AC1705)))</f>
        <v>0</v>
      </c>
      <c r="M1704">
        <f>IF(Transport!$H$4="Multi-unit Residential",Data!M1705,IF(Transport!$H$4="Education",Data!AU1705,IF(Transport!$H$4="Mixed-use Building",AF1708,Data!AD1705)))</f>
        <v>0.02</v>
      </c>
      <c r="N1704">
        <f>IF(Transport!$H$4="Multi-unit Residential",Data!N1705,IF(Transport!$H$4="Education",Data!AV1705,IF(Transport!$H$4="Mixed-use Building",AG1708,Data!AE1705)))</f>
        <v>8.2760083726825595</v>
      </c>
      <c r="O1704">
        <f>IF(Transport!$H$4="Multi-unit Residential",Data!O1705,IF(Transport!$H$4="Education",Data!AW1705,IF(Transport!$H$4="Mixed-use Building",AH1708,Data!AF1705)))</f>
        <v>172.65961279999999</v>
      </c>
      <c r="P1704">
        <f>IF(Transport!$H$4="Multi-unit Residential",Data!P1705,IF(Transport!$H$4="Education",Data!AX1705,IF(Transport!$H$4="Mixed-use Building",AI1708,Data!AG1705)))</f>
        <v>-43.397887689999997</v>
      </c>
    </row>
    <row r="1705" spans="1:16" x14ac:dyDescent="0.55000000000000004">
      <c r="A1705">
        <f>IF(Transport!$H$4="Multi-unit Residential",Data!A1706,IF(Transport!$H$4="Education",Data!AI1706,IF(Transport!$H$4="Mixed-use Building",T1709,Data!R1706)))</f>
        <v>316400</v>
      </c>
      <c r="B1705" t="str">
        <f>IF(Transport!$H$4="Multi-unit Residential",Data!B1706,IF(Transport!$H$4="Education",Data!AJ1706,IF(Transport!$H$4="Mixed-use Building",U1709,Data!S1706)))</f>
        <v>McLeans Island</v>
      </c>
      <c r="C1705" t="str">
        <f>IF(Transport!$H$4="Multi-unit Residential",Data!C1706,IF(Transport!$H$4="Education",Data!AK1706,IF(Transport!$H$4="Mixed-use Building",V1709,Data!T1706)))</f>
        <v>New Zealand</v>
      </c>
      <c r="D1705">
        <f>IF(Transport!$H$4="Multi-unit Residential",Data!D1706,IF(Transport!$H$4="Education",Data!AL1706,IF(Transport!$H$4="Mixed-use Building",W1709,Data!U1706)))</f>
        <v>0</v>
      </c>
      <c r="E1705">
        <f>IF(Transport!$H$4="Multi-unit Residential",Data!E1706,IF(Transport!$H$4="Education",Data!AM1706,IF(Transport!$H$4="Mixed-use Building",X1709,Data!V1706)))</f>
        <v>0</v>
      </c>
      <c r="F1705">
        <f>IF(Transport!$H$4="Multi-unit Residential",Data!F1706,IF(Transport!$H$4="Education",Data!AN1706,IF(Transport!$H$4="Mixed-use Building",Y1709,Data!W1706)))</f>
        <v>0</v>
      </c>
      <c r="G1705">
        <f>IF(Transport!$H$4="Multi-unit Residential",Data!G1706,IF(Transport!$H$4="Education",Data!AO1706,IF(Transport!$H$4="Mixed-use Building",Z1709,Data!X1706)))</f>
        <v>0</v>
      </c>
      <c r="H1705">
        <f>IF(Transport!$H$4="Multi-unit Residential",Data!H1706,IF(Transport!$H$4="Education",Data!AP1706,IF(Transport!$H$4="Mixed-use Building",AA1709,Data!Y1706)))</f>
        <v>1</v>
      </c>
      <c r="I1705">
        <f>IF(Transport!$H$4="Multi-unit Residential",Data!I1706,IF(Transport!$H$4="Education",Data!AQ1706,IF(Transport!$H$4="Mixed-use Building",AB1709,Data!Z1706)))</f>
        <v>0</v>
      </c>
      <c r="J1705">
        <f>IF(Transport!$H$4="Multi-unit Residential",Data!J1706,IF(Transport!$H$4="Education",Data!AR1706,IF(Transport!$H$4="Mixed-use Building",AC1709,Data!AA1706)))</f>
        <v>0</v>
      </c>
      <c r="K1705">
        <f>IF(Transport!$H$4="Multi-unit Residential",Data!K1706,IF(Transport!$H$4="Education",Data!AS1706,IF(Transport!$H$4="Mixed-use Building",AD1709,Data!AB1706)))</f>
        <v>0</v>
      </c>
      <c r="L1705">
        <f>IF(Transport!$H$4="Multi-unit Residential",Data!L1706,IF(Transport!$H$4="Education",Data!AT1706,IF(Transport!$H$4="Mixed-use Building",AE1709,Data!AC1706)))</f>
        <v>0</v>
      </c>
      <c r="M1705">
        <f>IF(Transport!$H$4="Multi-unit Residential",Data!M1706,IF(Transport!$H$4="Education",Data!AU1706,IF(Transport!$H$4="Mixed-use Building",AF1709,Data!AD1706)))</f>
        <v>0.02</v>
      </c>
      <c r="N1705">
        <f>IF(Transport!$H$4="Multi-unit Residential",Data!N1706,IF(Transport!$H$4="Education",Data!AV1706,IF(Transport!$H$4="Mixed-use Building",AG1709,Data!AE1706)))</f>
        <v>11.4048788279104</v>
      </c>
      <c r="O1705">
        <f>IF(Transport!$H$4="Multi-unit Residential",Data!O1706,IF(Transport!$H$4="Education",Data!AW1706,IF(Transport!$H$4="Mixed-use Building",AH1709,Data!AF1706)))</f>
        <v>172.5048243</v>
      </c>
      <c r="P1705">
        <f>IF(Transport!$H$4="Multi-unit Residential",Data!P1706,IF(Transport!$H$4="Education",Data!AX1706,IF(Transport!$H$4="Mixed-use Building",AI1709,Data!AG1706)))</f>
        <v>-43.463881799999903</v>
      </c>
    </row>
    <row r="1706" spans="1:16" x14ac:dyDescent="0.55000000000000004">
      <c r="A1706">
        <f>IF(Transport!$H$4="Multi-unit Residential",Data!A1707,IF(Transport!$H$4="Education",Data!AI1707,IF(Transport!$H$4="Mixed-use Building",T1710,Data!R1707)))</f>
        <v>316500</v>
      </c>
      <c r="B1706" t="str">
        <f>IF(Transport!$H$4="Multi-unit Residential",Data!B1707,IF(Transport!$H$4="Education",Data!AJ1707,IF(Transport!$H$4="Mixed-use Building",U1710,Data!S1707)))</f>
        <v>Paparua</v>
      </c>
      <c r="C1706" t="str">
        <f>IF(Transport!$H$4="Multi-unit Residential",Data!C1707,IF(Transport!$H$4="Education",Data!AK1707,IF(Transport!$H$4="Mixed-use Building",V1710,Data!T1707)))</f>
        <v>New Zealand</v>
      </c>
      <c r="D1706">
        <f>IF(Transport!$H$4="Multi-unit Residential",Data!D1707,IF(Transport!$H$4="Education",Data!AL1707,IF(Transport!$H$4="Mixed-use Building",W1710,Data!U1707)))</f>
        <v>0</v>
      </c>
      <c r="E1706">
        <f>IF(Transport!$H$4="Multi-unit Residential",Data!E1707,IF(Transport!$H$4="Education",Data!AM1707,IF(Transport!$H$4="Mixed-use Building",X1710,Data!V1707)))</f>
        <v>0</v>
      </c>
      <c r="F1706">
        <f>IF(Transport!$H$4="Multi-unit Residential",Data!F1707,IF(Transport!$H$4="Education",Data!AN1707,IF(Transport!$H$4="Mixed-use Building",Y1710,Data!W1707)))</f>
        <v>0</v>
      </c>
      <c r="G1706">
        <f>IF(Transport!$H$4="Multi-unit Residential",Data!G1707,IF(Transport!$H$4="Education",Data!AO1707,IF(Transport!$H$4="Mixed-use Building",Z1710,Data!X1707)))</f>
        <v>0</v>
      </c>
      <c r="H1706">
        <f>IF(Transport!$H$4="Multi-unit Residential",Data!H1707,IF(Transport!$H$4="Education",Data!AP1707,IF(Transport!$H$4="Mixed-use Building",AA1710,Data!Y1707)))</f>
        <v>0.98</v>
      </c>
      <c r="I1706">
        <f>IF(Transport!$H$4="Multi-unit Residential",Data!I1707,IF(Transport!$H$4="Education",Data!AQ1707,IF(Transport!$H$4="Mixed-use Building",AB1710,Data!Z1707)))</f>
        <v>0</v>
      </c>
      <c r="J1706">
        <f>IF(Transport!$H$4="Multi-unit Residential",Data!J1707,IF(Transport!$H$4="Education",Data!AR1707,IF(Transport!$H$4="Mixed-use Building",AC1710,Data!AA1707)))</f>
        <v>0</v>
      </c>
      <c r="K1706">
        <f>IF(Transport!$H$4="Multi-unit Residential",Data!K1707,IF(Transport!$H$4="Education",Data!AS1707,IF(Transport!$H$4="Mixed-use Building",AD1710,Data!AB1707)))</f>
        <v>0</v>
      </c>
      <c r="L1706">
        <f>IF(Transport!$H$4="Multi-unit Residential",Data!L1707,IF(Transport!$H$4="Education",Data!AT1707,IF(Transport!$H$4="Mixed-use Building",AE1710,Data!AC1707)))</f>
        <v>0.02</v>
      </c>
      <c r="M1706">
        <f>IF(Transport!$H$4="Multi-unit Residential",Data!M1707,IF(Transport!$H$4="Education",Data!AU1707,IF(Transport!$H$4="Mixed-use Building",AF1710,Data!AD1707)))</f>
        <v>0.02</v>
      </c>
      <c r="N1706">
        <f>IF(Transport!$H$4="Multi-unit Residential",Data!N1707,IF(Transport!$H$4="Education",Data!AV1707,IF(Transport!$H$4="Mixed-use Building",AG1710,Data!AE1707)))</f>
        <v>11.830301808751299</v>
      </c>
      <c r="O1706">
        <f>IF(Transport!$H$4="Multi-unit Residential",Data!O1707,IF(Transport!$H$4="Education",Data!AW1707,IF(Transport!$H$4="Mixed-use Building",AH1710,Data!AF1707)))</f>
        <v>172.46226350000001</v>
      </c>
      <c r="P1706">
        <f>IF(Transport!$H$4="Multi-unit Residential",Data!P1707,IF(Transport!$H$4="Education",Data!AX1707,IF(Transport!$H$4="Mixed-use Building",AI1710,Data!AG1707)))</f>
        <v>-43.527347710000001</v>
      </c>
    </row>
    <row r="1707" spans="1:16" x14ac:dyDescent="0.55000000000000004">
      <c r="A1707">
        <f>IF(Transport!$H$4="Multi-unit Residential",Data!A1708,IF(Transport!$H$4="Education",Data!AI1708,IF(Transport!$H$4="Mixed-use Building",T1711,Data!R1708)))</f>
        <v>316600</v>
      </c>
      <c r="B1707" t="str">
        <f>IF(Transport!$H$4="Multi-unit Residential",Data!B1708,IF(Transport!$H$4="Education",Data!AJ1708,IF(Transport!$H$4="Mixed-use Building",U1711,Data!S1708)))</f>
        <v>Yaldhurst</v>
      </c>
      <c r="C1707" t="str">
        <f>IF(Transport!$H$4="Multi-unit Residential",Data!C1708,IF(Transport!$H$4="Education",Data!AK1708,IF(Transport!$H$4="Mixed-use Building",V1711,Data!T1708)))</f>
        <v>New Zealand</v>
      </c>
      <c r="D1707">
        <f>IF(Transport!$H$4="Multi-unit Residential",Data!D1708,IF(Transport!$H$4="Education",Data!AL1708,IF(Transport!$H$4="Mixed-use Building",W1711,Data!U1708)))</f>
        <v>0</v>
      </c>
      <c r="E1707">
        <f>IF(Transport!$H$4="Multi-unit Residential",Data!E1708,IF(Transport!$H$4="Education",Data!AM1708,IF(Transport!$H$4="Mixed-use Building",X1711,Data!V1708)))</f>
        <v>0</v>
      </c>
      <c r="F1707">
        <f>IF(Transport!$H$4="Multi-unit Residential",Data!F1708,IF(Transport!$H$4="Education",Data!AN1708,IF(Transport!$H$4="Mixed-use Building",Y1711,Data!W1708)))</f>
        <v>0</v>
      </c>
      <c r="G1707">
        <f>IF(Transport!$H$4="Multi-unit Residential",Data!G1708,IF(Transport!$H$4="Education",Data!AO1708,IF(Transport!$H$4="Mixed-use Building",Z1711,Data!X1708)))</f>
        <v>0</v>
      </c>
      <c r="H1707">
        <f>IF(Transport!$H$4="Multi-unit Residential",Data!H1708,IF(Transport!$H$4="Education",Data!AP1708,IF(Transport!$H$4="Mixed-use Building",AA1711,Data!Y1708)))</f>
        <v>0.9</v>
      </c>
      <c r="I1707">
        <f>IF(Transport!$H$4="Multi-unit Residential",Data!I1708,IF(Transport!$H$4="Education",Data!AQ1708,IF(Transport!$H$4="Mixed-use Building",AB1711,Data!Z1708)))</f>
        <v>0</v>
      </c>
      <c r="J1707">
        <f>IF(Transport!$H$4="Multi-unit Residential",Data!J1708,IF(Transport!$H$4="Education",Data!AR1708,IF(Transport!$H$4="Mixed-use Building",AC1711,Data!AA1708)))</f>
        <v>0</v>
      </c>
      <c r="K1707">
        <f>IF(Transport!$H$4="Multi-unit Residential",Data!K1708,IF(Transport!$H$4="Education",Data!AS1708,IF(Transport!$H$4="Mixed-use Building",AD1711,Data!AB1708)))</f>
        <v>0</v>
      </c>
      <c r="L1707">
        <f>IF(Transport!$H$4="Multi-unit Residential",Data!L1708,IF(Transport!$H$4="Education",Data!AT1708,IF(Transport!$H$4="Mixed-use Building",AE1711,Data!AC1708)))</f>
        <v>0.1</v>
      </c>
      <c r="M1707">
        <f>IF(Transport!$H$4="Multi-unit Residential",Data!M1708,IF(Transport!$H$4="Education",Data!AU1708,IF(Transport!$H$4="Mixed-use Building",AF1711,Data!AD1708)))</f>
        <v>0.02</v>
      </c>
      <c r="N1707">
        <f>IF(Transport!$H$4="Multi-unit Residential",Data!N1708,IF(Transport!$H$4="Education",Data!AV1708,IF(Transport!$H$4="Mixed-use Building",AG1711,Data!AE1708)))</f>
        <v>4.3759185237146001</v>
      </c>
      <c r="O1707">
        <f>IF(Transport!$H$4="Multi-unit Residential",Data!O1708,IF(Transport!$H$4="Education",Data!AW1708,IF(Transport!$H$4="Mixed-use Building",AH1711,Data!AF1708)))</f>
        <v>172.50415129999999</v>
      </c>
      <c r="P1707">
        <f>IF(Transport!$H$4="Multi-unit Residential",Data!P1708,IF(Transport!$H$4="Education",Data!AX1708,IF(Transport!$H$4="Mixed-use Building",AI1711,Data!AG1708)))</f>
        <v>-43.511523850000003</v>
      </c>
    </row>
    <row r="1708" spans="1:16" x14ac:dyDescent="0.55000000000000004">
      <c r="A1708">
        <f>IF(Transport!$H$4="Multi-unit Residential",Data!A1709,IF(Transport!$H$4="Education",Data!AI1709,IF(Transport!$H$4="Mixed-use Building",T1712,Data!R1709)))</f>
        <v>316700</v>
      </c>
      <c r="B1708" t="str">
        <f>IF(Transport!$H$4="Multi-unit Residential",Data!B1709,IF(Transport!$H$4="Education",Data!AJ1709,IF(Transport!$H$4="Mixed-use Building",U1712,Data!S1709)))</f>
        <v>Christchurch Airport</v>
      </c>
      <c r="C1708" t="str">
        <f>IF(Transport!$H$4="Multi-unit Residential",Data!C1709,IF(Transport!$H$4="Education",Data!AK1709,IF(Transport!$H$4="Mixed-use Building",V1712,Data!T1709)))</f>
        <v>New Zealand</v>
      </c>
      <c r="D1708">
        <f>IF(Transport!$H$4="Multi-unit Residential",Data!D1709,IF(Transport!$H$4="Education",Data!AL1709,IF(Transport!$H$4="Mixed-use Building",W1712,Data!U1709)))</f>
        <v>0</v>
      </c>
      <c r="E1708">
        <f>IF(Transport!$H$4="Multi-unit Residential",Data!E1709,IF(Transport!$H$4="Education",Data!AM1709,IF(Transport!$H$4="Mixed-use Building",X1712,Data!V1709)))</f>
        <v>0</v>
      </c>
      <c r="F1708">
        <f>IF(Transport!$H$4="Multi-unit Residential",Data!F1709,IF(Transport!$H$4="Education",Data!AN1709,IF(Transport!$H$4="Mixed-use Building",Y1712,Data!W1709)))</f>
        <v>0</v>
      </c>
      <c r="G1708">
        <f>IF(Transport!$H$4="Multi-unit Residential",Data!G1709,IF(Transport!$H$4="Education",Data!AO1709,IF(Transport!$H$4="Mixed-use Building",Z1712,Data!X1709)))</f>
        <v>0</v>
      </c>
      <c r="H1708">
        <f>IF(Transport!$H$4="Multi-unit Residential",Data!H1709,IF(Transport!$H$4="Education",Data!AP1709,IF(Transport!$H$4="Mixed-use Building",AA1712,Data!Y1709)))</f>
        <v>1</v>
      </c>
      <c r="I1708">
        <f>IF(Transport!$H$4="Multi-unit Residential",Data!I1709,IF(Transport!$H$4="Education",Data!AQ1709,IF(Transport!$H$4="Mixed-use Building",AB1712,Data!Z1709)))</f>
        <v>0</v>
      </c>
      <c r="J1708">
        <f>IF(Transport!$H$4="Multi-unit Residential",Data!J1709,IF(Transport!$H$4="Education",Data!AR1709,IF(Transport!$H$4="Mixed-use Building",AC1712,Data!AA1709)))</f>
        <v>0</v>
      </c>
      <c r="K1708">
        <f>IF(Transport!$H$4="Multi-unit Residential",Data!K1709,IF(Transport!$H$4="Education",Data!AS1709,IF(Transport!$H$4="Mixed-use Building",AD1712,Data!AB1709)))</f>
        <v>0</v>
      </c>
      <c r="L1708">
        <f>IF(Transport!$H$4="Multi-unit Residential",Data!L1709,IF(Transport!$H$4="Education",Data!AT1709,IF(Transport!$H$4="Mixed-use Building",AE1712,Data!AC1709)))</f>
        <v>0</v>
      </c>
      <c r="M1708">
        <f>IF(Transport!$H$4="Multi-unit Residential",Data!M1709,IF(Transport!$H$4="Education",Data!AU1709,IF(Transport!$H$4="Mixed-use Building",AF1712,Data!AD1709)))</f>
        <v>0.02</v>
      </c>
      <c r="N1708">
        <f>IF(Transport!$H$4="Multi-unit Residential",Data!N1709,IF(Transport!$H$4="Education",Data!AV1709,IF(Transport!$H$4="Mixed-use Building",AG1712,Data!AE1709)))</f>
        <v>10.5800373271561</v>
      </c>
      <c r="O1708">
        <f>IF(Transport!$H$4="Multi-unit Residential",Data!O1709,IF(Transport!$H$4="Education",Data!AW1709,IF(Transport!$H$4="Mixed-use Building",AH1712,Data!AF1709)))</f>
        <v>172.5438364</v>
      </c>
      <c r="P1708">
        <f>IF(Transport!$H$4="Multi-unit Residential",Data!P1709,IF(Transport!$H$4="Education",Data!AX1709,IF(Transport!$H$4="Mixed-use Building",AI1712,Data!AG1709)))</f>
        <v>-43.482215230000001</v>
      </c>
    </row>
    <row r="1709" spans="1:16" x14ac:dyDescent="0.55000000000000004">
      <c r="A1709">
        <f>IF(Transport!$H$4="Multi-unit Residential",Data!A1710,IF(Transport!$H$4="Education",Data!AI1710,IF(Transport!$H$4="Mixed-use Building",T1713,Data!R1710)))</f>
        <v>316800</v>
      </c>
      <c r="B1709" t="str">
        <f>IF(Transport!$H$4="Multi-unit Residential",Data!B1710,IF(Transport!$H$4="Education",Data!AJ1710,IF(Transport!$H$4="Mixed-use Building",U1713,Data!S1710)))</f>
        <v>Clearwater</v>
      </c>
      <c r="C1709" t="str">
        <f>IF(Transport!$H$4="Multi-unit Residential",Data!C1710,IF(Transport!$H$4="Education",Data!AK1710,IF(Transport!$H$4="Mixed-use Building",V1713,Data!T1710)))</f>
        <v>New Zealand</v>
      </c>
      <c r="D1709">
        <f>IF(Transport!$H$4="Multi-unit Residential",Data!D1710,IF(Transport!$H$4="Education",Data!AL1710,IF(Transport!$H$4="Mixed-use Building",W1713,Data!U1710)))</f>
        <v>0</v>
      </c>
      <c r="E1709">
        <f>IF(Transport!$H$4="Multi-unit Residential",Data!E1710,IF(Transport!$H$4="Education",Data!AM1710,IF(Transport!$H$4="Mixed-use Building",X1713,Data!V1710)))</f>
        <v>0</v>
      </c>
      <c r="F1709">
        <f>IF(Transport!$H$4="Multi-unit Residential",Data!F1710,IF(Transport!$H$4="Education",Data!AN1710,IF(Transport!$H$4="Mixed-use Building",Y1713,Data!W1710)))</f>
        <v>0</v>
      </c>
      <c r="G1709">
        <f>IF(Transport!$H$4="Multi-unit Residential",Data!G1710,IF(Transport!$H$4="Education",Data!AO1710,IF(Transport!$H$4="Mixed-use Building",Z1713,Data!X1710)))</f>
        <v>0</v>
      </c>
      <c r="H1709">
        <f>IF(Transport!$H$4="Multi-unit Residential",Data!H1710,IF(Transport!$H$4="Education",Data!AP1710,IF(Transport!$H$4="Mixed-use Building",AA1713,Data!Y1710)))</f>
        <v>1</v>
      </c>
      <c r="I1709">
        <f>IF(Transport!$H$4="Multi-unit Residential",Data!I1710,IF(Transport!$H$4="Education",Data!AQ1710,IF(Transport!$H$4="Mixed-use Building",AB1713,Data!Z1710)))</f>
        <v>0</v>
      </c>
      <c r="J1709">
        <f>IF(Transport!$H$4="Multi-unit Residential",Data!J1710,IF(Transport!$H$4="Education",Data!AR1710,IF(Transport!$H$4="Mixed-use Building",AC1713,Data!AA1710)))</f>
        <v>0</v>
      </c>
      <c r="K1709">
        <f>IF(Transport!$H$4="Multi-unit Residential",Data!K1710,IF(Transport!$H$4="Education",Data!AS1710,IF(Transport!$H$4="Mixed-use Building",AD1713,Data!AB1710)))</f>
        <v>0</v>
      </c>
      <c r="L1709">
        <f>IF(Transport!$H$4="Multi-unit Residential",Data!L1710,IF(Transport!$H$4="Education",Data!AT1710,IF(Transport!$H$4="Mixed-use Building",AE1713,Data!AC1710)))</f>
        <v>0</v>
      </c>
      <c r="M1709">
        <f>IF(Transport!$H$4="Multi-unit Residential",Data!M1710,IF(Transport!$H$4="Education",Data!AU1710,IF(Transport!$H$4="Mixed-use Building",AF1713,Data!AD1710)))</f>
        <v>0.02</v>
      </c>
      <c r="N1709">
        <f>IF(Transport!$H$4="Multi-unit Residential",Data!N1710,IF(Transport!$H$4="Education",Data!AV1710,IF(Transport!$H$4="Mixed-use Building",AG1713,Data!AE1710)))</f>
        <v>4.6620589314148502</v>
      </c>
      <c r="O1709">
        <f>IF(Transport!$H$4="Multi-unit Residential",Data!O1710,IF(Transport!$H$4="Education",Data!AW1710,IF(Transport!$H$4="Mixed-use Building",AH1713,Data!AF1710)))</f>
        <v>172.5983343</v>
      </c>
      <c r="P1709">
        <f>IF(Transport!$H$4="Multi-unit Residential",Data!P1710,IF(Transport!$H$4="Education",Data!AX1710,IF(Transport!$H$4="Mixed-use Building",AI1713,Data!AG1710)))</f>
        <v>-43.454428640000003</v>
      </c>
    </row>
    <row r="1710" spans="1:16" x14ac:dyDescent="0.55000000000000004">
      <c r="A1710">
        <f>IF(Transport!$H$4="Multi-unit Residential",Data!A1711,IF(Transport!$H$4="Education",Data!AI1711,IF(Transport!$H$4="Mixed-use Building",T1714,Data!R1711)))</f>
        <v>316900</v>
      </c>
      <c r="B1710" t="str">
        <f>IF(Transport!$H$4="Multi-unit Residential",Data!B1711,IF(Transport!$H$4="Education",Data!AJ1711,IF(Transport!$H$4="Mixed-use Building",U1714,Data!S1711)))</f>
        <v>Belfast West</v>
      </c>
      <c r="C1710" t="str">
        <f>IF(Transport!$H$4="Multi-unit Residential",Data!C1711,IF(Transport!$H$4="Education",Data!AK1711,IF(Transport!$H$4="Mixed-use Building",V1714,Data!T1711)))</f>
        <v>New Zealand</v>
      </c>
      <c r="D1710">
        <f>IF(Transport!$H$4="Multi-unit Residential",Data!D1711,IF(Transport!$H$4="Education",Data!AL1711,IF(Transport!$H$4="Mixed-use Building",W1714,Data!U1711)))</f>
        <v>0</v>
      </c>
      <c r="E1710">
        <f>IF(Transport!$H$4="Multi-unit Residential",Data!E1711,IF(Transport!$H$4="Education",Data!AM1711,IF(Transport!$H$4="Mixed-use Building",X1714,Data!V1711)))</f>
        <v>0</v>
      </c>
      <c r="F1710">
        <f>IF(Transport!$H$4="Multi-unit Residential",Data!F1711,IF(Transport!$H$4="Education",Data!AN1711,IF(Transport!$H$4="Mixed-use Building",Y1714,Data!W1711)))</f>
        <v>0</v>
      </c>
      <c r="G1710">
        <f>IF(Transport!$H$4="Multi-unit Residential",Data!G1711,IF(Transport!$H$4="Education",Data!AO1711,IF(Transport!$H$4="Mixed-use Building",Z1714,Data!X1711)))</f>
        <v>0</v>
      </c>
      <c r="H1710">
        <f>IF(Transport!$H$4="Multi-unit Residential",Data!H1711,IF(Transport!$H$4="Education",Data!AP1711,IF(Transport!$H$4="Mixed-use Building",AA1714,Data!Y1711)))</f>
        <v>1</v>
      </c>
      <c r="I1710">
        <f>IF(Transport!$H$4="Multi-unit Residential",Data!I1711,IF(Transport!$H$4="Education",Data!AQ1711,IF(Transport!$H$4="Mixed-use Building",AB1714,Data!Z1711)))</f>
        <v>0</v>
      </c>
      <c r="J1710">
        <f>IF(Transport!$H$4="Multi-unit Residential",Data!J1711,IF(Transport!$H$4="Education",Data!AR1711,IF(Transport!$H$4="Mixed-use Building",AC1714,Data!AA1711)))</f>
        <v>0</v>
      </c>
      <c r="K1710">
        <f>IF(Transport!$H$4="Multi-unit Residential",Data!K1711,IF(Transport!$H$4="Education",Data!AS1711,IF(Transport!$H$4="Mixed-use Building",AD1714,Data!AB1711)))</f>
        <v>0</v>
      </c>
      <c r="L1710">
        <f>IF(Transport!$H$4="Multi-unit Residential",Data!L1711,IF(Transport!$H$4="Education",Data!AT1711,IF(Transport!$H$4="Mixed-use Building",AE1714,Data!AC1711)))</f>
        <v>0</v>
      </c>
      <c r="M1710">
        <f>IF(Transport!$H$4="Multi-unit Residential",Data!M1711,IF(Transport!$H$4="Education",Data!AU1711,IF(Transport!$H$4="Mixed-use Building",AF1714,Data!AD1711)))</f>
        <v>0.02</v>
      </c>
      <c r="N1710" t="str">
        <f>IF(Transport!$H$4="Multi-unit Residential",Data!N1711,IF(Transport!$H$4="Education",Data!AV1711,IF(Transport!$H$4="Mixed-use Building",AG1714,Data!AE1711)))</f>
        <v>?</v>
      </c>
      <c r="O1710">
        <f>IF(Transport!$H$4="Multi-unit Residential",Data!O1711,IF(Transport!$H$4="Education",Data!AW1711,IF(Transport!$H$4="Mixed-use Building",AH1714,Data!AF1711)))</f>
        <v>172.62309119999901</v>
      </c>
      <c r="P1710">
        <f>IF(Transport!$H$4="Multi-unit Residential",Data!P1711,IF(Transport!$H$4="Education",Data!AX1711,IF(Transport!$H$4="Mixed-use Building",AI1714,Data!AG1711)))</f>
        <v>-43.445682529999999</v>
      </c>
    </row>
    <row r="1711" spans="1:16" x14ac:dyDescent="0.55000000000000004">
      <c r="A1711">
        <f>IF(Transport!$H$4="Multi-unit Residential",Data!A1712,IF(Transport!$H$4="Education",Data!AI1712,IF(Transport!$H$4="Mixed-use Building",T1715,Data!R1712)))</f>
        <v>317000</v>
      </c>
      <c r="B1711" t="str">
        <f>IF(Transport!$H$4="Multi-unit Residential",Data!B1712,IF(Transport!$H$4="Education",Data!AJ1712,IF(Transport!$H$4="Mixed-use Building",U1715,Data!S1712)))</f>
        <v>Harewood</v>
      </c>
      <c r="C1711" t="str">
        <f>IF(Transport!$H$4="Multi-unit Residential",Data!C1712,IF(Transport!$H$4="Education",Data!AK1712,IF(Transport!$H$4="Mixed-use Building",V1715,Data!T1712)))</f>
        <v>New Zealand</v>
      </c>
      <c r="D1711">
        <f>IF(Transport!$H$4="Multi-unit Residential",Data!D1712,IF(Transport!$H$4="Education",Data!AL1712,IF(Transport!$H$4="Mixed-use Building",W1715,Data!U1712)))</f>
        <v>0</v>
      </c>
      <c r="E1711">
        <f>IF(Transport!$H$4="Multi-unit Residential",Data!E1712,IF(Transport!$H$4="Education",Data!AM1712,IF(Transport!$H$4="Mixed-use Building",X1715,Data!V1712)))</f>
        <v>0</v>
      </c>
      <c r="F1711">
        <f>IF(Transport!$H$4="Multi-unit Residential",Data!F1712,IF(Transport!$H$4="Education",Data!AN1712,IF(Transport!$H$4="Mixed-use Building",Y1715,Data!W1712)))</f>
        <v>0</v>
      </c>
      <c r="G1711">
        <f>IF(Transport!$H$4="Multi-unit Residential",Data!G1712,IF(Transport!$H$4="Education",Data!AO1712,IF(Transport!$H$4="Mixed-use Building",Z1715,Data!X1712)))</f>
        <v>0</v>
      </c>
      <c r="H1711">
        <f>IF(Transport!$H$4="Multi-unit Residential",Data!H1712,IF(Transport!$H$4="Education",Data!AP1712,IF(Transport!$H$4="Mixed-use Building",AA1715,Data!Y1712)))</f>
        <v>1</v>
      </c>
      <c r="I1711">
        <f>IF(Transport!$H$4="Multi-unit Residential",Data!I1712,IF(Transport!$H$4="Education",Data!AQ1712,IF(Transport!$H$4="Mixed-use Building",AB1715,Data!Z1712)))</f>
        <v>0</v>
      </c>
      <c r="J1711">
        <f>IF(Transport!$H$4="Multi-unit Residential",Data!J1712,IF(Transport!$H$4="Education",Data!AR1712,IF(Transport!$H$4="Mixed-use Building",AC1715,Data!AA1712)))</f>
        <v>0</v>
      </c>
      <c r="K1711">
        <f>IF(Transport!$H$4="Multi-unit Residential",Data!K1712,IF(Transport!$H$4="Education",Data!AS1712,IF(Transport!$H$4="Mixed-use Building",AD1715,Data!AB1712)))</f>
        <v>0</v>
      </c>
      <c r="L1711">
        <f>IF(Transport!$H$4="Multi-unit Residential",Data!L1712,IF(Transport!$H$4="Education",Data!AT1712,IF(Transport!$H$4="Mixed-use Building",AE1715,Data!AC1712)))</f>
        <v>0</v>
      </c>
      <c r="M1711">
        <f>IF(Transport!$H$4="Multi-unit Residential",Data!M1712,IF(Transport!$H$4="Education",Data!AU1712,IF(Transport!$H$4="Mixed-use Building",AF1715,Data!AD1712)))</f>
        <v>0.02</v>
      </c>
      <c r="N1711">
        <f>IF(Transport!$H$4="Multi-unit Residential",Data!N1712,IF(Transport!$H$4="Education",Data!AV1712,IF(Transport!$H$4="Mixed-use Building",AG1715,Data!AE1712)))</f>
        <v>4.61837850627892</v>
      </c>
      <c r="O1711">
        <f>IF(Transport!$H$4="Multi-unit Residential",Data!O1712,IF(Transport!$H$4="Education",Data!AW1712,IF(Transport!$H$4="Mixed-use Building",AH1715,Data!AF1712)))</f>
        <v>172.57261159999999</v>
      </c>
      <c r="P1711">
        <f>IF(Transport!$H$4="Multi-unit Residential",Data!P1712,IF(Transport!$H$4="Education",Data!AX1712,IF(Transport!$H$4="Mixed-use Building",AI1715,Data!AG1712)))</f>
        <v>-43.477579380000002</v>
      </c>
    </row>
    <row r="1712" spans="1:16" x14ac:dyDescent="0.55000000000000004">
      <c r="A1712">
        <f>IF(Transport!$H$4="Multi-unit Residential",Data!A1713,IF(Transport!$H$4="Education",Data!AI1713,IF(Transport!$H$4="Mixed-use Building",T1716,Data!R1713)))</f>
        <v>317100</v>
      </c>
      <c r="B1712" t="str">
        <f>IF(Transport!$H$4="Multi-unit Residential",Data!B1713,IF(Transport!$H$4="Education",Data!AJ1713,IF(Transport!$H$4="Mixed-use Building",U1716,Data!S1713)))</f>
        <v>Brooklands-Spencerville</v>
      </c>
      <c r="C1712" t="str">
        <f>IF(Transport!$H$4="Multi-unit Residential",Data!C1713,IF(Transport!$H$4="Education",Data!AK1713,IF(Transport!$H$4="Mixed-use Building",V1716,Data!T1713)))</f>
        <v>New Zealand</v>
      </c>
      <c r="D1712">
        <f>IF(Transport!$H$4="Multi-unit Residential",Data!D1713,IF(Transport!$H$4="Education",Data!AL1713,IF(Transport!$H$4="Mixed-use Building",W1716,Data!U1713)))</f>
        <v>0</v>
      </c>
      <c r="E1712">
        <f>IF(Transport!$H$4="Multi-unit Residential",Data!E1713,IF(Transport!$H$4="Education",Data!AM1713,IF(Transport!$H$4="Mixed-use Building",X1716,Data!V1713)))</f>
        <v>0</v>
      </c>
      <c r="F1712">
        <f>IF(Transport!$H$4="Multi-unit Residential",Data!F1713,IF(Transport!$H$4="Education",Data!AN1713,IF(Transport!$H$4="Mixed-use Building",Y1716,Data!W1713)))</f>
        <v>0</v>
      </c>
      <c r="G1712">
        <f>IF(Transport!$H$4="Multi-unit Residential",Data!G1713,IF(Transport!$H$4="Education",Data!AO1713,IF(Transport!$H$4="Mixed-use Building",Z1716,Data!X1713)))</f>
        <v>0</v>
      </c>
      <c r="H1712">
        <f>IF(Transport!$H$4="Multi-unit Residential",Data!H1713,IF(Transport!$H$4="Education",Data!AP1713,IF(Transport!$H$4="Mixed-use Building",AA1716,Data!Y1713)))</f>
        <v>1</v>
      </c>
      <c r="I1712">
        <f>IF(Transport!$H$4="Multi-unit Residential",Data!I1713,IF(Transport!$H$4="Education",Data!AQ1713,IF(Transport!$H$4="Mixed-use Building",AB1716,Data!Z1713)))</f>
        <v>0</v>
      </c>
      <c r="J1712">
        <f>IF(Transport!$H$4="Multi-unit Residential",Data!J1713,IF(Transport!$H$4="Education",Data!AR1713,IF(Transport!$H$4="Mixed-use Building",AC1716,Data!AA1713)))</f>
        <v>0</v>
      </c>
      <c r="K1712">
        <f>IF(Transport!$H$4="Multi-unit Residential",Data!K1713,IF(Transport!$H$4="Education",Data!AS1713,IF(Transport!$H$4="Mixed-use Building",AD1716,Data!AB1713)))</f>
        <v>0</v>
      </c>
      <c r="L1712">
        <f>IF(Transport!$H$4="Multi-unit Residential",Data!L1713,IF(Transport!$H$4="Education",Data!AT1713,IF(Transport!$H$4="Mixed-use Building",AE1716,Data!AC1713)))</f>
        <v>0</v>
      </c>
      <c r="M1712">
        <f>IF(Transport!$H$4="Multi-unit Residential",Data!M1713,IF(Transport!$H$4="Education",Data!AU1713,IF(Transport!$H$4="Mixed-use Building",AF1716,Data!AD1713)))</f>
        <v>0.02</v>
      </c>
      <c r="N1712" t="str">
        <f>IF(Transport!$H$4="Multi-unit Residential",Data!N1713,IF(Transport!$H$4="Education",Data!AV1713,IF(Transport!$H$4="Mixed-use Building",AG1716,Data!AE1713)))</f>
        <v>?</v>
      </c>
      <c r="O1712">
        <f>IF(Transport!$H$4="Multi-unit Residential",Data!O1713,IF(Transport!$H$4="Education",Data!AW1713,IF(Transport!$H$4="Mixed-use Building",AH1716,Data!AF1713)))</f>
        <v>172.69814909999999</v>
      </c>
      <c r="P1712">
        <f>IF(Transport!$H$4="Multi-unit Residential",Data!P1713,IF(Transport!$H$4="Education",Data!AX1713,IF(Transport!$H$4="Mixed-use Building",AI1716,Data!AG1713)))</f>
        <v>-43.40851885</v>
      </c>
    </row>
    <row r="1713" spans="1:16" x14ac:dyDescent="0.55000000000000004">
      <c r="A1713">
        <f>IF(Transport!$H$4="Multi-unit Residential",Data!A1714,IF(Transport!$H$4="Education",Data!AI1714,IF(Transport!$H$4="Mixed-use Building",T1717,Data!R1714)))</f>
        <v>317200</v>
      </c>
      <c r="B1713" t="str">
        <f>IF(Transport!$H$4="Multi-unit Residential",Data!B1714,IF(Transport!$H$4="Education",Data!AJ1714,IF(Transport!$H$4="Mixed-use Building",U1717,Data!S1714)))</f>
        <v>Styx</v>
      </c>
      <c r="C1713" t="str">
        <f>IF(Transport!$H$4="Multi-unit Residential",Data!C1714,IF(Transport!$H$4="Education",Data!AK1714,IF(Transport!$H$4="Mixed-use Building",V1717,Data!T1714)))</f>
        <v>New Zealand</v>
      </c>
      <c r="D1713">
        <f>IF(Transport!$H$4="Multi-unit Residential",Data!D1714,IF(Transport!$H$4="Education",Data!AL1714,IF(Transport!$H$4="Mixed-use Building",W1717,Data!U1714)))</f>
        <v>0</v>
      </c>
      <c r="E1713">
        <f>IF(Transport!$H$4="Multi-unit Residential",Data!E1714,IF(Transport!$H$4="Education",Data!AM1714,IF(Transport!$H$4="Mixed-use Building",X1717,Data!V1714)))</f>
        <v>0</v>
      </c>
      <c r="F1713">
        <f>IF(Transport!$H$4="Multi-unit Residential",Data!F1714,IF(Transport!$H$4="Education",Data!AN1714,IF(Transport!$H$4="Mixed-use Building",Y1717,Data!W1714)))</f>
        <v>0</v>
      </c>
      <c r="G1713">
        <f>IF(Transport!$H$4="Multi-unit Residential",Data!G1714,IF(Transport!$H$4="Education",Data!AO1714,IF(Transport!$H$4="Mixed-use Building",Z1717,Data!X1714)))</f>
        <v>0</v>
      </c>
      <c r="H1713">
        <f>IF(Transport!$H$4="Multi-unit Residential",Data!H1714,IF(Transport!$H$4="Education",Data!AP1714,IF(Transport!$H$4="Mixed-use Building",AA1717,Data!Y1714)))</f>
        <v>1</v>
      </c>
      <c r="I1713">
        <f>IF(Transport!$H$4="Multi-unit Residential",Data!I1714,IF(Transport!$H$4="Education",Data!AQ1714,IF(Transport!$H$4="Mixed-use Building",AB1717,Data!Z1714)))</f>
        <v>0</v>
      </c>
      <c r="J1713">
        <f>IF(Transport!$H$4="Multi-unit Residential",Data!J1714,IF(Transport!$H$4="Education",Data!AR1714,IF(Transport!$H$4="Mixed-use Building",AC1717,Data!AA1714)))</f>
        <v>0</v>
      </c>
      <c r="K1713">
        <f>IF(Transport!$H$4="Multi-unit Residential",Data!K1714,IF(Transport!$H$4="Education",Data!AS1714,IF(Transport!$H$4="Mixed-use Building",AD1717,Data!AB1714)))</f>
        <v>0</v>
      </c>
      <c r="L1713">
        <f>IF(Transport!$H$4="Multi-unit Residential",Data!L1714,IF(Transport!$H$4="Education",Data!AT1714,IF(Transport!$H$4="Mixed-use Building",AE1717,Data!AC1714)))</f>
        <v>0</v>
      </c>
      <c r="M1713">
        <f>IF(Transport!$H$4="Multi-unit Residential",Data!M1714,IF(Transport!$H$4="Education",Data!AU1714,IF(Transport!$H$4="Mixed-use Building",AF1717,Data!AD1714)))</f>
        <v>0.02</v>
      </c>
      <c r="N1713">
        <f>IF(Transport!$H$4="Multi-unit Residential",Data!N1714,IF(Transport!$H$4="Education",Data!AV1714,IF(Transport!$H$4="Mixed-use Building",AG1717,Data!AE1714)))</f>
        <v>7.3801969598476003</v>
      </c>
      <c r="O1713">
        <f>IF(Transport!$H$4="Multi-unit Residential",Data!O1714,IF(Transport!$H$4="Education",Data!AW1714,IF(Transport!$H$4="Mixed-use Building",AH1717,Data!AF1714)))</f>
        <v>172.68103719999999</v>
      </c>
      <c r="P1713">
        <f>IF(Transport!$H$4="Multi-unit Residential",Data!P1714,IF(Transport!$H$4="Education",Data!AX1714,IF(Transport!$H$4="Mixed-use Building",AI1717,Data!AG1714)))</f>
        <v>-43.438348150000003</v>
      </c>
    </row>
    <row r="1714" spans="1:16" x14ac:dyDescent="0.55000000000000004">
      <c r="A1714">
        <f>IF(Transport!$H$4="Multi-unit Residential",Data!A1715,IF(Transport!$H$4="Education",Data!AI1715,IF(Transport!$H$4="Mixed-use Building",T1718,Data!R1715)))</f>
        <v>317300</v>
      </c>
      <c r="B1714" t="str">
        <f>IF(Transport!$H$4="Multi-unit Residential",Data!B1715,IF(Transport!$H$4="Education",Data!AJ1715,IF(Transport!$H$4="Mixed-use Building",U1718,Data!S1715)))</f>
        <v>Belfast East</v>
      </c>
      <c r="C1714" t="str">
        <f>IF(Transport!$H$4="Multi-unit Residential",Data!C1715,IF(Transport!$H$4="Education",Data!AK1715,IF(Transport!$H$4="Mixed-use Building",V1718,Data!T1715)))</f>
        <v>New Zealand</v>
      </c>
      <c r="D1714">
        <f>IF(Transport!$H$4="Multi-unit Residential",Data!D1715,IF(Transport!$H$4="Education",Data!AL1715,IF(Transport!$H$4="Mixed-use Building",W1718,Data!U1715)))</f>
        <v>0</v>
      </c>
      <c r="E1714">
        <f>IF(Transport!$H$4="Multi-unit Residential",Data!E1715,IF(Transport!$H$4="Education",Data!AM1715,IF(Transport!$H$4="Mixed-use Building",X1718,Data!V1715)))</f>
        <v>0</v>
      </c>
      <c r="F1714">
        <f>IF(Transport!$H$4="Multi-unit Residential",Data!F1715,IF(Transport!$H$4="Education",Data!AN1715,IF(Transport!$H$4="Mixed-use Building",Y1718,Data!W1715)))</f>
        <v>0</v>
      </c>
      <c r="G1714">
        <f>IF(Transport!$H$4="Multi-unit Residential",Data!G1715,IF(Transport!$H$4="Education",Data!AO1715,IF(Transport!$H$4="Mixed-use Building",Z1718,Data!X1715)))</f>
        <v>0</v>
      </c>
      <c r="H1714">
        <f>IF(Transport!$H$4="Multi-unit Residential",Data!H1715,IF(Transport!$H$4="Education",Data!AP1715,IF(Transport!$H$4="Mixed-use Building",AA1718,Data!Y1715)))</f>
        <v>0.99</v>
      </c>
      <c r="I1714">
        <f>IF(Transport!$H$4="Multi-unit Residential",Data!I1715,IF(Transport!$H$4="Education",Data!AQ1715,IF(Transport!$H$4="Mixed-use Building",AB1718,Data!Z1715)))</f>
        <v>0</v>
      </c>
      <c r="J1714">
        <f>IF(Transport!$H$4="Multi-unit Residential",Data!J1715,IF(Transport!$H$4="Education",Data!AR1715,IF(Transport!$H$4="Mixed-use Building",AC1718,Data!AA1715)))</f>
        <v>0</v>
      </c>
      <c r="K1714">
        <f>IF(Transport!$H$4="Multi-unit Residential",Data!K1715,IF(Transport!$H$4="Education",Data!AS1715,IF(Transport!$H$4="Mixed-use Building",AD1718,Data!AB1715)))</f>
        <v>0</v>
      </c>
      <c r="L1714">
        <f>IF(Transport!$H$4="Multi-unit Residential",Data!L1715,IF(Transport!$H$4="Education",Data!AT1715,IF(Transport!$H$4="Mixed-use Building",AE1718,Data!AC1715)))</f>
        <v>0.01</v>
      </c>
      <c r="M1714">
        <f>IF(Transport!$H$4="Multi-unit Residential",Data!M1715,IF(Transport!$H$4="Education",Data!AU1715,IF(Transport!$H$4="Mixed-use Building",AF1718,Data!AD1715)))</f>
        <v>0.02</v>
      </c>
      <c r="N1714">
        <f>IF(Transport!$H$4="Multi-unit Residential",Data!N1715,IF(Transport!$H$4="Education",Data!AV1715,IF(Transport!$H$4="Mixed-use Building",AG1718,Data!AE1715)))</f>
        <v>6.4881190113257103</v>
      </c>
      <c r="O1714">
        <f>IF(Transport!$H$4="Multi-unit Residential",Data!O1715,IF(Transport!$H$4="Education",Data!AW1715,IF(Transport!$H$4="Mixed-use Building",AH1718,Data!AF1715)))</f>
        <v>172.63764409999999</v>
      </c>
      <c r="P1714">
        <f>IF(Transport!$H$4="Multi-unit Residential",Data!P1715,IF(Transport!$H$4="Education",Data!AX1715,IF(Transport!$H$4="Mixed-use Building",AI1718,Data!AG1715)))</f>
        <v>-43.448409550000001</v>
      </c>
    </row>
    <row r="1715" spans="1:16" x14ac:dyDescent="0.55000000000000004">
      <c r="A1715">
        <f>IF(Transport!$H$4="Multi-unit Residential",Data!A1716,IF(Transport!$H$4="Education",Data!AI1716,IF(Transport!$H$4="Mixed-use Building",T1719,Data!R1716)))</f>
        <v>317400</v>
      </c>
      <c r="B1715" t="str">
        <f>IF(Transport!$H$4="Multi-unit Residential",Data!B1716,IF(Transport!$H$4="Education",Data!AJ1716,IF(Transport!$H$4="Mixed-use Building",U1719,Data!S1716)))</f>
        <v>Northwood</v>
      </c>
      <c r="C1715" t="str">
        <f>IF(Transport!$H$4="Multi-unit Residential",Data!C1716,IF(Transport!$H$4="Education",Data!AK1716,IF(Transport!$H$4="Mixed-use Building",V1719,Data!T1716)))</f>
        <v>New Zealand</v>
      </c>
      <c r="D1715">
        <f>IF(Transport!$H$4="Multi-unit Residential",Data!D1716,IF(Transport!$H$4="Education",Data!AL1716,IF(Transport!$H$4="Mixed-use Building",W1719,Data!U1716)))</f>
        <v>0</v>
      </c>
      <c r="E1715">
        <f>IF(Transport!$H$4="Multi-unit Residential",Data!E1716,IF(Transport!$H$4="Education",Data!AM1716,IF(Transport!$H$4="Mixed-use Building",X1719,Data!V1716)))</f>
        <v>0</v>
      </c>
      <c r="F1715">
        <f>IF(Transport!$H$4="Multi-unit Residential",Data!F1716,IF(Transport!$H$4="Education",Data!AN1716,IF(Transport!$H$4="Mixed-use Building",Y1719,Data!W1716)))</f>
        <v>0</v>
      </c>
      <c r="G1715">
        <f>IF(Transport!$H$4="Multi-unit Residential",Data!G1716,IF(Transport!$H$4="Education",Data!AO1716,IF(Transport!$H$4="Mixed-use Building",Z1719,Data!X1716)))</f>
        <v>0</v>
      </c>
      <c r="H1715">
        <f>IF(Transport!$H$4="Multi-unit Residential",Data!H1716,IF(Transport!$H$4="Education",Data!AP1716,IF(Transport!$H$4="Mixed-use Building",AA1719,Data!Y1716)))</f>
        <v>0.9</v>
      </c>
      <c r="I1715">
        <f>IF(Transport!$H$4="Multi-unit Residential",Data!I1716,IF(Transport!$H$4="Education",Data!AQ1716,IF(Transport!$H$4="Mixed-use Building",AB1719,Data!Z1716)))</f>
        <v>0</v>
      </c>
      <c r="J1715">
        <f>IF(Transport!$H$4="Multi-unit Residential",Data!J1716,IF(Transport!$H$4="Education",Data!AR1716,IF(Transport!$H$4="Mixed-use Building",AC1719,Data!AA1716)))</f>
        <v>0</v>
      </c>
      <c r="K1715">
        <f>IF(Transport!$H$4="Multi-unit Residential",Data!K1716,IF(Transport!$H$4="Education",Data!AS1716,IF(Transport!$H$4="Mixed-use Building",AD1719,Data!AB1716)))</f>
        <v>0</v>
      </c>
      <c r="L1715">
        <f>IF(Transport!$H$4="Multi-unit Residential",Data!L1716,IF(Transport!$H$4="Education",Data!AT1716,IF(Transport!$H$4="Mixed-use Building",AE1719,Data!AC1716)))</f>
        <v>0.1</v>
      </c>
      <c r="M1715">
        <f>IF(Transport!$H$4="Multi-unit Residential",Data!M1716,IF(Transport!$H$4="Education",Data!AU1716,IF(Transport!$H$4="Mixed-use Building",AF1719,Data!AD1716)))</f>
        <v>0.02</v>
      </c>
      <c r="N1715">
        <f>IF(Transport!$H$4="Multi-unit Residential",Data!N1716,IF(Transport!$H$4="Education",Data!AV1716,IF(Transport!$H$4="Mixed-use Building",AG1719,Data!AE1716)))</f>
        <v>1.9207863075564</v>
      </c>
      <c r="O1715">
        <f>IF(Transport!$H$4="Multi-unit Residential",Data!O1716,IF(Transport!$H$4="Education",Data!AW1716,IF(Transport!$H$4="Mixed-use Building",AH1719,Data!AF1716)))</f>
        <v>172.61415349999999</v>
      </c>
      <c r="P1715">
        <f>IF(Transport!$H$4="Multi-unit Residential",Data!P1716,IF(Transport!$H$4="Education",Data!AX1716,IF(Transport!$H$4="Mixed-use Building",AI1719,Data!AG1716)))</f>
        <v>-43.458663229999999</v>
      </c>
    </row>
    <row r="1716" spans="1:16" x14ac:dyDescent="0.55000000000000004">
      <c r="A1716">
        <f>IF(Transport!$H$4="Multi-unit Residential",Data!A1717,IF(Transport!$H$4="Education",Data!AI1717,IF(Transport!$H$4="Mixed-use Building",T1720,Data!R1717)))</f>
        <v>317500</v>
      </c>
      <c r="B1716" t="str">
        <f>IF(Transport!$H$4="Multi-unit Residential",Data!B1717,IF(Transport!$H$4="Education",Data!AJ1717,IF(Transport!$H$4="Mixed-use Building",U1720,Data!S1717)))</f>
        <v>Russley</v>
      </c>
      <c r="C1716" t="str">
        <f>IF(Transport!$H$4="Multi-unit Residential",Data!C1717,IF(Transport!$H$4="Education",Data!AK1717,IF(Transport!$H$4="Mixed-use Building",V1720,Data!T1717)))</f>
        <v>New Zealand</v>
      </c>
      <c r="D1716">
        <f>IF(Transport!$H$4="Multi-unit Residential",Data!D1717,IF(Transport!$H$4="Education",Data!AL1717,IF(Transport!$H$4="Mixed-use Building",W1720,Data!U1717)))</f>
        <v>0</v>
      </c>
      <c r="E1716">
        <f>IF(Transport!$H$4="Multi-unit Residential",Data!E1717,IF(Transport!$H$4="Education",Data!AM1717,IF(Transport!$H$4="Mixed-use Building",X1720,Data!V1717)))</f>
        <v>0</v>
      </c>
      <c r="F1716">
        <f>IF(Transport!$H$4="Multi-unit Residential",Data!F1717,IF(Transport!$H$4="Education",Data!AN1717,IF(Transport!$H$4="Mixed-use Building",Y1720,Data!W1717)))</f>
        <v>0</v>
      </c>
      <c r="G1716">
        <f>IF(Transport!$H$4="Multi-unit Residential",Data!G1717,IF(Transport!$H$4="Education",Data!AO1717,IF(Transport!$H$4="Mixed-use Building",Z1720,Data!X1717)))</f>
        <v>0</v>
      </c>
      <c r="H1716">
        <f>IF(Transport!$H$4="Multi-unit Residential",Data!H1717,IF(Transport!$H$4="Education",Data!AP1717,IF(Transport!$H$4="Mixed-use Building",AA1720,Data!Y1717)))</f>
        <v>0.98</v>
      </c>
      <c r="I1716">
        <f>IF(Transport!$H$4="Multi-unit Residential",Data!I1717,IF(Transport!$H$4="Education",Data!AQ1717,IF(Transport!$H$4="Mixed-use Building",AB1720,Data!Z1717)))</f>
        <v>0</v>
      </c>
      <c r="J1716">
        <f>IF(Transport!$H$4="Multi-unit Residential",Data!J1717,IF(Transport!$H$4="Education",Data!AR1717,IF(Transport!$H$4="Mixed-use Building",AC1720,Data!AA1717)))</f>
        <v>0</v>
      </c>
      <c r="K1716">
        <f>IF(Transport!$H$4="Multi-unit Residential",Data!K1717,IF(Transport!$H$4="Education",Data!AS1717,IF(Transport!$H$4="Mixed-use Building",AD1720,Data!AB1717)))</f>
        <v>0.01</v>
      </c>
      <c r="L1716">
        <f>IF(Transport!$H$4="Multi-unit Residential",Data!L1717,IF(Transport!$H$4="Education",Data!AT1717,IF(Transport!$H$4="Mixed-use Building",AE1720,Data!AC1717)))</f>
        <v>0.01</v>
      </c>
      <c r="M1716">
        <f>IF(Transport!$H$4="Multi-unit Residential",Data!M1717,IF(Transport!$H$4="Education",Data!AU1717,IF(Transport!$H$4="Mixed-use Building",AF1720,Data!AD1717)))</f>
        <v>0.02</v>
      </c>
      <c r="N1716">
        <f>IF(Transport!$H$4="Multi-unit Residential",Data!N1717,IF(Transport!$H$4="Education",Data!AV1717,IF(Transport!$H$4="Mixed-use Building",AG1720,Data!AE1717)))</f>
        <v>9.5319009415278995</v>
      </c>
      <c r="O1716">
        <f>IF(Transport!$H$4="Multi-unit Residential",Data!O1717,IF(Transport!$H$4="Education",Data!AW1717,IF(Transport!$H$4="Mixed-use Building",AH1720,Data!AF1717)))</f>
        <v>172.55854729999999</v>
      </c>
      <c r="P1716">
        <f>IF(Transport!$H$4="Multi-unit Residential",Data!P1717,IF(Transport!$H$4="Education",Data!AX1717,IF(Transport!$H$4="Mixed-use Building",AI1720,Data!AG1717)))</f>
        <v>-43.493365650000001</v>
      </c>
    </row>
    <row r="1717" spans="1:16" x14ac:dyDescent="0.55000000000000004">
      <c r="A1717">
        <f>IF(Transport!$H$4="Multi-unit Residential",Data!A1718,IF(Transport!$H$4="Education",Data!AI1718,IF(Transport!$H$4="Mixed-use Building",T1721,Data!R1718)))</f>
        <v>317600</v>
      </c>
      <c r="B1717" t="str">
        <f>IF(Transport!$H$4="Multi-unit Residential",Data!B1718,IF(Transport!$H$4="Education",Data!AJ1718,IF(Transport!$H$4="Mixed-use Building",U1721,Data!S1718)))</f>
        <v>Regents Park</v>
      </c>
      <c r="C1717" t="str">
        <f>IF(Transport!$H$4="Multi-unit Residential",Data!C1718,IF(Transport!$H$4="Education",Data!AK1718,IF(Transport!$H$4="Mixed-use Building",V1721,Data!T1718)))</f>
        <v>New Zealand</v>
      </c>
      <c r="D1717">
        <f>IF(Transport!$H$4="Multi-unit Residential",Data!D1718,IF(Transport!$H$4="Education",Data!AL1718,IF(Transport!$H$4="Mixed-use Building",W1721,Data!U1718)))</f>
        <v>0</v>
      </c>
      <c r="E1717">
        <f>IF(Transport!$H$4="Multi-unit Residential",Data!E1718,IF(Transport!$H$4="Education",Data!AM1718,IF(Transport!$H$4="Mixed-use Building",X1721,Data!V1718)))</f>
        <v>0</v>
      </c>
      <c r="F1717">
        <f>IF(Transport!$H$4="Multi-unit Residential",Data!F1718,IF(Transport!$H$4="Education",Data!AN1718,IF(Transport!$H$4="Mixed-use Building",Y1721,Data!W1718)))</f>
        <v>0</v>
      </c>
      <c r="G1717">
        <f>IF(Transport!$H$4="Multi-unit Residential",Data!G1718,IF(Transport!$H$4="Education",Data!AO1718,IF(Transport!$H$4="Mixed-use Building",Z1721,Data!X1718)))</f>
        <v>0</v>
      </c>
      <c r="H1717">
        <f>IF(Transport!$H$4="Multi-unit Residential",Data!H1718,IF(Transport!$H$4="Education",Data!AP1718,IF(Transport!$H$4="Mixed-use Building",AA1721,Data!Y1718)))</f>
        <v>1</v>
      </c>
      <c r="I1717">
        <f>IF(Transport!$H$4="Multi-unit Residential",Data!I1718,IF(Transport!$H$4="Education",Data!AQ1718,IF(Transport!$H$4="Mixed-use Building",AB1721,Data!Z1718)))</f>
        <v>0</v>
      </c>
      <c r="J1717">
        <f>IF(Transport!$H$4="Multi-unit Residential",Data!J1718,IF(Transport!$H$4="Education",Data!AR1718,IF(Transport!$H$4="Mixed-use Building",AC1721,Data!AA1718)))</f>
        <v>0</v>
      </c>
      <c r="K1717">
        <f>IF(Transport!$H$4="Multi-unit Residential",Data!K1718,IF(Transport!$H$4="Education",Data!AS1718,IF(Transport!$H$4="Mixed-use Building",AD1721,Data!AB1718)))</f>
        <v>0</v>
      </c>
      <c r="L1717">
        <f>IF(Transport!$H$4="Multi-unit Residential",Data!L1718,IF(Transport!$H$4="Education",Data!AT1718,IF(Transport!$H$4="Mixed-use Building",AE1721,Data!AC1718)))</f>
        <v>0</v>
      </c>
      <c r="M1717">
        <f>IF(Transport!$H$4="Multi-unit Residential",Data!M1718,IF(Transport!$H$4="Education",Data!AU1718,IF(Transport!$H$4="Mixed-use Building",AF1721,Data!AD1718)))</f>
        <v>0.02</v>
      </c>
      <c r="N1717" t="str">
        <f>IF(Transport!$H$4="Multi-unit Residential",Data!N1718,IF(Transport!$H$4="Education",Data!AV1718,IF(Transport!$H$4="Mixed-use Building",AG1721,Data!AE1718)))</f>
        <v>?</v>
      </c>
      <c r="O1717">
        <f>IF(Transport!$H$4="Multi-unit Residential",Data!O1718,IF(Transport!$H$4="Education",Data!AW1718,IF(Transport!$H$4="Mixed-use Building",AH1721,Data!AF1718)))</f>
        <v>172.60263599999999</v>
      </c>
      <c r="P1717">
        <f>IF(Transport!$H$4="Multi-unit Residential",Data!P1718,IF(Transport!$H$4="Education",Data!AX1718,IF(Transport!$H$4="Mixed-use Building",AI1721,Data!AG1718)))</f>
        <v>-43.470616749999998</v>
      </c>
    </row>
    <row r="1718" spans="1:16" x14ac:dyDescent="0.55000000000000004">
      <c r="A1718">
        <f>IF(Transport!$H$4="Multi-unit Residential",Data!A1719,IF(Transport!$H$4="Education",Data!AI1719,IF(Transport!$H$4="Mixed-use Building",T1722,Data!R1719)))</f>
        <v>317700</v>
      </c>
      <c r="B1718" t="str">
        <f>IF(Transport!$H$4="Multi-unit Residential",Data!B1719,IF(Transport!$H$4="Education",Data!AJ1719,IF(Transport!$H$4="Mixed-use Building",U1722,Data!S1719)))</f>
        <v>Hawthornden</v>
      </c>
      <c r="C1718" t="str">
        <f>IF(Transport!$H$4="Multi-unit Residential",Data!C1719,IF(Transport!$H$4="Education",Data!AK1719,IF(Transport!$H$4="Mixed-use Building",V1722,Data!T1719)))</f>
        <v>New Zealand</v>
      </c>
      <c r="D1718">
        <f>IF(Transport!$H$4="Multi-unit Residential",Data!D1719,IF(Transport!$H$4="Education",Data!AL1719,IF(Transport!$H$4="Mixed-use Building",W1722,Data!U1719)))</f>
        <v>0</v>
      </c>
      <c r="E1718">
        <f>IF(Transport!$H$4="Multi-unit Residential",Data!E1719,IF(Transport!$H$4="Education",Data!AM1719,IF(Transport!$H$4="Mixed-use Building",X1722,Data!V1719)))</f>
        <v>0</v>
      </c>
      <c r="F1718">
        <f>IF(Transport!$H$4="Multi-unit Residential",Data!F1719,IF(Transport!$H$4="Education",Data!AN1719,IF(Transport!$H$4="Mixed-use Building",Y1722,Data!W1719)))</f>
        <v>0</v>
      </c>
      <c r="G1718">
        <f>IF(Transport!$H$4="Multi-unit Residential",Data!G1719,IF(Transport!$H$4="Education",Data!AO1719,IF(Transport!$H$4="Mixed-use Building",Z1722,Data!X1719)))</f>
        <v>0</v>
      </c>
      <c r="H1718">
        <f>IF(Transport!$H$4="Multi-unit Residential",Data!H1719,IF(Transport!$H$4="Education",Data!AP1719,IF(Transport!$H$4="Mixed-use Building",AA1722,Data!Y1719)))</f>
        <v>0.97</v>
      </c>
      <c r="I1718">
        <f>IF(Transport!$H$4="Multi-unit Residential",Data!I1719,IF(Transport!$H$4="Education",Data!AQ1719,IF(Transport!$H$4="Mixed-use Building",AB1722,Data!Z1719)))</f>
        <v>0</v>
      </c>
      <c r="J1718">
        <f>IF(Transport!$H$4="Multi-unit Residential",Data!J1719,IF(Transport!$H$4="Education",Data!AR1719,IF(Transport!$H$4="Mixed-use Building",AC1722,Data!AA1719)))</f>
        <v>0</v>
      </c>
      <c r="K1718">
        <f>IF(Transport!$H$4="Multi-unit Residential",Data!K1719,IF(Transport!$H$4="Education",Data!AS1719,IF(Transport!$H$4="Mixed-use Building",AD1722,Data!AB1719)))</f>
        <v>0</v>
      </c>
      <c r="L1718">
        <f>IF(Transport!$H$4="Multi-unit Residential",Data!L1719,IF(Transport!$H$4="Education",Data!AT1719,IF(Transport!$H$4="Mixed-use Building",AE1722,Data!AC1719)))</f>
        <v>0.03</v>
      </c>
      <c r="M1718">
        <f>IF(Transport!$H$4="Multi-unit Residential",Data!M1719,IF(Transport!$H$4="Education",Data!AU1719,IF(Transport!$H$4="Mixed-use Building",AF1722,Data!AD1719)))</f>
        <v>0.02</v>
      </c>
      <c r="N1718">
        <f>IF(Transport!$H$4="Multi-unit Residential",Data!N1719,IF(Transport!$H$4="Education",Data!AV1719,IF(Transport!$H$4="Mixed-use Building",AG1722,Data!AE1719)))</f>
        <v>7.8602074026130504</v>
      </c>
      <c r="O1718">
        <f>IF(Transport!$H$4="Multi-unit Residential",Data!O1719,IF(Transport!$H$4="Education",Data!AW1719,IF(Transport!$H$4="Mixed-use Building",AH1722,Data!AF1719)))</f>
        <v>172.5448389</v>
      </c>
      <c r="P1718">
        <f>IF(Transport!$H$4="Multi-unit Residential",Data!P1719,IF(Transport!$H$4="Education",Data!AX1719,IF(Transport!$H$4="Mixed-use Building",AI1722,Data!AG1719)))</f>
        <v>-43.510065519999998</v>
      </c>
    </row>
    <row r="1719" spans="1:16" x14ac:dyDescent="0.55000000000000004">
      <c r="A1719">
        <f>IF(Transport!$H$4="Multi-unit Residential",Data!A1720,IF(Transport!$H$4="Education",Data!AI1720,IF(Transport!$H$4="Mixed-use Building",T1723,Data!R1720)))</f>
        <v>317800</v>
      </c>
      <c r="B1719" t="str">
        <f>IF(Transport!$H$4="Multi-unit Residential",Data!B1720,IF(Transport!$H$4="Education",Data!AJ1720,IF(Transport!$H$4="Mixed-use Building",U1723,Data!S1720)))</f>
        <v>Bishopdale North</v>
      </c>
      <c r="C1719" t="str">
        <f>IF(Transport!$H$4="Multi-unit Residential",Data!C1720,IF(Transport!$H$4="Education",Data!AK1720,IF(Transport!$H$4="Mixed-use Building",V1723,Data!T1720)))</f>
        <v>New Zealand</v>
      </c>
      <c r="D1719">
        <f>IF(Transport!$H$4="Multi-unit Residential",Data!D1720,IF(Transport!$H$4="Education",Data!AL1720,IF(Transport!$H$4="Mixed-use Building",W1723,Data!U1720)))</f>
        <v>0</v>
      </c>
      <c r="E1719">
        <f>IF(Transport!$H$4="Multi-unit Residential",Data!E1720,IF(Transport!$H$4="Education",Data!AM1720,IF(Transport!$H$4="Mixed-use Building",X1723,Data!V1720)))</f>
        <v>0</v>
      </c>
      <c r="F1719">
        <f>IF(Transport!$H$4="Multi-unit Residential",Data!F1720,IF(Transport!$H$4="Education",Data!AN1720,IF(Transport!$H$4="Mixed-use Building",Y1723,Data!W1720)))</f>
        <v>0</v>
      </c>
      <c r="G1719">
        <f>IF(Transport!$H$4="Multi-unit Residential",Data!G1720,IF(Transport!$H$4="Education",Data!AO1720,IF(Transport!$H$4="Mixed-use Building",Z1723,Data!X1720)))</f>
        <v>0</v>
      </c>
      <c r="H1719">
        <f>IF(Transport!$H$4="Multi-unit Residential",Data!H1720,IF(Transport!$H$4="Education",Data!AP1720,IF(Transport!$H$4="Mixed-use Building",AA1723,Data!Y1720)))</f>
        <v>1</v>
      </c>
      <c r="I1719">
        <f>IF(Transport!$H$4="Multi-unit Residential",Data!I1720,IF(Transport!$H$4="Education",Data!AQ1720,IF(Transport!$H$4="Mixed-use Building",AB1723,Data!Z1720)))</f>
        <v>0</v>
      </c>
      <c r="J1719">
        <f>IF(Transport!$H$4="Multi-unit Residential",Data!J1720,IF(Transport!$H$4="Education",Data!AR1720,IF(Transport!$H$4="Mixed-use Building",AC1723,Data!AA1720)))</f>
        <v>0</v>
      </c>
      <c r="K1719">
        <f>IF(Transport!$H$4="Multi-unit Residential",Data!K1720,IF(Transport!$H$4="Education",Data!AS1720,IF(Transport!$H$4="Mixed-use Building",AD1723,Data!AB1720)))</f>
        <v>0</v>
      </c>
      <c r="L1719">
        <f>IF(Transport!$H$4="Multi-unit Residential",Data!L1720,IF(Transport!$H$4="Education",Data!AT1720,IF(Transport!$H$4="Mixed-use Building",AE1723,Data!AC1720)))</f>
        <v>0</v>
      </c>
      <c r="M1719">
        <f>IF(Transport!$H$4="Multi-unit Residential",Data!M1720,IF(Transport!$H$4="Education",Data!AU1720,IF(Transport!$H$4="Mixed-use Building",AF1723,Data!AD1720)))</f>
        <v>0.02</v>
      </c>
      <c r="N1719">
        <f>IF(Transport!$H$4="Multi-unit Residential",Data!N1720,IF(Transport!$H$4="Education",Data!AV1720,IF(Transport!$H$4="Mixed-use Building",AG1723,Data!AE1720)))</f>
        <v>1.1981126800273001</v>
      </c>
      <c r="O1719">
        <f>IF(Transport!$H$4="Multi-unit Residential",Data!O1720,IF(Transport!$H$4="Education",Data!AW1720,IF(Transport!$H$4="Mixed-use Building",AH1723,Data!AF1720)))</f>
        <v>172.58765969999999</v>
      </c>
      <c r="P1719">
        <f>IF(Transport!$H$4="Multi-unit Residential",Data!P1720,IF(Transport!$H$4="Education",Data!AX1720,IF(Transport!$H$4="Mixed-use Building",AI1723,Data!AG1720)))</f>
        <v>-43.483564479999998</v>
      </c>
    </row>
    <row r="1720" spans="1:16" x14ac:dyDescent="0.55000000000000004">
      <c r="A1720">
        <f>IF(Transport!$H$4="Multi-unit Residential",Data!A1721,IF(Transport!$H$4="Education",Data!AI1721,IF(Transport!$H$4="Mixed-use Building",T1724,Data!R1721)))</f>
        <v>317900</v>
      </c>
      <c r="B1720" t="str">
        <f>IF(Transport!$H$4="Multi-unit Residential",Data!B1721,IF(Transport!$H$4="Education",Data!AJ1721,IF(Transport!$H$4="Mixed-use Building",U1724,Data!S1721)))</f>
        <v>Casebrook</v>
      </c>
      <c r="C1720" t="str">
        <f>IF(Transport!$H$4="Multi-unit Residential",Data!C1721,IF(Transport!$H$4="Education",Data!AK1721,IF(Transport!$H$4="Mixed-use Building",V1724,Data!T1721)))</f>
        <v>New Zealand</v>
      </c>
      <c r="D1720">
        <f>IF(Transport!$H$4="Multi-unit Residential",Data!D1721,IF(Transport!$H$4="Education",Data!AL1721,IF(Transport!$H$4="Mixed-use Building",W1724,Data!U1721)))</f>
        <v>0</v>
      </c>
      <c r="E1720">
        <f>IF(Transport!$H$4="Multi-unit Residential",Data!E1721,IF(Transport!$H$4="Education",Data!AM1721,IF(Transport!$H$4="Mixed-use Building",X1724,Data!V1721)))</f>
        <v>0</v>
      </c>
      <c r="F1720">
        <f>IF(Transport!$H$4="Multi-unit Residential",Data!F1721,IF(Transport!$H$4="Education",Data!AN1721,IF(Transport!$H$4="Mixed-use Building",Y1724,Data!W1721)))</f>
        <v>0</v>
      </c>
      <c r="G1720">
        <f>IF(Transport!$H$4="Multi-unit Residential",Data!G1721,IF(Transport!$H$4="Education",Data!AO1721,IF(Transport!$H$4="Mixed-use Building",Z1724,Data!X1721)))</f>
        <v>0</v>
      </c>
      <c r="H1720">
        <f>IF(Transport!$H$4="Multi-unit Residential",Data!H1721,IF(Transport!$H$4="Education",Data!AP1721,IF(Transport!$H$4="Mixed-use Building",AA1724,Data!Y1721)))</f>
        <v>0.92</v>
      </c>
      <c r="I1720">
        <f>IF(Transport!$H$4="Multi-unit Residential",Data!I1721,IF(Transport!$H$4="Education",Data!AQ1721,IF(Transport!$H$4="Mixed-use Building",AB1724,Data!Z1721)))</f>
        <v>0</v>
      </c>
      <c r="J1720">
        <f>IF(Transport!$H$4="Multi-unit Residential",Data!J1721,IF(Transport!$H$4="Education",Data!AR1721,IF(Transport!$H$4="Mixed-use Building",AC1724,Data!AA1721)))</f>
        <v>0</v>
      </c>
      <c r="K1720">
        <f>IF(Transport!$H$4="Multi-unit Residential",Data!K1721,IF(Transport!$H$4="Education",Data!AS1721,IF(Transport!$H$4="Mixed-use Building",AD1724,Data!AB1721)))</f>
        <v>0</v>
      </c>
      <c r="L1720">
        <f>IF(Transport!$H$4="Multi-unit Residential",Data!L1721,IF(Transport!$H$4="Education",Data!AT1721,IF(Transport!$H$4="Mixed-use Building",AE1724,Data!AC1721)))</f>
        <v>0.08</v>
      </c>
      <c r="M1720">
        <f>IF(Transport!$H$4="Multi-unit Residential",Data!M1721,IF(Transport!$H$4="Education",Data!AU1721,IF(Transport!$H$4="Mixed-use Building",AF1724,Data!AD1721)))</f>
        <v>0.02</v>
      </c>
      <c r="N1720">
        <f>IF(Transport!$H$4="Multi-unit Residential",Data!N1721,IF(Transport!$H$4="Education",Data!AV1721,IF(Transport!$H$4="Mixed-use Building",AG1724,Data!AE1721)))</f>
        <v>3.2600187346904299</v>
      </c>
      <c r="O1720">
        <f>IF(Transport!$H$4="Multi-unit Residential",Data!O1721,IF(Transport!$H$4="Education",Data!AW1721,IF(Transport!$H$4="Mixed-use Building",AH1724,Data!AF1721)))</f>
        <v>172.59898999999999</v>
      </c>
      <c r="P1720">
        <f>IF(Transport!$H$4="Multi-unit Residential",Data!P1721,IF(Transport!$H$4="Education",Data!AX1721,IF(Transport!$H$4="Mixed-use Building",AI1724,Data!AG1721)))</f>
        <v>-43.478142249999998</v>
      </c>
    </row>
    <row r="1721" spans="1:16" x14ac:dyDescent="0.55000000000000004">
      <c r="A1721">
        <f>IF(Transport!$H$4="Multi-unit Residential",Data!A1722,IF(Transport!$H$4="Education",Data!AI1722,IF(Transport!$H$4="Mixed-use Building",T1725,Data!R1722)))</f>
        <v>318000</v>
      </c>
      <c r="B1721" t="str">
        <f>IF(Transport!$H$4="Multi-unit Residential",Data!B1722,IF(Transport!$H$4="Education",Data!AJ1722,IF(Transport!$H$4="Mixed-use Building",U1725,Data!S1722)))</f>
        <v>Bishopdale West</v>
      </c>
      <c r="C1721" t="str">
        <f>IF(Transport!$H$4="Multi-unit Residential",Data!C1722,IF(Transport!$H$4="Education",Data!AK1722,IF(Transport!$H$4="Mixed-use Building",V1725,Data!T1722)))</f>
        <v>New Zealand</v>
      </c>
      <c r="D1721">
        <f>IF(Transport!$H$4="Multi-unit Residential",Data!D1722,IF(Transport!$H$4="Education",Data!AL1722,IF(Transport!$H$4="Mixed-use Building",W1725,Data!U1722)))</f>
        <v>0</v>
      </c>
      <c r="E1721">
        <f>IF(Transport!$H$4="Multi-unit Residential",Data!E1722,IF(Transport!$H$4="Education",Data!AM1722,IF(Transport!$H$4="Mixed-use Building",X1725,Data!V1722)))</f>
        <v>0</v>
      </c>
      <c r="F1721">
        <f>IF(Transport!$H$4="Multi-unit Residential",Data!F1722,IF(Transport!$H$4="Education",Data!AN1722,IF(Transport!$H$4="Mixed-use Building",Y1725,Data!W1722)))</f>
        <v>0</v>
      </c>
      <c r="G1721">
        <f>IF(Transport!$H$4="Multi-unit Residential",Data!G1722,IF(Transport!$H$4="Education",Data!AO1722,IF(Transport!$H$4="Mixed-use Building",Z1725,Data!X1722)))</f>
        <v>0</v>
      </c>
      <c r="H1721">
        <f>IF(Transport!$H$4="Multi-unit Residential",Data!H1722,IF(Transport!$H$4="Education",Data!AP1722,IF(Transport!$H$4="Mixed-use Building",AA1725,Data!Y1722)))</f>
        <v>0.86</v>
      </c>
      <c r="I1721">
        <f>IF(Transport!$H$4="Multi-unit Residential",Data!I1722,IF(Transport!$H$4="Education",Data!AQ1722,IF(Transport!$H$4="Mixed-use Building",AB1725,Data!Z1722)))</f>
        <v>0</v>
      </c>
      <c r="J1721">
        <f>IF(Transport!$H$4="Multi-unit Residential",Data!J1722,IF(Transport!$H$4="Education",Data!AR1722,IF(Transport!$H$4="Mixed-use Building",AC1725,Data!AA1722)))</f>
        <v>0</v>
      </c>
      <c r="K1721">
        <f>IF(Transport!$H$4="Multi-unit Residential",Data!K1722,IF(Transport!$H$4="Education",Data!AS1722,IF(Transport!$H$4="Mixed-use Building",AD1725,Data!AB1722)))</f>
        <v>0</v>
      </c>
      <c r="L1721">
        <f>IF(Transport!$H$4="Multi-unit Residential",Data!L1722,IF(Transport!$H$4="Education",Data!AT1722,IF(Transport!$H$4="Mixed-use Building",AE1725,Data!AC1722)))</f>
        <v>0.14000000000000001</v>
      </c>
      <c r="M1721">
        <f>IF(Transport!$H$4="Multi-unit Residential",Data!M1722,IF(Transport!$H$4="Education",Data!AU1722,IF(Transport!$H$4="Mixed-use Building",AF1725,Data!AD1722)))</f>
        <v>0.02</v>
      </c>
      <c r="N1721">
        <f>IF(Transport!$H$4="Multi-unit Residential",Data!N1722,IF(Transport!$H$4="Education",Data!AV1722,IF(Transport!$H$4="Mixed-use Building",AG1725,Data!AE1722)))</f>
        <v>2.2079105744596101</v>
      </c>
      <c r="O1721">
        <f>IF(Transport!$H$4="Multi-unit Residential",Data!O1722,IF(Transport!$H$4="Education",Data!AW1722,IF(Transport!$H$4="Mixed-use Building",AH1725,Data!AF1722)))</f>
        <v>172.57900140000001</v>
      </c>
      <c r="P1721">
        <f>IF(Transport!$H$4="Multi-unit Residential",Data!P1722,IF(Transport!$H$4="Education",Data!AX1722,IF(Transport!$H$4="Mixed-use Building",AI1725,Data!AG1722)))</f>
        <v>-43.48933117</v>
      </c>
    </row>
    <row r="1722" spans="1:16" x14ac:dyDescent="0.55000000000000004">
      <c r="A1722">
        <f>IF(Transport!$H$4="Multi-unit Residential",Data!A1723,IF(Transport!$H$4="Education",Data!AI1723,IF(Transport!$H$4="Mixed-use Building",T1726,Data!R1723)))</f>
        <v>318100</v>
      </c>
      <c r="B1722" t="str">
        <f>IF(Transport!$H$4="Multi-unit Residential",Data!B1723,IF(Transport!$H$4="Education",Data!AJ1723,IF(Transport!$H$4="Mixed-use Building",U1726,Data!S1723)))</f>
        <v>Templeton</v>
      </c>
      <c r="C1722" t="str">
        <f>IF(Transport!$H$4="Multi-unit Residential",Data!C1723,IF(Transport!$H$4="Education",Data!AK1723,IF(Transport!$H$4="Mixed-use Building",V1726,Data!T1723)))</f>
        <v>New Zealand</v>
      </c>
      <c r="D1722">
        <f>IF(Transport!$H$4="Multi-unit Residential",Data!D1723,IF(Transport!$H$4="Education",Data!AL1723,IF(Transport!$H$4="Mixed-use Building",W1726,Data!U1723)))</f>
        <v>0</v>
      </c>
      <c r="E1722">
        <f>IF(Transport!$H$4="Multi-unit Residential",Data!E1723,IF(Transport!$H$4="Education",Data!AM1723,IF(Transport!$H$4="Mixed-use Building",X1726,Data!V1723)))</f>
        <v>0</v>
      </c>
      <c r="F1722">
        <f>IF(Transport!$H$4="Multi-unit Residential",Data!F1723,IF(Transport!$H$4="Education",Data!AN1723,IF(Transport!$H$4="Mixed-use Building",Y1726,Data!W1723)))</f>
        <v>0</v>
      </c>
      <c r="G1722">
        <f>IF(Transport!$H$4="Multi-unit Residential",Data!G1723,IF(Transport!$H$4="Education",Data!AO1723,IF(Transport!$H$4="Mixed-use Building",Z1726,Data!X1723)))</f>
        <v>0</v>
      </c>
      <c r="H1722">
        <f>IF(Transport!$H$4="Multi-unit Residential",Data!H1723,IF(Transport!$H$4="Education",Data!AP1723,IF(Transport!$H$4="Mixed-use Building",AA1726,Data!Y1723)))</f>
        <v>0.7</v>
      </c>
      <c r="I1722">
        <f>IF(Transport!$H$4="Multi-unit Residential",Data!I1723,IF(Transport!$H$4="Education",Data!AQ1723,IF(Transport!$H$4="Mixed-use Building",AB1726,Data!Z1723)))</f>
        <v>0</v>
      </c>
      <c r="J1722">
        <f>IF(Transport!$H$4="Multi-unit Residential",Data!J1723,IF(Transport!$H$4="Education",Data!AR1723,IF(Transport!$H$4="Mixed-use Building",AC1726,Data!AA1723)))</f>
        <v>0</v>
      </c>
      <c r="K1722">
        <f>IF(Transport!$H$4="Multi-unit Residential",Data!K1723,IF(Transport!$H$4="Education",Data!AS1723,IF(Transport!$H$4="Mixed-use Building",AD1726,Data!AB1723)))</f>
        <v>0</v>
      </c>
      <c r="L1722">
        <f>IF(Transport!$H$4="Multi-unit Residential",Data!L1723,IF(Transport!$H$4="Education",Data!AT1723,IF(Transport!$H$4="Mixed-use Building",AE1726,Data!AC1723)))</f>
        <v>0.3</v>
      </c>
      <c r="M1722">
        <f>IF(Transport!$H$4="Multi-unit Residential",Data!M1723,IF(Transport!$H$4="Education",Data!AU1723,IF(Transport!$H$4="Mixed-use Building",AF1726,Data!AD1723)))</f>
        <v>0.02</v>
      </c>
      <c r="N1722">
        <f>IF(Transport!$H$4="Multi-unit Residential",Data!N1723,IF(Transport!$H$4="Education",Data!AV1723,IF(Transport!$H$4="Mixed-use Building",AG1726,Data!AE1723)))</f>
        <v>1.9777286297999099</v>
      </c>
      <c r="O1722">
        <f>IF(Transport!$H$4="Multi-unit Residential",Data!O1723,IF(Transport!$H$4="Education",Data!AW1723,IF(Transport!$H$4="Mixed-use Building",AH1726,Data!AF1723)))</f>
        <v>172.46962790000001</v>
      </c>
      <c r="P1722">
        <f>IF(Transport!$H$4="Multi-unit Residential",Data!P1723,IF(Transport!$H$4="Education",Data!AX1723,IF(Transport!$H$4="Mixed-use Building",AI1726,Data!AG1723)))</f>
        <v>-43.552602669999999</v>
      </c>
    </row>
    <row r="1723" spans="1:16" x14ac:dyDescent="0.55000000000000004">
      <c r="A1723">
        <f>IF(Transport!$H$4="Multi-unit Residential",Data!A1724,IF(Transport!$H$4="Education",Data!AI1724,IF(Transport!$H$4="Mixed-use Building",T1727,Data!R1724)))</f>
        <v>318200</v>
      </c>
      <c r="B1723" t="str">
        <f>IF(Transport!$H$4="Multi-unit Residential",Data!B1724,IF(Transport!$H$4="Education",Data!AJ1724,IF(Transport!$H$4="Mixed-use Building",U1727,Data!S1724)))</f>
        <v>Islington</v>
      </c>
      <c r="C1723" t="str">
        <f>IF(Transport!$H$4="Multi-unit Residential",Data!C1724,IF(Transport!$H$4="Education",Data!AK1724,IF(Transport!$H$4="Mixed-use Building",V1727,Data!T1724)))</f>
        <v>New Zealand</v>
      </c>
      <c r="D1723" t="str">
        <f>IF(Transport!$H$4="Multi-unit Residential",Data!D1724,IF(Transport!$H$4="Education",Data!AL1724,IF(Transport!$H$4="Mixed-use Building",W1727,Data!U1724)))</f>
        <v>?</v>
      </c>
      <c r="E1723" t="str">
        <f>IF(Transport!$H$4="Multi-unit Residential",Data!E1724,IF(Transport!$H$4="Education",Data!AM1724,IF(Transport!$H$4="Mixed-use Building",X1727,Data!V1724)))</f>
        <v>?</v>
      </c>
      <c r="F1723" t="str">
        <f>IF(Transport!$H$4="Multi-unit Residential",Data!F1724,IF(Transport!$H$4="Education",Data!AN1724,IF(Transport!$H$4="Mixed-use Building",Y1727,Data!W1724)))</f>
        <v>?</v>
      </c>
      <c r="G1723">
        <f>IF(Transport!$H$4="Multi-unit Residential",Data!G1724,IF(Transport!$H$4="Education",Data!AO1724,IF(Transport!$H$4="Mixed-use Building",Z1727,Data!X1724)))</f>
        <v>0</v>
      </c>
      <c r="H1723" t="str">
        <f>IF(Transport!$H$4="Multi-unit Residential",Data!H1724,IF(Transport!$H$4="Education",Data!AP1724,IF(Transport!$H$4="Mixed-use Building",AA1727,Data!Y1724)))</f>
        <v>?</v>
      </c>
      <c r="I1723" t="str">
        <f>IF(Transport!$H$4="Multi-unit Residential",Data!I1724,IF(Transport!$H$4="Education",Data!AQ1724,IF(Transport!$H$4="Mixed-use Building",AB1727,Data!Z1724)))</f>
        <v>?</v>
      </c>
      <c r="J1723">
        <f>IF(Transport!$H$4="Multi-unit Residential",Data!J1724,IF(Transport!$H$4="Education",Data!AR1724,IF(Transport!$H$4="Mixed-use Building",AC1727,Data!AA1724)))</f>
        <v>0</v>
      </c>
      <c r="K1723" t="str">
        <f>IF(Transport!$H$4="Multi-unit Residential",Data!K1724,IF(Transport!$H$4="Education",Data!AS1724,IF(Transport!$H$4="Mixed-use Building",AD1727,Data!AB1724)))</f>
        <v>?</v>
      </c>
      <c r="L1723" t="str">
        <f>IF(Transport!$H$4="Multi-unit Residential",Data!L1724,IF(Transport!$H$4="Education",Data!AT1724,IF(Transport!$H$4="Mixed-use Building",AE1727,Data!AC1724)))</f>
        <v>?</v>
      </c>
      <c r="M1723">
        <f>IF(Transport!$H$4="Multi-unit Residential",Data!M1724,IF(Transport!$H$4="Education",Data!AU1724,IF(Transport!$H$4="Mixed-use Building",AF1727,Data!AD1724)))</f>
        <v>0.02</v>
      </c>
      <c r="N1723" t="str">
        <f>IF(Transport!$H$4="Multi-unit Residential",Data!N1724,IF(Transport!$H$4="Education",Data!AV1724,IF(Transport!$H$4="Mixed-use Building",AG1727,Data!AE1724)))</f>
        <v>?</v>
      </c>
      <c r="O1723">
        <f>IF(Transport!$H$4="Multi-unit Residential",Data!O1724,IF(Transport!$H$4="Education",Data!AW1724,IF(Transport!$H$4="Mixed-use Building",AH1727,Data!AF1724)))</f>
        <v>172.50820999999999</v>
      </c>
      <c r="P1723">
        <f>IF(Transport!$H$4="Multi-unit Residential",Data!P1724,IF(Transport!$H$4="Education",Data!AX1724,IF(Transport!$H$4="Mixed-use Building",AI1727,Data!AG1724)))</f>
        <v>-43.533647240000001</v>
      </c>
    </row>
    <row r="1724" spans="1:16" x14ac:dyDescent="0.55000000000000004">
      <c r="A1724">
        <f>IF(Transport!$H$4="Multi-unit Residential",Data!A1725,IF(Transport!$H$4="Education",Data!AI1725,IF(Transport!$H$4="Mixed-use Building",T1728,Data!R1725)))</f>
        <v>318300</v>
      </c>
      <c r="B1724" t="str">
        <f>IF(Transport!$H$4="Multi-unit Residential",Data!B1725,IF(Transport!$H$4="Education",Data!AJ1725,IF(Transport!$H$4="Mixed-use Building",U1728,Data!S1725)))</f>
        <v>Burnside Park</v>
      </c>
      <c r="C1724" t="str">
        <f>IF(Transport!$H$4="Multi-unit Residential",Data!C1725,IF(Transport!$H$4="Education",Data!AK1725,IF(Transport!$H$4="Mixed-use Building",V1728,Data!T1725)))</f>
        <v>New Zealand</v>
      </c>
      <c r="D1724">
        <f>IF(Transport!$H$4="Multi-unit Residential",Data!D1725,IF(Transport!$H$4="Education",Data!AL1725,IF(Transport!$H$4="Mixed-use Building",W1728,Data!U1725)))</f>
        <v>0</v>
      </c>
      <c r="E1724">
        <f>IF(Transport!$H$4="Multi-unit Residential",Data!E1725,IF(Transport!$H$4="Education",Data!AM1725,IF(Transport!$H$4="Mixed-use Building",X1728,Data!V1725)))</f>
        <v>0</v>
      </c>
      <c r="F1724">
        <f>IF(Transport!$H$4="Multi-unit Residential",Data!F1725,IF(Transport!$H$4="Education",Data!AN1725,IF(Transport!$H$4="Mixed-use Building",Y1728,Data!W1725)))</f>
        <v>0</v>
      </c>
      <c r="G1724">
        <f>IF(Transport!$H$4="Multi-unit Residential",Data!G1725,IF(Transport!$H$4="Education",Data!AO1725,IF(Transport!$H$4="Mixed-use Building",Z1728,Data!X1725)))</f>
        <v>0</v>
      </c>
      <c r="H1724">
        <f>IF(Transport!$H$4="Multi-unit Residential",Data!H1725,IF(Transport!$H$4="Education",Data!AP1725,IF(Transport!$H$4="Mixed-use Building",AA1728,Data!Y1725)))</f>
        <v>1</v>
      </c>
      <c r="I1724">
        <f>IF(Transport!$H$4="Multi-unit Residential",Data!I1725,IF(Transport!$H$4="Education",Data!AQ1725,IF(Transport!$H$4="Mixed-use Building",AB1728,Data!Z1725)))</f>
        <v>0</v>
      </c>
      <c r="J1724">
        <f>IF(Transport!$H$4="Multi-unit Residential",Data!J1725,IF(Transport!$H$4="Education",Data!AR1725,IF(Transport!$H$4="Mixed-use Building",AC1728,Data!AA1725)))</f>
        <v>0</v>
      </c>
      <c r="K1724">
        <f>IF(Transport!$H$4="Multi-unit Residential",Data!K1725,IF(Transport!$H$4="Education",Data!AS1725,IF(Transport!$H$4="Mixed-use Building",AD1728,Data!AB1725)))</f>
        <v>0</v>
      </c>
      <c r="L1724">
        <f>IF(Transport!$H$4="Multi-unit Residential",Data!L1725,IF(Transport!$H$4="Education",Data!AT1725,IF(Transport!$H$4="Mixed-use Building",AE1728,Data!AC1725)))</f>
        <v>0</v>
      </c>
      <c r="M1724">
        <f>IF(Transport!$H$4="Multi-unit Residential",Data!M1725,IF(Transport!$H$4="Education",Data!AU1725,IF(Transport!$H$4="Mixed-use Building",AF1728,Data!AD1725)))</f>
        <v>0.02</v>
      </c>
      <c r="N1724">
        <f>IF(Transport!$H$4="Multi-unit Residential",Data!N1725,IF(Transport!$H$4="Education",Data!AV1725,IF(Transport!$H$4="Mixed-use Building",AG1728,Data!AE1725)))</f>
        <v>1.1423047549444401</v>
      </c>
      <c r="O1724">
        <f>IF(Transport!$H$4="Multi-unit Residential",Data!O1725,IF(Transport!$H$4="Education",Data!AW1725,IF(Transport!$H$4="Mixed-use Building",AH1728,Data!AF1725)))</f>
        <v>172.56738149999899</v>
      </c>
      <c r="P1724">
        <f>IF(Transport!$H$4="Multi-unit Residential",Data!P1725,IF(Transport!$H$4="Education",Data!AX1725,IF(Transport!$H$4="Mixed-use Building",AI1728,Data!AG1725)))</f>
        <v>-43.499485970000002</v>
      </c>
    </row>
    <row r="1725" spans="1:16" x14ac:dyDescent="0.55000000000000004">
      <c r="A1725">
        <f>IF(Transport!$H$4="Multi-unit Residential",Data!A1726,IF(Transport!$H$4="Education",Data!AI1726,IF(Transport!$H$4="Mixed-use Building",T1729,Data!R1726)))</f>
        <v>318400</v>
      </c>
      <c r="B1725" t="str">
        <f>IF(Transport!$H$4="Multi-unit Residential",Data!B1726,IF(Transport!$H$4="Education",Data!AJ1726,IF(Transport!$H$4="Mixed-use Building",U1729,Data!S1726)))</f>
        <v>Marshland</v>
      </c>
      <c r="C1725" t="str">
        <f>IF(Transport!$H$4="Multi-unit Residential",Data!C1726,IF(Transport!$H$4="Education",Data!AK1726,IF(Transport!$H$4="Mixed-use Building",V1729,Data!T1726)))</f>
        <v>New Zealand</v>
      </c>
      <c r="D1725">
        <f>IF(Transport!$H$4="Multi-unit Residential",Data!D1726,IF(Transport!$H$4="Education",Data!AL1726,IF(Transport!$H$4="Mixed-use Building",W1729,Data!U1726)))</f>
        <v>0</v>
      </c>
      <c r="E1725">
        <f>IF(Transport!$H$4="Multi-unit Residential",Data!E1726,IF(Transport!$H$4="Education",Data!AM1726,IF(Transport!$H$4="Mixed-use Building",X1729,Data!V1726)))</f>
        <v>0</v>
      </c>
      <c r="F1725">
        <f>IF(Transport!$H$4="Multi-unit Residential",Data!F1726,IF(Transport!$H$4="Education",Data!AN1726,IF(Transport!$H$4="Mixed-use Building",Y1729,Data!W1726)))</f>
        <v>0</v>
      </c>
      <c r="G1725">
        <f>IF(Transport!$H$4="Multi-unit Residential",Data!G1726,IF(Transport!$H$4="Education",Data!AO1726,IF(Transport!$H$4="Mixed-use Building",Z1729,Data!X1726)))</f>
        <v>0</v>
      </c>
      <c r="H1725">
        <f>IF(Transport!$H$4="Multi-unit Residential",Data!H1726,IF(Transport!$H$4="Education",Data!AP1726,IF(Transport!$H$4="Mixed-use Building",AA1729,Data!Y1726)))</f>
        <v>1</v>
      </c>
      <c r="I1725">
        <f>IF(Transport!$H$4="Multi-unit Residential",Data!I1726,IF(Transport!$H$4="Education",Data!AQ1726,IF(Transport!$H$4="Mixed-use Building",AB1729,Data!Z1726)))</f>
        <v>0</v>
      </c>
      <c r="J1725">
        <f>IF(Transport!$H$4="Multi-unit Residential",Data!J1726,IF(Transport!$H$4="Education",Data!AR1726,IF(Transport!$H$4="Mixed-use Building",AC1729,Data!AA1726)))</f>
        <v>0</v>
      </c>
      <c r="K1725">
        <f>IF(Transport!$H$4="Multi-unit Residential",Data!K1726,IF(Transport!$H$4="Education",Data!AS1726,IF(Transport!$H$4="Mixed-use Building",AD1729,Data!AB1726)))</f>
        <v>0</v>
      </c>
      <c r="L1725">
        <f>IF(Transport!$H$4="Multi-unit Residential",Data!L1726,IF(Transport!$H$4="Education",Data!AT1726,IF(Transport!$H$4="Mixed-use Building",AE1729,Data!AC1726)))</f>
        <v>0</v>
      </c>
      <c r="M1725">
        <f>IF(Transport!$H$4="Multi-unit Residential",Data!M1726,IF(Transport!$H$4="Education",Data!AU1726,IF(Transport!$H$4="Mixed-use Building",AF1729,Data!AD1726)))</f>
        <v>0.02</v>
      </c>
      <c r="N1725">
        <f>IF(Transport!$H$4="Multi-unit Residential",Data!N1726,IF(Transport!$H$4="Education",Data!AV1726,IF(Transport!$H$4="Mixed-use Building",AG1729,Data!AE1726)))</f>
        <v>1.95095671777276</v>
      </c>
      <c r="O1725">
        <f>IF(Transport!$H$4="Multi-unit Residential",Data!O1726,IF(Transport!$H$4="Education",Data!AW1726,IF(Transport!$H$4="Mixed-use Building",AH1729,Data!AF1726)))</f>
        <v>172.6450275</v>
      </c>
      <c r="P1725">
        <f>IF(Transport!$H$4="Multi-unit Residential",Data!P1726,IF(Transport!$H$4="Education",Data!AX1726,IF(Transport!$H$4="Mixed-use Building",AI1729,Data!AG1726)))</f>
        <v>-43.469800909999996</v>
      </c>
    </row>
    <row r="1726" spans="1:16" x14ac:dyDescent="0.55000000000000004">
      <c r="A1726">
        <f>IF(Transport!$H$4="Multi-unit Residential",Data!A1727,IF(Transport!$H$4="Education",Data!AI1727,IF(Transport!$H$4="Mixed-use Building",T1730,Data!R1727)))</f>
        <v>318500</v>
      </c>
      <c r="B1726" t="str">
        <f>IF(Transport!$H$4="Multi-unit Residential",Data!B1727,IF(Transport!$H$4="Education",Data!AJ1727,IF(Transport!$H$4="Mixed-use Building",U1730,Data!S1727)))</f>
        <v>Avonhead North</v>
      </c>
      <c r="C1726" t="str">
        <f>IF(Transport!$H$4="Multi-unit Residential",Data!C1727,IF(Transport!$H$4="Education",Data!AK1727,IF(Transport!$H$4="Mixed-use Building",V1730,Data!T1727)))</f>
        <v>New Zealand</v>
      </c>
      <c r="D1726" t="str">
        <f>IF(Transport!$H$4="Multi-unit Residential",Data!D1727,IF(Transport!$H$4="Education",Data!AL1727,IF(Transport!$H$4="Mixed-use Building",W1730,Data!U1727)))</f>
        <v>?</v>
      </c>
      <c r="E1726" t="str">
        <f>IF(Transport!$H$4="Multi-unit Residential",Data!E1727,IF(Transport!$H$4="Education",Data!AM1727,IF(Transport!$H$4="Mixed-use Building",X1730,Data!V1727)))</f>
        <v>?</v>
      </c>
      <c r="F1726" t="str">
        <f>IF(Transport!$H$4="Multi-unit Residential",Data!F1727,IF(Transport!$H$4="Education",Data!AN1727,IF(Transport!$H$4="Mixed-use Building",Y1730,Data!W1727)))</f>
        <v>?</v>
      </c>
      <c r="G1726">
        <f>IF(Transport!$H$4="Multi-unit Residential",Data!G1727,IF(Transport!$H$4="Education",Data!AO1727,IF(Transport!$H$4="Mixed-use Building",Z1730,Data!X1727)))</f>
        <v>0</v>
      </c>
      <c r="H1726" t="str">
        <f>IF(Transport!$H$4="Multi-unit Residential",Data!H1727,IF(Transport!$H$4="Education",Data!AP1727,IF(Transport!$H$4="Mixed-use Building",AA1730,Data!Y1727)))</f>
        <v>?</v>
      </c>
      <c r="I1726" t="str">
        <f>IF(Transport!$H$4="Multi-unit Residential",Data!I1727,IF(Transport!$H$4="Education",Data!AQ1727,IF(Transport!$H$4="Mixed-use Building",AB1730,Data!Z1727)))</f>
        <v>?</v>
      </c>
      <c r="J1726">
        <f>IF(Transport!$H$4="Multi-unit Residential",Data!J1727,IF(Transport!$H$4="Education",Data!AR1727,IF(Transport!$H$4="Mixed-use Building",AC1730,Data!AA1727)))</f>
        <v>0</v>
      </c>
      <c r="K1726" t="str">
        <f>IF(Transport!$H$4="Multi-unit Residential",Data!K1727,IF(Transport!$H$4="Education",Data!AS1727,IF(Transport!$H$4="Mixed-use Building",AD1730,Data!AB1727)))</f>
        <v>?</v>
      </c>
      <c r="L1726" t="str">
        <f>IF(Transport!$H$4="Multi-unit Residential",Data!L1727,IF(Transport!$H$4="Education",Data!AT1727,IF(Transport!$H$4="Mixed-use Building",AE1730,Data!AC1727)))</f>
        <v>?</v>
      </c>
      <c r="M1726">
        <f>IF(Transport!$H$4="Multi-unit Residential",Data!M1727,IF(Transport!$H$4="Education",Data!AU1727,IF(Transport!$H$4="Mixed-use Building",AF1730,Data!AD1727)))</f>
        <v>0.02</v>
      </c>
      <c r="N1726" t="str">
        <f>IF(Transport!$H$4="Multi-unit Residential",Data!N1727,IF(Transport!$H$4="Education",Data!AV1727,IF(Transport!$H$4="Mixed-use Building",AG1730,Data!AE1727)))</f>
        <v>?</v>
      </c>
      <c r="O1726">
        <f>IF(Transport!$H$4="Multi-unit Residential",Data!O1727,IF(Transport!$H$4="Education",Data!AW1727,IF(Transport!$H$4="Mixed-use Building",AH1730,Data!AF1727)))</f>
        <v>172.5573005</v>
      </c>
      <c r="P1726">
        <f>IF(Transport!$H$4="Multi-unit Residential",Data!P1727,IF(Transport!$H$4="Education",Data!AX1727,IF(Transport!$H$4="Mixed-use Building",AI1730,Data!AG1727)))</f>
        <v>-43.506530150000003</v>
      </c>
    </row>
    <row r="1727" spans="1:16" x14ac:dyDescent="0.55000000000000004">
      <c r="A1727">
        <f>IF(Transport!$H$4="Multi-unit Residential",Data!A1728,IF(Transport!$H$4="Education",Data!AI1728,IF(Transport!$H$4="Mixed-use Building",T1731,Data!R1728)))</f>
        <v>318600</v>
      </c>
      <c r="B1727" t="str">
        <f>IF(Transport!$H$4="Multi-unit Residential",Data!B1728,IF(Transport!$H$4="Education",Data!AJ1728,IF(Transport!$H$4="Mixed-use Building",U1731,Data!S1728)))</f>
        <v>Redwood North</v>
      </c>
      <c r="C1727" t="str">
        <f>IF(Transport!$H$4="Multi-unit Residential",Data!C1728,IF(Transport!$H$4="Education",Data!AK1728,IF(Transport!$H$4="Mixed-use Building",V1731,Data!T1728)))</f>
        <v>New Zealand</v>
      </c>
      <c r="D1727">
        <f>IF(Transport!$H$4="Multi-unit Residential",Data!D1728,IF(Transport!$H$4="Education",Data!AL1728,IF(Transport!$H$4="Mixed-use Building",W1731,Data!U1728)))</f>
        <v>0</v>
      </c>
      <c r="E1727">
        <f>IF(Transport!$H$4="Multi-unit Residential",Data!E1728,IF(Transport!$H$4="Education",Data!AM1728,IF(Transport!$H$4="Mixed-use Building",X1731,Data!V1728)))</f>
        <v>0</v>
      </c>
      <c r="F1727">
        <f>IF(Transport!$H$4="Multi-unit Residential",Data!F1728,IF(Transport!$H$4="Education",Data!AN1728,IF(Transport!$H$4="Mixed-use Building",Y1731,Data!W1728)))</f>
        <v>0</v>
      </c>
      <c r="G1727">
        <f>IF(Transport!$H$4="Multi-unit Residential",Data!G1728,IF(Transport!$H$4="Education",Data!AO1728,IF(Transport!$H$4="Mixed-use Building",Z1731,Data!X1728)))</f>
        <v>0</v>
      </c>
      <c r="H1727">
        <f>IF(Transport!$H$4="Multi-unit Residential",Data!H1728,IF(Transport!$H$4="Education",Data!AP1728,IF(Transport!$H$4="Mixed-use Building",AA1731,Data!Y1728)))</f>
        <v>1</v>
      </c>
      <c r="I1727">
        <f>IF(Transport!$H$4="Multi-unit Residential",Data!I1728,IF(Transport!$H$4="Education",Data!AQ1728,IF(Transport!$H$4="Mixed-use Building",AB1731,Data!Z1728)))</f>
        <v>0</v>
      </c>
      <c r="J1727">
        <f>IF(Transport!$H$4="Multi-unit Residential",Data!J1728,IF(Transport!$H$4="Education",Data!AR1728,IF(Transport!$H$4="Mixed-use Building",AC1731,Data!AA1728)))</f>
        <v>0</v>
      </c>
      <c r="K1727">
        <f>IF(Transport!$H$4="Multi-unit Residential",Data!K1728,IF(Transport!$H$4="Education",Data!AS1728,IF(Transport!$H$4="Mixed-use Building",AD1731,Data!AB1728)))</f>
        <v>0</v>
      </c>
      <c r="L1727">
        <f>IF(Transport!$H$4="Multi-unit Residential",Data!L1728,IF(Transport!$H$4="Education",Data!AT1728,IF(Transport!$H$4="Mixed-use Building",AE1731,Data!AC1728)))</f>
        <v>0</v>
      </c>
      <c r="M1727">
        <f>IF(Transport!$H$4="Multi-unit Residential",Data!M1728,IF(Transport!$H$4="Education",Data!AU1728,IF(Transport!$H$4="Mixed-use Building",AF1731,Data!AD1728)))</f>
        <v>0.02</v>
      </c>
      <c r="N1727" t="str">
        <f>IF(Transport!$H$4="Multi-unit Residential",Data!N1728,IF(Transport!$H$4="Education",Data!AV1728,IF(Transport!$H$4="Mixed-use Building",AG1731,Data!AE1728)))</f>
        <v>?</v>
      </c>
      <c r="O1727">
        <f>IF(Transport!$H$4="Multi-unit Residential",Data!O1728,IF(Transport!$H$4="Education",Data!AW1728,IF(Transport!$H$4="Mixed-use Building",AH1731,Data!AF1728)))</f>
        <v>172.62469569999999</v>
      </c>
      <c r="P1727">
        <f>IF(Transport!$H$4="Multi-unit Residential",Data!P1728,IF(Transport!$H$4="Education",Data!AX1728,IF(Transport!$H$4="Mixed-use Building",AI1731,Data!AG1728)))</f>
        <v>-43.469195689999999</v>
      </c>
    </row>
    <row r="1728" spans="1:16" x14ac:dyDescent="0.55000000000000004">
      <c r="A1728">
        <f>IF(Transport!$H$4="Multi-unit Residential",Data!A1729,IF(Transport!$H$4="Education",Data!AI1729,IF(Transport!$H$4="Mixed-use Building",T1732,Data!R1729)))</f>
        <v>318700</v>
      </c>
      <c r="B1728" t="str">
        <f>IF(Transport!$H$4="Multi-unit Residential",Data!B1729,IF(Transport!$H$4="Education",Data!AJ1729,IF(Transport!$H$4="Mixed-use Building",U1732,Data!S1729)))</f>
        <v>Broomfield</v>
      </c>
      <c r="C1728" t="str">
        <f>IF(Transport!$H$4="Multi-unit Residential",Data!C1729,IF(Transport!$H$4="Education",Data!AK1729,IF(Transport!$H$4="Mixed-use Building",V1732,Data!T1729)))</f>
        <v>New Zealand</v>
      </c>
      <c r="D1728">
        <f>IF(Transport!$H$4="Multi-unit Residential",Data!D1729,IF(Transport!$H$4="Education",Data!AL1729,IF(Transport!$H$4="Mixed-use Building",W1732,Data!U1729)))</f>
        <v>0</v>
      </c>
      <c r="E1728">
        <f>IF(Transport!$H$4="Multi-unit Residential",Data!E1729,IF(Transport!$H$4="Education",Data!AM1729,IF(Transport!$H$4="Mixed-use Building",X1732,Data!V1729)))</f>
        <v>0</v>
      </c>
      <c r="F1728">
        <f>IF(Transport!$H$4="Multi-unit Residential",Data!F1729,IF(Transport!$H$4="Education",Data!AN1729,IF(Transport!$H$4="Mixed-use Building",Y1732,Data!W1729)))</f>
        <v>0</v>
      </c>
      <c r="G1728">
        <f>IF(Transport!$H$4="Multi-unit Residential",Data!G1729,IF(Transport!$H$4="Education",Data!AO1729,IF(Transport!$H$4="Mixed-use Building",Z1732,Data!X1729)))</f>
        <v>0</v>
      </c>
      <c r="H1728">
        <f>IF(Transport!$H$4="Multi-unit Residential",Data!H1729,IF(Transport!$H$4="Education",Data!AP1729,IF(Transport!$H$4="Mixed-use Building",AA1732,Data!Y1729)))</f>
        <v>1</v>
      </c>
      <c r="I1728">
        <f>IF(Transport!$H$4="Multi-unit Residential",Data!I1729,IF(Transport!$H$4="Education",Data!AQ1729,IF(Transport!$H$4="Mixed-use Building",AB1732,Data!Z1729)))</f>
        <v>0</v>
      </c>
      <c r="J1728">
        <f>IF(Transport!$H$4="Multi-unit Residential",Data!J1729,IF(Transport!$H$4="Education",Data!AR1729,IF(Transport!$H$4="Mixed-use Building",AC1732,Data!AA1729)))</f>
        <v>0</v>
      </c>
      <c r="K1728">
        <f>IF(Transport!$H$4="Multi-unit Residential",Data!K1729,IF(Transport!$H$4="Education",Data!AS1729,IF(Transport!$H$4="Mixed-use Building",AD1732,Data!AB1729)))</f>
        <v>0</v>
      </c>
      <c r="L1728">
        <f>IF(Transport!$H$4="Multi-unit Residential",Data!L1729,IF(Transport!$H$4="Education",Data!AT1729,IF(Transport!$H$4="Mixed-use Building",AE1732,Data!AC1729)))</f>
        <v>0</v>
      </c>
      <c r="M1728">
        <f>IF(Transport!$H$4="Multi-unit Residential",Data!M1729,IF(Transport!$H$4="Education",Data!AU1729,IF(Transport!$H$4="Mixed-use Building",AF1732,Data!AD1729)))</f>
        <v>0.02</v>
      </c>
      <c r="N1728" t="str">
        <f>IF(Transport!$H$4="Multi-unit Residential",Data!N1729,IF(Transport!$H$4="Education",Data!AV1729,IF(Transport!$H$4="Mixed-use Building",AG1732,Data!AE1729)))</f>
        <v>?</v>
      </c>
      <c r="O1728">
        <f>IF(Transport!$H$4="Multi-unit Residential",Data!O1729,IF(Transport!$H$4="Education",Data!AW1729,IF(Transport!$H$4="Mixed-use Building",AH1732,Data!AF1729)))</f>
        <v>172.53013769999899</v>
      </c>
      <c r="P1728">
        <f>IF(Transport!$H$4="Multi-unit Residential",Data!P1729,IF(Transport!$H$4="Education",Data!AX1729,IF(Transport!$H$4="Mixed-use Building",AI1732,Data!AG1729)))</f>
        <v>-43.52505687</v>
      </c>
    </row>
    <row r="1729" spans="1:16" x14ac:dyDescent="0.55000000000000004">
      <c r="A1729">
        <f>IF(Transport!$H$4="Multi-unit Residential",Data!A1730,IF(Transport!$H$4="Education",Data!AI1730,IF(Transport!$H$4="Mixed-use Building",T1733,Data!R1730)))</f>
        <v>318800</v>
      </c>
      <c r="B1729" t="str">
        <f>IF(Transport!$H$4="Multi-unit Residential",Data!B1730,IF(Transport!$H$4="Education",Data!AJ1730,IF(Transport!$H$4="Mixed-use Building",U1733,Data!S1730)))</f>
        <v>Redwood West</v>
      </c>
      <c r="C1729" t="str">
        <f>IF(Transport!$H$4="Multi-unit Residential",Data!C1730,IF(Transport!$H$4="Education",Data!AK1730,IF(Transport!$H$4="Mixed-use Building",V1733,Data!T1730)))</f>
        <v>New Zealand</v>
      </c>
      <c r="D1729">
        <f>IF(Transport!$H$4="Multi-unit Residential",Data!D1730,IF(Transport!$H$4="Education",Data!AL1730,IF(Transport!$H$4="Mixed-use Building",W1733,Data!U1730)))</f>
        <v>0</v>
      </c>
      <c r="E1729">
        <f>IF(Transport!$H$4="Multi-unit Residential",Data!E1730,IF(Transport!$H$4="Education",Data!AM1730,IF(Transport!$H$4="Mixed-use Building",X1733,Data!V1730)))</f>
        <v>0</v>
      </c>
      <c r="F1729">
        <f>IF(Transport!$H$4="Multi-unit Residential",Data!F1730,IF(Transport!$H$4="Education",Data!AN1730,IF(Transport!$H$4="Mixed-use Building",Y1733,Data!W1730)))</f>
        <v>0</v>
      </c>
      <c r="G1729">
        <f>IF(Transport!$H$4="Multi-unit Residential",Data!G1730,IF(Transport!$H$4="Education",Data!AO1730,IF(Transport!$H$4="Mixed-use Building",Z1733,Data!X1730)))</f>
        <v>0</v>
      </c>
      <c r="H1729">
        <f>IF(Transport!$H$4="Multi-unit Residential",Data!H1730,IF(Transport!$H$4="Education",Data!AP1730,IF(Transport!$H$4="Mixed-use Building",AA1733,Data!Y1730)))</f>
        <v>1</v>
      </c>
      <c r="I1729">
        <f>IF(Transport!$H$4="Multi-unit Residential",Data!I1730,IF(Transport!$H$4="Education",Data!AQ1730,IF(Transport!$H$4="Mixed-use Building",AB1733,Data!Z1730)))</f>
        <v>0</v>
      </c>
      <c r="J1729">
        <f>IF(Transport!$H$4="Multi-unit Residential",Data!J1730,IF(Transport!$H$4="Education",Data!AR1730,IF(Transport!$H$4="Mixed-use Building",AC1733,Data!AA1730)))</f>
        <v>0</v>
      </c>
      <c r="K1729">
        <f>IF(Transport!$H$4="Multi-unit Residential",Data!K1730,IF(Transport!$H$4="Education",Data!AS1730,IF(Transport!$H$4="Mixed-use Building",AD1733,Data!AB1730)))</f>
        <v>0</v>
      </c>
      <c r="L1729">
        <f>IF(Transport!$H$4="Multi-unit Residential",Data!L1730,IF(Transport!$H$4="Education",Data!AT1730,IF(Transport!$H$4="Mixed-use Building",AE1733,Data!AC1730)))</f>
        <v>0</v>
      </c>
      <c r="M1729">
        <f>IF(Transport!$H$4="Multi-unit Residential",Data!M1730,IF(Transport!$H$4="Education",Data!AU1730,IF(Transport!$H$4="Mixed-use Building",AF1733,Data!AD1730)))</f>
        <v>0.02</v>
      </c>
      <c r="N1729">
        <f>IF(Transport!$H$4="Multi-unit Residential",Data!N1730,IF(Transport!$H$4="Education",Data!AV1730,IF(Transport!$H$4="Mixed-use Building",AG1733,Data!AE1730)))</f>
        <v>0.689951897175342</v>
      </c>
      <c r="O1729">
        <f>IF(Transport!$H$4="Multi-unit Residential",Data!O1730,IF(Transport!$H$4="Education",Data!AW1730,IF(Transport!$H$4="Mixed-use Building",AH1733,Data!AF1730)))</f>
        <v>172.613316</v>
      </c>
      <c r="P1729">
        <f>IF(Transport!$H$4="Multi-unit Residential",Data!P1730,IF(Transport!$H$4="Education",Data!AX1730,IF(Transport!$H$4="Mixed-use Building",AI1733,Data!AG1730)))</f>
        <v>-43.478453620000003</v>
      </c>
    </row>
    <row r="1730" spans="1:16" x14ac:dyDescent="0.55000000000000004">
      <c r="A1730">
        <f>IF(Transport!$H$4="Multi-unit Residential",Data!A1731,IF(Transport!$H$4="Education",Data!AI1731,IF(Transport!$H$4="Mixed-use Building",T1734,Data!R1731)))</f>
        <v>318900</v>
      </c>
      <c r="B1730" t="str">
        <f>IF(Transport!$H$4="Multi-unit Residential",Data!B1731,IF(Transport!$H$4="Education",Data!AJ1731,IF(Transport!$H$4="Mixed-use Building",U1734,Data!S1731)))</f>
        <v>Avonhead West</v>
      </c>
      <c r="C1730" t="str">
        <f>IF(Transport!$H$4="Multi-unit Residential",Data!C1731,IF(Transport!$H$4="Education",Data!AK1731,IF(Transport!$H$4="Mixed-use Building",V1734,Data!T1731)))</f>
        <v>New Zealand</v>
      </c>
      <c r="D1730" t="str">
        <f>IF(Transport!$H$4="Multi-unit Residential",Data!D1731,IF(Transport!$H$4="Education",Data!AL1731,IF(Transport!$H$4="Mixed-use Building",W1734,Data!U1731)))</f>
        <v>?</v>
      </c>
      <c r="E1730" t="str">
        <f>IF(Transport!$H$4="Multi-unit Residential",Data!E1731,IF(Transport!$H$4="Education",Data!AM1731,IF(Transport!$H$4="Mixed-use Building",X1734,Data!V1731)))</f>
        <v>?</v>
      </c>
      <c r="F1730" t="str">
        <f>IF(Transport!$H$4="Multi-unit Residential",Data!F1731,IF(Transport!$H$4="Education",Data!AN1731,IF(Transport!$H$4="Mixed-use Building",Y1734,Data!W1731)))</f>
        <v>?</v>
      </c>
      <c r="G1730">
        <f>IF(Transport!$H$4="Multi-unit Residential",Data!G1731,IF(Transport!$H$4="Education",Data!AO1731,IF(Transport!$H$4="Mixed-use Building",Z1734,Data!X1731)))</f>
        <v>0</v>
      </c>
      <c r="H1730" t="str">
        <f>IF(Transport!$H$4="Multi-unit Residential",Data!H1731,IF(Transport!$H$4="Education",Data!AP1731,IF(Transport!$H$4="Mixed-use Building",AA1734,Data!Y1731)))</f>
        <v>?</v>
      </c>
      <c r="I1730" t="str">
        <f>IF(Transport!$H$4="Multi-unit Residential",Data!I1731,IF(Transport!$H$4="Education",Data!AQ1731,IF(Transport!$H$4="Mixed-use Building",AB1734,Data!Z1731)))</f>
        <v>?</v>
      </c>
      <c r="J1730">
        <f>IF(Transport!$H$4="Multi-unit Residential",Data!J1731,IF(Transport!$H$4="Education",Data!AR1731,IF(Transport!$H$4="Mixed-use Building",AC1734,Data!AA1731)))</f>
        <v>0</v>
      </c>
      <c r="K1730" t="str">
        <f>IF(Transport!$H$4="Multi-unit Residential",Data!K1731,IF(Transport!$H$4="Education",Data!AS1731,IF(Transport!$H$4="Mixed-use Building",AD1734,Data!AB1731)))</f>
        <v>?</v>
      </c>
      <c r="L1730" t="str">
        <f>IF(Transport!$H$4="Multi-unit Residential",Data!L1731,IF(Transport!$H$4="Education",Data!AT1731,IF(Transport!$H$4="Mixed-use Building",AE1734,Data!AC1731)))</f>
        <v>?</v>
      </c>
      <c r="M1730">
        <f>IF(Transport!$H$4="Multi-unit Residential",Data!M1731,IF(Transport!$H$4="Education",Data!AU1731,IF(Transport!$H$4="Mixed-use Building",AF1734,Data!AD1731)))</f>
        <v>0.02</v>
      </c>
      <c r="N1730" t="str">
        <f>IF(Transport!$H$4="Multi-unit Residential",Data!N1731,IF(Transport!$H$4="Education",Data!AV1731,IF(Transport!$H$4="Mixed-use Building",AG1734,Data!AE1731)))</f>
        <v>?</v>
      </c>
      <c r="O1730">
        <f>IF(Transport!$H$4="Multi-unit Residential",Data!O1731,IF(Transport!$H$4="Education",Data!AW1731,IF(Transport!$H$4="Mixed-use Building",AH1734,Data!AF1731)))</f>
        <v>172.55038450000001</v>
      </c>
      <c r="P1730">
        <f>IF(Transport!$H$4="Multi-unit Residential",Data!P1731,IF(Transport!$H$4="Education",Data!AX1731,IF(Transport!$H$4="Mixed-use Building",AI1734,Data!AG1731)))</f>
        <v>-43.513393630000003</v>
      </c>
    </row>
    <row r="1731" spans="1:16" x14ac:dyDescent="0.55000000000000004">
      <c r="A1731">
        <f>IF(Transport!$H$4="Multi-unit Residential",Data!A1732,IF(Transport!$H$4="Education",Data!AI1732,IF(Transport!$H$4="Mixed-use Building",T1735,Data!R1732)))</f>
        <v>319000</v>
      </c>
      <c r="B1731" t="str">
        <f>IF(Transport!$H$4="Multi-unit Residential",Data!B1732,IF(Transport!$H$4="Education",Data!AJ1732,IF(Transport!$H$4="Mixed-use Building",U1735,Data!S1732)))</f>
        <v>Bishopdale South</v>
      </c>
      <c r="C1731" t="str">
        <f>IF(Transport!$H$4="Multi-unit Residential",Data!C1732,IF(Transport!$H$4="Education",Data!AK1732,IF(Transport!$H$4="Mixed-use Building",V1735,Data!T1732)))</f>
        <v>New Zealand</v>
      </c>
      <c r="D1731">
        <f>IF(Transport!$H$4="Multi-unit Residential",Data!D1732,IF(Transport!$H$4="Education",Data!AL1732,IF(Transport!$H$4="Mixed-use Building",W1735,Data!U1732)))</f>
        <v>0</v>
      </c>
      <c r="E1731">
        <f>IF(Transport!$H$4="Multi-unit Residential",Data!E1732,IF(Transport!$H$4="Education",Data!AM1732,IF(Transport!$H$4="Mixed-use Building",X1735,Data!V1732)))</f>
        <v>0</v>
      </c>
      <c r="F1731">
        <f>IF(Transport!$H$4="Multi-unit Residential",Data!F1732,IF(Transport!$H$4="Education",Data!AN1732,IF(Transport!$H$4="Mixed-use Building",Y1735,Data!W1732)))</f>
        <v>0</v>
      </c>
      <c r="G1731">
        <f>IF(Transport!$H$4="Multi-unit Residential",Data!G1732,IF(Transport!$H$4="Education",Data!AO1732,IF(Transport!$H$4="Mixed-use Building",Z1735,Data!X1732)))</f>
        <v>0</v>
      </c>
      <c r="H1731">
        <f>IF(Transport!$H$4="Multi-unit Residential",Data!H1732,IF(Transport!$H$4="Education",Data!AP1732,IF(Transport!$H$4="Mixed-use Building",AA1735,Data!Y1732)))</f>
        <v>1</v>
      </c>
      <c r="I1731">
        <f>IF(Transport!$H$4="Multi-unit Residential",Data!I1732,IF(Transport!$H$4="Education",Data!AQ1732,IF(Transport!$H$4="Mixed-use Building",AB1735,Data!Z1732)))</f>
        <v>0</v>
      </c>
      <c r="J1731">
        <f>IF(Transport!$H$4="Multi-unit Residential",Data!J1732,IF(Transport!$H$4="Education",Data!AR1732,IF(Transport!$H$4="Mixed-use Building",AC1735,Data!AA1732)))</f>
        <v>0</v>
      </c>
      <c r="K1731">
        <f>IF(Transport!$H$4="Multi-unit Residential",Data!K1732,IF(Transport!$H$4="Education",Data!AS1732,IF(Transport!$H$4="Mixed-use Building",AD1735,Data!AB1732)))</f>
        <v>0</v>
      </c>
      <c r="L1731">
        <f>IF(Transport!$H$4="Multi-unit Residential",Data!L1732,IF(Transport!$H$4="Education",Data!AT1732,IF(Transport!$H$4="Mixed-use Building",AE1735,Data!AC1732)))</f>
        <v>0</v>
      </c>
      <c r="M1731">
        <f>IF(Transport!$H$4="Multi-unit Residential",Data!M1732,IF(Transport!$H$4="Education",Data!AU1732,IF(Transport!$H$4="Mixed-use Building",AF1735,Data!AD1732)))</f>
        <v>0.02</v>
      </c>
      <c r="N1731">
        <f>IF(Transport!$H$4="Multi-unit Residential",Data!N1732,IF(Transport!$H$4="Education",Data!AV1732,IF(Transport!$H$4="Mixed-use Building",AG1735,Data!AE1732)))</f>
        <v>1.1930769361799101</v>
      </c>
      <c r="O1731">
        <f>IF(Transport!$H$4="Multi-unit Residential",Data!O1732,IF(Transport!$H$4="Education",Data!AW1732,IF(Transport!$H$4="Mixed-use Building",AH1735,Data!AF1732)))</f>
        <v>172.58605510000001</v>
      </c>
      <c r="P1731">
        <f>IF(Transport!$H$4="Multi-unit Residential",Data!P1732,IF(Transport!$H$4="Education",Data!AX1732,IF(Transport!$H$4="Mixed-use Building",AI1735,Data!AG1732)))</f>
        <v>-43.494227350000003</v>
      </c>
    </row>
    <row r="1732" spans="1:16" x14ac:dyDescent="0.55000000000000004">
      <c r="A1732">
        <f>IF(Transport!$H$4="Multi-unit Residential",Data!A1733,IF(Transport!$H$4="Education",Data!AI1733,IF(Transport!$H$4="Mixed-use Building",T1736,Data!R1733)))</f>
        <v>319100</v>
      </c>
      <c r="B1732" t="str">
        <f>IF(Transport!$H$4="Multi-unit Residential",Data!B1733,IF(Transport!$H$4="Education",Data!AJ1733,IF(Transport!$H$4="Mixed-use Building",U1736,Data!S1733)))</f>
        <v>Islington-Hornby Industrial</v>
      </c>
      <c r="C1732" t="str">
        <f>IF(Transport!$H$4="Multi-unit Residential",Data!C1733,IF(Transport!$H$4="Education",Data!AK1733,IF(Transport!$H$4="Mixed-use Building",V1736,Data!T1733)))</f>
        <v>New Zealand</v>
      </c>
      <c r="D1732">
        <f>IF(Transport!$H$4="Multi-unit Residential",Data!D1733,IF(Transport!$H$4="Education",Data!AL1733,IF(Transport!$H$4="Mixed-use Building",W1736,Data!U1733)))</f>
        <v>0</v>
      </c>
      <c r="E1732">
        <f>IF(Transport!$H$4="Multi-unit Residential",Data!E1733,IF(Transport!$H$4="Education",Data!AM1733,IF(Transport!$H$4="Mixed-use Building",X1736,Data!V1733)))</f>
        <v>0</v>
      </c>
      <c r="F1732">
        <f>IF(Transport!$H$4="Multi-unit Residential",Data!F1733,IF(Transport!$H$4="Education",Data!AN1733,IF(Transport!$H$4="Mixed-use Building",Y1736,Data!W1733)))</f>
        <v>0</v>
      </c>
      <c r="G1732">
        <f>IF(Transport!$H$4="Multi-unit Residential",Data!G1733,IF(Transport!$H$4="Education",Data!AO1733,IF(Transport!$H$4="Mixed-use Building",Z1736,Data!X1733)))</f>
        <v>0</v>
      </c>
      <c r="H1732">
        <f>IF(Transport!$H$4="Multi-unit Residential",Data!H1733,IF(Transport!$H$4="Education",Data!AP1733,IF(Transport!$H$4="Mixed-use Building",AA1736,Data!Y1733)))</f>
        <v>0.97</v>
      </c>
      <c r="I1732">
        <f>IF(Transport!$H$4="Multi-unit Residential",Data!I1733,IF(Transport!$H$4="Education",Data!AQ1733,IF(Transport!$H$4="Mixed-use Building",AB1736,Data!Z1733)))</f>
        <v>0.01</v>
      </c>
      <c r="J1732">
        <f>IF(Transport!$H$4="Multi-unit Residential",Data!J1733,IF(Transport!$H$4="Education",Data!AR1733,IF(Transport!$H$4="Mixed-use Building",AC1736,Data!AA1733)))</f>
        <v>0</v>
      </c>
      <c r="K1732">
        <f>IF(Transport!$H$4="Multi-unit Residential",Data!K1733,IF(Transport!$H$4="Education",Data!AS1733,IF(Transport!$H$4="Mixed-use Building",AD1736,Data!AB1733)))</f>
        <v>0.01</v>
      </c>
      <c r="L1732">
        <f>IF(Transport!$H$4="Multi-unit Residential",Data!L1733,IF(Transport!$H$4="Education",Data!AT1733,IF(Transport!$H$4="Mixed-use Building",AE1736,Data!AC1733)))</f>
        <v>0.01</v>
      </c>
      <c r="M1732">
        <f>IF(Transport!$H$4="Multi-unit Residential",Data!M1733,IF(Transport!$H$4="Education",Data!AU1733,IF(Transport!$H$4="Mixed-use Building",AF1736,Data!AD1733)))</f>
        <v>0.02</v>
      </c>
      <c r="N1732">
        <f>IF(Transport!$H$4="Multi-unit Residential",Data!N1733,IF(Transport!$H$4="Education",Data!AV1733,IF(Transport!$H$4="Mixed-use Building",AG1736,Data!AE1733)))</f>
        <v>10.552298253183301</v>
      </c>
      <c r="O1732">
        <f>IF(Transport!$H$4="Multi-unit Residential",Data!O1733,IF(Transport!$H$4="Education",Data!AW1733,IF(Transport!$H$4="Mixed-use Building",AH1736,Data!AF1733)))</f>
        <v>172.50828849999999</v>
      </c>
      <c r="P1732">
        <f>IF(Transport!$H$4="Multi-unit Residential",Data!P1733,IF(Transport!$H$4="Education",Data!AX1733,IF(Transport!$H$4="Mixed-use Building",AI1736,Data!AG1733)))</f>
        <v>-43.552606299999901</v>
      </c>
    </row>
    <row r="1733" spans="1:16" x14ac:dyDescent="0.55000000000000004">
      <c r="A1733">
        <f>IF(Transport!$H$4="Multi-unit Residential",Data!A1734,IF(Transport!$H$4="Education",Data!AI1734,IF(Transport!$H$4="Mixed-use Building",T1737,Data!R1734)))</f>
        <v>319200</v>
      </c>
      <c r="B1733" t="str">
        <f>IF(Transport!$H$4="Multi-unit Residential",Data!B1734,IF(Transport!$H$4="Education",Data!AJ1734,IF(Transport!$H$4="Mixed-use Building",U1737,Data!S1734)))</f>
        <v>Burnside</v>
      </c>
      <c r="C1733" t="str">
        <f>IF(Transport!$H$4="Multi-unit Residential",Data!C1734,IF(Transport!$H$4="Education",Data!AK1734,IF(Transport!$H$4="Mixed-use Building",V1737,Data!T1734)))</f>
        <v>New Zealand</v>
      </c>
      <c r="D1733">
        <f>IF(Transport!$H$4="Multi-unit Residential",Data!D1734,IF(Transport!$H$4="Education",Data!AL1734,IF(Transport!$H$4="Mixed-use Building",W1737,Data!U1734)))</f>
        <v>0</v>
      </c>
      <c r="E1733">
        <f>IF(Transport!$H$4="Multi-unit Residential",Data!E1734,IF(Transport!$H$4="Education",Data!AM1734,IF(Transport!$H$4="Mixed-use Building",X1737,Data!V1734)))</f>
        <v>0</v>
      </c>
      <c r="F1733">
        <f>IF(Transport!$H$4="Multi-unit Residential",Data!F1734,IF(Transport!$H$4="Education",Data!AN1734,IF(Transport!$H$4="Mixed-use Building",Y1737,Data!W1734)))</f>
        <v>0</v>
      </c>
      <c r="G1733">
        <f>IF(Transport!$H$4="Multi-unit Residential",Data!G1734,IF(Transport!$H$4="Education",Data!AO1734,IF(Transport!$H$4="Mixed-use Building",Z1737,Data!X1734)))</f>
        <v>0</v>
      </c>
      <c r="H1733">
        <f>IF(Transport!$H$4="Multi-unit Residential",Data!H1734,IF(Transport!$H$4="Education",Data!AP1734,IF(Transport!$H$4="Mixed-use Building",AA1737,Data!Y1734)))</f>
        <v>0.92</v>
      </c>
      <c r="I1733">
        <f>IF(Transport!$H$4="Multi-unit Residential",Data!I1734,IF(Transport!$H$4="Education",Data!AQ1734,IF(Transport!$H$4="Mixed-use Building",AB1737,Data!Z1734)))</f>
        <v>0</v>
      </c>
      <c r="J1733">
        <f>IF(Transport!$H$4="Multi-unit Residential",Data!J1734,IF(Transport!$H$4="Education",Data!AR1734,IF(Transport!$H$4="Mixed-use Building",AC1737,Data!AA1734)))</f>
        <v>0</v>
      </c>
      <c r="K1733">
        <f>IF(Transport!$H$4="Multi-unit Residential",Data!K1734,IF(Transport!$H$4="Education",Data!AS1734,IF(Transport!$H$4="Mixed-use Building",AD1737,Data!AB1734)))</f>
        <v>0</v>
      </c>
      <c r="L1733">
        <f>IF(Transport!$H$4="Multi-unit Residential",Data!L1734,IF(Transport!$H$4="Education",Data!AT1734,IF(Transport!$H$4="Mixed-use Building",AE1737,Data!AC1734)))</f>
        <v>0.08</v>
      </c>
      <c r="M1733">
        <f>IF(Transport!$H$4="Multi-unit Residential",Data!M1734,IF(Transport!$H$4="Education",Data!AU1734,IF(Transport!$H$4="Mixed-use Building",AF1737,Data!AD1734)))</f>
        <v>0.02</v>
      </c>
      <c r="N1733">
        <f>IF(Transport!$H$4="Multi-unit Residential",Data!N1734,IF(Transport!$H$4="Education",Data!AV1734,IF(Transport!$H$4="Mixed-use Building",AG1737,Data!AE1734)))</f>
        <v>2.3297304584775298</v>
      </c>
      <c r="O1733">
        <f>IF(Transport!$H$4="Multi-unit Residential",Data!O1734,IF(Transport!$H$4="Education",Data!AW1734,IF(Transport!$H$4="Mixed-use Building",AH1737,Data!AF1734)))</f>
        <v>172.57594130000001</v>
      </c>
      <c r="P1733">
        <f>IF(Transport!$H$4="Multi-unit Residential",Data!P1734,IF(Transport!$H$4="Education",Data!AX1734,IF(Transport!$H$4="Mixed-use Building",AI1737,Data!AG1734)))</f>
        <v>-43.503091470000001</v>
      </c>
    </row>
    <row r="1734" spans="1:16" x14ac:dyDescent="0.55000000000000004">
      <c r="A1734">
        <f>IF(Transport!$H$4="Multi-unit Residential",Data!A1735,IF(Transport!$H$4="Education",Data!AI1735,IF(Transport!$H$4="Mixed-use Building",T1738,Data!R1735)))</f>
        <v>319300</v>
      </c>
      <c r="B1734" t="str">
        <f>IF(Transport!$H$4="Multi-unit Residential",Data!B1735,IF(Transport!$H$4="Education",Data!AJ1735,IF(Transport!$H$4="Mixed-use Building",U1738,Data!S1735)))</f>
        <v>Hei Hei</v>
      </c>
      <c r="C1734" t="str">
        <f>IF(Transport!$H$4="Multi-unit Residential",Data!C1735,IF(Transport!$H$4="Education",Data!AK1735,IF(Transport!$H$4="Mixed-use Building",V1738,Data!T1735)))</f>
        <v>New Zealand</v>
      </c>
      <c r="D1734">
        <f>IF(Transport!$H$4="Multi-unit Residential",Data!D1735,IF(Transport!$H$4="Education",Data!AL1735,IF(Transport!$H$4="Mixed-use Building",W1738,Data!U1735)))</f>
        <v>0</v>
      </c>
      <c r="E1734">
        <f>IF(Transport!$H$4="Multi-unit Residential",Data!E1735,IF(Transport!$H$4="Education",Data!AM1735,IF(Transport!$H$4="Mixed-use Building",X1738,Data!V1735)))</f>
        <v>0</v>
      </c>
      <c r="F1734">
        <f>IF(Transport!$H$4="Multi-unit Residential",Data!F1735,IF(Transport!$H$4="Education",Data!AN1735,IF(Transport!$H$4="Mixed-use Building",Y1738,Data!W1735)))</f>
        <v>0</v>
      </c>
      <c r="G1734">
        <f>IF(Transport!$H$4="Multi-unit Residential",Data!G1735,IF(Transport!$H$4="Education",Data!AO1735,IF(Transport!$H$4="Mixed-use Building",Z1738,Data!X1735)))</f>
        <v>0</v>
      </c>
      <c r="H1734">
        <f>IF(Transport!$H$4="Multi-unit Residential",Data!H1735,IF(Transport!$H$4="Education",Data!AP1735,IF(Transport!$H$4="Mixed-use Building",AA1738,Data!Y1735)))</f>
        <v>0.81</v>
      </c>
      <c r="I1734">
        <f>IF(Transport!$H$4="Multi-unit Residential",Data!I1735,IF(Transport!$H$4="Education",Data!AQ1735,IF(Transport!$H$4="Mixed-use Building",AB1738,Data!Z1735)))</f>
        <v>0</v>
      </c>
      <c r="J1734">
        <f>IF(Transport!$H$4="Multi-unit Residential",Data!J1735,IF(Transport!$H$4="Education",Data!AR1735,IF(Transport!$H$4="Mixed-use Building",AC1738,Data!AA1735)))</f>
        <v>0</v>
      </c>
      <c r="K1734">
        <f>IF(Transport!$H$4="Multi-unit Residential",Data!K1735,IF(Transport!$H$4="Education",Data!AS1735,IF(Transport!$H$4="Mixed-use Building",AD1738,Data!AB1735)))</f>
        <v>0</v>
      </c>
      <c r="L1734">
        <f>IF(Transport!$H$4="Multi-unit Residential",Data!L1735,IF(Transport!$H$4="Education",Data!AT1735,IF(Transport!$H$4="Mixed-use Building",AE1738,Data!AC1735)))</f>
        <v>0.19</v>
      </c>
      <c r="M1734">
        <f>IF(Transport!$H$4="Multi-unit Residential",Data!M1735,IF(Transport!$H$4="Education",Data!AU1735,IF(Transport!$H$4="Mixed-use Building",AF1738,Data!AD1735)))</f>
        <v>0.02</v>
      </c>
      <c r="N1734">
        <f>IF(Transport!$H$4="Multi-unit Residential",Data!N1735,IF(Transport!$H$4="Education",Data!AV1735,IF(Transport!$H$4="Mixed-use Building",AG1738,Data!AE1735)))</f>
        <v>2.2481222016292599</v>
      </c>
      <c r="O1734">
        <f>IF(Transport!$H$4="Multi-unit Residential",Data!O1735,IF(Transport!$H$4="Education",Data!AW1735,IF(Transport!$H$4="Mixed-use Building",AH1738,Data!AF1735)))</f>
        <v>172.52261480000001</v>
      </c>
      <c r="P1734">
        <f>IF(Transport!$H$4="Multi-unit Residential",Data!P1735,IF(Transport!$H$4="Education",Data!AX1735,IF(Transport!$H$4="Mixed-use Building",AI1738,Data!AG1735)))</f>
        <v>-43.533932419999999</v>
      </c>
    </row>
    <row r="1735" spans="1:16" x14ac:dyDescent="0.55000000000000004">
      <c r="A1735">
        <f>IF(Transport!$H$4="Multi-unit Residential",Data!A1736,IF(Transport!$H$4="Education",Data!AI1736,IF(Transport!$H$4="Mixed-use Building",T1739,Data!R1736)))</f>
        <v>319400</v>
      </c>
      <c r="B1735" t="str">
        <f>IF(Transport!$H$4="Multi-unit Residential",Data!B1736,IF(Transport!$H$4="Education",Data!AJ1736,IF(Transport!$H$4="Mixed-use Building",U1739,Data!S1736)))</f>
        <v>Papanui North</v>
      </c>
      <c r="C1735" t="str">
        <f>IF(Transport!$H$4="Multi-unit Residential",Data!C1736,IF(Transport!$H$4="Education",Data!AK1736,IF(Transport!$H$4="Mixed-use Building",V1739,Data!T1736)))</f>
        <v>New Zealand</v>
      </c>
      <c r="D1735">
        <f>IF(Transport!$H$4="Multi-unit Residential",Data!D1736,IF(Transport!$H$4="Education",Data!AL1736,IF(Transport!$H$4="Mixed-use Building",W1739,Data!U1736)))</f>
        <v>0</v>
      </c>
      <c r="E1735">
        <f>IF(Transport!$H$4="Multi-unit Residential",Data!E1736,IF(Transport!$H$4="Education",Data!AM1736,IF(Transport!$H$4="Mixed-use Building",X1739,Data!V1736)))</f>
        <v>0</v>
      </c>
      <c r="F1735">
        <f>IF(Transport!$H$4="Multi-unit Residential",Data!F1736,IF(Transport!$H$4="Education",Data!AN1736,IF(Transport!$H$4="Mixed-use Building",Y1739,Data!W1736)))</f>
        <v>0</v>
      </c>
      <c r="G1735">
        <f>IF(Transport!$H$4="Multi-unit Residential",Data!G1736,IF(Transport!$H$4="Education",Data!AO1736,IF(Transport!$H$4="Mixed-use Building",Z1739,Data!X1736)))</f>
        <v>0</v>
      </c>
      <c r="H1735">
        <f>IF(Transport!$H$4="Multi-unit Residential",Data!H1736,IF(Transport!$H$4="Education",Data!AP1736,IF(Transport!$H$4="Mixed-use Building",AA1739,Data!Y1736)))</f>
        <v>1</v>
      </c>
      <c r="I1735">
        <f>IF(Transport!$H$4="Multi-unit Residential",Data!I1736,IF(Transport!$H$4="Education",Data!AQ1736,IF(Transport!$H$4="Mixed-use Building",AB1739,Data!Z1736)))</f>
        <v>0</v>
      </c>
      <c r="J1735">
        <f>IF(Transport!$H$4="Multi-unit Residential",Data!J1736,IF(Transport!$H$4="Education",Data!AR1736,IF(Transport!$H$4="Mixed-use Building",AC1739,Data!AA1736)))</f>
        <v>0</v>
      </c>
      <c r="K1735">
        <f>IF(Transport!$H$4="Multi-unit Residential",Data!K1736,IF(Transport!$H$4="Education",Data!AS1736,IF(Transport!$H$4="Mixed-use Building",AD1739,Data!AB1736)))</f>
        <v>0</v>
      </c>
      <c r="L1735">
        <f>IF(Transport!$H$4="Multi-unit Residential",Data!L1736,IF(Transport!$H$4="Education",Data!AT1736,IF(Transport!$H$4="Mixed-use Building",AE1739,Data!AC1736)))</f>
        <v>0</v>
      </c>
      <c r="M1735">
        <f>IF(Transport!$H$4="Multi-unit Residential",Data!M1736,IF(Transport!$H$4="Education",Data!AU1736,IF(Transport!$H$4="Mixed-use Building",AF1739,Data!AD1736)))</f>
        <v>0.02</v>
      </c>
      <c r="N1735">
        <f>IF(Transport!$H$4="Multi-unit Residential",Data!N1736,IF(Transport!$H$4="Education",Data!AV1736,IF(Transport!$H$4="Mixed-use Building",AG1739,Data!AE1736)))</f>
        <v>7.3984434230708098</v>
      </c>
      <c r="O1735">
        <f>IF(Transport!$H$4="Multi-unit Residential",Data!O1736,IF(Transport!$H$4="Education",Data!AW1736,IF(Transport!$H$4="Mixed-use Building",AH1739,Data!AF1736)))</f>
        <v>172.60040559999999</v>
      </c>
      <c r="P1735">
        <f>IF(Transport!$H$4="Multi-unit Residential",Data!P1736,IF(Transport!$H$4="Education",Data!AX1736,IF(Transport!$H$4="Mixed-use Building",AI1739,Data!AG1736)))</f>
        <v>-43.4887546</v>
      </c>
    </row>
    <row r="1736" spans="1:16" x14ac:dyDescent="0.55000000000000004">
      <c r="A1736">
        <f>IF(Transport!$H$4="Multi-unit Residential",Data!A1737,IF(Transport!$H$4="Education",Data!AI1737,IF(Transport!$H$4="Mixed-use Building",T1740,Data!R1737)))</f>
        <v>319500</v>
      </c>
      <c r="B1736" t="str">
        <f>IF(Transport!$H$4="Multi-unit Residential",Data!B1737,IF(Transport!$H$4="Education",Data!AJ1737,IF(Transport!$H$4="Mixed-use Building",U1740,Data!S1737)))</f>
        <v>Avonhead East</v>
      </c>
      <c r="C1736" t="str">
        <f>IF(Transport!$H$4="Multi-unit Residential",Data!C1737,IF(Transport!$H$4="Education",Data!AK1737,IF(Transport!$H$4="Mixed-use Building",V1740,Data!T1737)))</f>
        <v>New Zealand</v>
      </c>
      <c r="D1736">
        <f>IF(Transport!$H$4="Multi-unit Residential",Data!D1737,IF(Transport!$H$4="Education",Data!AL1737,IF(Transport!$H$4="Mixed-use Building",W1740,Data!U1737)))</f>
        <v>0</v>
      </c>
      <c r="E1736">
        <f>IF(Transport!$H$4="Multi-unit Residential",Data!E1737,IF(Transport!$H$4="Education",Data!AM1737,IF(Transport!$H$4="Mixed-use Building",X1740,Data!V1737)))</f>
        <v>0</v>
      </c>
      <c r="F1736">
        <f>IF(Transport!$H$4="Multi-unit Residential",Data!F1737,IF(Transport!$H$4="Education",Data!AN1737,IF(Transport!$H$4="Mixed-use Building",Y1740,Data!W1737)))</f>
        <v>0</v>
      </c>
      <c r="G1736">
        <f>IF(Transport!$H$4="Multi-unit Residential",Data!G1737,IF(Transport!$H$4="Education",Data!AO1737,IF(Transport!$H$4="Mixed-use Building",Z1740,Data!X1737)))</f>
        <v>0</v>
      </c>
      <c r="H1736">
        <f>IF(Transport!$H$4="Multi-unit Residential",Data!H1737,IF(Transport!$H$4="Education",Data!AP1737,IF(Transport!$H$4="Mixed-use Building",AA1740,Data!Y1737)))</f>
        <v>1</v>
      </c>
      <c r="I1736">
        <f>IF(Transport!$H$4="Multi-unit Residential",Data!I1737,IF(Transport!$H$4="Education",Data!AQ1737,IF(Transport!$H$4="Mixed-use Building",AB1740,Data!Z1737)))</f>
        <v>0</v>
      </c>
      <c r="J1736">
        <f>IF(Transport!$H$4="Multi-unit Residential",Data!J1737,IF(Transport!$H$4="Education",Data!AR1737,IF(Transport!$H$4="Mixed-use Building",AC1740,Data!AA1737)))</f>
        <v>0</v>
      </c>
      <c r="K1736">
        <f>IF(Transport!$H$4="Multi-unit Residential",Data!K1737,IF(Transport!$H$4="Education",Data!AS1737,IF(Transport!$H$4="Mixed-use Building",AD1740,Data!AB1737)))</f>
        <v>0</v>
      </c>
      <c r="L1736">
        <f>IF(Transport!$H$4="Multi-unit Residential",Data!L1737,IF(Transport!$H$4="Education",Data!AT1737,IF(Transport!$H$4="Mixed-use Building",AE1740,Data!AC1737)))</f>
        <v>0</v>
      </c>
      <c r="M1736">
        <f>IF(Transport!$H$4="Multi-unit Residential",Data!M1737,IF(Transport!$H$4="Education",Data!AU1737,IF(Transport!$H$4="Mixed-use Building",AF1740,Data!AD1737)))</f>
        <v>0.02</v>
      </c>
      <c r="N1736">
        <f>IF(Transport!$H$4="Multi-unit Residential",Data!N1737,IF(Transport!$H$4="Education",Data!AV1737,IF(Transport!$H$4="Mixed-use Building",AG1740,Data!AE1737)))</f>
        <v>0.783428841984952</v>
      </c>
      <c r="O1736">
        <f>IF(Transport!$H$4="Multi-unit Residential",Data!O1737,IF(Transport!$H$4="Education",Data!AW1737,IF(Transport!$H$4="Mixed-use Building",AH1740,Data!AF1737)))</f>
        <v>172.5587008</v>
      </c>
      <c r="P1736">
        <f>IF(Transport!$H$4="Multi-unit Residential",Data!P1737,IF(Transport!$H$4="Education",Data!AX1737,IF(Transport!$H$4="Mixed-use Building",AI1740,Data!AG1737)))</f>
        <v>-43.515599020000003</v>
      </c>
    </row>
    <row r="1737" spans="1:16" x14ac:dyDescent="0.55000000000000004">
      <c r="A1737">
        <f>IF(Transport!$H$4="Multi-unit Residential",Data!A1738,IF(Transport!$H$4="Education",Data!AI1738,IF(Transport!$H$4="Mixed-use Building",T1741,Data!R1738)))</f>
        <v>319600</v>
      </c>
      <c r="B1737" t="str">
        <f>IF(Transport!$H$4="Multi-unit Residential",Data!B1738,IF(Transport!$H$4="Education",Data!AJ1738,IF(Transport!$H$4="Mixed-use Building",U1741,Data!S1738)))</f>
        <v>Redwood East</v>
      </c>
      <c r="C1737" t="str">
        <f>IF(Transport!$H$4="Multi-unit Residential",Data!C1738,IF(Transport!$H$4="Education",Data!AK1738,IF(Transport!$H$4="Mixed-use Building",V1741,Data!T1738)))</f>
        <v>New Zealand</v>
      </c>
      <c r="D1737">
        <f>IF(Transport!$H$4="Multi-unit Residential",Data!D1738,IF(Transport!$H$4="Education",Data!AL1738,IF(Transport!$H$4="Mixed-use Building",W1741,Data!U1738)))</f>
        <v>0</v>
      </c>
      <c r="E1737">
        <f>IF(Transport!$H$4="Multi-unit Residential",Data!E1738,IF(Transport!$H$4="Education",Data!AM1738,IF(Transport!$H$4="Mixed-use Building",X1741,Data!V1738)))</f>
        <v>0</v>
      </c>
      <c r="F1737">
        <f>IF(Transport!$H$4="Multi-unit Residential",Data!F1738,IF(Transport!$H$4="Education",Data!AN1738,IF(Transport!$H$4="Mixed-use Building",Y1741,Data!W1738)))</f>
        <v>0</v>
      </c>
      <c r="G1737">
        <f>IF(Transport!$H$4="Multi-unit Residential",Data!G1738,IF(Transport!$H$4="Education",Data!AO1738,IF(Transport!$H$4="Mixed-use Building",Z1741,Data!X1738)))</f>
        <v>0</v>
      </c>
      <c r="H1737">
        <f>IF(Transport!$H$4="Multi-unit Residential",Data!H1738,IF(Transport!$H$4="Education",Data!AP1738,IF(Transport!$H$4="Mixed-use Building",AA1741,Data!Y1738)))</f>
        <v>0.77</v>
      </c>
      <c r="I1737">
        <f>IF(Transport!$H$4="Multi-unit Residential",Data!I1738,IF(Transport!$H$4="Education",Data!AQ1738,IF(Transport!$H$4="Mixed-use Building",AB1741,Data!Z1738)))</f>
        <v>0</v>
      </c>
      <c r="J1737">
        <f>IF(Transport!$H$4="Multi-unit Residential",Data!J1738,IF(Transport!$H$4="Education",Data!AR1738,IF(Transport!$H$4="Mixed-use Building",AC1741,Data!AA1738)))</f>
        <v>0</v>
      </c>
      <c r="K1737">
        <f>IF(Transport!$H$4="Multi-unit Residential",Data!K1738,IF(Transport!$H$4="Education",Data!AS1738,IF(Transport!$H$4="Mixed-use Building",AD1741,Data!AB1738)))</f>
        <v>0</v>
      </c>
      <c r="L1737">
        <f>IF(Transport!$H$4="Multi-unit Residential",Data!L1738,IF(Transport!$H$4="Education",Data!AT1738,IF(Transport!$H$4="Mixed-use Building",AE1741,Data!AC1738)))</f>
        <v>0.23</v>
      </c>
      <c r="M1737">
        <f>IF(Transport!$H$4="Multi-unit Residential",Data!M1738,IF(Transport!$H$4="Education",Data!AU1738,IF(Transport!$H$4="Mixed-use Building",AF1741,Data!AD1738)))</f>
        <v>0.02</v>
      </c>
      <c r="N1737">
        <f>IF(Transport!$H$4="Multi-unit Residential",Data!N1738,IF(Transport!$H$4="Education",Data!AV1738,IF(Transport!$H$4="Mixed-use Building",AG1741,Data!AE1738)))</f>
        <v>2.45132943494654</v>
      </c>
      <c r="O1737">
        <f>IF(Transport!$H$4="Multi-unit Residential",Data!O1738,IF(Transport!$H$4="Education",Data!AW1738,IF(Transport!$H$4="Mixed-use Building",AH1741,Data!AF1738)))</f>
        <v>172.6229093</v>
      </c>
      <c r="P1737">
        <f>IF(Transport!$H$4="Multi-unit Residential",Data!P1738,IF(Transport!$H$4="Education",Data!AX1738,IF(Transport!$H$4="Mixed-use Building",AI1741,Data!AG1738)))</f>
        <v>-43.479705070000001</v>
      </c>
    </row>
    <row r="1738" spans="1:16" x14ac:dyDescent="0.55000000000000004">
      <c r="A1738">
        <f>IF(Transport!$H$4="Multi-unit Residential",Data!A1739,IF(Transport!$H$4="Education",Data!AI1739,IF(Transport!$H$4="Mixed-use Building",T1742,Data!R1739)))</f>
        <v>319700</v>
      </c>
      <c r="B1738" t="str">
        <f>IF(Transport!$H$4="Multi-unit Residential",Data!B1739,IF(Transport!$H$4="Education",Data!AJ1739,IF(Transport!$H$4="Mixed-use Building",U1742,Data!S1739)))</f>
        <v>Avonhead South</v>
      </c>
      <c r="C1738" t="str">
        <f>IF(Transport!$H$4="Multi-unit Residential",Data!C1739,IF(Transport!$H$4="Education",Data!AK1739,IF(Transport!$H$4="Mixed-use Building",V1742,Data!T1739)))</f>
        <v>New Zealand</v>
      </c>
      <c r="D1738">
        <f>IF(Transport!$H$4="Multi-unit Residential",Data!D1739,IF(Transport!$H$4="Education",Data!AL1739,IF(Transport!$H$4="Mixed-use Building",W1742,Data!U1739)))</f>
        <v>0</v>
      </c>
      <c r="E1738">
        <f>IF(Transport!$H$4="Multi-unit Residential",Data!E1739,IF(Transport!$H$4="Education",Data!AM1739,IF(Transport!$H$4="Mixed-use Building",X1742,Data!V1739)))</f>
        <v>0</v>
      </c>
      <c r="F1738">
        <f>IF(Transport!$H$4="Multi-unit Residential",Data!F1739,IF(Transport!$H$4="Education",Data!AN1739,IF(Transport!$H$4="Mixed-use Building",Y1742,Data!W1739)))</f>
        <v>0</v>
      </c>
      <c r="G1738">
        <f>IF(Transport!$H$4="Multi-unit Residential",Data!G1739,IF(Transport!$H$4="Education",Data!AO1739,IF(Transport!$H$4="Mixed-use Building",Z1742,Data!X1739)))</f>
        <v>0</v>
      </c>
      <c r="H1738">
        <f>IF(Transport!$H$4="Multi-unit Residential",Data!H1739,IF(Transport!$H$4="Education",Data!AP1739,IF(Transport!$H$4="Mixed-use Building",AA1742,Data!Y1739)))</f>
        <v>0.56999999999999995</v>
      </c>
      <c r="I1738">
        <f>IF(Transport!$H$4="Multi-unit Residential",Data!I1739,IF(Transport!$H$4="Education",Data!AQ1739,IF(Transport!$H$4="Mixed-use Building",AB1742,Data!Z1739)))</f>
        <v>0</v>
      </c>
      <c r="J1738">
        <f>IF(Transport!$H$4="Multi-unit Residential",Data!J1739,IF(Transport!$H$4="Education",Data!AR1739,IF(Transport!$H$4="Mixed-use Building",AC1742,Data!AA1739)))</f>
        <v>0</v>
      </c>
      <c r="K1738">
        <f>IF(Transport!$H$4="Multi-unit Residential",Data!K1739,IF(Transport!$H$4="Education",Data!AS1739,IF(Transport!$H$4="Mixed-use Building",AD1742,Data!AB1739)))</f>
        <v>0</v>
      </c>
      <c r="L1738">
        <f>IF(Transport!$H$4="Multi-unit Residential",Data!L1739,IF(Transport!$H$4="Education",Data!AT1739,IF(Transport!$H$4="Mixed-use Building",AE1742,Data!AC1739)))</f>
        <v>0.43</v>
      </c>
      <c r="M1738">
        <f>IF(Transport!$H$4="Multi-unit Residential",Data!M1739,IF(Transport!$H$4="Education",Data!AU1739,IF(Transport!$H$4="Mixed-use Building",AF1742,Data!AD1739)))</f>
        <v>0.02</v>
      </c>
      <c r="N1738" t="str">
        <f>IF(Transport!$H$4="Multi-unit Residential",Data!N1739,IF(Transport!$H$4="Education",Data!AV1739,IF(Transport!$H$4="Mixed-use Building",AG1742,Data!AE1739)))</f>
        <v>?</v>
      </c>
      <c r="O1738">
        <f>IF(Transport!$H$4="Multi-unit Residential",Data!O1739,IF(Transport!$H$4="Education",Data!AW1739,IF(Transport!$H$4="Mixed-use Building",AH1742,Data!AF1739)))</f>
        <v>172.55203259999999</v>
      </c>
      <c r="P1738">
        <f>IF(Transport!$H$4="Multi-unit Residential",Data!P1739,IF(Transport!$H$4="Education",Data!AX1739,IF(Transport!$H$4="Mixed-use Building",AI1742,Data!AG1739)))</f>
        <v>-43.522199690000001</v>
      </c>
    </row>
    <row r="1739" spans="1:16" x14ac:dyDescent="0.55000000000000004">
      <c r="A1739">
        <f>IF(Transport!$H$4="Multi-unit Residential",Data!A1740,IF(Transport!$H$4="Education",Data!AI1740,IF(Transport!$H$4="Mixed-use Building",T1743,Data!R1740)))</f>
        <v>319800</v>
      </c>
      <c r="B1739" t="str">
        <f>IF(Transport!$H$4="Multi-unit Residential",Data!B1740,IF(Transport!$H$4="Education",Data!AJ1740,IF(Transport!$H$4="Mixed-use Building",U1743,Data!S1740)))</f>
        <v>Riccarton Racecourse</v>
      </c>
      <c r="C1739" t="str">
        <f>IF(Transport!$H$4="Multi-unit Residential",Data!C1740,IF(Transport!$H$4="Education",Data!AK1740,IF(Transport!$H$4="Mixed-use Building",V1743,Data!T1740)))</f>
        <v>New Zealand</v>
      </c>
      <c r="D1739">
        <f>IF(Transport!$H$4="Multi-unit Residential",Data!D1740,IF(Transport!$H$4="Education",Data!AL1740,IF(Transport!$H$4="Mixed-use Building",W1743,Data!U1740)))</f>
        <v>0</v>
      </c>
      <c r="E1739">
        <f>IF(Transport!$H$4="Multi-unit Residential",Data!E1740,IF(Transport!$H$4="Education",Data!AM1740,IF(Transport!$H$4="Mixed-use Building",X1743,Data!V1740)))</f>
        <v>0</v>
      </c>
      <c r="F1739">
        <f>IF(Transport!$H$4="Multi-unit Residential",Data!F1740,IF(Transport!$H$4="Education",Data!AN1740,IF(Transport!$H$4="Mixed-use Building",Y1743,Data!W1740)))</f>
        <v>0</v>
      </c>
      <c r="G1739">
        <f>IF(Transport!$H$4="Multi-unit Residential",Data!G1740,IF(Transport!$H$4="Education",Data!AO1740,IF(Transport!$H$4="Mixed-use Building",Z1743,Data!X1740)))</f>
        <v>0</v>
      </c>
      <c r="H1739">
        <f>IF(Transport!$H$4="Multi-unit Residential",Data!H1740,IF(Transport!$H$4="Education",Data!AP1740,IF(Transport!$H$4="Mixed-use Building",AA1743,Data!Y1740)))</f>
        <v>1</v>
      </c>
      <c r="I1739">
        <f>IF(Transport!$H$4="Multi-unit Residential",Data!I1740,IF(Transport!$H$4="Education",Data!AQ1740,IF(Transport!$H$4="Mixed-use Building",AB1743,Data!Z1740)))</f>
        <v>0</v>
      </c>
      <c r="J1739">
        <f>IF(Transport!$H$4="Multi-unit Residential",Data!J1740,IF(Transport!$H$4="Education",Data!AR1740,IF(Transport!$H$4="Mixed-use Building",AC1743,Data!AA1740)))</f>
        <v>0</v>
      </c>
      <c r="K1739">
        <f>IF(Transport!$H$4="Multi-unit Residential",Data!K1740,IF(Transport!$H$4="Education",Data!AS1740,IF(Transport!$H$4="Mixed-use Building",AD1743,Data!AB1740)))</f>
        <v>0</v>
      </c>
      <c r="L1739">
        <f>IF(Transport!$H$4="Multi-unit Residential",Data!L1740,IF(Transport!$H$4="Education",Data!AT1740,IF(Transport!$H$4="Mixed-use Building",AE1743,Data!AC1740)))</f>
        <v>0</v>
      </c>
      <c r="M1739">
        <f>IF(Transport!$H$4="Multi-unit Residential",Data!M1740,IF(Transport!$H$4="Education",Data!AU1740,IF(Transport!$H$4="Mixed-use Building",AF1743,Data!AD1740)))</f>
        <v>0.02</v>
      </c>
      <c r="N1739">
        <f>IF(Transport!$H$4="Multi-unit Residential",Data!N1740,IF(Transport!$H$4="Education",Data!AV1740,IF(Transport!$H$4="Mixed-use Building",AG1743,Data!AE1740)))</f>
        <v>1.1419130975432801</v>
      </c>
      <c r="O1739">
        <f>IF(Transport!$H$4="Multi-unit Residential",Data!O1740,IF(Transport!$H$4="Education",Data!AW1740,IF(Transport!$H$4="Mixed-use Building",AH1743,Data!AF1740)))</f>
        <v>172.5428604</v>
      </c>
      <c r="P1739">
        <f>IF(Transport!$H$4="Multi-unit Residential",Data!P1740,IF(Transport!$H$4="Education",Data!AX1740,IF(Transport!$H$4="Mixed-use Building",AI1743,Data!AG1740)))</f>
        <v>-43.529021759999999</v>
      </c>
    </row>
    <row r="1740" spans="1:16" x14ac:dyDescent="0.55000000000000004">
      <c r="A1740">
        <f>IF(Transport!$H$4="Multi-unit Residential",Data!A1741,IF(Transport!$H$4="Education",Data!AI1741,IF(Transport!$H$4="Mixed-use Building",T1744,Data!R1741)))</f>
        <v>319900</v>
      </c>
      <c r="B1740" t="str">
        <f>IF(Transport!$H$4="Multi-unit Residential",Data!B1741,IF(Transport!$H$4="Education",Data!AJ1741,IF(Transport!$H$4="Mixed-use Building",U1744,Data!S1741)))</f>
        <v>Bryndwr North</v>
      </c>
      <c r="C1740" t="str">
        <f>IF(Transport!$H$4="Multi-unit Residential",Data!C1741,IF(Transport!$H$4="Education",Data!AK1741,IF(Transport!$H$4="Mixed-use Building",V1744,Data!T1741)))</f>
        <v>New Zealand</v>
      </c>
      <c r="D1740">
        <f>IF(Transport!$H$4="Multi-unit Residential",Data!D1741,IF(Transport!$H$4="Education",Data!AL1741,IF(Transport!$H$4="Mixed-use Building",W1744,Data!U1741)))</f>
        <v>0</v>
      </c>
      <c r="E1740">
        <f>IF(Transport!$H$4="Multi-unit Residential",Data!E1741,IF(Transport!$H$4="Education",Data!AM1741,IF(Transport!$H$4="Mixed-use Building",X1744,Data!V1741)))</f>
        <v>0</v>
      </c>
      <c r="F1740">
        <f>IF(Transport!$H$4="Multi-unit Residential",Data!F1741,IF(Transport!$H$4="Education",Data!AN1741,IF(Transport!$H$4="Mixed-use Building",Y1744,Data!W1741)))</f>
        <v>0</v>
      </c>
      <c r="G1740">
        <f>IF(Transport!$H$4="Multi-unit Residential",Data!G1741,IF(Transport!$H$4="Education",Data!AO1741,IF(Transport!$H$4="Mixed-use Building",Z1744,Data!X1741)))</f>
        <v>0</v>
      </c>
      <c r="H1740">
        <f>IF(Transport!$H$4="Multi-unit Residential",Data!H1741,IF(Transport!$H$4="Education",Data!AP1741,IF(Transport!$H$4="Mixed-use Building",AA1744,Data!Y1741)))</f>
        <v>1</v>
      </c>
      <c r="I1740">
        <f>IF(Transport!$H$4="Multi-unit Residential",Data!I1741,IF(Transport!$H$4="Education",Data!AQ1741,IF(Transport!$H$4="Mixed-use Building",AB1744,Data!Z1741)))</f>
        <v>0</v>
      </c>
      <c r="J1740">
        <f>IF(Transport!$H$4="Multi-unit Residential",Data!J1741,IF(Transport!$H$4="Education",Data!AR1741,IF(Transport!$H$4="Mixed-use Building",AC1744,Data!AA1741)))</f>
        <v>0</v>
      </c>
      <c r="K1740">
        <f>IF(Transport!$H$4="Multi-unit Residential",Data!K1741,IF(Transport!$H$4="Education",Data!AS1741,IF(Transport!$H$4="Mixed-use Building",AD1744,Data!AB1741)))</f>
        <v>0</v>
      </c>
      <c r="L1740">
        <f>IF(Transport!$H$4="Multi-unit Residential",Data!L1741,IF(Transport!$H$4="Education",Data!AT1741,IF(Transport!$H$4="Mixed-use Building",AE1744,Data!AC1741)))</f>
        <v>0</v>
      </c>
      <c r="M1740">
        <f>IF(Transport!$H$4="Multi-unit Residential",Data!M1741,IF(Transport!$H$4="Education",Data!AU1741,IF(Transport!$H$4="Mixed-use Building",AF1744,Data!AD1741)))</f>
        <v>0.02</v>
      </c>
      <c r="N1740">
        <f>IF(Transport!$H$4="Multi-unit Residential",Data!N1741,IF(Transport!$H$4="Education",Data!AV1741,IF(Transport!$H$4="Mixed-use Building",AG1744,Data!AE1741)))</f>
        <v>2.3981227911390199</v>
      </c>
      <c r="O1740">
        <f>IF(Transport!$H$4="Multi-unit Residential",Data!O1741,IF(Transport!$H$4="Education",Data!AW1741,IF(Transport!$H$4="Mixed-use Building",AH1744,Data!AF1741)))</f>
        <v>172.58969329999999</v>
      </c>
      <c r="P1740">
        <f>IF(Transport!$H$4="Multi-unit Residential",Data!P1741,IF(Transport!$H$4="Education",Data!AX1741,IF(Transport!$H$4="Mixed-use Building",AI1744,Data!AG1741)))</f>
        <v>-43.501940249999997</v>
      </c>
    </row>
    <row r="1741" spans="1:16" x14ac:dyDescent="0.55000000000000004">
      <c r="A1741">
        <f>IF(Transport!$H$4="Multi-unit Residential",Data!A1742,IF(Transport!$H$4="Education",Data!AI1742,IF(Transport!$H$4="Mixed-use Building",T1745,Data!R1742)))</f>
        <v>320000</v>
      </c>
      <c r="B1741" t="str">
        <f>IF(Transport!$H$4="Multi-unit Residential",Data!B1742,IF(Transport!$H$4="Education",Data!AJ1742,IF(Transport!$H$4="Mixed-use Building",U1745,Data!S1742)))</f>
        <v>Northlands (Christchurch City)</v>
      </c>
      <c r="C1741" t="str">
        <f>IF(Transport!$H$4="Multi-unit Residential",Data!C1742,IF(Transport!$H$4="Education",Data!AK1742,IF(Transport!$H$4="Mixed-use Building",V1745,Data!T1742)))</f>
        <v>New Zealand</v>
      </c>
      <c r="D1741">
        <f>IF(Transport!$H$4="Multi-unit Residential",Data!D1742,IF(Transport!$H$4="Education",Data!AL1742,IF(Transport!$H$4="Mixed-use Building",W1745,Data!U1742)))</f>
        <v>0</v>
      </c>
      <c r="E1741">
        <f>IF(Transport!$H$4="Multi-unit Residential",Data!E1742,IF(Transport!$H$4="Education",Data!AM1742,IF(Transport!$H$4="Mixed-use Building",X1745,Data!V1742)))</f>
        <v>0.02</v>
      </c>
      <c r="F1741">
        <f>IF(Transport!$H$4="Multi-unit Residential",Data!F1742,IF(Transport!$H$4="Education",Data!AN1742,IF(Transport!$H$4="Mixed-use Building",Y1745,Data!W1742)))</f>
        <v>0</v>
      </c>
      <c r="G1741">
        <f>IF(Transport!$H$4="Multi-unit Residential",Data!G1742,IF(Transport!$H$4="Education",Data!AO1742,IF(Transport!$H$4="Mixed-use Building",Z1745,Data!X1742)))</f>
        <v>0</v>
      </c>
      <c r="H1741">
        <f>IF(Transport!$H$4="Multi-unit Residential",Data!H1742,IF(Transport!$H$4="Education",Data!AP1742,IF(Transport!$H$4="Mixed-use Building",AA1745,Data!Y1742)))</f>
        <v>0.94</v>
      </c>
      <c r="I1741">
        <f>IF(Transport!$H$4="Multi-unit Residential",Data!I1742,IF(Transport!$H$4="Education",Data!AQ1742,IF(Transport!$H$4="Mixed-use Building",AB1745,Data!Z1742)))</f>
        <v>0</v>
      </c>
      <c r="J1741">
        <f>IF(Transport!$H$4="Multi-unit Residential",Data!J1742,IF(Transport!$H$4="Education",Data!AR1742,IF(Transport!$H$4="Mixed-use Building",AC1745,Data!AA1742)))</f>
        <v>0</v>
      </c>
      <c r="K1741">
        <f>IF(Transport!$H$4="Multi-unit Residential",Data!K1742,IF(Transport!$H$4="Education",Data!AS1742,IF(Transport!$H$4="Mixed-use Building",AD1745,Data!AB1742)))</f>
        <v>0</v>
      </c>
      <c r="L1741">
        <f>IF(Transport!$H$4="Multi-unit Residential",Data!L1742,IF(Transport!$H$4="Education",Data!AT1742,IF(Transport!$H$4="Mixed-use Building",AE1745,Data!AC1742)))</f>
        <v>0.04</v>
      </c>
      <c r="M1741">
        <f>IF(Transport!$H$4="Multi-unit Residential",Data!M1742,IF(Transport!$H$4="Education",Data!AU1742,IF(Transport!$H$4="Mixed-use Building",AF1745,Data!AD1742)))</f>
        <v>0.02</v>
      </c>
      <c r="N1741">
        <f>IF(Transport!$H$4="Multi-unit Residential",Data!N1742,IF(Transport!$H$4="Education",Data!AV1742,IF(Transport!$H$4="Mixed-use Building",AG1745,Data!AE1742)))</f>
        <v>5.8968343759608599</v>
      </c>
      <c r="O1741">
        <f>IF(Transport!$H$4="Multi-unit Residential",Data!O1742,IF(Transport!$H$4="Education",Data!AW1742,IF(Transport!$H$4="Mixed-use Building",AH1745,Data!AF1742)))</f>
        <v>172.60688809999999</v>
      </c>
      <c r="P1741">
        <f>IF(Transport!$H$4="Multi-unit Residential",Data!P1742,IF(Transport!$H$4="Education",Data!AX1742,IF(Transport!$H$4="Mixed-use Building",AI1745,Data!AG1742)))</f>
        <v>-43.492092659999997</v>
      </c>
    </row>
    <row r="1742" spans="1:16" x14ac:dyDescent="0.55000000000000004">
      <c r="A1742">
        <f>IF(Transport!$H$4="Multi-unit Residential",Data!A1743,IF(Transport!$H$4="Education",Data!AI1743,IF(Transport!$H$4="Mixed-use Building",T1746,Data!R1743)))</f>
        <v>320100</v>
      </c>
      <c r="B1742" t="str">
        <f>IF(Transport!$H$4="Multi-unit Residential",Data!B1743,IF(Transport!$H$4="Education",Data!AJ1743,IF(Transport!$H$4="Mixed-use Building",U1746,Data!S1743)))</f>
        <v>Papanui West</v>
      </c>
      <c r="C1742" t="str">
        <f>IF(Transport!$H$4="Multi-unit Residential",Data!C1743,IF(Transport!$H$4="Education",Data!AK1743,IF(Transport!$H$4="Mixed-use Building",V1746,Data!T1743)))</f>
        <v>New Zealand</v>
      </c>
      <c r="D1742">
        <f>IF(Transport!$H$4="Multi-unit Residential",Data!D1743,IF(Transport!$H$4="Education",Data!AL1743,IF(Transport!$H$4="Mixed-use Building",W1746,Data!U1743)))</f>
        <v>0</v>
      </c>
      <c r="E1742">
        <f>IF(Transport!$H$4="Multi-unit Residential",Data!E1743,IF(Transport!$H$4="Education",Data!AM1743,IF(Transport!$H$4="Mixed-use Building",X1746,Data!V1743)))</f>
        <v>0</v>
      </c>
      <c r="F1742">
        <f>IF(Transport!$H$4="Multi-unit Residential",Data!F1743,IF(Transport!$H$4="Education",Data!AN1743,IF(Transport!$H$4="Mixed-use Building",Y1746,Data!W1743)))</f>
        <v>0</v>
      </c>
      <c r="G1742">
        <f>IF(Transport!$H$4="Multi-unit Residential",Data!G1743,IF(Transport!$H$4="Education",Data!AO1743,IF(Transport!$H$4="Mixed-use Building",Z1746,Data!X1743)))</f>
        <v>0</v>
      </c>
      <c r="H1742">
        <f>IF(Transport!$H$4="Multi-unit Residential",Data!H1743,IF(Transport!$H$4="Education",Data!AP1743,IF(Transport!$H$4="Mixed-use Building",AA1746,Data!Y1743)))</f>
        <v>0.89</v>
      </c>
      <c r="I1742">
        <f>IF(Transport!$H$4="Multi-unit Residential",Data!I1743,IF(Transport!$H$4="Education",Data!AQ1743,IF(Transport!$H$4="Mixed-use Building",AB1746,Data!Z1743)))</f>
        <v>0</v>
      </c>
      <c r="J1742">
        <f>IF(Transport!$H$4="Multi-unit Residential",Data!J1743,IF(Transport!$H$4="Education",Data!AR1743,IF(Transport!$H$4="Mixed-use Building",AC1746,Data!AA1743)))</f>
        <v>0</v>
      </c>
      <c r="K1742">
        <f>IF(Transport!$H$4="Multi-unit Residential",Data!K1743,IF(Transport!$H$4="Education",Data!AS1743,IF(Transport!$H$4="Mixed-use Building",AD1746,Data!AB1743)))</f>
        <v>0</v>
      </c>
      <c r="L1742">
        <f>IF(Transport!$H$4="Multi-unit Residential",Data!L1743,IF(Transport!$H$4="Education",Data!AT1743,IF(Transport!$H$4="Mixed-use Building",AE1746,Data!AC1743)))</f>
        <v>0.11</v>
      </c>
      <c r="M1742">
        <f>IF(Transport!$H$4="Multi-unit Residential",Data!M1743,IF(Transport!$H$4="Education",Data!AU1743,IF(Transport!$H$4="Mixed-use Building",AF1746,Data!AD1743)))</f>
        <v>0.02</v>
      </c>
      <c r="N1742">
        <f>IF(Transport!$H$4="Multi-unit Residential",Data!N1743,IF(Transport!$H$4="Education",Data!AV1743,IF(Transport!$H$4="Mixed-use Building",AG1746,Data!AE1743)))</f>
        <v>1.75815073388863</v>
      </c>
      <c r="O1742">
        <f>IF(Transport!$H$4="Multi-unit Residential",Data!O1743,IF(Transport!$H$4="Education",Data!AW1743,IF(Transport!$H$4="Mixed-use Building",AH1746,Data!AF1743)))</f>
        <v>172.60013649999999</v>
      </c>
      <c r="P1742">
        <f>IF(Transport!$H$4="Multi-unit Residential",Data!P1743,IF(Transport!$H$4="Education",Data!AX1743,IF(Transport!$H$4="Mixed-use Building",AI1746,Data!AG1743)))</f>
        <v>-43.496812179999999</v>
      </c>
    </row>
    <row r="1743" spans="1:16" x14ac:dyDescent="0.55000000000000004">
      <c r="A1743">
        <f>IF(Transport!$H$4="Multi-unit Residential",Data!A1744,IF(Transport!$H$4="Education",Data!AI1744,IF(Transport!$H$4="Mixed-use Building",T1747,Data!R1744)))</f>
        <v>320200</v>
      </c>
      <c r="B1743" t="str">
        <f>IF(Transport!$H$4="Multi-unit Residential",Data!B1744,IF(Transport!$H$4="Education",Data!AJ1744,IF(Transport!$H$4="Mixed-use Building",U1747,Data!S1744)))</f>
        <v>Ilam North</v>
      </c>
      <c r="C1743" t="str">
        <f>IF(Transport!$H$4="Multi-unit Residential",Data!C1744,IF(Transport!$H$4="Education",Data!AK1744,IF(Transport!$H$4="Mixed-use Building",V1747,Data!T1744)))</f>
        <v>New Zealand</v>
      </c>
      <c r="D1743">
        <f>IF(Transport!$H$4="Multi-unit Residential",Data!D1744,IF(Transport!$H$4="Education",Data!AL1744,IF(Transport!$H$4="Mixed-use Building",W1747,Data!U1744)))</f>
        <v>0</v>
      </c>
      <c r="E1743">
        <f>IF(Transport!$H$4="Multi-unit Residential",Data!E1744,IF(Transport!$H$4="Education",Data!AM1744,IF(Transport!$H$4="Mixed-use Building",X1747,Data!V1744)))</f>
        <v>0</v>
      </c>
      <c r="F1743">
        <f>IF(Transport!$H$4="Multi-unit Residential",Data!F1744,IF(Transport!$H$4="Education",Data!AN1744,IF(Transport!$H$4="Mixed-use Building",Y1747,Data!W1744)))</f>
        <v>0</v>
      </c>
      <c r="G1743">
        <f>IF(Transport!$H$4="Multi-unit Residential",Data!G1744,IF(Transport!$H$4="Education",Data!AO1744,IF(Transport!$H$4="Mixed-use Building",Z1747,Data!X1744)))</f>
        <v>0</v>
      </c>
      <c r="H1743">
        <f>IF(Transport!$H$4="Multi-unit Residential",Data!H1744,IF(Transport!$H$4="Education",Data!AP1744,IF(Transport!$H$4="Mixed-use Building",AA1747,Data!Y1744)))</f>
        <v>0.87</v>
      </c>
      <c r="I1743">
        <f>IF(Transport!$H$4="Multi-unit Residential",Data!I1744,IF(Transport!$H$4="Education",Data!AQ1744,IF(Transport!$H$4="Mixed-use Building",AB1747,Data!Z1744)))</f>
        <v>0</v>
      </c>
      <c r="J1743">
        <f>IF(Transport!$H$4="Multi-unit Residential",Data!J1744,IF(Transport!$H$4="Education",Data!AR1744,IF(Transport!$H$4="Mixed-use Building",AC1747,Data!AA1744)))</f>
        <v>0</v>
      </c>
      <c r="K1743">
        <f>IF(Transport!$H$4="Multi-unit Residential",Data!K1744,IF(Transport!$H$4="Education",Data!AS1744,IF(Transport!$H$4="Mixed-use Building",AD1747,Data!AB1744)))</f>
        <v>0</v>
      </c>
      <c r="L1743">
        <f>IF(Transport!$H$4="Multi-unit Residential",Data!L1744,IF(Transport!$H$4="Education",Data!AT1744,IF(Transport!$H$4="Mixed-use Building",AE1747,Data!AC1744)))</f>
        <v>0.13</v>
      </c>
      <c r="M1743">
        <f>IF(Transport!$H$4="Multi-unit Residential",Data!M1744,IF(Transport!$H$4="Education",Data!AU1744,IF(Transport!$H$4="Mixed-use Building",AF1747,Data!AD1744)))</f>
        <v>0.02</v>
      </c>
      <c r="N1743">
        <f>IF(Transport!$H$4="Multi-unit Residential",Data!N1744,IF(Transport!$H$4="Education",Data!AV1744,IF(Transport!$H$4="Mixed-use Building",AG1747,Data!AE1744)))</f>
        <v>0.86303434085155695</v>
      </c>
      <c r="O1743">
        <f>IF(Transport!$H$4="Multi-unit Residential",Data!O1744,IF(Transport!$H$4="Education",Data!AW1744,IF(Transport!$H$4="Mixed-use Building",AH1747,Data!AF1744)))</f>
        <v>172.57184280000001</v>
      </c>
      <c r="P1743">
        <f>IF(Transport!$H$4="Multi-unit Residential",Data!P1744,IF(Transport!$H$4="Education",Data!AX1744,IF(Transport!$H$4="Mixed-use Building",AI1747,Data!AG1744)))</f>
        <v>-43.51419654</v>
      </c>
    </row>
    <row r="1744" spans="1:16" x14ac:dyDescent="0.55000000000000004">
      <c r="A1744">
        <f>IF(Transport!$H$4="Multi-unit Residential",Data!A1745,IF(Transport!$H$4="Education",Data!AI1745,IF(Transport!$H$4="Mixed-use Building",T1748,Data!R1745)))</f>
        <v>320300</v>
      </c>
      <c r="B1744" t="str">
        <f>IF(Transport!$H$4="Multi-unit Residential",Data!B1745,IF(Transport!$H$4="Education",Data!AJ1745,IF(Transport!$H$4="Mixed-use Building",U1748,Data!S1745)))</f>
        <v>Hornby West</v>
      </c>
      <c r="C1744" t="str">
        <f>IF(Transport!$H$4="Multi-unit Residential",Data!C1745,IF(Transport!$H$4="Education",Data!AK1745,IF(Transport!$H$4="Mixed-use Building",V1748,Data!T1745)))</f>
        <v>New Zealand</v>
      </c>
      <c r="D1744" t="str">
        <f>IF(Transport!$H$4="Multi-unit Residential",Data!D1745,IF(Transport!$H$4="Education",Data!AL1745,IF(Transport!$H$4="Mixed-use Building",W1748,Data!U1745)))</f>
        <v>?</v>
      </c>
      <c r="E1744" t="str">
        <f>IF(Transport!$H$4="Multi-unit Residential",Data!E1745,IF(Transport!$H$4="Education",Data!AM1745,IF(Transport!$H$4="Mixed-use Building",X1748,Data!V1745)))</f>
        <v>?</v>
      </c>
      <c r="F1744" t="str">
        <f>IF(Transport!$H$4="Multi-unit Residential",Data!F1745,IF(Transport!$H$4="Education",Data!AN1745,IF(Transport!$H$4="Mixed-use Building",Y1748,Data!W1745)))</f>
        <v>?</v>
      </c>
      <c r="G1744">
        <f>IF(Transport!$H$4="Multi-unit Residential",Data!G1745,IF(Transport!$H$4="Education",Data!AO1745,IF(Transport!$H$4="Mixed-use Building",Z1748,Data!X1745)))</f>
        <v>0</v>
      </c>
      <c r="H1744" t="str">
        <f>IF(Transport!$H$4="Multi-unit Residential",Data!H1745,IF(Transport!$H$4="Education",Data!AP1745,IF(Transport!$H$4="Mixed-use Building",AA1748,Data!Y1745)))</f>
        <v>?</v>
      </c>
      <c r="I1744" t="str">
        <f>IF(Transport!$H$4="Multi-unit Residential",Data!I1745,IF(Transport!$H$4="Education",Data!AQ1745,IF(Transport!$H$4="Mixed-use Building",AB1748,Data!Z1745)))</f>
        <v>?</v>
      </c>
      <c r="J1744">
        <f>IF(Transport!$H$4="Multi-unit Residential",Data!J1745,IF(Transport!$H$4="Education",Data!AR1745,IF(Transport!$H$4="Mixed-use Building",AC1748,Data!AA1745)))</f>
        <v>0</v>
      </c>
      <c r="K1744" t="str">
        <f>IF(Transport!$H$4="Multi-unit Residential",Data!K1745,IF(Transport!$H$4="Education",Data!AS1745,IF(Transport!$H$4="Mixed-use Building",AD1748,Data!AB1745)))</f>
        <v>?</v>
      </c>
      <c r="L1744" t="str">
        <f>IF(Transport!$H$4="Multi-unit Residential",Data!L1745,IF(Transport!$H$4="Education",Data!AT1745,IF(Transport!$H$4="Mixed-use Building",AE1748,Data!AC1745)))</f>
        <v>?</v>
      </c>
      <c r="M1744">
        <f>IF(Transport!$H$4="Multi-unit Residential",Data!M1745,IF(Transport!$H$4="Education",Data!AU1745,IF(Transport!$H$4="Mixed-use Building",AF1748,Data!AD1745)))</f>
        <v>0.02</v>
      </c>
      <c r="N1744" t="str">
        <f>IF(Transport!$H$4="Multi-unit Residential",Data!N1745,IF(Transport!$H$4="Education",Data!AV1745,IF(Transport!$H$4="Mixed-use Building",AG1748,Data!AE1745)))</f>
        <v>?</v>
      </c>
      <c r="O1744">
        <f>IF(Transport!$H$4="Multi-unit Residential",Data!O1745,IF(Transport!$H$4="Education",Data!AW1745,IF(Transport!$H$4="Mixed-use Building",AH1748,Data!AF1745)))</f>
        <v>172.51564590000001</v>
      </c>
      <c r="P1744">
        <f>IF(Transport!$H$4="Multi-unit Residential",Data!P1745,IF(Transport!$H$4="Education",Data!AX1745,IF(Transport!$H$4="Mixed-use Building",AI1748,Data!AG1745)))</f>
        <v>-43.544567450000002</v>
      </c>
    </row>
    <row r="1745" spans="1:16" x14ac:dyDescent="0.55000000000000004">
      <c r="A1745">
        <f>IF(Transport!$H$4="Multi-unit Residential",Data!A1746,IF(Transport!$H$4="Education",Data!AI1746,IF(Transport!$H$4="Mixed-use Building",T1749,Data!R1746)))</f>
        <v>320400</v>
      </c>
      <c r="B1745" t="str">
        <f>IF(Transport!$H$4="Multi-unit Residential",Data!B1746,IF(Transport!$H$4="Education",Data!AJ1746,IF(Transport!$H$4="Mixed-use Building",U1749,Data!S1746)))</f>
        <v>Hornby Central</v>
      </c>
      <c r="C1745" t="str">
        <f>IF(Transport!$H$4="Multi-unit Residential",Data!C1746,IF(Transport!$H$4="Education",Data!AK1746,IF(Transport!$H$4="Mixed-use Building",V1749,Data!T1746)))</f>
        <v>New Zealand</v>
      </c>
      <c r="D1745">
        <f>IF(Transport!$H$4="Multi-unit Residential",Data!D1746,IF(Transport!$H$4="Education",Data!AL1746,IF(Transport!$H$4="Mixed-use Building",W1749,Data!U1746)))</f>
        <v>0</v>
      </c>
      <c r="E1745">
        <f>IF(Transport!$H$4="Multi-unit Residential",Data!E1746,IF(Transport!$H$4="Education",Data!AM1746,IF(Transport!$H$4="Mixed-use Building",X1749,Data!V1746)))</f>
        <v>0.01</v>
      </c>
      <c r="F1745">
        <f>IF(Transport!$H$4="Multi-unit Residential",Data!F1746,IF(Transport!$H$4="Education",Data!AN1746,IF(Transport!$H$4="Mixed-use Building",Y1749,Data!W1746)))</f>
        <v>0</v>
      </c>
      <c r="G1745">
        <f>IF(Transport!$H$4="Multi-unit Residential",Data!G1746,IF(Transport!$H$4="Education",Data!AO1746,IF(Transport!$H$4="Mixed-use Building",Z1749,Data!X1746)))</f>
        <v>0</v>
      </c>
      <c r="H1745">
        <f>IF(Transport!$H$4="Multi-unit Residential",Data!H1746,IF(Transport!$H$4="Education",Data!AP1746,IF(Transport!$H$4="Mixed-use Building",AA1749,Data!Y1746)))</f>
        <v>0.94</v>
      </c>
      <c r="I1745">
        <f>IF(Transport!$H$4="Multi-unit Residential",Data!I1746,IF(Transport!$H$4="Education",Data!AQ1746,IF(Transport!$H$4="Mixed-use Building",AB1749,Data!Z1746)))</f>
        <v>0.01</v>
      </c>
      <c r="J1745">
        <f>IF(Transport!$H$4="Multi-unit Residential",Data!J1746,IF(Transport!$H$4="Education",Data!AR1746,IF(Transport!$H$4="Mixed-use Building",AC1749,Data!AA1746)))</f>
        <v>0</v>
      </c>
      <c r="K1745">
        <f>IF(Transport!$H$4="Multi-unit Residential",Data!K1746,IF(Transport!$H$4="Education",Data!AS1746,IF(Transport!$H$4="Mixed-use Building",AD1749,Data!AB1746)))</f>
        <v>0.01</v>
      </c>
      <c r="L1745">
        <f>IF(Transport!$H$4="Multi-unit Residential",Data!L1746,IF(Transport!$H$4="Education",Data!AT1746,IF(Transport!$H$4="Mixed-use Building",AE1749,Data!AC1746)))</f>
        <v>0.03</v>
      </c>
      <c r="M1745">
        <f>IF(Transport!$H$4="Multi-unit Residential",Data!M1746,IF(Transport!$H$4="Education",Data!AU1746,IF(Transport!$H$4="Mixed-use Building",AF1749,Data!AD1746)))</f>
        <v>0.02</v>
      </c>
      <c r="N1745">
        <f>IF(Transport!$H$4="Multi-unit Residential",Data!N1746,IF(Transport!$H$4="Education",Data!AV1746,IF(Transport!$H$4="Mixed-use Building",AG1749,Data!AE1746)))</f>
        <v>8.6625631860011794</v>
      </c>
      <c r="O1745">
        <f>IF(Transport!$H$4="Multi-unit Residential",Data!O1746,IF(Transport!$H$4="Education",Data!AW1746,IF(Transport!$H$4="Mixed-use Building",AH1749,Data!AF1746)))</f>
        <v>172.5356634</v>
      </c>
      <c r="P1745">
        <f>IF(Transport!$H$4="Multi-unit Residential",Data!P1746,IF(Transport!$H$4="Education",Data!AX1746,IF(Transport!$H$4="Mixed-use Building",AI1749,Data!AG1746)))</f>
        <v>-43.539218040000002</v>
      </c>
    </row>
    <row r="1746" spans="1:16" x14ac:dyDescent="0.55000000000000004">
      <c r="A1746">
        <f>IF(Transport!$H$4="Multi-unit Residential",Data!A1747,IF(Transport!$H$4="Education",Data!AI1747,IF(Transport!$H$4="Mixed-use Building",T1750,Data!R1747)))</f>
        <v>320500</v>
      </c>
      <c r="B1746" t="str">
        <f>IF(Transport!$H$4="Multi-unit Residential",Data!B1747,IF(Transport!$H$4="Education",Data!AJ1747,IF(Transport!$H$4="Mixed-use Building",U1750,Data!S1747)))</f>
        <v>Northcote (Christchurch City)</v>
      </c>
      <c r="C1746" t="str">
        <f>IF(Transport!$H$4="Multi-unit Residential",Data!C1747,IF(Transport!$H$4="Education",Data!AK1747,IF(Transport!$H$4="Mixed-use Building",V1750,Data!T1747)))</f>
        <v>New Zealand</v>
      </c>
      <c r="D1746">
        <f>IF(Transport!$H$4="Multi-unit Residential",Data!D1747,IF(Transport!$H$4="Education",Data!AL1747,IF(Transport!$H$4="Mixed-use Building",W1750,Data!U1747)))</f>
        <v>0</v>
      </c>
      <c r="E1746">
        <f>IF(Transport!$H$4="Multi-unit Residential",Data!E1747,IF(Transport!$H$4="Education",Data!AM1747,IF(Transport!$H$4="Mixed-use Building",X1750,Data!V1747)))</f>
        <v>0</v>
      </c>
      <c r="F1746">
        <f>IF(Transport!$H$4="Multi-unit Residential",Data!F1747,IF(Transport!$H$4="Education",Data!AN1747,IF(Transport!$H$4="Mixed-use Building",Y1750,Data!W1747)))</f>
        <v>0</v>
      </c>
      <c r="G1746">
        <f>IF(Transport!$H$4="Multi-unit Residential",Data!G1747,IF(Transport!$H$4="Education",Data!AO1747,IF(Transport!$H$4="Mixed-use Building",Z1750,Data!X1747)))</f>
        <v>0</v>
      </c>
      <c r="H1746">
        <f>IF(Transport!$H$4="Multi-unit Residential",Data!H1747,IF(Transport!$H$4="Education",Data!AP1747,IF(Transport!$H$4="Mixed-use Building",AA1750,Data!Y1747)))</f>
        <v>0.98</v>
      </c>
      <c r="I1746">
        <f>IF(Transport!$H$4="Multi-unit Residential",Data!I1747,IF(Transport!$H$4="Education",Data!AQ1747,IF(Transport!$H$4="Mixed-use Building",AB1750,Data!Z1747)))</f>
        <v>0</v>
      </c>
      <c r="J1746">
        <f>IF(Transport!$H$4="Multi-unit Residential",Data!J1747,IF(Transport!$H$4="Education",Data!AR1747,IF(Transport!$H$4="Mixed-use Building",AC1750,Data!AA1747)))</f>
        <v>0</v>
      </c>
      <c r="K1746">
        <f>IF(Transport!$H$4="Multi-unit Residential",Data!K1747,IF(Transport!$H$4="Education",Data!AS1747,IF(Transport!$H$4="Mixed-use Building",AD1750,Data!AB1747)))</f>
        <v>0</v>
      </c>
      <c r="L1746">
        <f>IF(Transport!$H$4="Multi-unit Residential",Data!L1747,IF(Transport!$H$4="Education",Data!AT1747,IF(Transport!$H$4="Mixed-use Building",AE1750,Data!AC1747)))</f>
        <v>0.02</v>
      </c>
      <c r="M1746">
        <f>IF(Transport!$H$4="Multi-unit Residential",Data!M1747,IF(Transport!$H$4="Education",Data!AU1747,IF(Transport!$H$4="Mixed-use Building",AF1750,Data!AD1747)))</f>
        <v>0.02</v>
      </c>
      <c r="N1746">
        <f>IF(Transport!$H$4="Multi-unit Residential",Data!N1747,IF(Transport!$H$4="Education",Data!AV1747,IF(Transport!$H$4="Mixed-use Building",AG1750,Data!AE1747)))</f>
        <v>4.8019115857158701</v>
      </c>
      <c r="O1746">
        <f>IF(Transport!$H$4="Multi-unit Residential",Data!O1747,IF(Transport!$H$4="Education",Data!AW1747,IF(Transport!$H$4="Mixed-use Building",AH1750,Data!AF1747)))</f>
        <v>172.61871399999899</v>
      </c>
      <c r="P1746">
        <f>IF(Transport!$H$4="Multi-unit Residential",Data!P1747,IF(Transport!$H$4="Education",Data!AX1747,IF(Transport!$H$4="Mixed-use Building",AI1750,Data!AG1747)))</f>
        <v>-43.48988035</v>
      </c>
    </row>
    <row r="1747" spans="1:16" x14ac:dyDescent="0.55000000000000004">
      <c r="A1747">
        <f>IF(Transport!$H$4="Multi-unit Residential",Data!A1748,IF(Transport!$H$4="Education",Data!AI1748,IF(Transport!$H$4="Mixed-use Building",T1751,Data!R1748)))</f>
        <v>320600</v>
      </c>
      <c r="B1747" t="str">
        <f>IF(Transport!$H$4="Multi-unit Residential",Data!B1748,IF(Transport!$H$4="Education",Data!AJ1748,IF(Transport!$H$4="Mixed-use Building",U1751,Data!S1748)))</f>
        <v>Jellie Park</v>
      </c>
      <c r="C1747" t="str">
        <f>IF(Transport!$H$4="Multi-unit Residential",Data!C1748,IF(Transport!$H$4="Education",Data!AK1748,IF(Transport!$H$4="Mixed-use Building",V1751,Data!T1748)))</f>
        <v>New Zealand</v>
      </c>
      <c r="D1747">
        <f>IF(Transport!$H$4="Multi-unit Residential",Data!D1748,IF(Transport!$H$4="Education",Data!AL1748,IF(Transport!$H$4="Mixed-use Building",W1751,Data!U1748)))</f>
        <v>0</v>
      </c>
      <c r="E1747">
        <f>IF(Transport!$H$4="Multi-unit Residential",Data!E1748,IF(Transport!$H$4="Education",Data!AM1748,IF(Transport!$H$4="Mixed-use Building",X1751,Data!V1748)))</f>
        <v>0</v>
      </c>
      <c r="F1747">
        <f>IF(Transport!$H$4="Multi-unit Residential",Data!F1748,IF(Transport!$H$4="Education",Data!AN1748,IF(Transport!$H$4="Mixed-use Building",Y1751,Data!W1748)))</f>
        <v>0</v>
      </c>
      <c r="G1747">
        <f>IF(Transport!$H$4="Multi-unit Residential",Data!G1748,IF(Transport!$H$4="Education",Data!AO1748,IF(Transport!$H$4="Mixed-use Building",Z1751,Data!X1748)))</f>
        <v>0</v>
      </c>
      <c r="H1747">
        <f>IF(Transport!$H$4="Multi-unit Residential",Data!H1748,IF(Transport!$H$4="Education",Data!AP1748,IF(Transport!$H$4="Mixed-use Building",AA1751,Data!Y1748)))</f>
        <v>0.93</v>
      </c>
      <c r="I1747">
        <f>IF(Transport!$H$4="Multi-unit Residential",Data!I1748,IF(Transport!$H$4="Education",Data!AQ1748,IF(Transport!$H$4="Mixed-use Building",AB1751,Data!Z1748)))</f>
        <v>0</v>
      </c>
      <c r="J1747">
        <f>IF(Transport!$H$4="Multi-unit Residential",Data!J1748,IF(Transport!$H$4="Education",Data!AR1748,IF(Transport!$H$4="Mixed-use Building",AC1751,Data!AA1748)))</f>
        <v>0</v>
      </c>
      <c r="K1747">
        <f>IF(Transport!$H$4="Multi-unit Residential",Data!K1748,IF(Transport!$H$4="Education",Data!AS1748,IF(Transport!$H$4="Mixed-use Building",AD1751,Data!AB1748)))</f>
        <v>0</v>
      </c>
      <c r="L1747">
        <f>IF(Transport!$H$4="Multi-unit Residential",Data!L1748,IF(Transport!$H$4="Education",Data!AT1748,IF(Transport!$H$4="Mixed-use Building",AE1751,Data!AC1748)))</f>
        <v>7.0000000000000007E-2</v>
      </c>
      <c r="M1747">
        <f>IF(Transport!$H$4="Multi-unit Residential",Data!M1748,IF(Transport!$H$4="Education",Data!AU1748,IF(Transport!$H$4="Mixed-use Building",AF1751,Data!AD1748)))</f>
        <v>0.02</v>
      </c>
      <c r="N1747">
        <f>IF(Transport!$H$4="Multi-unit Residential",Data!N1748,IF(Transport!$H$4="Education",Data!AV1748,IF(Transport!$H$4="Mixed-use Building",AG1751,Data!AE1748)))</f>
        <v>3.2298305626096702</v>
      </c>
      <c r="O1747">
        <f>IF(Transport!$H$4="Multi-unit Residential",Data!O1748,IF(Transport!$H$4="Education",Data!AW1748,IF(Transport!$H$4="Mixed-use Building",AH1751,Data!AF1748)))</f>
        <v>172.58360329999999</v>
      </c>
      <c r="P1747">
        <f>IF(Transport!$H$4="Multi-unit Residential",Data!P1748,IF(Transport!$H$4="Education",Data!AX1748,IF(Transport!$H$4="Mixed-use Building",AI1751,Data!AG1748)))</f>
        <v>-43.513293910000002</v>
      </c>
    </row>
    <row r="1748" spans="1:16" x14ac:dyDescent="0.55000000000000004">
      <c r="A1748">
        <f>IF(Transport!$H$4="Multi-unit Residential",Data!A1749,IF(Transport!$H$4="Education",Data!AI1749,IF(Transport!$H$4="Mixed-use Building",T1752,Data!R1749)))</f>
        <v>320700</v>
      </c>
      <c r="B1748" t="str">
        <f>IF(Transport!$H$4="Multi-unit Residential",Data!B1749,IF(Transport!$H$4="Education",Data!AJ1749,IF(Transport!$H$4="Mixed-use Building",U1752,Data!S1749)))</f>
        <v>Ilam South</v>
      </c>
      <c r="C1748" t="str">
        <f>IF(Transport!$H$4="Multi-unit Residential",Data!C1749,IF(Transport!$H$4="Education",Data!AK1749,IF(Transport!$H$4="Mixed-use Building",V1752,Data!T1749)))</f>
        <v>New Zealand</v>
      </c>
      <c r="D1748" t="str">
        <f>IF(Transport!$H$4="Multi-unit Residential",Data!D1749,IF(Transport!$H$4="Education",Data!AL1749,IF(Transport!$H$4="Mixed-use Building",W1752,Data!U1749)))</f>
        <v>?</v>
      </c>
      <c r="E1748" t="str">
        <f>IF(Transport!$H$4="Multi-unit Residential",Data!E1749,IF(Transport!$H$4="Education",Data!AM1749,IF(Transport!$H$4="Mixed-use Building",X1752,Data!V1749)))</f>
        <v>?</v>
      </c>
      <c r="F1748" t="str">
        <f>IF(Transport!$H$4="Multi-unit Residential",Data!F1749,IF(Transport!$H$4="Education",Data!AN1749,IF(Transport!$H$4="Mixed-use Building",Y1752,Data!W1749)))</f>
        <v>?</v>
      </c>
      <c r="G1748">
        <f>IF(Transport!$H$4="Multi-unit Residential",Data!G1749,IF(Transport!$H$4="Education",Data!AO1749,IF(Transport!$H$4="Mixed-use Building",Z1752,Data!X1749)))</f>
        <v>0</v>
      </c>
      <c r="H1748" t="str">
        <f>IF(Transport!$H$4="Multi-unit Residential",Data!H1749,IF(Transport!$H$4="Education",Data!AP1749,IF(Transport!$H$4="Mixed-use Building",AA1752,Data!Y1749)))</f>
        <v>?</v>
      </c>
      <c r="I1748" t="str">
        <f>IF(Transport!$H$4="Multi-unit Residential",Data!I1749,IF(Transport!$H$4="Education",Data!AQ1749,IF(Transport!$H$4="Mixed-use Building",AB1752,Data!Z1749)))</f>
        <v>?</v>
      </c>
      <c r="J1748">
        <f>IF(Transport!$H$4="Multi-unit Residential",Data!J1749,IF(Transport!$H$4="Education",Data!AR1749,IF(Transport!$H$4="Mixed-use Building",AC1752,Data!AA1749)))</f>
        <v>0</v>
      </c>
      <c r="K1748" t="str">
        <f>IF(Transport!$H$4="Multi-unit Residential",Data!K1749,IF(Transport!$H$4="Education",Data!AS1749,IF(Transport!$H$4="Mixed-use Building",AD1752,Data!AB1749)))</f>
        <v>?</v>
      </c>
      <c r="L1748" t="str">
        <f>IF(Transport!$H$4="Multi-unit Residential",Data!L1749,IF(Transport!$H$4="Education",Data!AT1749,IF(Transport!$H$4="Mixed-use Building",AE1752,Data!AC1749)))</f>
        <v>?</v>
      </c>
      <c r="M1748">
        <f>IF(Transport!$H$4="Multi-unit Residential",Data!M1749,IF(Transport!$H$4="Education",Data!AU1749,IF(Transport!$H$4="Mixed-use Building",AF1752,Data!AD1749)))</f>
        <v>0.02</v>
      </c>
      <c r="N1748" t="str">
        <f>IF(Transport!$H$4="Multi-unit Residential",Data!N1749,IF(Transport!$H$4="Education",Data!AV1749,IF(Transport!$H$4="Mixed-use Building",AG1752,Data!AE1749)))</f>
        <v>?</v>
      </c>
      <c r="O1748">
        <f>IF(Transport!$H$4="Multi-unit Residential",Data!O1749,IF(Transport!$H$4="Education",Data!AW1749,IF(Transport!$H$4="Mixed-use Building",AH1752,Data!AF1749)))</f>
        <v>172.56567619999899</v>
      </c>
      <c r="P1748">
        <f>IF(Transport!$H$4="Multi-unit Residential",Data!P1749,IF(Transport!$H$4="Education",Data!AX1749,IF(Transport!$H$4="Mixed-use Building",AI1752,Data!AG1749)))</f>
        <v>-43.522732740000002</v>
      </c>
    </row>
    <row r="1749" spans="1:16" x14ac:dyDescent="0.55000000000000004">
      <c r="A1749">
        <f>IF(Transport!$H$4="Multi-unit Residential",Data!A1750,IF(Transport!$H$4="Education",Data!AI1750,IF(Transport!$H$4="Mixed-use Building",T1753,Data!R1750)))</f>
        <v>320800</v>
      </c>
      <c r="B1749" t="str">
        <f>IF(Transport!$H$4="Multi-unit Residential",Data!B1750,IF(Transport!$H$4="Education",Data!AJ1750,IF(Transport!$H$4="Mixed-use Building",U1753,Data!S1750)))</f>
        <v>Bryndwr South</v>
      </c>
      <c r="C1749" t="str">
        <f>IF(Transport!$H$4="Multi-unit Residential",Data!C1750,IF(Transport!$H$4="Education",Data!AK1750,IF(Transport!$H$4="Mixed-use Building",V1753,Data!T1750)))</f>
        <v>New Zealand</v>
      </c>
      <c r="D1749">
        <f>IF(Transport!$H$4="Multi-unit Residential",Data!D1750,IF(Transport!$H$4="Education",Data!AL1750,IF(Transport!$H$4="Mixed-use Building",W1753,Data!U1750)))</f>
        <v>0</v>
      </c>
      <c r="E1749">
        <f>IF(Transport!$H$4="Multi-unit Residential",Data!E1750,IF(Transport!$H$4="Education",Data!AM1750,IF(Transport!$H$4="Mixed-use Building",X1753,Data!V1750)))</f>
        <v>0</v>
      </c>
      <c r="F1749">
        <f>IF(Transport!$H$4="Multi-unit Residential",Data!F1750,IF(Transport!$H$4="Education",Data!AN1750,IF(Transport!$H$4="Mixed-use Building",Y1753,Data!W1750)))</f>
        <v>0</v>
      </c>
      <c r="G1749">
        <f>IF(Transport!$H$4="Multi-unit Residential",Data!G1750,IF(Transport!$H$4="Education",Data!AO1750,IF(Transport!$H$4="Mixed-use Building",Z1753,Data!X1750)))</f>
        <v>0</v>
      </c>
      <c r="H1749">
        <f>IF(Transport!$H$4="Multi-unit Residential",Data!H1750,IF(Transport!$H$4="Education",Data!AP1750,IF(Transport!$H$4="Mixed-use Building",AA1753,Data!Y1750)))</f>
        <v>1</v>
      </c>
      <c r="I1749">
        <f>IF(Transport!$H$4="Multi-unit Residential",Data!I1750,IF(Transport!$H$4="Education",Data!AQ1750,IF(Transport!$H$4="Mixed-use Building",AB1753,Data!Z1750)))</f>
        <v>0</v>
      </c>
      <c r="J1749">
        <f>IF(Transport!$H$4="Multi-unit Residential",Data!J1750,IF(Transport!$H$4="Education",Data!AR1750,IF(Transport!$H$4="Mixed-use Building",AC1753,Data!AA1750)))</f>
        <v>0</v>
      </c>
      <c r="K1749">
        <f>IF(Transport!$H$4="Multi-unit Residential",Data!K1750,IF(Transport!$H$4="Education",Data!AS1750,IF(Transport!$H$4="Mixed-use Building",AD1753,Data!AB1750)))</f>
        <v>0</v>
      </c>
      <c r="L1749">
        <f>IF(Transport!$H$4="Multi-unit Residential",Data!L1750,IF(Transport!$H$4="Education",Data!AT1750,IF(Transport!$H$4="Mixed-use Building",AE1753,Data!AC1750)))</f>
        <v>0</v>
      </c>
      <c r="M1749">
        <f>IF(Transport!$H$4="Multi-unit Residential",Data!M1750,IF(Transport!$H$4="Education",Data!AU1750,IF(Transport!$H$4="Mixed-use Building",AF1753,Data!AD1750)))</f>
        <v>0.02</v>
      </c>
      <c r="N1749">
        <f>IF(Transport!$H$4="Multi-unit Residential",Data!N1750,IF(Transport!$H$4="Education",Data!AV1750,IF(Transport!$H$4="Mixed-use Building",AG1753,Data!AE1750)))</f>
        <v>1.47316861172191</v>
      </c>
      <c r="O1749">
        <f>IF(Transport!$H$4="Multi-unit Residential",Data!O1750,IF(Transport!$H$4="Education",Data!AW1750,IF(Transport!$H$4="Mixed-use Building",AH1753,Data!AF1750)))</f>
        <v>172.5963533</v>
      </c>
      <c r="P1749">
        <f>IF(Transport!$H$4="Multi-unit Residential",Data!P1750,IF(Transport!$H$4="Education",Data!AX1750,IF(Transport!$H$4="Mixed-use Building",AI1753,Data!AG1750)))</f>
        <v>-43.506681299999997</v>
      </c>
    </row>
    <row r="1750" spans="1:16" x14ac:dyDescent="0.55000000000000004">
      <c r="A1750">
        <f>IF(Transport!$H$4="Multi-unit Residential",Data!A1751,IF(Transport!$H$4="Education",Data!AI1751,IF(Transport!$H$4="Mixed-use Building",T1754,Data!R1751)))</f>
        <v>320900</v>
      </c>
      <c r="B1750" t="str">
        <f>IF(Transport!$H$4="Multi-unit Residential",Data!B1751,IF(Transport!$H$4="Education",Data!AJ1751,IF(Transport!$H$4="Mixed-use Building",U1754,Data!S1751)))</f>
        <v>Papanui East</v>
      </c>
      <c r="C1750" t="str">
        <f>IF(Transport!$H$4="Multi-unit Residential",Data!C1751,IF(Transport!$H$4="Education",Data!AK1751,IF(Transport!$H$4="Mixed-use Building",V1754,Data!T1751)))</f>
        <v>New Zealand</v>
      </c>
      <c r="D1750">
        <f>IF(Transport!$H$4="Multi-unit Residential",Data!D1751,IF(Transport!$H$4="Education",Data!AL1751,IF(Transport!$H$4="Mixed-use Building",W1754,Data!U1751)))</f>
        <v>0</v>
      </c>
      <c r="E1750">
        <f>IF(Transport!$H$4="Multi-unit Residential",Data!E1751,IF(Transport!$H$4="Education",Data!AM1751,IF(Transport!$H$4="Mixed-use Building",X1754,Data!V1751)))</f>
        <v>0</v>
      </c>
      <c r="F1750">
        <f>IF(Transport!$H$4="Multi-unit Residential",Data!F1751,IF(Transport!$H$4="Education",Data!AN1751,IF(Transport!$H$4="Mixed-use Building",Y1754,Data!W1751)))</f>
        <v>0</v>
      </c>
      <c r="G1750">
        <f>IF(Transport!$H$4="Multi-unit Residential",Data!G1751,IF(Transport!$H$4="Education",Data!AO1751,IF(Transport!$H$4="Mixed-use Building",Z1754,Data!X1751)))</f>
        <v>0</v>
      </c>
      <c r="H1750">
        <f>IF(Transport!$H$4="Multi-unit Residential",Data!H1751,IF(Transport!$H$4="Education",Data!AP1751,IF(Transport!$H$4="Mixed-use Building",AA1754,Data!Y1751)))</f>
        <v>0.9</v>
      </c>
      <c r="I1750">
        <f>IF(Transport!$H$4="Multi-unit Residential",Data!I1751,IF(Transport!$H$4="Education",Data!AQ1751,IF(Transport!$H$4="Mixed-use Building",AB1754,Data!Z1751)))</f>
        <v>0</v>
      </c>
      <c r="J1750">
        <f>IF(Transport!$H$4="Multi-unit Residential",Data!J1751,IF(Transport!$H$4="Education",Data!AR1751,IF(Transport!$H$4="Mixed-use Building",AC1754,Data!AA1751)))</f>
        <v>0</v>
      </c>
      <c r="K1750">
        <f>IF(Transport!$H$4="Multi-unit Residential",Data!K1751,IF(Transport!$H$4="Education",Data!AS1751,IF(Transport!$H$4="Mixed-use Building",AD1754,Data!AB1751)))</f>
        <v>0</v>
      </c>
      <c r="L1750">
        <f>IF(Transport!$H$4="Multi-unit Residential",Data!L1751,IF(Transport!$H$4="Education",Data!AT1751,IF(Transport!$H$4="Mixed-use Building",AE1754,Data!AC1751)))</f>
        <v>0.1</v>
      </c>
      <c r="M1750">
        <f>IF(Transport!$H$4="Multi-unit Residential",Data!M1751,IF(Transport!$H$4="Education",Data!AU1751,IF(Transport!$H$4="Mixed-use Building",AF1754,Data!AD1751)))</f>
        <v>0.02</v>
      </c>
      <c r="N1750">
        <f>IF(Transport!$H$4="Multi-unit Residential",Data!N1751,IF(Transport!$H$4="Education",Data!AV1751,IF(Transport!$H$4="Mixed-use Building",AG1754,Data!AE1751)))</f>
        <v>1.7635125109407199</v>
      </c>
      <c r="O1750">
        <f>IF(Transport!$H$4="Multi-unit Residential",Data!O1751,IF(Transport!$H$4="Education",Data!AW1751,IF(Transport!$H$4="Mixed-use Building",AH1754,Data!AF1751)))</f>
        <v>172.61506459999899</v>
      </c>
      <c r="P1750">
        <f>IF(Transport!$H$4="Multi-unit Residential",Data!P1751,IF(Transport!$H$4="Education",Data!AX1751,IF(Transport!$H$4="Mixed-use Building",AI1754,Data!AG1751)))</f>
        <v>-43.498047579999998</v>
      </c>
    </row>
    <row r="1751" spans="1:16" x14ac:dyDescent="0.55000000000000004">
      <c r="A1751">
        <f>IF(Transport!$H$4="Multi-unit Residential",Data!A1752,IF(Transport!$H$4="Education",Data!AI1752,IF(Transport!$H$4="Mixed-use Building",T1755,Data!R1752)))</f>
        <v>321000</v>
      </c>
      <c r="B1751" t="str">
        <f>IF(Transport!$H$4="Multi-unit Residential",Data!B1752,IF(Transport!$H$4="Education",Data!AJ1752,IF(Transport!$H$4="Mixed-use Building",U1755,Data!S1752)))</f>
        <v>Sockburn North</v>
      </c>
      <c r="C1751" t="str">
        <f>IF(Transport!$H$4="Multi-unit Residential",Data!C1752,IF(Transport!$H$4="Education",Data!AK1752,IF(Transport!$H$4="Mixed-use Building",V1755,Data!T1752)))</f>
        <v>New Zealand</v>
      </c>
      <c r="D1751">
        <f>IF(Transport!$H$4="Multi-unit Residential",Data!D1752,IF(Transport!$H$4="Education",Data!AL1752,IF(Transport!$H$4="Mixed-use Building",W1755,Data!U1752)))</f>
        <v>0</v>
      </c>
      <c r="E1751">
        <f>IF(Transport!$H$4="Multi-unit Residential",Data!E1752,IF(Transport!$H$4="Education",Data!AM1752,IF(Transport!$H$4="Mixed-use Building",X1755,Data!V1752)))</f>
        <v>0</v>
      </c>
      <c r="F1751">
        <f>IF(Transport!$H$4="Multi-unit Residential",Data!F1752,IF(Transport!$H$4="Education",Data!AN1752,IF(Transport!$H$4="Mixed-use Building",Y1755,Data!W1752)))</f>
        <v>0</v>
      </c>
      <c r="G1751">
        <f>IF(Transport!$H$4="Multi-unit Residential",Data!G1752,IF(Transport!$H$4="Education",Data!AO1752,IF(Transport!$H$4="Mixed-use Building",Z1755,Data!X1752)))</f>
        <v>0</v>
      </c>
      <c r="H1751">
        <f>IF(Transport!$H$4="Multi-unit Residential",Data!H1752,IF(Transport!$H$4="Education",Data!AP1752,IF(Transport!$H$4="Mixed-use Building",AA1755,Data!Y1752)))</f>
        <v>0.89</v>
      </c>
      <c r="I1751">
        <f>IF(Transport!$H$4="Multi-unit Residential",Data!I1752,IF(Transport!$H$4="Education",Data!AQ1752,IF(Transport!$H$4="Mixed-use Building",AB1755,Data!Z1752)))</f>
        <v>0</v>
      </c>
      <c r="J1751">
        <f>IF(Transport!$H$4="Multi-unit Residential",Data!J1752,IF(Transport!$H$4="Education",Data!AR1752,IF(Transport!$H$4="Mixed-use Building",AC1755,Data!AA1752)))</f>
        <v>0</v>
      </c>
      <c r="K1751">
        <f>IF(Transport!$H$4="Multi-unit Residential",Data!K1752,IF(Transport!$H$4="Education",Data!AS1752,IF(Transport!$H$4="Mixed-use Building",AD1755,Data!AB1752)))</f>
        <v>0</v>
      </c>
      <c r="L1751">
        <f>IF(Transport!$H$4="Multi-unit Residential",Data!L1752,IF(Transport!$H$4="Education",Data!AT1752,IF(Transport!$H$4="Mixed-use Building",AE1755,Data!AC1752)))</f>
        <v>0.11</v>
      </c>
      <c r="M1751">
        <f>IF(Transport!$H$4="Multi-unit Residential",Data!M1752,IF(Transport!$H$4="Education",Data!AU1752,IF(Transport!$H$4="Mixed-use Building",AF1755,Data!AD1752)))</f>
        <v>0.02</v>
      </c>
      <c r="N1751">
        <f>IF(Transport!$H$4="Multi-unit Residential",Data!N1752,IF(Transport!$H$4="Education",Data!AV1752,IF(Transport!$H$4="Mixed-use Building",AG1755,Data!AE1752)))</f>
        <v>2.9140549270681801</v>
      </c>
      <c r="O1751">
        <f>IF(Transport!$H$4="Multi-unit Residential",Data!O1752,IF(Transport!$H$4="Education",Data!AW1752,IF(Transport!$H$4="Mixed-use Building",AH1755,Data!AF1752)))</f>
        <v>172.55741649999999</v>
      </c>
      <c r="P1751">
        <f>IF(Transport!$H$4="Multi-unit Residential",Data!P1752,IF(Transport!$H$4="Education",Data!AX1752,IF(Transport!$H$4="Mixed-use Building",AI1755,Data!AG1752)))</f>
        <v>-43.532479899999998</v>
      </c>
    </row>
    <row r="1752" spans="1:16" x14ac:dyDescent="0.55000000000000004">
      <c r="A1752">
        <f>IF(Transport!$H$4="Multi-unit Residential",Data!A1753,IF(Transport!$H$4="Education",Data!AI1753,IF(Transport!$H$4="Mixed-use Building",T1756,Data!R1753)))</f>
        <v>321100</v>
      </c>
      <c r="B1752" t="str">
        <f>IF(Transport!$H$4="Multi-unit Residential",Data!B1753,IF(Transport!$H$4="Education",Data!AJ1753,IF(Transport!$H$4="Mixed-use Building",U1756,Data!S1753)))</f>
        <v>Hornby South</v>
      </c>
      <c r="C1752" t="str">
        <f>IF(Transport!$H$4="Multi-unit Residential",Data!C1753,IF(Transport!$H$4="Education",Data!AK1753,IF(Transport!$H$4="Mixed-use Building",V1756,Data!T1753)))</f>
        <v>New Zealand</v>
      </c>
      <c r="D1752">
        <f>IF(Transport!$H$4="Multi-unit Residential",Data!D1753,IF(Transport!$H$4="Education",Data!AL1753,IF(Transport!$H$4="Mixed-use Building",W1756,Data!U1753)))</f>
        <v>0</v>
      </c>
      <c r="E1752">
        <f>IF(Transport!$H$4="Multi-unit Residential",Data!E1753,IF(Transport!$H$4="Education",Data!AM1753,IF(Transport!$H$4="Mixed-use Building",X1756,Data!V1753)))</f>
        <v>0</v>
      </c>
      <c r="F1752">
        <f>IF(Transport!$H$4="Multi-unit Residential",Data!F1753,IF(Transport!$H$4="Education",Data!AN1753,IF(Transport!$H$4="Mixed-use Building",Y1756,Data!W1753)))</f>
        <v>0</v>
      </c>
      <c r="G1752">
        <f>IF(Transport!$H$4="Multi-unit Residential",Data!G1753,IF(Transport!$H$4="Education",Data!AO1753,IF(Transport!$H$4="Mixed-use Building",Z1756,Data!X1753)))</f>
        <v>0</v>
      </c>
      <c r="H1752">
        <f>IF(Transport!$H$4="Multi-unit Residential",Data!H1753,IF(Transport!$H$4="Education",Data!AP1753,IF(Transport!$H$4="Mixed-use Building",AA1756,Data!Y1753)))</f>
        <v>0.88</v>
      </c>
      <c r="I1752">
        <f>IF(Transport!$H$4="Multi-unit Residential",Data!I1753,IF(Transport!$H$4="Education",Data!AQ1753,IF(Transport!$H$4="Mixed-use Building",AB1756,Data!Z1753)))</f>
        <v>0</v>
      </c>
      <c r="J1752">
        <f>IF(Transport!$H$4="Multi-unit Residential",Data!J1753,IF(Transport!$H$4="Education",Data!AR1753,IF(Transport!$H$4="Mixed-use Building",AC1756,Data!AA1753)))</f>
        <v>0</v>
      </c>
      <c r="K1752">
        <f>IF(Transport!$H$4="Multi-unit Residential",Data!K1753,IF(Transport!$H$4="Education",Data!AS1753,IF(Transport!$H$4="Mixed-use Building",AD1756,Data!AB1753)))</f>
        <v>0</v>
      </c>
      <c r="L1752">
        <f>IF(Transport!$H$4="Multi-unit Residential",Data!L1753,IF(Transport!$H$4="Education",Data!AT1753,IF(Transport!$H$4="Mixed-use Building",AE1756,Data!AC1753)))</f>
        <v>0.12</v>
      </c>
      <c r="M1752">
        <f>IF(Transport!$H$4="Multi-unit Residential",Data!M1753,IF(Transport!$H$4="Education",Data!AU1753,IF(Transport!$H$4="Mixed-use Building",AF1756,Data!AD1753)))</f>
        <v>0.02</v>
      </c>
      <c r="N1752">
        <f>IF(Transport!$H$4="Multi-unit Residential",Data!N1753,IF(Transport!$H$4="Education",Data!AV1753,IF(Transport!$H$4="Mixed-use Building",AG1756,Data!AE1753)))</f>
        <v>1.51376057913803</v>
      </c>
      <c r="O1752">
        <f>IF(Transport!$H$4="Multi-unit Residential",Data!O1753,IF(Transport!$H$4="Education",Data!AW1753,IF(Transport!$H$4="Mixed-use Building",AH1756,Data!AF1753)))</f>
        <v>172.5330913</v>
      </c>
      <c r="P1752">
        <f>IF(Transport!$H$4="Multi-unit Residential",Data!P1753,IF(Transport!$H$4="Education",Data!AX1753,IF(Transport!$H$4="Mixed-use Building",AI1756,Data!AG1753)))</f>
        <v>-43.548294349999999</v>
      </c>
    </row>
    <row r="1753" spans="1:16" x14ac:dyDescent="0.55000000000000004">
      <c r="A1753">
        <f>IF(Transport!$H$4="Multi-unit Residential",Data!A1754,IF(Transport!$H$4="Education",Data!AI1754,IF(Transport!$H$4="Mixed-use Building",T1757,Data!R1754)))</f>
        <v>321200</v>
      </c>
      <c r="B1753" t="str">
        <f>IF(Transport!$H$4="Multi-unit Residential",Data!B1754,IF(Transport!$H$4="Education",Data!AJ1754,IF(Transport!$H$4="Mixed-use Building",U1757,Data!S1754)))</f>
        <v>Ilam University</v>
      </c>
      <c r="C1753" t="str">
        <f>IF(Transport!$H$4="Multi-unit Residential",Data!C1754,IF(Transport!$H$4="Education",Data!AK1754,IF(Transport!$H$4="Mixed-use Building",V1757,Data!T1754)))</f>
        <v>New Zealand</v>
      </c>
      <c r="D1753">
        <f>IF(Transport!$H$4="Multi-unit Residential",Data!D1754,IF(Transport!$H$4="Education",Data!AL1754,IF(Transport!$H$4="Mixed-use Building",W1757,Data!U1754)))</f>
        <v>0</v>
      </c>
      <c r="E1753">
        <f>IF(Transport!$H$4="Multi-unit Residential",Data!E1754,IF(Transport!$H$4="Education",Data!AM1754,IF(Transport!$H$4="Mixed-use Building",X1757,Data!V1754)))</f>
        <v>0</v>
      </c>
      <c r="F1753">
        <f>IF(Transport!$H$4="Multi-unit Residential",Data!F1754,IF(Transport!$H$4="Education",Data!AN1754,IF(Transport!$H$4="Mixed-use Building",Y1757,Data!W1754)))</f>
        <v>0</v>
      </c>
      <c r="G1753">
        <f>IF(Transport!$H$4="Multi-unit Residential",Data!G1754,IF(Transport!$H$4="Education",Data!AO1754,IF(Transport!$H$4="Mixed-use Building",Z1757,Data!X1754)))</f>
        <v>0</v>
      </c>
      <c r="H1753">
        <f>IF(Transport!$H$4="Multi-unit Residential",Data!H1754,IF(Transport!$H$4="Education",Data!AP1754,IF(Transport!$H$4="Mixed-use Building",AA1757,Data!Y1754)))</f>
        <v>0.69</v>
      </c>
      <c r="I1753">
        <f>IF(Transport!$H$4="Multi-unit Residential",Data!I1754,IF(Transport!$H$4="Education",Data!AQ1754,IF(Transport!$H$4="Mixed-use Building",AB1757,Data!Z1754)))</f>
        <v>0</v>
      </c>
      <c r="J1753">
        <f>IF(Transport!$H$4="Multi-unit Residential",Data!J1754,IF(Transport!$H$4="Education",Data!AR1754,IF(Transport!$H$4="Mixed-use Building",AC1757,Data!AA1754)))</f>
        <v>0</v>
      </c>
      <c r="K1753">
        <f>IF(Transport!$H$4="Multi-unit Residential",Data!K1754,IF(Transport!$H$4="Education",Data!AS1754,IF(Transport!$H$4="Mixed-use Building",AD1757,Data!AB1754)))</f>
        <v>0.17</v>
      </c>
      <c r="L1753">
        <f>IF(Transport!$H$4="Multi-unit Residential",Data!L1754,IF(Transport!$H$4="Education",Data!AT1754,IF(Transport!$H$4="Mixed-use Building",AE1757,Data!AC1754)))</f>
        <v>0.14000000000000001</v>
      </c>
      <c r="M1753">
        <f>IF(Transport!$H$4="Multi-unit Residential",Data!M1754,IF(Transport!$H$4="Education",Data!AU1754,IF(Transport!$H$4="Mixed-use Building",AF1757,Data!AD1754)))</f>
        <v>0.02</v>
      </c>
      <c r="N1753">
        <f>IF(Transport!$H$4="Multi-unit Residential",Data!N1754,IF(Transport!$H$4="Education",Data!AV1754,IF(Transport!$H$4="Mixed-use Building",AG1757,Data!AE1754)))</f>
        <v>4.8664333493588297</v>
      </c>
      <c r="O1753">
        <f>IF(Transport!$H$4="Multi-unit Residential",Data!O1754,IF(Transport!$H$4="Education",Data!AW1754,IF(Transport!$H$4="Mixed-use Building",AH1757,Data!AF1754)))</f>
        <v>172.57826459999899</v>
      </c>
      <c r="P1753">
        <f>IF(Transport!$H$4="Multi-unit Residential",Data!P1754,IF(Transport!$H$4="Education",Data!AX1754,IF(Transport!$H$4="Mixed-use Building",AI1757,Data!AG1754)))</f>
        <v>-43.523361270000002</v>
      </c>
    </row>
    <row r="1754" spans="1:16" x14ac:dyDescent="0.55000000000000004">
      <c r="A1754">
        <f>IF(Transport!$H$4="Multi-unit Residential",Data!A1755,IF(Transport!$H$4="Education",Data!AI1755,IF(Transport!$H$4="Mixed-use Building",T1758,Data!R1755)))</f>
        <v>321300</v>
      </c>
      <c r="B1754" t="str">
        <f>IF(Transport!$H$4="Multi-unit Residential",Data!B1755,IF(Transport!$H$4="Education",Data!AJ1755,IF(Transport!$H$4="Mixed-use Building",U1758,Data!S1755)))</f>
        <v>Prestons</v>
      </c>
      <c r="C1754" t="str">
        <f>IF(Transport!$H$4="Multi-unit Residential",Data!C1755,IF(Transport!$H$4="Education",Data!AK1755,IF(Transport!$H$4="Mixed-use Building",V1758,Data!T1755)))</f>
        <v>New Zealand</v>
      </c>
      <c r="D1754">
        <f>IF(Transport!$H$4="Multi-unit Residential",Data!D1755,IF(Transport!$H$4="Education",Data!AL1755,IF(Transport!$H$4="Mixed-use Building",W1758,Data!U1755)))</f>
        <v>0</v>
      </c>
      <c r="E1754">
        <f>IF(Transport!$H$4="Multi-unit Residential",Data!E1755,IF(Transport!$H$4="Education",Data!AM1755,IF(Transport!$H$4="Mixed-use Building",X1758,Data!V1755)))</f>
        <v>0</v>
      </c>
      <c r="F1754">
        <f>IF(Transport!$H$4="Multi-unit Residential",Data!F1755,IF(Transport!$H$4="Education",Data!AN1755,IF(Transport!$H$4="Mixed-use Building",Y1758,Data!W1755)))</f>
        <v>0</v>
      </c>
      <c r="G1754">
        <f>IF(Transport!$H$4="Multi-unit Residential",Data!G1755,IF(Transport!$H$4="Education",Data!AO1755,IF(Transport!$H$4="Mixed-use Building",Z1758,Data!X1755)))</f>
        <v>0</v>
      </c>
      <c r="H1754">
        <f>IF(Transport!$H$4="Multi-unit Residential",Data!H1755,IF(Transport!$H$4="Education",Data!AP1755,IF(Transport!$H$4="Mixed-use Building",AA1758,Data!Y1755)))</f>
        <v>0.91</v>
      </c>
      <c r="I1754">
        <f>IF(Transport!$H$4="Multi-unit Residential",Data!I1755,IF(Transport!$H$4="Education",Data!AQ1755,IF(Transport!$H$4="Mixed-use Building",AB1758,Data!Z1755)))</f>
        <v>0</v>
      </c>
      <c r="J1754">
        <f>IF(Transport!$H$4="Multi-unit Residential",Data!J1755,IF(Transport!$H$4="Education",Data!AR1755,IF(Transport!$H$4="Mixed-use Building",AC1758,Data!AA1755)))</f>
        <v>0</v>
      </c>
      <c r="K1754">
        <f>IF(Transport!$H$4="Multi-unit Residential",Data!K1755,IF(Transport!$H$4="Education",Data!AS1755,IF(Transport!$H$4="Mixed-use Building",AD1758,Data!AB1755)))</f>
        <v>0</v>
      </c>
      <c r="L1754">
        <f>IF(Transport!$H$4="Multi-unit Residential",Data!L1755,IF(Transport!$H$4="Education",Data!AT1755,IF(Transport!$H$4="Mixed-use Building",AE1758,Data!AC1755)))</f>
        <v>0.09</v>
      </c>
      <c r="M1754">
        <f>IF(Transport!$H$4="Multi-unit Residential",Data!M1755,IF(Transport!$H$4="Education",Data!AU1755,IF(Transport!$H$4="Mixed-use Building",AF1758,Data!AD1755)))</f>
        <v>0.02</v>
      </c>
      <c r="N1754">
        <f>IF(Transport!$H$4="Multi-unit Residential",Data!N1755,IF(Transport!$H$4="Education",Data!AV1755,IF(Transport!$H$4="Mixed-use Building",AG1758,Data!AE1755)))</f>
        <v>2.4804210801326199</v>
      </c>
      <c r="O1754">
        <f>IF(Transport!$H$4="Multi-unit Residential",Data!O1755,IF(Transport!$H$4="Education",Data!AW1755,IF(Transport!$H$4="Mixed-use Building",AH1758,Data!AF1755)))</f>
        <v>172.66779600000001</v>
      </c>
      <c r="P1754">
        <f>IF(Transport!$H$4="Multi-unit Residential",Data!P1755,IF(Transport!$H$4="Education",Data!AX1755,IF(Transport!$H$4="Mixed-use Building",AI1758,Data!AG1755)))</f>
        <v>-43.477139610000002</v>
      </c>
    </row>
    <row r="1755" spans="1:16" x14ac:dyDescent="0.55000000000000004">
      <c r="A1755">
        <f>IF(Transport!$H$4="Multi-unit Residential",Data!A1756,IF(Transport!$H$4="Education",Data!AI1756,IF(Transport!$H$4="Mixed-use Building",T1759,Data!R1756)))</f>
        <v>321400</v>
      </c>
      <c r="B1755" t="str">
        <f>IF(Transport!$H$4="Multi-unit Residential",Data!B1756,IF(Transport!$H$4="Education",Data!AJ1756,IF(Transport!$H$4="Mixed-use Building",U1759,Data!S1756)))</f>
        <v>Strowan</v>
      </c>
      <c r="C1755" t="str">
        <f>IF(Transport!$H$4="Multi-unit Residential",Data!C1756,IF(Transport!$H$4="Education",Data!AK1756,IF(Transport!$H$4="Mixed-use Building",V1759,Data!T1756)))</f>
        <v>New Zealand</v>
      </c>
      <c r="D1755">
        <f>IF(Transport!$H$4="Multi-unit Residential",Data!D1756,IF(Transport!$H$4="Education",Data!AL1756,IF(Transport!$H$4="Mixed-use Building",W1759,Data!U1756)))</f>
        <v>0</v>
      </c>
      <c r="E1755">
        <f>IF(Transport!$H$4="Multi-unit Residential",Data!E1756,IF(Transport!$H$4="Education",Data!AM1756,IF(Transport!$H$4="Mixed-use Building",X1759,Data!V1756)))</f>
        <v>0</v>
      </c>
      <c r="F1755">
        <f>IF(Transport!$H$4="Multi-unit Residential",Data!F1756,IF(Transport!$H$4="Education",Data!AN1756,IF(Transport!$H$4="Mixed-use Building",Y1759,Data!W1756)))</f>
        <v>0</v>
      </c>
      <c r="G1755">
        <f>IF(Transport!$H$4="Multi-unit Residential",Data!G1756,IF(Transport!$H$4="Education",Data!AO1756,IF(Transport!$H$4="Mixed-use Building",Z1759,Data!X1756)))</f>
        <v>0</v>
      </c>
      <c r="H1755">
        <f>IF(Transport!$H$4="Multi-unit Residential",Data!H1756,IF(Transport!$H$4="Education",Data!AP1756,IF(Transport!$H$4="Mixed-use Building",AA1759,Data!Y1756)))</f>
        <v>0.92</v>
      </c>
      <c r="I1755">
        <f>IF(Transport!$H$4="Multi-unit Residential",Data!I1756,IF(Transport!$H$4="Education",Data!AQ1756,IF(Transport!$H$4="Mixed-use Building",AB1759,Data!Z1756)))</f>
        <v>0</v>
      </c>
      <c r="J1755">
        <f>IF(Transport!$H$4="Multi-unit Residential",Data!J1756,IF(Transport!$H$4="Education",Data!AR1756,IF(Transport!$H$4="Mixed-use Building",AC1759,Data!AA1756)))</f>
        <v>0</v>
      </c>
      <c r="K1755">
        <f>IF(Transport!$H$4="Multi-unit Residential",Data!K1756,IF(Transport!$H$4="Education",Data!AS1756,IF(Transport!$H$4="Mixed-use Building",AD1759,Data!AB1756)))</f>
        <v>0.01</v>
      </c>
      <c r="L1755">
        <f>IF(Transport!$H$4="Multi-unit Residential",Data!L1756,IF(Transport!$H$4="Education",Data!AT1756,IF(Transport!$H$4="Mixed-use Building",AE1759,Data!AC1756)))</f>
        <v>7.0000000000000007E-2</v>
      </c>
      <c r="M1755">
        <f>IF(Transport!$H$4="Multi-unit Residential",Data!M1756,IF(Transport!$H$4="Education",Data!AU1756,IF(Transport!$H$4="Mixed-use Building",AF1759,Data!AD1756)))</f>
        <v>0.02</v>
      </c>
      <c r="N1755">
        <f>IF(Transport!$H$4="Multi-unit Residential",Data!N1756,IF(Transport!$H$4="Education",Data!AV1756,IF(Transport!$H$4="Mixed-use Building",AG1759,Data!AE1756)))</f>
        <v>3.4031301015331801</v>
      </c>
      <c r="O1755">
        <f>IF(Transport!$H$4="Multi-unit Residential",Data!O1756,IF(Transport!$H$4="Education",Data!AW1756,IF(Transport!$H$4="Mixed-use Building",AH1759,Data!AF1756)))</f>
        <v>172.6087465</v>
      </c>
      <c r="P1755">
        <f>IF(Transport!$H$4="Multi-unit Residential",Data!P1756,IF(Transport!$H$4="Education",Data!AX1756,IF(Transport!$H$4="Mixed-use Building",AI1759,Data!AG1756)))</f>
        <v>-43.50761954</v>
      </c>
    </row>
    <row r="1756" spans="1:16" x14ac:dyDescent="0.55000000000000004">
      <c r="A1756">
        <f>IF(Transport!$H$4="Multi-unit Residential",Data!A1757,IF(Transport!$H$4="Education",Data!AI1757,IF(Transport!$H$4="Mixed-use Building",T1760,Data!R1757)))</f>
        <v>321500</v>
      </c>
      <c r="B1756" t="str">
        <f>IF(Transport!$H$4="Multi-unit Residential",Data!B1757,IF(Transport!$H$4="Education",Data!AJ1757,IF(Transport!$H$4="Mixed-use Building",U1760,Data!S1757)))</f>
        <v>Fendalton</v>
      </c>
      <c r="C1756" t="str">
        <f>IF(Transport!$H$4="Multi-unit Residential",Data!C1757,IF(Transport!$H$4="Education",Data!AK1757,IF(Transport!$H$4="Mixed-use Building",V1760,Data!T1757)))</f>
        <v>New Zealand</v>
      </c>
      <c r="D1756">
        <f>IF(Transport!$H$4="Multi-unit Residential",Data!D1757,IF(Transport!$H$4="Education",Data!AL1757,IF(Transport!$H$4="Mixed-use Building",W1760,Data!U1757)))</f>
        <v>0</v>
      </c>
      <c r="E1756">
        <f>IF(Transport!$H$4="Multi-unit Residential",Data!E1757,IF(Transport!$H$4="Education",Data!AM1757,IF(Transport!$H$4="Mixed-use Building",X1760,Data!V1757)))</f>
        <v>0</v>
      </c>
      <c r="F1756">
        <f>IF(Transport!$H$4="Multi-unit Residential",Data!F1757,IF(Transport!$H$4="Education",Data!AN1757,IF(Transport!$H$4="Mixed-use Building",Y1760,Data!W1757)))</f>
        <v>0</v>
      </c>
      <c r="G1756">
        <f>IF(Transport!$H$4="Multi-unit Residential",Data!G1757,IF(Transport!$H$4="Education",Data!AO1757,IF(Transport!$H$4="Mixed-use Building",Z1760,Data!X1757)))</f>
        <v>0</v>
      </c>
      <c r="H1756">
        <f>IF(Transport!$H$4="Multi-unit Residential",Data!H1757,IF(Transport!$H$4="Education",Data!AP1757,IF(Transport!$H$4="Mixed-use Building",AA1760,Data!Y1757)))</f>
        <v>0.71</v>
      </c>
      <c r="I1756">
        <f>IF(Transport!$H$4="Multi-unit Residential",Data!I1757,IF(Transport!$H$4="Education",Data!AQ1757,IF(Transport!$H$4="Mixed-use Building",AB1760,Data!Z1757)))</f>
        <v>0</v>
      </c>
      <c r="J1756">
        <f>IF(Transport!$H$4="Multi-unit Residential",Data!J1757,IF(Transport!$H$4="Education",Data!AR1757,IF(Transport!$H$4="Mixed-use Building",AC1760,Data!AA1757)))</f>
        <v>0</v>
      </c>
      <c r="K1756">
        <f>IF(Transport!$H$4="Multi-unit Residential",Data!K1757,IF(Transport!$H$4="Education",Data!AS1757,IF(Transport!$H$4="Mixed-use Building",AD1760,Data!AB1757)))</f>
        <v>0</v>
      </c>
      <c r="L1756">
        <f>IF(Transport!$H$4="Multi-unit Residential",Data!L1757,IF(Transport!$H$4="Education",Data!AT1757,IF(Transport!$H$4="Mixed-use Building",AE1760,Data!AC1757)))</f>
        <v>0.28999999999999998</v>
      </c>
      <c r="M1756">
        <f>IF(Transport!$H$4="Multi-unit Residential",Data!M1757,IF(Transport!$H$4="Education",Data!AU1757,IF(Transport!$H$4="Mixed-use Building",AF1760,Data!AD1757)))</f>
        <v>0.02</v>
      </c>
      <c r="N1756">
        <f>IF(Transport!$H$4="Multi-unit Residential",Data!N1757,IF(Transport!$H$4="Education",Data!AV1757,IF(Transport!$H$4="Mixed-use Building",AG1760,Data!AE1757)))</f>
        <v>2.18731031845279</v>
      </c>
      <c r="O1756">
        <f>IF(Transport!$H$4="Multi-unit Residential",Data!O1757,IF(Transport!$H$4="Education",Data!AW1757,IF(Transport!$H$4="Mixed-use Building",AH1760,Data!AF1757)))</f>
        <v>172.59616059999999</v>
      </c>
      <c r="P1756">
        <f>IF(Transport!$H$4="Multi-unit Residential",Data!P1757,IF(Transport!$H$4="Education",Data!AX1757,IF(Transport!$H$4="Mixed-use Building",AI1760,Data!AG1757)))</f>
        <v>-43.514535459999998</v>
      </c>
    </row>
    <row r="1757" spans="1:16" x14ac:dyDescent="0.55000000000000004">
      <c r="A1757">
        <f>IF(Transport!$H$4="Multi-unit Residential",Data!A1758,IF(Transport!$H$4="Education",Data!AI1758,IF(Transport!$H$4="Mixed-use Building",T1761,Data!R1758)))</f>
        <v>321600</v>
      </c>
      <c r="B1757" t="str">
        <f>IF(Transport!$H$4="Multi-unit Residential",Data!B1758,IF(Transport!$H$4="Education",Data!AJ1758,IF(Transport!$H$4="Mixed-use Building",U1761,Data!S1758)))</f>
        <v>Waitikiri</v>
      </c>
      <c r="C1757" t="str">
        <f>IF(Transport!$H$4="Multi-unit Residential",Data!C1758,IF(Transport!$H$4="Education",Data!AK1758,IF(Transport!$H$4="Mixed-use Building",V1761,Data!T1758)))</f>
        <v>New Zealand</v>
      </c>
      <c r="D1757">
        <f>IF(Transport!$H$4="Multi-unit Residential",Data!D1758,IF(Transport!$H$4="Education",Data!AL1758,IF(Transport!$H$4="Mixed-use Building",W1761,Data!U1758)))</f>
        <v>0</v>
      </c>
      <c r="E1757">
        <f>IF(Transport!$H$4="Multi-unit Residential",Data!E1758,IF(Transport!$H$4="Education",Data!AM1758,IF(Transport!$H$4="Mixed-use Building",X1761,Data!V1758)))</f>
        <v>0</v>
      </c>
      <c r="F1757">
        <f>IF(Transport!$H$4="Multi-unit Residential",Data!F1758,IF(Transport!$H$4="Education",Data!AN1758,IF(Transport!$H$4="Mixed-use Building",Y1761,Data!W1758)))</f>
        <v>0</v>
      </c>
      <c r="G1757">
        <f>IF(Transport!$H$4="Multi-unit Residential",Data!G1758,IF(Transport!$H$4="Education",Data!AO1758,IF(Transport!$H$4="Mixed-use Building",Z1761,Data!X1758)))</f>
        <v>0</v>
      </c>
      <c r="H1757">
        <f>IF(Transport!$H$4="Multi-unit Residential",Data!H1758,IF(Transport!$H$4="Education",Data!AP1758,IF(Transport!$H$4="Mixed-use Building",AA1761,Data!Y1758)))</f>
        <v>1</v>
      </c>
      <c r="I1757">
        <f>IF(Transport!$H$4="Multi-unit Residential",Data!I1758,IF(Transport!$H$4="Education",Data!AQ1758,IF(Transport!$H$4="Mixed-use Building",AB1761,Data!Z1758)))</f>
        <v>0</v>
      </c>
      <c r="J1757">
        <f>IF(Transport!$H$4="Multi-unit Residential",Data!J1758,IF(Transport!$H$4="Education",Data!AR1758,IF(Transport!$H$4="Mixed-use Building",AC1761,Data!AA1758)))</f>
        <v>0</v>
      </c>
      <c r="K1757">
        <f>IF(Transport!$H$4="Multi-unit Residential",Data!K1758,IF(Transport!$H$4="Education",Data!AS1758,IF(Transport!$H$4="Mixed-use Building",AD1761,Data!AB1758)))</f>
        <v>0</v>
      </c>
      <c r="L1757">
        <f>IF(Transport!$H$4="Multi-unit Residential",Data!L1758,IF(Transport!$H$4="Education",Data!AT1758,IF(Transport!$H$4="Mixed-use Building",AE1761,Data!AC1758)))</f>
        <v>0</v>
      </c>
      <c r="M1757">
        <f>IF(Transport!$H$4="Multi-unit Residential",Data!M1758,IF(Transport!$H$4="Education",Data!AU1758,IF(Transport!$H$4="Mixed-use Building",AF1761,Data!AD1758)))</f>
        <v>0.02</v>
      </c>
      <c r="N1757">
        <f>IF(Transport!$H$4="Multi-unit Residential",Data!N1758,IF(Transport!$H$4="Education",Data!AV1758,IF(Transport!$H$4="Mixed-use Building",AG1761,Data!AE1758)))</f>
        <v>0.88001117482093605</v>
      </c>
      <c r="O1757">
        <f>IF(Transport!$H$4="Multi-unit Residential",Data!O1758,IF(Transport!$H$4="Education",Data!AW1758,IF(Transport!$H$4="Mixed-use Building",AH1761,Data!AF1758)))</f>
        <v>172.6788043</v>
      </c>
      <c r="P1757">
        <f>IF(Transport!$H$4="Multi-unit Residential",Data!P1758,IF(Transport!$H$4="Education",Data!AX1758,IF(Transport!$H$4="Mixed-use Building",AI1761,Data!AG1758)))</f>
        <v>-43.469989210000001</v>
      </c>
    </row>
    <row r="1758" spans="1:16" x14ac:dyDescent="0.55000000000000004">
      <c r="A1758">
        <f>IF(Transport!$H$4="Multi-unit Residential",Data!A1759,IF(Transport!$H$4="Education",Data!AI1759,IF(Transport!$H$4="Mixed-use Building",T1762,Data!R1759)))</f>
        <v>321700</v>
      </c>
      <c r="B1758" t="str">
        <f>IF(Transport!$H$4="Multi-unit Residential",Data!B1759,IF(Transport!$H$4="Education",Data!AJ1759,IF(Transport!$H$4="Mixed-use Building",U1762,Data!S1759)))</f>
        <v>Mairehau North</v>
      </c>
      <c r="C1758" t="str">
        <f>IF(Transport!$H$4="Multi-unit Residential",Data!C1759,IF(Transport!$H$4="Education",Data!AK1759,IF(Transport!$H$4="Mixed-use Building",V1762,Data!T1759)))</f>
        <v>New Zealand</v>
      </c>
      <c r="D1758">
        <f>IF(Transport!$H$4="Multi-unit Residential",Data!D1759,IF(Transport!$H$4="Education",Data!AL1759,IF(Transport!$H$4="Mixed-use Building",W1762,Data!U1759)))</f>
        <v>0</v>
      </c>
      <c r="E1758">
        <f>IF(Transport!$H$4="Multi-unit Residential",Data!E1759,IF(Transport!$H$4="Education",Data!AM1759,IF(Transport!$H$4="Mixed-use Building",X1762,Data!V1759)))</f>
        <v>0</v>
      </c>
      <c r="F1758">
        <f>IF(Transport!$H$4="Multi-unit Residential",Data!F1759,IF(Transport!$H$4="Education",Data!AN1759,IF(Transport!$H$4="Mixed-use Building",Y1762,Data!W1759)))</f>
        <v>0</v>
      </c>
      <c r="G1758">
        <f>IF(Transport!$H$4="Multi-unit Residential",Data!G1759,IF(Transport!$H$4="Education",Data!AO1759,IF(Transport!$H$4="Mixed-use Building",Z1762,Data!X1759)))</f>
        <v>0</v>
      </c>
      <c r="H1758">
        <f>IF(Transport!$H$4="Multi-unit Residential",Data!H1759,IF(Transport!$H$4="Education",Data!AP1759,IF(Transport!$H$4="Mixed-use Building",AA1762,Data!Y1759)))</f>
        <v>0.79</v>
      </c>
      <c r="I1758">
        <f>IF(Transport!$H$4="Multi-unit Residential",Data!I1759,IF(Transport!$H$4="Education",Data!AQ1759,IF(Transport!$H$4="Mixed-use Building",AB1762,Data!Z1759)))</f>
        <v>0</v>
      </c>
      <c r="J1758">
        <f>IF(Transport!$H$4="Multi-unit Residential",Data!J1759,IF(Transport!$H$4="Education",Data!AR1759,IF(Transport!$H$4="Mixed-use Building",AC1762,Data!AA1759)))</f>
        <v>0</v>
      </c>
      <c r="K1758">
        <f>IF(Transport!$H$4="Multi-unit Residential",Data!K1759,IF(Transport!$H$4="Education",Data!AS1759,IF(Transport!$H$4="Mixed-use Building",AD1762,Data!AB1759)))</f>
        <v>0</v>
      </c>
      <c r="L1758">
        <f>IF(Transport!$H$4="Multi-unit Residential",Data!L1759,IF(Transport!$H$4="Education",Data!AT1759,IF(Transport!$H$4="Mixed-use Building",AE1762,Data!AC1759)))</f>
        <v>0.21</v>
      </c>
      <c r="M1758">
        <f>IF(Transport!$H$4="Multi-unit Residential",Data!M1759,IF(Transport!$H$4="Education",Data!AU1759,IF(Transport!$H$4="Mixed-use Building",AF1762,Data!AD1759)))</f>
        <v>0.02</v>
      </c>
      <c r="N1758">
        <f>IF(Transport!$H$4="Multi-unit Residential",Data!N1759,IF(Transport!$H$4="Education",Data!AV1759,IF(Transport!$H$4="Mixed-use Building",AG1762,Data!AE1759)))</f>
        <v>0.88047550950144005</v>
      </c>
      <c r="O1758">
        <f>IF(Transport!$H$4="Multi-unit Residential",Data!O1759,IF(Transport!$H$4="Education",Data!AW1759,IF(Transport!$H$4="Mixed-use Building",AH1762,Data!AF1759)))</f>
        <v>172.63819330000001</v>
      </c>
      <c r="P1758">
        <f>IF(Transport!$H$4="Multi-unit Residential",Data!P1759,IF(Transport!$H$4="Education",Data!AX1759,IF(Transport!$H$4="Mixed-use Building",AI1762,Data!AG1759)))</f>
        <v>-43.492926609999998</v>
      </c>
    </row>
    <row r="1759" spans="1:16" x14ac:dyDescent="0.55000000000000004">
      <c r="A1759">
        <f>IF(Transport!$H$4="Multi-unit Residential",Data!A1760,IF(Transport!$H$4="Education",Data!AI1760,IF(Transport!$H$4="Mixed-use Building",T1763,Data!R1760)))</f>
        <v>321800</v>
      </c>
      <c r="B1759" t="str">
        <f>IF(Transport!$H$4="Multi-unit Residential",Data!B1760,IF(Transport!$H$4="Education",Data!AJ1760,IF(Transport!$H$4="Mixed-use Building",U1763,Data!S1760)))</f>
        <v>Bush Inn</v>
      </c>
      <c r="C1759" t="str">
        <f>IF(Transport!$H$4="Multi-unit Residential",Data!C1760,IF(Transport!$H$4="Education",Data!AK1760,IF(Transport!$H$4="Mixed-use Building",V1763,Data!T1760)))</f>
        <v>New Zealand</v>
      </c>
      <c r="D1759">
        <f>IF(Transport!$H$4="Multi-unit Residential",Data!D1760,IF(Transport!$H$4="Education",Data!AL1760,IF(Transport!$H$4="Mixed-use Building",W1763,Data!U1760)))</f>
        <v>0</v>
      </c>
      <c r="E1759">
        <f>IF(Transport!$H$4="Multi-unit Residential",Data!E1760,IF(Transport!$H$4="Education",Data!AM1760,IF(Transport!$H$4="Mixed-use Building",X1763,Data!V1760)))</f>
        <v>0</v>
      </c>
      <c r="F1759">
        <f>IF(Transport!$H$4="Multi-unit Residential",Data!F1760,IF(Transport!$H$4="Education",Data!AN1760,IF(Transport!$H$4="Mixed-use Building",Y1763,Data!W1760)))</f>
        <v>0</v>
      </c>
      <c r="G1759">
        <f>IF(Transport!$H$4="Multi-unit Residential",Data!G1760,IF(Transport!$H$4="Education",Data!AO1760,IF(Transport!$H$4="Mixed-use Building",Z1763,Data!X1760)))</f>
        <v>0</v>
      </c>
      <c r="H1759">
        <f>IF(Transport!$H$4="Multi-unit Residential",Data!H1760,IF(Transport!$H$4="Education",Data!AP1760,IF(Transport!$H$4="Mixed-use Building",AA1763,Data!Y1760)))</f>
        <v>0.88</v>
      </c>
      <c r="I1759">
        <f>IF(Transport!$H$4="Multi-unit Residential",Data!I1760,IF(Transport!$H$4="Education",Data!AQ1760,IF(Transport!$H$4="Mixed-use Building",AB1763,Data!Z1760)))</f>
        <v>0</v>
      </c>
      <c r="J1759">
        <f>IF(Transport!$H$4="Multi-unit Residential",Data!J1760,IF(Transport!$H$4="Education",Data!AR1760,IF(Transport!$H$4="Mixed-use Building",AC1763,Data!AA1760)))</f>
        <v>0</v>
      </c>
      <c r="K1759">
        <f>IF(Transport!$H$4="Multi-unit Residential",Data!K1760,IF(Transport!$H$4="Education",Data!AS1760,IF(Transport!$H$4="Mixed-use Building",AD1763,Data!AB1760)))</f>
        <v>0.01</v>
      </c>
      <c r="L1759">
        <f>IF(Transport!$H$4="Multi-unit Residential",Data!L1760,IF(Transport!$H$4="Education",Data!AT1760,IF(Transport!$H$4="Mixed-use Building",AE1763,Data!AC1760)))</f>
        <v>0.11</v>
      </c>
      <c r="M1759">
        <f>IF(Transport!$H$4="Multi-unit Residential",Data!M1760,IF(Transport!$H$4="Education",Data!AU1760,IF(Transport!$H$4="Mixed-use Building",AF1763,Data!AD1760)))</f>
        <v>0.02</v>
      </c>
      <c r="N1759">
        <f>IF(Transport!$H$4="Multi-unit Residential",Data!N1760,IF(Transport!$H$4="Education",Data!AV1760,IF(Transport!$H$4="Mixed-use Building",AG1763,Data!AE1760)))</f>
        <v>4.2871582161561497</v>
      </c>
      <c r="O1759">
        <f>IF(Transport!$H$4="Multi-unit Residential",Data!O1760,IF(Transport!$H$4="Education",Data!AW1760,IF(Transport!$H$4="Mixed-use Building",AH1763,Data!AF1760)))</f>
        <v>172.57548030000001</v>
      </c>
      <c r="P1759">
        <f>IF(Transport!$H$4="Multi-unit Residential",Data!P1760,IF(Transport!$H$4="Education",Data!AX1760,IF(Transport!$H$4="Mixed-use Building",AI1763,Data!AG1760)))</f>
        <v>-43.528853249999997</v>
      </c>
    </row>
    <row r="1760" spans="1:16" x14ac:dyDescent="0.55000000000000004">
      <c r="A1760">
        <f>IF(Transport!$H$4="Multi-unit Residential",Data!A1761,IF(Transport!$H$4="Education",Data!AI1761,IF(Transport!$H$4="Mixed-use Building",T1764,Data!R1761)))</f>
        <v>321900</v>
      </c>
      <c r="B1760" t="str">
        <f>IF(Transport!$H$4="Multi-unit Residential",Data!B1761,IF(Transport!$H$4="Education",Data!AJ1761,IF(Transport!$H$4="Mixed-use Building",U1764,Data!S1761)))</f>
        <v>Awatea North</v>
      </c>
      <c r="C1760" t="str">
        <f>IF(Transport!$H$4="Multi-unit Residential",Data!C1761,IF(Transport!$H$4="Education",Data!AK1761,IF(Transport!$H$4="Mixed-use Building",V1764,Data!T1761)))</f>
        <v>New Zealand</v>
      </c>
      <c r="D1760" t="str">
        <f>IF(Transport!$H$4="Multi-unit Residential",Data!D1761,IF(Transport!$H$4="Education",Data!AL1761,IF(Transport!$H$4="Mixed-use Building",W1764,Data!U1761)))</f>
        <v>?</v>
      </c>
      <c r="E1760" t="str">
        <f>IF(Transport!$H$4="Multi-unit Residential",Data!E1761,IF(Transport!$H$4="Education",Data!AM1761,IF(Transport!$H$4="Mixed-use Building",X1764,Data!V1761)))</f>
        <v>?</v>
      </c>
      <c r="F1760" t="str">
        <f>IF(Transport!$H$4="Multi-unit Residential",Data!F1761,IF(Transport!$H$4="Education",Data!AN1761,IF(Transport!$H$4="Mixed-use Building",Y1764,Data!W1761)))</f>
        <v>?</v>
      </c>
      <c r="G1760">
        <f>IF(Transport!$H$4="Multi-unit Residential",Data!G1761,IF(Transport!$H$4="Education",Data!AO1761,IF(Transport!$H$4="Mixed-use Building",Z1764,Data!X1761)))</f>
        <v>0</v>
      </c>
      <c r="H1760" t="str">
        <f>IF(Transport!$H$4="Multi-unit Residential",Data!H1761,IF(Transport!$H$4="Education",Data!AP1761,IF(Transport!$H$4="Mixed-use Building",AA1764,Data!Y1761)))</f>
        <v>?</v>
      </c>
      <c r="I1760" t="str">
        <f>IF(Transport!$H$4="Multi-unit Residential",Data!I1761,IF(Transport!$H$4="Education",Data!AQ1761,IF(Transport!$H$4="Mixed-use Building",AB1764,Data!Z1761)))</f>
        <v>?</v>
      </c>
      <c r="J1760">
        <f>IF(Transport!$H$4="Multi-unit Residential",Data!J1761,IF(Transport!$H$4="Education",Data!AR1761,IF(Transport!$H$4="Mixed-use Building",AC1764,Data!AA1761)))</f>
        <v>0</v>
      </c>
      <c r="K1760" t="str">
        <f>IF(Transport!$H$4="Multi-unit Residential",Data!K1761,IF(Transport!$H$4="Education",Data!AS1761,IF(Transport!$H$4="Mixed-use Building",AD1764,Data!AB1761)))</f>
        <v>?</v>
      </c>
      <c r="L1760" t="str">
        <f>IF(Transport!$H$4="Multi-unit Residential",Data!L1761,IF(Transport!$H$4="Education",Data!AT1761,IF(Transport!$H$4="Mixed-use Building",AE1764,Data!AC1761)))</f>
        <v>?</v>
      </c>
      <c r="M1760">
        <f>IF(Transport!$H$4="Multi-unit Residential",Data!M1761,IF(Transport!$H$4="Education",Data!AU1761,IF(Transport!$H$4="Mixed-use Building",AF1764,Data!AD1761)))</f>
        <v>0.02</v>
      </c>
      <c r="N1760" t="str">
        <f>IF(Transport!$H$4="Multi-unit Residential",Data!N1761,IF(Transport!$H$4="Education",Data!AV1761,IF(Transport!$H$4="Mixed-use Building",AG1764,Data!AE1761)))</f>
        <v>?</v>
      </c>
      <c r="O1760">
        <f>IF(Transport!$H$4="Multi-unit Residential",Data!O1761,IF(Transport!$H$4="Education",Data!AW1761,IF(Transport!$H$4="Mixed-use Building",AH1764,Data!AF1761)))</f>
        <v>172.53849080000001</v>
      </c>
      <c r="P1760">
        <f>IF(Transport!$H$4="Multi-unit Residential",Data!P1761,IF(Transport!$H$4="Education",Data!AX1761,IF(Transport!$H$4="Mixed-use Building",AI1764,Data!AG1761)))</f>
        <v>-43.552726159999999</v>
      </c>
    </row>
    <row r="1761" spans="1:16" x14ac:dyDescent="0.55000000000000004">
      <c r="A1761">
        <f>IF(Transport!$H$4="Multi-unit Residential",Data!A1762,IF(Transport!$H$4="Education",Data!AI1762,IF(Transport!$H$4="Mixed-use Building",T1765,Data!R1762)))</f>
        <v>322000</v>
      </c>
      <c r="B1761" t="str">
        <f>IF(Transport!$H$4="Multi-unit Residential",Data!B1762,IF(Transport!$H$4="Education",Data!AJ1762,IF(Transport!$H$4="Mixed-use Building",U1765,Data!S1762)))</f>
        <v>Upper Riccarton</v>
      </c>
      <c r="C1761" t="str">
        <f>IF(Transport!$H$4="Multi-unit Residential",Data!C1762,IF(Transport!$H$4="Education",Data!AK1762,IF(Transport!$H$4="Mixed-use Building",V1765,Data!T1762)))</f>
        <v>New Zealand</v>
      </c>
      <c r="D1761">
        <f>IF(Transport!$H$4="Multi-unit Residential",Data!D1762,IF(Transport!$H$4="Education",Data!AL1762,IF(Transport!$H$4="Mixed-use Building",W1765,Data!U1762)))</f>
        <v>0</v>
      </c>
      <c r="E1761">
        <f>IF(Transport!$H$4="Multi-unit Residential",Data!E1762,IF(Transport!$H$4="Education",Data!AM1762,IF(Transport!$H$4="Mixed-use Building",X1765,Data!V1762)))</f>
        <v>0</v>
      </c>
      <c r="F1761">
        <f>IF(Transport!$H$4="Multi-unit Residential",Data!F1762,IF(Transport!$H$4="Education",Data!AN1762,IF(Transport!$H$4="Mixed-use Building",Y1765,Data!W1762)))</f>
        <v>0</v>
      </c>
      <c r="G1761">
        <f>IF(Transport!$H$4="Multi-unit Residential",Data!G1762,IF(Transport!$H$4="Education",Data!AO1762,IF(Transport!$H$4="Mixed-use Building",Z1765,Data!X1762)))</f>
        <v>0</v>
      </c>
      <c r="H1761">
        <f>IF(Transport!$H$4="Multi-unit Residential",Data!H1762,IF(Transport!$H$4="Education",Data!AP1762,IF(Transport!$H$4="Mixed-use Building",AA1765,Data!Y1762)))</f>
        <v>0.69</v>
      </c>
      <c r="I1761">
        <f>IF(Transport!$H$4="Multi-unit Residential",Data!I1762,IF(Transport!$H$4="Education",Data!AQ1762,IF(Transport!$H$4="Mixed-use Building",AB1765,Data!Z1762)))</f>
        <v>0</v>
      </c>
      <c r="J1761">
        <f>IF(Transport!$H$4="Multi-unit Residential",Data!J1762,IF(Transport!$H$4="Education",Data!AR1762,IF(Transport!$H$4="Mixed-use Building",AC1765,Data!AA1762)))</f>
        <v>0</v>
      </c>
      <c r="K1761">
        <f>IF(Transport!$H$4="Multi-unit Residential",Data!K1762,IF(Transport!$H$4="Education",Data!AS1762,IF(Transport!$H$4="Mixed-use Building",AD1765,Data!AB1762)))</f>
        <v>0</v>
      </c>
      <c r="L1761">
        <f>IF(Transport!$H$4="Multi-unit Residential",Data!L1762,IF(Transport!$H$4="Education",Data!AT1762,IF(Transport!$H$4="Mixed-use Building",AE1765,Data!AC1762)))</f>
        <v>0.31</v>
      </c>
      <c r="M1761">
        <f>IF(Transport!$H$4="Multi-unit Residential",Data!M1762,IF(Transport!$H$4="Education",Data!AU1762,IF(Transport!$H$4="Mixed-use Building",AF1765,Data!AD1762)))</f>
        <v>0.02</v>
      </c>
      <c r="N1761">
        <f>IF(Transport!$H$4="Multi-unit Residential",Data!N1762,IF(Transport!$H$4="Education",Data!AV1762,IF(Transport!$H$4="Mixed-use Building",AG1765,Data!AE1762)))</f>
        <v>3.6038950794555098</v>
      </c>
      <c r="O1761">
        <f>IF(Transport!$H$4="Multi-unit Residential",Data!O1762,IF(Transport!$H$4="Education",Data!AW1762,IF(Transport!$H$4="Mixed-use Building",AH1765,Data!AF1762)))</f>
        <v>172.56901020000001</v>
      </c>
      <c r="P1761">
        <f>IF(Transport!$H$4="Multi-unit Residential",Data!P1762,IF(Transport!$H$4="Education",Data!AX1762,IF(Transport!$H$4="Mixed-use Building",AI1765,Data!AG1762)))</f>
        <v>-43.535149029999999</v>
      </c>
    </row>
    <row r="1762" spans="1:16" x14ac:dyDescent="0.55000000000000004">
      <c r="A1762">
        <f>IF(Transport!$H$4="Multi-unit Residential",Data!A1763,IF(Transport!$H$4="Education",Data!AI1763,IF(Transport!$H$4="Mixed-use Building",T1766,Data!R1763)))</f>
        <v>322100</v>
      </c>
      <c r="B1762" t="str">
        <f>IF(Transport!$H$4="Multi-unit Residential",Data!B1763,IF(Transport!$H$4="Education",Data!AJ1763,IF(Transport!$H$4="Mixed-use Building",U1766,Data!S1763)))</f>
        <v>Malvern</v>
      </c>
      <c r="C1762" t="str">
        <f>IF(Transport!$H$4="Multi-unit Residential",Data!C1763,IF(Transport!$H$4="Education",Data!AK1763,IF(Transport!$H$4="Mixed-use Building",V1766,Data!T1763)))</f>
        <v>New Zealand</v>
      </c>
      <c r="D1762">
        <f>IF(Transport!$H$4="Multi-unit Residential",Data!D1763,IF(Transport!$H$4="Education",Data!AL1763,IF(Transport!$H$4="Mixed-use Building",W1766,Data!U1763)))</f>
        <v>0</v>
      </c>
      <c r="E1762">
        <f>IF(Transport!$H$4="Multi-unit Residential",Data!E1763,IF(Transport!$H$4="Education",Data!AM1763,IF(Transport!$H$4="Mixed-use Building",X1766,Data!V1763)))</f>
        <v>0</v>
      </c>
      <c r="F1762">
        <f>IF(Transport!$H$4="Multi-unit Residential",Data!F1763,IF(Transport!$H$4="Education",Data!AN1763,IF(Transport!$H$4="Mixed-use Building",Y1766,Data!W1763)))</f>
        <v>0</v>
      </c>
      <c r="G1762">
        <f>IF(Transport!$H$4="Multi-unit Residential",Data!G1763,IF(Transport!$H$4="Education",Data!AO1763,IF(Transport!$H$4="Mixed-use Building",Z1766,Data!X1763)))</f>
        <v>0</v>
      </c>
      <c r="H1762">
        <f>IF(Transport!$H$4="Multi-unit Residential",Data!H1763,IF(Transport!$H$4="Education",Data!AP1763,IF(Transport!$H$4="Mixed-use Building",AA1766,Data!Y1763)))</f>
        <v>1</v>
      </c>
      <c r="I1762">
        <f>IF(Transport!$H$4="Multi-unit Residential",Data!I1763,IF(Transport!$H$4="Education",Data!AQ1763,IF(Transport!$H$4="Mixed-use Building",AB1766,Data!Z1763)))</f>
        <v>0</v>
      </c>
      <c r="J1762">
        <f>IF(Transport!$H$4="Multi-unit Residential",Data!J1763,IF(Transport!$H$4="Education",Data!AR1763,IF(Transport!$H$4="Mixed-use Building",AC1766,Data!AA1763)))</f>
        <v>0</v>
      </c>
      <c r="K1762">
        <f>IF(Transport!$H$4="Multi-unit Residential",Data!K1763,IF(Transport!$H$4="Education",Data!AS1763,IF(Transport!$H$4="Mixed-use Building",AD1766,Data!AB1763)))</f>
        <v>0</v>
      </c>
      <c r="L1762">
        <f>IF(Transport!$H$4="Multi-unit Residential",Data!L1763,IF(Transport!$H$4="Education",Data!AT1763,IF(Transport!$H$4="Mixed-use Building",AE1766,Data!AC1763)))</f>
        <v>0</v>
      </c>
      <c r="M1762">
        <f>IF(Transport!$H$4="Multi-unit Residential",Data!M1763,IF(Transport!$H$4="Education",Data!AU1763,IF(Transport!$H$4="Mixed-use Building",AF1766,Data!AD1763)))</f>
        <v>0.02</v>
      </c>
      <c r="N1762">
        <f>IF(Transport!$H$4="Multi-unit Residential",Data!N1763,IF(Transport!$H$4="Education",Data!AV1763,IF(Transport!$H$4="Mixed-use Building",AG1766,Data!AE1763)))</f>
        <v>2.6887537788104501</v>
      </c>
      <c r="O1762">
        <f>IF(Transport!$H$4="Multi-unit Residential",Data!O1763,IF(Transport!$H$4="Education",Data!AW1763,IF(Transport!$H$4="Mixed-use Building",AH1766,Data!AF1763)))</f>
        <v>172.6305073</v>
      </c>
      <c r="P1762">
        <f>IF(Transport!$H$4="Multi-unit Residential",Data!P1763,IF(Transport!$H$4="Education",Data!AX1763,IF(Transport!$H$4="Mixed-use Building",AI1766,Data!AG1763)))</f>
        <v>-43.502214899999998</v>
      </c>
    </row>
    <row r="1763" spans="1:16" x14ac:dyDescent="0.55000000000000004">
      <c r="A1763">
        <f>IF(Transport!$H$4="Multi-unit Residential",Data!A1764,IF(Transport!$H$4="Education",Data!AI1764,IF(Transport!$H$4="Mixed-use Building",T1767,Data!R1764)))</f>
        <v>322200</v>
      </c>
      <c r="B1763" t="str">
        <f>IF(Transport!$H$4="Multi-unit Residential",Data!B1764,IF(Transport!$H$4="Education",Data!AJ1764,IF(Transport!$H$4="Mixed-use Building",U1767,Data!S1764)))</f>
        <v>Rutland</v>
      </c>
      <c r="C1763" t="str">
        <f>IF(Transport!$H$4="Multi-unit Residential",Data!C1764,IF(Transport!$H$4="Education",Data!AK1764,IF(Transport!$H$4="Mixed-use Building",V1767,Data!T1764)))</f>
        <v>New Zealand</v>
      </c>
      <c r="D1763">
        <f>IF(Transport!$H$4="Multi-unit Residential",Data!D1764,IF(Transport!$H$4="Education",Data!AL1764,IF(Transport!$H$4="Mixed-use Building",W1767,Data!U1764)))</f>
        <v>0</v>
      </c>
      <c r="E1763">
        <f>IF(Transport!$H$4="Multi-unit Residential",Data!E1764,IF(Transport!$H$4="Education",Data!AM1764,IF(Transport!$H$4="Mixed-use Building",X1767,Data!V1764)))</f>
        <v>0</v>
      </c>
      <c r="F1763">
        <f>IF(Transport!$H$4="Multi-unit Residential",Data!F1764,IF(Transport!$H$4="Education",Data!AN1764,IF(Transport!$H$4="Mixed-use Building",Y1767,Data!W1764)))</f>
        <v>0</v>
      </c>
      <c r="G1763">
        <f>IF(Transport!$H$4="Multi-unit Residential",Data!G1764,IF(Transport!$H$4="Education",Data!AO1764,IF(Transport!$H$4="Mixed-use Building",Z1767,Data!X1764)))</f>
        <v>0</v>
      </c>
      <c r="H1763">
        <f>IF(Transport!$H$4="Multi-unit Residential",Data!H1764,IF(Transport!$H$4="Education",Data!AP1764,IF(Transport!$H$4="Mixed-use Building",AA1767,Data!Y1764)))</f>
        <v>0.98</v>
      </c>
      <c r="I1763">
        <f>IF(Transport!$H$4="Multi-unit Residential",Data!I1764,IF(Transport!$H$4="Education",Data!AQ1764,IF(Transport!$H$4="Mixed-use Building",AB1767,Data!Z1764)))</f>
        <v>0</v>
      </c>
      <c r="J1763">
        <f>IF(Transport!$H$4="Multi-unit Residential",Data!J1764,IF(Transport!$H$4="Education",Data!AR1764,IF(Transport!$H$4="Mixed-use Building",AC1767,Data!AA1764)))</f>
        <v>0</v>
      </c>
      <c r="K1763">
        <f>IF(Transport!$H$4="Multi-unit Residential",Data!K1764,IF(Transport!$H$4="Education",Data!AS1764,IF(Transport!$H$4="Mixed-use Building",AD1767,Data!AB1764)))</f>
        <v>0</v>
      </c>
      <c r="L1763">
        <f>IF(Transport!$H$4="Multi-unit Residential",Data!L1764,IF(Transport!$H$4="Education",Data!AT1764,IF(Transport!$H$4="Mixed-use Building",AE1767,Data!AC1764)))</f>
        <v>0.02</v>
      </c>
      <c r="M1763">
        <f>IF(Transport!$H$4="Multi-unit Residential",Data!M1764,IF(Transport!$H$4="Education",Data!AU1764,IF(Transport!$H$4="Mixed-use Building",AF1767,Data!AD1764)))</f>
        <v>0.02</v>
      </c>
      <c r="N1763">
        <f>IF(Transport!$H$4="Multi-unit Residential",Data!N1764,IF(Transport!$H$4="Education",Data!AV1764,IF(Transport!$H$4="Mixed-use Building",AG1767,Data!AE1764)))</f>
        <v>4.8660918853302899</v>
      </c>
      <c r="O1763">
        <f>IF(Transport!$H$4="Multi-unit Residential",Data!O1764,IF(Transport!$H$4="Education",Data!AW1764,IF(Transport!$H$4="Mixed-use Building",AH1767,Data!AF1764)))</f>
        <v>172.6226748</v>
      </c>
      <c r="P1763">
        <f>IF(Transport!$H$4="Multi-unit Residential",Data!P1764,IF(Transport!$H$4="Education",Data!AX1764,IF(Transport!$H$4="Mixed-use Building",AI1767,Data!AG1764)))</f>
        <v>-43.506504059999997</v>
      </c>
    </row>
    <row r="1764" spans="1:16" x14ac:dyDescent="0.55000000000000004">
      <c r="A1764">
        <f>IF(Transport!$H$4="Multi-unit Residential",Data!A1765,IF(Transport!$H$4="Education",Data!AI1765,IF(Transport!$H$4="Mixed-use Building",T1768,Data!R1765)))</f>
        <v>322300</v>
      </c>
      <c r="B1764" t="str">
        <f>IF(Transport!$H$4="Multi-unit Residential",Data!B1765,IF(Transport!$H$4="Education",Data!AJ1765,IF(Transport!$H$4="Mixed-use Building",U1768,Data!S1765)))</f>
        <v>Sockburn South</v>
      </c>
      <c r="C1764" t="str">
        <f>IF(Transport!$H$4="Multi-unit Residential",Data!C1765,IF(Transport!$H$4="Education",Data!AK1765,IF(Transport!$H$4="Mixed-use Building",V1768,Data!T1765)))</f>
        <v>New Zealand</v>
      </c>
      <c r="D1764">
        <f>IF(Transport!$H$4="Multi-unit Residential",Data!D1765,IF(Transport!$H$4="Education",Data!AL1765,IF(Transport!$H$4="Mixed-use Building",W1768,Data!U1765)))</f>
        <v>0</v>
      </c>
      <c r="E1764">
        <f>IF(Transport!$H$4="Multi-unit Residential",Data!E1765,IF(Transport!$H$4="Education",Data!AM1765,IF(Transport!$H$4="Mixed-use Building",X1768,Data!V1765)))</f>
        <v>0.01</v>
      </c>
      <c r="F1764">
        <f>IF(Transport!$H$4="Multi-unit Residential",Data!F1765,IF(Transport!$H$4="Education",Data!AN1765,IF(Transport!$H$4="Mixed-use Building",Y1768,Data!W1765)))</f>
        <v>0</v>
      </c>
      <c r="G1764">
        <f>IF(Transport!$H$4="Multi-unit Residential",Data!G1765,IF(Transport!$H$4="Education",Data!AO1765,IF(Transport!$H$4="Mixed-use Building",Z1768,Data!X1765)))</f>
        <v>0</v>
      </c>
      <c r="H1764">
        <f>IF(Transport!$H$4="Multi-unit Residential",Data!H1765,IF(Transport!$H$4="Education",Data!AP1765,IF(Transport!$H$4="Mixed-use Building",AA1768,Data!Y1765)))</f>
        <v>0.98</v>
      </c>
      <c r="I1764">
        <f>IF(Transport!$H$4="Multi-unit Residential",Data!I1765,IF(Transport!$H$4="Education",Data!AQ1765,IF(Transport!$H$4="Mixed-use Building",AB1768,Data!Z1765)))</f>
        <v>0</v>
      </c>
      <c r="J1764">
        <f>IF(Transport!$H$4="Multi-unit Residential",Data!J1765,IF(Transport!$H$4="Education",Data!AR1765,IF(Transport!$H$4="Mixed-use Building",AC1768,Data!AA1765)))</f>
        <v>0</v>
      </c>
      <c r="K1764">
        <f>IF(Transport!$H$4="Multi-unit Residential",Data!K1765,IF(Transport!$H$4="Education",Data!AS1765,IF(Transport!$H$4="Mixed-use Building",AD1768,Data!AB1765)))</f>
        <v>0.01</v>
      </c>
      <c r="L1764">
        <f>IF(Transport!$H$4="Multi-unit Residential",Data!L1765,IF(Transport!$H$4="Education",Data!AT1765,IF(Transport!$H$4="Mixed-use Building",AE1768,Data!AC1765)))</f>
        <v>0</v>
      </c>
      <c r="M1764">
        <f>IF(Transport!$H$4="Multi-unit Residential",Data!M1765,IF(Transport!$H$4="Education",Data!AU1765,IF(Transport!$H$4="Mixed-use Building",AF1768,Data!AD1765)))</f>
        <v>0.02</v>
      </c>
      <c r="N1764">
        <f>IF(Transport!$H$4="Multi-unit Residential",Data!N1765,IF(Transport!$H$4="Education",Data!AV1765,IF(Transport!$H$4="Mixed-use Building",AG1768,Data!AE1765)))</f>
        <v>8.4752177131934392</v>
      </c>
      <c r="O1764">
        <f>IF(Transport!$H$4="Multi-unit Residential",Data!O1765,IF(Transport!$H$4="Education",Data!AW1765,IF(Transport!$H$4="Mixed-use Building",AH1768,Data!AF1765)))</f>
        <v>172.56350499999999</v>
      </c>
      <c r="P1764">
        <f>IF(Transport!$H$4="Multi-unit Residential",Data!P1765,IF(Transport!$H$4="Education",Data!AX1765,IF(Transport!$H$4="Mixed-use Building",AI1768,Data!AG1765)))</f>
        <v>-43.544914899999903</v>
      </c>
    </row>
    <row r="1765" spans="1:16" x14ac:dyDescent="0.55000000000000004">
      <c r="A1765">
        <f>IF(Transport!$H$4="Multi-unit Residential",Data!A1766,IF(Transport!$H$4="Education",Data!AI1766,IF(Transport!$H$4="Mixed-use Building",T1769,Data!R1766)))</f>
        <v>322400</v>
      </c>
      <c r="B1765" t="str">
        <f>IF(Transport!$H$4="Multi-unit Residential",Data!B1766,IF(Transport!$H$4="Education",Data!AJ1766,IF(Transport!$H$4="Mixed-use Building",U1769,Data!S1766)))</f>
        <v>Deans Bush</v>
      </c>
      <c r="C1765" t="str">
        <f>IF(Transport!$H$4="Multi-unit Residential",Data!C1766,IF(Transport!$H$4="Education",Data!AK1766,IF(Transport!$H$4="Mixed-use Building",V1769,Data!T1766)))</f>
        <v>New Zealand</v>
      </c>
      <c r="D1765">
        <f>IF(Transport!$H$4="Multi-unit Residential",Data!D1766,IF(Transport!$H$4="Education",Data!AL1766,IF(Transport!$H$4="Mixed-use Building",W1769,Data!U1766)))</f>
        <v>0</v>
      </c>
      <c r="E1765">
        <f>IF(Transport!$H$4="Multi-unit Residential",Data!E1766,IF(Transport!$H$4="Education",Data!AM1766,IF(Transport!$H$4="Mixed-use Building",X1769,Data!V1766)))</f>
        <v>0</v>
      </c>
      <c r="F1765">
        <f>IF(Transport!$H$4="Multi-unit Residential",Data!F1766,IF(Transport!$H$4="Education",Data!AN1766,IF(Transport!$H$4="Mixed-use Building",Y1769,Data!W1766)))</f>
        <v>0</v>
      </c>
      <c r="G1765">
        <f>IF(Transport!$H$4="Multi-unit Residential",Data!G1766,IF(Transport!$H$4="Education",Data!AO1766,IF(Transport!$H$4="Mixed-use Building",Z1769,Data!X1766)))</f>
        <v>0</v>
      </c>
      <c r="H1765">
        <f>IF(Transport!$H$4="Multi-unit Residential",Data!H1766,IF(Transport!$H$4="Education",Data!AP1766,IF(Transport!$H$4="Mixed-use Building",AA1769,Data!Y1766)))</f>
        <v>0.9</v>
      </c>
      <c r="I1765">
        <f>IF(Transport!$H$4="Multi-unit Residential",Data!I1766,IF(Transport!$H$4="Education",Data!AQ1766,IF(Transport!$H$4="Mixed-use Building",AB1769,Data!Z1766)))</f>
        <v>0</v>
      </c>
      <c r="J1765">
        <f>IF(Transport!$H$4="Multi-unit Residential",Data!J1766,IF(Transport!$H$4="Education",Data!AR1766,IF(Transport!$H$4="Mixed-use Building",AC1769,Data!AA1766)))</f>
        <v>0</v>
      </c>
      <c r="K1765">
        <f>IF(Transport!$H$4="Multi-unit Residential",Data!K1766,IF(Transport!$H$4="Education",Data!AS1766,IF(Transport!$H$4="Mixed-use Building",AD1769,Data!AB1766)))</f>
        <v>0</v>
      </c>
      <c r="L1765">
        <f>IF(Transport!$H$4="Multi-unit Residential",Data!L1766,IF(Transport!$H$4="Education",Data!AT1766,IF(Transport!$H$4="Mixed-use Building",AE1769,Data!AC1766)))</f>
        <v>0.1</v>
      </c>
      <c r="M1765">
        <f>IF(Transport!$H$4="Multi-unit Residential",Data!M1766,IF(Transport!$H$4="Education",Data!AU1766,IF(Transport!$H$4="Mixed-use Building",AF1769,Data!AD1766)))</f>
        <v>0.02</v>
      </c>
      <c r="N1765">
        <f>IF(Transport!$H$4="Multi-unit Residential",Data!N1766,IF(Transport!$H$4="Education",Data!AV1766,IF(Transport!$H$4="Mixed-use Building",AG1769,Data!AE1766)))</f>
        <v>2.0936426629159701</v>
      </c>
      <c r="O1765">
        <f>IF(Transport!$H$4="Multi-unit Residential",Data!O1766,IF(Transport!$H$4="Education",Data!AW1766,IF(Transport!$H$4="Mixed-use Building",AH1769,Data!AF1766)))</f>
        <v>172.5944719</v>
      </c>
      <c r="P1765">
        <f>IF(Transport!$H$4="Multi-unit Residential",Data!P1766,IF(Transport!$H$4="Education",Data!AX1766,IF(Transport!$H$4="Mixed-use Building",AI1769,Data!AG1766)))</f>
        <v>-43.524732489999998</v>
      </c>
    </row>
    <row r="1766" spans="1:16" x14ac:dyDescent="0.55000000000000004">
      <c r="A1766">
        <f>IF(Transport!$H$4="Multi-unit Residential",Data!A1767,IF(Transport!$H$4="Education",Data!AI1767,IF(Transport!$H$4="Mixed-use Building",T1770,Data!R1767)))</f>
        <v>322500</v>
      </c>
      <c r="B1766" t="str">
        <f>IF(Transport!$H$4="Multi-unit Residential",Data!B1767,IF(Transport!$H$4="Education",Data!AJ1767,IF(Transport!$H$4="Mixed-use Building",U1770,Data!S1767)))</f>
        <v>Wigram North</v>
      </c>
      <c r="C1766" t="str">
        <f>IF(Transport!$H$4="Multi-unit Residential",Data!C1767,IF(Transport!$H$4="Education",Data!AK1767,IF(Transport!$H$4="Mixed-use Building",V1770,Data!T1767)))</f>
        <v>New Zealand</v>
      </c>
      <c r="D1766">
        <f>IF(Transport!$H$4="Multi-unit Residential",Data!D1767,IF(Transport!$H$4="Education",Data!AL1767,IF(Transport!$H$4="Mixed-use Building",W1770,Data!U1767)))</f>
        <v>0</v>
      </c>
      <c r="E1766">
        <f>IF(Transport!$H$4="Multi-unit Residential",Data!E1767,IF(Transport!$H$4="Education",Data!AM1767,IF(Transport!$H$4="Mixed-use Building",X1770,Data!V1767)))</f>
        <v>0</v>
      </c>
      <c r="F1766">
        <f>IF(Transport!$H$4="Multi-unit Residential",Data!F1767,IF(Transport!$H$4="Education",Data!AN1767,IF(Transport!$H$4="Mixed-use Building",Y1770,Data!W1767)))</f>
        <v>0</v>
      </c>
      <c r="G1766">
        <f>IF(Transport!$H$4="Multi-unit Residential",Data!G1767,IF(Transport!$H$4="Education",Data!AO1767,IF(Transport!$H$4="Mixed-use Building",Z1770,Data!X1767)))</f>
        <v>0</v>
      </c>
      <c r="H1766">
        <f>IF(Transport!$H$4="Multi-unit Residential",Data!H1767,IF(Transport!$H$4="Education",Data!AP1767,IF(Transport!$H$4="Mixed-use Building",AA1770,Data!Y1767)))</f>
        <v>1</v>
      </c>
      <c r="I1766">
        <f>IF(Transport!$H$4="Multi-unit Residential",Data!I1767,IF(Transport!$H$4="Education",Data!AQ1767,IF(Transport!$H$4="Mixed-use Building",AB1770,Data!Z1767)))</f>
        <v>0</v>
      </c>
      <c r="J1766">
        <f>IF(Transport!$H$4="Multi-unit Residential",Data!J1767,IF(Transport!$H$4="Education",Data!AR1767,IF(Transport!$H$4="Mixed-use Building",AC1770,Data!AA1767)))</f>
        <v>0</v>
      </c>
      <c r="K1766">
        <f>IF(Transport!$H$4="Multi-unit Residential",Data!K1767,IF(Transport!$H$4="Education",Data!AS1767,IF(Transport!$H$4="Mixed-use Building",AD1770,Data!AB1767)))</f>
        <v>0</v>
      </c>
      <c r="L1766">
        <f>IF(Transport!$H$4="Multi-unit Residential",Data!L1767,IF(Transport!$H$4="Education",Data!AT1767,IF(Transport!$H$4="Mixed-use Building",AE1770,Data!AC1767)))</f>
        <v>0</v>
      </c>
      <c r="M1766">
        <f>IF(Transport!$H$4="Multi-unit Residential",Data!M1767,IF(Transport!$H$4="Education",Data!AU1767,IF(Transport!$H$4="Mixed-use Building",AF1770,Data!AD1767)))</f>
        <v>0.02</v>
      </c>
      <c r="N1766">
        <f>IF(Transport!$H$4="Multi-unit Residential",Data!N1767,IF(Transport!$H$4="Education",Data!AV1767,IF(Transport!$H$4="Mixed-use Building",AG1770,Data!AE1767)))</f>
        <v>2.32917719246226</v>
      </c>
      <c r="O1766">
        <f>IF(Transport!$H$4="Multi-unit Residential",Data!O1767,IF(Transport!$H$4="Education",Data!AW1767,IF(Transport!$H$4="Mixed-use Building",AH1770,Data!AF1767)))</f>
        <v>172.55275469999901</v>
      </c>
      <c r="P1766">
        <f>IF(Transport!$H$4="Multi-unit Residential",Data!P1767,IF(Transport!$H$4="Education",Data!AX1767,IF(Transport!$H$4="Mixed-use Building",AI1770,Data!AG1767)))</f>
        <v>-43.548695760000001</v>
      </c>
    </row>
    <row r="1767" spans="1:16" x14ac:dyDescent="0.55000000000000004">
      <c r="A1767">
        <f>IF(Transport!$H$4="Multi-unit Residential",Data!A1768,IF(Transport!$H$4="Education",Data!AI1768,IF(Transport!$H$4="Mixed-use Building",T1771,Data!R1768)))</f>
        <v>322600</v>
      </c>
      <c r="B1767" t="str">
        <f>IF(Transport!$H$4="Multi-unit Residential",Data!B1768,IF(Transport!$H$4="Education",Data!AJ1768,IF(Transport!$H$4="Mixed-use Building",U1771,Data!S1768)))</f>
        <v>Holmwood</v>
      </c>
      <c r="C1767" t="str">
        <f>IF(Transport!$H$4="Multi-unit Residential",Data!C1768,IF(Transport!$H$4="Education",Data!AK1768,IF(Transport!$H$4="Mixed-use Building",V1771,Data!T1768)))</f>
        <v>New Zealand</v>
      </c>
      <c r="D1767">
        <f>IF(Transport!$H$4="Multi-unit Residential",Data!D1768,IF(Transport!$H$4="Education",Data!AL1768,IF(Transport!$H$4="Mixed-use Building",W1771,Data!U1768)))</f>
        <v>0</v>
      </c>
      <c r="E1767">
        <f>IF(Transport!$H$4="Multi-unit Residential",Data!E1768,IF(Transport!$H$4="Education",Data!AM1768,IF(Transport!$H$4="Mixed-use Building",X1771,Data!V1768)))</f>
        <v>0</v>
      </c>
      <c r="F1767">
        <f>IF(Transport!$H$4="Multi-unit Residential",Data!F1768,IF(Transport!$H$4="Education",Data!AN1768,IF(Transport!$H$4="Mixed-use Building",Y1771,Data!W1768)))</f>
        <v>0</v>
      </c>
      <c r="G1767">
        <f>IF(Transport!$H$4="Multi-unit Residential",Data!G1768,IF(Transport!$H$4="Education",Data!AO1768,IF(Transport!$H$4="Mixed-use Building",Z1771,Data!X1768)))</f>
        <v>0</v>
      </c>
      <c r="H1767">
        <f>IF(Transport!$H$4="Multi-unit Residential",Data!H1768,IF(Transport!$H$4="Education",Data!AP1768,IF(Transport!$H$4="Mixed-use Building",AA1771,Data!Y1768)))</f>
        <v>1</v>
      </c>
      <c r="I1767">
        <f>IF(Transport!$H$4="Multi-unit Residential",Data!I1768,IF(Transport!$H$4="Education",Data!AQ1768,IF(Transport!$H$4="Mixed-use Building",AB1771,Data!Z1768)))</f>
        <v>0</v>
      </c>
      <c r="J1767">
        <f>IF(Transport!$H$4="Multi-unit Residential",Data!J1768,IF(Transport!$H$4="Education",Data!AR1768,IF(Transport!$H$4="Mixed-use Building",AC1771,Data!AA1768)))</f>
        <v>0</v>
      </c>
      <c r="K1767">
        <f>IF(Transport!$H$4="Multi-unit Residential",Data!K1768,IF(Transport!$H$4="Education",Data!AS1768,IF(Transport!$H$4="Mixed-use Building",AD1771,Data!AB1768)))</f>
        <v>0</v>
      </c>
      <c r="L1767">
        <f>IF(Transport!$H$4="Multi-unit Residential",Data!L1768,IF(Transport!$H$4="Education",Data!AT1768,IF(Transport!$H$4="Mixed-use Building",AE1771,Data!AC1768)))</f>
        <v>0</v>
      </c>
      <c r="M1767">
        <f>IF(Transport!$H$4="Multi-unit Residential",Data!M1768,IF(Transport!$H$4="Education",Data!AU1768,IF(Transport!$H$4="Mixed-use Building",AF1771,Data!AD1768)))</f>
        <v>0.02</v>
      </c>
      <c r="N1767">
        <f>IF(Transport!$H$4="Multi-unit Residential",Data!N1768,IF(Transport!$H$4="Education",Data!AV1768,IF(Transport!$H$4="Mixed-use Building",AG1771,Data!AE1768)))</f>
        <v>0.92528886283494505</v>
      </c>
      <c r="O1767">
        <f>IF(Transport!$H$4="Multi-unit Residential",Data!O1768,IF(Transport!$H$4="Education",Data!AW1768,IF(Transport!$H$4="Mixed-use Building",AH1771,Data!AF1768)))</f>
        <v>172.6084094</v>
      </c>
      <c r="P1767">
        <f>IF(Transport!$H$4="Multi-unit Residential",Data!P1768,IF(Transport!$H$4="Education",Data!AX1768,IF(Transport!$H$4="Mixed-use Building",AI1771,Data!AG1768)))</f>
        <v>-43.519343999999997</v>
      </c>
    </row>
    <row r="1768" spans="1:16" x14ac:dyDescent="0.55000000000000004">
      <c r="A1768">
        <f>IF(Transport!$H$4="Multi-unit Residential",Data!A1769,IF(Transport!$H$4="Education",Data!AI1769,IF(Transport!$H$4="Mixed-use Building",T1772,Data!R1769)))</f>
        <v>322700</v>
      </c>
      <c r="B1768" t="str">
        <f>IF(Transport!$H$4="Multi-unit Residential",Data!B1769,IF(Transport!$H$4="Education",Data!AJ1769,IF(Transport!$H$4="Mixed-use Building",U1772,Data!S1769)))</f>
        <v>Wharenui</v>
      </c>
      <c r="C1768" t="str">
        <f>IF(Transport!$H$4="Multi-unit Residential",Data!C1769,IF(Transport!$H$4="Education",Data!AK1769,IF(Transport!$H$4="Mixed-use Building",V1772,Data!T1769)))</f>
        <v>New Zealand</v>
      </c>
      <c r="D1768">
        <f>IF(Transport!$H$4="Multi-unit Residential",Data!D1769,IF(Transport!$H$4="Education",Data!AL1769,IF(Transport!$H$4="Mixed-use Building",W1772,Data!U1769)))</f>
        <v>0</v>
      </c>
      <c r="E1768">
        <f>IF(Transport!$H$4="Multi-unit Residential",Data!E1769,IF(Transport!$H$4="Education",Data!AM1769,IF(Transport!$H$4="Mixed-use Building",X1772,Data!V1769)))</f>
        <v>0</v>
      </c>
      <c r="F1768">
        <f>IF(Transport!$H$4="Multi-unit Residential",Data!F1769,IF(Transport!$H$4="Education",Data!AN1769,IF(Transport!$H$4="Mixed-use Building",Y1772,Data!W1769)))</f>
        <v>0</v>
      </c>
      <c r="G1768">
        <f>IF(Transport!$H$4="Multi-unit Residential",Data!G1769,IF(Transport!$H$4="Education",Data!AO1769,IF(Transport!$H$4="Mixed-use Building",Z1772,Data!X1769)))</f>
        <v>0</v>
      </c>
      <c r="H1768">
        <f>IF(Transport!$H$4="Multi-unit Residential",Data!H1769,IF(Transport!$H$4="Education",Data!AP1769,IF(Transport!$H$4="Mixed-use Building",AA1772,Data!Y1769)))</f>
        <v>0.92</v>
      </c>
      <c r="I1768">
        <f>IF(Transport!$H$4="Multi-unit Residential",Data!I1769,IF(Transport!$H$4="Education",Data!AQ1769,IF(Transport!$H$4="Mixed-use Building",AB1772,Data!Z1769)))</f>
        <v>0</v>
      </c>
      <c r="J1768">
        <f>IF(Transport!$H$4="Multi-unit Residential",Data!J1769,IF(Transport!$H$4="Education",Data!AR1769,IF(Transport!$H$4="Mixed-use Building",AC1772,Data!AA1769)))</f>
        <v>0</v>
      </c>
      <c r="K1768">
        <f>IF(Transport!$H$4="Multi-unit Residential",Data!K1769,IF(Transport!$H$4="Education",Data!AS1769,IF(Transport!$H$4="Mixed-use Building",AD1772,Data!AB1769)))</f>
        <v>0</v>
      </c>
      <c r="L1768">
        <f>IF(Transport!$H$4="Multi-unit Residential",Data!L1769,IF(Transport!$H$4="Education",Data!AT1769,IF(Transport!$H$4="Mixed-use Building",AE1772,Data!AC1769)))</f>
        <v>0.08</v>
      </c>
      <c r="M1768">
        <f>IF(Transport!$H$4="Multi-unit Residential",Data!M1769,IF(Transport!$H$4="Education",Data!AU1769,IF(Transport!$H$4="Mixed-use Building",AF1772,Data!AD1769)))</f>
        <v>0.02</v>
      </c>
      <c r="N1768">
        <f>IF(Transport!$H$4="Multi-unit Residential",Data!N1769,IF(Transport!$H$4="Education",Data!AV1769,IF(Transport!$H$4="Mixed-use Building",AG1772,Data!AE1769)))</f>
        <v>3.75593547471665</v>
      </c>
      <c r="O1768">
        <f>IF(Transport!$H$4="Multi-unit Residential",Data!O1769,IF(Transport!$H$4="Education",Data!AW1769,IF(Transport!$H$4="Mixed-use Building",AH1772,Data!AF1769)))</f>
        <v>172.5805019</v>
      </c>
      <c r="P1768">
        <f>IF(Transport!$H$4="Multi-unit Residential",Data!P1769,IF(Transport!$H$4="Education",Data!AX1769,IF(Transport!$H$4="Mixed-use Building",AI1772,Data!AG1769)))</f>
        <v>-43.53501129</v>
      </c>
    </row>
    <row r="1769" spans="1:16" x14ac:dyDescent="0.55000000000000004">
      <c r="A1769">
        <f>IF(Transport!$H$4="Multi-unit Residential",Data!A1770,IF(Transport!$H$4="Education",Data!AI1770,IF(Transport!$H$4="Mixed-use Building",T1773,Data!R1770)))</f>
        <v>322800</v>
      </c>
      <c r="B1769" t="str">
        <f>IF(Transport!$H$4="Multi-unit Residential",Data!B1770,IF(Transport!$H$4="Education",Data!AJ1770,IF(Transport!$H$4="Mixed-use Building",U1773,Data!S1770)))</f>
        <v>Wigram West</v>
      </c>
      <c r="C1769" t="str">
        <f>IF(Transport!$H$4="Multi-unit Residential",Data!C1770,IF(Transport!$H$4="Education",Data!AK1770,IF(Transport!$H$4="Mixed-use Building",V1773,Data!T1770)))</f>
        <v>New Zealand</v>
      </c>
      <c r="D1769" t="str">
        <f>IF(Transport!$H$4="Multi-unit Residential",Data!D1770,IF(Transport!$H$4="Education",Data!AL1770,IF(Transport!$H$4="Mixed-use Building",W1773,Data!U1770)))</f>
        <v>?</v>
      </c>
      <c r="E1769" t="str">
        <f>IF(Transport!$H$4="Multi-unit Residential",Data!E1770,IF(Transport!$H$4="Education",Data!AM1770,IF(Transport!$H$4="Mixed-use Building",X1773,Data!V1770)))</f>
        <v>?</v>
      </c>
      <c r="F1769" t="str">
        <f>IF(Transport!$H$4="Multi-unit Residential",Data!F1770,IF(Transport!$H$4="Education",Data!AN1770,IF(Transport!$H$4="Mixed-use Building",Y1773,Data!W1770)))</f>
        <v>?</v>
      </c>
      <c r="G1769">
        <f>IF(Transport!$H$4="Multi-unit Residential",Data!G1770,IF(Transport!$H$4="Education",Data!AO1770,IF(Transport!$H$4="Mixed-use Building",Z1773,Data!X1770)))</f>
        <v>0</v>
      </c>
      <c r="H1769" t="str">
        <f>IF(Transport!$H$4="Multi-unit Residential",Data!H1770,IF(Transport!$H$4="Education",Data!AP1770,IF(Transport!$H$4="Mixed-use Building",AA1773,Data!Y1770)))</f>
        <v>?</v>
      </c>
      <c r="I1769" t="str">
        <f>IF(Transport!$H$4="Multi-unit Residential",Data!I1770,IF(Transport!$H$4="Education",Data!AQ1770,IF(Transport!$H$4="Mixed-use Building",AB1773,Data!Z1770)))</f>
        <v>?</v>
      </c>
      <c r="J1769">
        <f>IF(Transport!$H$4="Multi-unit Residential",Data!J1770,IF(Transport!$H$4="Education",Data!AR1770,IF(Transport!$H$4="Mixed-use Building",AC1773,Data!AA1770)))</f>
        <v>0</v>
      </c>
      <c r="K1769" t="str">
        <f>IF(Transport!$H$4="Multi-unit Residential",Data!K1770,IF(Transport!$H$4="Education",Data!AS1770,IF(Transport!$H$4="Mixed-use Building",AD1773,Data!AB1770)))</f>
        <v>?</v>
      </c>
      <c r="L1769" t="str">
        <f>IF(Transport!$H$4="Multi-unit Residential",Data!L1770,IF(Transport!$H$4="Education",Data!AT1770,IF(Transport!$H$4="Mixed-use Building",AE1773,Data!AC1770)))</f>
        <v>?</v>
      </c>
      <c r="M1769">
        <f>IF(Transport!$H$4="Multi-unit Residential",Data!M1770,IF(Transport!$H$4="Education",Data!AU1770,IF(Transport!$H$4="Mixed-use Building",AF1773,Data!AD1770)))</f>
        <v>0.02</v>
      </c>
      <c r="N1769" t="str">
        <f>IF(Transport!$H$4="Multi-unit Residential",Data!N1770,IF(Transport!$H$4="Education",Data!AV1770,IF(Transport!$H$4="Mixed-use Building",AG1773,Data!AE1770)))</f>
        <v>?</v>
      </c>
      <c r="O1769">
        <f>IF(Transport!$H$4="Multi-unit Residential",Data!O1770,IF(Transport!$H$4="Education",Data!AW1770,IF(Transport!$H$4="Mixed-use Building",AH1773,Data!AF1770)))</f>
        <v>172.54834149999999</v>
      </c>
      <c r="P1769">
        <f>IF(Transport!$H$4="Multi-unit Residential",Data!P1770,IF(Transport!$H$4="Education",Data!AX1770,IF(Transport!$H$4="Mixed-use Building",AI1773,Data!AG1770)))</f>
        <v>-43.553473060000002</v>
      </c>
    </row>
    <row r="1770" spans="1:16" x14ac:dyDescent="0.55000000000000004">
      <c r="A1770">
        <f>IF(Transport!$H$4="Multi-unit Residential",Data!A1771,IF(Transport!$H$4="Education",Data!AI1771,IF(Transport!$H$4="Mixed-use Building",T1774,Data!R1771)))</f>
        <v>322900</v>
      </c>
      <c r="B1770" t="str">
        <f>IF(Transport!$H$4="Multi-unit Residential",Data!B1771,IF(Transport!$H$4="Education",Data!AJ1771,IF(Transport!$H$4="Mixed-use Building",U1774,Data!S1771)))</f>
        <v>Awatea South</v>
      </c>
      <c r="C1770" t="str">
        <f>IF(Transport!$H$4="Multi-unit Residential",Data!C1771,IF(Transport!$H$4="Education",Data!AK1771,IF(Transport!$H$4="Mixed-use Building",V1774,Data!T1771)))</f>
        <v>New Zealand</v>
      </c>
      <c r="D1770">
        <f>IF(Transport!$H$4="Multi-unit Residential",Data!D1771,IF(Transport!$H$4="Education",Data!AL1771,IF(Transport!$H$4="Mixed-use Building",W1774,Data!U1771)))</f>
        <v>0</v>
      </c>
      <c r="E1770">
        <f>IF(Transport!$H$4="Multi-unit Residential",Data!E1771,IF(Transport!$H$4="Education",Data!AM1771,IF(Transport!$H$4="Mixed-use Building",X1774,Data!V1771)))</f>
        <v>0</v>
      </c>
      <c r="F1770">
        <f>IF(Transport!$H$4="Multi-unit Residential",Data!F1771,IF(Transport!$H$4="Education",Data!AN1771,IF(Transport!$H$4="Mixed-use Building",Y1774,Data!W1771)))</f>
        <v>0</v>
      </c>
      <c r="G1770">
        <f>IF(Transport!$H$4="Multi-unit Residential",Data!G1771,IF(Transport!$H$4="Education",Data!AO1771,IF(Transport!$H$4="Mixed-use Building",Z1774,Data!X1771)))</f>
        <v>0</v>
      </c>
      <c r="H1770">
        <f>IF(Transport!$H$4="Multi-unit Residential",Data!H1771,IF(Transport!$H$4="Education",Data!AP1771,IF(Transport!$H$4="Mixed-use Building",AA1774,Data!Y1771)))</f>
        <v>0.96</v>
      </c>
      <c r="I1770">
        <f>IF(Transport!$H$4="Multi-unit Residential",Data!I1771,IF(Transport!$H$4="Education",Data!AQ1771,IF(Transport!$H$4="Mixed-use Building",AB1774,Data!Z1771)))</f>
        <v>0.04</v>
      </c>
      <c r="J1770">
        <f>IF(Transport!$H$4="Multi-unit Residential",Data!J1771,IF(Transport!$H$4="Education",Data!AR1771,IF(Transport!$H$4="Mixed-use Building",AC1774,Data!AA1771)))</f>
        <v>0</v>
      </c>
      <c r="K1770">
        <f>IF(Transport!$H$4="Multi-unit Residential",Data!K1771,IF(Transport!$H$4="Education",Data!AS1771,IF(Transport!$H$4="Mixed-use Building",AD1774,Data!AB1771)))</f>
        <v>0</v>
      </c>
      <c r="L1770">
        <f>IF(Transport!$H$4="Multi-unit Residential",Data!L1771,IF(Transport!$H$4="Education",Data!AT1771,IF(Transport!$H$4="Mixed-use Building",AE1774,Data!AC1771)))</f>
        <v>0</v>
      </c>
      <c r="M1770">
        <f>IF(Transport!$H$4="Multi-unit Residential",Data!M1771,IF(Transport!$H$4="Education",Data!AU1771,IF(Transport!$H$4="Mixed-use Building",AF1774,Data!AD1771)))</f>
        <v>0.02</v>
      </c>
      <c r="N1770">
        <f>IF(Transport!$H$4="Multi-unit Residential",Data!N1771,IF(Transport!$H$4="Education",Data!AV1771,IF(Transport!$H$4="Mixed-use Building",AG1774,Data!AE1771)))</f>
        <v>4.3628694799429404</v>
      </c>
      <c r="O1770">
        <f>IF(Transport!$H$4="Multi-unit Residential",Data!O1771,IF(Transport!$H$4="Education",Data!AW1771,IF(Transport!$H$4="Mixed-use Building",AH1774,Data!AF1771)))</f>
        <v>172.5435622</v>
      </c>
      <c r="P1770">
        <f>IF(Transport!$H$4="Multi-unit Residential",Data!P1771,IF(Transport!$H$4="Education",Data!AX1771,IF(Transport!$H$4="Mixed-use Building",AI1774,Data!AG1771)))</f>
        <v>-43.560619389999999</v>
      </c>
    </row>
    <row r="1771" spans="1:16" x14ac:dyDescent="0.55000000000000004">
      <c r="A1771">
        <f>IF(Transport!$H$4="Multi-unit Residential",Data!A1772,IF(Transport!$H$4="Education",Data!AI1772,IF(Transport!$H$4="Mixed-use Building",T1775,Data!R1772)))</f>
        <v>323000</v>
      </c>
      <c r="B1771" t="str">
        <f>IF(Transport!$H$4="Multi-unit Residential",Data!B1772,IF(Transport!$H$4="Education",Data!AJ1772,IF(Transport!$H$4="Mixed-use Building",U1775,Data!S1772)))</f>
        <v>Merivale</v>
      </c>
      <c r="C1771" t="str">
        <f>IF(Transport!$H$4="Multi-unit Residential",Data!C1772,IF(Transport!$H$4="Education",Data!AK1772,IF(Transport!$H$4="Mixed-use Building",V1775,Data!T1772)))</f>
        <v>New Zealand</v>
      </c>
      <c r="D1771">
        <f>IF(Transport!$H$4="Multi-unit Residential",Data!D1772,IF(Transport!$H$4="Education",Data!AL1772,IF(Transport!$H$4="Mixed-use Building",W1775,Data!U1772)))</f>
        <v>0</v>
      </c>
      <c r="E1771">
        <f>IF(Transport!$H$4="Multi-unit Residential",Data!E1772,IF(Transport!$H$4="Education",Data!AM1772,IF(Transport!$H$4="Mixed-use Building",X1775,Data!V1772)))</f>
        <v>0</v>
      </c>
      <c r="F1771">
        <f>IF(Transport!$H$4="Multi-unit Residential",Data!F1772,IF(Transport!$H$4="Education",Data!AN1772,IF(Transport!$H$4="Mixed-use Building",Y1775,Data!W1772)))</f>
        <v>0</v>
      </c>
      <c r="G1771">
        <f>IF(Transport!$H$4="Multi-unit Residential",Data!G1772,IF(Transport!$H$4="Education",Data!AO1772,IF(Transport!$H$4="Mixed-use Building",Z1775,Data!X1772)))</f>
        <v>0</v>
      </c>
      <c r="H1771">
        <f>IF(Transport!$H$4="Multi-unit Residential",Data!H1772,IF(Transport!$H$4="Education",Data!AP1772,IF(Transport!$H$4="Mixed-use Building",AA1775,Data!Y1772)))</f>
        <v>0.93</v>
      </c>
      <c r="I1771">
        <f>IF(Transport!$H$4="Multi-unit Residential",Data!I1772,IF(Transport!$H$4="Education",Data!AQ1772,IF(Transport!$H$4="Mixed-use Building",AB1775,Data!Z1772)))</f>
        <v>0</v>
      </c>
      <c r="J1771">
        <f>IF(Transport!$H$4="Multi-unit Residential",Data!J1772,IF(Transport!$H$4="Education",Data!AR1772,IF(Transport!$H$4="Mixed-use Building",AC1775,Data!AA1772)))</f>
        <v>0</v>
      </c>
      <c r="K1771">
        <f>IF(Transport!$H$4="Multi-unit Residential",Data!K1772,IF(Transport!$H$4="Education",Data!AS1772,IF(Transport!$H$4="Mixed-use Building",AD1775,Data!AB1772)))</f>
        <v>0.01</v>
      </c>
      <c r="L1771">
        <f>IF(Transport!$H$4="Multi-unit Residential",Data!L1772,IF(Transport!$H$4="Education",Data!AT1772,IF(Transport!$H$4="Mixed-use Building",AE1775,Data!AC1772)))</f>
        <v>0.06</v>
      </c>
      <c r="M1771">
        <f>IF(Transport!$H$4="Multi-unit Residential",Data!M1772,IF(Transport!$H$4="Education",Data!AU1772,IF(Transport!$H$4="Mixed-use Building",AF1775,Data!AD1772)))</f>
        <v>0.02</v>
      </c>
      <c r="N1771">
        <f>IF(Transport!$H$4="Multi-unit Residential",Data!N1772,IF(Transport!$H$4="Education",Data!AV1772,IF(Transport!$H$4="Mixed-use Building",AG1775,Data!AE1772)))</f>
        <v>5.6442428683339099</v>
      </c>
      <c r="O1771">
        <f>IF(Transport!$H$4="Multi-unit Residential",Data!O1772,IF(Transport!$H$4="Education",Data!AW1772,IF(Transport!$H$4="Mixed-use Building",AH1775,Data!AF1772)))</f>
        <v>172.61911330000001</v>
      </c>
      <c r="P1771">
        <f>IF(Transport!$H$4="Multi-unit Residential",Data!P1772,IF(Transport!$H$4="Education",Data!AX1772,IF(Transport!$H$4="Mixed-use Building",AI1775,Data!AG1772)))</f>
        <v>-43.516352060000003</v>
      </c>
    </row>
    <row r="1772" spans="1:16" x14ac:dyDescent="0.55000000000000004">
      <c r="A1772">
        <f>IF(Transport!$H$4="Multi-unit Residential",Data!A1773,IF(Transport!$H$4="Education",Data!AI1773,IF(Transport!$H$4="Mixed-use Building",T1776,Data!R1773)))</f>
        <v>323100</v>
      </c>
      <c r="B1772" t="str">
        <f>IF(Transport!$H$4="Multi-unit Residential",Data!B1773,IF(Transport!$H$4="Education",Data!AJ1773,IF(Transport!$H$4="Mixed-use Building",U1776,Data!S1773)))</f>
        <v>Mairehau South</v>
      </c>
      <c r="C1772" t="str">
        <f>IF(Transport!$H$4="Multi-unit Residential",Data!C1773,IF(Transport!$H$4="Education",Data!AK1773,IF(Transport!$H$4="Mixed-use Building",V1776,Data!T1773)))</f>
        <v>New Zealand</v>
      </c>
      <c r="D1772">
        <f>IF(Transport!$H$4="Multi-unit Residential",Data!D1773,IF(Transport!$H$4="Education",Data!AL1773,IF(Transport!$H$4="Mixed-use Building",W1776,Data!U1773)))</f>
        <v>0</v>
      </c>
      <c r="E1772">
        <f>IF(Transport!$H$4="Multi-unit Residential",Data!E1773,IF(Transport!$H$4="Education",Data!AM1773,IF(Transport!$H$4="Mixed-use Building",X1776,Data!V1773)))</f>
        <v>0</v>
      </c>
      <c r="F1772">
        <f>IF(Transport!$H$4="Multi-unit Residential",Data!F1773,IF(Transport!$H$4="Education",Data!AN1773,IF(Transport!$H$4="Mixed-use Building",Y1776,Data!W1773)))</f>
        <v>0</v>
      </c>
      <c r="G1772">
        <f>IF(Transport!$H$4="Multi-unit Residential",Data!G1773,IF(Transport!$H$4="Education",Data!AO1773,IF(Transport!$H$4="Mixed-use Building",Z1776,Data!X1773)))</f>
        <v>0</v>
      </c>
      <c r="H1772">
        <f>IF(Transport!$H$4="Multi-unit Residential",Data!H1773,IF(Transport!$H$4="Education",Data!AP1773,IF(Transport!$H$4="Mixed-use Building",AA1776,Data!Y1773)))</f>
        <v>0.93</v>
      </c>
      <c r="I1772">
        <f>IF(Transport!$H$4="Multi-unit Residential",Data!I1773,IF(Transport!$H$4="Education",Data!AQ1773,IF(Transport!$H$4="Mixed-use Building",AB1776,Data!Z1773)))</f>
        <v>0</v>
      </c>
      <c r="J1772">
        <f>IF(Transport!$H$4="Multi-unit Residential",Data!J1773,IF(Transport!$H$4="Education",Data!AR1773,IF(Transport!$H$4="Mixed-use Building",AC1776,Data!AA1773)))</f>
        <v>0</v>
      </c>
      <c r="K1772">
        <f>IF(Transport!$H$4="Multi-unit Residential",Data!K1773,IF(Transport!$H$4="Education",Data!AS1773,IF(Transport!$H$4="Mixed-use Building",AD1776,Data!AB1773)))</f>
        <v>0</v>
      </c>
      <c r="L1772">
        <f>IF(Transport!$H$4="Multi-unit Residential",Data!L1773,IF(Transport!$H$4="Education",Data!AT1773,IF(Transport!$H$4="Mixed-use Building",AE1776,Data!AC1773)))</f>
        <v>7.0000000000000007E-2</v>
      </c>
      <c r="M1772">
        <f>IF(Transport!$H$4="Multi-unit Residential",Data!M1773,IF(Transport!$H$4="Education",Data!AU1773,IF(Transport!$H$4="Mixed-use Building",AF1776,Data!AD1773)))</f>
        <v>0.02</v>
      </c>
      <c r="N1772">
        <f>IF(Transport!$H$4="Multi-unit Residential",Data!N1773,IF(Transport!$H$4="Education",Data!AV1773,IF(Transport!$H$4="Mixed-use Building",AG1776,Data!AE1773)))</f>
        <v>1.9267566396114499</v>
      </c>
      <c r="O1772">
        <f>IF(Transport!$H$4="Multi-unit Residential",Data!O1773,IF(Transport!$H$4="Education",Data!AW1773,IF(Transport!$H$4="Mixed-use Building",AH1776,Data!AF1773)))</f>
        <v>172.64539119999901</v>
      </c>
      <c r="P1772">
        <f>IF(Transport!$H$4="Multi-unit Residential",Data!P1773,IF(Transport!$H$4="Education",Data!AX1773,IF(Transport!$H$4="Mixed-use Building",AI1776,Data!AG1773)))</f>
        <v>-43.502085829999999</v>
      </c>
    </row>
    <row r="1773" spans="1:16" x14ac:dyDescent="0.55000000000000004">
      <c r="A1773">
        <f>IF(Transport!$H$4="Multi-unit Residential",Data!A1774,IF(Transport!$H$4="Education",Data!AI1774,IF(Transport!$H$4="Mixed-use Building",T1777,Data!R1774)))</f>
        <v>323200</v>
      </c>
      <c r="B1773" t="str">
        <f>IF(Transport!$H$4="Multi-unit Residential",Data!B1774,IF(Transport!$H$4="Education",Data!AJ1774,IF(Transport!$H$4="Mixed-use Building",U1777,Data!S1774)))</f>
        <v>Mona Vale</v>
      </c>
      <c r="C1773" t="str">
        <f>IF(Transport!$H$4="Multi-unit Residential",Data!C1774,IF(Transport!$H$4="Education",Data!AK1774,IF(Transport!$H$4="Mixed-use Building",V1777,Data!T1774)))</f>
        <v>New Zealand</v>
      </c>
      <c r="D1773">
        <f>IF(Transport!$H$4="Multi-unit Residential",Data!D1774,IF(Transport!$H$4="Education",Data!AL1774,IF(Transport!$H$4="Mixed-use Building",W1777,Data!U1774)))</f>
        <v>0</v>
      </c>
      <c r="E1773">
        <f>IF(Transport!$H$4="Multi-unit Residential",Data!E1774,IF(Transport!$H$4="Education",Data!AM1774,IF(Transport!$H$4="Mixed-use Building",X1777,Data!V1774)))</f>
        <v>0</v>
      </c>
      <c r="F1773">
        <f>IF(Transport!$H$4="Multi-unit Residential",Data!F1774,IF(Transport!$H$4="Education",Data!AN1774,IF(Transport!$H$4="Mixed-use Building",Y1777,Data!W1774)))</f>
        <v>0</v>
      </c>
      <c r="G1773">
        <f>IF(Transport!$H$4="Multi-unit Residential",Data!G1774,IF(Transport!$H$4="Education",Data!AO1774,IF(Transport!$H$4="Mixed-use Building",Z1777,Data!X1774)))</f>
        <v>0</v>
      </c>
      <c r="H1773">
        <f>IF(Transport!$H$4="Multi-unit Residential",Data!H1774,IF(Transport!$H$4="Education",Data!AP1774,IF(Transport!$H$4="Mixed-use Building",AA1777,Data!Y1774)))</f>
        <v>0.81</v>
      </c>
      <c r="I1773">
        <f>IF(Transport!$H$4="Multi-unit Residential",Data!I1774,IF(Transport!$H$4="Education",Data!AQ1774,IF(Transport!$H$4="Mixed-use Building",AB1777,Data!Z1774)))</f>
        <v>0</v>
      </c>
      <c r="J1773">
        <f>IF(Transport!$H$4="Multi-unit Residential",Data!J1774,IF(Transport!$H$4="Education",Data!AR1774,IF(Transport!$H$4="Mixed-use Building",AC1777,Data!AA1774)))</f>
        <v>0</v>
      </c>
      <c r="K1773">
        <f>IF(Transport!$H$4="Multi-unit Residential",Data!K1774,IF(Transport!$H$4="Education",Data!AS1774,IF(Transport!$H$4="Mixed-use Building",AD1777,Data!AB1774)))</f>
        <v>0</v>
      </c>
      <c r="L1773">
        <f>IF(Transport!$H$4="Multi-unit Residential",Data!L1774,IF(Transport!$H$4="Education",Data!AT1774,IF(Transport!$H$4="Mixed-use Building",AE1777,Data!AC1774)))</f>
        <v>0.19</v>
      </c>
      <c r="M1773">
        <f>IF(Transport!$H$4="Multi-unit Residential",Data!M1774,IF(Transport!$H$4="Education",Data!AU1774,IF(Transport!$H$4="Mixed-use Building",AF1777,Data!AD1774)))</f>
        <v>0.02</v>
      </c>
      <c r="N1773">
        <f>IF(Transport!$H$4="Multi-unit Residential",Data!N1774,IF(Transport!$H$4="Education",Data!AV1774,IF(Transport!$H$4="Mixed-use Building",AG1777,Data!AE1774)))</f>
        <v>2.8618597860912298</v>
      </c>
      <c r="O1773">
        <f>IF(Transport!$H$4="Multi-unit Residential",Data!O1774,IF(Transport!$H$4="Education",Data!AW1774,IF(Transport!$H$4="Mixed-use Building",AH1777,Data!AF1774)))</f>
        <v>172.60669390000001</v>
      </c>
      <c r="P1773">
        <f>IF(Transport!$H$4="Multi-unit Residential",Data!P1774,IF(Transport!$H$4="Education",Data!AX1774,IF(Transport!$H$4="Mixed-use Building",AI1777,Data!AG1774)))</f>
        <v>-43.526383340000002</v>
      </c>
    </row>
    <row r="1774" spans="1:16" x14ac:dyDescent="0.55000000000000004">
      <c r="A1774">
        <f>IF(Transport!$H$4="Multi-unit Residential",Data!A1775,IF(Transport!$H$4="Education",Data!AI1775,IF(Transport!$H$4="Mixed-use Building",T1778,Data!R1775)))</f>
        <v>323300</v>
      </c>
      <c r="B1774" t="str">
        <f>IF(Transport!$H$4="Multi-unit Residential",Data!B1775,IF(Transport!$H$4="Education",Data!AJ1775,IF(Transport!$H$4="Mixed-use Building",U1778,Data!S1775)))</f>
        <v>Riccarton West</v>
      </c>
      <c r="C1774" t="str">
        <f>IF(Transport!$H$4="Multi-unit Residential",Data!C1775,IF(Transport!$H$4="Education",Data!AK1775,IF(Transport!$H$4="Mixed-use Building",V1778,Data!T1775)))</f>
        <v>New Zealand</v>
      </c>
      <c r="D1774">
        <f>IF(Transport!$H$4="Multi-unit Residential",Data!D1775,IF(Transport!$H$4="Education",Data!AL1775,IF(Transport!$H$4="Mixed-use Building",W1778,Data!U1775)))</f>
        <v>0</v>
      </c>
      <c r="E1774">
        <f>IF(Transport!$H$4="Multi-unit Residential",Data!E1775,IF(Transport!$H$4="Education",Data!AM1775,IF(Transport!$H$4="Mixed-use Building",X1778,Data!V1775)))</f>
        <v>0</v>
      </c>
      <c r="F1774">
        <f>IF(Transport!$H$4="Multi-unit Residential",Data!F1775,IF(Transport!$H$4="Education",Data!AN1775,IF(Transport!$H$4="Mixed-use Building",Y1778,Data!W1775)))</f>
        <v>0</v>
      </c>
      <c r="G1774">
        <f>IF(Transport!$H$4="Multi-unit Residential",Data!G1775,IF(Transport!$H$4="Education",Data!AO1775,IF(Transport!$H$4="Mixed-use Building",Z1778,Data!X1775)))</f>
        <v>0</v>
      </c>
      <c r="H1774">
        <f>IF(Transport!$H$4="Multi-unit Residential",Data!H1775,IF(Transport!$H$4="Education",Data!AP1775,IF(Transport!$H$4="Mixed-use Building",AA1778,Data!Y1775)))</f>
        <v>1</v>
      </c>
      <c r="I1774">
        <f>IF(Transport!$H$4="Multi-unit Residential",Data!I1775,IF(Transport!$H$4="Education",Data!AQ1775,IF(Transport!$H$4="Mixed-use Building",AB1778,Data!Z1775)))</f>
        <v>0</v>
      </c>
      <c r="J1774">
        <f>IF(Transport!$H$4="Multi-unit Residential",Data!J1775,IF(Transport!$H$4="Education",Data!AR1775,IF(Transport!$H$4="Mixed-use Building",AC1778,Data!AA1775)))</f>
        <v>0</v>
      </c>
      <c r="K1774">
        <f>IF(Transport!$H$4="Multi-unit Residential",Data!K1775,IF(Transport!$H$4="Education",Data!AS1775,IF(Transport!$H$4="Mixed-use Building",AD1778,Data!AB1775)))</f>
        <v>0</v>
      </c>
      <c r="L1774">
        <f>IF(Transport!$H$4="Multi-unit Residential",Data!L1775,IF(Transport!$H$4="Education",Data!AT1775,IF(Transport!$H$4="Mixed-use Building",AE1778,Data!AC1775)))</f>
        <v>0</v>
      </c>
      <c r="M1774">
        <f>IF(Transport!$H$4="Multi-unit Residential",Data!M1775,IF(Transport!$H$4="Education",Data!AU1775,IF(Transport!$H$4="Mixed-use Building",AF1778,Data!AD1775)))</f>
        <v>0.02</v>
      </c>
      <c r="N1774">
        <f>IF(Transport!$H$4="Multi-unit Residential",Data!N1775,IF(Transport!$H$4="Education",Data!AV1775,IF(Transport!$H$4="Mixed-use Building",AG1778,Data!AE1775)))</f>
        <v>3.1295880084023602</v>
      </c>
      <c r="O1774">
        <f>IF(Transport!$H$4="Multi-unit Residential",Data!O1775,IF(Transport!$H$4="Education",Data!AW1775,IF(Transport!$H$4="Mixed-use Building",AH1778,Data!AF1775)))</f>
        <v>172.59138799999999</v>
      </c>
      <c r="P1774">
        <f>IF(Transport!$H$4="Multi-unit Residential",Data!P1775,IF(Transport!$H$4="Education",Data!AX1775,IF(Transport!$H$4="Mixed-use Building",AI1778,Data!AG1775)))</f>
        <v>-43.534143929999999</v>
      </c>
    </row>
    <row r="1775" spans="1:16" x14ac:dyDescent="0.55000000000000004">
      <c r="A1775">
        <f>IF(Transport!$H$4="Multi-unit Residential",Data!A1776,IF(Transport!$H$4="Education",Data!AI1776,IF(Transport!$H$4="Mixed-use Building",T1779,Data!R1776)))</f>
        <v>323400</v>
      </c>
      <c r="B1775" t="str">
        <f>IF(Transport!$H$4="Multi-unit Residential",Data!B1776,IF(Transport!$H$4="Education",Data!AJ1776,IF(Transport!$H$4="Mixed-use Building",U1779,Data!S1776)))</f>
        <v>Shirley West</v>
      </c>
      <c r="C1775" t="str">
        <f>IF(Transport!$H$4="Multi-unit Residential",Data!C1776,IF(Transport!$H$4="Education",Data!AK1776,IF(Transport!$H$4="Mixed-use Building",V1779,Data!T1776)))</f>
        <v>New Zealand</v>
      </c>
      <c r="D1775">
        <f>IF(Transport!$H$4="Multi-unit Residential",Data!D1776,IF(Transport!$H$4="Education",Data!AL1776,IF(Transport!$H$4="Mixed-use Building",W1779,Data!U1776)))</f>
        <v>0</v>
      </c>
      <c r="E1775">
        <f>IF(Transport!$H$4="Multi-unit Residential",Data!E1776,IF(Transport!$H$4="Education",Data!AM1776,IF(Transport!$H$4="Mixed-use Building",X1779,Data!V1776)))</f>
        <v>0</v>
      </c>
      <c r="F1775">
        <f>IF(Transport!$H$4="Multi-unit Residential",Data!F1776,IF(Transport!$H$4="Education",Data!AN1776,IF(Transport!$H$4="Mixed-use Building",Y1779,Data!W1776)))</f>
        <v>0</v>
      </c>
      <c r="G1775">
        <f>IF(Transport!$H$4="Multi-unit Residential",Data!G1776,IF(Transport!$H$4="Education",Data!AO1776,IF(Transport!$H$4="Mixed-use Building",Z1779,Data!X1776)))</f>
        <v>0</v>
      </c>
      <c r="H1775">
        <f>IF(Transport!$H$4="Multi-unit Residential",Data!H1776,IF(Transport!$H$4="Education",Data!AP1776,IF(Transport!$H$4="Mixed-use Building",AA1779,Data!Y1776)))</f>
        <v>0.94</v>
      </c>
      <c r="I1775">
        <f>IF(Transport!$H$4="Multi-unit Residential",Data!I1776,IF(Transport!$H$4="Education",Data!AQ1776,IF(Transport!$H$4="Mixed-use Building",AB1779,Data!Z1776)))</f>
        <v>0</v>
      </c>
      <c r="J1775">
        <f>IF(Transport!$H$4="Multi-unit Residential",Data!J1776,IF(Transport!$H$4="Education",Data!AR1776,IF(Transport!$H$4="Mixed-use Building",AC1779,Data!AA1776)))</f>
        <v>0</v>
      </c>
      <c r="K1775">
        <f>IF(Transport!$H$4="Multi-unit Residential",Data!K1776,IF(Transport!$H$4="Education",Data!AS1776,IF(Transport!$H$4="Mixed-use Building",AD1779,Data!AB1776)))</f>
        <v>0</v>
      </c>
      <c r="L1775">
        <f>IF(Transport!$H$4="Multi-unit Residential",Data!L1776,IF(Transport!$H$4="Education",Data!AT1776,IF(Transport!$H$4="Mixed-use Building",AE1779,Data!AC1776)))</f>
        <v>0.06</v>
      </c>
      <c r="M1775">
        <f>IF(Transport!$H$4="Multi-unit Residential",Data!M1776,IF(Transport!$H$4="Education",Data!AU1776,IF(Transport!$H$4="Mixed-use Building",AF1779,Data!AD1776)))</f>
        <v>0.02</v>
      </c>
      <c r="N1775">
        <f>IF(Transport!$H$4="Multi-unit Residential",Data!N1776,IF(Transport!$H$4="Education",Data!AV1776,IF(Transport!$H$4="Mixed-use Building",AG1779,Data!AE1776)))</f>
        <v>2.6569239517312599</v>
      </c>
      <c r="O1775">
        <f>IF(Transport!$H$4="Multi-unit Residential",Data!O1776,IF(Transport!$H$4="Education",Data!AW1776,IF(Transport!$H$4="Mixed-use Building",AH1779,Data!AF1776)))</f>
        <v>172.6569581</v>
      </c>
      <c r="P1775">
        <f>IF(Transport!$H$4="Multi-unit Residential",Data!P1776,IF(Transport!$H$4="Education",Data!AX1776,IF(Transport!$H$4="Mixed-use Building",AI1779,Data!AG1776)))</f>
        <v>-43.499468039999996</v>
      </c>
    </row>
    <row r="1776" spans="1:16" x14ac:dyDescent="0.55000000000000004">
      <c r="A1776">
        <f>IF(Transport!$H$4="Multi-unit Residential",Data!A1777,IF(Transport!$H$4="Education",Data!AI1777,IF(Transport!$H$4="Mixed-use Building",T1780,Data!R1777)))</f>
        <v>323500</v>
      </c>
      <c r="B1776" t="str">
        <f>IF(Transport!$H$4="Multi-unit Residential",Data!B1777,IF(Transport!$H$4="Education",Data!AJ1777,IF(Transport!$H$4="Mixed-use Building",U1780,Data!S1777)))</f>
        <v>Middleton</v>
      </c>
      <c r="C1776" t="str">
        <f>IF(Transport!$H$4="Multi-unit Residential",Data!C1777,IF(Transport!$H$4="Education",Data!AK1777,IF(Transport!$H$4="Mixed-use Building",V1780,Data!T1777)))</f>
        <v>New Zealand</v>
      </c>
      <c r="D1776">
        <f>IF(Transport!$H$4="Multi-unit Residential",Data!D1777,IF(Transport!$H$4="Education",Data!AL1777,IF(Transport!$H$4="Mixed-use Building",W1780,Data!U1777)))</f>
        <v>0</v>
      </c>
      <c r="E1776">
        <f>IF(Transport!$H$4="Multi-unit Residential",Data!E1777,IF(Transport!$H$4="Education",Data!AM1777,IF(Transport!$H$4="Mixed-use Building",X1780,Data!V1777)))</f>
        <v>0</v>
      </c>
      <c r="F1776">
        <f>IF(Transport!$H$4="Multi-unit Residential",Data!F1777,IF(Transport!$H$4="Education",Data!AN1777,IF(Transport!$H$4="Mixed-use Building",Y1780,Data!W1777)))</f>
        <v>0</v>
      </c>
      <c r="G1776">
        <f>IF(Transport!$H$4="Multi-unit Residential",Data!G1777,IF(Transport!$H$4="Education",Data!AO1777,IF(Transport!$H$4="Mixed-use Building",Z1780,Data!X1777)))</f>
        <v>0</v>
      </c>
      <c r="H1776">
        <f>IF(Transport!$H$4="Multi-unit Residential",Data!H1777,IF(Transport!$H$4="Education",Data!AP1777,IF(Transport!$H$4="Mixed-use Building",AA1780,Data!Y1777)))</f>
        <v>0.97</v>
      </c>
      <c r="I1776">
        <f>IF(Transport!$H$4="Multi-unit Residential",Data!I1777,IF(Transport!$H$4="Education",Data!AQ1777,IF(Transport!$H$4="Mixed-use Building",AB1780,Data!Z1777)))</f>
        <v>0</v>
      </c>
      <c r="J1776">
        <f>IF(Transport!$H$4="Multi-unit Residential",Data!J1777,IF(Transport!$H$4="Education",Data!AR1777,IF(Transport!$H$4="Mixed-use Building",AC1780,Data!AA1777)))</f>
        <v>0</v>
      </c>
      <c r="K1776">
        <f>IF(Transport!$H$4="Multi-unit Residential",Data!K1777,IF(Transport!$H$4="Education",Data!AS1777,IF(Transport!$H$4="Mixed-use Building",AD1780,Data!AB1777)))</f>
        <v>0.02</v>
      </c>
      <c r="L1776">
        <f>IF(Transport!$H$4="Multi-unit Residential",Data!L1777,IF(Transport!$H$4="Education",Data!AT1777,IF(Transport!$H$4="Mixed-use Building",AE1780,Data!AC1777)))</f>
        <v>0.01</v>
      </c>
      <c r="M1776">
        <f>IF(Transport!$H$4="Multi-unit Residential",Data!M1777,IF(Transport!$H$4="Education",Data!AU1777,IF(Transport!$H$4="Mixed-use Building",AF1780,Data!AD1777)))</f>
        <v>0.02</v>
      </c>
      <c r="N1776">
        <f>IF(Transport!$H$4="Multi-unit Residential",Data!N1777,IF(Transport!$H$4="Education",Data!AV1777,IF(Transport!$H$4="Mixed-use Building",AG1780,Data!AE1777)))</f>
        <v>7.9536421593364697</v>
      </c>
      <c r="O1776">
        <f>IF(Transport!$H$4="Multi-unit Residential",Data!O1777,IF(Transport!$H$4="Education",Data!AW1777,IF(Transport!$H$4="Mixed-use Building",AH1780,Data!AF1777)))</f>
        <v>172.58331089999999</v>
      </c>
      <c r="P1776">
        <f>IF(Transport!$H$4="Multi-unit Residential",Data!P1777,IF(Transport!$H$4="Education",Data!AX1777,IF(Transport!$H$4="Mixed-use Building",AI1780,Data!AG1777)))</f>
        <v>-43.542084610000003</v>
      </c>
    </row>
    <row r="1777" spans="1:16" x14ac:dyDescent="0.55000000000000004">
      <c r="A1777">
        <f>IF(Transport!$H$4="Multi-unit Residential",Data!A1778,IF(Transport!$H$4="Education",Data!AI1778,IF(Transport!$H$4="Mixed-use Building",T1781,Data!R1778)))</f>
        <v>323600</v>
      </c>
      <c r="B1777" t="str">
        <f>IF(Transport!$H$4="Multi-unit Residential",Data!B1778,IF(Transport!$H$4="Education",Data!AJ1778,IF(Transport!$H$4="Mixed-use Building",U1781,Data!S1778)))</f>
        <v>Wigram South</v>
      </c>
      <c r="C1777" t="str">
        <f>IF(Transport!$H$4="Multi-unit Residential",Data!C1778,IF(Transport!$H$4="Education",Data!AK1778,IF(Transport!$H$4="Mixed-use Building",V1781,Data!T1778)))</f>
        <v>New Zealand</v>
      </c>
      <c r="D1777" t="str">
        <f>IF(Transport!$H$4="Multi-unit Residential",Data!D1778,IF(Transport!$H$4="Education",Data!AL1778,IF(Transport!$H$4="Mixed-use Building",W1781,Data!U1778)))</f>
        <v>?</v>
      </c>
      <c r="E1777" t="str">
        <f>IF(Transport!$H$4="Multi-unit Residential",Data!E1778,IF(Transport!$H$4="Education",Data!AM1778,IF(Transport!$H$4="Mixed-use Building",X1781,Data!V1778)))</f>
        <v>?</v>
      </c>
      <c r="F1777" t="str">
        <f>IF(Transport!$H$4="Multi-unit Residential",Data!F1778,IF(Transport!$H$4="Education",Data!AN1778,IF(Transport!$H$4="Mixed-use Building",Y1781,Data!W1778)))</f>
        <v>?</v>
      </c>
      <c r="G1777">
        <f>IF(Transport!$H$4="Multi-unit Residential",Data!G1778,IF(Transport!$H$4="Education",Data!AO1778,IF(Transport!$H$4="Mixed-use Building",Z1781,Data!X1778)))</f>
        <v>0</v>
      </c>
      <c r="H1777" t="str">
        <f>IF(Transport!$H$4="Multi-unit Residential",Data!H1778,IF(Transport!$H$4="Education",Data!AP1778,IF(Transport!$H$4="Mixed-use Building",AA1781,Data!Y1778)))</f>
        <v>?</v>
      </c>
      <c r="I1777" t="str">
        <f>IF(Transport!$H$4="Multi-unit Residential",Data!I1778,IF(Transport!$H$4="Education",Data!AQ1778,IF(Transport!$H$4="Mixed-use Building",AB1781,Data!Z1778)))</f>
        <v>?</v>
      </c>
      <c r="J1777">
        <f>IF(Transport!$H$4="Multi-unit Residential",Data!J1778,IF(Transport!$H$4="Education",Data!AR1778,IF(Transport!$H$4="Mixed-use Building",AC1781,Data!AA1778)))</f>
        <v>0</v>
      </c>
      <c r="K1777" t="str">
        <f>IF(Transport!$H$4="Multi-unit Residential",Data!K1778,IF(Transport!$H$4="Education",Data!AS1778,IF(Transport!$H$4="Mixed-use Building",AD1781,Data!AB1778)))</f>
        <v>?</v>
      </c>
      <c r="L1777" t="str">
        <f>IF(Transport!$H$4="Multi-unit Residential",Data!L1778,IF(Transport!$H$4="Education",Data!AT1778,IF(Transport!$H$4="Mixed-use Building",AE1781,Data!AC1778)))</f>
        <v>?</v>
      </c>
      <c r="M1777">
        <f>IF(Transport!$H$4="Multi-unit Residential",Data!M1778,IF(Transport!$H$4="Education",Data!AU1778,IF(Transport!$H$4="Mixed-use Building",AF1781,Data!AD1778)))</f>
        <v>0.02</v>
      </c>
      <c r="N1777" t="str">
        <f>IF(Transport!$H$4="Multi-unit Residential",Data!N1778,IF(Transport!$H$4="Education",Data!AV1778,IF(Transport!$H$4="Mixed-use Building",AG1781,Data!AE1778)))</f>
        <v>?</v>
      </c>
      <c r="O1777">
        <f>IF(Transport!$H$4="Multi-unit Residential",Data!O1778,IF(Transport!$H$4="Education",Data!AW1778,IF(Transport!$H$4="Mixed-use Building",AH1781,Data!AF1778)))</f>
        <v>172.55472849999899</v>
      </c>
      <c r="P1777">
        <f>IF(Transport!$H$4="Multi-unit Residential",Data!P1778,IF(Transport!$H$4="Education",Data!AX1778,IF(Transport!$H$4="Mixed-use Building",AI1781,Data!AG1778)))</f>
        <v>-43.556376749999998</v>
      </c>
    </row>
    <row r="1778" spans="1:16" x14ac:dyDescent="0.55000000000000004">
      <c r="A1778">
        <f>IF(Transport!$H$4="Multi-unit Residential",Data!A1779,IF(Transport!$H$4="Education",Data!AI1779,IF(Transport!$H$4="Mixed-use Building",T1782,Data!R1779)))</f>
        <v>323700</v>
      </c>
      <c r="B1778" t="str">
        <f>IF(Transport!$H$4="Multi-unit Residential",Data!B1779,IF(Transport!$H$4="Education",Data!AJ1779,IF(Transport!$H$4="Mixed-use Building",U1782,Data!S1779)))</f>
        <v>Queenspark</v>
      </c>
      <c r="C1778" t="str">
        <f>IF(Transport!$H$4="Multi-unit Residential",Data!C1779,IF(Transport!$H$4="Education",Data!AK1779,IF(Transport!$H$4="Mixed-use Building",V1782,Data!T1779)))</f>
        <v>New Zealand</v>
      </c>
      <c r="D1778">
        <f>IF(Transport!$H$4="Multi-unit Residential",Data!D1779,IF(Transport!$H$4="Education",Data!AL1779,IF(Transport!$H$4="Mixed-use Building",W1782,Data!U1779)))</f>
        <v>0</v>
      </c>
      <c r="E1778">
        <f>IF(Transport!$H$4="Multi-unit Residential",Data!E1779,IF(Transport!$H$4="Education",Data!AM1779,IF(Transport!$H$4="Mixed-use Building",X1782,Data!V1779)))</f>
        <v>0</v>
      </c>
      <c r="F1778">
        <f>IF(Transport!$H$4="Multi-unit Residential",Data!F1779,IF(Transport!$H$4="Education",Data!AN1779,IF(Transport!$H$4="Mixed-use Building",Y1782,Data!W1779)))</f>
        <v>0</v>
      </c>
      <c r="G1778">
        <f>IF(Transport!$H$4="Multi-unit Residential",Data!G1779,IF(Transport!$H$4="Education",Data!AO1779,IF(Transport!$H$4="Mixed-use Building",Z1782,Data!X1779)))</f>
        <v>0</v>
      </c>
      <c r="H1778">
        <f>IF(Transport!$H$4="Multi-unit Residential",Data!H1779,IF(Transport!$H$4="Education",Data!AP1779,IF(Transport!$H$4="Mixed-use Building",AA1782,Data!Y1779)))</f>
        <v>0.73</v>
      </c>
      <c r="I1778">
        <f>IF(Transport!$H$4="Multi-unit Residential",Data!I1779,IF(Transport!$H$4="Education",Data!AQ1779,IF(Transport!$H$4="Mixed-use Building",AB1782,Data!Z1779)))</f>
        <v>0</v>
      </c>
      <c r="J1778">
        <f>IF(Transport!$H$4="Multi-unit Residential",Data!J1779,IF(Transport!$H$4="Education",Data!AR1779,IF(Transport!$H$4="Mixed-use Building",AC1782,Data!AA1779)))</f>
        <v>0</v>
      </c>
      <c r="K1778">
        <f>IF(Transport!$H$4="Multi-unit Residential",Data!K1779,IF(Transport!$H$4="Education",Data!AS1779,IF(Transport!$H$4="Mixed-use Building",AD1782,Data!AB1779)))</f>
        <v>0</v>
      </c>
      <c r="L1778">
        <f>IF(Transport!$H$4="Multi-unit Residential",Data!L1779,IF(Transport!$H$4="Education",Data!AT1779,IF(Transport!$H$4="Mixed-use Building",AE1782,Data!AC1779)))</f>
        <v>0.27</v>
      </c>
      <c r="M1778">
        <f>IF(Transport!$H$4="Multi-unit Residential",Data!M1779,IF(Transport!$H$4="Education",Data!AU1779,IF(Transport!$H$4="Mixed-use Building",AF1782,Data!AD1779)))</f>
        <v>0.02</v>
      </c>
      <c r="N1778">
        <f>IF(Transport!$H$4="Multi-unit Residential",Data!N1779,IF(Transport!$H$4="Education",Data!AV1779,IF(Transport!$H$4="Mixed-use Building",AG1782,Data!AE1779)))</f>
        <v>0.432384802551533</v>
      </c>
      <c r="O1778">
        <f>IF(Transport!$H$4="Multi-unit Residential",Data!O1779,IF(Transport!$H$4="Education",Data!AW1779,IF(Transport!$H$4="Mixed-use Building",AH1782,Data!AF1779)))</f>
        <v>172.69715880000001</v>
      </c>
      <c r="P1778">
        <f>IF(Transport!$H$4="Multi-unit Residential",Data!P1779,IF(Transport!$H$4="Education",Data!AX1779,IF(Transport!$H$4="Mixed-use Building",AI1782,Data!AG1779)))</f>
        <v>-43.475376670000003</v>
      </c>
    </row>
    <row r="1779" spans="1:16" x14ac:dyDescent="0.55000000000000004">
      <c r="A1779">
        <f>IF(Transport!$H$4="Multi-unit Residential",Data!A1780,IF(Transport!$H$4="Education",Data!AI1780,IF(Transport!$H$4="Mixed-use Building",T1783,Data!R1780)))</f>
        <v>323800</v>
      </c>
      <c r="B1779" t="str">
        <f>IF(Transport!$H$4="Multi-unit Residential",Data!B1780,IF(Transport!$H$4="Education",Data!AJ1780,IF(Transport!$H$4="Mixed-use Building",U1783,Data!S1780)))</f>
        <v>St Albans North</v>
      </c>
      <c r="C1779" t="str">
        <f>IF(Transport!$H$4="Multi-unit Residential",Data!C1780,IF(Transport!$H$4="Education",Data!AK1780,IF(Transport!$H$4="Mixed-use Building",V1783,Data!T1780)))</f>
        <v>New Zealand</v>
      </c>
      <c r="D1779">
        <f>IF(Transport!$H$4="Multi-unit Residential",Data!D1780,IF(Transport!$H$4="Education",Data!AL1780,IF(Transport!$H$4="Mixed-use Building",W1783,Data!U1780)))</f>
        <v>0</v>
      </c>
      <c r="E1779">
        <f>IF(Transport!$H$4="Multi-unit Residential",Data!E1780,IF(Transport!$H$4="Education",Data!AM1780,IF(Transport!$H$4="Mixed-use Building",X1783,Data!V1780)))</f>
        <v>0</v>
      </c>
      <c r="F1779">
        <f>IF(Transport!$H$4="Multi-unit Residential",Data!F1780,IF(Transport!$H$4="Education",Data!AN1780,IF(Transport!$H$4="Mixed-use Building",Y1783,Data!W1780)))</f>
        <v>0</v>
      </c>
      <c r="G1779">
        <f>IF(Transport!$H$4="Multi-unit Residential",Data!G1780,IF(Transport!$H$4="Education",Data!AO1780,IF(Transport!$H$4="Mixed-use Building",Z1783,Data!X1780)))</f>
        <v>0</v>
      </c>
      <c r="H1779">
        <f>IF(Transport!$H$4="Multi-unit Residential",Data!H1780,IF(Transport!$H$4="Education",Data!AP1780,IF(Transport!$H$4="Mixed-use Building",AA1783,Data!Y1780)))</f>
        <v>0.86</v>
      </c>
      <c r="I1779">
        <f>IF(Transport!$H$4="Multi-unit Residential",Data!I1780,IF(Transport!$H$4="Education",Data!AQ1780,IF(Transport!$H$4="Mixed-use Building",AB1783,Data!Z1780)))</f>
        <v>0</v>
      </c>
      <c r="J1779">
        <f>IF(Transport!$H$4="Multi-unit Residential",Data!J1780,IF(Transport!$H$4="Education",Data!AR1780,IF(Transport!$H$4="Mixed-use Building",AC1783,Data!AA1780)))</f>
        <v>0</v>
      </c>
      <c r="K1779">
        <f>IF(Transport!$H$4="Multi-unit Residential",Data!K1780,IF(Transport!$H$4="Education",Data!AS1780,IF(Transport!$H$4="Mixed-use Building",AD1783,Data!AB1780)))</f>
        <v>0</v>
      </c>
      <c r="L1779">
        <f>IF(Transport!$H$4="Multi-unit Residential",Data!L1780,IF(Transport!$H$4="Education",Data!AT1780,IF(Transport!$H$4="Mixed-use Building",AE1783,Data!AC1780)))</f>
        <v>0.14000000000000001</v>
      </c>
      <c r="M1779">
        <f>IF(Transport!$H$4="Multi-unit Residential",Data!M1780,IF(Transport!$H$4="Education",Data!AU1780,IF(Transport!$H$4="Mixed-use Building",AF1783,Data!AD1780)))</f>
        <v>0.02</v>
      </c>
      <c r="N1779">
        <f>IF(Transport!$H$4="Multi-unit Residential",Data!N1780,IF(Transport!$H$4="Education",Data!AV1780,IF(Transport!$H$4="Mixed-use Building",AG1783,Data!AE1780)))</f>
        <v>1.6111478175182801</v>
      </c>
      <c r="O1779">
        <f>IF(Transport!$H$4="Multi-unit Residential",Data!O1780,IF(Transport!$H$4="Education",Data!AW1780,IF(Transport!$H$4="Mixed-use Building",AH1783,Data!AF1780)))</f>
        <v>172.6372911</v>
      </c>
      <c r="P1779">
        <f>IF(Transport!$H$4="Multi-unit Residential",Data!P1780,IF(Transport!$H$4="Education",Data!AX1780,IF(Transport!$H$4="Mixed-use Building",AI1783,Data!AG1780)))</f>
        <v>-43.510033200000002</v>
      </c>
    </row>
    <row r="1780" spans="1:16" x14ac:dyDescent="0.55000000000000004">
      <c r="A1780">
        <f>IF(Transport!$H$4="Multi-unit Residential",Data!A1781,IF(Transport!$H$4="Education",Data!AI1781,IF(Transport!$H$4="Mixed-use Building",T1784,Data!R1781)))</f>
        <v>323900</v>
      </c>
      <c r="B1780" t="str">
        <f>IF(Transport!$H$4="Multi-unit Residential",Data!B1781,IF(Transport!$H$4="Education",Data!AJ1781,IF(Transport!$H$4="Mixed-use Building",U1784,Data!S1781)))</f>
        <v>St Albans West</v>
      </c>
      <c r="C1780" t="str">
        <f>IF(Transport!$H$4="Multi-unit Residential",Data!C1781,IF(Transport!$H$4="Education",Data!AK1781,IF(Transport!$H$4="Mixed-use Building",V1784,Data!T1781)))</f>
        <v>New Zealand</v>
      </c>
      <c r="D1780">
        <f>IF(Transport!$H$4="Multi-unit Residential",Data!D1781,IF(Transport!$H$4="Education",Data!AL1781,IF(Transport!$H$4="Mixed-use Building",W1784,Data!U1781)))</f>
        <v>0</v>
      </c>
      <c r="E1780">
        <f>IF(Transport!$H$4="Multi-unit Residential",Data!E1781,IF(Transport!$H$4="Education",Data!AM1781,IF(Transport!$H$4="Mixed-use Building",X1784,Data!V1781)))</f>
        <v>0</v>
      </c>
      <c r="F1780">
        <f>IF(Transport!$H$4="Multi-unit Residential",Data!F1781,IF(Transport!$H$4="Education",Data!AN1781,IF(Transport!$H$4="Mixed-use Building",Y1784,Data!W1781)))</f>
        <v>0</v>
      </c>
      <c r="G1780">
        <f>IF(Transport!$H$4="Multi-unit Residential",Data!G1781,IF(Transport!$H$4="Education",Data!AO1781,IF(Transport!$H$4="Mixed-use Building",Z1784,Data!X1781)))</f>
        <v>0</v>
      </c>
      <c r="H1780">
        <f>IF(Transport!$H$4="Multi-unit Residential",Data!H1781,IF(Transport!$H$4="Education",Data!AP1781,IF(Transport!$H$4="Mixed-use Building",AA1784,Data!Y1781)))</f>
        <v>0.75</v>
      </c>
      <c r="I1780">
        <f>IF(Transport!$H$4="Multi-unit Residential",Data!I1781,IF(Transport!$H$4="Education",Data!AQ1781,IF(Transport!$H$4="Mixed-use Building",AB1784,Data!Z1781)))</f>
        <v>0</v>
      </c>
      <c r="J1780">
        <f>IF(Transport!$H$4="Multi-unit Residential",Data!J1781,IF(Transport!$H$4="Education",Data!AR1781,IF(Transport!$H$4="Mixed-use Building",AC1784,Data!AA1781)))</f>
        <v>0</v>
      </c>
      <c r="K1780">
        <f>IF(Transport!$H$4="Multi-unit Residential",Data!K1781,IF(Transport!$H$4="Education",Data!AS1781,IF(Transport!$H$4="Mixed-use Building",AD1784,Data!AB1781)))</f>
        <v>0</v>
      </c>
      <c r="L1780">
        <f>IF(Transport!$H$4="Multi-unit Residential",Data!L1781,IF(Transport!$H$4="Education",Data!AT1781,IF(Transport!$H$4="Mixed-use Building",AE1784,Data!AC1781)))</f>
        <v>0.25</v>
      </c>
      <c r="M1780">
        <f>IF(Transport!$H$4="Multi-unit Residential",Data!M1781,IF(Transport!$H$4="Education",Data!AU1781,IF(Transport!$H$4="Mixed-use Building",AF1784,Data!AD1781)))</f>
        <v>0.02</v>
      </c>
      <c r="N1780">
        <f>IF(Transport!$H$4="Multi-unit Residential",Data!N1781,IF(Transport!$H$4="Education",Data!AV1781,IF(Transport!$H$4="Mixed-use Building",AG1784,Data!AE1781)))</f>
        <v>2.15494942950443</v>
      </c>
      <c r="O1780">
        <f>IF(Transport!$H$4="Multi-unit Residential",Data!O1781,IF(Transport!$H$4="Education",Data!AW1781,IF(Transport!$H$4="Mixed-use Building",AH1784,Data!AF1781)))</f>
        <v>172.62868319999899</v>
      </c>
      <c r="P1780">
        <f>IF(Transport!$H$4="Multi-unit Residential",Data!P1781,IF(Transport!$H$4="Education",Data!AX1781,IF(Transport!$H$4="Mixed-use Building",AI1784,Data!AG1781)))</f>
        <v>-43.515305679999997</v>
      </c>
    </row>
    <row r="1781" spans="1:16" x14ac:dyDescent="0.55000000000000004">
      <c r="A1781">
        <f>IF(Transport!$H$4="Multi-unit Residential",Data!A1782,IF(Transport!$H$4="Education",Data!AI1782,IF(Transport!$H$4="Mixed-use Building",T1785,Data!R1782)))</f>
        <v>324000</v>
      </c>
      <c r="B1781" t="str">
        <f>IF(Transport!$H$4="Multi-unit Residential",Data!B1782,IF(Transport!$H$4="Education",Data!AJ1782,IF(Transport!$H$4="Mixed-use Building",U1785,Data!S1782)))</f>
        <v>Travis Wetlands</v>
      </c>
      <c r="C1781" t="str">
        <f>IF(Transport!$H$4="Multi-unit Residential",Data!C1782,IF(Transport!$H$4="Education",Data!AK1782,IF(Transport!$H$4="Mixed-use Building",V1785,Data!T1782)))</f>
        <v>New Zealand</v>
      </c>
      <c r="D1781">
        <f>IF(Transport!$H$4="Multi-unit Residential",Data!D1782,IF(Transport!$H$4="Education",Data!AL1782,IF(Transport!$H$4="Mixed-use Building",W1785,Data!U1782)))</f>
        <v>0</v>
      </c>
      <c r="E1781">
        <f>IF(Transport!$H$4="Multi-unit Residential",Data!E1782,IF(Transport!$H$4="Education",Data!AM1782,IF(Transport!$H$4="Mixed-use Building",X1785,Data!V1782)))</f>
        <v>0</v>
      </c>
      <c r="F1781">
        <f>IF(Transport!$H$4="Multi-unit Residential",Data!F1782,IF(Transport!$H$4="Education",Data!AN1782,IF(Transport!$H$4="Mixed-use Building",Y1785,Data!W1782)))</f>
        <v>0</v>
      </c>
      <c r="G1781">
        <f>IF(Transport!$H$4="Multi-unit Residential",Data!G1782,IF(Transport!$H$4="Education",Data!AO1782,IF(Transport!$H$4="Mixed-use Building",Z1785,Data!X1782)))</f>
        <v>0</v>
      </c>
      <c r="H1781">
        <f>IF(Transport!$H$4="Multi-unit Residential",Data!H1782,IF(Transport!$H$4="Education",Data!AP1782,IF(Transport!$H$4="Mixed-use Building",AA1785,Data!Y1782)))</f>
        <v>0.96</v>
      </c>
      <c r="I1781">
        <f>IF(Transport!$H$4="Multi-unit Residential",Data!I1782,IF(Transport!$H$4="Education",Data!AQ1782,IF(Transport!$H$4="Mixed-use Building",AB1785,Data!Z1782)))</f>
        <v>0</v>
      </c>
      <c r="J1781">
        <f>IF(Transport!$H$4="Multi-unit Residential",Data!J1782,IF(Transport!$H$4="Education",Data!AR1782,IF(Transport!$H$4="Mixed-use Building",AC1785,Data!AA1782)))</f>
        <v>0</v>
      </c>
      <c r="K1781">
        <f>IF(Transport!$H$4="Multi-unit Residential",Data!K1782,IF(Transport!$H$4="Education",Data!AS1782,IF(Transport!$H$4="Mixed-use Building",AD1785,Data!AB1782)))</f>
        <v>0</v>
      </c>
      <c r="L1781">
        <f>IF(Transport!$H$4="Multi-unit Residential",Data!L1782,IF(Transport!$H$4="Education",Data!AT1782,IF(Transport!$H$4="Mixed-use Building",AE1785,Data!AC1782)))</f>
        <v>0.04</v>
      </c>
      <c r="M1781">
        <f>IF(Transport!$H$4="Multi-unit Residential",Data!M1782,IF(Transport!$H$4="Education",Data!AU1782,IF(Transport!$H$4="Mixed-use Building",AF1785,Data!AD1782)))</f>
        <v>0.02</v>
      </c>
      <c r="N1781">
        <f>IF(Transport!$H$4="Multi-unit Residential",Data!N1782,IF(Transport!$H$4="Education",Data!AV1782,IF(Transport!$H$4="Mixed-use Building",AG1785,Data!AE1782)))</f>
        <v>6.8860514261794998</v>
      </c>
      <c r="O1781">
        <f>IF(Transport!$H$4="Multi-unit Residential",Data!O1782,IF(Transport!$H$4="Education",Data!AW1782,IF(Transport!$H$4="Mixed-use Building",AH1785,Data!AF1782)))</f>
        <v>172.68870010000001</v>
      </c>
      <c r="P1781">
        <f>IF(Transport!$H$4="Multi-unit Residential",Data!P1782,IF(Transport!$H$4="Education",Data!AX1782,IF(Transport!$H$4="Mixed-use Building",AI1785,Data!AG1782)))</f>
        <v>-43.485603879999999</v>
      </c>
    </row>
    <row r="1782" spans="1:16" x14ac:dyDescent="0.55000000000000004">
      <c r="A1782">
        <f>IF(Transport!$H$4="Multi-unit Residential",Data!A1783,IF(Transport!$H$4="Education",Data!AI1783,IF(Transport!$H$4="Mixed-use Building",T1786,Data!R1783)))</f>
        <v>324100</v>
      </c>
      <c r="B1782" t="str">
        <f>IF(Transport!$H$4="Multi-unit Residential",Data!B1783,IF(Transport!$H$4="Education",Data!AJ1783,IF(Transport!$H$4="Mixed-use Building",U1786,Data!S1783)))</f>
        <v>Wigram East</v>
      </c>
      <c r="C1782" t="str">
        <f>IF(Transport!$H$4="Multi-unit Residential",Data!C1783,IF(Transport!$H$4="Education",Data!AK1783,IF(Transport!$H$4="Mixed-use Building",V1786,Data!T1783)))</f>
        <v>New Zealand</v>
      </c>
      <c r="D1782" t="str">
        <f>IF(Transport!$H$4="Multi-unit Residential",Data!D1783,IF(Transport!$H$4="Education",Data!AL1783,IF(Transport!$H$4="Mixed-use Building",W1786,Data!U1783)))</f>
        <v>?</v>
      </c>
      <c r="E1782" t="str">
        <f>IF(Transport!$H$4="Multi-unit Residential",Data!E1783,IF(Transport!$H$4="Education",Data!AM1783,IF(Transport!$H$4="Mixed-use Building",X1786,Data!V1783)))</f>
        <v>?</v>
      </c>
      <c r="F1782" t="str">
        <f>IF(Transport!$H$4="Multi-unit Residential",Data!F1783,IF(Transport!$H$4="Education",Data!AN1783,IF(Transport!$H$4="Mixed-use Building",Y1786,Data!W1783)))</f>
        <v>?</v>
      </c>
      <c r="G1782">
        <f>IF(Transport!$H$4="Multi-unit Residential",Data!G1783,IF(Transport!$H$4="Education",Data!AO1783,IF(Transport!$H$4="Mixed-use Building",Z1786,Data!X1783)))</f>
        <v>0</v>
      </c>
      <c r="H1782" t="str">
        <f>IF(Transport!$H$4="Multi-unit Residential",Data!H1783,IF(Transport!$H$4="Education",Data!AP1783,IF(Transport!$H$4="Mixed-use Building",AA1786,Data!Y1783)))</f>
        <v>?</v>
      </c>
      <c r="I1782" t="str">
        <f>IF(Transport!$H$4="Multi-unit Residential",Data!I1783,IF(Transport!$H$4="Education",Data!AQ1783,IF(Transport!$H$4="Mixed-use Building",AB1786,Data!Z1783)))</f>
        <v>?</v>
      </c>
      <c r="J1782">
        <f>IF(Transport!$H$4="Multi-unit Residential",Data!J1783,IF(Transport!$H$4="Education",Data!AR1783,IF(Transport!$H$4="Mixed-use Building",AC1786,Data!AA1783)))</f>
        <v>0</v>
      </c>
      <c r="K1782" t="str">
        <f>IF(Transport!$H$4="Multi-unit Residential",Data!K1783,IF(Transport!$H$4="Education",Data!AS1783,IF(Transport!$H$4="Mixed-use Building",AD1786,Data!AB1783)))</f>
        <v>?</v>
      </c>
      <c r="L1782" t="str">
        <f>IF(Transport!$H$4="Multi-unit Residential",Data!L1783,IF(Transport!$H$4="Education",Data!AT1783,IF(Transport!$H$4="Mixed-use Building",AE1786,Data!AC1783)))</f>
        <v>?</v>
      </c>
      <c r="M1782">
        <f>IF(Transport!$H$4="Multi-unit Residential",Data!M1783,IF(Transport!$H$4="Education",Data!AU1783,IF(Transport!$H$4="Mixed-use Building",AF1786,Data!AD1783)))</f>
        <v>0.02</v>
      </c>
      <c r="N1782" t="str">
        <f>IF(Transport!$H$4="Multi-unit Residential",Data!N1783,IF(Transport!$H$4="Education",Data!AV1783,IF(Transport!$H$4="Mixed-use Building",AG1786,Data!AE1783)))</f>
        <v>?</v>
      </c>
      <c r="O1782">
        <f>IF(Transport!$H$4="Multi-unit Residential",Data!O1783,IF(Transport!$H$4="Education",Data!AW1783,IF(Transport!$H$4="Mixed-use Building",AH1786,Data!AF1783)))</f>
        <v>172.56154319999999</v>
      </c>
      <c r="P1782">
        <f>IF(Transport!$H$4="Multi-unit Residential",Data!P1783,IF(Transport!$H$4="Education",Data!AX1783,IF(Transport!$H$4="Mixed-use Building",AI1786,Data!AG1783)))</f>
        <v>-43.553734800000001</v>
      </c>
    </row>
    <row r="1783" spans="1:16" x14ac:dyDescent="0.55000000000000004">
      <c r="A1783">
        <f>IF(Transport!$H$4="Multi-unit Residential",Data!A1784,IF(Transport!$H$4="Education",Data!AI1784,IF(Transport!$H$4="Mixed-use Building",T1787,Data!R1784)))</f>
        <v>324200</v>
      </c>
      <c r="B1783" t="str">
        <f>IF(Transport!$H$4="Multi-unit Residential",Data!B1784,IF(Transport!$H$4="Education",Data!AJ1784,IF(Transport!$H$4="Mixed-use Building",U1787,Data!S1784)))</f>
        <v>Riccarton Central</v>
      </c>
      <c r="C1783" t="str">
        <f>IF(Transport!$H$4="Multi-unit Residential",Data!C1784,IF(Transport!$H$4="Education",Data!AK1784,IF(Transport!$H$4="Mixed-use Building",V1787,Data!T1784)))</f>
        <v>New Zealand</v>
      </c>
      <c r="D1783">
        <f>IF(Transport!$H$4="Multi-unit Residential",Data!D1784,IF(Transport!$H$4="Education",Data!AL1784,IF(Transport!$H$4="Mixed-use Building",W1787,Data!U1784)))</f>
        <v>0</v>
      </c>
      <c r="E1783">
        <f>IF(Transport!$H$4="Multi-unit Residential",Data!E1784,IF(Transport!$H$4="Education",Data!AM1784,IF(Transport!$H$4="Mixed-use Building",X1787,Data!V1784)))</f>
        <v>0.05</v>
      </c>
      <c r="F1783">
        <f>IF(Transport!$H$4="Multi-unit Residential",Data!F1784,IF(Transport!$H$4="Education",Data!AN1784,IF(Transport!$H$4="Mixed-use Building",Y1787,Data!W1784)))</f>
        <v>0</v>
      </c>
      <c r="G1783">
        <f>IF(Transport!$H$4="Multi-unit Residential",Data!G1784,IF(Transport!$H$4="Education",Data!AO1784,IF(Transport!$H$4="Mixed-use Building",Z1787,Data!X1784)))</f>
        <v>0</v>
      </c>
      <c r="H1783">
        <f>IF(Transport!$H$4="Multi-unit Residential",Data!H1784,IF(Transport!$H$4="Education",Data!AP1784,IF(Transport!$H$4="Mixed-use Building",AA1787,Data!Y1784)))</f>
        <v>0.86</v>
      </c>
      <c r="I1783">
        <f>IF(Transport!$H$4="Multi-unit Residential",Data!I1784,IF(Transport!$H$4="Education",Data!AQ1784,IF(Transport!$H$4="Mixed-use Building",AB1787,Data!Z1784)))</f>
        <v>0</v>
      </c>
      <c r="J1783">
        <f>IF(Transport!$H$4="Multi-unit Residential",Data!J1784,IF(Transport!$H$4="Education",Data!AR1784,IF(Transport!$H$4="Mixed-use Building",AC1787,Data!AA1784)))</f>
        <v>0</v>
      </c>
      <c r="K1783">
        <f>IF(Transport!$H$4="Multi-unit Residential",Data!K1784,IF(Transport!$H$4="Education",Data!AS1784,IF(Transport!$H$4="Mixed-use Building",AD1787,Data!AB1784)))</f>
        <v>0.02</v>
      </c>
      <c r="L1783">
        <f>IF(Transport!$H$4="Multi-unit Residential",Data!L1784,IF(Transport!$H$4="Education",Data!AT1784,IF(Transport!$H$4="Mixed-use Building",AE1787,Data!AC1784)))</f>
        <v>7.0000000000000007E-2</v>
      </c>
      <c r="M1783">
        <f>IF(Transport!$H$4="Multi-unit Residential",Data!M1784,IF(Transport!$H$4="Education",Data!AU1784,IF(Transport!$H$4="Mixed-use Building",AF1787,Data!AD1784)))</f>
        <v>0.02</v>
      </c>
      <c r="N1783">
        <f>IF(Transport!$H$4="Multi-unit Residential",Data!N1784,IF(Transport!$H$4="Education",Data!AV1784,IF(Transport!$H$4="Mixed-use Building",AG1787,Data!AE1784)))</f>
        <v>5.8060216469504198</v>
      </c>
      <c r="O1783">
        <f>IF(Transport!$H$4="Multi-unit Residential",Data!O1784,IF(Transport!$H$4="Education",Data!AW1784,IF(Transport!$H$4="Mixed-use Building",AH1787,Data!AF1784)))</f>
        <v>172.60389559999999</v>
      </c>
      <c r="P1783">
        <f>IF(Transport!$H$4="Multi-unit Residential",Data!P1784,IF(Transport!$H$4="Education",Data!AX1784,IF(Transport!$H$4="Mixed-use Building",AI1787,Data!AG1784)))</f>
        <v>-43.53175822</v>
      </c>
    </row>
    <row r="1784" spans="1:16" x14ac:dyDescent="0.55000000000000004">
      <c r="A1784">
        <f>IF(Transport!$H$4="Multi-unit Residential",Data!A1785,IF(Transport!$H$4="Education",Data!AI1785,IF(Transport!$H$4="Mixed-use Building",T1788,Data!R1785)))</f>
        <v>324300</v>
      </c>
      <c r="B1784" t="str">
        <f>IF(Transport!$H$4="Multi-unit Residential",Data!B1785,IF(Transport!$H$4="Education",Data!AJ1785,IF(Transport!$H$4="Mixed-use Building",U1788,Data!S1785)))</f>
        <v>Oaklands West</v>
      </c>
      <c r="C1784" t="str">
        <f>IF(Transport!$H$4="Multi-unit Residential",Data!C1785,IF(Transport!$H$4="Education",Data!AK1785,IF(Transport!$H$4="Mixed-use Building",V1788,Data!T1785)))</f>
        <v>New Zealand</v>
      </c>
      <c r="D1784">
        <f>IF(Transport!$H$4="Multi-unit Residential",Data!D1785,IF(Transport!$H$4="Education",Data!AL1785,IF(Transport!$H$4="Mixed-use Building",W1788,Data!U1785)))</f>
        <v>0</v>
      </c>
      <c r="E1784">
        <f>IF(Transport!$H$4="Multi-unit Residential",Data!E1785,IF(Transport!$H$4="Education",Data!AM1785,IF(Transport!$H$4="Mixed-use Building",X1788,Data!V1785)))</f>
        <v>0</v>
      </c>
      <c r="F1784">
        <f>IF(Transport!$H$4="Multi-unit Residential",Data!F1785,IF(Transport!$H$4="Education",Data!AN1785,IF(Transport!$H$4="Mixed-use Building",Y1788,Data!W1785)))</f>
        <v>0</v>
      </c>
      <c r="G1784">
        <f>IF(Transport!$H$4="Multi-unit Residential",Data!G1785,IF(Transport!$H$4="Education",Data!AO1785,IF(Transport!$H$4="Mixed-use Building",Z1788,Data!X1785)))</f>
        <v>0</v>
      </c>
      <c r="H1784">
        <f>IF(Transport!$H$4="Multi-unit Residential",Data!H1785,IF(Transport!$H$4="Education",Data!AP1785,IF(Transport!$H$4="Mixed-use Building",AA1788,Data!Y1785)))</f>
        <v>1</v>
      </c>
      <c r="I1784">
        <f>IF(Transport!$H$4="Multi-unit Residential",Data!I1785,IF(Transport!$H$4="Education",Data!AQ1785,IF(Transport!$H$4="Mixed-use Building",AB1788,Data!Z1785)))</f>
        <v>0</v>
      </c>
      <c r="J1784">
        <f>IF(Transport!$H$4="Multi-unit Residential",Data!J1785,IF(Transport!$H$4="Education",Data!AR1785,IF(Transport!$H$4="Mixed-use Building",AC1788,Data!AA1785)))</f>
        <v>0</v>
      </c>
      <c r="K1784">
        <f>IF(Transport!$H$4="Multi-unit Residential",Data!K1785,IF(Transport!$H$4="Education",Data!AS1785,IF(Transport!$H$4="Mixed-use Building",AD1788,Data!AB1785)))</f>
        <v>0</v>
      </c>
      <c r="L1784">
        <f>IF(Transport!$H$4="Multi-unit Residential",Data!L1785,IF(Transport!$H$4="Education",Data!AT1785,IF(Transport!$H$4="Mixed-use Building",AE1788,Data!AC1785)))</f>
        <v>0</v>
      </c>
      <c r="M1784">
        <f>IF(Transport!$H$4="Multi-unit Residential",Data!M1785,IF(Transport!$H$4="Education",Data!AU1785,IF(Transport!$H$4="Mixed-use Building",AF1788,Data!AD1785)))</f>
        <v>0.02</v>
      </c>
      <c r="N1784">
        <f>IF(Transport!$H$4="Multi-unit Residential",Data!N1785,IF(Transport!$H$4="Education",Data!AV1785,IF(Transport!$H$4="Mixed-use Building",AG1788,Data!AE1785)))</f>
        <v>1.3474394487885699</v>
      </c>
      <c r="O1784">
        <f>IF(Transport!$H$4="Multi-unit Residential",Data!O1785,IF(Transport!$H$4="Education",Data!AW1785,IF(Transport!$H$4="Mixed-use Building",AH1788,Data!AF1785)))</f>
        <v>172.54947089999999</v>
      </c>
      <c r="P1784">
        <f>IF(Transport!$H$4="Multi-unit Residential",Data!P1785,IF(Transport!$H$4="Education",Data!AX1785,IF(Transport!$H$4="Mixed-use Building",AI1788,Data!AG1785)))</f>
        <v>-43.569436850000002</v>
      </c>
    </row>
    <row r="1785" spans="1:16" x14ac:dyDescent="0.55000000000000004">
      <c r="A1785">
        <f>IF(Transport!$H$4="Multi-unit Residential",Data!A1786,IF(Transport!$H$4="Education",Data!AI1786,IF(Transport!$H$4="Mixed-use Building",T1789,Data!R1786)))</f>
        <v>324400</v>
      </c>
      <c r="B1785" t="str">
        <f>IF(Transport!$H$4="Multi-unit Residential",Data!B1786,IF(Transport!$H$4="Education",Data!AJ1786,IF(Transport!$H$4="Mixed-use Building",U1789,Data!S1786)))</f>
        <v>Riccarton South</v>
      </c>
      <c r="C1785" t="str">
        <f>IF(Transport!$H$4="Multi-unit Residential",Data!C1786,IF(Transport!$H$4="Education",Data!AK1786,IF(Transport!$H$4="Mixed-use Building",V1789,Data!T1786)))</f>
        <v>New Zealand</v>
      </c>
      <c r="D1785">
        <f>IF(Transport!$H$4="Multi-unit Residential",Data!D1786,IF(Transport!$H$4="Education",Data!AL1786,IF(Transport!$H$4="Mixed-use Building",W1789,Data!U1786)))</f>
        <v>0</v>
      </c>
      <c r="E1785">
        <f>IF(Transport!$H$4="Multi-unit Residential",Data!E1786,IF(Transport!$H$4="Education",Data!AM1786,IF(Transport!$H$4="Mixed-use Building",X1789,Data!V1786)))</f>
        <v>0</v>
      </c>
      <c r="F1785">
        <f>IF(Transport!$H$4="Multi-unit Residential",Data!F1786,IF(Transport!$H$4="Education",Data!AN1786,IF(Transport!$H$4="Mixed-use Building",Y1789,Data!W1786)))</f>
        <v>0</v>
      </c>
      <c r="G1785">
        <f>IF(Transport!$H$4="Multi-unit Residential",Data!G1786,IF(Transport!$H$4="Education",Data!AO1786,IF(Transport!$H$4="Mixed-use Building",Z1789,Data!X1786)))</f>
        <v>0</v>
      </c>
      <c r="H1785">
        <f>IF(Transport!$H$4="Multi-unit Residential",Data!H1786,IF(Transport!$H$4="Education",Data!AP1786,IF(Transport!$H$4="Mixed-use Building",AA1789,Data!Y1786)))</f>
        <v>0</v>
      </c>
      <c r="I1785">
        <f>IF(Transport!$H$4="Multi-unit Residential",Data!I1786,IF(Transport!$H$4="Education",Data!AQ1786,IF(Transport!$H$4="Mixed-use Building",AB1789,Data!Z1786)))</f>
        <v>0</v>
      </c>
      <c r="J1785">
        <f>IF(Transport!$H$4="Multi-unit Residential",Data!J1786,IF(Transport!$H$4="Education",Data!AR1786,IF(Transport!$H$4="Mixed-use Building",AC1789,Data!AA1786)))</f>
        <v>0</v>
      </c>
      <c r="K1785">
        <f>IF(Transport!$H$4="Multi-unit Residential",Data!K1786,IF(Transport!$H$4="Education",Data!AS1786,IF(Transport!$H$4="Mixed-use Building",AD1789,Data!AB1786)))</f>
        <v>0</v>
      </c>
      <c r="L1785">
        <f>IF(Transport!$H$4="Multi-unit Residential",Data!L1786,IF(Transport!$H$4="Education",Data!AT1786,IF(Transport!$H$4="Mixed-use Building",AE1789,Data!AC1786)))</f>
        <v>1</v>
      </c>
      <c r="M1785">
        <f>IF(Transport!$H$4="Multi-unit Residential",Data!M1786,IF(Transport!$H$4="Education",Data!AU1786,IF(Transport!$H$4="Mixed-use Building",AF1789,Data!AD1786)))</f>
        <v>0.02</v>
      </c>
      <c r="N1785" t="str">
        <f>IF(Transport!$H$4="Multi-unit Residential",Data!N1786,IF(Transport!$H$4="Education",Data!AV1786,IF(Transport!$H$4="Mixed-use Building",AG1789,Data!AE1786)))</f>
        <v>?</v>
      </c>
      <c r="O1785">
        <f>IF(Transport!$H$4="Multi-unit Residential",Data!O1786,IF(Transport!$H$4="Education",Data!AW1786,IF(Transport!$H$4="Mixed-use Building",AH1789,Data!AF1786)))</f>
        <v>172.6017129</v>
      </c>
      <c r="P1785">
        <f>IF(Transport!$H$4="Multi-unit Residential",Data!P1786,IF(Transport!$H$4="Education",Data!AX1786,IF(Transport!$H$4="Mixed-use Building",AI1789,Data!AG1786)))</f>
        <v>-43.533947810000001</v>
      </c>
    </row>
    <row r="1786" spans="1:16" x14ac:dyDescent="0.55000000000000004">
      <c r="A1786">
        <f>IF(Transport!$H$4="Multi-unit Residential",Data!A1787,IF(Transport!$H$4="Education",Data!AI1787,IF(Transport!$H$4="Mixed-use Building",T1790,Data!R1787)))</f>
        <v>324500</v>
      </c>
      <c r="B1786" t="str">
        <f>IF(Transport!$H$4="Multi-unit Residential",Data!B1787,IF(Transport!$H$4="Education",Data!AJ1787,IF(Transport!$H$4="Mixed-use Building",U1790,Data!S1787)))</f>
        <v>Halswell West</v>
      </c>
      <c r="C1786" t="str">
        <f>IF(Transport!$H$4="Multi-unit Residential",Data!C1787,IF(Transport!$H$4="Education",Data!AK1787,IF(Transport!$H$4="Mixed-use Building",V1790,Data!T1787)))</f>
        <v>New Zealand</v>
      </c>
      <c r="D1786">
        <f>IF(Transport!$H$4="Multi-unit Residential",Data!D1787,IF(Transport!$H$4="Education",Data!AL1787,IF(Transport!$H$4="Mixed-use Building",W1790,Data!U1787)))</f>
        <v>0</v>
      </c>
      <c r="E1786">
        <f>IF(Transport!$H$4="Multi-unit Residential",Data!E1787,IF(Transport!$H$4="Education",Data!AM1787,IF(Transport!$H$4="Mixed-use Building",X1790,Data!V1787)))</f>
        <v>0</v>
      </c>
      <c r="F1786">
        <f>IF(Transport!$H$4="Multi-unit Residential",Data!F1787,IF(Transport!$H$4="Education",Data!AN1787,IF(Transport!$H$4="Mixed-use Building",Y1790,Data!W1787)))</f>
        <v>0</v>
      </c>
      <c r="G1786">
        <f>IF(Transport!$H$4="Multi-unit Residential",Data!G1787,IF(Transport!$H$4="Education",Data!AO1787,IF(Transport!$H$4="Mixed-use Building",Z1790,Data!X1787)))</f>
        <v>0</v>
      </c>
      <c r="H1786">
        <f>IF(Transport!$H$4="Multi-unit Residential",Data!H1787,IF(Transport!$H$4="Education",Data!AP1787,IF(Transport!$H$4="Mixed-use Building",AA1790,Data!Y1787)))</f>
        <v>0.88</v>
      </c>
      <c r="I1786">
        <f>IF(Transport!$H$4="Multi-unit Residential",Data!I1787,IF(Transport!$H$4="Education",Data!AQ1787,IF(Transport!$H$4="Mixed-use Building",AB1790,Data!Z1787)))</f>
        <v>0</v>
      </c>
      <c r="J1786">
        <f>IF(Transport!$H$4="Multi-unit Residential",Data!J1787,IF(Transport!$H$4="Education",Data!AR1787,IF(Transport!$H$4="Mixed-use Building",AC1790,Data!AA1787)))</f>
        <v>0</v>
      </c>
      <c r="K1786">
        <f>IF(Transport!$H$4="Multi-unit Residential",Data!K1787,IF(Transport!$H$4="Education",Data!AS1787,IF(Transport!$H$4="Mixed-use Building",AD1790,Data!AB1787)))</f>
        <v>0</v>
      </c>
      <c r="L1786">
        <f>IF(Transport!$H$4="Multi-unit Residential",Data!L1787,IF(Transport!$H$4="Education",Data!AT1787,IF(Transport!$H$4="Mixed-use Building",AE1790,Data!AC1787)))</f>
        <v>0.12</v>
      </c>
      <c r="M1786">
        <f>IF(Transport!$H$4="Multi-unit Residential",Data!M1787,IF(Transport!$H$4="Education",Data!AU1787,IF(Transport!$H$4="Mixed-use Building",AF1790,Data!AD1787)))</f>
        <v>0.02</v>
      </c>
      <c r="N1786">
        <f>IF(Transport!$H$4="Multi-unit Residential",Data!N1787,IF(Transport!$H$4="Education",Data!AV1787,IF(Transport!$H$4="Mixed-use Building",AG1790,Data!AE1787)))</f>
        <v>0.99360430489034401</v>
      </c>
      <c r="O1786">
        <f>IF(Transport!$H$4="Multi-unit Residential",Data!O1787,IF(Transport!$H$4="Education",Data!AW1787,IF(Transport!$H$4="Mixed-use Building",AH1790,Data!AF1787)))</f>
        <v>172.54047009999999</v>
      </c>
      <c r="P1786">
        <f>IF(Transport!$H$4="Multi-unit Residential",Data!P1787,IF(Transport!$H$4="Education",Data!AX1787,IF(Transport!$H$4="Mixed-use Building",AI1790,Data!AG1787)))</f>
        <v>-43.579624010000003</v>
      </c>
    </row>
    <row r="1787" spans="1:16" x14ac:dyDescent="0.55000000000000004">
      <c r="A1787">
        <f>IF(Transport!$H$4="Multi-unit Residential",Data!A1788,IF(Transport!$H$4="Education",Data!AI1788,IF(Transport!$H$4="Mixed-use Building",T1791,Data!R1788)))</f>
        <v>324600</v>
      </c>
      <c r="B1787" t="str">
        <f>IF(Transport!$H$4="Multi-unit Residential",Data!B1788,IF(Transport!$H$4="Education",Data!AJ1788,IF(Transport!$H$4="Mixed-use Building",U1791,Data!S1788)))</f>
        <v>Shirley East</v>
      </c>
      <c r="C1787" t="str">
        <f>IF(Transport!$H$4="Multi-unit Residential",Data!C1788,IF(Transport!$H$4="Education",Data!AK1788,IF(Transport!$H$4="Mixed-use Building",V1791,Data!T1788)))</f>
        <v>New Zealand</v>
      </c>
      <c r="D1787">
        <f>IF(Transport!$H$4="Multi-unit Residential",Data!D1788,IF(Transport!$H$4="Education",Data!AL1788,IF(Transport!$H$4="Mixed-use Building",W1791,Data!U1788)))</f>
        <v>0</v>
      </c>
      <c r="E1787">
        <f>IF(Transport!$H$4="Multi-unit Residential",Data!E1788,IF(Transport!$H$4="Education",Data!AM1788,IF(Transport!$H$4="Mixed-use Building",X1791,Data!V1788)))</f>
        <v>0.03</v>
      </c>
      <c r="F1787">
        <f>IF(Transport!$H$4="Multi-unit Residential",Data!F1788,IF(Transport!$H$4="Education",Data!AN1788,IF(Transport!$H$4="Mixed-use Building",Y1791,Data!W1788)))</f>
        <v>0</v>
      </c>
      <c r="G1787">
        <f>IF(Transport!$H$4="Multi-unit Residential",Data!G1788,IF(Transport!$H$4="Education",Data!AO1788,IF(Transport!$H$4="Mixed-use Building",Z1791,Data!X1788)))</f>
        <v>0</v>
      </c>
      <c r="H1787">
        <f>IF(Transport!$H$4="Multi-unit Residential",Data!H1788,IF(Transport!$H$4="Education",Data!AP1788,IF(Transport!$H$4="Mixed-use Building",AA1791,Data!Y1788)))</f>
        <v>0.88</v>
      </c>
      <c r="I1787">
        <f>IF(Transport!$H$4="Multi-unit Residential",Data!I1788,IF(Transport!$H$4="Education",Data!AQ1788,IF(Transport!$H$4="Mixed-use Building",AB1791,Data!Z1788)))</f>
        <v>0</v>
      </c>
      <c r="J1787">
        <f>IF(Transport!$H$4="Multi-unit Residential",Data!J1788,IF(Transport!$H$4="Education",Data!AR1788,IF(Transport!$H$4="Mixed-use Building",AC1791,Data!AA1788)))</f>
        <v>0</v>
      </c>
      <c r="K1787">
        <f>IF(Transport!$H$4="Multi-unit Residential",Data!K1788,IF(Transport!$H$4="Education",Data!AS1788,IF(Transport!$H$4="Mixed-use Building",AD1791,Data!AB1788)))</f>
        <v>0</v>
      </c>
      <c r="L1787">
        <f>IF(Transport!$H$4="Multi-unit Residential",Data!L1788,IF(Transport!$H$4="Education",Data!AT1788,IF(Transport!$H$4="Mixed-use Building",AE1791,Data!AC1788)))</f>
        <v>0.09</v>
      </c>
      <c r="M1787">
        <f>IF(Transport!$H$4="Multi-unit Residential",Data!M1788,IF(Transport!$H$4="Education",Data!AU1788,IF(Transport!$H$4="Mixed-use Building",AF1791,Data!AD1788)))</f>
        <v>0.02</v>
      </c>
      <c r="N1787">
        <f>IF(Transport!$H$4="Multi-unit Residential",Data!N1788,IF(Transport!$H$4="Education",Data!AV1788,IF(Transport!$H$4="Mixed-use Building",AG1791,Data!AE1788)))</f>
        <v>3.2394620486796102</v>
      </c>
      <c r="O1787">
        <f>IF(Transport!$H$4="Multi-unit Residential",Data!O1788,IF(Transport!$H$4="Education",Data!AW1788,IF(Transport!$H$4="Mixed-use Building",AH1791,Data!AF1788)))</f>
        <v>172.66725309999899</v>
      </c>
      <c r="P1787">
        <f>IF(Transport!$H$4="Multi-unit Residential",Data!P1788,IF(Transport!$H$4="Education",Data!AX1788,IF(Transport!$H$4="Mixed-use Building",AI1791,Data!AG1788)))</f>
        <v>-43.498425609999998</v>
      </c>
    </row>
    <row r="1788" spans="1:16" x14ac:dyDescent="0.55000000000000004">
      <c r="A1788">
        <f>IF(Transport!$H$4="Multi-unit Residential",Data!A1789,IF(Transport!$H$4="Education",Data!AI1789,IF(Transport!$H$4="Mixed-use Building",T1792,Data!R1789)))</f>
        <v>324700</v>
      </c>
      <c r="B1788" t="str">
        <f>IF(Transport!$H$4="Multi-unit Residential",Data!B1789,IF(Transport!$H$4="Education",Data!AJ1789,IF(Transport!$H$4="Mixed-use Building",U1792,Data!S1789)))</f>
        <v>Broken Run</v>
      </c>
      <c r="C1788" t="str">
        <f>IF(Transport!$H$4="Multi-unit Residential",Data!C1789,IF(Transport!$H$4="Education",Data!AK1789,IF(Transport!$H$4="Mixed-use Building",V1792,Data!T1789)))</f>
        <v>New Zealand</v>
      </c>
      <c r="D1788" t="str">
        <f>IF(Transport!$H$4="Multi-unit Residential",Data!D1789,IF(Transport!$H$4="Education",Data!AL1789,IF(Transport!$H$4="Mixed-use Building",W1792,Data!U1789)))</f>
        <v>?</v>
      </c>
      <c r="E1788" t="str">
        <f>IF(Transport!$H$4="Multi-unit Residential",Data!E1789,IF(Transport!$H$4="Education",Data!AM1789,IF(Transport!$H$4="Mixed-use Building",X1792,Data!V1789)))</f>
        <v>?</v>
      </c>
      <c r="F1788" t="str">
        <f>IF(Transport!$H$4="Multi-unit Residential",Data!F1789,IF(Transport!$H$4="Education",Data!AN1789,IF(Transport!$H$4="Mixed-use Building",Y1792,Data!W1789)))</f>
        <v>?</v>
      </c>
      <c r="G1788">
        <f>IF(Transport!$H$4="Multi-unit Residential",Data!G1789,IF(Transport!$H$4="Education",Data!AO1789,IF(Transport!$H$4="Mixed-use Building",Z1792,Data!X1789)))</f>
        <v>0</v>
      </c>
      <c r="H1788" t="str">
        <f>IF(Transport!$H$4="Multi-unit Residential",Data!H1789,IF(Transport!$H$4="Education",Data!AP1789,IF(Transport!$H$4="Mixed-use Building",AA1792,Data!Y1789)))</f>
        <v>?</v>
      </c>
      <c r="I1788" t="str">
        <f>IF(Transport!$H$4="Multi-unit Residential",Data!I1789,IF(Transport!$H$4="Education",Data!AQ1789,IF(Transport!$H$4="Mixed-use Building",AB1792,Data!Z1789)))</f>
        <v>?</v>
      </c>
      <c r="J1788">
        <f>IF(Transport!$H$4="Multi-unit Residential",Data!J1789,IF(Transport!$H$4="Education",Data!AR1789,IF(Transport!$H$4="Mixed-use Building",AC1792,Data!AA1789)))</f>
        <v>0</v>
      </c>
      <c r="K1788" t="str">
        <f>IF(Transport!$H$4="Multi-unit Residential",Data!K1789,IF(Transport!$H$4="Education",Data!AS1789,IF(Transport!$H$4="Mixed-use Building",AD1792,Data!AB1789)))</f>
        <v>?</v>
      </c>
      <c r="L1788" t="str">
        <f>IF(Transport!$H$4="Multi-unit Residential",Data!L1789,IF(Transport!$H$4="Education",Data!AT1789,IF(Transport!$H$4="Mixed-use Building",AE1792,Data!AC1789)))</f>
        <v>?</v>
      </c>
      <c r="M1788">
        <f>IF(Transport!$H$4="Multi-unit Residential",Data!M1789,IF(Transport!$H$4="Education",Data!AU1789,IF(Transport!$H$4="Mixed-use Building",AF1792,Data!AD1789)))</f>
        <v>0.02</v>
      </c>
      <c r="N1788" t="str">
        <f>IF(Transport!$H$4="Multi-unit Residential",Data!N1789,IF(Transport!$H$4="Education",Data!AV1789,IF(Transport!$H$4="Mixed-use Building",AG1792,Data!AE1789)))</f>
        <v>?</v>
      </c>
      <c r="O1788">
        <f>IF(Transport!$H$4="Multi-unit Residential",Data!O1789,IF(Transport!$H$4="Education",Data!AW1789,IF(Transport!$H$4="Mixed-use Building",AH1792,Data!AF1789)))</f>
        <v>172.56064380000001</v>
      </c>
      <c r="P1788">
        <f>IF(Transport!$H$4="Multi-unit Residential",Data!P1789,IF(Transport!$H$4="Education",Data!AX1789,IF(Transport!$H$4="Mixed-use Building",AI1792,Data!AG1789)))</f>
        <v>-43.559500309999997</v>
      </c>
    </row>
    <row r="1789" spans="1:16" x14ac:dyDescent="0.55000000000000004">
      <c r="A1789">
        <f>IF(Transport!$H$4="Multi-unit Residential",Data!A1790,IF(Transport!$H$4="Education",Data!AI1790,IF(Transport!$H$4="Mixed-use Building",T1793,Data!R1790)))</f>
        <v>324800</v>
      </c>
      <c r="B1789" t="str">
        <f>IF(Transport!$H$4="Multi-unit Residential",Data!B1790,IF(Transport!$H$4="Education",Data!AJ1790,IF(Transport!$H$4="Mixed-use Building",U1793,Data!S1790)))</f>
        <v>St Albans East</v>
      </c>
      <c r="C1789" t="str">
        <f>IF(Transport!$H$4="Multi-unit Residential",Data!C1790,IF(Transport!$H$4="Education",Data!AK1790,IF(Transport!$H$4="Mixed-use Building",V1793,Data!T1790)))</f>
        <v>New Zealand</v>
      </c>
      <c r="D1789">
        <f>IF(Transport!$H$4="Multi-unit Residential",Data!D1790,IF(Transport!$H$4="Education",Data!AL1790,IF(Transport!$H$4="Mixed-use Building",W1793,Data!U1790)))</f>
        <v>0</v>
      </c>
      <c r="E1789">
        <f>IF(Transport!$H$4="Multi-unit Residential",Data!E1790,IF(Transport!$H$4="Education",Data!AM1790,IF(Transport!$H$4="Mixed-use Building",X1793,Data!V1790)))</f>
        <v>0</v>
      </c>
      <c r="F1789">
        <f>IF(Transport!$H$4="Multi-unit Residential",Data!F1790,IF(Transport!$H$4="Education",Data!AN1790,IF(Transport!$H$4="Mixed-use Building",Y1793,Data!W1790)))</f>
        <v>0</v>
      </c>
      <c r="G1789">
        <f>IF(Transport!$H$4="Multi-unit Residential",Data!G1790,IF(Transport!$H$4="Education",Data!AO1790,IF(Transport!$H$4="Mixed-use Building",Z1793,Data!X1790)))</f>
        <v>0</v>
      </c>
      <c r="H1789">
        <f>IF(Transport!$H$4="Multi-unit Residential",Data!H1790,IF(Transport!$H$4="Education",Data!AP1790,IF(Transport!$H$4="Mixed-use Building",AA1793,Data!Y1790)))</f>
        <v>0.92</v>
      </c>
      <c r="I1789">
        <f>IF(Transport!$H$4="Multi-unit Residential",Data!I1790,IF(Transport!$H$4="Education",Data!AQ1790,IF(Transport!$H$4="Mixed-use Building",AB1793,Data!Z1790)))</f>
        <v>0</v>
      </c>
      <c r="J1789">
        <f>IF(Transport!$H$4="Multi-unit Residential",Data!J1790,IF(Transport!$H$4="Education",Data!AR1790,IF(Transport!$H$4="Mixed-use Building",AC1793,Data!AA1790)))</f>
        <v>0</v>
      </c>
      <c r="K1789">
        <f>IF(Transport!$H$4="Multi-unit Residential",Data!K1790,IF(Transport!$H$4="Education",Data!AS1790,IF(Transport!$H$4="Mixed-use Building",AD1793,Data!AB1790)))</f>
        <v>0.02</v>
      </c>
      <c r="L1789">
        <f>IF(Transport!$H$4="Multi-unit Residential",Data!L1790,IF(Transport!$H$4="Education",Data!AT1790,IF(Transport!$H$4="Mixed-use Building",AE1793,Data!AC1790)))</f>
        <v>0.06</v>
      </c>
      <c r="M1789">
        <f>IF(Transport!$H$4="Multi-unit Residential",Data!M1790,IF(Transport!$H$4="Education",Data!AU1790,IF(Transport!$H$4="Mixed-use Building",AF1793,Data!AD1790)))</f>
        <v>0.02</v>
      </c>
      <c r="N1789">
        <f>IF(Transport!$H$4="Multi-unit Residential",Data!N1790,IF(Transport!$H$4="Education",Data!AV1790,IF(Transport!$H$4="Mixed-use Building",AG1793,Data!AE1790)))</f>
        <v>4.9857183390553201</v>
      </c>
      <c r="O1789">
        <f>IF(Transport!$H$4="Multi-unit Residential",Data!O1790,IF(Transport!$H$4="Education",Data!AW1790,IF(Transport!$H$4="Mixed-use Building",AH1793,Data!AF1790)))</f>
        <v>172.63759049999999</v>
      </c>
      <c r="P1789">
        <f>IF(Transport!$H$4="Multi-unit Residential",Data!P1790,IF(Transport!$H$4="Education",Data!AX1790,IF(Transport!$H$4="Mixed-use Building",AI1793,Data!AG1790)))</f>
        <v>-43.517144099999904</v>
      </c>
    </row>
    <row r="1790" spans="1:16" x14ac:dyDescent="0.55000000000000004">
      <c r="A1790">
        <f>IF(Transport!$H$4="Multi-unit Residential",Data!A1791,IF(Transport!$H$4="Education",Data!AI1791,IF(Transport!$H$4="Mixed-use Building",T1794,Data!R1791)))</f>
        <v>324900</v>
      </c>
      <c r="B1790" t="str">
        <f>IF(Transport!$H$4="Multi-unit Residential",Data!B1791,IF(Transport!$H$4="Education",Data!AJ1791,IF(Transport!$H$4="Mixed-use Building",U1794,Data!S1791)))</f>
        <v>Hagley Park</v>
      </c>
      <c r="C1790" t="str">
        <f>IF(Transport!$H$4="Multi-unit Residential",Data!C1791,IF(Transport!$H$4="Education",Data!AK1791,IF(Transport!$H$4="Mixed-use Building",V1794,Data!T1791)))</f>
        <v>New Zealand</v>
      </c>
      <c r="D1790">
        <f>IF(Transport!$H$4="Multi-unit Residential",Data!D1791,IF(Transport!$H$4="Education",Data!AL1791,IF(Transport!$H$4="Mixed-use Building",W1794,Data!U1791)))</f>
        <v>0</v>
      </c>
      <c r="E1790">
        <f>IF(Transport!$H$4="Multi-unit Residential",Data!E1791,IF(Transport!$H$4="Education",Data!AM1791,IF(Transport!$H$4="Mixed-use Building",X1794,Data!V1791)))</f>
        <v>0.02</v>
      </c>
      <c r="F1790">
        <f>IF(Transport!$H$4="Multi-unit Residential",Data!F1791,IF(Transport!$H$4="Education",Data!AN1791,IF(Transport!$H$4="Mixed-use Building",Y1794,Data!W1791)))</f>
        <v>0</v>
      </c>
      <c r="G1790">
        <f>IF(Transport!$H$4="Multi-unit Residential",Data!G1791,IF(Transport!$H$4="Education",Data!AO1791,IF(Transport!$H$4="Mixed-use Building",Z1794,Data!X1791)))</f>
        <v>0</v>
      </c>
      <c r="H1790">
        <f>IF(Transport!$H$4="Multi-unit Residential",Data!H1791,IF(Transport!$H$4="Education",Data!AP1791,IF(Transport!$H$4="Mixed-use Building",AA1794,Data!Y1791)))</f>
        <v>0.75999999999999901</v>
      </c>
      <c r="I1790">
        <f>IF(Transport!$H$4="Multi-unit Residential",Data!I1791,IF(Transport!$H$4="Education",Data!AQ1791,IF(Transport!$H$4="Mixed-use Building",AB1794,Data!Z1791)))</f>
        <v>0</v>
      </c>
      <c r="J1790">
        <f>IF(Transport!$H$4="Multi-unit Residential",Data!J1791,IF(Transport!$H$4="Education",Data!AR1791,IF(Transport!$H$4="Mixed-use Building",AC1794,Data!AA1791)))</f>
        <v>0</v>
      </c>
      <c r="K1790">
        <f>IF(Transport!$H$4="Multi-unit Residential",Data!K1791,IF(Transport!$H$4="Education",Data!AS1791,IF(Transport!$H$4="Mixed-use Building",AD1794,Data!AB1791)))</f>
        <v>0.17</v>
      </c>
      <c r="L1790">
        <f>IF(Transport!$H$4="Multi-unit Residential",Data!L1791,IF(Transport!$H$4="Education",Data!AT1791,IF(Transport!$H$4="Mixed-use Building",AE1794,Data!AC1791)))</f>
        <v>0.05</v>
      </c>
      <c r="M1790">
        <f>IF(Transport!$H$4="Multi-unit Residential",Data!M1791,IF(Transport!$H$4="Education",Data!AU1791,IF(Transport!$H$4="Mixed-use Building",AF1794,Data!AD1791)))</f>
        <v>0.02</v>
      </c>
      <c r="N1790">
        <f>IF(Transport!$H$4="Multi-unit Residential",Data!N1791,IF(Transport!$H$4="Education",Data!AV1791,IF(Transport!$H$4="Mixed-use Building",AG1794,Data!AE1791)))</f>
        <v>6.6950475431920804</v>
      </c>
      <c r="O1790">
        <f>IF(Transport!$H$4="Multi-unit Residential",Data!O1791,IF(Transport!$H$4="Education",Data!AW1791,IF(Transport!$H$4="Mixed-use Building",AH1794,Data!AF1791)))</f>
        <v>172.61981249999999</v>
      </c>
      <c r="P1790">
        <f>IF(Transport!$H$4="Multi-unit Residential",Data!P1791,IF(Transport!$H$4="Education",Data!AX1791,IF(Transport!$H$4="Mixed-use Building",AI1794,Data!AG1791)))</f>
        <v>-43.53053792</v>
      </c>
    </row>
    <row r="1791" spans="1:16" x14ac:dyDescent="0.55000000000000004">
      <c r="A1791">
        <f>IF(Transport!$H$4="Multi-unit Residential",Data!A1792,IF(Transport!$H$4="Education",Data!AI1792,IF(Transport!$H$4="Mixed-use Building",T1795,Data!R1792)))</f>
        <v>325000</v>
      </c>
      <c r="B1791" t="str">
        <f>IF(Transport!$H$4="Multi-unit Residential",Data!B1792,IF(Transport!$H$4="Education",Data!AJ1792,IF(Transport!$H$4="Mixed-use Building",U1795,Data!S1792)))</f>
        <v>Hillmorton</v>
      </c>
      <c r="C1791" t="str">
        <f>IF(Transport!$H$4="Multi-unit Residential",Data!C1792,IF(Transport!$H$4="Education",Data!AK1792,IF(Transport!$H$4="Mixed-use Building",V1795,Data!T1792)))</f>
        <v>New Zealand</v>
      </c>
      <c r="D1791">
        <f>IF(Transport!$H$4="Multi-unit Residential",Data!D1792,IF(Transport!$H$4="Education",Data!AL1792,IF(Transport!$H$4="Mixed-use Building",W1795,Data!U1792)))</f>
        <v>0</v>
      </c>
      <c r="E1791">
        <f>IF(Transport!$H$4="Multi-unit Residential",Data!E1792,IF(Transport!$H$4="Education",Data!AM1792,IF(Transport!$H$4="Mixed-use Building",X1795,Data!V1792)))</f>
        <v>0</v>
      </c>
      <c r="F1791">
        <f>IF(Transport!$H$4="Multi-unit Residential",Data!F1792,IF(Transport!$H$4="Education",Data!AN1792,IF(Transport!$H$4="Mixed-use Building",Y1795,Data!W1792)))</f>
        <v>0</v>
      </c>
      <c r="G1791">
        <f>IF(Transport!$H$4="Multi-unit Residential",Data!G1792,IF(Transport!$H$4="Education",Data!AO1792,IF(Transport!$H$4="Mixed-use Building",Z1795,Data!X1792)))</f>
        <v>0</v>
      </c>
      <c r="H1791">
        <f>IF(Transport!$H$4="Multi-unit Residential",Data!H1792,IF(Transport!$H$4="Education",Data!AP1792,IF(Transport!$H$4="Mixed-use Building",AA1795,Data!Y1792)))</f>
        <v>0.96</v>
      </c>
      <c r="I1791">
        <f>IF(Transport!$H$4="Multi-unit Residential",Data!I1792,IF(Transport!$H$4="Education",Data!AQ1792,IF(Transport!$H$4="Mixed-use Building",AB1795,Data!Z1792)))</f>
        <v>0</v>
      </c>
      <c r="J1791">
        <f>IF(Transport!$H$4="Multi-unit Residential",Data!J1792,IF(Transport!$H$4="Education",Data!AR1792,IF(Transport!$H$4="Mixed-use Building",AC1795,Data!AA1792)))</f>
        <v>0</v>
      </c>
      <c r="K1791">
        <f>IF(Transport!$H$4="Multi-unit Residential",Data!K1792,IF(Transport!$H$4="Education",Data!AS1792,IF(Transport!$H$4="Mixed-use Building",AD1795,Data!AB1792)))</f>
        <v>0</v>
      </c>
      <c r="L1791">
        <f>IF(Transport!$H$4="Multi-unit Residential",Data!L1792,IF(Transport!$H$4="Education",Data!AT1792,IF(Transport!$H$4="Mixed-use Building",AE1795,Data!AC1792)))</f>
        <v>0.04</v>
      </c>
      <c r="M1791">
        <f>IF(Transport!$H$4="Multi-unit Residential",Data!M1792,IF(Transport!$H$4="Education",Data!AU1792,IF(Transport!$H$4="Mixed-use Building",AF1795,Data!AD1792)))</f>
        <v>0.02</v>
      </c>
      <c r="N1791">
        <f>IF(Transport!$H$4="Multi-unit Residential",Data!N1792,IF(Transport!$H$4="Education",Data!AV1792,IF(Transport!$H$4="Mixed-use Building",AG1795,Data!AE1792)))</f>
        <v>5.1725133419032998</v>
      </c>
      <c r="O1791">
        <f>IF(Transport!$H$4="Multi-unit Residential",Data!O1792,IF(Transport!$H$4="Education",Data!AW1792,IF(Transport!$H$4="Mixed-use Building",AH1795,Data!AF1792)))</f>
        <v>172.5837818</v>
      </c>
      <c r="P1791">
        <f>IF(Transport!$H$4="Multi-unit Residential",Data!P1792,IF(Transport!$H$4="Education",Data!AX1792,IF(Transport!$H$4="Mixed-use Building",AI1795,Data!AG1792)))</f>
        <v>-43.55310995</v>
      </c>
    </row>
    <row r="1792" spans="1:16" x14ac:dyDescent="0.55000000000000004">
      <c r="A1792">
        <f>IF(Transport!$H$4="Multi-unit Residential",Data!A1793,IF(Transport!$H$4="Education",Data!AI1793,IF(Transport!$H$4="Mixed-use Building",T1796,Data!R1793)))</f>
        <v>325100</v>
      </c>
      <c r="B1792" t="str">
        <f>IF(Transport!$H$4="Multi-unit Residential",Data!B1793,IF(Transport!$H$4="Education",Data!AJ1793,IF(Transport!$H$4="Mixed-use Building",U1796,Data!S1793)))</f>
        <v>Parklands</v>
      </c>
      <c r="C1792" t="str">
        <f>IF(Transport!$H$4="Multi-unit Residential",Data!C1793,IF(Transport!$H$4="Education",Data!AK1793,IF(Transport!$H$4="Mixed-use Building",V1796,Data!T1793)))</f>
        <v>New Zealand</v>
      </c>
      <c r="D1792">
        <f>IF(Transport!$H$4="Multi-unit Residential",Data!D1793,IF(Transport!$H$4="Education",Data!AL1793,IF(Transport!$H$4="Mixed-use Building",W1796,Data!U1793)))</f>
        <v>0</v>
      </c>
      <c r="E1792">
        <f>IF(Transport!$H$4="Multi-unit Residential",Data!E1793,IF(Transport!$H$4="Education",Data!AM1793,IF(Transport!$H$4="Mixed-use Building",X1796,Data!V1793)))</f>
        <v>0</v>
      </c>
      <c r="F1792">
        <f>IF(Transport!$H$4="Multi-unit Residential",Data!F1793,IF(Transport!$H$4="Education",Data!AN1793,IF(Transport!$H$4="Mixed-use Building",Y1796,Data!W1793)))</f>
        <v>0</v>
      </c>
      <c r="G1792">
        <f>IF(Transport!$H$4="Multi-unit Residential",Data!G1793,IF(Transport!$H$4="Education",Data!AO1793,IF(Transport!$H$4="Mixed-use Building",Z1796,Data!X1793)))</f>
        <v>0</v>
      </c>
      <c r="H1792">
        <f>IF(Transport!$H$4="Multi-unit Residential",Data!H1793,IF(Transport!$H$4="Education",Data!AP1793,IF(Transport!$H$4="Mixed-use Building",AA1796,Data!Y1793)))</f>
        <v>0.86</v>
      </c>
      <c r="I1792">
        <f>IF(Transport!$H$4="Multi-unit Residential",Data!I1793,IF(Transport!$H$4="Education",Data!AQ1793,IF(Transport!$H$4="Mixed-use Building",AB1796,Data!Z1793)))</f>
        <v>0</v>
      </c>
      <c r="J1792">
        <f>IF(Transport!$H$4="Multi-unit Residential",Data!J1793,IF(Transport!$H$4="Education",Data!AR1793,IF(Transport!$H$4="Mixed-use Building",AC1796,Data!AA1793)))</f>
        <v>0</v>
      </c>
      <c r="K1792">
        <f>IF(Transport!$H$4="Multi-unit Residential",Data!K1793,IF(Transport!$H$4="Education",Data!AS1793,IF(Transport!$H$4="Mixed-use Building",AD1796,Data!AB1793)))</f>
        <v>0</v>
      </c>
      <c r="L1792">
        <f>IF(Transport!$H$4="Multi-unit Residential",Data!L1793,IF(Transport!$H$4="Education",Data!AT1793,IF(Transport!$H$4="Mixed-use Building",AE1796,Data!AC1793)))</f>
        <v>0.14000000000000001</v>
      </c>
      <c r="M1792">
        <f>IF(Transport!$H$4="Multi-unit Residential",Data!M1793,IF(Transport!$H$4="Education",Data!AU1793,IF(Transport!$H$4="Mixed-use Building",AF1796,Data!AD1793)))</f>
        <v>0.02</v>
      </c>
      <c r="N1792">
        <f>IF(Transport!$H$4="Multi-unit Residential",Data!N1793,IF(Transport!$H$4="Education",Data!AV1793,IF(Transport!$H$4="Mixed-use Building",AG1796,Data!AE1793)))</f>
        <v>1.4942006466364099</v>
      </c>
      <c r="O1792">
        <f>IF(Transport!$H$4="Multi-unit Residential",Data!O1793,IF(Transport!$H$4="Education",Data!AW1793,IF(Transport!$H$4="Mixed-use Building",AH1796,Data!AF1793)))</f>
        <v>172.7080666</v>
      </c>
      <c r="P1792">
        <f>IF(Transport!$H$4="Multi-unit Residential",Data!P1793,IF(Transport!$H$4="Education",Data!AX1793,IF(Transport!$H$4="Mixed-use Building",AI1796,Data!AG1793)))</f>
        <v>-43.480592530000003</v>
      </c>
    </row>
    <row r="1793" spans="1:16" x14ac:dyDescent="0.55000000000000004">
      <c r="A1793">
        <f>IF(Transport!$H$4="Multi-unit Residential",Data!A1794,IF(Transport!$H$4="Education",Data!AI1794,IF(Transport!$H$4="Mixed-use Building",T1797,Data!R1794)))</f>
        <v>325200</v>
      </c>
      <c r="B1793" t="str">
        <f>IF(Transport!$H$4="Multi-unit Residential",Data!B1794,IF(Transport!$H$4="Education",Data!AJ1794,IF(Transport!$H$4="Mixed-use Building",U1797,Data!S1794)))</f>
        <v>Riccarton East</v>
      </c>
      <c r="C1793" t="str">
        <f>IF(Transport!$H$4="Multi-unit Residential",Data!C1794,IF(Transport!$H$4="Education",Data!AK1794,IF(Transport!$H$4="Mixed-use Building",V1797,Data!T1794)))</f>
        <v>New Zealand</v>
      </c>
      <c r="D1793">
        <f>IF(Transport!$H$4="Multi-unit Residential",Data!D1794,IF(Transport!$H$4="Education",Data!AL1794,IF(Transport!$H$4="Mixed-use Building",W1797,Data!U1794)))</f>
        <v>0</v>
      </c>
      <c r="E1793">
        <f>IF(Transport!$H$4="Multi-unit Residential",Data!E1794,IF(Transport!$H$4="Education",Data!AM1794,IF(Transport!$H$4="Mixed-use Building",X1797,Data!V1794)))</f>
        <v>0</v>
      </c>
      <c r="F1793">
        <f>IF(Transport!$H$4="Multi-unit Residential",Data!F1794,IF(Transport!$H$4="Education",Data!AN1794,IF(Transport!$H$4="Mixed-use Building",Y1797,Data!W1794)))</f>
        <v>0</v>
      </c>
      <c r="G1793">
        <f>IF(Transport!$H$4="Multi-unit Residential",Data!G1794,IF(Transport!$H$4="Education",Data!AO1794,IF(Transport!$H$4="Mixed-use Building",Z1797,Data!X1794)))</f>
        <v>0</v>
      </c>
      <c r="H1793">
        <f>IF(Transport!$H$4="Multi-unit Residential",Data!H1794,IF(Transport!$H$4="Education",Data!AP1794,IF(Transport!$H$4="Mixed-use Building",AA1797,Data!Y1794)))</f>
        <v>1</v>
      </c>
      <c r="I1793">
        <f>IF(Transport!$H$4="Multi-unit Residential",Data!I1794,IF(Transport!$H$4="Education",Data!AQ1794,IF(Transport!$H$4="Mixed-use Building",AB1797,Data!Z1794)))</f>
        <v>0</v>
      </c>
      <c r="J1793">
        <f>IF(Transport!$H$4="Multi-unit Residential",Data!J1794,IF(Transport!$H$4="Education",Data!AR1794,IF(Transport!$H$4="Mixed-use Building",AC1797,Data!AA1794)))</f>
        <v>0</v>
      </c>
      <c r="K1793">
        <f>IF(Transport!$H$4="Multi-unit Residential",Data!K1794,IF(Transport!$H$4="Education",Data!AS1794,IF(Transport!$H$4="Mixed-use Building",AD1797,Data!AB1794)))</f>
        <v>0</v>
      </c>
      <c r="L1793">
        <f>IF(Transport!$H$4="Multi-unit Residential",Data!L1794,IF(Transport!$H$4="Education",Data!AT1794,IF(Transport!$H$4="Mixed-use Building",AE1797,Data!AC1794)))</f>
        <v>0</v>
      </c>
      <c r="M1793">
        <f>IF(Transport!$H$4="Multi-unit Residential",Data!M1794,IF(Transport!$H$4="Education",Data!AU1794,IF(Transport!$H$4="Mixed-use Building",AF1797,Data!AD1794)))</f>
        <v>0.02</v>
      </c>
      <c r="N1793">
        <f>IF(Transport!$H$4="Multi-unit Residential",Data!N1794,IF(Transport!$H$4="Education",Data!AV1794,IF(Transport!$H$4="Mixed-use Building",AG1797,Data!AE1794)))</f>
        <v>0.37188430976384301</v>
      </c>
      <c r="O1793">
        <f>IF(Transport!$H$4="Multi-unit Residential",Data!O1794,IF(Transport!$H$4="Education",Data!AW1794,IF(Transport!$H$4="Mixed-use Building",AH1797,Data!AF1794)))</f>
        <v>172.61070269999999</v>
      </c>
      <c r="P1793">
        <f>IF(Transport!$H$4="Multi-unit Residential",Data!P1794,IF(Transport!$H$4="Education",Data!AX1794,IF(Transport!$H$4="Mixed-use Building",AI1797,Data!AG1794)))</f>
        <v>-43.53245227</v>
      </c>
    </row>
    <row r="1794" spans="1:16" x14ac:dyDescent="0.55000000000000004">
      <c r="A1794">
        <f>IF(Transport!$H$4="Multi-unit Residential",Data!A1795,IF(Transport!$H$4="Education",Data!AI1795,IF(Transport!$H$4="Mixed-use Building",T1798,Data!R1795)))</f>
        <v>325300</v>
      </c>
      <c r="B1794" t="str">
        <f>IF(Transport!$H$4="Multi-unit Residential",Data!B1795,IF(Transport!$H$4="Education",Data!AJ1795,IF(Transport!$H$4="Mixed-use Building",U1798,Data!S1795)))</f>
        <v>Edgeware</v>
      </c>
      <c r="C1794" t="str">
        <f>IF(Transport!$H$4="Multi-unit Residential",Data!C1795,IF(Transport!$H$4="Education",Data!AK1795,IF(Transport!$H$4="Mixed-use Building",V1798,Data!T1795)))</f>
        <v>New Zealand</v>
      </c>
      <c r="D1794">
        <f>IF(Transport!$H$4="Multi-unit Residential",Data!D1795,IF(Transport!$H$4="Education",Data!AL1795,IF(Transport!$H$4="Mixed-use Building",W1798,Data!U1795)))</f>
        <v>0</v>
      </c>
      <c r="E1794">
        <f>IF(Transport!$H$4="Multi-unit Residential",Data!E1795,IF(Transport!$H$4="Education",Data!AM1795,IF(Transport!$H$4="Mixed-use Building",X1798,Data!V1795)))</f>
        <v>0</v>
      </c>
      <c r="F1794">
        <f>IF(Transport!$H$4="Multi-unit Residential",Data!F1795,IF(Transport!$H$4="Education",Data!AN1795,IF(Transport!$H$4="Mixed-use Building",Y1798,Data!W1795)))</f>
        <v>0</v>
      </c>
      <c r="G1794">
        <f>IF(Transport!$H$4="Multi-unit Residential",Data!G1795,IF(Transport!$H$4="Education",Data!AO1795,IF(Transport!$H$4="Mixed-use Building",Z1798,Data!X1795)))</f>
        <v>0</v>
      </c>
      <c r="H1794">
        <f>IF(Transport!$H$4="Multi-unit Residential",Data!H1795,IF(Transport!$H$4="Education",Data!AP1795,IF(Transport!$H$4="Mixed-use Building",AA1798,Data!Y1795)))</f>
        <v>1</v>
      </c>
      <c r="I1794">
        <f>IF(Transport!$H$4="Multi-unit Residential",Data!I1795,IF(Transport!$H$4="Education",Data!AQ1795,IF(Transport!$H$4="Mixed-use Building",AB1798,Data!Z1795)))</f>
        <v>0</v>
      </c>
      <c r="J1794">
        <f>IF(Transport!$H$4="Multi-unit Residential",Data!J1795,IF(Transport!$H$4="Education",Data!AR1795,IF(Transport!$H$4="Mixed-use Building",AC1798,Data!AA1795)))</f>
        <v>0</v>
      </c>
      <c r="K1794">
        <f>IF(Transport!$H$4="Multi-unit Residential",Data!K1795,IF(Transport!$H$4="Education",Data!AS1795,IF(Transport!$H$4="Mixed-use Building",AD1798,Data!AB1795)))</f>
        <v>0</v>
      </c>
      <c r="L1794">
        <f>IF(Transport!$H$4="Multi-unit Residential",Data!L1795,IF(Transport!$H$4="Education",Data!AT1795,IF(Transport!$H$4="Mixed-use Building",AE1798,Data!AC1795)))</f>
        <v>0</v>
      </c>
      <c r="M1794">
        <f>IF(Transport!$H$4="Multi-unit Residential",Data!M1795,IF(Transport!$H$4="Education",Data!AU1795,IF(Transport!$H$4="Mixed-use Building",AF1798,Data!AD1795)))</f>
        <v>0.02</v>
      </c>
      <c r="N1794">
        <f>IF(Transport!$H$4="Multi-unit Residential",Data!N1795,IF(Transport!$H$4="Education",Data!AV1795,IF(Transport!$H$4="Mixed-use Building",AG1798,Data!AE1795)))</f>
        <v>0.692402214610358</v>
      </c>
      <c r="O1794">
        <f>IF(Transport!$H$4="Multi-unit Residential",Data!O1795,IF(Transport!$H$4="Education",Data!AW1795,IF(Transport!$H$4="Mixed-use Building",AH1798,Data!AF1795)))</f>
        <v>172.64705849999899</v>
      </c>
      <c r="P1794">
        <f>IF(Transport!$H$4="Multi-unit Residential",Data!P1795,IF(Transport!$H$4="Education",Data!AX1795,IF(Transport!$H$4="Mixed-use Building",AI1798,Data!AG1795)))</f>
        <v>-43.514351730000001</v>
      </c>
    </row>
    <row r="1795" spans="1:16" x14ac:dyDescent="0.55000000000000004">
      <c r="A1795">
        <f>IF(Transport!$H$4="Multi-unit Residential",Data!A1796,IF(Transport!$H$4="Education",Data!AI1796,IF(Transport!$H$4="Mixed-use Building",T1799,Data!R1796)))</f>
        <v>325400</v>
      </c>
      <c r="B1795" t="str">
        <f>IF(Transport!$H$4="Multi-unit Residential",Data!B1796,IF(Transport!$H$4="Education",Data!AJ1796,IF(Transport!$H$4="Mixed-use Building",U1799,Data!S1796)))</f>
        <v>Aidanfield</v>
      </c>
      <c r="C1795" t="str">
        <f>IF(Transport!$H$4="Multi-unit Residential",Data!C1796,IF(Transport!$H$4="Education",Data!AK1796,IF(Transport!$H$4="Mixed-use Building",V1799,Data!T1796)))</f>
        <v>New Zealand</v>
      </c>
      <c r="D1795">
        <f>IF(Transport!$H$4="Multi-unit Residential",Data!D1796,IF(Transport!$H$4="Education",Data!AL1796,IF(Transport!$H$4="Mixed-use Building",W1799,Data!U1796)))</f>
        <v>0</v>
      </c>
      <c r="E1795">
        <f>IF(Transport!$H$4="Multi-unit Residential",Data!E1796,IF(Transport!$H$4="Education",Data!AM1796,IF(Transport!$H$4="Mixed-use Building",X1799,Data!V1796)))</f>
        <v>0</v>
      </c>
      <c r="F1795">
        <f>IF(Transport!$H$4="Multi-unit Residential",Data!F1796,IF(Transport!$H$4="Education",Data!AN1796,IF(Transport!$H$4="Mixed-use Building",Y1799,Data!W1796)))</f>
        <v>0</v>
      </c>
      <c r="G1795">
        <f>IF(Transport!$H$4="Multi-unit Residential",Data!G1796,IF(Transport!$H$4="Education",Data!AO1796,IF(Transport!$H$4="Mixed-use Building",Z1799,Data!X1796)))</f>
        <v>0</v>
      </c>
      <c r="H1795">
        <f>IF(Transport!$H$4="Multi-unit Residential",Data!H1796,IF(Transport!$H$4="Education",Data!AP1796,IF(Transport!$H$4="Mixed-use Building",AA1799,Data!Y1796)))</f>
        <v>0.95</v>
      </c>
      <c r="I1795">
        <f>IF(Transport!$H$4="Multi-unit Residential",Data!I1796,IF(Transport!$H$4="Education",Data!AQ1796,IF(Transport!$H$4="Mixed-use Building",AB1799,Data!Z1796)))</f>
        <v>0</v>
      </c>
      <c r="J1795">
        <f>IF(Transport!$H$4="Multi-unit Residential",Data!J1796,IF(Transport!$H$4="Education",Data!AR1796,IF(Transport!$H$4="Mixed-use Building",AC1799,Data!AA1796)))</f>
        <v>0</v>
      </c>
      <c r="K1795">
        <f>IF(Transport!$H$4="Multi-unit Residential",Data!K1796,IF(Transport!$H$4="Education",Data!AS1796,IF(Transport!$H$4="Mixed-use Building",AD1799,Data!AB1796)))</f>
        <v>0</v>
      </c>
      <c r="L1795">
        <f>IF(Transport!$H$4="Multi-unit Residential",Data!L1796,IF(Transport!$H$4="Education",Data!AT1796,IF(Transport!$H$4="Mixed-use Building",AE1799,Data!AC1796)))</f>
        <v>0.05</v>
      </c>
      <c r="M1795">
        <f>IF(Transport!$H$4="Multi-unit Residential",Data!M1796,IF(Transport!$H$4="Education",Data!AU1796,IF(Transport!$H$4="Mixed-use Building",AF1799,Data!AD1796)))</f>
        <v>0.02</v>
      </c>
      <c r="N1795">
        <f>IF(Transport!$H$4="Multi-unit Residential",Data!N1796,IF(Transport!$H$4="Education",Data!AV1796,IF(Transport!$H$4="Mixed-use Building",AG1799,Data!AE1796)))</f>
        <v>2.93073329360204</v>
      </c>
      <c r="O1795">
        <f>IF(Transport!$H$4="Multi-unit Residential",Data!O1796,IF(Transport!$H$4="Education",Data!AW1796,IF(Transport!$H$4="Mixed-use Building",AH1799,Data!AF1796)))</f>
        <v>172.56732389999999</v>
      </c>
      <c r="P1795">
        <f>IF(Transport!$H$4="Multi-unit Residential",Data!P1796,IF(Transport!$H$4="Education",Data!AX1796,IF(Transport!$H$4="Mixed-use Building",AI1799,Data!AG1796)))</f>
        <v>-43.564454339999998</v>
      </c>
    </row>
    <row r="1796" spans="1:16" x14ac:dyDescent="0.55000000000000004">
      <c r="A1796">
        <f>IF(Transport!$H$4="Multi-unit Residential",Data!A1797,IF(Transport!$H$4="Education",Data!AI1797,IF(Transport!$H$4="Mixed-use Building",T1800,Data!R1797)))</f>
        <v>325500</v>
      </c>
      <c r="B1796" t="str">
        <f>IF(Transport!$H$4="Multi-unit Residential",Data!B1797,IF(Transport!$H$4="Education",Data!AJ1797,IF(Transport!$H$4="Mixed-use Building",U1800,Data!S1797)))</f>
        <v>Tower Junction</v>
      </c>
      <c r="C1796" t="str">
        <f>IF(Transport!$H$4="Multi-unit Residential",Data!C1797,IF(Transport!$H$4="Education",Data!AK1797,IF(Transport!$H$4="Mixed-use Building",V1800,Data!T1797)))</f>
        <v>New Zealand</v>
      </c>
      <c r="D1796">
        <f>IF(Transport!$H$4="Multi-unit Residential",Data!D1797,IF(Transport!$H$4="Education",Data!AL1797,IF(Transport!$H$4="Mixed-use Building",W1800,Data!U1797)))</f>
        <v>0</v>
      </c>
      <c r="E1796">
        <f>IF(Transport!$H$4="Multi-unit Residential",Data!E1797,IF(Transport!$H$4="Education",Data!AM1797,IF(Transport!$H$4="Mixed-use Building",X1800,Data!V1797)))</f>
        <v>0</v>
      </c>
      <c r="F1796">
        <f>IF(Transport!$H$4="Multi-unit Residential",Data!F1797,IF(Transport!$H$4="Education",Data!AN1797,IF(Transport!$H$4="Mixed-use Building",Y1800,Data!W1797)))</f>
        <v>0</v>
      </c>
      <c r="G1796">
        <f>IF(Transport!$H$4="Multi-unit Residential",Data!G1797,IF(Transport!$H$4="Education",Data!AO1797,IF(Transport!$H$4="Mixed-use Building",Z1800,Data!X1797)))</f>
        <v>0</v>
      </c>
      <c r="H1796">
        <f>IF(Transport!$H$4="Multi-unit Residential",Data!H1797,IF(Transport!$H$4="Education",Data!AP1797,IF(Transport!$H$4="Mixed-use Building",AA1800,Data!Y1797)))</f>
        <v>0.95</v>
      </c>
      <c r="I1796">
        <f>IF(Transport!$H$4="Multi-unit Residential",Data!I1797,IF(Transport!$H$4="Education",Data!AQ1797,IF(Transport!$H$4="Mixed-use Building",AB1800,Data!Z1797)))</f>
        <v>0</v>
      </c>
      <c r="J1796">
        <f>IF(Transport!$H$4="Multi-unit Residential",Data!J1797,IF(Transport!$H$4="Education",Data!AR1797,IF(Transport!$H$4="Mixed-use Building",AC1800,Data!AA1797)))</f>
        <v>0</v>
      </c>
      <c r="K1796">
        <f>IF(Transport!$H$4="Multi-unit Residential",Data!K1797,IF(Transport!$H$4="Education",Data!AS1797,IF(Transport!$H$4="Mixed-use Building",AD1800,Data!AB1797)))</f>
        <v>0.03</v>
      </c>
      <c r="L1796">
        <f>IF(Transport!$H$4="Multi-unit Residential",Data!L1797,IF(Transport!$H$4="Education",Data!AT1797,IF(Transport!$H$4="Mixed-use Building",AE1800,Data!AC1797)))</f>
        <v>0.02</v>
      </c>
      <c r="M1796">
        <f>IF(Transport!$H$4="Multi-unit Residential",Data!M1797,IF(Transport!$H$4="Education",Data!AU1797,IF(Transport!$H$4="Mixed-use Building",AF1800,Data!AD1797)))</f>
        <v>0.02</v>
      </c>
      <c r="N1796">
        <f>IF(Transport!$H$4="Multi-unit Residential",Data!N1797,IF(Transport!$H$4="Education",Data!AV1797,IF(Transport!$H$4="Mixed-use Building",AG1800,Data!AE1797)))</f>
        <v>7.7638403163732699</v>
      </c>
      <c r="O1796">
        <f>IF(Transport!$H$4="Multi-unit Residential",Data!O1797,IF(Transport!$H$4="Education",Data!AW1797,IF(Transport!$H$4="Mixed-use Building",AH1800,Data!AF1797)))</f>
        <v>172.60296450000001</v>
      </c>
      <c r="P1796">
        <f>IF(Transport!$H$4="Multi-unit Residential",Data!P1797,IF(Transport!$H$4="Education",Data!AX1797,IF(Transport!$H$4="Mixed-use Building",AI1800,Data!AG1797)))</f>
        <v>-43.541296060000001</v>
      </c>
    </row>
    <row r="1797" spans="1:16" x14ac:dyDescent="0.55000000000000004">
      <c r="A1797">
        <f>IF(Transport!$H$4="Multi-unit Residential",Data!A1798,IF(Transport!$H$4="Education",Data!AI1798,IF(Transport!$H$4="Mixed-use Building",T1801,Data!R1798)))</f>
        <v>325600</v>
      </c>
      <c r="B1797" t="str">
        <f>IF(Transport!$H$4="Multi-unit Residential",Data!B1798,IF(Transport!$H$4="Education",Data!AJ1798,IF(Transport!$H$4="Mixed-use Building",U1801,Data!S1798)))</f>
        <v>Burwood</v>
      </c>
      <c r="C1797" t="str">
        <f>IF(Transport!$H$4="Multi-unit Residential",Data!C1798,IF(Transport!$H$4="Education",Data!AK1798,IF(Transport!$H$4="Mixed-use Building",V1801,Data!T1798)))</f>
        <v>New Zealand</v>
      </c>
      <c r="D1797">
        <f>IF(Transport!$H$4="Multi-unit Residential",Data!D1798,IF(Transport!$H$4="Education",Data!AL1798,IF(Transport!$H$4="Mixed-use Building",W1801,Data!U1798)))</f>
        <v>0</v>
      </c>
      <c r="E1797">
        <f>IF(Transport!$H$4="Multi-unit Residential",Data!E1798,IF(Transport!$H$4="Education",Data!AM1798,IF(Transport!$H$4="Mixed-use Building",X1801,Data!V1798)))</f>
        <v>0</v>
      </c>
      <c r="F1797">
        <f>IF(Transport!$H$4="Multi-unit Residential",Data!F1798,IF(Transport!$H$4="Education",Data!AN1798,IF(Transport!$H$4="Mixed-use Building",Y1801,Data!W1798)))</f>
        <v>0</v>
      </c>
      <c r="G1797">
        <f>IF(Transport!$H$4="Multi-unit Residential",Data!G1798,IF(Transport!$H$4="Education",Data!AO1798,IF(Transport!$H$4="Mixed-use Building",Z1801,Data!X1798)))</f>
        <v>0</v>
      </c>
      <c r="H1797">
        <f>IF(Transport!$H$4="Multi-unit Residential",Data!H1798,IF(Transport!$H$4="Education",Data!AP1798,IF(Transport!$H$4="Mixed-use Building",AA1801,Data!Y1798)))</f>
        <v>1</v>
      </c>
      <c r="I1797">
        <f>IF(Transport!$H$4="Multi-unit Residential",Data!I1798,IF(Transport!$H$4="Education",Data!AQ1798,IF(Transport!$H$4="Mixed-use Building",AB1801,Data!Z1798)))</f>
        <v>0</v>
      </c>
      <c r="J1797">
        <f>IF(Transport!$H$4="Multi-unit Residential",Data!J1798,IF(Transport!$H$4="Education",Data!AR1798,IF(Transport!$H$4="Mixed-use Building",AC1801,Data!AA1798)))</f>
        <v>0</v>
      </c>
      <c r="K1797">
        <f>IF(Transport!$H$4="Multi-unit Residential",Data!K1798,IF(Transport!$H$4="Education",Data!AS1798,IF(Transport!$H$4="Mixed-use Building",AD1801,Data!AB1798)))</f>
        <v>0</v>
      </c>
      <c r="L1797">
        <f>IF(Transport!$H$4="Multi-unit Residential",Data!L1798,IF(Transport!$H$4="Education",Data!AT1798,IF(Transport!$H$4="Mixed-use Building",AE1801,Data!AC1798)))</f>
        <v>0</v>
      </c>
      <c r="M1797">
        <f>IF(Transport!$H$4="Multi-unit Residential",Data!M1798,IF(Transport!$H$4="Education",Data!AU1798,IF(Transport!$H$4="Mixed-use Building",AF1801,Data!AD1798)))</f>
        <v>0.02</v>
      </c>
      <c r="N1797" t="str">
        <f>IF(Transport!$H$4="Multi-unit Residential",Data!N1798,IF(Transport!$H$4="Education",Data!AV1798,IF(Transport!$H$4="Mixed-use Building",AG1801,Data!AE1798)))</f>
        <v>?</v>
      </c>
      <c r="O1797">
        <f>IF(Transport!$H$4="Multi-unit Residential",Data!O1798,IF(Transport!$H$4="Education",Data!AW1798,IF(Transport!$H$4="Mixed-use Building",AH1801,Data!AF1798)))</f>
        <v>172.684889</v>
      </c>
      <c r="P1797">
        <f>IF(Transport!$H$4="Multi-unit Residential",Data!P1798,IF(Transport!$H$4="Education",Data!AX1798,IF(Transport!$H$4="Mixed-use Building",AI1801,Data!AG1798)))</f>
        <v>-43.495554589999998</v>
      </c>
    </row>
    <row r="1798" spans="1:16" x14ac:dyDescent="0.55000000000000004">
      <c r="A1798">
        <f>IF(Transport!$H$4="Multi-unit Residential",Data!A1799,IF(Transport!$H$4="Education",Data!AI1799,IF(Transport!$H$4="Mixed-use Building",T1802,Data!R1799)))</f>
        <v>325700</v>
      </c>
      <c r="B1798" t="str">
        <f>IF(Transport!$H$4="Multi-unit Residential",Data!B1799,IF(Transport!$H$4="Education",Data!AJ1799,IF(Transport!$H$4="Mixed-use Building",U1802,Data!S1799)))</f>
        <v>Christchurch Central-West</v>
      </c>
      <c r="C1798" t="str">
        <f>IF(Transport!$H$4="Multi-unit Residential",Data!C1799,IF(Transport!$H$4="Education",Data!AK1799,IF(Transport!$H$4="Mixed-use Building",V1802,Data!T1799)))</f>
        <v>New Zealand</v>
      </c>
      <c r="D1798">
        <f>IF(Transport!$H$4="Multi-unit Residential",Data!D1799,IF(Transport!$H$4="Education",Data!AL1799,IF(Transport!$H$4="Mixed-use Building",W1802,Data!U1799)))</f>
        <v>0</v>
      </c>
      <c r="E1798">
        <f>IF(Transport!$H$4="Multi-unit Residential",Data!E1799,IF(Transport!$H$4="Education",Data!AM1799,IF(Transport!$H$4="Mixed-use Building",X1802,Data!V1799)))</f>
        <v>0.03</v>
      </c>
      <c r="F1798">
        <f>IF(Transport!$H$4="Multi-unit Residential",Data!F1799,IF(Transport!$H$4="Education",Data!AN1799,IF(Transport!$H$4="Mixed-use Building",Y1802,Data!W1799)))</f>
        <v>0</v>
      </c>
      <c r="G1798">
        <f>IF(Transport!$H$4="Multi-unit Residential",Data!G1799,IF(Transport!$H$4="Education",Data!AO1799,IF(Transport!$H$4="Mixed-use Building",Z1802,Data!X1799)))</f>
        <v>0</v>
      </c>
      <c r="H1798">
        <f>IF(Transport!$H$4="Multi-unit Residential",Data!H1799,IF(Transport!$H$4="Education",Data!AP1799,IF(Transport!$H$4="Mixed-use Building",AA1802,Data!Y1799)))</f>
        <v>0.77</v>
      </c>
      <c r="I1798">
        <f>IF(Transport!$H$4="Multi-unit Residential",Data!I1799,IF(Transport!$H$4="Education",Data!AQ1799,IF(Transport!$H$4="Mixed-use Building",AB1802,Data!Z1799)))</f>
        <v>0</v>
      </c>
      <c r="J1798">
        <f>IF(Transport!$H$4="Multi-unit Residential",Data!J1799,IF(Transport!$H$4="Education",Data!AR1799,IF(Transport!$H$4="Mixed-use Building",AC1802,Data!AA1799)))</f>
        <v>0</v>
      </c>
      <c r="K1798">
        <f>IF(Transport!$H$4="Multi-unit Residential",Data!K1799,IF(Transport!$H$4="Education",Data!AS1799,IF(Transport!$H$4="Mixed-use Building",AD1802,Data!AB1799)))</f>
        <v>0.14000000000000001</v>
      </c>
      <c r="L1798">
        <f>IF(Transport!$H$4="Multi-unit Residential",Data!L1799,IF(Transport!$H$4="Education",Data!AT1799,IF(Transport!$H$4="Mixed-use Building",AE1802,Data!AC1799)))</f>
        <v>0.06</v>
      </c>
      <c r="M1798">
        <f>IF(Transport!$H$4="Multi-unit Residential",Data!M1799,IF(Transport!$H$4="Education",Data!AU1799,IF(Transport!$H$4="Mixed-use Building",AF1802,Data!AD1799)))</f>
        <v>0.02</v>
      </c>
      <c r="N1798">
        <f>IF(Transport!$H$4="Multi-unit Residential",Data!N1799,IF(Transport!$H$4="Education",Data!AV1799,IF(Transport!$H$4="Mixed-use Building",AG1802,Data!AE1799)))</f>
        <v>6.6031104535969201</v>
      </c>
      <c r="O1798">
        <f>IF(Transport!$H$4="Multi-unit Residential",Data!O1799,IF(Transport!$H$4="Education",Data!AW1799,IF(Transport!$H$4="Mixed-use Building",AH1802,Data!AF1799)))</f>
        <v>172.6306519</v>
      </c>
      <c r="P1798">
        <f>IF(Transport!$H$4="Multi-unit Residential",Data!P1799,IF(Transport!$H$4="Education",Data!AX1799,IF(Transport!$H$4="Mixed-use Building",AI1802,Data!AG1799)))</f>
        <v>-43.527806089999999</v>
      </c>
    </row>
    <row r="1799" spans="1:16" x14ac:dyDescent="0.55000000000000004">
      <c r="A1799">
        <f>IF(Transport!$H$4="Multi-unit Residential",Data!A1800,IF(Transport!$H$4="Education",Data!AI1800,IF(Transport!$H$4="Mixed-use Building",T1803,Data!R1800)))</f>
        <v>325800</v>
      </c>
      <c r="B1799" t="str">
        <f>IF(Transport!$H$4="Multi-unit Residential",Data!B1800,IF(Transport!$H$4="Education",Data!AJ1800,IF(Transport!$H$4="Mixed-use Building",U1803,Data!S1800)))</f>
        <v>Christchurch Central-North</v>
      </c>
      <c r="C1799" t="str">
        <f>IF(Transport!$H$4="Multi-unit Residential",Data!C1800,IF(Transport!$H$4="Education",Data!AK1800,IF(Transport!$H$4="Mixed-use Building",V1803,Data!T1800)))</f>
        <v>New Zealand</v>
      </c>
      <c r="D1799">
        <f>IF(Transport!$H$4="Multi-unit Residential",Data!D1800,IF(Transport!$H$4="Education",Data!AL1800,IF(Transport!$H$4="Mixed-use Building",W1803,Data!U1800)))</f>
        <v>0</v>
      </c>
      <c r="E1799">
        <f>IF(Transport!$H$4="Multi-unit Residential",Data!E1800,IF(Transport!$H$4="Education",Data!AM1800,IF(Transport!$H$4="Mixed-use Building",X1803,Data!V1800)))</f>
        <v>0</v>
      </c>
      <c r="F1799">
        <f>IF(Transport!$H$4="Multi-unit Residential",Data!F1800,IF(Transport!$H$4="Education",Data!AN1800,IF(Transport!$H$4="Mixed-use Building",Y1803,Data!W1800)))</f>
        <v>0</v>
      </c>
      <c r="G1799">
        <f>IF(Transport!$H$4="Multi-unit Residential",Data!G1800,IF(Transport!$H$4="Education",Data!AO1800,IF(Transport!$H$4="Mixed-use Building",Z1803,Data!X1800)))</f>
        <v>0</v>
      </c>
      <c r="H1799">
        <f>IF(Transport!$H$4="Multi-unit Residential",Data!H1800,IF(Transport!$H$4="Education",Data!AP1800,IF(Transport!$H$4="Mixed-use Building",AA1803,Data!Y1800)))</f>
        <v>0.92999999999999905</v>
      </c>
      <c r="I1799">
        <f>IF(Transport!$H$4="Multi-unit Residential",Data!I1800,IF(Transport!$H$4="Education",Data!AQ1800,IF(Transport!$H$4="Mixed-use Building",AB1803,Data!Z1800)))</f>
        <v>0</v>
      </c>
      <c r="J1799">
        <f>IF(Transport!$H$4="Multi-unit Residential",Data!J1800,IF(Transport!$H$4="Education",Data!AR1800,IF(Transport!$H$4="Mixed-use Building",AC1803,Data!AA1800)))</f>
        <v>0</v>
      </c>
      <c r="K1799">
        <f>IF(Transport!$H$4="Multi-unit Residential",Data!K1800,IF(Transport!$H$4="Education",Data!AS1800,IF(Transport!$H$4="Mixed-use Building",AD1803,Data!AB1800)))</f>
        <v>0.02</v>
      </c>
      <c r="L1799">
        <f>IF(Transport!$H$4="Multi-unit Residential",Data!L1800,IF(Transport!$H$4="Education",Data!AT1800,IF(Transport!$H$4="Mixed-use Building",AE1803,Data!AC1800)))</f>
        <v>0.05</v>
      </c>
      <c r="M1799">
        <f>IF(Transport!$H$4="Multi-unit Residential",Data!M1800,IF(Transport!$H$4="Education",Data!AU1800,IF(Transport!$H$4="Mixed-use Building",AF1803,Data!AD1800)))</f>
        <v>0.02</v>
      </c>
      <c r="N1799">
        <f>IF(Transport!$H$4="Multi-unit Residential",Data!N1800,IF(Transport!$H$4="Education",Data!AV1800,IF(Transport!$H$4="Mixed-use Building",AG1803,Data!AE1800)))</f>
        <v>5.8532936901014496</v>
      </c>
      <c r="O1799">
        <f>IF(Transport!$H$4="Multi-unit Residential",Data!O1800,IF(Transport!$H$4="Education",Data!AW1800,IF(Transport!$H$4="Mixed-use Building",AH1803,Data!AF1800)))</f>
        <v>172.64031709999901</v>
      </c>
      <c r="P1799">
        <f>IF(Transport!$H$4="Multi-unit Residential",Data!P1800,IF(Transport!$H$4="Education",Data!AX1800,IF(Transport!$H$4="Mixed-use Building",AI1803,Data!AG1800)))</f>
        <v>-43.523310850000001</v>
      </c>
    </row>
    <row r="1800" spans="1:16" x14ac:dyDescent="0.55000000000000004">
      <c r="A1800">
        <f>IF(Transport!$H$4="Multi-unit Residential",Data!A1801,IF(Transport!$H$4="Education",Data!AI1801,IF(Transport!$H$4="Mixed-use Building",T1804,Data!R1801)))</f>
        <v>325900</v>
      </c>
      <c r="B1800" t="str">
        <f>IF(Transport!$H$4="Multi-unit Residential",Data!B1801,IF(Transport!$H$4="Education",Data!AJ1801,IF(Transport!$H$4="Mixed-use Building",U1804,Data!S1801)))</f>
        <v>Richmond North (Christchurch City)</v>
      </c>
      <c r="C1800" t="str">
        <f>IF(Transport!$H$4="Multi-unit Residential",Data!C1801,IF(Transport!$H$4="Education",Data!AK1801,IF(Transport!$H$4="Mixed-use Building",V1804,Data!T1801)))</f>
        <v>New Zealand</v>
      </c>
      <c r="D1800">
        <f>IF(Transport!$H$4="Multi-unit Residential",Data!D1801,IF(Transport!$H$4="Education",Data!AL1801,IF(Transport!$H$4="Mixed-use Building",W1804,Data!U1801)))</f>
        <v>0</v>
      </c>
      <c r="E1800">
        <f>IF(Transport!$H$4="Multi-unit Residential",Data!E1801,IF(Transport!$H$4="Education",Data!AM1801,IF(Transport!$H$4="Mixed-use Building",X1804,Data!V1801)))</f>
        <v>0</v>
      </c>
      <c r="F1800">
        <f>IF(Transport!$H$4="Multi-unit Residential",Data!F1801,IF(Transport!$H$4="Education",Data!AN1801,IF(Transport!$H$4="Mixed-use Building",Y1804,Data!W1801)))</f>
        <v>0</v>
      </c>
      <c r="G1800">
        <f>IF(Transport!$H$4="Multi-unit Residential",Data!G1801,IF(Transport!$H$4="Education",Data!AO1801,IF(Transport!$H$4="Mixed-use Building",Z1804,Data!X1801)))</f>
        <v>0</v>
      </c>
      <c r="H1800">
        <f>IF(Transport!$H$4="Multi-unit Residential",Data!H1801,IF(Transport!$H$4="Education",Data!AP1801,IF(Transport!$H$4="Mixed-use Building",AA1804,Data!Y1801)))</f>
        <v>1</v>
      </c>
      <c r="I1800">
        <f>IF(Transport!$H$4="Multi-unit Residential",Data!I1801,IF(Transport!$H$4="Education",Data!AQ1801,IF(Transport!$H$4="Mixed-use Building",AB1804,Data!Z1801)))</f>
        <v>0</v>
      </c>
      <c r="J1800">
        <f>IF(Transport!$H$4="Multi-unit Residential",Data!J1801,IF(Transport!$H$4="Education",Data!AR1801,IF(Transport!$H$4="Mixed-use Building",AC1804,Data!AA1801)))</f>
        <v>0</v>
      </c>
      <c r="K1800">
        <f>IF(Transport!$H$4="Multi-unit Residential",Data!K1801,IF(Transport!$H$4="Education",Data!AS1801,IF(Transport!$H$4="Mixed-use Building",AD1804,Data!AB1801)))</f>
        <v>0</v>
      </c>
      <c r="L1800">
        <f>IF(Transport!$H$4="Multi-unit Residential",Data!L1801,IF(Transport!$H$4="Education",Data!AT1801,IF(Transport!$H$4="Mixed-use Building",AE1804,Data!AC1801)))</f>
        <v>0</v>
      </c>
      <c r="M1800">
        <f>IF(Transport!$H$4="Multi-unit Residential",Data!M1801,IF(Transport!$H$4="Education",Data!AU1801,IF(Transport!$H$4="Mixed-use Building",AF1804,Data!AD1801)))</f>
        <v>0.02</v>
      </c>
      <c r="N1800">
        <f>IF(Transport!$H$4="Multi-unit Residential",Data!N1801,IF(Transport!$H$4="Education",Data!AV1801,IF(Transport!$H$4="Mixed-use Building",AG1804,Data!AE1801)))</f>
        <v>1.58830931754836</v>
      </c>
      <c r="O1800">
        <f>IF(Transport!$H$4="Multi-unit Residential",Data!O1801,IF(Transport!$H$4="Education",Data!AW1801,IF(Transport!$H$4="Mixed-use Building",AH1804,Data!AF1801)))</f>
        <v>172.65862630000001</v>
      </c>
      <c r="P1800">
        <f>IF(Transport!$H$4="Multi-unit Residential",Data!P1801,IF(Transport!$H$4="Education",Data!AX1801,IF(Transport!$H$4="Mixed-use Building",AI1804,Data!AG1801)))</f>
        <v>-43.512970879999997</v>
      </c>
    </row>
    <row r="1801" spans="1:16" x14ac:dyDescent="0.55000000000000004">
      <c r="A1801">
        <f>IF(Transport!$H$4="Multi-unit Residential",Data!A1802,IF(Transport!$H$4="Education",Data!AI1802,IF(Transport!$H$4="Mixed-use Building",T1805,Data!R1802)))</f>
        <v>326000</v>
      </c>
      <c r="B1801" t="str">
        <f>IF(Transport!$H$4="Multi-unit Residential",Data!B1802,IF(Transport!$H$4="Education",Data!AJ1802,IF(Transport!$H$4="Mixed-use Building",U1805,Data!S1802)))</f>
        <v>Waimairi Beach</v>
      </c>
      <c r="C1801" t="str">
        <f>IF(Transport!$H$4="Multi-unit Residential",Data!C1802,IF(Transport!$H$4="Education",Data!AK1802,IF(Transport!$H$4="Mixed-use Building",V1805,Data!T1802)))</f>
        <v>New Zealand</v>
      </c>
      <c r="D1801">
        <f>IF(Transport!$H$4="Multi-unit Residential",Data!D1802,IF(Transport!$H$4="Education",Data!AL1802,IF(Transport!$H$4="Mixed-use Building",W1805,Data!U1802)))</f>
        <v>0</v>
      </c>
      <c r="E1801">
        <f>IF(Transport!$H$4="Multi-unit Residential",Data!E1802,IF(Transport!$H$4="Education",Data!AM1802,IF(Transport!$H$4="Mixed-use Building",X1805,Data!V1802)))</f>
        <v>0</v>
      </c>
      <c r="F1801">
        <f>IF(Transport!$H$4="Multi-unit Residential",Data!F1802,IF(Transport!$H$4="Education",Data!AN1802,IF(Transport!$H$4="Mixed-use Building",Y1805,Data!W1802)))</f>
        <v>0</v>
      </c>
      <c r="G1801">
        <f>IF(Transport!$H$4="Multi-unit Residential",Data!G1802,IF(Transport!$H$4="Education",Data!AO1802,IF(Transport!$H$4="Mixed-use Building",Z1805,Data!X1802)))</f>
        <v>0</v>
      </c>
      <c r="H1801">
        <f>IF(Transport!$H$4="Multi-unit Residential",Data!H1802,IF(Transport!$H$4="Education",Data!AP1802,IF(Transport!$H$4="Mixed-use Building",AA1805,Data!Y1802)))</f>
        <v>1</v>
      </c>
      <c r="I1801">
        <f>IF(Transport!$H$4="Multi-unit Residential",Data!I1802,IF(Transport!$H$4="Education",Data!AQ1802,IF(Transport!$H$4="Mixed-use Building",AB1805,Data!Z1802)))</f>
        <v>0</v>
      </c>
      <c r="J1801">
        <f>IF(Transport!$H$4="Multi-unit Residential",Data!J1802,IF(Transport!$H$4="Education",Data!AR1802,IF(Transport!$H$4="Mixed-use Building",AC1805,Data!AA1802)))</f>
        <v>0</v>
      </c>
      <c r="K1801">
        <f>IF(Transport!$H$4="Multi-unit Residential",Data!K1802,IF(Transport!$H$4="Education",Data!AS1802,IF(Transport!$H$4="Mixed-use Building",AD1805,Data!AB1802)))</f>
        <v>0</v>
      </c>
      <c r="L1801">
        <f>IF(Transport!$H$4="Multi-unit Residential",Data!L1802,IF(Transport!$H$4="Education",Data!AT1802,IF(Transport!$H$4="Mixed-use Building",AE1805,Data!AC1802)))</f>
        <v>0</v>
      </c>
      <c r="M1801">
        <f>IF(Transport!$H$4="Multi-unit Residential",Data!M1802,IF(Transport!$H$4="Education",Data!AU1802,IF(Transport!$H$4="Mixed-use Building",AF1805,Data!AD1802)))</f>
        <v>0.02</v>
      </c>
      <c r="N1801" t="str">
        <f>IF(Transport!$H$4="Multi-unit Residential",Data!N1802,IF(Transport!$H$4="Education",Data!AV1802,IF(Transport!$H$4="Mixed-use Building",AG1805,Data!AE1802)))</f>
        <v>?</v>
      </c>
      <c r="O1801">
        <f>IF(Transport!$H$4="Multi-unit Residential",Data!O1802,IF(Transport!$H$4="Education",Data!AW1802,IF(Transport!$H$4="Mixed-use Building",AH1805,Data!AF1802)))</f>
        <v>172.71946259999899</v>
      </c>
      <c r="P1801">
        <f>IF(Transport!$H$4="Multi-unit Residential",Data!P1802,IF(Transport!$H$4="Education",Data!AX1802,IF(Transport!$H$4="Mixed-use Building",AI1805,Data!AG1802)))</f>
        <v>-43.481242729999998</v>
      </c>
    </row>
    <row r="1802" spans="1:16" x14ac:dyDescent="0.55000000000000004">
      <c r="A1802">
        <f>IF(Transport!$H$4="Multi-unit Residential",Data!A1803,IF(Transport!$H$4="Education",Data!AI1803,IF(Transport!$H$4="Mixed-use Building",T1806,Data!R1803)))</f>
        <v>326100</v>
      </c>
      <c r="B1802" t="str">
        <f>IF(Transport!$H$4="Multi-unit Residential",Data!B1803,IF(Transport!$H$4="Education",Data!AJ1803,IF(Transport!$H$4="Mixed-use Building",U1806,Data!S1803)))</f>
        <v>Addington West</v>
      </c>
      <c r="C1802" t="str">
        <f>IF(Transport!$H$4="Multi-unit Residential",Data!C1803,IF(Transport!$H$4="Education",Data!AK1803,IF(Transport!$H$4="Mixed-use Building",V1806,Data!T1803)))</f>
        <v>New Zealand</v>
      </c>
      <c r="D1802">
        <f>IF(Transport!$H$4="Multi-unit Residential",Data!D1803,IF(Transport!$H$4="Education",Data!AL1803,IF(Transport!$H$4="Mixed-use Building",W1806,Data!U1803)))</f>
        <v>0</v>
      </c>
      <c r="E1802">
        <f>IF(Transport!$H$4="Multi-unit Residential",Data!E1803,IF(Transport!$H$4="Education",Data!AM1803,IF(Transport!$H$4="Mixed-use Building",X1806,Data!V1803)))</f>
        <v>0</v>
      </c>
      <c r="F1802">
        <f>IF(Transport!$H$4="Multi-unit Residential",Data!F1803,IF(Transport!$H$4="Education",Data!AN1803,IF(Transport!$H$4="Mixed-use Building",Y1806,Data!W1803)))</f>
        <v>0</v>
      </c>
      <c r="G1802">
        <f>IF(Transport!$H$4="Multi-unit Residential",Data!G1803,IF(Transport!$H$4="Education",Data!AO1803,IF(Transport!$H$4="Mixed-use Building",Z1806,Data!X1803)))</f>
        <v>0</v>
      </c>
      <c r="H1802">
        <f>IF(Transport!$H$4="Multi-unit Residential",Data!H1803,IF(Transport!$H$4="Education",Data!AP1803,IF(Transport!$H$4="Mixed-use Building",AA1806,Data!Y1803)))</f>
        <v>0.88</v>
      </c>
      <c r="I1802">
        <f>IF(Transport!$H$4="Multi-unit Residential",Data!I1803,IF(Transport!$H$4="Education",Data!AQ1803,IF(Transport!$H$4="Mixed-use Building",AB1806,Data!Z1803)))</f>
        <v>0</v>
      </c>
      <c r="J1802">
        <f>IF(Transport!$H$4="Multi-unit Residential",Data!J1803,IF(Transport!$H$4="Education",Data!AR1803,IF(Transport!$H$4="Mixed-use Building",AC1806,Data!AA1803)))</f>
        <v>0</v>
      </c>
      <c r="K1802">
        <f>IF(Transport!$H$4="Multi-unit Residential",Data!K1803,IF(Transport!$H$4="Education",Data!AS1803,IF(Transport!$H$4="Mixed-use Building",AD1806,Data!AB1803)))</f>
        <v>0</v>
      </c>
      <c r="L1802">
        <f>IF(Transport!$H$4="Multi-unit Residential",Data!L1803,IF(Transport!$H$4="Education",Data!AT1803,IF(Transport!$H$4="Mixed-use Building",AE1806,Data!AC1803)))</f>
        <v>0.12</v>
      </c>
      <c r="M1802">
        <f>IF(Transport!$H$4="Multi-unit Residential",Data!M1803,IF(Transport!$H$4="Education",Data!AU1803,IF(Transport!$H$4="Mixed-use Building",AF1806,Data!AD1803)))</f>
        <v>0.02</v>
      </c>
      <c r="N1802">
        <f>IF(Transport!$H$4="Multi-unit Residential",Data!N1803,IF(Transport!$H$4="Education",Data!AV1803,IF(Transport!$H$4="Mixed-use Building",AG1806,Data!AE1803)))</f>
        <v>3.3851738905932298</v>
      </c>
      <c r="O1802">
        <f>IF(Transport!$H$4="Multi-unit Residential",Data!O1803,IF(Transport!$H$4="Education",Data!AW1803,IF(Transport!$H$4="Mixed-use Building",AH1806,Data!AF1803)))</f>
        <v>172.6103956</v>
      </c>
      <c r="P1802">
        <f>IF(Transport!$H$4="Multi-unit Residential",Data!P1803,IF(Transport!$H$4="Education",Data!AX1803,IF(Transport!$H$4="Mixed-use Building",AI1806,Data!AG1803)))</f>
        <v>-43.545051450000003</v>
      </c>
    </row>
    <row r="1803" spans="1:16" x14ac:dyDescent="0.55000000000000004">
      <c r="A1803">
        <f>IF(Transport!$H$4="Multi-unit Residential",Data!A1804,IF(Transport!$H$4="Education",Data!AI1804,IF(Transport!$H$4="Mixed-use Building",T1807,Data!R1804)))</f>
        <v>326200</v>
      </c>
      <c r="B1803" t="str">
        <f>IF(Transport!$H$4="Multi-unit Residential",Data!B1804,IF(Transport!$H$4="Education",Data!AJ1804,IF(Transport!$H$4="Mixed-use Building",U1807,Data!S1804)))</f>
        <v>Otakaro-Avon River Corridor</v>
      </c>
      <c r="C1803" t="str">
        <f>IF(Transport!$H$4="Multi-unit Residential",Data!C1804,IF(Transport!$H$4="Education",Data!AK1804,IF(Transport!$H$4="Mixed-use Building",V1807,Data!T1804)))</f>
        <v>New Zealand</v>
      </c>
      <c r="D1803" t="str">
        <f>IF(Transport!$H$4="Multi-unit Residential",Data!D1804,IF(Transport!$H$4="Education",Data!AL1804,IF(Transport!$H$4="Mixed-use Building",W1807,Data!U1804)))</f>
        <v>?</v>
      </c>
      <c r="E1803" t="str">
        <f>IF(Transport!$H$4="Multi-unit Residential",Data!E1804,IF(Transport!$H$4="Education",Data!AM1804,IF(Transport!$H$4="Mixed-use Building",X1807,Data!V1804)))</f>
        <v>?</v>
      </c>
      <c r="F1803" t="str">
        <f>IF(Transport!$H$4="Multi-unit Residential",Data!F1804,IF(Transport!$H$4="Education",Data!AN1804,IF(Transport!$H$4="Mixed-use Building",Y1807,Data!W1804)))</f>
        <v>?</v>
      </c>
      <c r="G1803">
        <f>IF(Transport!$H$4="Multi-unit Residential",Data!G1804,IF(Transport!$H$4="Education",Data!AO1804,IF(Transport!$H$4="Mixed-use Building",Z1807,Data!X1804)))</f>
        <v>0</v>
      </c>
      <c r="H1803" t="str">
        <f>IF(Transport!$H$4="Multi-unit Residential",Data!H1804,IF(Transport!$H$4="Education",Data!AP1804,IF(Transport!$H$4="Mixed-use Building",AA1807,Data!Y1804)))</f>
        <v>?</v>
      </c>
      <c r="I1803" t="str">
        <f>IF(Transport!$H$4="Multi-unit Residential",Data!I1804,IF(Transport!$H$4="Education",Data!AQ1804,IF(Transport!$H$4="Mixed-use Building",AB1807,Data!Z1804)))</f>
        <v>?</v>
      </c>
      <c r="J1803">
        <f>IF(Transport!$H$4="Multi-unit Residential",Data!J1804,IF(Transport!$H$4="Education",Data!AR1804,IF(Transport!$H$4="Mixed-use Building",AC1807,Data!AA1804)))</f>
        <v>0</v>
      </c>
      <c r="K1803" t="str">
        <f>IF(Transport!$H$4="Multi-unit Residential",Data!K1804,IF(Transport!$H$4="Education",Data!AS1804,IF(Transport!$H$4="Mixed-use Building",AD1807,Data!AB1804)))</f>
        <v>?</v>
      </c>
      <c r="L1803" t="str">
        <f>IF(Transport!$H$4="Multi-unit Residential",Data!L1804,IF(Transport!$H$4="Education",Data!AT1804,IF(Transport!$H$4="Mixed-use Building",AE1807,Data!AC1804)))</f>
        <v>?</v>
      </c>
      <c r="M1803">
        <f>IF(Transport!$H$4="Multi-unit Residential",Data!M1804,IF(Transport!$H$4="Education",Data!AU1804,IF(Transport!$H$4="Mixed-use Building",AF1807,Data!AD1804)))</f>
        <v>0.02</v>
      </c>
      <c r="N1803" t="str">
        <f>IF(Transport!$H$4="Multi-unit Residential",Data!N1804,IF(Transport!$H$4="Education",Data!AV1804,IF(Transport!$H$4="Mixed-use Building",AG1807,Data!AE1804)))</f>
        <v>?</v>
      </c>
      <c r="O1803">
        <f>IF(Transport!$H$4="Multi-unit Residential",Data!O1804,IF(Transport!$H$4="Education",Data!AW1804,IF(Transport!$H$4="Mixed-use Building",AH1807,Data!AF1804)))</f>
        <v>172.695592199999</v>
      </c>
      <c r="P1803">
        <f>IF(Transport!$H$4="Multi-unit Residential",Data!P1804,IF(Transport!$H$4="Education",Data!AX1804,IF(Transport!$H$4="Mixed-use Building",AI1807,Data!AG1804)))</f>
        <v>-43.509433829999999</v>
      </c>
    </row>
    <row r="1804" spans="1:16" x14ac:dyDescent="0.55000000000000004">
      <c r="A1804">
        <f>IF(Transport!$H$4="Multi-unit Residential",Data!A1805,IF(Transport!$H$4="Education",Data!AI1805,IF(Transport!$H$4="Mixed-use Building",T1808,Data!R1805)))</f>
        <v>326300</v>
      </c>
      <c r="B1804" t="str">
        <f>IF(Transport!$H$4="Multi-unit Residential",Data!B1805,IF(Transport!$H$4="Education",Data!AJ1805,IF(Transport!$H$4="Mixed-use Building",U1808,Data!S1805)))</f>
        <v>Oaklands East</v>
      </c>
      <c r="C1804" t="str">
        <f>IF(Transport!$H$4="Multi-unit Residential",Data!C1805,IF(Transport!$H$4="Education",Data!AK1805,IF(Transport!$H$4="Mixed-use Building",V1808,Data!T1805)))</f>
        <v>New Zealand</v>
      </c>
      <c r="D1804">
        <f>IF(Transport!$H$4="Multi-unit Residential",Data!D1805,IF(Transport!$H$4="Education",Data!AL1805,IF(Transport!$H$4="Mixed-use Building",W1808,Data!U1805)))</f>
        <v>0</v>
      </c>
      <c r="E1804">
        <f>IF(Transport!$H$4="Multi-unit Residential",Data!E1805,IF(Transport!$H$4="Education",Data!AM1805,IF(Transport!$H$4="Mixed-use Building",X1808,Data!V1805)))</f>
        <v>0</v>
      </c>
      <c r="F1804">
        <f>IF(Transport!$H$4="Multi-unit Residential",Data!F1805,IF(Transport!$H$4="Education",Data!AN1805,IF(Transport!$H$4="Mixed-use Building",Y1808,Data!W1805)))</f>
        <v>0</v>
      </c>
      <c r="G1804">
        <f>IF(Transport!$H$4="Multi-unit Residential",Data!G1805,IF(Transport!$H$4="Education",Data!AO1805,IF(Transport!$H$4="Mixed-use Building",Z1808,Data!X1805)))</f>
        <v>0</v>
      </c>
      <c r="H1804">
        <f>IF(Transport!$H$4="Multi-unit Residential",Data!H1805,IF(Transport!$H$4="Education",Data!AP1805,IF(Transport!$H$4="Mixed-use Building",AA1808,Data!Y1805)))</f>
        <v>0.84</v>
      </c>
      <c r="I1804">
        <f>IF(Transport!$H$4="Multi-unit Residential",Data!I1805,IF(Transport!$H$4="Education",Data!AQ1805,IF(Transport!$H$4="Mixed-use Building",AB1808,Data!Z1805)))</f>
        <v>0</v>
      </c>
      <c r="J1804">
        <f>IF(Transport!$H$4="Multi-unit Residential",Data!J1805,IF(Transport!$H$4="Education",Data!AR1805,IF(Transport!$H$4="Mixed-use Building",AC1808,Data!AA1805)))</f>
        <v>0</v>
      </c>
      <c r="K1804">
        <f>IF(Transport!$H$4="Multi-unit Residential",Data!K1805,IF(Transport!$H$4="Education",Data!AS1805,IF(Transport!$H$4="Mixed-use Building",AD1808,Data!AB1805)))</f>
        <v>0</v>
      </c>
      <c r="L1804">
        <f>IF(Transport!$H$4="Multi-unit Residential",Data!L1805,IF(Transport!$H$4="Education",Data!AT1805,IF(Transport!$H$4="Mixed-use Building",AE1808,Data!AC1805)))</f>
        <v>0.16</v>
      </c>
      <c r="M1804">
        <f>IF(Transport!$H$4="Multi-unit Residential",Data!M1805,IF(Transport!$H$4="Education",Data!AU1805,IF(Transport!$H$4="Mixed-use Building",AF1808,Data!AD1805)))</f>
        <v>0.02</v>
      </c>
      <c r="N1804">
        <f>IF(Transport!$H$4="Multi-unit Residential",Data!N1805,IF(Transport!$H$4="Education",Data!AV1805,IF(Transport!$H$4="Mixed-use Building",AG1808,Data!AE1805)))</f>
        <v>1.2887232199071299</v>
      </c>
      <c r="O1804">
        <f>IF(Transport!$H$4="Multi-unit Residential",Data!O1805,IF(Transport!$H$4="Education",Data!AW1805,IF(Transport!$H$4="Mixed-use Building",AH1808,Data!AF1805)))</f>
        <v>172.56190900000001</v>
      </c>
      <c r="P1804">
        <f>IF(Transport!$H$4="Multi-unit Residential",Data!P1805,IF(Transport!$H$4="Education",Data!AX1805,IF(Transport!$H$4="Mixed-use Building",AI1808,Data!AG1805)))</f>
        <v>-43.576099720000002</v>
      </c>
    </row>
    <row r="1805" spans="1:16" x14ac:dyDescent="0.55000000000000004">
      <c r="A1805">
        <f>IF(Transport!$H$4="Multi-unit Residential",Data!A1806,IF(Transport!$H$4="Education",Data!AI1806,IF(Transport!$H$4="Mixed-use Building",T1809,Data!R1806)))</f>
        <v>326400</v>
      </c>
      <c r="B1805" t="str">
        <f>IF(Transport!$H$4="Multi-unit Residential",Data!B1806,IF(Transport!$H$4="Education",Data!AJ1806,IF(Transport!$H$4="Mixed-use Building",U1809,Data!S1806)))</f>
        <v>Addington North</v>
      </c>
      <c r="C1805" t="str">
        <f>IF(Transport!$H$4="Multi-unit Residential",Data!C1806,IF(Transport!$H$4="Education",Data!AK1806,IF(Transport!$H$4="Mixed-use Building",V1809,Data!T1806)))</f>
        <v>New Zealand</v>
      </c>
      <c r="D1805">
        <f>IF(Transport!$H$4="Multi-unit Residential",Data!D1806,IF(Transport!$H$4="Education",Data!AL1806,IF(Transport!$H$4="Mixed-use Building",W1809,Data!U1806)))</f>
        <v>0</v>
      </c>
      <c r="E1805">
        <f>IF(Transport!$H$4="Multi-unit Residential",Data!E1806,IF(Transport!$H$4="Education",Data!AM1806,IF(Transport!$H$4="Mixed-use Building",X1809,Data!V1806)))</f>
        <v>0</v>
      </c>
      <c r="F1805">
        <f>IF(Transport!$H$4="Multi-unit Residential",Data!F1806,IF(Transport!$H$4="Education",Data!AN1806,IF(Transport!$H$4="Mixed-use Building",Y1809,Data!W1806)))</f>
        <v>0</v>
      </c>
      <c r="G1805">
        <f>IF(Transport!$H$4="Multi-unit Residential",Data!G1806,IF(Transport!$H$4="Education",Data!AO1806,IF(Transport!$H$4="Mixed-use Building",Z1809,Data!X1806)))</f>
        <v>0</v>
      </c>
      <c r="H1805">
        <f>IF(Transport!$H$4="Multi-unit Residential",Data!H1806,IF(Transport!$H$4="Education",Data!AP1806,IF(Transport!$H$4="Mixed-use Building",AA1809,Data!Y1806)))</f>
        <v>0.94</v>
      </c>
      <c r="I1805">
        <f>IF(Transport!$H$4="Multi-unit Residential",Data!I1806,IF(Transport!$H$4="Education",Data!AQ1806,IF(Transport!$H$4="Mixed-use Building",AB1809,Data!Z1806)))</f>
        <v>0</v>
      </c>
      <c r="J1805">
        <f>IF(Transport!$H$4="Multi-unit Residential",Data!J1806,IF(Transport!$H$4="Education",Data!AR1806,IF(Transport!$H$4="Mixed-use Building",AC1809,Data!AA1806)))</f>
        <v>0</v>
      </c>
      <c r="K1805">
        <f>IF(Transport!$H$4="Multi-unit Residential",Data!K1806,IF(Transport!$H$4="Education",Data!AS1806,IF(Transport!$H$4="Mixed-use Building",AD1809,Data!AB1806)))</f>
        <v>0.04</v>
      </c>
      <c r="L1805">
        <f>IF(Transport!$H$4="Multi-unit Residential",Data!L1806,IF(Transport!$H$4="Education",Data!AT1806,IF(Transport!$H$4="Mixed-use Building",AE1809,Data!AC1806)))</f>
        <v>0.02</v>
      </c>
      <c r="M1805">
        <f>IF(Transport!$H$4="Multi-unit Residential",Data!M1806,IF(Transport!$H$4="Education",Data!AU1806,IF(Transport!$H$4="Mixed-use Building",AF1809,Data!AD1806)))</f>
        <v>0.02</v>
      </c>
      <c r="N1805">
        <f>IF(Transport!$H$4="Multi-unit Residential",Data!N1806,IF(Transport!$H$4="Education",Data!AV1806,IF(Transport!$H$4="Mixed-use Building",AG1809,Data!AE1806)))</f>
        <v>6.5780070081172104</v>
      </c>
      <c r="O1805">
        <f>IF(Transport!$H$4="Multi-unit Residential",Data!O1806,IF(Transport!$H$4="Education",Data!AW1806,IF(Transport!$H$4="Mixed-use Building",AH1809,Data!AF1806)))</f>
        <v>172.61830789999999</v>
      </c>
      <c r="P1805">
        <f>IF(Transport!$H$4="Multi-unit Residential",Data!P1806,IF(Transport!$H$4="Education",Data!AX1806,IF(Transport!$H$4="Mixed-use Building",AI1809,Data!AG1806)))</f>
        <v>-43.541429020000002</v>
      </c>
    </row>
    <row r="1806" spans="1:16" x14ac:dyDescent="0.55000000000000004">
      <c r="A1806">
        <f>IF(Transport!$H$4="Multi-unit Residential",Data!A1807,IF(Transport!$H$4="Education",Data!AI1807,IF(Transport!$H$4="Mixed-use Building",T1810,Data!R1807)))</f>
        <v>326500</v>
      </c>
      <c r="B1806" t="str">
        <f>IF(Transport!$H$4="Multi-unit Residential",Data!B1807,IF(Transport!$H$4="Education",Data!AJ1807,IF(Transport!$H$4="Mixed-use Building",U1810,Data!S1807)))</f>
        <v>Dallington</v>
      </c>
      <c r="C1806" t="str">
        <f>IF(Transport!$H$4="Multi-unit Residential",Data!C1807,IF(Transport!$H$4="Education",Data!AK1807,IF(Transport!$H$4="Mixed-use Building",V1810,Data!T1807)))</f>
        <v>New Zealand</v>
      </c>
      <c r="D1806">
        <f>IF(Transport!$H$4="Multi-unit Residential",Data!D1807,IF(Transport!$H$4="Education",Data!AL1807,IF(Transport!$H$4="Mixed-use Building",W1810,Data!U1807)))</f>
        <v>0</v>
      </c>
      <c r="E1806">
        <f>IF(Transport!$H$4="Multi-unit Residential",Data!E1807,IF(Transport!$H$4="Education",Data!AM1807,IF(Transport!$H$4="Mixed-use Building",X1810,Data!V1807)))</f>
        <v>0</v>
      </c>
      <c r="F1806">
        <f>IF(Transport!$H$4="Multi-unit Residential",Data!F1807,IF(Transport!$H$4="Education",Data!AN1807,IF(Transport!$H$4="Mixed-use Building",Y1810,Data!W1807)))</f>
        <v>0</v>
      </c>
      <c r="G1806">
        <f>IF(Transport!$H$4="Multi-unit Residential",Data!G1807,IF(Transport!$H$4="Education",Data!AO1807,IF(Transport!$H$4="Mixed-use Building",Z1810,Data!X1807)))</f>
        <v>0</v>
      </c>
      <c r="H1806">
        <f>IF(Transport!$H$4="Multi-unit Residential",Data!H1807,IF(Transport!$H$4="Education",Data!AP1807,IF(Transport!$H$4="Mixed-use Building",AA1810,Data!Y1807)))</f>
        <v>1</v>
      </c>
      <c r="I1806">
        <f>IF(Transport!$H$4="Multi-unit Residential",Data!I1807,IF(Transport!$H$4="Education",Data!AQ1807,IF(Transport!$H$4="Mixed-use Building",AB1810,Data!Z1807)))</f>
        <v>0</v>
      </c>
      <c r="J1806">
        <f>IF(Transport!$H$4="Multi-unit Residential",Data!J1807,IF(Transport!$H$4="Education",Data!AR1807,IF(Transport!$H$4="Mixed-use Building",AC1810,Data!AA1807)))</f>
        <v>0</v>
      </c>
      <c r="K1806">
        <f>IF(Transport!$H$4="Multi-unit Residential",Data!K1807,IF(Transport!$H$4="Education",Data!AS1807,IF(Transport!$H$4="Mixed-use Building",AD1810,Data!AB1807)))</f>
        <v>0</v>
      </c>
      <c r="L1806">
        <f>IF(Transport!$H$4="Multi-unit Residential",Data!L1807,IF(Transport!$H$4="Education",Data!AT1807,IF(Transport!$H$4="Mixed-use Building",AE1810,Data!AC1807)))</f>
        <v>0</v>
      </c>
      <c r="M1806">
        <f>IF(Transport!$H$4="Multi-unit Residential",Data!M1807,IF(Transport!$H$4="Education",Data!AU1807,IF(Transport!$H$4="Mixed-use Building",AF1810,Data!AD1807)))</f>
        <v>0.02</v>
      </c>
      <c r="N1806" t="str">
        <f>IF(Transport!$H$4="Multi-unit Residential",Data!N1807,IF(Transport!$H$4="Education",Data!AV1807,IF(Transport!$H$4="Mixed-use Building",AG1810,Data!AE1807)))</f>
        <v>?</v>
      </c>
      <c r="O1806">
        <f>IF(Transport!$H$4="Multi-unit Residential",Data!O1807,IF(Transport!$H$4="Education",Data!AW1807,IF(Transport!$H$4="Mixed-use Building",AH1810,Data!AF1807)))</f>
        <v>172.67161010000001</v>
      </c>
      <c r="P1806">
        <f>IF(Transport!$H$4="Multi-unit Residential",Data!P1807,IF(Transport!$H$4="Education",Data!AX1807,IF(Transport!$H$4="Mixed-use Building",AI1810,Data!AG1807)))</f>
        <v>-43.511258130000002</v>
      </c>
    </row>
    <row r="1807" spans="1:16" x14ac:dyDescent="0.55000000000000004">
      <c r="A1807">
        <f>IF(Transport!$H$4="Multi-unit Residential",Data!A1808,IF(Transport!$H$4="Education",Data!AI1808,IF(Transport!$H$4="Mixed-use Building",T1811,Data!R1808)))</f>
        <v>326600</v>
      </c>
      <c r="B1807" t="str">
        <f>IF(Transport!$H$4="Multi-unit Residential",Data!B1808,IF(Transport!$H$4="Education",Data!AJ1808,IF(Transport!$H$4="Mixed-use Building",U1811,Data!S1808)))</f>
        <v>Christchurch Central</v>
      </c>
      <c r="C1807" t="str">
        <f>IF(Transport!$H$4="Multi-unit Residential",Data!C1808,IF(Transport!$H$4="Education",Data!AK1808,IF(Transport!$H$4="Mixed-use Building",V1811,Data!T1808)))</f>
        <v>New Zealand</v>
      </c>
      <c r="D1807">
        <f>IF(Transport!$H$4="Multi-unit Residential",Data!D1808,IF(Transport!$H$4="Education",Data!AL1808,IF(Transport!$H$4="Mixed-use Building",W1811,Data!U1808)))</f>
        <v>0</v>
      </c>
      <c r="E1807">
        <f>IF(Transport!$H$4="Multi-unit Residential",Data!E1808,IF(Transport!$H$4="Education",Data!AM1808,IF(Transport!$H$4="Mixed-use Building",X1811,Data!V1808)))</f>
        <v>0.1</v>
      </c>
      <c r="F1807">
        <f>IF(Transport!$H$4="Multi-unit Residential",Data!F1808,IF(Transport!$H$4="Education",Data!AN1808,IF(Transport!$H$4="Mixed-use Building",Y1811,Data!W1808)))</f>
        <v>0</v>
      </c>
      <c r="G1807">
        <f>IF(Transport!$H$4="Multi-unit Residential",Data!G1808,IF(Transport!$H$4="Education",Data!AO1808,IF(Transport!$H$4="Mixed-use Building",Z1811,Data!X1808)))</f>
        <v>0</v>
      </c>
      <c r="H1807">
        <f>IF(Transport!$H$4="Multi-unit Residential",Data!H1808,IF(Transport!$H$4="Education",Data!AP1808,IF(Transport!$H$4="Mixed-use Building",AA1811,Data!Y1808)))</f>
        <v>0.73</v>
      </c>
      <c r="I1807">
        <f>IF(Transport!$H$4="Multi-unit Residential",Data!I1808,IF(Transport!$H$4="Education",Data!AQ1808,IF(Transport!$H$4="Mixed-use Building",AB1811,Data!Z1808)))</f>
        <v>0.01</v>
      </c>
      <c r="J1807">
        <f>IF(Transport!$H$4="Multi-unit Residential",Data!J1808,IF(Transport!$H$4="Education",Data!AR1808,IF(Transport!$H$4="Mixed-use Building",AC1811,Data!AA1808)))</f>
        <v>0</v>
      </c>
      <c r="K1807">
        <f>IF(Transport!$H$4="Multi-unit Residential",Data!K1808,IF(Transport!$H$4="Education",Data!AS1808,IF(Transport!$H$4="Mixed-use Building",AD1811,Data!AB1808)))</f>
        <v>0.11</v>
      </c>
      <c r="L1807">
        <f>IF(Transport!$H$4="Multi-unit Residential",Data!L1808,IF(Transport!$H$4="Education",Data!AT1808,IF(Transport!$H$4="Mixed-use Building",AE1811,Data!AC1808)))</f>
        <v>0.05</v>
      </c>
      <c r="M1807">
        <f>IF(Transport!$H$4="Multi-unit Residential",Data!M1808,IF(Transport!$H$4="Education",Data!AU1808,IF(Transport!$H$4="Mixed-use Building",AF1811,Data!AD1808)))</f>
        <v>0.02</v>
      </c>
      <c r="N1807">
        <f>IF(Transport!$H$4="Multi-unit Residential",Data!N1808,IF(Transport!$H$4="Education",Data!AV1808,IF(Transport!$H$4="Mixed-use Building",AG1811,Data!AE1808)))</f>
        <v>6.9182865525976798</v>
      </c>
      <c r="O1807">
        <f>IF(Transport!$H$4="Multi-unit Residential",Data!O1808,IF(Transport!$H$4="Education",Data!AW1808,IF(Transport!$H$4="Mixed-use Building",AH1811,Data!AF1808)))</f>
        <v>172.63601639999999</v>
      </c>
      <c r="P1807">
        <f>IF(Transport!$H$4="Multi-unit Residential",Data!P1808,IF(Transport!$H$4="Education",Data!AX1808,IF(Transport!$H$4="Mixed-use Building",AI1811,Data!AG1808)))</f>
        <v>-43.532433679999997</v>
      </c>
    </row>
    <row r="1808" spans="1:16" x14ac:dyDescent="0.55000000000000004">
      <c r="A1808">
        <f>IF(Transport!$H$4="Multi-unit Residential",Data!A1809,IF(Transport!$H$4="Education",Data!AI1809,IF(Transport!$H$4="Mixed-use Building",T1812,Data!R1809)))</f>
        <v>326700</v>
      </c>
      <c r="B1808" t="str">
        <f>IF(Transport!$H$4="Multi-unit Residential",Data!B1809,IF(Transport!$H$4="Education",Data!AJ1809,IF(Transport!$H$4="Mixed-use Building",U1812,Data!S1809)))</f>
        <v>Hoon Hay West</v>
      </c>
      <c r="C1808" t="str">
        <f>IF(Transport!$H$4="Multi-unit Residential",Data!C1809,IF(Transport!$H$4="Education",Data!AK1809,IF(Transport!$H$4="Mixed-use Building",V1812,Data!T1809)))</f>
        <v>New Zealand</v>
      </c>
      <c r="D1808">
        <f>IF(Transport!$H$4="Multi-unit Residential",Data!D1809,IF(Transport!$H$4="Education",Data!AL1809,IF(Transport!$H$4="Mixed-use Building",W1812,Data!U1809)))</f>
        <v>0</v>
      </c>
      <c r="E1808">
        <f>IF(Transport!$H$4="Multi-unit Residential",Data!E1809,IF(Transport!$H$4="Education",Data!AM1809,IF(Transport!$H$4="Mixed-use Building",X1812,Data!V1809)))</f>
        <v>0</v>
      </c>
      <c r="F1808">
        <f>IF(Transport!$H$4="Multi-unit Residential",Data!F1809,IF(Transport!$H$4="Education",Data!AN1809,IF(Transport!$H$4="Mixed-use Building",Y1812,Data!W1809)))</f>
        <v>0</v>
      </c>
      <c r="G1808">
        <f>IF(Transport!$H$4="Multi-unit Residential",Data!G1809,IF(Transport!$H$4="Education",Data!AO1809,IF(Transport!$H$4="Mixed-use Building",Z1812,Data!X1809)))</f>
        <v>0</v>
      </c>
      <c r="H1808">
        <f>IF(Transport!$H$4="Multi-unit Residential",Data!H1809,IF(Transport!$H$4="Education",Data!AP1809,IF(Transport!$H$4="Mixed-use Building",AA1812,Data!Y1809)))</f>
        <v>0.78999999999999904</v>
      </c>
      <c r="I1808">
        <f>IF(Transport!$H$4="Multi-unit Residential",Data!I1809,IF(Transport!$H$4="Education",Data!AQ1809,IF(Transport!$H$4="Mixed-use Building",AB1812,Data!Z1809)))</f>
        <v>7.0000000000000007E-2</v>
      </c>
      <c r="J1808">
        <f>IF(Transport!$H$4="Multi-unit Residential",Data!J1809,IF(Transport!$H$4="Education",Data!AR1809,IF(Transport!$H$4="Mixed-use Building",AC1812,Data!AA1809)))</f>
        <v>0</v>
      </c>
      <c r="K1808">
        <f>IF(Transport!$H$4="Multi-unit Residential",Data!K1809,IF(Transport!$H$4="Education",Data!AS1809,IF(Transport!$H$4="Mixed-use Building",AD1812,Data!AB1809)))</f>
        <v>0</v>
      </c>
      <c r="L1808">
        <f>IF(Transport!$H$4="Multi-unit Residential",Data!L1809,IF(Transport!$H$4="Education",Data!AT1809,IF(Transport!$H$4="Mixed-use Building",AE1812,Data!AC1809)))</f>
        <v>0.14000000000000001</v>
      </c>
      <c r="M1808">
        <f>IF(Transport!$H$4="Multi-unit Residential",Data!M1809,IF(Transport!$H$4="Education",Data!AU1809,IF(Transport!$H$4="Mixed-use Building",AF1812,Data!AD1809)))</f>
        <v>0.02</v>
      </c>
      <c r="N1808">
        <f>IF(Transport!$H$4="Multi-unit Residential",Data!N1809,IF(Transport!$H$4="Education",Data!AV1809,IF(Transport!$H$4="Mixed-use Building",AG1812,Data!AE1809)))</f>
        <v>1.9622822462501801</v>
      </c>
      <c r="O1808">
        <f>IF(Transport!$H$4="Multi-unit Residential",Data!O1809,IF(Transport!$H$4="Education",Data!AW1809,IF(Transport!$H$4="Mixed-use Building",AH1812,Data!AF1809)))</f>
        <v>172.5904323</v>
      </c>
      <c r="P1808">
        <f>IF(Transport!$H$4="Multi-unit Residential",Data!P1809,IF(Transport!$H$4="Education",Data!AX1809,IF(Transport!$H$4="Mixed-use Building",AI1812,Data!AG1809)))</f>
        <v>-43.560606319999998</v>
      </c>
    </row>
    <row r="1809" spans="1:16" x14ac:dyDescent="0.55000000000000004">
      <c r="A1809">
        <f>IF(Transport!$H$4="Multi-unit Residential",Data!A1810,IF(Transport!$H$4="Education",Data!AI1810,IF(Transport!$H$4="Mixed-use Building",T1813,Data!R1810)))</f>
        <v>326800</v>
      </c>
      <c r="B1809" t="str">
        <f>IF(Transport!$H$4="Multi-unit Residential",Data!B1810,IF(Transport!$H$4="Education",Data!AJ1810,IF(Transport!$H$4="Mixed-use Building",U1813,Data!S1810)))</f>
        <v>Richmond South (Christchurch City)</v>
      </c>
      <c r="C1809" t="str">
        <f>IF(Transport!$H$4="Multi-unit Residential",Data!C1810,IF(Transport!$H$4="Education",Data!AK1810,IF(Transport!$H$4="Mixed-use Building",V1813,Data!T1810)))</f>
        <v>New Zealand</v>
      </c>
      <c r="D1809">
        <f>IF(Transport!$H$4="Multi-unit Residential",Data!D1810,IF(Transport!$H$4="Education",Data!AL1810,IF(Transport!$H$4="Mixed-use Building",W1813,Data!U1810)))</f>
        <v>0</v>
      </c>
      <c r="E1809">
        <f>IF(Transport!$H$4="Multi-unit Residential",Data!E1810,IF(Transport!$H$4="Education",Data!AM1810,IF(Transport!$H$4="Mixed-use Building",X1813,Data!V1810)))</f>
        <v>0</v>
      </c>
      <c r="F1809">
        <f>IF(Transport!$H$4="Multi-unit Residential",Data!F1810,IF(Transport!$H$4="Education",Data!AN1810,IF(Transport!$H$4="Mixed-use Building",Y1813,Data!W1810)))</f>
        <v>0</v>
      </c>
      <c r="G1809">
        <f>IF(Transport!$H$4="Multi-unit Residential",Data!G1810,IF(Transport!$H$4="Education",Data!AO1810,IF(Transport!$H$4="Mixed-use Building",Z1813,Data!X1810)))</f>
        <v>0</v>
      </c>
      <c r="H1809">
        <f>IF(Transport!$H$4="Multi-unit Residential",Data!H1810,IF(Transport!$H$4="Education",Data!AP1810,IF(Transport!$H$4="Mixed-use Building",AA1813,Data!Y1810)))</f>
        <v>0.84</v>
      </c>
      <c r="I1809">
        <f>IF(Transport!$H$4="Multi-unit Residential",Data!I1810,IF(Transport!$H$4="Education",Data!AQ1810,IF(Transport!$H$4="Mixed-use Building",AB1813,Data!Z1810)))</f>
        <v>0</v>
      </c>
      <c r="J1809">
        <f>IF(Transport!$H$4="Multi-unit Residential",Data!J1810,IF(Transport!$H$4="Education",Data!AR1810,IF(Transport!$H$4="Mixed-use Building",AC1813,Data!AA1810)))</f>
        <v>0</v>
      </c>
      <c r="K1809">
        <f>IF(Transport!$H$4="Multi-unit Residential",Data!K1810,IF(Transport!$H$4="Education",Data!AS1810,IF(Transport!$H$4="Mixed-use Building",AD1813,Data!AB1810)))</f>
        <v>0</v>
      </c>
      <c r="L1809">
        <f>IF(Transport!$H$4="Multi-unit Residential",Data!L1810,IF(Transport!$H$4="Education",Data!AT1810,IF(Transport!$H$4="Mixed-use Building",AE1813,Data!AC1810)))</f>
        <v>0.16</v>
      </c>
      <c r="M1809">
        <f>IF(Transport!$H$4="Multi-unit Residential",Data!M1810,IF(Transport!$H$4="Education",Data!AU1810,IF(Transport!$H$4="Mixed-use Building",AF1813,Data!AD1810)))</f>
        <v>0.02</v>
      </c>
      <c r="N1809">
        <f>IF(Transport!$H$4="Multi-unit Residential",Data!N1810,IF(Transport!$H$4="Education",Data!AV1810,IF(Transport!$H$4="Mixed-use Building",AG1813,Data!AE1810)))</f>
        <v>1.8571510782943299</v>
      </c>
      <c r="O1809">
        <f>IF(Transport!$H$4="Multi-unit Residential",Data!O1810,IF(Transport!$H$4="Education",Data!AW1810,IF(Transport!$H$4="Mixed-use Building",AH1813,Data!AF1810)))</f>
        <v>172.65627079999999</v>
      </c>
      <c r="P1809">
        <f>IF(Transport!$H$4="Multi-unit Residential",Data!P1810,IF(Transport!$H$4="Education",Data!AX1810,IF(Transport!$H$4="Mixed-use Building",AI1813,Data!AG1810)))</f>
        <v>-43.521339210000001</v>
      </c>
    </row>
    <row r="1810" spans="1:16" x14ac:dyDescent="0.55000000000000004">
      <c r="A1810">
        <f>IF(Transport!$H$4="Multi-unit Residential",Data!A1811,IF(Transport!$H$4="Education",Data!AI1811,IF(Transport!$H$4="Mixed-use Building",T1814,Data!R1811)))</f>
        <v>326900</v>
      </c>
      <c r="B1810" t="str">
        <f>IF(Transport!$H$4="Multi-unit Residential",Data!B1811,IF(Transport!$H$4="Education",Data!AJ1811,IF(Transport!$H$4="Mixed-use Building",U1814,Data!S1811)))</f>
        <v>Spreydon West</v>
      </c>
      <c r="C1810" t="str">
        <f>IF(Transport!$H$4="Multi-unit Residential",Data!C1811,IF(Transport!$H$4="Education",Data!AK1811,IF(Transport!$H$4="Mixed-use Building",V1814,Data!T1811)))</f>
        <v>New Zealand</v>
      </c>
      <c r="D1810">
        <f>IF(Transport!$H$4="Multi-unit Residential",Data!D1811,IF(Transport!$H$4="Education",Data!AL1811,IF(Transport!$H$4="Mixed-use Building",W1814,Data!U1811)))</f>
        <v>0</v>
      </c>
      <c r="E1810">
        <f>IF(Transport!$H$4="Multi-unit Residential",Data!E1811,IF(Transport!$H$4="Education",Data!AM1811,IF(Transport!$H$4="Mixed-use Building",X1814,Data!V1811)))</f>
        <v>0</v>
      </c>
      <c r="F1810">
        <f>IF(Transport!$H$4="Multi-unit Residential",Data!F1811,IF(Transport!$H$4="Education",Data!AN1811,IF(Transport!$H$4="Mixed-use Building",Y1814,Data!W1811)))</f>
        <v>0</v>
      </c>
      <c r="G1810">
        <f>IF(Transport!$H$4="Multi-unit Residential",Data!G1811,IF(Transport!$H$4="Education",Data!AO1811,IF(Transport!$H$4="Mixed-use Building",Z1814,Data!X1811)))</f>
        <v>0</v>
      </c>
      <c r="H1810">
        <f>IF(Transport!$H$4="Multi-unit Residential",Data!H1811,IF(Transport!$H$4="Education",Data!AP1811,IF(Transport!$H$4="Mixed-use Building",AA1814,Data!Y1811)))</f>
        <v>1</v>
      </c>
      <c r="I1810">
        <f>IF(Transport!$H$4="Multi-unit Residential",Data!I1811,IF(Transport!$H$4="Education",Data!AQ1811,IF(Transport!$H$4="Mixed-use Building",AB1814,Data!Z1811)))</f>
        <v>0</v>
      </c>
      <c r="J1810">
        <f>IF(Transport!$H$4="Multi-unit Residential",Data!J1811,IF(Transport!$H$4="Education",Data!AR1811,IF(Transport!$H$4="Mixed-use Building",AC1814,Data!AA1811)))</f>
        <v>0</v>
      </c>
      <c r="K1810">
        <f>IF(Transport!$H$4="Multi-unit Residential",Data!K1811,IF(Transport!$H$4="Education",Data!AS1811,IF(Transport!$H$4="Mixed-use Building",AD1814,Data!AB1811)))</f>
        <v>0</v>
      </c>
      <c r="L1810">
        <f>IF(Transport!$H$4="Multi-unit Residential",Data!L1811,IF(Transport!$H$4="Education",Data!AT1811,IF(Transport!$H$4="Mixed-use Building",AE1814,Data!AC1811)))</f>
        <v>0</v>
      </c>
      <c r="M1810">
        <f>IF(Transport!$H$4="Multi-unit Residential",Data!M1811,IF(Transport!$H$4="Education",Data!AU1811,IF(Transport!$H$4="Mixed-use Building",AF1814,Data!AD1811)))</f>
        <v>0.02</v>
      </c>
      <c r="N1810">
        <f>IF(Transport!$H$4="Multi-unit Residential",Data!N1811,IF(Transport!$H$4="Education",Data!AV1811,IF(Transport!$H$4="Mixed-use Building",AG1814,Data!AE1811)))</f>
        <v>1.0744463500860899</v>
      </c>
      <c r="O1810">
        <f>IF(Transport!$H$4="Multi-unit Residential",Data!O1811,IF(Transport!$H$4="Education",Data!AW1811,IF(Transport!$H$4="Mixed-use Building",AH1814,Data!AF1811)))</f>
        <v>172.60455229999999</v>
      </c>
      <c r="P1810">
        <f>IF(Transport!$H$4="Multi-unit Residential",Data!P1811,IF(Transport!$H$4="Education",Data!AX1811,IF(Transport!$H$4="Mixed-use Building",AI1814,Data!AG1811)))</f>
        <v>-43.55299393</v>
      </c>
    </row>
    <row r="1811" spans="1:16" x14ac:dyDescent="0.55000000000000004">
      <c r="A1811">
        <f>IF(Transport!$H$4="Multi-unit Residential",Data!A1812,IF(Transport!$H$4="Education",Data!AI1812,IF(Transport!$H$4="Mixed-use Building",T1815,Data!R1812)))</f>
        <v>327000</v>
      </c>
      <c r="B1811" t="str">
        <f>IF(Transport!$H$4="Multi-unit Residential",Data!B1812,IF(Transport!$H$4="Education",Data!AJ1812,IF(Transport!$H$4="Mixed-use Building",U1815,Data!S1812)))</f>
        <v>Christchurch Central-East</v>
      </c>
      <c r="C1811" t="str">
        <f>IF(Transport!$H$4="Multi-unit Residential",Data!C1812,IF(Transport!$H$4="Education",Data!AK1812,IF(Transport!$H$4="Mixed-use Building",V1815,Data!T1812)))</f>
        <v>New Zealand</v>
      </c>
      <c r="D1811">
        <f>IF(Transport!$H$4="Multi-unit Residential",Data!D1812,IF(Transport!$H$4="Education",Data!AL1812,IF(Transport!$H$4="Mixed-use Building",W1815,Data!U1812)))</f>
        <v>0</v>
      </c>
      <c r="E1811">
        <f>IF(Transport!$H$4="Multi-unit Residential",Data!E1812,IF(Transport!$H$4="Education",Data!AM1812,IF(Transport!$H$4="Mixed-use Building",X1815,Data!V1812)))</f>
        <v>0</v>
      </c>
      <c r="F1811">
        <f>IF(Transport!$H$4="Multi-unit Residential",Data!F1812,IF(Transport!$H$4="Education",Data!AN1812,IF(Transport!$H$4="Mixed-use Building",Y1815,Data!W1812)))</f>
        <v>0</v>
      </c>
      <c r="G1811">
        <f>IF(Transport!$H$4="Multi-unit Residential",Data!G1812,IF(Transport!$H$4="Education",Data!AO1812,IF(Transport!$H$4="Mixed-use Building",Z1815,Data!X1812)))</f>
        <v>0</v>
      </c>
      <c r="H1811">
        <f>IF(Transport!$H$4="Multi-unit Residential",Data!H1812,IF(Transport!$H$4="Education",Data!AP1812,IF(Transport!$H$4="Mixed-use Building",AA1815,Data!Y1812)))</f>
        <v>0.9</v>
      </c>
      <c r="I1811">
        <f>IF(Transport!$H$4="Multi-unit Residential",Data!I1812,IF(Transport!$H$4="Education",Data!AQ1812,IF(Transport!$H$4="Mixed-use Building",AB1815,Data!Z1812)))</f>
        <v>0</v>
      </c>
      <c r="J1811">
        <f>IF(Transport!$H$4="Multi-unit Residential",Data!J1812,IF(Transport!$H$4="Education",Data!AR1812,IF(Transport!$H$4="Mixed-use Building",AC1815,Data!AA1812)))</f>
        <v>0</v>
      </c>
      <c r="K1811">
        <f>IF(Transport!$H$4="Multi-unit Residential",Data!K1812,IF(Transport!$H$4="Education",Data!AS1812,IF(Transport!$H$4="Mixed-use Building",AD1815,Data!AB1812)))</f>
        <v>0</v>
      </c>
      <c r="L1811">
        <f>IF(Transport!$H$4="Multi-unit Residential",Data!L1812,IF(Transport!$H$4="Education",Data!AT1812,IF(Transport!$H$4="Mixed-use Building",AE1815,Data!AC1812)))</f>
        <v>0.1</v>
      </c>
      <c r="M1811">
        <f>IF(Transport!$H$4="Multi-unit Residential",Data!M1812,IF(Transport!$H$4="Education",Data!AU1812,IF(Transport!$H$4="Mixed-use Building",AF1815,Data!AD1812)))</f>
        <v>0.02</v>
      </c>
      <c r="N1811">
        <f>IF(Transport!$H$4="Multi-unit Residential",Data!N1812,IF(Transport!$H$4="Education",Data!AV1812,IF(Transport!$H$4="Mixed-use Building",AG1815,Data!AE1812)))</f>
        <v>4.7298311915565403</v>
      </c>
      <c r="O1811">
        <f>IF(Transport!$H$4="Multi-unit Residential",Data!O1812,IF(Transport!$H$4="Education",Data!AW1812,IF(Transport!$H$4="Mixed-use Building",AH1815,Data!AF1812)))</f>
        <v>172.64552849999899</v>
      </c>
      <c r="P1811">
        <f>IF(Transport!$H$4="Multi-unit Residential",Data!P1812,IF(Transport!$H$4="Education",Data!AX1812,IF(Transport!$H$4="Mixed-use Building",AI1815,Data!AG1812)))</f>
        <v>-43.528812799999997</v>
      </c>
    </row>
    <row r="1812" spans="1:16" x14ac:dyDescent="0.55000000000000004">
      <c r="A1812">
        <f>IF(Transport!$H$4="Multi-unit Residential",Data!A1813,IF(Transport!$H$4="Education",Data!AI1813,IF(Transport!$H$4="Mixed-use Building",T1816,Data!R1813)))</f>
        <v>327100</v>
      </c>
      <c r="B1812" t="str">
        <f>IF(Transport!$H$4="Multi-unit Residential",Data!B1813,IF(Transport!$H$4="Education",Data!AJ1813,IF(Transport!$H$4="Mixed-use Building",U1816,Data!S1813)))</f>
        <v>Christchurch Central-South</v>
      </c>
      <c r="C1812" t="str">
        <f>IF(Transport!$H$4="Multi-unit Residential",Data!C1813,IF(Transport!$H$4="Education",Data!AK1813,IF(Transport!$H$4="Mixed-use Building",V1816,Data!T1813)))</f>
        <v>New Zealand</v>
      </c>
      <c r="D1812">
        <f>IF(Transport!$H$4="Multi-unit Residential",Data!D1813,IF(Transport!$H$4="Education",Data!AL1813,IF(Transport!$H$4="Mixed-use Building",W1816,Data!U1813)))</f>
        <v>0</v>
      </c>
      <c r="E1812">
        <f>IF(Transport!$H$4="Multi-unit Residential",Data!E1813,IF(Transport!$H$4="Education",Data!AM1813,IF(Transport!$H$4="Mixed-use Building",X1816,Data!V1813)))</f>
        <v>0.03</v>
      </c>
      <c r="F1812">
        <f>IF(Transport!$H$4="Multi-unit Residential",Data!F1813,IF(Transport!$H$4="Education",Data!AN1813,IF(Transport!$H$4="Mixed-use Building",Y1816,Data!W1813)))</f>
        <v>0</v>
      </c>
      <c r="G1812">
        <f>IF(Transport!$H$4="Multi-unit Residential",Data!G1813,IF(Transport!$H$4="Education",Data!AO1813,IF(Transport!$H$4="Mixed-use Building",Z1816,Data!X1813)))</f>
        <v>0</v>
      </c>
      <c r="H1812">
        <f>IF(Transport!$H$4="Multi-unit Residential",Data!H1813,IF(Transport!$H$4="Education",Data!AP1813,IF(Transport!$H$4="Mixed-use Building",AA1816,Data!Y1813)))</f>
        <v>0.86</v>
      </c>
      <c r="I1812">
        <f>IF(Transport!$H$4="Multi-unit Residential",Data!I1813,IF(Transport!$H$4="Education",Data!AQ1813,IF(Transport!$H$4="Mixed-use Building",AB1816,Data!Z1813)))</f>
        <v>0.01</v>
      </c>
      <c r="J1812">
        <f>IF(Transport!$H$4="Multi-unit Residential",Data!J1813,IF(Transport!$H$4="Education",Data!AR1813,IF(Transport!$H$4="Mixed-use Building",AC1816,Data!AA1813)))</f>
        <v>0</v>
      </c>
      <c r="K1812">
        <f>IF(Transport!$H$4="Multi-unit Residential",Data!K1813,IF(Transport!$H$4="Education",Data!AS1813,IF(Transport!$H$4="Mixed-use Building",AD1816,Data!AB1813)))</f>
        <v>7.0000000000000007E-2</v>
      </c>
      <c r="L1812">
        <f>IF(Transport!$H$4="Multi-unit Residential",Data!L1813,IF(Transport!$H$4="Education",Data!AT1813,IF(Transport!$H$4="Mixed-use Building",AE1816,Data!AC1813)))</f>
        <v>0.03</v>
      </c>
      <c r="M1812">
        <f>IF(Transport!$H$4="Multi-unit Residential",Data!M1813,IF(Transport!$H$4="Education",Data!AU1813,IF(Transport!$H$4="Mixed-use Building",AF1816,Data!AD1813)))</f>
        <v>0.02</v>
      </c>
      <c r="N1812">
        <f>IF(Transport!$H$4="Multi-unit Residential",Data!N1813,IF(Transport!$H$4="Education",Data!AV1813,IF(Transport!$H$4="Mixed-use Building",AG1816,Data!AE1813)))</f>
        <v>6.53650695023821</v>
      </c>
      <c r="O1812">
        <f>IF(Transport!$H$4="Multi-unit Residential",Data!O1813,IF(Transport!$H$4="Education",Data!AW1813,IF(Transport!$H$4="Mixed-use Building",AH1816,Data!AF1813)))</f>
        <v>172.63837559999999</v>
      </c>
      <c r="P1812">
        <f>IF(Transport!$H$4="Multi-unit Residential",Data!P1813,IF(Transport!$H$4="Education",Data!AX1813,IF(Transport!$H$4="Mixed-use Building",AI1816,Data!AG1813)))</f>
        <v>-43.53723626</v>
      </c>
    </row>
    <row r="1813" spans="1:16" x14ac:dyDescent="0.55000000000000004">
      <c r="A1813">
        <f>IF(Transport!$H$4="Multi-unit Residential",Data!A1814,IF(Transport!$H$4="Education",Data!AI1814,IF(Transport!$H$4="Mixed-use Building",T1817,Data!R1814)))</f>
        <v>327200</v>
      </c>
      <c r="B1813" t="str">
        <f>IF(Transport!$H$4="Multi-unit Residential",Data!B1814,IF(Transport!$H$4="Education",Data!AJ1814,IF(Transport!$H$4="Mixed-use Building",U1817,Data!S1814)))</f>
        <v>North Beach</v>
      </c>
      <c r="C1813" t="str">
        <f>IF(Transport!$H$4="Multi-unit Residential",Data!C1814,IF(Transport!$H$4="Education",Data!AK1814,IF(Transport!$H$4="Mixed-use Building",V1817,Data!T1814)))</f>
        <v>New Zealand</v>
      </c>
      <c r="D1813">
        <f>IF(Transport!$H$4="Multi-unit Residential",Data!D1814,IF(Transport!$H$4="Education",Data!AL1814,IF(Transport!$H$4="Mixed-use Building",W1817,Data!U1814)))</f>
        <v>0</v>
      </c>
      <c r="E1813">
        <f>IF(Transport!$H$4="Multi-unit Residential",Data!E1814,IF(Transport!$H$4="Education",Data!AM1814,IF(Transport!$H$4="Mixed-use Building",X1817,Data!V1814)))</f>
        <v>0</v>
      </c>
      <c r="F1813">
        <f>IF(Transport!$H$4="Multi-unit Residential",Data!F1814,IF(Transport!$H$4="Education",Data!AN1814,IF(Transport!$H$4="Mixed-use Building",Y1817,Data!W1814)))</f>
        <v>0</v>
      </c>
      <c r="G1813">
        <f>IF(Transport!$H$4="Multi-unit Residential",Data!G1814,IF(Transport!$H$4="Education",Data!AO1814,IF(Transport!$H$4="Mixed-use Building",Z1817,Data!X1814)))</f>
        <v>0</v>
      </c>
      <c r="H1813">
        <f>IF(Transport!$H$4="Multi-unit Residential",Data!H1814,IF(Transport!$H$4="Education",Data!AP1814,IF(Transport!$H$4="Mixed-use Building",AA1817,Data!Y1814)))</f>
        <v>0.93</v>
      </c>
      <c r="I1813">
        <f>IF(Transport!$H$4="Multi-unit Residential",Data!I1814,IF(Transport!$H$4="Education",Data!AQ1814,IF(Transport!$H$4="Mixed-use Building",AB1817,Data!Z1814)))</f>
        <v>0</v>
      </c>
      <c r="J1813">
        <f>IF(Transport!$H$4="Multi-unit Residential",Data!J1814,IF(Transport!$H$4="Education",Data!AR1814,IF(Transport!$H$4="Mixed-use Building",AC1817,Data!AA1814)))</f>
        <v>0</v>
      </c>
      <c r="K1813">
        <f>IF(Transport!$H$4="Multi-unit Residential",Data!K1814,IF(Transport!$H$4="Education",Data!AS1814,IF(Transport!$H$4="Mixed-use Building",AD1817,Data!AB1814)))</f>
        <v>0</v>
      </c>
      <c r="L1813">
        <f>IF(Transport!$H$4="Multi-unit Residential",Data!L1814,IF(Transport!$H$4="Education",Data!AT1814,IF(Transport!$H$4="Mixed-use Building",AE1817,Data!AC1814)))</f>
        <v>7.0000000000000007E-2</v>
      </c>
      <c r="M1813">
        <f>IF(Transport!$H$4="Multi-unit Residential",Data!M1814,IF(Transport!$H$4="Education",Data!AU1814,IF(Transport!$H$4="Mixed-use Building",AF1817,Data!AD1814)))</f>
        <v>0.02</v>
      </c>
      <c r="N1813">
        <f>IF(Transport!$H$4="Multi-unit Residential",Data!N1814,IF(Transport!$H$4="Education",Data!AV1814,IF(Transport!$H$4="Mixed-use Building",AG1817,Data!AE1814)))</f>
        <v>1.7311553970942599</v>
      </c>
      <c r="O1813">
        <f>IF(Transport!$H$4="Multi-unit Residential",Data!O1814,IF(Transport!$H$4="Education",Data!AW1814,IF(Transport!$H$4="Mixed-use Building",AH1817,Data!AF1814)))</f>
        <v>172.714754</v>
      </c>
      <c r="P1813">
        <f>IF(Transport!$H$4="Multi-unit Residential",Data!P1814,IF(Transport!$H$4="Education",Data!AX1814,IF(Transport!$H$4="Mixed-use Building",AI1817,Data!AG1814)))</f>
        <v>-43.491103539999997</v>
      </c>
    </row>
    <row r="1814" spans="1:16" x14ac:dyDescent="0.55000000000000004">
      <c r="A1814">
        <f>IF(Transport!$H$4="Multi-unit Residential",Data!A1815,IF(Transport!$H$4="Education",Data!AI1815,IF(Transport!$H$4="Mixed-use Building",T1818,Data!R1815)))</f>
        <v>327300</v>
      </c>
      <c r="B1814" t="str">
        <f>IF(Transport!$H$4="Multi-unit Residential",Data!B1815,IF(Transport!$H$4="Education",Data!AJ1815,IF(Transport!$H$4="Mixed-use Building",U1818,Data!S1815)))</f>
        <v>Halswell North</v>
      </c>
      <c r="C1814" t="str">
        <f>IF(Transport!$H$4="Multi-unit Residential",Data!C1815,IF(Transport!$H$4="Education",Data!AK1815,IF(Transport!$H$4="Mixed-use Building",V1818,Data!T1815)))</f>
        <v>New Zealand</v>
      </c>
      <c r="D1814">
        <f>IF(Transport!$H$4="Multi-unit Residential",Data!D1815,IF(Transport!$H$4="Education",Data!AL1815,IF(Transport!$H$4="Mixed-use Building",W1818,Data!U1815)))</f>
        <v>0</v>
      </c>
      <c r="E1814">
        <f>IF(Transport!$H$4="Multi-unit Residential",Data!E1815,IF(Transport!$H$4="Education",Data!AM1815,IF(Transport!$H$4="Mixed-use Building",X1818,Data!V1815)))</f>
        <v>0</v>
      </c>
      <c r="F1814">
        <f>IF(Transport!$H$4="Multi-unit Residential",Data!F1815,IF(Transport!$H$4="Education",Data!AN1815,IF(Transport!$H$4="Mixed-use Building",Y1818,Data!W1815)))</f>
        <v>0</v>
      </c>
      <c r="G1814">
        <f>IF(Transport!$H$4="Multi-unit Residential",Data!G1815,IF(Transport!$H$4="Education",Data!AO1815,IF(Transport!$H$4="Mixed-use Building",Z1818,Data!X1815)))</f>
        <v>0</v>
      </c>
      <c r="H1814">
        <f>IF(Transport!$H$4="Multi-unit Residential",Data!H1815,IF(Transport!$H$4="Education",Data!AP1815,IF(Transport!$H$4="Mixed-use Building",AA1818,Data!Y1815)))</f>
        <v>1</v>
      </c>
      <c r="I1814">
        <f>IF(Transport!$H$4="Multi-unit Residential",Data!I1815,IF(Transport!$H$4="Education",Data!AQ1815,IF(Transport!$H$4="Mixed-use Building",AB1818,Data!Z1815)))</f>
        <v>0</v>
      </c>
      <c r="J1814">
        <f>IF(Transport!$H$4="Multi-unit Residential",Data!J1815,IF(Transport!$H$4="Education",Data!AR1815,IF(Transport!$H$4="Mixed-use Building",AC1818,Data!AA1815)))</f>
        <v>0</v>
      </c>
      <c r="K1814">
        <f>IF(Transport!$H$4="Multi-unit Residential",Data!K1815,IF(Transport!$H$4="Education",Data!AS1815,IF(Transport!$H$4="Mixed-use Building",AD1818,Data!AB1815)))</f>
        <v>0</v>
      </c>
      <c r="L1814">
        <f>IF(Transport!$H$4="Multi-unit Residential",Data!L1815,IF(Transport!$H$4="Education",Data!AT1815,IF(Transport!$H$4="Mixed-use Building",AE1818,Data!AC1815)))</f>
        <v>0</v>
      </c>
      <c r="M1814">
        <f>IF(Transport!$H$4="Multi-unit Residential",Data!M1815,IF(Transport!$H$4="Education",Data!AU1815,IF(Transport!$H$4="Mixed-use Building",AF1818,Data!AD1815)))</f>
        <v>0.02</v>
      </c>
      <c r="N1814">
        <f>IF(Transport!$H$4="Multi-unit Residential",Data!N1815,IF(Transport!$H$4="Education",Data!AV1815,IF(Transport!$H$4="Mixed-use Building",AG1818,Data!AE1815)))</f>
        <v>1.70181902669853</v>
      </c>
      <c r="O1814">
        <f>IF(Transport!$H$4="Multi-unit Residential",Data!O1815,IF(Transport!$H$4="Education",Data!AW1815,IF(Transport!$H$4="Mixed-use Building",AH1818,Data!AF1815)))</f>
        <v>172.57801190000001</v>
      </c>
      <c r="P1814">
        <f>IF(Transport!$H$4="Multi-unit Residential",Data!P1815,IF(Transport!$H$4="Education",Data!AX1815,IF(Transport!$H$4="Mixed-use Building",AI1818,Data!AG1815)))</f>
        <v>-43.573949040000002</v>
      </c>
    </row>
    <row r="1815" spans="1:16" x14ac:dyDescent="0.55000000000000004">
      <c r="A1815">
        <f>IF(Transport!$H$4="Multi-unit Residential",Data!A1816,IF(Transport!$H$4="Education",Data!AI1816,IF(Transport!$H$4="Mixed-use Building",T1819,Data!R1816)))</f>
        <v>327400</v>
      </c>
      <c r="B1815" t="str">
        <f>IF(Transport!$H$4="Multi-unit Residential",Data!B1816,IF(Transport!$H$4="Education",Data!AJ1816,IF(Transport!$H$4="Mixed-use Building",U1819,Data!S1816)))</f>
        <v>Addington East</v>
      </c>
      <c r="C1815" t="str">
        <f>IF(Transport!$H$4="Multi-unit Residential",Data!C1816,IF(Transport!$H$4="Education",Data!AK1816,IF(Transport!$H$4="Mixed-use Building",V1819,Data!T1816)))</f>
        <v>New Zealand</v>
      </c>
      <c r="D1815">
        <f>IF(Transport!$H$4="Multi-unit Residential",Data!D1816,IF(Transport!$H$4="Education",Data!AL1816,IF(Transport!$H$4="Mixed-use Building",W1819,Data!U1816)))</f>
        <v>0</v>
      </c>
      <c r="E1815">
        <f>IF(Transport!$H$4="Multi-unit Residential",Data!E1816,IF(Transport!$H$4="Education",Data!AM1816,IF(Transport!$H$4="Mixed-use Building",X1819,Data!V1816)))</f>
        <v>0</v>
      </c>
      <c r="F1815">
        <f>IF(Transport!$H$4="Multi-unit Residential",Data!F1816,IF(Transport!$H$4="Education",Data!AN1816,IF(Transport!$H$4="Mixed-use Building",Y1819,Data!W1816)))</f>
        <v>0</v>
      </c>
      <c r="G1815">
        <f>IF(Transport!$H$4="Multi-unit Residential",Data!G1816,IF(Transport!$H$4="Education",Data!AO1816,IF(Transport!$H$4="Mixed-use Building",Z1819,Data!X1816)))</f>
        <v>0</v>
      </c>
      <c r="H1815">
        <f>IF(Transport!$H$4="Multi-unit Residential",Data!H1816,IF(Transport!$H$4="Education",Data!AP1816,IF(Transport!$H$4="Mixed-use Building",AA1819,Data!Y1816)))</f>
        <v>0</v>
      </c>
      <c r="I1815">
        <f>IF(Transport!$H$4="Multi-unit Residential",Data!I1816,IF(Transport!$H$4="Education",Data!AQ1816,IF(Transport!$H$4="Mixed-use Building",AB1819,Data!Z1816)))</f>
        <v>0</v>
      </c>
      <c r="J1815">
        <f>IF(Transport!$H$4="Multi-unit Residential",Data!J1816,IF(Transport!$H$4="Education",Data!AR1816,IF(Transport!$H$4="Mixed-use Building",AC1819,Data!AA1816)))</f>
        <v>0</v>
      </c>
      <c r="K1815">
        <f>IF(Transport!$H$4="Multi-unit Residential",Data!K1816,IF(Transport!$H$4="Education",Data!AS1816,IF(Transport!$H$4="Mixed-use Building",AD1819,Data!AB1816)))</f>
        <v>0</v>
      </c>
      <c r="L1815">
        <f>IF(Transport!$H$4="Multi-unit Residential",Data!L1816,IF(Transport!$H$4="Education",Data!AT1816,IF(Transport!$H$4="Mixed-use Building",AE1819,Data!AC1816)))</f>
        <v>1</v>
      </c>
      <c r="M1815">
        <f>IF(Transport!$H$4="Multi-unit Residential",Data!M1816,IF(Transport!$H$4="Education",Data!AU1816,IF(Transport!$H$4="Mixed-use Building",AF1819,Data!AD1816)))</f>
        <v>0.02</v>
      </c>
      <c r="N1815" t="str">
        <f>IF(Transport!$H$4="Multi-unit Residential",Data!N1816,IF(Transport!$H$4="Education",Data!AV1816,IF(Transport!$H$4="Mixed-use Building",AG1819,Data!AE1816)))</f>
        <v>?</v>
      </c>
      <c r="O1815">
        <f>IF(Transport!$H$4="Multi-unit Residential",Data!O1816,IF(Transport!$H$4="Education",Data!AW1816,IF(Transport!$H$4="Mixed-use Building",AH1819,Data!AF1816)))</f>
        <v>172.62305789999999</v>
      </c>
      <c r="P1815">
        <f>IF(Transport!$H$4="Multi-unit Residential",Data!P1816,IF(Transport!$H$4="Education",Data!AX1816,IF(Transport!$H$4="Mixed-use Building",AI1819,Data!AG1816)))</f>
        <v>-43.545145599999998</v>
      </c>
    </row>
    <row r="1816" spans="1:16" x14ac:dyDescent="0.55000000000000004">
      <c r="A1816">
        <f>IF(Transport!$H$4="Multi-unit Residential",Data!A1817,IF(Transport!$H$4="Education",Data!AI1817,IF(Transport!$H$4="Mixed-use Building",T1820,Data!R1817)))</f>
        <v>327500</v>
      </c>
      <c r="B1816" t="str">
        <f>IF(Transport!$H$4="Multi-unit Residential",Data!B1817,IF(Transport!$H$4="Education",Data!AJ1817,IF(Transport!$H$4="Mixed-use Building",U1820,Data!S1817)))</f>
        <v>Avondale (Christchurch City)</v>
      </c>
      <c r="C1816" t="str">
        <f>IF(Transport!$H$4="Multi-unit Residential",Data!C1817,IF(Transport!$H$4="Education",Data!AK1817,IF(Transport!$H$4="Mixed-use Building",V1820,Data!T1817)))</f>
        <v>New Zealand</v>
      </c>
      <c r="D1816">
        <f>IF(Transport!$H$4="Multi-unit Residential",Data!D1817,IF(Transport!$H$4="Education",Data!AL1817,IF(Transport!$H$4="Mixed-use Building",W1820,Data!U1817)))</f>
        <v>0</v>
      </c>
      <c r="E1816">
        <f>IF(Transport!$H$4="Multi-unit Residential",Data!E1817,IF(Transport!$H$4="Education",Data!AM1817,IF(Transport!$H$4="Mixed-use Building",X1820,Data!V1817)))</f>
        <v>0</v>
      </c>
      <c r="F1816">
        <f>IF(Transport!$H$4="Multi-unit Residential",Data!F1817,IF(Transport!$H$4="Education",Data!AN1817,IF(Transport!$H$4="Mixed-use Building",Y1820,Data!W1817)))</f>
        <v>0</v>
      </c>
      <c r="G1816">
        <f>IF(Transport!$H$4="Multi-unit Residential",Data!G1817,IF(Transport!$H$4="Education",Data!AO1817,IF(Transport!$H$4="Mixed-use Building",Z1820,Data!X1817)))</f>
        <v>0</v>
      </c>
      <c r="H1816">
        <f>IF(Transport!$H$4="Multi-unit Residential",Data!H1817,IF(Transport!$H$4="Education",Data!AP1817,IF(Transport!$H$4="Mixed-use Building",AA1820,Data!Y1817)))</f>
        <v>1</v>
      </c>
      <c r="I1816">
        <f>IF(Transport!$H$4="Multi-unit Residential",Data!I1817,IF(Transport!$H$4="Education",Data!AQ1817,IF(Transport!$H$4="Mixed-use Building",AB1820,Data!Z1817)))</f>
        <v>0</v>
      </c>
      <c r="J1816">
        <f>IF(Transport!$H$4="Multi-unit Residential",Data!J1817,IF(Transport!$H$4="Education",Data!AR1817,IF(Transport!$H$4="Mixed-use Building",AC1820,Data!AA1817)))</f>
        <v>0</v>
      </c>
      <c r="K1816">
        <f>IF(Transport!$H$4="Multi-unit Residential",Data!K1817,IF(Transport!$H$4="Education",Data!AS1817,IF(Transport!$H$4="Mixed-use Building",AD1820,Data!AB1817)))</f>
        <v>0</v>
      </c>
      <c r="L1816">
        <f>IF(Transport!$H$4="Multi-unit Residential",Data!L1817,IF(Transport!$H$4="Education",Data!AT1817,IF(Transport!$H$4="Mixed-use Building",AE1820,Data!AC1817)))</f>
        <v>0</v>
      </c>
      <c r="M1816">
        <f>IF(Transport!$H$4="Multi-unit Residential",Data!M1817,IF(Transport!$H$4="Education",Data!AU1817,IF(Transport!$H$4="Mixed-use Building",AF1820,Data!AD1817)))</f>
        <v>0.02</v>
      </c>
      <c r="N1816" t="str">
        <f>IF(Transport!$H$4="Multi-unit Residential",Data!N1817,IF(Transport!$H$4="Education",Data!AV1817,IF(Transport!$H$4="Mixed-use Building",AG1820,Data!AE1817)))</f>
        <v>?</v>
      </c>
      <c r="O1816">
        <f>IF(Transport!$H$4="Multi-unit Residential",Data!O1817,IF(Transport!$H$4="Education",Data!AW1817,IF(Transport!$H$4="Mixed-use Building",AH1820,Data!AF1817)))</f>
        <v>172.69299140000001</v>
      </c>
      <c r="P1816">
        <f>IF(Transport!$H$4="Multi-unit Residential",Data!P1817,IF(Transport!$H$4="Education",Data!AX1817,IF(Transport!$H$4="Mixed-use Building",AI1820,Data!AG1817)))</f>
        <v>-43.50772731</v>
      </c>
    </row>
    <row r="1817" spans="1:16" x14ac:dyDescent="0.55000000000000004">
      <c r="A1817">
        <f>IF(Transport!$H$4="Multi-unit Residential",Data!A1818,IF(Transport!$H$4="Education",Data!AI1818,IF(Transport!$H$4="Mixed-use Building",T1821,Data!R1818)))</f>
        <v>327600</v>
      </c>
      <c r="B1817" t="str">
        <f>IF(Transport!$H$4="Multi-unit Residential",Data!B1818,IF(Transport!$H$4="Education",Data!AJ1818,IF(Transport!$H$4="Mixed-use Building",U1821,Data!S1818)))</f>
        <v>Spreydon North</v>
      </c>
      <c r="C1817" t="str">
        <f>IF(Transport!$H$4="Multi-unit Residential",Data!C1818,IF(Transport!$H$4="Education",Data!AK1818,IF(Transport!$H$4="Mixed-use Building",V1821,Data!T1818)))</f>
        <v>New Zealand</v>
      </c>
      <c r="D1817">
        <f>IF(Transport!$H$4="Multi-unit Residential",Data!D1818,IF(Transport!$H$4="Education",Data!AL1818,IF(Transport!$H$4="Mixed-use Building",W1821,Data!U1818)))</f>
        <v>0</v>
      </c>
      <c r="E1817">
        <f>IF(Transport!$H$4="Multi-unit Residential",Data!E1818,IF(Transport!$H$4="Education",Data!AM1818,IF(Transport!$H$4="Mixed-use Building",X1821,Data!V1818)))</f>
        <v>0</v>
      </c>
      <c r="F1817">
        <f>IF(Transport!$H$4="Multi-unit Residential",Data!F1818,IF(Transport!$H$4="Education",Data!AN1818,IF(Transport!$H$4="Mixed-use Building",Y1821,Data!W1818)))</f>
        <v>0</v>
      </c>
      <c r="G1817">
        <f>IF(Transport!$H$4="Multi-unit Residential",Data!G1818,IF(Transport!$H$4="Education",Data!AO1818,IF(Transport!$H$4="Mixed-use Building",Z1821,Data!X1818)))</f>
        <v>0</v>
      </c>
      <c r="H1817">
        <f>IF(Transport!$H$4="Multi-unit Residential",Data!H1818,IF(Transport!$H$4="Education",Data!AP1818,IF(Transport!$H$4="Mixed-use Building",AA1821,Data!Y1818)))</f>
        <v>0.85</v>
      </c>
      <c r="I1817">
        <f>IF(Transport!$H$4="Multi-unit Residential",Data!I1818,IF(Transport!$H$4="Education",Data!AQ1818,IF(Transport!$H$4="Mixed-use Building",AB1821,Data!Z1818)))</f>
        <v>0</v>
      </c>
      <c r="J1817">
        <f>IF(Transport!$H$4="Multi-unit Residential",Data!J1818,IF(Transport!$H$4="Education",Data!AR1818,IF(Transport!$H$4="Mixed-use Building",AC1821,Data!AA1818)))</f>
        <v>0</v>
      </c>
      <c r="K1817">
        <f>IF(Transport!$H$4="Multi-unit Residential",Data!K1818,IF(Transport!$H$4="Education",Data!AS1818,IF(Transport!$H$4="Mixed-use Building",AD1821,Data!AB1818)))</f>
        <v>0</v>
      </c>
      <c r="L1817">
        <f>IF(Transport!$H$4="Multi-unit Residential",Data!L1818,IF(Transport!$H$4="Education",Data!AT1818,IF(Transport!$H$4="Mixed-use Building",AE1821,Data!AC1818)))</f>
        <v>0.15</v>
      </c>
      <c r="M1817">
        <f>IF(Transport!$H$4="Multi-unit Residential",Data!M1818,IF(Transport!$H$4="Education",Data!AU1818,IF(Transport!$H$4="Mixed-use Building",AF1821,Data!AD1818)))</f>
        <v>0.02</v>
      </c>
      <c r="N1817">
        <f>IF(Transport!$H$4="Multi-unit Residential",Data!N1818,IF(Transport!$H$4="Education",Data!AV1818,IF(Transport!$H$4="Mixed-use Building",AG1821,Data!AE1818)))</f>
        <v>3.1528447420403101</v>
      </c>
      <c r="O1817">
        <f>IF(Transport!$H$4="Multi-unit Residential",Data!O1818,IF(Transport!$H$4="Education",Data!AW1818,IF(Transport!$H$4="Mixed-use Building",AH1821,Data!AF1818)))</f>
        <v>172.62013859999999</v>
      </c>
      <c r="P1817">
        <f>IF(Transport!$H$4="Multi-unit Residential",Data!P1818,IF(Transport!$H$4="Education",Data!AX1818,IF(Transport!$H$4="Mixed-use Building",AI1821,Data!AG1818)))</f>
        <v>-43.551559740000002</v>
      </c>
    </row>
    <row r="1818" spans="1:16" x14ac:dyDescent="0.55000000000000004">
      <c r="A1818">
        <f>IF(Transport!$H$4="Multi-unit Residential",Data!A1819,IF(Transport!$H$4="Education",Data!AI1819,IF(Transport!$H$4="Mixed-use Building",T1822,Data!R1819)))</f>
        <v>327700</v>
      </c>
      <c r="B1818" t="str">
        <f>IF(Transport!$H$4="Multi-unit Residential",Data!B1819,IF(Transport!$H$4="Education",Data!AJ1819,IF(Transport!$H$4="Mixed-use Building",U1822,Data!S1819)))</f>
        <v>Hoon Hay East</v>
      </c>
      <c r="C1818" t="str">
        <f>IF(Transport!$H$4="Multi-unit Residential",Data!C1819,IF(Transport!$H$4="Education",Data!AK1819,IF(Transport!$H$4="Mixed-use Building",V1822,Data!T1819)))</f>
        <v>New Zealand</v>
      </c>
      <c r="D1818">
        <f>IF(Transport!$H$4="Multi-unit Residential",Data!D1819,IF(Transport!$H$4="Education",Data!AL1819,IF(Transport!$H$4="Mixed-use Building",W1822,Data!U1819)))</f>
        <v>0</v>
      </c>
      <c r="E1818">
        <f>IF(Transport!$H$4="Multi-unit Residential",Data!E1819,IF(Transport!$H$4="Education",Data!AM1819,IF(Transport!$H$4="Mixed-use Building",X1822,Data!V1819)))</f>
        <v>0</v>
      </c>
      <c r="F1818">
        <f>IF(Transport!$H$4="Multi-unit Residential",Data!F1819,IF(Transport!$H$4="Education",Data!AN1819,IF(Transport!$H$4="Mixed-use Building",Y1822,Data!W1819)))</f>
        <v>0</v>
      </c>
      <c r="G1818">
        <f>IF(Transport!$H$4="Multi-unit Residential",Data!G1819,IF(Transport!$H$4="Education",Data!AO1819,IF(Transport!$H$4="Mixed-use Building",Z1822,Data!X1819)))</f>
        <v>0</v>
      </c>
      <c r="H1818">
        <f>IF(Transport!$H$4="Multi-unit Residential",Data!H1819,IF(Transport!$H$4="Education",Data!AP1819,IF(Transport!$H$4="Mixed-use Building",AA1822,Data!Y1819)))</f>
        <v>1</v>
      </c>
      <c r="I1818">
        <f>IF(Transport!$H$4="Multi-unit Residential",Data!I1819,IF(Transport!$H$4="Education",Data!AQ1819,IF(Transport!$H$4="Mixed-use Building",AB1822,Data!Z1819)))</f>
        <v>0</v>
      </c>
      <c r="J1818">
        <f>IF(Transport!$H$4="Multi-unit Residential",Data!J1819,IF(Transport!$H$4="Education",Data!AR1819,IF(Transport!$H$4="Mixed-use Building",AC1822,Data!AA1819)))</f>
        <v>0</v>
      </c>
      <c r="K1818">
        <f>IF(Transport!$H$4="Multi-unit Residential",Data!K1819,IF(Transport!$H$4="Education",Data!AS1819,IF(Transport!$H$4="Mixed-use Building",AD1822,Data!AB1819)))</f>
        <v>0</v>
      </c>
      <c r="L1818">
        <f>IF(Transport!$H$4="Multi-unit Residential",Data!L1819,IF(Transport!$H$4="Education",Data!AT1819,IF(Transport!$H$4="Mixed-use Building",AE1822,Data!AC1819)))</f>
        <v>0</v>
      </c>
      <c r="M1818">
        <f>IF(Transport!$H$4="Multi-unit Residential",Data!M1819,IF(Transport!$H$4="Education",Data!AU1819,IF(Transport!$H$4="Mixed-use Building",AF1822,Data!AD1819)))</f>
        <v>0.02</v>
      </c>
      <c r="N1818">
        <f>IF(Transport!$H$4="Multi-unit Residential",Data!N1819,IF(Transport!$H$4="Education",Data!AV1819,IF(Transport!$H$4="Mixed-use Building",AG1822,Data!AE1819)))</f>
        <v>2.8721444852905198</v>
      </c>
      <c r="O1818">
        <f>IF(Transport!$H$4="Multi-unit Residential",Data!O1819,IF(Transport!$H$4="Education",Data!AW1819,IF(Transport!$H$4="Mixed-use Building",AH1822,Data!AF1819)))</f>
        <v>172.60014319999999</v>
      </c>
      <c r="P1818">
        <f>IF(Transport!$H$4="Multi-unit Residential",Data!P1819,IF(Transport!$H$4="Education",Data!AX1819,IF(Transport!$H$4="Mixed-use Building",AI1822,Data!AG1819)))</f>
        <v>-43.564783849999998</v>
      </c>
    </row>
    <row r="1819" spans="1:16" x14ac:dyDescent="0.55000000000000004">
      <c r="A1819">
        <f>IF(Transport!$H$4="Multi-unit Residential",Data!A1820,IF(Transport!$H$4="Education",Data!AI1820,IF(Transport!$H$4="Mixed-use Building",T1823,Data!R1820)))</f>
        <v>327800</v>
      </c>
      <c r="B1819" t="str">
        <f>IF(Transport!$H$4="Multi-unit Residential",Data!B1820,IF(Transport!$H$4="Education",Data!AJ1820,IF(Transport!$H$4="Mixed-use Building",U1823,Data!S1820)))</f>
        <v>Avonside</v>
      </c>
      <c r="C1819" t="str">
        <f>IF(Transport!$H$4="Multi-unit Residential",Data!C1820,IF(Transport!$H$4="Education",Data!AK1820,IF(Transport!$H$4="Mixed-use Building",V1823,Data!T1820)))</f>
        <v>New Zealand</v>
      </c>
      <c r="D1819">
        <f>IF(Transport!$H$4="Multi-unit Residential",Data!D1820,IF(Transport!$H$4="Education",Data!AL1820,IF(Transport!$H$4="Mixed-use Building",W1823,Data!U1820)))</f>
        <v>0</v>
      </c>
      <c r="E1819">
        <f>IF(Transport!$H$4="Multi-unit Residential",Data!E1820,IF(Transport!$H$4="Education",Data!AM1820,IF(Transport!$H$4="Mixed-use Building",X1823,Data!V1820)))</f>
        <v>0</v>
      </c>
      <c r="F1819">
        <f>IF(Transport!$H$4="Multi-unit Residential",Data!F1820,IF(Transport!$H$4="Education",Data!AN1820,IF(Transport!$H$4="Mixed-use Building",Y1823,Data!W1820)))</f>
        <v>0</v>
      </c>
      <c r="G1819">
        <f>IF(Transport!$H$4="Multi-unit Residential",Data!G1820,IF(Transport!$H$4="Education",Data!AO1820,IF(Transport!$H$4="Mixed-use Building",Z1823,Data!X1820)))</f>
        <v>0</v>
      </c>
      <c r="H1819">
        <f>IF(Transport!$H$4="Multi-unit Residential",Data!H1820,IF(Transport!$H$4="Education",Data!AP1820,IF(Transport!$H$4="Mixed-use Building",AA1823,Data!Y1820)))</f>
        <v>1</v>
      </c>
      <c r="I1819">
        <f>IF(Transport!$H$4="Multi-unit Residential",Data!I1820,IF(Transport!$H$4="Education",Data!AQ1820,IF(Transport!$H$4="Mixed-use Building",AB1823,Data!Z1820)))</f>
        <v>0</v>
      </c>
      <c r="J1819">
        <f>IF(Transport!$H$4="Multi-unit Residential",Data!J1820,IF(Transport!$H$4="Education",Data!AR1820,IF(Transport!$H$4="Mixed-use Building",AC1823,Data!AA1820)))</f>
        <v>0</v>
      </c>
      <c r="K1819">
        <f>IF(Transport!$H$4="Multi-unit Residential",Data!K1820,IF(Transport!$H$4="Education",Data!AS1820,IF(Transport!$H$4="Mixed-use Building",AD1823,Data!AB1820)))</f>
        <v>0</v>
      </c>
      <c r="L1819">
        <f>IF(Transport!$H$4="Multi-unit Residential",Data!L1820,IF(Transport!$H$4="Education",Data!AT1820,IF(Transport!$H$4="Mixed-use Building",AE1823,Data!AC1820)))</f>
        <v>0</v>
      </c>
      <c r="M1819">
        <f>IF(Transport!$H$4="Multi-unit Residential",Data!M1820,IF(Transport!$H$4="Education",Data!AU1820,IF(Transport!$H$4="Mixed-use Building",AF1823,Data!AD1820)))</f>
        <v>0.02</v>
      </c>
      <c r="N1819">
        <f>IF(Transport!$H$4="Multi-unit Residential",Data!N1820,IF(Transport!$H$4="Education",Data!AV1820,IF(Transport!$H$4="Mixed-use Building",AG1823,Data!AE1820)))</f>
        <v>4.4237652417011102</v>
      </c>
      <c r="O1819">
        <f>IF(Transport!$H$4="Multi-unit Residential",Data!O1820,IF(Transport!$H$4="Education",Data!AW1820,IF(Transport!$H$4="Mixed-use Building",AH1823,Data!AF1820)))</f>
        <v>172.6733504</v>
      </c>
      <c r="P1819">
        <f>IF(Transport!$H$4="Multi-unit Residential",Data!P1820,IF(Transport!$H$4="Education",Data!AX1820,IF(Transport!$H$4="Mixed-use Building",AI1823,Data!AG1820)))</f>
        <v>-43.522598289999998</v>
      </c>
    </row>
    <row r="1820" spans="1:16" x14ac:dyDescent="0.55000000000000004">
      <c r="A1820">
        <f>IF(Transport!$H$4="Multi-unit Residential",Data!A1821,IF(Transport!$H$4="Education",Data!AI1821,IF(Transport!$H$4="Mixed-use Building",T1824,Data!R1821)))</f>
        <v>327900</v>
      </c>
      <c r="B1820" t="str">
        <f>IF(Transport!$H$4="Multi-unit Residential",Data!B1821,IF(Transport!$H$4="Education",Data!AJ1821,IF(Transport!$H$4="Mixed-use Building",U1824,Data!S1821)))</f>
        <v>Linwood West</v>
      </c>
      <c r="C1820" t="str">
        <f>IF(Transport!$H$4="Multi-unit Residential",Data!C1821,IF(Transport!$H$4="Education",Data!AK1821,IF(Transport!$H$4="Mixed-use Building",V1824,Data!T1821)))</f>
        <v>New Zealand</v>
      </c>
      <c r="D1820">
        <f>IF(Transport!$H$4="Multi-unit Residential",Data!D1821,IF(Transport!$H$4="Education",Data!AL1821,IF(Transport!$H$4="Mixed-use Building",W1824,Data!U1821)))</f>
        <v>0</v>
      </c>
      <c r="E1820">
        <f>IF(Transport!$H$4="Multi-unit Residential",Data!E1821,IF(Transport!$H$4="Education",Data!AM1821,IF(Transport!$H$4="Mixed-use Building",X1824,Data!V1821)))</f>
        <v>0</v>
      </c>
      <c r="F1820">
        <f>IF(Transport!$H$4="Multi-unit Residential",Data!F1821,IF(Transport!$H$4="Education",Data!AN1821,IF(Transport!$H$4="Mixed-use Building",Y1824,Data!W1821)))</f>
        <v>0</v>
      </c>
      <c r="G1820">
        <f>IF(Transport!$H$4="Multi-unit Residential",Data!G1821,IF(Transport!$H$4="Education",Data!AO1821,IF(Transport!$H$4="Mixed-use Building",Z1824,Data!X1821)))</f>
        <v>0</v>
      </c>
      <c r="H1820">
        <f>IF(Transport!$H$4="Multi-unit Residential",Data!H1821,IF(Transport!$H$4="Education",Data!AP1821,IF(Transport!$H$4="Mixed-use Building",AA1824,Data!Y1821)))</f>
        <v>0.84</v>
      </c>
      <c r="I1820">
        <f>IF(Transport!$H$4="Multi-unit Residential",Data!I1821,IF(Transport!$H$4="Education",Data!AQ1821,IF(Transport!$H$4="Mixed-use Building",AB1824,Data!Z1821)))</f>
        <v>0</v>
      </c>
      <c r="J1820">
        <f>IF(Transport!$H$4="Multi-unit Residential",Data!J1821,IF(Transport!$H$4="Education",Data!AR1821,IF(Transport!$H$4="Mixed-use Building",AC1824,Data!AA1821)))</f>
        <v>0</v>
      </c>
      <c r="K1820">
        <f>IF(Transport!$H$4="Multi-unit Residential",Data!K1821,IF(Transport!$H$4="Education",Data!AS1821,IF(Transport!$H$4="Mixed-use Building",AD1824,Data!AB1821)))</f>
        <v>0.04</v>
      </c>
      <c r="L1820">
        <f>IF(Transport!$H$4="Multi-unit Residential",Data!L1821,IF(Transport!$H$4="Education",Data!AT1821,IF(Transport!$H$4="Mixed-use Building",AE1824,Data!AC1821)))</f>
        <v>0.12</v>
      </c>
      <c r="M1820">
        <f>IF(Transport!$H$4="Multi-unit Residential",Data!M1821,IF(Transport!$H$4="Education",Data!AU1821,IF(Transport!$H$4="Mixed-use Building",AF1824,Data!AD1821)))</f>
        <v>0.02</v>
      </c>
      <c r="N1820">
        <f>IF(Transport!$H$4="Multi-unit Residential",Data!N1821,IF(Transport!$H$4="Education",Data!AV1821,IF(Transport!$H$4="Mixed-use Building",AG1824,Data!AE1821)))</f>
        <v>3.5134092559935</v>
      </c>
      <c r="O1820">
        <f>IF(Transport!$H$4="Multi-unit Residential",Data!O1821,IF(Transport!$H$4="Education",Data!AW1821,IF(Transport!$H$4="Mixed-use Building",AH1824,Data!AF1821)))</f>
        <v>172.6590257</v>
      </c>
      <c r="P1820">
        <f>IF(Transport!$H$4="Multi-unit Residential",Data!P1821,IF(Transport!$H$4="Education",Data!AX1821,IF(Transport!$H$4="Mixed-use Building",AI1824,Data!AG1821)))</f>
        <v>-43.529762220000002</v>
      </c>
    </row>
    <row r="1821" spans="1:16" x14ac:dyDescent="0.55000000000000004">
      <c r="A1821">
        <f>IF(Transport!$H$4="Multi-unit Residential",Data!A1822,IF(Transport!$H$4="Education",Data!AI1822,IF(Transport!$H$4="Mixed-use Building",T1825,Data!R1822)))</f>
        <v>328000</v>
      </c>
      <c r="B1821" t="str">
        <f>IF(Transport!$H$4="Multi-unit Residential",Data!B1822,IF(Transport!$H$4="Education",Data!AJ1822,IF(Transport!$H$4="Mixed-use Building",U1825,Data!S1822)))</f>
        <v>Halswell South</v>
      </c>
      <c r="C1821" t="str">
        <f>IF(Transport!$H$4="Multi-unit Residential",Data!C1822,IF(Transport!$H$4="Education",Data!AK1822,IF(Transport!$H$4="Mixed-use Building",V1825,Data!T1822)))</f>
        <v>New Zealand</v>
      </c>
      <c r="D1821">
        <f>IF(Transport!$H$4="Multi-unit Residential",Data!D1822,IF(Transport!$H$4="Education",Data!AL1822,IF(Transport!$H$4="Mixed-use Building",W1825,Data!U1822)))</f>
        <v>0</v>
      </c>
      <c r="E1821">
        <f>IF(Transport!$H$4="Multi-unit Residential",Data!E1822,IF(Transport!$H$4="Education",Data!AM1822,IF(Transport!$H$4="Mixed-use Building",X1825,Data!V1822)))</f>
        <v>0</v>
      </c>
      <c r="F1821">
        <f>IF(Transport!$H$4="Multi-unit Residential",Data!F1822,IF(Transport!$H$4="Education",Data!AN1822,IF(Transport!$H$4="Mixed-use Building",Y1825,Data!W1822)))</f>
        <v>0</v>
      </c>
      <c r="G1821">
        <f>IF(Transport!$H$4="Multi-unit Residential",Data!G1822,IF(Transport!$H$4="Education",Data!AO1822,IF(Transport!$H$4="Mixed-use Building",Z1825,Data!X1822)))</f>
        <v>0</v>
      </c>
      <c r="H1821">
        <f>IF(Transport!$H$4="Multi-unit Residential",Data!H1822,IF(Transport!$H$4="Education",Data!AP1822,IF(Transport!$H$4="Mixed-use Building",AA1825,Data!Y1822)))</f>
        <v>0.89</v>
      </c>
      <c r="I1821">
        <f>IF(Transport!$H$4="Multi-unit Residential",Data!I1822,IF(Transport!$H$4="Education",Data!AQ1822,IF(Transport!$H$4="Mixed-use Building",AB1825,Data!Z1822)))</f>
        <v>0</v>
      </c>
      <c r="J1821">
        <f>IF(Transport!$H$4="Multi-unit Residential",Data!J1822,IF(Transport!$H$4="Education",Data!AR1822,IF(Transport!$H$4="Mixed-use Building",AC1825,Data!AA1822)))</f>
        <v>0</v>
      </c>
      <c r="K1821">
        <f>IF(Transport!$H$4="Multi-unit Residential",Data!K1822,IF(Transport!$H$4="Education",Data!AS1822,IF(Transport!$H$4="Mixed-use Building",AD1825,Data!AB1822)))</f>
        <v>0</v>
      </c>
      <c r="L1821">
        <f>IF(Transport!$H$4="Multi-unit Residential",Data!L1822,IF(Transport!$H$4="Education",Data!AT1822,IF(Transport!$H$4="Mixed-use Building",AE1825,Data!AC1822)))</f>
        <v>0.11</v>
      </c>
      <c r="M1821">
        <f>IF(Transport!$H$4="Multi-unit Residential",Data!M1822,IF(Transport!$H$4="Education",Data!AU1822,IF(Transport!$H$4="Mixed-use Building",AF1825,Data!AD1822)))</f>
        <v>0.02</v>
      </c>
      <c r="N1821">
        <f>IF(Transport!$H$4="Multi-unit Residential",Data!N1822,IF(Transport!$H$4="Education",Data!AV1822,IF(Transport!$H$4="Mixed-use Building",AG1825,Data!AE1822)))</f>
        <v>2.6410770524346998</v>
      </c>
      <c r="O1821">
        <f>IF(Transport!$H$4="Multi-unit Residential",Data!O1822,IF(Transport!$H$4="Education",Data!AW1822,IF(Transport!$H$4="Mixed-use Building",AH1825,Data!AF1822)))</f>
        <v>172.56528259999999</v>
      </c>
      <c r="P1821">
        <f>IF(Transport!$H$4="Multi-unit Residential",Data!P1822,IF(Transport!$H$4="Education",Data!AX1822,IF(Transport!$H$4="Mixed-use Building",AI1825,Data!AG1822)))</f>
        <v>-43.589455520000001</v>
      </c>
    </row>
    <row r="1822" spans="1:16" x14ac:dyDescent="0.55000000000000004">
      <c r="A1822">
        <f>IF(Transport!$H$4="Multi-unit Residential",Data!A1823,IF(Transport!$H$4="Education",Data!AI1823,IF(Transport!$H$4="Mixed-use Building",T1826,Data!R1823)))</f>
        <v>328100</v>
      </c>
      <c r="B1822" t="str">
        <f>IF(Transport!$H$4="Multi-unit Residential",Data!B1823,IF(Transport!$H$4="Education",Data!AJ1823,IF(Transport!$H$4="Mixed-use Building",U1826,Data!S1823)))</f>
        <v>Sydenham Central</v>
      </c>
      <c r="C1822" t="str">
        <f>IF(Transport!$H$4="Multi-unit Residential",Data!C1823,IF(Transport!$H$4="Education",Data!AK1823,IF(Transport!$H$4="Mixed-use Building",V1826,Data!T1823)))</f>
        <v>New Zealand</v>
      </c>
      <c r="D1822">
        <f>IF(Transport!$H$4="Multi-unit Residential",Data!D1823,IF(Transport!$H$4="Education",Data!AL1823,IF(Transport!$H$4="Mixed-use Building",W1826,Data!U1823)))</f>
        <v>0</v>
      </c>
      <c r="E1822">
        <f>IF(Transport!$H$4="Multi-unit Residential",Data!E1823,IF(Transport!$H$4="Education",Data!AM1823,IF(Transport!$H$4="Mixed-use Building",X1826,Data!V1823)))</f>
        <v>0</v>
      </c>
      <c r="F1822">
        <f>IF(Transport!$H$4="Multi-unit Residential",Data!F1823,IF(Transport!$H$4="Education",Data!AN1823,IF(Transport!$H$4="Mixed-use Building",Y1826,Data!W1823)))</f>
        <v>0</v>
      </c>
      <c r="G1822">
        <f>IF(Transport!$H$4="Multi-unit Residential",Data!G1823,IF(Transport!$H$4="Education",Data!AO1823,IF(Transport!$H$4="Mixed-use Building",Z1826,Data!X1823)))</f>
        <v>0</v>
      </c>
      <c r="H1822">
        <f>IF(Transport!$H$4="Multi-unit Residential",Data!H1823,IF(Transport!$H$4="Education",Data!AP1823,IF(Transport!$H$4="Mixed-use Building",AA1826,Data!Y1823)))</f>
        <v>0.95</v>
      </c>
      <c r="I1822">
        <f>IF(Transport!$H$4="Multi-unit Residential",Data!I1823,IF(Transport!$H$4="Education",Data!AQ1823,IF(Transport!$H$4="Mixed-use Building",AB1826,Data!Z1823)))</f>
        <v>0</v>
      </c>
      <c r="J1822">
        <f>IF(Transport!$H$4="Multi-unit Residential",Data!J1823,IF(Transport!$H$4="Education",Data!AR1823,IF(Transport!$H$4="Mixed-use Building",AC1826,Data!AA1823)))</f>
        <v>0</v>
      </c>
      <c r="K1822">
        <f>IF(Transport!$H$4="Multi-unit Residential",Data!K1823,IF(Transport!$H$4="Education",Data!AS1823,IF(Transport!$H$4="Mixed-use Building",AD1826,Data!AB1823)))</f>
        <v>0.03</v>
      </c>
      <c r="L1822">
        <f>IF(Transport!$H$4="Multi-unit Residential",Data!L1823,IF(Transport!$H$4="Education",Data!AT1823,IF(Transport!$H$4="Mixed-use Building",AE1826,Data!AC1823)))</f>
        <v>0.02</v>
      </c>
      <c r="M1822">
        <f>IF(Transport!$H$4="Multi-unit Residential",Data!M1823,IF(Transport!$H$4="Education",Data!AU1823,IF(Transport!$H$4="Mixed-use Building",AF1826,Data!AD1823)))</f>
        <v>0.02</v>
      </c>
      <c r="N1822">
        <f>IF(Transport!$H$4="Multi-unit Residential",Data!N1823,IF(Transport!$H$4="Education",Data!AV1823,IF(Transport!$H$4="Mixed-use Building",AG1826,Data!AE1823)))</f>
        <v>7.1412843000327104</v>
      </c>
      <c r="O1822">
        <f>IF(Transport!$H$4="Multi-unit Residential",Data!O1823,IF(Transport!$H$4="Education",Data!AW1823,IF(Transport!$H$4="Mixed-use Building",AH1826,Data!AF1823)))</f>
        <v>172.63766440000001</v>
      </c>
      <c r="P1822">
        <f>IF(Transport!$H$4="Multi-unit Residential",Data!P1823,IF(Transport!$H$4="Education",Data!AX1823,IF(Transport!$H$4="Mixed-use Building",AI1826,Data!AG1823)))</f>
        <v>-43.543607250000001</v>
      </c>
    </row>
    <row r="1823" spans="1:16" x14ac:dyDescent="0.55000000000000004">
      <c r="A1823">
        <f>IF(Transport!$H$4="Multi-unit Residential",Data!A1824,IF(Transport!$H$4="Education",Data!AI1824,IF(Transport!$H$4="Mixed-use Building",T1827,Data!R1824)))</f>
        <v>328200</v>
      </c>
      <c r="B1823" t="str">
        <f>IF(Transport!$H$4="Multi-unit Residential",Data!B1824,IF(Transport!$H$4="Education",Data!AJ1824,IF(Transport!$H$4="Mixed-use Building",U1827,Data!S1824)))</f>
        <v>Spreydon South</v>
      </c>
      <c r="C1823" t="str">
        <f>IF(Transport!$H$4="Multi-unit Residential",Data!C1824,IF(Transport!$H$4="Education",Data!AK1824,IF(Transport!$H$4="Mixed-use Building",V1827,Data!T1824)))</f>
        <v>New Zealand</v>
      </c>
      <c r="D1823">
        <f>IF(Transport!$H$4="Multi-unit Residential",Data!D1824,IF(Transport!$H$4="Education",Data!AL1824,IF(Transport!$H$4="Mixed-use Building",W1827,Data!U1824)))</f>
        <v>0</v>
      </c>
      <c r="E1823">
        <f>IF(Transport!$H$4="Multi-unit Residential",Data!E1824,IF(Transport!$H$4="Education",Data!AM1824,IF(Transport!$H$4="Mixed-use Building",X1827,Data!V1824)))</f>
        <v>0</v>
      </c>
      <c r="F1823">
        <f>IF(Transport!$H$4="Multi-unit Residential",Data!F1824,IF(Transport!$H$4="Education",Data!AN1824,IF(Transport!$H$4="Mixed-use Building",Y1827,Data!W1824)))</f>
        <v>0</v>
      </c>
      <c r="G1823">
        <f>IF(Transport!$H$4="Multi-unit Residential",Data!G1824,IF(Transport!$H$4="Education",Data!AO1824,IF(Transport!$H$4="Mixed-use Building",Z1827,Data!X1824)))</f>
        <v>0</v>
      </c>
      <c r="H1823">
        <f>IF(Transport!$H$4="Multi-unit Residential",Data!H1824,IF(Transport!$H$4="Education",Data!AP1824,IF(Transport!$H$4="Mixed-use Building",AA1827,Data!Y1824)))</f>
        <v>0.85</v>
      </c>
      <c r="I1823">
        <f>IF(Transport!$H$4="Multi-unit Residential",Data!I1824,IF(Transport!$H$4="Education",Data!AQ1824,IF(Transport!$H$4="Mixed-use Building",AB1827,Data!Z1824)))</f>
        <v>0</v>
      </c>
      <c r="J1823">
        <f>IF(Transport!$H$4="Multi-unit Residential",Data!J1824,IF(Transport!$H$4="Education",Data!AR1824,IF(Transport!$H$4="Mixed-use Building",AC1827,Data!AA1824)))</f>
        <v>0</v>
      </c>
      <c r="K1823">
        <f>IF(Transport!$H$4="Multi-unit Residential",Data!K1824,IF(Transport!$H$4="Education",Data!AS1824,IF(Transport!$H$4="Mixed-use Building",AD1827,Data!AB1824)))</f>
        <v>0</v>
      </c>
      <c r="L1823">
        <f>IF(Transport!$H$4="Multi-unit Residential",Data!L1824,IF(Transport!$H$4="Education",Data!AT1824,IF(Transport!$H$4="Mixed-use Building",AE1827,Data!AC1824)))</f>
        <v>0.15</v>
      </c>
      <c r="M1823">
        <f>IF(Transport!$H$4="Multi-unit Residential",Data!M1824,IF(Transport!$H$4="Education",Data!AU1824,IF(Transport!$H$4="Mixed-use Building",AF1827,Data!AD1824)))</f>
        <v>0.02</v>
      </c>
      <c r="N1823">
        <f>IF(Transport!$H$4="Multi-unit Residential",Data!N1824,IF(Transport!$H$4="Education",Data!AV1824,IF(Transport!$H$4="Mixed-use Building",AG1827,Data!AE1824)))</f>
        <v>2.4242175511106101</v>
      </c>
      <c r="O1823">
        <f>IF(Transport!$H$4="Multi-unit Residential",Data!O1824,IF(Transport!$H$4="Education",Data!AW1824,IF(Transport!$H$4="Mixed-use Building",AH1827,Data!AF1824)))</f>
        <v>172.61334309999901</v>
      </c>
      <c r="P1823">
        <f>IF(Transport!$H$4="Multi-unit Residential",Data!P1824,IF(Transport!$H$4="Education",Data!AX1824,IF(Transport!$H$4="Mixed-use Building",AI1827,Data!AG1824)))</f>
        <v>-43.558228499999998</v>
      </c>
    </row>
    <row r="1824" spans="1:16" x14ac:dyDescent="0.55000000000000004">
      <c r="A1824">
        <f>IF(Transport!$H$4="Multi-unit Residential",Data!A1825,IF(Transport!$H$4="Education",Data!AI1825,IF(Transport!$H$4="Mixed-use Building",T1828,Data!R1825)))</f>
        <v>328300</v>
      </c>
      <c r="B1824" t="str">
        <f>IF(Transport!$H$4="Multi-unit Residential",Data!B1825,IF(Transport!$H$4="Education",Data!AJ1825,IF(Transport!$H$4="Mixed-use Building",U1828,Data!S1825)))</f>
        <v xml:space="preserve">Rawhiti </v>
      </c>
      <c r="C1824" t="str">
        <f>IF(Transport!$H$4="Multi-unit Residential",Data!C1825,IF(Transport!$H$4="Education",Data!AK1825,IF(Transport!$H$4="Mixed-use Building",V1828,Data!T1825)))</f>
        <v>New Zealand</v>
      </c>
      <c r="D1824">
        <f>IF(Transport!$H$4="Multi-unit Residential",Data!D1825,IF(Transport!$H$4="Education",Data!AL1825,IF(Transport!$H$4="Mixed-use Building",W1828,Data!U1825)))</f>
        <v>0</v>
      </c>
      <c r="E1824">
        <f>IF(Transport!$H$4="Multi-unit Residential",Data!E1825,IF(Transport!$H$4="Education",Data!AM1825,IF(Transport!$H$4="Mixed-use Building",X1828,Data!V1825)))</f>
        <v>0</v>
      </c>
      <c r="F1824">
        <f>IF(Transport!$H$4="Multi-unit Residential",Data!F1825,IF(Transport!$H$4="Education",Data!AN1825,IF(Transport!$H$4="Mixed-use Building",Y1828,Data!W1825)))</f>
        <v>0</v>
      </c>
      <c r="G1824">
        <f>IF(Transport!$H$4="Multi-unit Residential",Data!G1825,IF(Transport!$H$4="Education",Data!AO1825,IF(Transport!$H$4="Mixed-use Building",Z1828,Data!X1825)))</f>
        <v>0</v>
      </c>
      <c r="H1824">
        <f>IF(Transport!$H$4="Multi-unit Residential",Data!H1825,IF(Transport!$H$4="Education",Data!AP1825,IF(Transport!$H$4="Mixed-use Building",AA1828,Data!Y1825)))</f>
        <v>1</v>
      </c>
      <c r="I1824">
        <f>IF(Transport!$H$4="Multi-unit Residential",Data!I1825,IF(Transport!$H$4="Education",Data!AQ1825,IF(Transport!$H$4="Mixed-use Building",AB1828,Data!Z1825)))</f>
        <v>0</v>
      </c>
      <c r="J1824">
        <f>IF(Transport!$H$4="Multi-unit Residential",Data!J1825,IF(Transport!$H$4="Education",Data!AR1825,IF(Transport!$H$4="Mixed-use Building",AC1828,Data!AA1825)))</f>
        <v>0</v>
      </c>
      <c r="K1824">
        <f>IF(Transport!$H$4="Multi-unit Residential",Data!K1825,IF(Transport!$H$4="Education",Data!AS1825,IF(Transport!$H$4="Mixed-use Building",AD1828,Data!AB1825)))</f>
        <v>0</v>
      </c>
      <c r="L1824">
        <f>IF(Transport!$H$4="Multi-unit Residential",Data!L1825,IF(Transport!$H$4="Education",Data!AT1825,IF(Transport!$H$4="Mixed-use Building",AE1828,Data!AC1825)))</f>
        <v>0</v>
      </c>
      <c r="M1824">
        <f>IF(Transport!$H$4="Multi-unit Residential",Data!M1825,IF(Transport!$H$4="Education",Data!AU1825,IF(Transport!$H$4="Mixed-use Building",AF1828,Data!AD1825)))</f>
        <v>0.02</v>
      </c>
      <c r="N1824">
        <f>IF(Transport!$H$4="Multi-unit Residential",Data!N1825,IF(Transport!$H$4="Education",Data!AV1825,IF(Transport!$H$4="Mixed-use Building",AG1828,Data!AE1825)))</f>
        <v>1.5670197042710501</v>
      </c>
      <c r="O1824">
        <f>IF(Transport!$H$4="Multi-unit Residential",Data!O1825,IF(Transport!$H$4="Education",Data!AW1825,IF(Transport!$H$4="Mixed-use Building",AH1828,Data!AF1825)))</f>
        <v>172.7173109</v>
      </c>
      <c r="P1824">
        <f>IF(Transport!$H$4="Multi-unit Residential",Data!P1825,IF(Transport!$H$4="Education",Data!AX1825,IF(Transport!$H$4="Mixed-use Building",AI1828,Data!AG1825)))</f>
        <v>-43.500864270000001</v>
      </c>
    </row>
    <row r="1825" spans="1:16" x14ac:dyDescent="0.55000000000000004">
      <c r="A1825">
        <f>IF(Transport!$H$4="Multi-unit Residential",Data!A1826,IF(Transport!$H$4="Education",Data!AI1826,IF(Transport!$H$4="Mixed-use Building",T1829,Data!R1826)))</f>
        <v>328400</v>
      </c>
      <c r="B1825" t="str">
        <f>IF(Transport!$H$4="Multi-unit Residential",Data!B1826,IF(Transport!$H$4="Education",Data!AJ1826,IF(Transport!$H$4="Mixed-use Building",U1829,Data!S1826)))</f>
        <v>Wainoni</v>
      </c>
      <c r="C1825" t="str">
        <f>IF(Transport!$H$4="Multi-unit Residential",Data!C1826,IF(Transport!$H$4="Education",Data!AK1826,IF(Transport!$H$4="Mixed-use Building",V1829,Data!T1826)))</f>
        <v>New Zealand</v>
      </c>
      <c r="D1825">
        <f>IF(Transport!$H$4="Multi-unit Residential",Data!D1826,IF(Transport!$H$4="Education",Data!AL1826,IF(Transport!$H$4="Mixed-use Building",W1829,Data!U1826)))</f>
        <v>0</v>
      </c>
      <c r="E1825">
        <f>IF(Transport!$H$4="Multi-unit Residential",Data!E1826,IF(Transport!$H$4="Education",Data!AM1826,IF(Transport!$H$4="Mixed-use Building",X1829,Data!V1826)))</f>
        <v>0</v>
      </c>
      <c r="F1825">
        <f>IF(Transport!$H$4="Multi-unit Residential",Data!F1826,IF(Transport!$H$4="Education",Data!AN1826,IF(Transport!$H$4="Mixed-use Building",Y1829,Data!W1826)))</f>
        <v>0</v>
      </c>
      <c r="G1825">
        <f>IF(Transport!$H$4="Multi-unit Residential",Data!G1826,IF(Transport!$H$4="Education",Data!AO1826,IF(Transport!$H$4="Mixed-use Building",Z1829,Data!X1826)))</f>
        <v>0</v>
      </c>
      <c r="H1825">
        <f>IF(Transport!$H$4="Multi-unit Residential",Data!H1826,IF(Transport!$H$4="Education",Data!AP1826,IF(Transport!$H$4="Mixed-use Building",AA1829,Data!Y1826)))</f>
        <v>0.94</v>
      </c>
      <c r="I1825">
        <f>IF(Transport!$H$4="Multi-unit Residential",Data!I1826,IF(Transport!$H$4="Education",Data!AQ1826,IF(Transport!$H$4="Mixed-use Building",AB1829,Data!Z1826)))</f>
        <v>0.02</v>
      </c>
      <c r="J1825">
        <f>IF(Transport!$H$4="Multi-unit Residential",Data!J1826,IF(Transport!$H$4="Education",Data!AR1826,IF(Transport!$H$4="Mixed-use Building",AC1829,Data!AA1826)))</f>
        <v>0</v>
      </c>
      <c r="K1825">
        <f>IF(Transport!$H$4="Multi-unit Residential",Data!K1826,IF(Transport!$H$4="Education",Data!AS1826,IF(Transport!$H$4="Mixed-use Building",AD1829,Data!AB1826)))</f>
        <v>0</v>
      </c>
      <c r="L1825">
        <f>IF(Transport!$H$4="Multi-unit Residential",Data!L1826,IF(Transport!$H$4="Education",Data!AT1826,IF(Transport!$H$4="Mixed-use Building",AE1829,Data!AC1826)))</f>
        <v>0.04</v>
      </c>
      <c r="M1825">
        <f>IF(Transport!$H$4="Multi-unit Residential",Data!M1826,IF(Transport!$H$4="Education",Data!AU1826,IF(Transport!$H$4="Mixed-use Building",AF1829,Data!AD1826)))</f>
        <v>0.02</v>
      </c>
      <c r="N1825">
        <f>IF(Transport!$H$4="Multi-unit Residential",Data!N1826,IF(Transport!$H$4="Education",Data!AV1826,IF(Transport!$H$4="Mixed-use Building",AG1829,Data!AE1826)))</f>
        <v>3.27038105563024</v>
      </c>
      <c r="O1825">
        <f>IF(Transport!$H$4="Multi-unit Residential",Data!O1826,IF(Transport!$H$4="Education",Data!AW1826,IF(Transport!$H$4="Mixed-use Building",AH1829,Data!AF1826)))</f>
        <v>172.6898229</v>
      </c>
      <c r="P1825">
        <f>IF(Transport!$H$4="Multi-unit Residential",Data!P1826,IF(Transport!$H$4="Education",Data!AX1826,IF(Transport!$H$4="Mixed-use Building",AI1829,Data!AG1826)))</f>
        <v>-43.518451630000001</v>
      </c>
    </row>
    <row r="1826" spans="1:16" x14ac:dyDescent="0.55000000000000004">
      <c r="A1826">
        <f>IF(Transport!$H$4="Multi-unit Residential",Data!A1827,IF(Transport!$H$4="Education",Data!AI1827,IF(Transport!$H$4="Mixed-use Building",T1830,Data!R1827)))</f>
        <v>328500</v>
      </c>
      <c r="B1826" t="str">
        <f>IF(Transport!$H$4="Multi-unit Residential",Data!B1827,IF(Transport!$H$4="Education",Data!AJ1827,IF(Transport!$H$4="Mixed-use Building",U1830,Data!S1827)))</f>
        <v>Linwood North</v>
      </c>
      <c r="C1826" t="str">
        <f>IF(Transport!$H$4="Multi-unit Residential",Data!C1827,IF(Transport!$H$4="Education",Data!AK1827,IF(Transport!$H$4="Mixed-use Building",V1830,Data!T1827)))</f>
        <v>New Zealand</v>
      </c>
      <c r="D1826">
        <f>IF(Transport!$H$4="Multi-unit Residential",Data!D1827,IF(Transport!$H$4="Education",Data!AL1827,IF(Transport!$H$4="Mixed-use Building",W1830,Data!U1827)))</f>
        <v>0</v>
      </c>
      <c r="E1826">
        <f>IF(Transport!$H$4="Multi-unit Residential",Data!E1827,IF(Transport!$H$4="Education",Data!AM1827,IF(Transport!$H$4="Mixed-use Building",X1830,Data!V1827)))</f>
        <v>0</v>
      </c>
      <c r="F1826">
        <f>IF(Transport!$H$4="Multi-unit Residential",Data!F1827,IF(Transport!$H$4="Education",Data!AN1827,IF(Transport!$H$4="Mixed-use Building",Y1830,Data!W1827)))</f>
        <v>0</v>
      </c>
      <c r="G1826">
        <f>IF(Transport!$H$4="Multi-unit Residential",Data!G1827,IF(Transport!$H$4="Education",Data!AO1827,IF(Transport!$H$4="Mixed-use Building",Z1830,Data!X1827)))</f>
        <v>0</v>
      </c>
      <c r="H1826">
        <f>IF(Transport!$H$4="Multi-unit Residential",Data!H1827,IF(Transport!$H$4="Education",Data!AP1827,IF(Transport!$H$4="Mixed-use Building",AA1830,Data!Y1827)))</f>
        <v>1</v>
      </c>
      <c r="I1826">
        <f>IF(Transport!$H$4="Multi-unit Residential",Data!I1827,IF(Transport!$H$4="Education",Data!AQ1827,IF(Transport!$H$4="Mixed-use Building",AB1830,Data!Z1827)))</f>
        <v>0</v>
      </c>
      <c r="J1826">
        <f>IF(Transport!$H$4="Multi-unit Residential",Data!J1827,IF(Transport!$H$4="Education",Data!AR1827,IF(Transport!$H$4="Mixed-use Building",AC1830,Data!AA1827)))</f>
        <v>0</v>
      </c>
      <c r="K1826">
        <f>IF(Transport!$H$4="Multi-unit Residential",Data!K1827,IF(Transport!$H$4="Education",Data!AS1827,IF(Transport!$H$4="Mixed-use Building",AD1830,Data!AB1827)))</f>
        <v>0</v>
      </c>
      <c r="L1826">
        <f>IF(Transport!$H$4="Multi-unit Residential",Data!L1827,IF(Transport!$H$4="Education",Data!AT1827,IF(Transport!$H$4="Mixed-use Building",AE1830,Data!AC1827)))</f>
        <v>0</v>
      </c>
      <c r="M1826">
        <f>IF(Transport!$H$4="Multi-unit Residential",Data!M1827,IF(Transport!$H$4="Education",Data!AU1827,IF(Transport!$H$4="Mixed-use Building",AF1830,Data!AD1827)))</f>
        <v>0.02</v>
      </c>
      <c r="N1826">
        <f>IF(Transport!$H$4="Multi-unit Residential",Data!N1827,IF(Transport!$H$4="Education",Data!AV1827,IF(Transport!$H$4="Mixed-use Building",AG1830,Data!AE1827)))</f>
        <v>2.8425084015507598</v>
      </c>
      <c r="O1826">
        <f>IF(Transport!$H$4="Multi-unit Residential",Data!O1827,IF(Transport!$H$4="Education",Data!AW1827,IF(Transport!$H$4="Mixed-use Building",AH1830,Data!AF1827)))</f>
        <v>172.67221799999999</v>
      </c>
      <c r="P1826">
        <f>IF(Transport!$H$4="Multi-unit Residential",Data!P1827,IF(Transport!$H$4="Education",Data!AX1827,IF(Transport!$H$4="Mixed-use Building",AI1830,Data!AG1827)))</f>
        <v>-43.528030919999999</v>
      </c>
    </row>
    <row r="1827" spans="1:16" x14ac:dyDescent="0.55000000000000004">
      <c r="A1827">
        <f>IF(Transport!$H$4="Multi-unit Residential",Data!A1828,IF(Transport!$H$4="Education",Data!AI1828,IF(Transport!$H$4="Mixed-use Building",T1831,Data!R1828)))</f>
        <v>328600</v>
      </c>
      <c r="B1827" t="str">
        <f>IF(Transport!$H$4="Multi-unit Residential",Data!B1828,IF(Transport!$H$4="Education",Data!AJ1828,IF(Transport!$H$4="Mixed-use Building",U1831,Data!S1828)))</f>
        <v>Aranui</v>
      </c>
      <c r="C1827" t="str">
        <f>IF(Transport!$H$4="Multi-unit Residential",Data!C1828,IF(Transport!$H$4="Education",Data!AK1828,IF(Transport!$H$4="Mixed-use Building",V1831,Data!T1828)))</f>
        <v>New Zealand</v>
      </c>
      <c r="D1827">
        <f>IF(Transport!$H$4="Multi-unit Residential",Data!D1828,IF(Transport!$H$4="Education",Data!AL1828,IF(Transport!$H$4="Mixed-use Building",W1831,Data!U1828)))</f>
        <v>0</v>
      </c>
      <c r="E1827">
        <f>IF(Transport!$H$4="Multi-unit Residential",Data!E1828,IF(Transport!$H$4="Education",Data!AM1828,IF(Transport!$H$4="Mixed-use Building",X1831,Data!V1828)))</f>
        <v>0</v>
      </c>
      <c r="F1827">
        <f>IF(Transport!$H$4="Multi-unit Residential",Data!F1828,IF(Transport!$H$4="Education",Data!AN1828,IF(Transport!$H$4="Mixed-use Building",Y1831,Data!W1828)))</f>
        <v>0</v>
      </c>
      <c r="G1827">
        <f>IF(Transport!$H$4="Multi-unit Residential",Data!G1828,IF(Transport!$H$4="Education",Data!AO1828,IF(Transport!$H$4="Mixed-use Building",Z1831,Data!X1828)))</f>
        <v>0</v>
      </c>
      <c r="H1827">
        <f>IF(Transport!$H$4="Multi-unit Residential",Data!H1828,IF(Transport!$H$4="Education",Data!AP1828,IF(Transport!$H$4="Mixed-use Building",AA1831,Data!Y1828)))</f>
        <v>1</v>
      </c>
      <c r="I1827">
        <f>IF(Transport!$H$4="Multi-unit Residential",Data!I1828,IF(Transport!$H$4="Education",Data!AQ1828,IF(Transport!$H$4="Mixed-use Building",AB1831,Data!Z1828)))</f>
        <v>0</v>
      </c>
      <c r="J1827">
        <f>IF(Transport!$H$4="Multi-unit Residential",Data!J1828,IF(Transport!$H$4="Education",Data!AR1828,IF(Transport!$H$4="Mixed-use Building",AC1831,Data!AA1828)))</f>
        <v>0</v>
      </c>
      <c r="K1827">
        <f>IF(Transport!$H$4="Multi-unit Residential",Data!K1828,IF(Transport!$H$4="Education",Data!AS1828,IF(Transport!$H$4="Mixed-use Building",AD1831,Data!AB1828)))</f>
        <v>0</v>
      </c>
      <c r="L1827">
        <f>IF(Transport!$H$4="Multi-unit Residential",Data!L1828,IF(Transport!$H$4="Education",Data!AT1828,IF(Transport!$H$4="Mixed-use Building",AE1831,Data!AC1828)))</f>
        <v>0</v>
      </c>
      <c r="M1827">
        <f>IF(Transport!$H$4="Multi-unit Residential",Data!M1828,IF(Transport!$H$4="Education",Data!AU1828,IF(Transport!$H$4="Mixed-use Building",AF1831,Data!AD1828)))</f>
        <v>0.02</v>
      </c>
      <c r="N1827">
        <f>IF(Transport!$H$4="Multi-unit Residential",Data!N1828,IF(Transport!$H$4="Education",Data!AV1828,IF(Transport!$H$4="Mixed-use Building",AG1831,Data!AE1828)))</f>
        <v>2.1769781727041799</v>
      </c>
      <c r="O1827">
        <f>IF(Transport!$H$4="Multi-unit Residential",Data!O1828,IF(Transport!$H$4="Education",Data!AW1828,IF(Transport!$H$4="Mixed-use Building",AH1831,Data!AF1828)))</f>
        <v>172.70532319999899</v>
      </c>
      <c r="P1827">
        <f>IF(Transport!$H$4="Multi-unit Residential",Data!P1828,IF(Transport!$H$4="Education",Data!AX1828,IF(Transport!$H$4="Mixed-use Building",AI1831,Data!AG1828)))</f>
        <v>-43.510603580000002</v>
      </c>
    </row>
    <row r="1828" spans="1:16" x14ac:dyDescent="0.55000000000000004">
      <c r="A1828">
        <f>IF(Transport!$H$4="Multi-unit Residential",Data!A1829,IF(Transport!$H$4="Education",Data!AI1829,IF(Transport!$H$4="Mixed-use Building",T1832,Data!R1829)))</f>
        <v>328700</v>
      </c>
      <c r="B1828" t="str">
        <f>IF(Transport!$H$4="Multi-unit Residential",Data!B1829,IF(Transport!$H$4="Education",Data!AJ1829,IF(Transport!$H$4="Mixed-use Building",U1832,Data!S1829)))</f>
        <v>Sydenham West</v>
      </c>
      <c r="C1828" t="str">
        <f>IF(Transport!$H$4="Multi-unit Residential",Data!C1829,IF(Transport!$H$4="Education",Data!AK1829,IF(Transport!$H$4="Mixed-use Building",V1832,Data!T1829)))</f>
        <v>New Zealand</v>
      </c>
      <c r="D1828">
        <f>IF(Transport!$H$4="Multi-unit Residential",Data!D1829,IF(Transport!$H$4="Education",Data!AL1829,IF(Transport!$H$4="Mixed-use Building",W1832,Data!U1829)))</f>
        <v>0</v>
      </c>
      <c r="E1828">
        <f>IF(Transport!$H$4="Multi-unit Residential",Data!E1829,IF(Transport!$H$4="Education",Data!AM1829,IF(Transport!$H$4="Mixed-use Building",X1832,Data!V1829)))</f>
        <v>0</v>
      </c>
      <c r="F1828">
        <f>IF(Transport!$H$4="Multi-unit Residential",Data!F1829,IF(Transport!$H$4="Education",Data!AN1829,IF(Transport!$H$4="Mixed-use Building",Y1832,Data!W1829)))</f>
        <v>0</v>
      </c>
      <c r="G1828">
        <f>IF(Transport!$H$4="Multi-unit Residential",Data!G1829,IF(Transport!$H$4="Education",Data!AO1829,IF(Transport!$H$4="Mixed-use Building",Z1832,Data!X1829)))</f>
        <v>0</v>
      </c>
      <c r="H1828">
        <f>IF(Transport!$H$4="Multi-unit Residential",Data!H1829,IF(Transport!$H$4="Education",Data!AP1829,IF(Transport!$H$4="Mixed-use Building",AA1832,Data!Y1829)))</f>
        <v>0.94</v>
      </c>
      <c r="I1828">
        <f>IF(Transport!$H$4="Multi-unit Residential",Data!I1829,IF(Transport!$H$4="Education",Data!AQ1829,IF(Transport!$H$4="Mixed-use Building",AB1832,Data!Z1829)))</f>
        <v>0</v>
      </c>
      <c r="J1828">
        <f>IF(Transport!$H$4="Multi-unit Residential",Data!J1829,IF(Transport!$H$4="Education",Data!AR1829,IF(Transport!$H$4="Mixed-use Building",AC1832,Data!AA1829)))</f>
        <v>0</v>
      </c>
      <c r="K1828">
        <f>IF(Transport!$H$4="Multi-unit Residential",Data!K1829,IF(Transport!$H$4="Education",Data!AS1829,IF(Transport!$H$4="Mixed-use Building",AD1832,Data!AB1829)))</f>
        <v>0</v>
      </c>
      <c r="L1828">
        <f>IF(Transport!$H$4="Multi-unit Residential",Data!L1829,IF(Transport!$H$4="Education",Data!AT1829,IF(Transport!$H$4="Mixed-use Building",AE1832,Data!AC1829)))</f>
        <v>0.06</v>
      </c>
      <c r="M1828">
        <f>IF(Transport!$H$4="Multi-unit Residential",Data!M1829,IF(Transport!$H$4="Education",Data!AU1829,IF(Transport!$H$4="Mixed-use Building",AF1832,Data!AD1829)))</f>
        <v>0.02</v>
      </c>
      <c r="N1828">
        <f>IF(Transport!$H$4="Multi-unit Residential",Data!N1829,IF(Transport!$H$4="Education",Data!AV1829,IF(Transport!$H$4="Mixed-use Building",AG1832,Data!AE1829)))</f>
        <v>3.5511611363670799</v>
      </c>
      <c r="O1828">
        <f>IF(Transport!$H$4="Multi-unit Residential",Data!O1829,IF(Transport!$H$4="Education",Data!AW1829,IF(Transport!$H$4="Mixed-use Building",AH1832,Data!AF1829)))</f>
        <v>172.63316789999999</v>
      </c>
      <c r="P1828">
        <f>IF(Transport!$H$4="Multi-unit Residential",Data!P1829,IF(Transport!$H$4="Education",Data!AX1829,IF(Transport!$H$4="Mixed-use Building",AI1832,Data!AG1829)))</f>
        <v>-43.5508551</v>
      </c>
    </row>
    <row r="1829" spans="1:16" x14ac:dyDescent="0.55000000000000004">
      <c r="A1829">
        <f>IF(Transport!$H$4="Multi-unit Residential",Data!A1830,IF(Transport!$H$4="Education",Data!AI1830,IF(Transport!$H$4="Mixed-use Building",T1833,Data!R1830)))</f>
        <v>328800</v>
      </c>
      <c r="B1829" t="str">
        <f>IF(Transport!$H$4="Multi-unit Residential",Data!B1830,IF(Transport!$H$4="Education",Data!AJ1830,IF(Transport!$H$4="Mixed-use Building",U1833,Data!S1830)))</f>
        <v>Lancaster Park</v>
      </c>
      <c r="C1829" t="str">
        <f>IF(Transport!$H$4="Multi-unit Residential",Data!C1830,IF(Transport!$H$4="Education",Data!AK1830,IF(Transport!$H$4="Mixed-use Building",V1833,Data!T1830)))</f>
        <v>New Zealand</v>
      </c>
      <c r="D1829">
        <f>IF(Transport!$H$4="Multi-unit Residential",Data!D1830,IF(Transport!$H$4="Education",Data!AL1830,IF(Transport!$H$4="Mixed-use Building",W1833,Data!U1830)))</f>
        <v>0</v>
      </c>
      <c r="E1829">
        <f>IF(Transport!$H$4="Multi-unit Residential",Data!E1830,IF(Transport!$H$4="Education",Data!AM1830,IF(Transport!$H$4="Mixed-use Building",X1833,Data!V1830)))</f>
        <v>0</v>
      </c>
      <c r="F1829">
        <f>IF(Transport!$H$4="Multi-unit Residential",Data!F1830,IF(Transport!$H$4="Education",Data!AN1830,IF(Transport!$H$4="Mixed-use Building",Y1833,Data!W1830)))</f>
        <v>0</v>
      </c>
      <c r="G1829">
        <f>IF(Transport!$H$4="Multi-unit Residential",Data!G1830,IF(Transport!$H$4="Education",Data!AO1830,IF(Transport!$H$4="Mixed-use Building",Z1833,Data!X1830)))</f>
        <v>0</v>
      </c>
      <c r="H1829">
        <f>IF(Transport!$H$4="Multi-unit Residential",Data!H1830,IF(Transport!$H$4="Education",Data!AP1830,IF(Transport!$H$4="Mixed-use Building",AA1833,Data!Y1830)))</f>
        <v>0.98</v>
      </c>
      <c r="I1829">
        <f>IF(Transport!$H$4="Multi-unit Residential",Data!I1830,IF(Transport!$H$4="Education",Data!AQ1830,IF(Transport!$H$4="Mixed-use Building",AB1833,Data!Z1830)))</f>
        <v>0</v>
      </c>
      <c r="J1829">
        <f>IF(Transport!$H$4="Multi-unit Residential",Data!J1830,IF(Transport!$H$4="Education",Data!AR1830,IF(Transport!$H$4="Mixed-use Building",AC1833,Data!AA1830)))</f>
        <v>0</v>
      </c>
      <c r="K1829">
        <f>IF(Transport!$H$4="Multi-unit Residential",Data!K1830,IF(Transport!$H$4="Education",Data!AS1830,IF(Transport!$H$4="Mixed-use Building",AD1833,Data!AB1830)))</f>
        <v>0.01</v>
      </c>
      <c r="L1829">
        <f>IF(Transport!$H$4="Multi-unit Residential",Data!L1830,IF(Transport!$H$4="Education",Data!AT1830,IF(Transport!$H$4="Mixed-use Building",AE1833,Data!AC1830)))</f>
        <v>0.01</v>
      </c>
      <c r="M1829">
        <f>IF(Transport!$H$4="Multi-unit Residential",Data!M1830,IF(Transport!$H$4="Education",Data!AU1830,IF(Transport!$H$4="Mixed-use Building",AF1833,Data!AD1830)))</f>
        <v>0.02</v>
      </c>
      <c r="N1829">
        <f>IF(Transport!$H$4="Multi-unit Residential",Data!N1830,IF(Transport!$H$4="Education",Data!AV1830,IF(Transport!$H$4="Mixed-use Building",AG1833,Data!AE1830)))</f>
        <v>6.8004590610202804</v>
      </c>
      <c r="O1829">
        <f>IF(Transport!$H$4="Multi-unit Residential",Data!O1830,IF(Transport!$H$4="Education",Data!AW1830,IF(Transport!$H$4="Mixed-use Building",AH1833,Data!AF1830)))</f>
        <v>172.65345669999999</v>
      </c>
      <c r="P1829">
        <f>IF(Transport!$H$4="Multi-unit Residential",Data!P1830,IF(Transport!$H$4="Education",Data!AX1830,IF(Transport!$H$4="Mixed-use Building",AI1833,Data!AG1830)))</f>
        <v>-43.541388399999903</v>
      </c>
    </row>
    <row r="1830" spans="1:16" x14ac:dyDescent="0.55000000000000004">
      <c r="A1830">
        <f>IF(Transport!$H$4="Multi-unit Residential",Data!A1831,IF(Transport!$H$4="Education",Data!AI1831,IF(Transport!$H$4="Mixed-use Building",T1834,Data!R1831)))</f>
        <v>328900</v>
      </c>
      <c r="B1830" t="str">
        <f>IF(Transport!$H$4="Multi-unit Residential",Data!B1831,IF(Transport!$H$4="Education",Data!AJ1831,IF(Transport!$H$4="Mixed-use Building",U1834,Data!S1831)))</f>
        <v>Phillipstown</v>
      </c>
      <c r="C1830" t="str">
        <f>IF(Transport!$H$4="Multi-unit Residential",Data!C1831,IF(Transport!$H$4="Education",Data!AK1831,IF(Transport!$H$4="Mixed-use Building",V1834,Data!T1831)))</f>
        <v>New Zealand</v>
      </c>
      <c r="D1830">
        <f>IF(Transport!$H$4="Multi-unit Residential",Data!D1831,IF(Transport!$H$4="Education",Data!AL1831,IF(Transport!$H$4="Mixed-use Building",W1834,Data!U1831)))</f>
        <v>0</v>
      </c>
      <c r="E1830">
        <f>IF(Transport!$H$4="Multi-unit Residential",Data!E1831,IF(Transport!$H$4="Education",Data!AM1831,IF(Transport!$H$4="Mixed-use Building",X1834,Data!V1831)))</f>
        <v>0</v>
      </c>
      <c r="F1830">
        <f>IF(Transport!$H$4="Multi-unit Residential",Data!F1831,IF(Transport!$H$4="Education",Data!AN1831,IF(Transport!$H$4="Mixed-use Building",Y1834,Data!W1831)))</f>
        <v>0</v>
      </c>
      <c r="G1830">
        <f>IF(Transport!$H$4="Multi-unit Residential",Data!G1831,IF(Transport!$H$4="Education",Data!AO1831,IF(Transport!$H$4="Mixed-use Building",Z1834,Data!X1831)))</f>
        <v>0</v>
      </c>
      <c r="H1830">
        <f>IF(Transport!$H$4="Multi-unit Residential",Data!H1831,IF(Transport!$H$4="Education",Data!AP1831,IF(Transport!$H$4="Mixed-use Building",AA1834,Data!Y1831)))</f>
        <v>1</v>
      </c>
      <c r="I1830">
        <f>IF(Transport!$H$4="Multi-unit Residential",Data!I1831,IF(Transport!$H$4="Education",Data!AQ1831,IF(Transport!$H$4="Mixed-use Building",AB1834,Data!Z1831)))</f>
        <v>0</v>
      </c>
      <c r="J1830">
        <f>IF(Transport!$H$4="Multi-unit Residential",Data!J1831,IF(Transport!$H$4="Education",Data!AR1831,IF(Transport!$H$4="Mixed-use Building",AC1834,Data!AA1831)))</f>
        <v>0</v>
      </c>
      <c r="K1830">
        <f>IF(Transport!$H$4="Multi-unit Residential",Data!K1831,IF(Transport!$H$4="Education",Data!AS1831,IF(Transport!$H$4="Mixed-use Building",AD1834,Data!AB1831)))</f>
        <v>0</v>
      </c>
      <c r="L1830">
        <f>IF(Transport!$H$4="Multi-unit Residential",Data!L1831,IF(Transport!$H$4="Education",Data!AT1831,IF(Transport!$H$4="Mixed-use Building",AE1834,Data!AC1831)))</f>
        <v>0</v>
      </c>
      <c r="M1830">
        <f>IF(Transport!$H$4="Multi-unit Residential",Data!M1831,IF(Transport!$H$4="Education",Data!AU1831,IF(Transport!$H$4="Mixed-use Building",AF1834,Data!AD1831)))</f>
        <v>0.02</v>
      </c>
      <c r="N1830">
        <f>IF(Transport!$H$4="Multi-unit Residential",Data!N1831,IF(Transport!$H$4="Education",Data!AV1831,IF(Transport!$H$4="Mixed-use Building",AG1834,Data!AE1831)))</f>
        <v>1.1985555857484</v>
      </c>
      <c r="O1830">
        <f>IF(Transport!$H$4="Multi-unit Residential",Data!O1831,IF(Transport!$H$4="Education",Data!AW1831,IF(Transport!$H$4="Mixed-use Building",AH1834,Data!AF1831)))</f>
        <v>172.66374680000001</v>
      </c>
      <c r="P1830">
        <f>IF(Transport!$H$4="Multi-unit Residential",Data!P1831,IF(Transport!$H$4="Education",Data!AX1831,IF(Transport!$H$4="Mixed-use Building",AI1834,Data!AG1831)))</f>
        <v>-43.536859569999997</v>
      </c>
    </row>
    <row r="1831" spans="1:16" x14ac:dyDescent="0.55000000000000004">
      <c r="A1831">
        <f>IF(Transport!$H$4="Multi-unit Residential",Data!A1832,IF(Transport!$H$4="Education",Data!AI1832,IF(Transport!$H$4="Mixed-use Building",T1835,Data!R1832)))</f>
        <v>329000</v>
      </c>
      <c r="B1831" t="str">
        <f>IF(Transport!$H$4="Multi-unit Residential",Data!B1832,IF(Transport!$H$4="Education",Data!AJ1832,IF(Transport!$H$4="Mixed-use Building",U1835,Data!S1832)))</f>
        <v>Kennedys Bush</v>
      </c>
      <c r="C1831" t="str">
        <f>IF(Transport!$H$4="Multi-unit Residential",Data!C1832,IF(Transport!$H$4="Education",Data!AK1832,IF(Transport!$H$4="Mixed-use Building",V1835,Data!T1832)))</f>
        <v>New Zealand</v>
      </c>
      <c r="D1831">
        <f>IF(Transport!$H$4="Multi-unit Residential",Data!D1832,IF(Transport!$H$4="Education",Data!AL1832,IF(Transport!$H$4="Mixed-use Building",W1835,Data!U1832)))</f>
        <v>0</v>
      </c>
      <c r="E1831">
        <f>IF(Transport!$H$4="Multi-unit Residential",Data!E1832,IF(Transport!$H$4="Education",Data!AM1832,IF(Transport!$H$4="Mixed-use Building",X1835,Data!V1832)))</f>
        <v>0</v>
      </c>
      <c r="F1831">
        <f>IF(Transport!$H$4="Multi-unit Residential",Data!F1832,IF(Transport!$H$4="Education",Data!AN1832,IF(Transport!$H$4="Mixed-use Building",Y1835,Data!W1832)))</f>
        <v>0</v>
      </c>
      <c r="G1831">
        <f>IF(Transport!$H$4="Multi-unit Residential",Data!G1832,IF(Transport!$H$4="Education",Data!AO1832,IF(Transport!$H$4="Mixed-use Building",Z1835,Data!X1832)))</f>
        <v>0</v>
      </c>
      <c r="H1831">
        <f>IF(Transport!$H$4="Multi-unit Residential",Data!H1832,IF(Transport!$H$4="Education",Data!AP1832,IF(Transport!$H$4="Mixed-use Building",AA1835,Data!Y1832)))</f>
        <v>1</v>
      </c>
      <c r="I1831">
        <f>IF(Transport!$H$4="Multi-unit Residential",Data!I1832,IF(Transport!$H$4="Education",Data!AQ1832,IF(Transport!$H$4="Mixed-use Building",AB1835,Data!Z1832)))</f>
        <v>0</v>
      </c>
      <c r="J1831">
        <f>IF(Transport!$H$4="Multi-unit Residential",Data!J1832,IF(Transport!$H$4="Education",Data!AR1832,IF(Transport!$H$4="Mixed-use Building",AC1835,Data!AA1832)))</f>
        <v>0</v>
      </c>
      <c r="K1831">
        <f>IF(Transport!$H$4="Multi-unit Residential",Data!K1832,IF(Transport!$H$4="Education",Data!AS1832,IF(Transport!$H$4="Mixed-use Building",AD1835,Data!AB1832)))</f>
        <v>0</v>
      </c>
      <c r="L1831">
        <f>IF(Transport!$H$4="Multi-unit Residential",Data!L1832,IF(Transport!$H$4="Education",Data!AT1832,IF(Transport!$H$4="Mixed-use Building",AE1835,Data!AC1832)))</f>
        <v>0</v>
      </c>
      <c r="M1831">
        <f>IF(Transport!$H$4="Multi-unit Residential",Data!M1832,IF(Transport!$H$4="Education",Data!AU1832,IF(Transport!$H$4="Mixed-use Building",AF1835,Data!AD1832)))</f>
        <v>0.02</v>
      </c>
      <c r="N1831" t="str">
        <f>IF(Transport!$H$4="Multi-unit Residential",Data!N1832,IF(Transport!$H$4="Education",Data!AV1832,IF(Transport!$H$4="Mixed-use Building",AG1835,Data!AE1832)))</f>
        <v>?</v>
      </c>
      <c r="O1831">
        <f>IF(Transport!$H$4="Multi-unit Residential",Data!O1832,IF(Transport!$H$4="Education",Data!AW1832,IF(Transport!$H$4="Mixed-use Building",AH1835,Data!AF1832)))</f>
        <v>172.58556129999999</v>
      </c>
      <c r="P1831">
        <f>IF(Transport!$H$4="Multi-unit Residential",Data!P1832,IF(Transport!$H$4="Education",Data!AX1832,IF(Transport!$H$4="Mixed-use Building",AI1835,Data!AG1832)))</f>
        <v>-43.600087569999999</v>
      </c>
    </row>
    <row r="1832" spans="1:16" x14ac:dyDescent="0.55000000000000004">
      <c r="A1832">
        <f>IF(Transport!$H$4="Multi-unit Residential",Data!A1833,IF(Transport!$H$4="Education",Data!AI1833,IF(Transport!$H$4="Mixed-use Building",T1836,Data!R1833)))</f>
        <v>329100</v>
      </c>
      <c r="B1832" t="str">
        <f>IF(Transport!$H$4="Multi-unit Residential",Data!B1833,IF(Transport!$H$4="Education",Data!AJ1833,IF(Transport!$H$4="Mixed-use Building",U1836,Data!S1833)))</f>
        <v>Somerfield East</v>
      </c>
      <c r="C1832" t="str">
        <f>IF(Transport!$H$4="Multi-unit Residential",Data!C1833,IF(Transport!$H$4="Education",Data!AK1833,IF(Transport!$H$4="Mixed-use Building",V1836,Data!T1833)))</f>
        <v>New Zealand</v>
      </c>
      <c r="D1832">
        <f>IF(Transport!$H$4="Multi-unit Residential",Data!D1833,IF(Transport!$H$4="Education",Data!AL1833,IF(Transport!$H$4="Mixed-use Building",W1836,Data!U1833)))</f>
        <v>0</v>
      </c>
      <c r="E1832">
        <f>IF(Transport!$H$4="Multi-unit Residential",Data!E1833,IF(Transport!$H$4="Education",Data!AM1833,IF(Transport!$H$4="Mixed-use Building",X1836,Data!V1833)))</f>
        <v>0</v>
      </c>
      <c r="F1832">
        <f>IF(Transport!$H$4="Multi-unit Residential",Data!F1833,IF(Transport!$H$4="Education",Data!AN1833,IF(Transport!$H$4="Mixed-use Building",Y1836,Data!W1833)))</f>
        <v>0</v>
      </c>
      <c r="G1832">
        <f>IF(Transport!$H$4="Multi-unit Residential",Data!G1833,IF(Transport!$H$4="Education",Data!AO1833,IF(Transport!$H$4="Mixed-use Building",Z1836,Data!X1833)))</f>
        <v>0</v>
      </c>
      <c r="H1832">
        <f>IF(Transport!$H$4="Multi-unit Residential",Data!H1833,IF(Transport!$H$4="Education",Data!AP1833,IF(Transport!$H$4="Mixed-use Building",AA1836,Data!Y1833)))</f>
        <v>0.76</v>
      </c>
      <c r="I1832">
        <f>IF(Transport!$H$4="Multi-unit Residential",Data!I1833,IF(Transport!$H$4="Education",Data!AQ1833,IF(Transport!$H$4="Mixed-use Building",AB1836,Data!Z1833)))</f>
        <v>0</v>
      </c>
      <c r="J1832">
        <f>IF(Transport!$H$4="Multi-unit Residential",Data!J1833,IF(Transport!$H$4="Education",Data!AR1833,IF(Transport!$H$4="Mixed-use Building",AC1836,Data!AA1833)))</f>
        <v>0</v>
      </c>
      <c r="K1832">
        <f>IF(Transport!$H$4="Multi-unit Residential",Data!K1833,IF(Transport!$H$4="Education",Data!AS1833,IF(Transport!$H$4="Mixed-use Building",AD1836,Data!AB1833)))</f>
        <v>0</v>
      </c>
      <c r="L1832">
        <f>IF(Transport!$H$4="Multi-unit Residential",Data!L1833,IF(Transport!$H$4="Education",Data!AT1833,IF(Transport!$H$4="Mixed-use Building",AE1836,Data!AC1833)))</f>
        <v>0.24</v>
      </c>
      <c r="M1832">
        <f>IF(Transport!$H$4="Multi-unit Residential",Data!M1833,IF(Transport!$H$4="Education",Data!AU1833,IF(Transport!$H$4="Mixed-use Building",AF1836,Data!AD1833)))</f>
        <v>0.02</v>
      </c>
      <c r="N1832">
        <f>IF(Transport!$H$4="Multi-unit Residential",Data!N1833,IF(Transport!$H$4="Education",Data!AV1833,IF(Transport!$H$4="Mixed-use Building",AG1836,Data!AE1833)))</f>
        <v>1.8484260869293401</v>
      </c>
      <c r="O1832">
        <f>IF(Transport!$H$4="Multi-unit Residential",Data!O1833,IF(Transport!$H$4="Education",Data!AW1833,IF(Transport!$H$4="Mixed-use Building",AH1836,Data!AF1833)))</f>
        <v>172.6295034</v>
      </c>
      <c r="P1832">
        <f>IF(Transport!$H$4="Multi-unit Residential",Data!P1833,IF(Transport!$H$4="Education",Data!AX1833,IF(Transport!$H$4="Mixed-use Building",AI1836,Data!AG1833)))</f>
        <v>-43.559247239999998</v>
      </c>
    </row>
    <row r="1833" spans="1:16" x14ac:dyDescent="0.55000000000000004">
      <c r="A1833">
        <f>IF(Transport!$H$4="Multi-unit Residential",Data!A1834,IF(Transport!$H$4="Education",Data!AI1834,IF(Transport!$H$4="Mixed-use Building",T1837,Data!R1834)))</f>
        <v>329200</v>
      </c>
      <c r="B1833" t="str">
        <f>IF(Transport!$H$4="Multi-unit Residential",Data!B1834,IF(Transport!$H$4="Education",Data!AJ1834,IF(Transport!$H$4="Mixed-use Building",U1837,Data!S1834)))</f>
        <v>Somerfield West</v>
      </c>
      <c r="C1833" t="str">
        <f>IF(Transport!$H$4="Multi-unit Residential",Data!C1834,IF(Transport!$H$4="Education",Data!AK1834,IF(Transport!$H$4="Mixed-use Building",V1837,Data!T1834)))</f>
        <v>New Zealand</v>
      </c>
      <c r="D1833">
        <f>IF(Transport!$H$4="Multi-unit Residential",Data!D1834,IF(Transport!$H$4="Education",Data!AL1834,IF(Transport!$H$4="Mixed-use Building",W1837,Data!U1834)))</f>
        <v>0</v>
      </c>
      <c r="E1833">
        <f>IF(Transport!$H$4="Multi-unit Residential",Data!E1834,IF(Transport!$H$4="Education",Data!AM1834,IF(Transport!$H$4="Mixed-use Building",X1837,Data!V1834)))</f>
        <v>0</v>
      </c>
      <c r="F1833">
        <f>IF(Transport!$H$4="Multi-unit Residential",Data!F1834,IF(Transport!$H$4="Education",Data!AN1834,IF(Transport!$H$4="Mixed-use Building",Y1837,Data!W1834)))</f>
        <v>0</v>
      </c>
      <c r="G1833">
        <f>IF(Transport!$H$4="Multi-unit Residential",Data!G1834,IF(Transport!$H$4="Education",Data!AO1834,IF(Transport!$H$4="Mixed-use Building",Z1837,Data!X1834)))</f>
        <v>0</v>
      </c>
      <c r="H1833">
        <f>IF(Transport!$H$4="Multi-unit Residential",Data!H1834,IF(Transport!$H$4="Education",Data!AP1834,IF(Transport!$H$4="Mixed-use Building",AA1837,Data!Y1834)))</f>
        <v>0.9</v>
      </c>
      <c r="I1833">
        <f>IF(Transport!$H$4="Multi-unit Residential",Data!I1834,IF(Transport!$H$4="Education",Data!AQ1834,IF(Transport!$H$4="Mixed-use Building",AB1837,Data!Z1834)))</f>
        <v>0.02</v>
      </c>
      <c r="J1833">
        <f>IF(Transport!$H$4="Multi-unit Residential",Data!J1834,IF(Transport!$H$4="Education",Data!AR1834,IF(Transport!$H$4="Mixed-use Building",AC1837,Data!AA1834)))</f>
        <v>0</v>
      </c>
      <c r="K1833">
        <f>IF(Transport!$H$4="Multi-unit Residential",Data!K1834,IF(Transport!$H$4="Education",Data!AS1834,IF(Transport!$H$4="Mixed-use Building",AD1837,Data!AB1834)))</f>
        <v>0</v>
      </c>
      <c r="L1833">
        <f>IF(Transport!$H$4="Multi-unit Residential",Data!L1834,IF(Transport!$H$4="Education",Data!AT1834,IF(Transport!$H$4="Mixed-use Building",AE1837,Data!AC1834)))</f>
        <v>0.08</v>
      </c>
      <c r="M1833">
        <f>IF(Transport!$H$4="Multi-unit Residential",Data!M1834,IF(Transport!$H$4="Education",Data!AU1834,IF(Transport!$H$4="Mixed-use Building",AF1837,Data!AD1834)))</f>
        <v>0.02</v>
      </c>
      <c r="N1833">
        <f>IF(Transport!$H$4="Multi-unit Residential",Data!N1834,IF(Transport!$H$4="Education",Data!AV1834,IF(Transport!$H$4="Mixed-use Building",AG1837,Data!AE1834)))</f>
        <v>2.7528837096141601</v>
      </c>
      <c r="O1833">
        <f>IF(Transport!$H$4="Multi-unit Residential",Data!O1834,IF(Transport!$H$4="Education",Data!AW1834,IF(Transport!$H$4="Mixed-use Building",AH1837,Data!AF1834)))</f>
        <v>172.61924880000001</v>
      </c>
      <c r="P1833">
        <f>IF(Transport!$H$4="Multi-unit Residential",Data!P1834,IF(Transport!$H$4="Education",Data!AX1834,IF(Transport!$H$4="Mixed-use Building",AI1837,Data!AG1834)))</f>
        <v>-43.56590241</v>
      </c>
    </row>
    <row r="1834" spans="1:16" x14ac:dyDescent="0.55000000000000004">
      <c r="A1834">
        <f>IF(Transport!$H$4="Multi-unit Residential",Data!A1835,IF(Transport!$H$4="Education",Data!AI1835,IF(Transport!$H$4="Mixed-use Building",T1838,Data!R1835)))</f>
        <v>329300</v>
      </c>
      <c r="B1834" t="str">
        <f>IF(Transport!$H$4="Multi-unit Residential",Data!B1835,IF(Transport!$H$4="Education",Data!AJ1835,IF(Transport!$H$4="Mixed-use Building",U1838,Data!S1835)))</f>
        <v>Linwood East</v>
      </c>
      <c r="C1834" t="str">
        <f>IF(Transport!$H$4="Multi-unit Residential",Data!C1835,IF(Transport!$H$4="Education",Data!AK1835,IF(Transport!$H$4="Mixed-use Building",V1838,Data!T1835)))</f>
        <v>New Zealand</v>
      </c>
      <c r="D1834">
        <f>IF(Transport!$H$4="Multi-unit Residential",Data!D1835,IF(Transport!$H$4="Education",Data!AL1835,IF(Transport!$H$4="Mixed-use Building",W1838,Data!U1835)))</f>
        <v>0</v>
      </c>
      <c r="E1834">
        <f>IF(Transport!$H$4="Multi-unit Residential",Data!E1835,IF(Transport!$H$4="Education",Data!AM1835,IF(Transport!$H$4="Mixed-use Building",X1838,Data!V1835)))</f>
        <v>0</v>
      </c>
      <c r="F1834">
        <f>IF(Transport!$H$4="Multi-unit Residential",Data!F1835,IF(Transport!$H$4="Education",Data!AN1835,IF(Transport!$H$4="Mixed-use Building",Y1838,Data!W1835)))</f>
        <v>0</v>
      </c>
      <c r="G1834">
        <f>IF(Transport!$H$4="Multi-unit Residential",Data!G1835,IF(Transport!$H$4="Education",Data!AO1835,IF(Transport!$H$4="Mixed-use Building",Z1838,Data!X1835)))</f>
        <v>0</v>
      </c>
      <c r="H1834">
        <f>IF(Transport!$H$4="Multi-unit Residential",Data!H1835,IF(Transport!$H$4="Education",Data!AP1835,IF(Transport!$H$4="Mixed-use Building",AA1838,Data!Y1835)))</f>
        <v>0.89</v>
      </c>
      <c r="I1834">
        <f>IF(Transport!$H$4="Multi-unit Residential",Data!I1835,IF(Transport!$H$4="Education",Data!AQ1835,IF(Transport!$H$4="Mixed-use Building",AB1838,Data!Z1835)))</f>
        <v>0</v>
      </c>
      <c r="J1834">
        <f>IF(Transport!$H$4="Multi-unit Residential",Data!J1835,IF(Transport!$H$4="Education",Data!AR1835,IF(Transport!$H$4="Mixed-use Building",AC1838,Data!AA1835)))</f>
        <v>0</v>
      </c>
      <c r="K1834">
        <f>IF(Transport!$H$4="Multi-unit Residential",Data!K1835,IF(Transport!$H$4="Education",Data!AS1835,IF(Transport!$H$4="Mixed-use Building",AD1838,Data!AB1835)))</f>
        <v>0</v>
      </c>
      <c r="L1834">
        <f>IF(Transport!$H$4="Multi-unit Residential",Data!L1835,IF(Transport!$H$4="Education",Data!AT1835,IF(Transport!$H$4="Mixed-use Building",AE1838,Data!AC1835)))</f>
        <v>0.11</v>
      </c>
      <c r="M1834">
        <f>IF(Transport!$H$4="Multi-unit Residential",Data!M1835,IF(Transport!$H$4="Education",Data!AU1835,IF(Transport!$H$4="Mixed-use Building",AF1838,Data!AD1835)))</f>
        <v>0.02</v>
      </c>
      <c r="N1834">
        <f>IF(Transport!$H$4="Multi-unit Residential",Data!N1835,IF(Transport!$H$4="Education",Data!AV1835,IF(Transport!$H$4="Mixed-use Building",AG1838,Data!AE1835)))</f>
        <v>2.6094008130875102</v>
      </c>
      <c r="O1834">
        <f>IF(Transport!$H$4="Multi-unit Residential",Data!O1835,IF(Transport!$H$4="Education",Data!AW1835,IF(Transport!$H$4="Mixed-use Building",AH1838,Data!AF1835)))</f>
        <v>172.68287430000001</v>
      </c>
      <c r="P1834">
        <f>IF(Transport!$H$4="Multi-unit Residential",Data!P1835,IF(Transport!$H$4="Education",Data!AX1835,IF(Transport!$H$4="Mixed-use Building",AI1838,Data!AG1835)))</f>
        <v>-43.529599679999997</v>
      </c>
    </row>
    <row r="1835" spans="1:16" x14ac:dyDescent="0.55000000000000004">
      <c r="A1835">
        <f>IF(Transport!$H$4="Multi-unit Residential",Data!A1836,IF(Transport!$H$4="Education",Data!AI1836,IF(Transport!$H$4="Mixed-use Building",T1839,Data!R1836)))</f>
        <v>329400</v>
      </c>
      <c r="B1835" t="str">
        <f>IF(Transport!$H$4="Multi-unit Residential",Data!B1836,IF(Transport!$H$4="Education",Data!AJ1836,IF(Transport!$H$4="Mixed-use Building",U1839,Data!S1836)))</f>
        <v>Sydenham North</v>
      </c>
      <c r="C1835" t="str">
        <f>IF(Transport!$H$4="Multi-unit Residential",Data!C1836,IF(Transport!$H$4="Education",Data!AK1836,IF(Transport!$H$4="Mixed-use Building",V1839,Data!T1836)))</f>
        <v>New Zealand</v>
      </c>
      <c r="D1835">
        <f>IF(Transport!$H$4="Multi-unit Residential",Data!D1836,IF(Transport!$H$4="Education",Data!AL1836,IF(Transport!$H$4="Mixed-use Building",W1839,Data!U1836)))</f>
        <v>0</v>
      </c>
      <c r="E1835">
        <f>IF(Transport!$H$4="Multi-unit Residential",Data!E1836,IF(Transport!$H$4="Education",Data!AM1836,IF(Transport!$H$4="Mixed-use Building",X1839,Data!V1836)))</f>
        <v>0</v>
      </c>
      <c r="F1835">
        <f>IF(Transport!$H$4="Multi-unit Residential",Data!F1836,IF(Transport!$H$4="Education",Data!AN1836,IF(Transport!$H$4="Mixed-use Building",Y1839,Data!W1836)))</f>
        <v>0</v>
      </c>
      <c r="G1835">
        <f>IF(Transport!$H$4="Multi-unit Residential",Data!G1836,IF(Transport!$H$4="Education",Data!AO1836,IF(Transport!$H$4="Mixed-use Building",Z1839,Data!X1836)))</f>
        <v>0</v>
      </c>
      <c r="H1835">
        <f>IF(Transport!$H$4="Multi-unit Residential",Data!H1836,IF(Transport!$H$4="Education",Data!AP1836,IF(Transport!$H$4="Mixed-use Building",AA1839,Data!Y1836)))</f>
        <v>0.67</v>
      </c>
      <c r="I1835">
        <f>IF(Transport!$H$4="Multi-unit Residential",Data!I1836,IF(Transport!$H$4="Education",Data!AQ1836,IF(Transport!$H$4="Mixed-use Building",AB1839,Data!Z1836)))</f>
        <v>0</v>
      </c>
      <c r="J1835">
        <f>IF(Transport!$H$4="Multi-unit Residential",Data!J1836,IF(Transport!$H$4="Education",Data!AR1836,IF(Transport!$H$4="Mixed-use Building",AC1839,Data!AA1836)))</f>
        <v>0</v>
      </c>
      <c r="K1835">
        <f>IF(Transport!$H$4="Multi-unit Residential",Data!K1836,IF(Transport!$H$4="Education",Data!AS1836,IF(Transport!$H$4="Mixed-use Building",AD1839,Data!AB1836)))</f>
        <v>0</v>
      </c>
      <c r="L1835">
        <f>IF(Transport!$H$4="Multi-unit Residential",Data!L1836,IF(Transport!$H$4="Education",Data!AT1836,IF(Transport!$H$4="Mixed-use Building",AE1839,Data!AC1836)))</f>
        <v>0.33</v>
      </c>
      <c r="M1835">
        <f>IF(Transport!$H$4="Multi-unit Residential",Data!M1836,IF(Transport!$H$4="Education",Data!AU1836,IF(Transport!$H$4="Mixed-use Building",AF1839,Data!AD1836)))</f>
        <v>0.02</v>
      </c>
      <c r="N1835">
        <f>IF(Transport!$H$4="Multi-unit Residential",Data!N1836,IF(Transport!$H$4="Education",Data!AV1836,IF(Transport!$H$4="Mixed-use Building",AG1839,Data!AE1836)))</f>
        <v>2.6198223754580798</v>
      </c>
      <c r="O1835">
        <f>IF(Transport!$H$4="Multi-unit Residential",Data!O1836,IF(Transport!$H$4="Education",Data!AW1836,IF(Transport!$H$4="Mixed-use Building",AH1839,Data!AF1836)))</f>
        <v>172.64356519999899</v>
      </c>
      <c r="P1835">
        <f>IF(Transport!$H$4="Multi-unit Residential",Data!P1836,IF(Transport!$H$4="Education",Data!AX1836,IF(Transport!$H$4="Mixed-use Building",AI1839,Data!AG1836)))</f>
        <v>-43.550544639999998</v>
      </c>
    </row>
    <row r="1836" spans="1:16" x14ac:dyDescent="0.55000000000000004">
      <c r="A1836">
        <f>IF(Transport!$H$4="Multi-unit Residential",Data!A1837,IF(Transport!$H$4="Education",Data!AI1837,IF(Transport!$H$4="Mixed-use Building",T1840,Data!R1837)))</f>
        <v>329500</v>
      </c>
      <c r="B1836" t="str">
        <f>IF(Transport!$H$4="Multi-unit Residential",Data!B1837,IF(Transport!$H$4="Education",Data!AJ1837,IF(Transport!$H$4="Mixed-use Building",U1840,Data!S1837)))</f>
        <v>Hoon Hay South</v>
      </c>
      <c r="C1836" t="str">
        <f>IF(Transport!$H$4="Multi-unit Residential",Data!C1837,IF(Transport!$H$4="Education",Data!AK1837,IF(Transport!$H$4="Mixed-use Building",V1840,Data!T1837)))</f>
        <v>New Zealand</v>
      </c>
      <c r="D1836">
        <f>IF(Transport!$H$4="Multi-unit Residential",Data!D1837,IF(Transport!$H$4="Education",Data!AL1837,IF(Transport!$H$4="Mixed-use Building",W1840,Data!U1837)))</f>
        <v>0</v>
      </c>
      <c r="E1836">
        <f>IF(Transport!$H$4="Multi-unit Residential",Data!E1837,IF(Transport!$H$4="Education",Data!AM1837,IF(Transport!$H$4="Mixed-use Building",X1840,Data!V1837)))</f>
        <v>0</v>
      </c>
      <c r="F1836">
        <f>IF(Transport!$H$4="Multi-unit Residential",Data!F1837,IF(Transport!$H$4="Education",Data!AN1837,IF(Transport!$H$4="Mixed-use Building",Y1840,Data!W1837)))</f>
        <v>0</v>
      </c>
      <c r="G1836">
        <f>IF(Transport!$H$4="Multi-unit Residential",Data!G1837,IF(Transport!$H$4="Education",Data!AO1837,IF(Transport!$H$4="Mixed-use Building",Z1840,Data!X1837)))</f>
        <v>0</v>
      </c>
      <c r="H1836">
        <f>IF(Transport!$H$4="Multi-unit Residential",Data!H1837,IF(Transport!$H$4="Education",Data!AP1837,IF(Transport!$H$4="Mixed-use Building",AA1840,Data!Y1837)))</f>
        <v>1</v>
      </c>
      <c r="I1836">
        <f>IF(Transport!$H$4="Multi-unit Residential",Data!I1837,IF(Transport!$H$4="Education",Data!AQ1837,IF(Transport!$H$4="Mixed-use Building",AB1840,Data!Z1837)))</f>
        <v>0</v>
      </c>
      <c r="J1836">
        <f>IF(Transport!$H$4="Multi-unit Residential",Data!J1837,IF(Transport!$H$4="Education",Data!AR1837,IF(Transport!$H$4="Mixed-use Building",AC1840,Data!AA1837)))</f>
        <v>0</v>
      </c>
      <c r="K1836">
        <f>IF(Transport!$H$4="Multi-unit Residential",Data!K1837,IF(Transport!$H$4="Education",Data!AS1837,IF(Transport!$H$4="Mixed-use Building",AD1840,Data!AB1837)))</f>
        <v>0</v>
      </c>
      <c r="L1836">
        <f>IF(Transport!$H$4="Multi-unit Residential",Data!L1837,IF(Transport!$H$4="Education",Data!AT1837,IF(Transport!$H$4="Mixed-use Building",AE1840,Data!AC1837)))</f>
        <v>0</v>
      </c>
      <c r="M1836">
        <f>IF(Transport!$H$4="Multi-unit Residential",Data!M1837,IF(Transport!$H$4="Education",Data!AU1837,IF(Transport!$H$4="Mixed-use Building",AF1840,Data!AD1837)))</f>
        <v>0.02</v>
      </c>
      <c r="N1836" t="str">
        <f>IF(Transport!$H$4="Multi-unit Residential",Data!N1837,IF(Transport!$H$4="Education",Data!AV1837,IF(Transport!$H$4="Mixed-use Building",AG1840,Data!AE1837)))</f>
        <v>?</v>
      </c>
      <c r="O1836">
        <f>IF(Transport!$H$4="Multi-unit Residential",Data!O1837,IF(Transport!$H$4="Education",Data!AW1837,IF(Transport!$H$4="Mixed-use Building",AH1840,Data!AF1837)))</f>
        <v>172.6115739</v>
      </c>
      <c r="P1836">
        <f>IF(Transport!$H$4="Multi-unit Residential",Data!P1837,IF(Transport!$H$4="Education",Data!AX1837,IF(Transport!$H$4="Mixed-use Building",AI1840,Data!AG1837)))</f>
        <v>-43.571884900000001</v>
      </c>
    </row>
    <row r="1837" spans="1:16" x14ac:dyDescent="0.55000000000000004">
      <c r="A1837">
        <f>IF(Transport!$H$4="Multi-unit Residential",Data!A1838,IF(Transport!$H$4="Education",Data!AI1838,IF(Transport!$H$4="Mixed-use Building",T1841,Data!R1838)))</f>
        <v>329600</v>
      </c>
      <c r="B1837" t="str">
        <f>IF(Transport!$H$4="Multi-unit Residential",Data!B1838,IF(Transport!$H$4="Education",Data!AJ1838,IF(Transport!$H$4="Mixed-use Building",U1841,Data!S1838)))</f>
        <v>Charleston (Christchurch City)</v>
      </c>
      <c r="C1837" t="str">
        <f>IF(Transport!$H$4="Multi-unit Residential",Data!C1838,IF(Transport!$H$4="Education",Data!AK1838,IF(Transport!$H$4="Mixed-use Building",V1841,Data!T1838)))</f>
        <v>New Zealand</v>
      </c>
      <c r="D1837" t="str">
        <f>IF(Transport!$H$4="Multi-unit Residential",Data!D1838,IF(Transport!$H$4="Education",Data!AL1838,IF(Transport!$H$4="Mixed-use Building",W1841,Data!U1838)))</f>
        <v>?</v>
      </c>
      <c r="E1837" t="str">
        <f>IF(Transport!$H$4="Multi-unit Residential",Data!E1838,IF(Transport!$H$4="Education",Data!AM1838,IF(Transport!$H$4="Mixed-use Building",X1841,Data!V1838)))</f>
        <v>?</v>
      </c>
      <c r="F1837" t="str">
        <f>IF(Transport!$H$4="Multi-unit Residential",Data!F1838,IF(Transport!$H$4="Education",Data!AN1838,IF(Transport!$H$4="Mixed-use Building",Y1841,Data!W1838)))</f>
        <v>?</v>
      </c>
      <c r="G1837">
        <f>IF(Transport!$H$4="Multi-unit Residential",Data!G1838,IF(Transport!$H$4="Education",Data!AO1838,IF(Transport!$H$4="Mixed-use Building",Z1841,Data!X1838)))</f>
        <v>0</v>
      </c>
      <c r="H1837" t="str">
        <f>IF(Transport!$H$4="Multi-unit Residential",Data!H1838,IF(Transport!$H$4="Education",Data!AP1838,IF(Transport!$H$4="Mixed-use Building",AA1841,Data!Y1838)))</f>
        <v>?</v>
      </c>
      <c r="I1837" t="str">
        <f>IF(Transport!$H$4="Multi-unit Residential",Data!I1838,IF(Transport!$H$4="Education",Data!AQ1838,IF(Transport!$H$4="Mixed-use Building",AB1841,Data!Z1838)))</f>
        <v>?</v>
      </c>
      <c r="J1837">
        <f>IF(Transport!$H$4="Multi-unit Residential",Data!J1838,IF(Transport!$H$4="Education",Data!AR1838,IF(Transport!$H$4="Mixed-use Building",AC1841,Data!AA1838)))</f>
        <v>0</v>
      </c>
      <c r="K1837" t="str">
        <f>IF(Transport!$H$4="Multi-unit Residential",Data!K1838,IF(Transport!$H$4="Education",Data!AS1838,IF(Transport!$H$4="Mixed-use Building",AD1841,Data!AB1838)))</f>
        <v>?</v>
      </c>
      <c r="L1837" t="str">
        <f>IF(Transport!$H$4="Multi-unit Residential",Data!L1838,IF(Transport!$H$4="Education",Data!AT1838,IF(Transport!$H$4="Mixed-use Building",AE1841,Data!AC1838)))</f>
        <v>?</v>
      </c>
      <c r="M1837">
        <f>IF(Transport!$H$4="Multi-unit Residential",Data!M1838,IF(Transport!$H$4="Education",Data!AU1838,IF(Transport!$H$4="Mixed-use Building",AF1841,Data!AD1838)))</f>
        <v>0.02</v>
      </c>
      <c r="N1837" t="str">
        <f>IF(Transport!$H$4="Multi-unit Residential",Data!N1838,IF(Transport!$H$4="Education",Data!AV1838,IF(Transport!$H$4="Mixed-use Building",AG1841,Data!AE1838)))</f>
        <v>?</v>
      </c>
      <c r="O1837">
        <f>IF(Transport!$H$4="Multi-unit Residential",Data!O1838,IF(Transport!$H$4="Education",Data!AW1838,IF(Transport!$H$4="Mixed-use Building",AH1841,Data!AF1838)))</f>
        <v>172.65983410000001</v>
      </c>
      <c r="P1837">
        <f>IF(Transport!$H$4="Multi-unit Residential",Data!P1838,IF(Transport!$H$4="Education",Data!AX1838,IF(Transport!$H$4="Mixed-use Building",AI1841,Data!AG1838)))</f>
        <v>-43.543168600000001</v>
      </c>
    </row>
    <row r="1838" spans="1:16" x14ac:dyDescent="0.55000000000000004">
      <c r="A1838">
        <f>IF(Transport!$H$4="Multi-unit Residential",Data!A1839,IF(Transport!$H$4="Education",Data!AI1839,IF(Transport!$H$4="Mixed-use Building",T1842,Data!R1839)))</f>
        <v>329700</v>
      </c>
      <c r="B1838" t="str">
        <f>IF(Transport!$H$4="Multi-unit Residential",Data!B1839,IF(Transport!$H$4="Education",Data!AJ1839,IF(Transport!$H$4="Mixed-use Building",U1842,Data!S1839)))</f>
        <v>Sydenham South</v>
      </c>
      <c r="C1838" t="str">
        <f>IF(Transport!$H$4="Multi-unit Residential",Data!C1839,IF(Transport!$H$4="Education",Data!AK1839,IF(Transport!$H$4="Mixed-use Building",V1842,Data!T1839)))</f>
        <v>New Zealand</v>
      </c>
      <c r="D1838">
        <f>IF(Transport!$H$4="Multi-unit Residential",Data!D1839,IF(Transport!$H$4="Education",Data!AL1839,IF(Transport!$H$4="Mixed-use Building",W1842,Data!U1839)))</f>
        <v>0</v>
      </c>
      <c r="E1838">
        <f>IF(Transport!$H$4="Multi-unit Residential",Data!E1839,IF(Transport!$H$4="Education",Data!AM1839,IF(Transport!$H$4="Mixed-use Building",X1842,Data!V1839)))</f>
        <v>0</v>
      </c>
      <c r="F1838">
        <f>IF(Transport!$H$4="Multi-unit Residential",Data!F1839,IF(Transport!$H$4="Education",Data!AN1839,IF(Transport!$H$4="Mixed-use Building",Y1842,Data!W1839)))</f>
        <v>0</v>
      </c>
      <c r="G1838">
        <f>IF(Transport!$H$4="Multi-unit Residential",Data!G1839,IF(Transport!$H$4="Education",Data!AO1839,IF(Transport!$H$4="Mixed-use Building",Z1842,Data!X1839)))</f>
        <v>0</v>
      </c>
      <c r="H1838">
        <f>IF(Transport!$H$4="Multi-unit Residential",Data!H1839,IF(Transport!$H$4="Education",Data!AP1839,IF(Transport!$H$4="Mixed-use Building",AA1842,Data!Y1839)))</f>
        <v>0.82</v>
      </c>
      <c r="I1838">
        <f>IF(Transport!$H$4="Multi-unit Residential",Data!I1839,IF(Transport!$H$4="Education",Data!AQ1839,IF(Transport!$H$4="Mixed-use Building",AB1842,Data!Z1839)))</f>
        <v>0</v>
      </c>
      <c r="J1838">
        <f>IF(Transport!$H$4="Multi-unit Residential",Data!J1839,IF(Transport!$H$4="Education",Data!AR1839,IF(Transport!$H$4="Mixed-use Building",AC1842,Data!AA1839)))</f>
        <v>0</v>
      </c>
      <c r="K1838">
        <f>IF(Transport!$H$4="Multi-unit Residential",Data!K1839,IF(Transport!$H$4="Education",Data!AS1839,IF(Transport!$H$4="Mixed-use Building",AD1842,Data!AB1839)))</f>
        <v>0</v>
      </c>
      <c r="L1838">
        <f>IF(Transport!$H$4="Multi-unit Residential",Data!L1839,IF(Transport!$H$4="Education",Data!AT1839,IF(Transport!$H$4="Mixed-use Building",AE1842,Data!AC1839)))</f>
        <v>0.18</v>
      </c>
      <c r="M1838">
        <f>IF(Transport!$H$4="Multi-unit Residential",Data!M1839,IF(Transport!$H$4="Education",Data!AU1839,IF(Transport!$H$4="Mixed-use Building",AF1842,Data!AD1839)))</f>
        <v>0.02</v>
      </c>
      <c r="N1838">
        <f>IF(Transport!$H$4="Multi-unit Residential",Data!N1839,IF(Transport!$H$4="Education",Data!AV1839,IF(Transport!$H$4="Mixed-use Building",AG1842,Data!AE1839)))</f>
        <v>3.3862523664269899</v>
      </c>
      <c r="O1838">
        <f>IF(Transport!$H$4="Multi-unit Residential",Data!O1839,IF(Transport!$H$4="Education",Data!AW1839,IF(Transport!$H$4="Mixed-use Building",AH1842,Data!AF1839)))</f>
        <v>172.64130399999999</v>
      </c>
      <c r="P1838">
        <f>IF(Transport!$H$4="Multi-unit Residential",Data!P1839,IF(Transport!$H$4="Education",Data!AX1839,IF(Transport!$H$4="Mixed-use Building",AI1842,Data!AG1839)))</f>
        <v>-43.554820730000003</v>
      </c>
    </row>
    <row r="1839" spans="1:16" x14ac:dyDescent="0.55000000000000004">
      <c r="A1839">
        <f>IF(Transport!$H$4="Multi-unit Residential",Data!A1840,IF(Transport!$H$4="Education",Data!AI1840,IF(Transport!$H$4="Mixed-use Building",T1843,Data!R1840)))</f>
        <v>329800</v>
      </c>
      <c r="B1839" t="str">
        <f>IF(Transport!$H$4="Multi-unit Residential",Data!B1840,IF(Transport!$H$4="Education",Data!AJ1840,IF(Transport!$H$4="Mixed-use Building",U1843,Data!S1840)))</f>
        <v>Bexley</v>
      </c>
      <c r="C1839" t="str">
        <f>IF(Transport!$H$4="Multi-unit Residential",Data!C1840,IF(Transport!$H$4="Education",Data!AK1840,IF(Transport!$H$4="Mixed-use Building",V1843,Data!T1840)))</f>
        <v>New Zealand</v>
      </c>
      <c r="D1839">
        <f>IF(Transport!$H$4="Multi-unit Residential",Data!D1840,IF(Transport!$H$4="Education",Data!AL1840,IF(Transport!$H$4="Mixed-use Building",W1843,Data!U1840)))</f>
        <v>0</v>
      </c>
      <c r="E1839">
        <f>IF(Transport!$H$4="Multi-unit Residential",Data!E1840,IF(Transport!$H$4="Education",Data!AM1840,IF(Transport!$H$4="Mixed-use Building",X1843,Data!V1840)))</f>
        <v>0</v>
      </c>
      <c r="F1839">
        <f>IF(Transport!$H$4="Multi-unit Residential",Data!F1840,IF(Transport!$H$4="Education",Data!AN1840,IF(Transport!$H$4="Mixed-use Building",Y1843,Data!W1840)))</f>
        <v>0</v>
      </c>
      <c r="G1839">
        <f>IF(Transport!$H$4="Multi-unit Residential",Data!G1840,IF(Transport!$H$4="Education",Data!AO1840,IF(Transport!$H$4="Mixed-use Building",Z1843,Data!X1840)))</f>
        <v>0</v>
      </c>
      <c r="H1839">
        <f>IF(Transport!$H$4="Multi-unit Residential",Data!H1840,IF(Transport!$H$4="Education",Data!AP1840,IF(Transport!$H$4="Mixed-use Building",AA1843,Data!Y1840)))</f>
        <v>1</v>
      </c>
      <c r="I1839">
        <f>IF(Transport!$H$4="Multi-unit Residential",Data!I1840,IF(Transport!$H$4="Education",Data!AQ1840,IF(Transport!$H$4="Mixed-use Building",AB1843,Data!Z1840)))</f>
        <v>0</v>
      </c>
      <c r="J1839">
        <f>IF(Transport!$H$4="Multi-unit Residential",Data!J1840,IF(Transport!$H$4="Education",Data!AR1840,IF(Transport!$H$4="Mixed-use Building",AC1843,Data!AA1840)))</f>
        <v>0</v>
      </c>
      <c r="K1839">
        <f>IF(Transport!$H$4="Multi-unit Residential",Data!K1840,IF(Transport!$H$4="Education",Data!AS1840,IF(Transport!$H$4="Mixed-use Building",AD1843,Data!AB1840)))</f>
        <v>0</v>
      </c>
      <c r="L1839">
        <f>IF(Transport!$H$4="Multi-unit Residential",Data!L1840,IF(Transport!$H$4="Education",Data!AT1840,IF(Transport!$H$4="Mixed-use Building",AE1843,Data!AC1840)))</f>
        <v>0</v>
      </c>
      <c r="M1839">
        <f>IF(Transport!$H$4="Multi-unit Residential",Data!M1840,IF(Transport!$H$4="Education",Data!AU1840,IF(Transport!$H$4="Mixed-use Building",AF1843,Data!AD1840)))</f>
        <v>0.02</v>
      </c>
      <c r="N1839" t="str">
        <f>IF(Transport!$H$4="Multi-unit Residential",Data!N1840,IF(Transport!$H$4="Education",Data!AV1840,IF(Transport!$H$4="Mixed-use Building",AG1843,Data!AE1840)))</f>
        <v>?</v>
      </c>
      <c r="O1839">
        <f>IF(Transport!$H$4="Multi-unit Residential",Data!O1840,IF(Transport!$H$4="Education",Data!AW1840,IF(Transport!$H$4="Mixed-use Building",AH1843,Data!AF1840)))</f>
        <v>172.70528669999999</v>
      </c>
      <c r="P1839">
        <f>IF(Transport!$H$4="Multi-unit Residential",Data!P1840,IF(Transport!$H$4="Education",Data!AX1840,IF(Transport!$H$4="Mixed-use Building",AI1843,Data!AG1840)))</f>
        <v>-43.519924070000002</v>
      </c>
    </row>
    <row r="1840" spans="1:16" x14ac:dyDescent="0.55000000000000004">
      <c r="A1840">
        <f>IF(Transport!$H$4="Multi-unit Residential",Data!A1841,IF(Transport!$H$4="Education",Data!AI1841,IF(Transport!$H$4="Mixed-use Building",T1844,Data!R1841)))</f>
        <v>329900</v>
      </c>
      <c r="B1840" t="str">
        <f>IF(Transport!$H$4="Multi-unit Residential",Data!B1841,IF(Transport!$H$4="Education",Data!AJ1841,IF(Transport!$H$4="Mixed-use Building",U1844,Data!S1841)))</f>
        <v>Waltham</v>
      </c>
      <c r="C1840" t="str">
        <f>IF(Transport!$H$4="Multi-unit Residential",Data!C1841,IF(Transport!$H$4="Education",Data!AK1841,IF(Transport!$H$4="Mixed-use Building",V1844,Data!T1841)))</f>
        <v>New Zealand</v>
      </c>
      <c r="D1840" t="str">
        <f>IF(Transport!$H$4="Multi-unit Residential",Data!D1841,IF(Transport!$H$4="Education",Data!AL1841,IF(Transport!$H$4="Mixed-use Building",W1844,Data!U1841)))</f>
        <v>?</v>
      </c>
      <c r="E1840" t="str">
        <f>IF(Transport!$H$4="Multi-unit Residential",Data!E1841,IF(Transport!$H$4="Education",Data!AM1841,IF(Transport!$H$4="Mixed-use Building",X1844,Data!V1841)))</f>
        <v>?</v>
      </c>
      <c r="F1840" t="str">
        <f>IF(Transport!$H$4="Multi-unit Residential",Data!F1841,IF(Transport!$H$4="Education",Data!AN1841,IF(Transport!$H$4="Mixed-use Building",Y1844,Data!W1841)))</f>
        <v>?</v>
      </c>
      <c r="G1840">
        <f>IF(Transport!$H$4="Multi-unit Residential",Data!G1841,IF(Transport!$H$4="Education",Data!AO1841,IF(Transport!$H$4="Mixed-use Building",Z1844,Data!X1841)))</f>
        <v>0</v>
      </c>
      <c r="H1840" t="str">
        <f>IF(Transport!$H$4="Multi-unit Residential",Data!H1841,IF(Transport!$H$4="Education",Data!AP1841,IF(Transport!$H$4="Mixed-use Building",AA1844,Data!Y1841)))</f>
        <v>?</v>
      </c>
      <c r="I1840" t="str">
        <f>IF(Transport!$H$4="Multi-unit Residential",Data!I1841,IF(Transport!$H$4="Education",Data!AQ1841,IF(Transport!$H$4="Mixed-use Building",AB1844,Data!Z1841)))</f>
        <v>?</v>
      </c>
      <c r="J1840">
        <f>IF(Transport!$H$4="Multi-unit Residential",Data!J1841,IF(Transport!$H$4="Education",Data!AR1841,IF(Transport!$H$4="Mixed-use Building",AC1844,Data!AA1841)))</f>
        <v>0</v>
      </c>
      <c r="K1840" t="str">
        <f>IF(Transport!$H$4="Multi-unit Residential",Data!K1841,IF(Transport!$H$4="Education",Data!AS1841,IF(Transport!$H$4="Mixed-use Building",AD1844,Data!AB1841)))</f>
        <v>?</v>
      </c>
      <c r="L1840" t="str">
        <f>IF(Transport!$H$4="Multi-unit Residential",Data!L1841,IF(Transport!$H$4="Education",Data!AT1841,IF(Transport!$H$4="Mixed-use Building",AE1844,Data!AC1841)))</f>
        <v>?</v>
      </c>
      <c r="M1840">
        <f>IF(Transport!$H$4="Multi-unit Residential",Data!M1841,IF(Transport!$H$4="Education",Data!AU1841,IF(Transport!$H$4="Mixed-use Building",AF1844,Data!AD1841)))</f>
        <v>0.02</v>
      </c>
      <c r="N1840" t="str">
        <f>IF(Transport!$H$4="Multi-unit Residential",Data!N1841,IF(Transport!$H$4="Education",Data!AV1841,IF(Transport!$H$4="Mixed-use Building",AG1844,Data!AE1841)))</f>
        <v>?</v>
      </c>
      <c r="O1840">
        <f>IF(Transport!$H$4="Multi-unit Residential",Data!O1841,IF(Transport!$H$4="Education",Data!AW1841,IF(Transport!$H$4="Mixed-use Building",AH1844,Data!AF1841)))</f>
        <v>172.65201579999999</v>
      </c>
      <c r="P1840">
        <f>IF(Transport!$H$4="Multi-unit Residential",Data!P1841,IF(Transport!$H$4="Education",Data!AX1841,IF(Transport!$H$4="Mixed-use Building",AI1844,Data!AG1841)))</f>
        <v>-43.54966245</v>
      </c>
    </row>
    <row r="1841" spans="1:16" x14ac:dyDescent="0.55000000000000004">
      <c r="A1841">
        <f>IF(Transport!$H$4="Multi-unit Residential",Data!A1842,IF(Transport!$H$4="Education",Data!AI1842,IF(Transport!$H$4="Mixed-use Building",T1845,Data!R1842)))</f>
        <v>330000</v>
      </c>
      <c r="B1841" t="str">
        <f>IF(Transport!$H$4="Multi-unit Residential",Data!B1842,IF(Transport!$H$4="Education",Data!AJ1842,IF(Transport!$H$4="Mixed-use Building",U1845,Data!S1842)))</f>
        <v>Westmorland</v>
      </c>
      <c r="C1841" t="str">
        <f>IF(Transport!$H$4="Multi-unit Residential",Data!C1842,IF(Transport!$H$4="Education",Data!AK1842,IF(Transport!$H$4="Mixed-use Building",V1845,Data!T1842)))</f>
        <v>New Zealand</v>
      </c>
      <c r="D1841">
        <f>IF(Transport!$H$4="Multi-unit Residential",Data!D1842,IF(Transport!$H$4="Education",Data!AL1842,IF(Transport!$H$4="Mixed-use Building",W1845,Data!U1842)))</f>
        <v>0</v>
      </c>
      <c r="E1841">
        <f>IF(Transport!$H$4="Multi-unit Residential",Data!E1842,IF(Transport!$H$4="Education",Data!AM1842,IF(Transport!$H$4="Mixed-use Building",X1845,Data!V1842)))</f>
        <v>0</v>
      </c>
      <c r="F1841">
        <f>IF(Transport!$H$4="Multi-unit Residential",Data!F1842,IF(Transport!$H$4="Education",Data!AN1842,IF(Transport!$H$4="Mixed-use Building",Y1845,Data!W1842)))</f>
        <v>0</v>
      </c>
      <c r="G1841">
        <f>IF(Transport!$H$4="Multi-unit Residential",Data!G1842,IF(Transport!$H$4="Education",Data!AO1842,IF(Transport!$H$4="Mixed-use Building",Z1845,Data!X1842)))</f>
        <v>0</v>
      </c>
      <c r="H1841">
        <f>IF(Transport!$H$4="Multi-unit Residential",Data!H1842,IF(Transport!$H$4="Education",Data!AP1842,IF(Transport!$H$4="Mixed-use Building",AA1845,Data!Y1842)))</f>
        <v>1</v>
      </c>
      <c r="I1841">
        <f>IF(Transport!$H$4="Multi-unit Residential",Data!I1842,IF(Transport!$H$4="Education",Data!AQ1842,IF(Transport!$H$4="Mixed-use Building",AB1845,Data!Z1842)))</f>
        <v>0</v>
      </c>
      <c r="J1841">
        <f>IF(Transport!$H$4="Multi-unit Residential",Data!J1842,IF(Transport!$H$4="Education",Data!AR1842,IF(Transport!$H$4="Mixed-use Building",AC1845,Data!AA1842)))</f>
        <v>0</v>
      </c>
      <c r="K1841">
        <f>IF(Transport!$H$4="Multi-unit Residential",Data!K1842,IF(Transport!$H$4="Education",Data!AS1842,IF(Transport!$H$4="Mixed-use Building",AD1845,Data!AB1842)))</f>
        <v>0</v>
      </c>
      <c r="L1841">
        <f>IF(Transport!$H$4="Multi-unit Residential",Data!L1842,IF(Transport!$H$4="Education",Data!AT1842,IF(Transport!$H$4="Mixed-use Building",AE1845,Data!AC1842)))</f>
        <v>0</v>
      </c>
      <c r="M1841">
        <f>IF(Transport!$H$4="Multi-unit Residential",Data!M1842,IF(Transport!$H$4="Education",Data!AU1842,IF(Transport!$H$4="Mixed-use Building",AF1845,Data!AD1842)))</f>
        <v>0.02</v>
      </c>
      <c r="N1841" t="str">
        <f>IF(Transport!$H$4="Multi-unit Residential",Data!N1842,IF(Transport!$H$4="Education",Data!AV1842,IF(Transport!$H$4="Mixed-use Building",AG1845,Data!AE1842)))</f>
        <v>?</v>
      </c>
      <c r="O1841">
        <f>IF(Transport!$H$4="Multi-unit Residential",Data!O1842,IF(Transport!$H$4="Education",Data!AW1842,IF(Transport!$H$4="Mixed-use Building",AH1845,Data!AF1842)))</f>
        <v>172.6094708</v>
      </c>
      <c r="P1841">
        <f>IF(Transport!$H$4="Multi-unit Residential",Data!P1842,IF(Transport!$H$4="Education",Data!AX1842,IF(Transport!$H$4="Mixed-use Building",AI1845,Data!AG1842)))</f>
        <v>-43.584783649999999</v>
      </c>
    </row>
    <row r="1842" spans="1:16" x14ac:dyDescent="0.55000000000000004">
      <c r="A1842">
        <f>IF(Transport!$H$4="Multi-unit Residential",Data!A1843,IF(Transport!$H$4="Education",Data!AI1843,IF(Transport!$H$4="Mixed-use Building",T1846,Data!R1843)))</f>
        <v>330100</v>
      </c>
      <c r="B1842" t="str">
        <f>IF(Transport!$H$4="Multi-unit Residential",Data!B1843,IF(Transport!$H$4="Education",Data!AJ1843,IF(Transport!$H$4="Mixed-use Building",U1846,Data!S1843)))</f>
        <v>Woolston North</v>
      </c>
      <c r="C1842" t="str">
        <f>IF(Transport!$H$4="Multi-unit Residential",Data!C1843,IF(Transport!$H$4="Education",Data!AK1843,IF(Transport!$H$4="Mixed-use Building",V1846,Data!T1843)))</f>
        <v>New Zealand</v>
      </c>
      <c r="D1842">
        <f>IF(Transport!$H$4="Multi-unit Residential",Data!D1843,IF(Transport!$H$4="Education",Data!AL1843,IF(Transport!$H$4="Mixed-use Building",W1846,Data!U1843)))</f>
        <v>0</v>
      </c>
      <c r="E1842">
        <f>IF(Transport!$H$4="Multi-unit Residential",Data!E1843,IF(Transport!$H$4="Education",Data!AM1843,IF(Transport!$H$4="Mixed-use Building",X1846,Data!V1843)))</f>
        <v>0</v>
      </c>
      <c r="F1842">
        <f>IF(Transport!$H$4="Multi-unit Residential",Data!F1843,IF(Transport!$H$4="Education",Data!AN1843,IF(Transport!$H$4="Mixed-use Building",Y1846,Data!W1843)))</f>
        <v>0</v>
      </c>
      <c r="G1842">
        <f>IF(Transport!$H$4="Multi-unit Residential",Data!G1843,IF(Transport!$H$4="Education",Data!AO1843,IF(Transport!$H$4="Mixed-use Building",Z1846,Data!X1843)))</f>
        <v>0</v>
      </c>
      <c r="H1842">
        <f>IF(Transport!$H$4="Multi-unit Residential",Data!H1843,IF(Transport!$H$4="Education",Data!AP1843,IF(Transport!$H$4="Mixed-use Building",AA1846,Data!Y1843)))</f>
        <v>1</v>
      </c>
      <c r="I1842">
        <f>IF(Transport!$H$4="Multi-unit Residential",Data!I1843,IF(Transport!$H$4="Education",Data!AQ1843,IF(Transport!$H$4="Mixed-use Building",AB1846,Data!Z1843)))</f>
        <v>0</v>
      </c>
      <c r="J1842">
        <f>IF(Transport!$H$4="Multi-unit Residential",Data!J1843,IF(Transport!$H$4="Education",Data!AR1843,IF(Transport!$H$4="Mixed-use Building",AC1846,Data!AA1843)))</f>
        <v>0</v>
      </c>
      <c r="K1842">
        <f>IF(Transport!$H$4="Multi-unit Residential",Data!K1843,IF(Transport!$H$4="Education",Data!AS1843,IF(Transport!$H$4="Mixed-use Building",AD1846,Data!AB1843)))</f>
        <v>0</v>
      </c>
      <c r="L1842">
        <f>IF(Transport!$H$4="Multi-unit Residential",Data!L1843,IF(Transport!$H$4="Education",Data!AT1843,IF(Transport!$H$4="Mixed-use Building",AE1846,Data!AC1843)))</f>
        <v>0</v>
      </c>
      <c r="M1842">
        <f>IF(Transport!$H$4="Multi-unit Residential",Data!M1843,IF(Transport!$H$4="Education",Data!AU1843,IF(Transport!$H$4="Mixed-use Building",AF1846,Data!AD1843)))</f>
        <v>0.02</v>
      </c>
      <c r="N1842">
        <f>IF(Transport!$H$4="Multi-unit Residential",Data!N1843,IF(Transport!$H$4="Education",Data!AV1843,IF(Transport!$H$4="Mixed-use Building",AG1846,Data!AE1843)))</f>
        <v>2.75459931989892</v>
      </c>
      <c r="O1842">
        <f>IF(Transport!$H$4="Multi-unit Residential",Data!O1843,IF(Transport!$H$4="Education",Data!AW1843,IF(Transport!$H$4="Mixed-use Building",AH1846,Data!AF1843)))</f>
        <v>172.675242</v>
      </c>
      <c r="P1842">
        <f>IF(Transport!$H$4="Multi-unit Residential",Data!P1843,IF(Transport!$H$4="Education",Data!AX1843,IF(Transport!$H$4="Mixed-use Building",AI1846,Data!AG1843)))</f>
        <v>-43.540920110000002</v>
      </c>
    </row>
    <row r="1843" spans="1:16" x14ac:dyDescent="0.55000000000000004">
      <c r="A1843">
        <f>IF(Transport!$H$4="Multi-unit Residential",Data!A1844,IF(Transport!$H$4="Education",Data!AI1844,IF(Transport!$H$4="Mixed-use Building",T1847,Data!R1844)))</f>
        <v>330200</v>
      </c>
      <c r="B1843" t="str">
        <f>IF(Transport!$H$4="Multi-unit Residential",Data!B1844,IF(Transport!$H$4="Education",Data!AJ1844,IF(Transport!$H$4="Mixed-use Building",U1847,Data!S1844)))</f>
        <v>New Brighton</v>
      </c>
      <c r="C1843" t="str">
        <f>IF(Transport!$H$4="Multi-unit Residential",Data!C1844,IF(Transport!$H$4="Education",Data!AK1844,IF(Transport!$H$4="Mixed-use Building",V1847,Data!T1844)))</f>
        <v>New Zealand</v>
      </c>
      <c r="D1843">
        <f>IF(Transport!$H$4="Multi-unit Residential",Data!D1844,IF(Transport!$H$4="Education",Data!AL1844,IF(Transport!$H$4="Mixed-use Building",W1847,Data!U1844)))</f>
        <v>0</v>
      </c>
      <c r="E1843">
        <f>IF(Transport!$H$4="Multi-unit Residential",Data!E1844,IF(Transport!$H$4="Education",Data!AM1844,IF(Transport!$H$4="Mixed-use Building",X1847,Data!V1844)))</f>
        <v>0</v>
      </c>
      <c r="F1843">
        <f>IF(Transport!$H$4="Multi-unit Residential",Data!F1844,IF(Transport!$H$4="Education",Data!AN1844,IF(Transport!$H$4="Mixed-use Building",Y1847,Data!W1844)))</f>
        <v>0</v>
      </c>
      <c r="G1843">
        <f>IF(Transport!$H$4="Multi-unit Residential",Data!G1844,IF(Transport!$H$4="Education",Data!AO1844,IF(Transport!$H$4="Mixed-use Building",Z1847,Data!X1844)))</f>
        <v>0</v>
      </c>
      <c r="H1843">
        <f>IF(Transport!$H$4="Multi-unit Residential",Data!H1844,IF(Transport!$H$4="Education",Data!AP1844,IF(Transport!$H$4="Mixed-use Building",AA1847,Data!Y1844)))</f>
        <v>0.95</v>
      </c>
      <c r="I1843">
        <f>IF(Transport!$H$4="Multi-unit Residential",Data!I1844,IF(Transport!$H$4="Education",Data!AQ1844,IF(Transport!$H$4="Mixed-use Building",AB1847,Data!Z1844)))</f>
        <v>0</v>
      </c>
      <c r="J1843">
        <f>IF(Transport!$H$4="Multi-unit Residential",Data!J1844,IF(Transport!$H$4="Education",Data!AR1844,IF(Transport!$H$4="Mixed-use Building",AC1847,Data!AA1844)))</f>
        <v>0</v>
      </c>
      <c r="K1843">
        <f>IF(Transport!$H$4="Multi-unit Residential",Data!K1844,IF(Transport!$H$4="Education",Data!AS1844,IF(Transport!$H$4="Mixed-use Building",AD1847,Data!AB1844)))</f>
        <v>0</v>
      </c>
      <c r="L1843">
        <f>IF(Transport!$H$4="Multi-unit Residential",Data!L1844,IF(Transport!$H$4="Education",Data!AT1844,IF(Transport!$H$4="Mixed-use Building",AE1847,Data!AC1844)))</f>
        <v>0.05</v>
      </c>
      <c r="M1843">
        <f>IF(Transport!$H$4="Multi-unit Residential",Data!M1844,IF(Transport!$H$4="Education",Data!AU1844,IF(Transport!$H$4="Mixed-use Building",AF1847,Data!AD1844)))</f>
        <v>0.02</v>
      </c>
      <c r="N1843">
        <f>IF(Transport!$H$4="Multi-unit Residential",Data!N1844,IF(Transport!$H$4="Education",Data!AV1844,IF(Transport!$H$4="Mixed-use Building",AG1847,Data!AE1844)))</f>
        <v>3.6970450493103102</v>
      </c>
      <c r="O1843">
        <f>IF(Transport!$H$4="Multi-unit Residential",Data!O1844,IF(Transport!$H$4="Education",Data!AW1844,IF(Transport!$H$4="Mixed-use Building",AH1847,Data!AF1844)))</f>
        <v>172.729512</v>
      </c>
      <c r="P1843">
        <f>IF(Transport!$H$4="Multi-unit Residential",Data!P1844,IF(Transport!$H$4="Education",Data!AX1844,IF(Transport!$H$4="Mixed-use Building",AI1847,Data!AG1844)))</f>
        <v>-43.51368514</v>
      </c>
    </row>
    <row r="1844" spans="1:16" x14ac:dyDescent="0.55000000000000004">
      <c r="A1844">
        <f>IF(Transport!$H$4="Multi-unit Residential",Data!A1845,IF(Transport!$H$4="Education",Data!AI1845,IF(Transport!$H$4="Mixed-use Building",T1848,Data!R1845)))</f>
        <v>330300</v>
      </c>
      <c r="B1844" t="str">
        <f>IF(Transport!$H$4="Multi-unit Residential",Data!B1845,IF(Transport!$H$4="Education",Data!AJ1845,IF(Transport!$H$4="Mixed-use Building",U1848,Data!S1845)))</f>
        <v>Cashmere West</v>
      </c>
      <c r="C1844" t="str">
        <f>IF(Transport!$H$4="Multi-unit Residential",Data!C1845,IF(Transport!$H$4="Education",Data!AK1845,IF(Transport!$H$4="Mixed-use Building",V1848,Data!T1845)))</f>
        <v>New Zealand</v>
      </c>
      <c r="D1844">
        <f>IF(Transport!$H$4="Multi-unit Residential",Data!D1845,IF(Transport!$H$4="Education",Data!AL1845,IF(Transport!$H$4="Mixed-use Building",W1848,Data!U1845)))</f>
        <v>0</v>
      </c>
      <c r="E1844">
        <f>IF(Transport!$H$4="Multi-unit Residential",Data!E1845,IF(Transport!$H$4="Education",Data!AM1845,IF(Transport!$H$4="Mixed-use Building",X1848,Data!V1845)))</f>
        <v>0</v>
      </c>
      <c r="F1844">
        <f>IF(Transport!$H$4="Multi-unit Residential",Data!F1845,IF(Transport!$H$4="Education",Data!AN1845,IF(Transport!$H$4="Mixed-use Building",Y1848,Data!W1845)))</f>
        <v>0</v>
      </c>
      <c r="G1844">
        <f>IF(Transport!$H$4="Multi-unit Residential",Data!G1845,IF(Transport!$H$4="Education",Data!AO1845,IF(Transport!$H$4="Mixed-use Building",Z1848,Data!X1845)))</f>
        <v>0</v>
      </c>
      <c r="H1844">
        <f>IF(Transport!$H$4="Multi-unit Residential",Data!H1845,IF(Transport!$H$4="Education",Data!AP1845,IF(Transport!$H$4="Mixed-use Building",AA1848,Data!Y1845)))</f>
        <v>0.96</v>
      </c>
      <c r="I1844">
        <f>IF(Transport!$H$4="Multi-unit Residential",Data!I1845,IF(Transport!$H$4="Education",Data!AQ1845,IF(Transport!$H$4="Mixed-use Building",AB1848,Data!Z1845)))</f>
        <v>0</v>
      </c>
      <c r="J1844">
        <f>IF(Transport!$H$4="Multi-unit Residential",Data!J1845,IF(Transport!$H$4="Education",Data!AR1845,IF(Transport!$H$4="Mixed-use Building",AC1848,Data!AA1845)))</f>
        <v>0</v>
      </c>
      <c r="K1844">
        <f>IF(Transport!$H$4="Multi-unit Residential",Data!K1845,IF(Transport!$H$4="Education",Data!AS1845,IF(Transport!$H$4="Mixed-use Building",AD1848,Data!AB1845)))</f>
        <v>0</v>
      </c>
      <c r="L1844">
        <f>IF(Transport!$H$4="Multi-unit Residential",Data!L1845,IF(Transport!$H$4="Education",Data!AT1845,IF(Transport!$H$4="Mixed-use Building",AE1848,Data!AC1845)))</f>
        <v>0.04</v>
      </c>
      <c r="M1844">
        <f>IF(Transport!$H$4="Multi-unit Residential",Data!M1845,IF(Transport!$H$4="Education",Data!AU1845,IF(Transport!$H$4="Mixed-use Building",AF1848,Data!AD1845)))</f>
        <v>0.02</v>
      </c>
      <c r="N1844">
        <f>IF(Transport!$H$4="Multi-unit Residential",Data!N1845,IF(Transport!$H$4="Education",Data!AV1845,IF(Transport!$H$4="Mixed-use Building",AG1848,Data!AE1845)))</f>
        <v>2.7961576244818001</v>
      </c>
      <c r="O1844">
        <f>IF(Transport!$H$4="Multi-unit Residential",Data!O1845,IF(Transport!$H$4="Education",Data!AW1845,IF(Transport!$H$4="Mixed-use Building",AH1848,Data!AF1845)))</f>
        <v>172.62868130000001</v>
      </c>
      <c r="P1844">
        <f>IF(Transport!$H$4="Multi-unit Residential",Data!P1845,IF(Transport!$H$4="Education",Data!AX1845,IF(Transport!$H$4="Mixed-use Building",AI1848,Data!AG1845)))</f>
        <v>-43.57464384</v>
      </c>
    </row>
    <row r="1845" spans="1:16" x14ac:dyDescent="0.55000000000000004">
      <c r="A1845">
        <f>IF(Transport!$H$4="Multi-unit Residential",Data!A1846,IF(Transport!$H$4="Education",Data!AI1846,IF(Transport!$H$4="Mixed-use Building",T1849,Data!R1846)))</f>
        <v>330400</v>
      </c>
      <c r="B1845" t="str">
        <f>IF(Transport!$H$4="Multi-unit Residential",Data!B1846,IF(Transport!$H$4="Education",Data!AJ1846,IF(Transport!$H$4="Mixed-use Building",U1849,Data!S1846)))</f>
        <v>Bromley South</v>
      </c>
      <c r="C1845" t="str">
        <f>IF(Transport!$H$4="Multi-unit Residential",Data!C1846,IF(Transport!$H$4="Education",Data!AK1846,IF(Transport!$H$4="Mixed-use Building",V1849,Data!T1846)))</f>
        <v>New Zealand</v>
      </c>
      <c r="D1845">
        <f>IF(Transport!$H$4="Multi-unit Residential",Data!D1846,IF(Transport!$H$4="Education",Data!AL1846,IF(Transport!$H$4="Mixed-use Building",W1849,Data!U1846)))</f>
        <v>0</v>
      </c>
      <c r="E1845">
        <f>IF(Transport!$H$4="Multi-unit Residential",Data!E1846,IF(Transport!$H$4="Education",Data!AM1846,IF(Transport!$H$4="Mixed-use Building",X1849,Data!V1846)))</f>
        <v>0</v>
      </c>
      <c r="F1845">
        <f>IF(Transport!$H$4="Multi-unit Residential",Data!F1846,IF(Transport!$H$4="Education",Data!AN1846,IF(Transport!$H$4="Mixed-use Building",Y1849,Data!W1846)))</f>
        <v>0</v>
      </c>
      <c r="G1845">
        <f>IF(Transport!$H$4="Multi-unit Residential",Data!G1846,IF(Transport!$H$4="Education",Data!AO1846,IF(Transport!$H$4="Mixed-use Building",Z1849,Data!X1846)))</f>
        <v>0</v>
      </c>
      <c r="H1845">
        <f>IF(Transport!$H$4="Multi-unit Residential",Data!H1846,IF(Transport!$H$4="Education",Data!AP1846,IF(Transport!$H$4="Mixed-use Building",AA1849,Data!Y1846)))</f>
        <v>1</v>
      </c>
      <c r="I1845">
        <f>IF(Transport!$H$4="Multi-unit Residential",Data!I1846,IF(Transport!$H$4="Education",Data!AQ1846,IF(Transport!$H$4="Mixed-use Building",AB1849,Data!Z1846)))</f>
        <v>0</v>
      </c>
      <c r="J1845">
        <f>IF(Transport!$H$4="Multi-unit Residential",Data!J1846,IF(Transport!$H$4="Education",Data!AR1846,IF(Transport!$H$4="Mixed-use Building",AC1849,Data!AA1846)))</f>
        <v>0</v>
      </c>
      <c r="K1845">
        <f>IF(Transport!$H$4="Multi-unit Residential",Data!K1846,IF(Transport!$H$4="Education",Data!AS1846,IF(Transport!$H$4="Mixed-use Building",AD1849,Data!AB1846)))</f>
        <v>0</v>
      </c>
      <c r="L1845">
        <f>IF(Transport!$H$4="Multi-unit Residential",Data!L1846,IF(Transport!$H$4="Education",Data!AT1846,IF(Transport!$H$4="Mixed-use Building",AE1849,Data!AC1846)))</f>
        <v>0</v>
      </c>
      <c r="M1845">
        <f>IF(Transport!$H$4="Multi-unit Residential",Data!M1846,IF(Transport!$H$4="Education",Data!AU1846,IF(Transport!$H$4="Mixed-use Building",AF1849,Data!AD1846)))</f>
        <v>0.02</v>
      </c>
      <c r="N1845" t="str">
        <f>IF(Transport!$H$4="Multi-unit Residential",Data!N1846,IF(Transport!$H$4="Education",Data!AV1846,IF(Transport!$H$4="Mixed-use Building",AG1849,Data!AE1846)))</f>
        <v>?</v>
      </c>
      <c r="O1845">
        <f>IF(Transport!$H$4="Multi-unit Residential",Data!O1846,IF(Transport!$H$4="Education",Data!AW1846,IF(Transport!$H$4="Mixed-use Building",AH1849,Data!AF1846)))</f>
        <v>172.68835969999901</v>
      </c>
      <c r="P1845">
        <f>IF(Transport!$H$4="Multi-unit Residential",Data!P1846,IF(Transport!$H$4="Education",Data!AX1846,IF(Transport!$H$4="Mixed-use Building",AI1849,Data!AG1846)))</f>
        <v>-43.53782313</v>
      </c>
    </row>
    <row r="1846" spans="1:16" x14ac:dyDescent="0.55000000000000004">
      <c r="A1846">
        <f>IF(Transport!$H$4="Multi-unit Residential",Data!A1847,IF(Transport!$H$4="Education",Data!AI1847,IF(Transport!$H$4="Mixed-use Building",T1850,Data!R1847)))</f>
        <v>330500</v>
      </c>
      <c r="B1846" t="str">
        <f>IF(Transport!$H$4="Multi-unit Residential",Data!B1847,IF(Transport!$H$4="Education",Data!AJ1847,IF(Transport!$H$4="Mixed-use Building",U1850,Data!S1847)))</f>
        <v>Ensors</v>
      </c>
      <c r="C1846" t="str">
        <f>IF(Transport!$H$4="Multi-unit Residential",Data!C1847,IF(Transport!$H$4="Education",Data!AK1847,IF(Transport!$H$4="Mixed-use Building",V1850,Data!T1847)))</f>
        <v>New Zealand</v>
      </c>
      <c r="D1846">
        <f>IF(Transport!$H$4="Multi-unit Residential",Data!D1847,IF(Transport!$H$4="Education",Data!AL1847,IF(Transport!$H$4="Mixed-use Building",W1850,Data!U1847)))</f>
        <v>0</v>
      </c>
      <c r="E1846">
        <f>IF(Transport!$H$4="Multi-unit Residential",Data!E1847,IF(Transport!$H$4="Education",Data!AM1847,IF(Transport!$H$4="Mixed-use Building",X1850,Data!V1847)))</f>
        <v>0</v>
      </c>
      <c r="F1846">
        <f>IF(Transport!$H$4="Multi-unit Residential",Data!F1847,IF(Transport!$H$4="Education",Data!AN1847,IF(Transport!$H$4="Mixed-use Building",Y1850,Data!W1847)))</f>
        <v>0</v>
      </c>
      <c r="G1846">
        <f>IF(Transport!$H$4="Multi-unit Residential",Data!G1847,IF(Transport!$H$4="Education",Data!AO1847,IF(Transport!$H$4="Mixed-use Building",Z1850,Data!X1847)))</f>
        <v>0</v>
      </c>
      <c r="H1846">
        <f>IF(Transport!$H$4="Multi-unit Residential",Data!H1847,IF(Transport!$H$4="Education",Data!AP1847,IF(Transport!$H$4="Mixed-use Building",AA1850,Data!Y1847)))</f>
        <v>1</v>
      </c>
      <c r="I1846">
        <f>IF(Transport!$H$4="Multi-unit Residential",Data!I1847,IF(Transport!$H$4="Education",Data!AQ1847,IF(Transport!$H$4="Mixed-use Building",AB1850,Data!Z1847)))</f>
        <v>0</v>
      </c>
      <c r="J1846">
        <f>IF(Transport!$H$4="Multi-unit Residential",Data!J1847,IF(Transport!$H$4="Education",Data!AR1847,IF(Transport!$H$4="Mixed-use Building",AC1850,Data!AA1847)))</f>
        <v>0</v>
      </c>
      <c r="K1846">
        <f>IF(Transport!$H$4="Multi-unit Residential",Data!K1847,IF(Transport!$H$4="Education",Data!AS1847,IF(Transport!$H$4="Mixed-use Building",AD1850,Data!AB1847)))</f>
        <v>0</v>
      </c>
      <c r="L1846">
        <f>IF(Transport!$H$4="Multi-unit Residential",Data!L1847,IF(Transport!$H$4="Education",Data!AT1847,IF(Transport!$H$4="Mixed-use Building",AE1850,Data!AC1847)))</f>
        <v>0</v>
      </c>
      <c r="M1846">
        <f>IF(Transport!$H$4="Multi-unit Residential",Data!M1847,IF(Transport!$H$4="Education",Data!AU1847,IF(Transport!$H$4="Mixed-use Building",AF1850,Data!AD1847)))</f>
        <v>0.02</v>
      </c>
      <c r="N1846">
        <f>IF(Transport!$H$4="Multi-unit Residential",Data!N1847,IF(Transport!$H$4="Education",Data!AV1847,IF(Transport!$H$4="Mixed-use Building",AG1850,Data!AE1847)))</f>
        <v>0.48076781093885501</v>
      </c>
      <c r="O1846">
        <f>IF(Transport!$H$4="Multi-unit Residential",Data!O1847,IF(Transport!$H$4="Education",Data!AW1847,IF(Transport!$H$4="Mixed-use Building",AH1850,Data!AF1847)))</f>
        <v>172.668316</v>
      </c>
      <c r="P1846">
        <f>IF(Transport!$H$4="Multi-unit Residential",Data!P1847,IF(Transport!$H$4="Education",Data!AX1847,IF(Transport!$H$4="Mixed-use Building",AI1850,Data!AG1847)))</f>
        <v>-43.547957580000002</v>
      </c>
    </row>
    <row r="1847" spans="1:16" x14ac:dyDescent="0.55000000000000004">
      <c r="A1847">
        <f>IF(Transport!$H$4="Multi-unit Residential",Data!A1848,IF(Transport!$H$4="Education",Data!AI1848,IF(Transport!$H$4="Mixed-use Building",T1851,Data!R1848)))</f>
        <v>330600</v>
      </c>
      <c r="B1847" t="str">
        <f>IF(Transport!$H$4="Multi-unit Residential",Data!B1848,IF(Transport!$H$4="Education",Data!AJ1848,IF(Transport!$H$4="Mixed-use Building",U1851,Data!S1848)))</f>
        <v>Beckenham</v>
      </c>
      <c r="C1847" t="str">
        <f>IF(Transport!$H$4="Multi-unit Residential",Data!C1848,IF(Transport!$H$4="Education",Data!AK1848,IF(Transport!$H$4="Mixed-use Building",V1851,Data!T1848)))</f>
        <v>New Zealand</v>
      </c>
      <c r="D1847">
        <f>IF(Transport!$H$4="Multi-unit Residential",Data!D1848,IF(Transport!$H$4="Education",Data!AL1848,IF(Transport!$H$4="Mixed-use Building",W1851,Data!U1848)))</f>
        <v>0</v>
      </c>
      <c r="E1847">
        <f>IF(Transport!$H$4="Multi-unit Residential",Data!E1848,IF(Transport!$H$4="Education",Data!AM1848,IF(Transport!$H$4="Mixed-use Building",X1851,Data!V1848)))</f>
        <v>0</v>
      </c>
      <c r="F1847">
        <f>IF(Transport!$H$4="Multi-unit Residential",Data!F1848,IF(Transport!$H$4="Education",Data!AN1848,IF(Transport!$H$4="Mixed-use Building",Y1851,Data!W1848)))</f>
        <v>0</v>
      </c>
      <c r="G1847">
        <f>IF(Transport!$H$4="Multi-unit Residential",Data!G1848,IF(Transport!$H$4="Education",Data!AO1848,IF(Transport!$H$4="Mixed-use Building",Z1851,Data!X1848)))</f>
        <v>0</v>
      </c>
      <c r="H1847">
        <f>IF(Transport!$H$4="Multi-unit Residential",Data!H1848,IF(Transport!$H$4="Education",Data!AP1848,IF(Transport!$H$4="Mixed-use Building",AA1851,Data!Y1848)))</f>
        <v>0.71</v>
      </c>
      <c r="I1847">
        <f>IF(Transport!$H$4="Multi-unit Residential",Data!I1848,IF(Transport!$H$4="Education",Data!AQ1848,IF(Transport!$H$4="Mixed-use Building",AB1851,Data!Z1848)))</f>
        <v>0</v>
      </c>
      <c r="J1847">
        <f>IF(Transport!$H$4="Multi-unit Residential",Data!J1848,IF(Transport!$H$4="Education",Data!AR1848,IF(Transport!$H$4="Mixed-use Building",AC1851,Data!AA1848)))</f>
        <v>0</v>
      </c>
      <c r="K1847">
        <f>IF(Transport!$H$4="Multi-unit Residential",Data!K1848,IF(Transport!$H$4="Education",Data!AS1848,IF(Transport!$H$4="Mixed-use Building",AD1851,Data!AB1848)))</f>
        <v>0</v>
      </c>
      <c r="L1847">
        <f>IF(Transport!$H$4="Multi-unit Residential",Data!L1848,IF(Transport!$H$4="Education",Data!AT1848,IF(Transport!$H$4="Mixed-use Building",AE1851,Data!AC1848)))</f>
        <v>0.28999999999999998</v>
      </c>
      <c r="M1847">
        <f>IF(Transport!$H$4="Multi-unit Residential",Data!M1848,IF(Transport!$H$4="Education",Data!AU1848,IF(Transport!$H$4="Mixed-use Building",AF1851,Data!AD1848)))</f>
        <v>0.02</v>
      </c>
      <c r="N1847">
        <f>IF(Transport!$H$4="Multi-unit Residential",Data!N1848,IF(Transport!$H$4="Education",Data!AV1848,IF(Transport!$H$4="Mixed-use Building",AG1851,Data!AE1848)))</f>
        <v>0.84003048185692297</v>
      </c>
      <c r="O1847">
        <f>IF(Transport!$H$4="Multi-unit Residential",Data!O1848,IF(Transport!$H$4="Education",Data!AW1848,IF(Transport!$H$4="Mixed-use Building",AH1851,Data!AF1848)))</f>
        <v>172.64282460000001</v>
      </c>
      <c r="P1847">
        <f>IF(Transport!$H$4="Multi-unit Residential",Data!P1848,IF(Transport!$H$4="Education",Data!AX1848,IF(Transport!$H$4="Mixed-use Building",AI1851,Data!AG1848)))</f>
        <v>-43.56340204</v>
      </c>
    </row>
    <row r="1848" spans="1:16" x14ac:dyDescent="0.55000000000000004">
      <c r="A1848">
        <f>IF(Transport!$H$4="Multi-unit Residential",Data!A1849,IF(Transport!$H$4="Education",Data!AI1849,IF(Transport!$H$4="Mixed-use Building",T1852,Data!R1849)))</f>
        <v>330700</v>
      </c>
      <c r="B1848" t="str">
        <f>IF(Transport!$H$4="Multi-unit Residential",Data!B1849,IF(Transport!$H$4="Education",Data!AJ1849,IF(Transport!$H$4="Mixed-use Building",U1852,Data!S1849)))</f>
        <v>Bromley North</v>
      </c>
      <c r="C1848" t="str">
        <f>IF(Transport!$H$4="Multi-unit Residential",Data!C1849,IF(Transport!$H$4="Education",Data!AK1849,IF(Transport!$H$4="Mixed-use Building",V1852,Data!T1849)))</f>
        <v>New Zealand</v>
      </c>
      <c r="D1848">
        <f>IF(Transport!$H$4="Multi-unit Residential",Data!D1849,IF(Transport!$H$4="Education",Data!AL1849,IF(Transport!$H$4="Mixed-use Building",W1852,Data!U1849)))</f>
        <v>0</v>
      </c>
      <c r="E1848">
        <f>IF(Transport!$H$4="Multi-unit Residential",Data!E1849,IF(Transport!$H$4="Education",Data!AM1849,IF(Transport!$H$4="Mixed-use Building",X1852,Data!V1849)))</f>
        <v>0</v>
      </c>
      <c r="F1848">
        <f>IF(Transport!$H$4="Multi-unit Residential",Data!F1849,IF(Transport!$H$4="Education",Data!AN1849,IF(Transport!$H$4="Mixed-use Building",Y1852,Data!W1849)))</f>
        <v>0</v>
      </c>
      <c r="G1848">
        <f>IF(Transport!$H$4="Multi-unit Residential",Data!G1849,IF(Transport!$H$4="Education",Data!AO1849,IF(Transport!$H$4="Mixed-use Building",Z1852,Data!X1849)))</f>
        <v>0</v>
      </c>
      <c r="H1848">
        <f>IF(Transport!$H$4="Multi-unit Residential",Data!H1849,IF(Transport!$H$4="Education",Data!AP1849,IF(Transport!$H$4="Mixed-use Building",AA1852,Data!Y1849)))</f>
        <v>0.99</v>
      </c>
      <c r="I1848">
        <f>IF(Transport!$H$4="Multi-unit Residential",Data!I1849,IF(Transport!$H$4="Education",Data!AQ1849,IF(Transport!$H$4="Mixed-use Building",AB1852,Data!Z1849)))</f>
        <v>0</v>
      </c>
      <c r="J1848">
        <f>IF(Transport!$H$4="Multi-unit Residential",Data!J1849,IF(Transport!$H$4="Education",Data!AR1849,IF(Transport!$H$4="Mixed-use Building",AC1852,Data!AA1849)))</f>
        <v>0</v>
      </c>
      <c r="K1848">
        <f>IF(Transport!$H$4="Multi-unit Residential",Data!K1849,IF(Transport!$H$4="Education",Data!AS1849,IF(Transport!$H$4="Mixed-use Building",AD1852,Data!AB1849)))</f>
        <v>0.01</v>
      </c>
      <c r="L1848">
        <f>IF(Transport!$H$4="Multi-unit Residential",Data!L1849,IF(Transport!$H$4="Education",Data!AT1849,IF(Transport!$H$4="Mixed-use Building",AE1852,Data!AC1849)))</f>
        <v>0</v>
      </c>
      <c r="M1848">
        <f>IF(Transport!$H$4="Multi-unit Residential",Data!M1849,IF(Transport!$H$4="Education",Data!AU1849,IF(Transport!$H$4="Mixed-use Building",AF1852,Data!AD1849)))</f>
        <v>0.02</v>
      </c>
      <c r="N1848">
        <f>IF(Transport!$H$4="Multi-unit Residential",Data!N1849,IF(Transport!$H$4="Education",Data!AV1849,IF(Transport!$H$4="Mixed-use Building",AG1852,Data!AE1849)))</f>
        <v>6.6939430277694303</v>
      </c>
      <c r="O1848">
        <f>IF(Transport!$H$4="Multi-unit Residential",Data!O1849,IF(Transport!$H$4="Education",Data!AW1849,IF(Transport!$H$4="Mixed-use Building",AH1852,Data!AF1849)))</f>
        <v>172.70629269999901</v>
      </c>
      <c r="P1848">
        <f>IF(Transport!$H$4="Multi-unit Residential",Data!P1849,IF(Transport!$H$4="Education",Data!AX1849,IF(Transport!$H$4="Mixed-use Building",AI1852,Data!AG1849)))</f>
        <v>-43.534821450000003</v>
      </c>
    </row>
    <row r="1849" spans="1:16" x14ac:dyDescent="0.55000000000000004">
      <c r="A1849">
        <f>IF(Transport!$H$4="Multi-unit Residential",Data!A1850,IF(Transport!$H$4="Education",Data!AI1850,IF(Transport!$H$4="Mixed-use Building",T1853,Data!R1850)))</f>
        <v>330800</v>
      </c>
      <c r="B1849" t="str">
        <f>IF(Transport!$H$4="Multi-unit Residential",Data!B1850,IF(Transport!$H$4="Education",Data!AJ1850,IF(Transport!$H$4="Mixed-use Building",U1853,Data!S1850)))</f>
        <v>St Martins</v>
      </c>
      <c r="C1849" t="str">
        <f>IF(Transport!$H$4="Multi-unit Residential",Data!C1850,IF(Transport!$H$4="Education",Data!AK1850,IF(Transport!$H$4="Mixed-use Building",V1853,Data!T1850)))</f>
        <v>New Zealand</v>
      </c>
      <c r="D1849">
        <f>IF(Transport!$H$4="Multi-unit Residential",Data!D1850,IF(Transport!$H$4="Education",Data!AL1850,IF(Transport!$H$4="Mixed-use Building",W1853,Data!U1850)))</f>
        <v>0</v>
      </c>
      <c r="E1849">
        <f>IF(Transport!$H$4="Multi-unit Residential",Data!E1850,IF(Transport!$H$4="Education",Data!AM1850,IF(Transport!$H$4="Mixed-use Building",X1853,Data!V1850)))</f>
        <v>0</v>
      </c>
      <c r="F1849">
        <f>IF(Transport!$H$4="Multi-unit Residential",Data!F1850,IF(Transport!$H$4="Education",Data!AN1850,IF(Transport!$H$4="Mixed-use Building",Y1853,Data!W1850)))</f>
        <v>0</v>
      </c>
      <c r="G1849">
        <f>IF(Transport!$H$4="Multi-unit Residential",Data!G1850,IF(Transport!$H$4="Education",Data!AO1850,IF(Transport!$H$4="Mixed-use Building",Z1853,Data!X1850)))</f>
        <v>0</v>
      </c>
      <c r="H1849">
        <f>IF(Transport!$H$4="Multi-unit Residential",Data!H1850,IF(Transport!$H$4="Education",Data!AP1850,IF(Transport!$H$4="Mixed-use Building",AA1853,Data!Y1850)))</f>
        <v>0.81</v>
      </c>
      <c r="I1849">
        <f>IF(Transport!$H$4="Multi-unit Residential",Data!I1850,IF(Transport!$H$4="Education",Data!AQ1850,IF(Transport!$H$4="Mixed-use Building",AB1853,Data!Z1850)))</f>
        <v>0</v>
      </c>
      <c r="J1849">
        <f>IF(Transport!$H$4="Multi-unit Residential",Data!J1850,IF(Transport!$H$4="Education",Data!AR1850,IF(Transport!$H$4="Mixed-use Building",AC1853,Data!AA1850)))</f>
        <v>0</v>
      </c>
      <c r="K1849">
        <f>IF(Transport!$H$4="Multi-unit Residential",Data!K1850,IF(Transport!$H$4="Education",Data!AS1850,IF(Transport!$H$4="Mixed-use Building",AD1853,Data!AB1850)))</f>
        <v>0</v>
      </c>
      <c r="L1849">
        <f>IF(Transport!$H$4="Multi-unit Residential",Data!L1850,IF(Transport!$H$4="Education",Data!AT1850,IF(Transport!$H$4="Mixed-use Building",AE1853,Data!AC1850)))</f>
        <v>0.19</v>
      </c>
      <c r="M1849">
        <f>IF(Transport!$H$4="Multi-unit Residential",Data!M1850,IF(Transport!$H$4="Education",Data!AU1850,IF(Transport!$H$4="Mixed-use Building",AF1853,Data!AD1850)))</f>
        <v>0.02</v>
      </c>
      <c r="N1849">
        <f>IF(Transport!$H$4="Multi-unit Residential",Data!N1850,IF(Transport!$H$4="Education",Data!AV1850,IF(Transport!$H$4="Mixed-use Building",AG1853,Data!AE1850)))</f>
        <v>1.8582812060657099</v>
      </c>
      <c r="O1849">
        <f>IF(Transport!$H$4="Multi-unit Residential",Data!O1850,IF(Transport!$H$4="Education",Data!AW1850,IF(Transport!$H$4="Mixed-use Building",AH1853,Data!AF1850)))</f>
        <v>172.65395899999999</v>
      </c>
      <c r="P1849">
        <f>IF(Transport!$H$4="Multi-unit Residential",Data!P1850,IF(Transport!$H$4="Education",Data!AX1850,IF(Transport!$H$4="Mixed-use Building",AI1853,Data!AG1850)))</f>
        <v>-43.55868254</v>
      </c>
    </row>
    <row r="1850" spans="1:16" x14ac:dyDescent="0.55000000000000004">
      <c r="A1850">
        <f>IF(Transport!$H$4="Multi-unit Residential",Data!A1851,IF(Transport!$H$4="Education",Data!AI1851,IF(Transport!$H$4="Mixed-use Building",T1854,Data!R1851)))</f>
        <v>330900</v>
      </c>
      <c r="B1850" t="str">
        <f>IF(Transport!$H$4="Multi-unit Residential",Data!B1851,IF(Transport!$H$4="Education",Data!AJ1851,IF(Transport!$H$4="Mixed-use Building",U1854,Data!S1851)))</f>
        <v>Opawa</v>
      </c>
      <c r="C1850" t="str">
        <f>IF(Transport!$H$4="Multi-unit Residential",Data!C1851,IF(Transport!$H$4="Education",Data!AK1851,IF(Transport!$H$4="Mixed-use Building",V1854,Data!T1851)))</f>
        <v>New Zealand</v>
      </c>
      <c r="D1850">
        <f>IF(Transport!$H$4="Multi-unit Residential",Data!D1851,IF(Transport!$H$4="Education",Data!AL1851,IF(Transport!$H$4="Mixed-use Building",W1854,Data!U1851)))</f>
        <v>0</v>
      </c>
      <c r="E1850">
        <f>IF(Transport!$H$4="Multi-unit Residential",Data!E1851,IF(Transport!$H$4="Education",Data!AM1851,IF(Transport!$H$4="Mixed-use Building",X1854,Data!V1851)))</f>
        <v>0</v>
      </c>
      <c r="F1850">
        <f>IF(Transport!$H$4="Multi-unit Residential",Data!F1851,IF(Transport!$H$4="Education",Data!AN1851,IF(Transport!$H$4="Mixed-use Building",Y1854,Data!W1851)))</f>
        <v>0</v>
      </c>
      <c r="G1850">
        <f>IF(Transport!$H$4="Multi-unit Residential",Data!G1851,IF(Transport!$H$4="Education",Data!AO1851,IF(Transport!$H$4="Mixed-use Building",Z1854,Data!X1851)))</f>
        <v>0</v>
      </c>
      <c r="H1850">
        <f>IF(Transport!$H$4="Multi-unit Residential",Data!H1851,IF(Transport!$H$4="Education",Data!AP1851,IF(Transport!$H$4="Mixed-use Building",AA1854,Data!Y1851)))</f>
        <v>1</v>
      </c>
      <c r="I1850">
        <f>IF(Transport!$H$4="Multi-unit Residential",Data!I1851,IF(Transport!$H$4="Education",Data!AQ1851,IF(Transport!$H$4="Mixed-use Building",AB1854,Data!Z1851)))</f>
        <v>0</v>
      </c>
      <c r="J1850">
        <f>IF(Transport!$H$4="Multi-unit Residential",Data!J1851,IF(Transport!$H$4="Education",Data!AR1851,IF(Transport!$H$4="Mixed-use Building",AC1854,Data!AA1851)))</f>
        <v>0</v>
      </c>
      <c r="K1850">
        <f>IF(Transport!$H$4="Multi-unit Residential",Data!K1851,IF(Transport!$H$4="Education",Data!AS1851,IF(Transport!$H$4="Mixed-use Building",AD1854,Data!AB1851)))</f>
        <v>0</v>
      </c>
      <c r="L1850">
        <f>IF(Transport!$H$4="Multi-unit Residential",Data!L1851,IF(Transport!$H$4="Education",Data!AT1851,IF(Transport!$H$4="Mixed-use Building",AE1854,Data!AC1851)))</f>
        <v>0</v>
      </c>
      <c r="M1850">
        <f>IF(Transport!$H$4="Multi-unit Residential",Data!M1851,IF(Transport!$H$4="Education",Data!AU1851,IF(Transport!$H$4="Mixed-use Building",AF1854,Data!AD1851)))</f>
        <v>0.02</v>
      </c>
      <c r="N1850">
        <f>IF(Transport!$H$4="Multi-unit Residential",Data!N1851,IF(Transport!$H$4="Education",Data!AV1851,IF(Transport!$H$4="Mixed-use Building",AG1854,Data!AE1851)))</f>
        <v>2.4279276478784899</v>
      </c>
      <c r="O1850">
        <f>IF(Transport!$H$4="Multi-unit Residential",Data!O1851,IF(Transport!$H$4="Education",Data!AW1851,IF(Transport!$H$4="Mixed-use Building",AH1854,Data!AF1851)))</f>
        <v>172.66204389999999</v>
      </c>
      <c r="P1850">
        <f>IF(Transport!$H$4="Multi-unit Residential",Data!P1851,IF(Transport!$H$4="Education",Data!AX1851,IF(Transport!$H$4="Mixed-use Building",AI1854,Data!AG1851)))</f>
        <v>-43.556082269999997</v>
      </c>
    </row>
    <row r="1851" spans="1:16" x14ac:dyDescent="0.55000000000000004">
      <c r="A1851">
        <f>IF(Transport!$H$4="Multi-unit Residential",Data!A1852,IF(Transport!$H$4="Education",Data!AI1852,IF(Transport!$H$4="Mixed-use Building",T1855,Data!R1852)))</f>
        <v>331000</v>
      </c>
      <c r="B1851" t="str">
        <f>IF(Transport!$H$4="Multi-unit Residential",Data!B1852,IF(Transport!$H$4="Education",Data!AJ1852,IF(Transport!$H$4="Mixed-use Building",U1855,Data!S1852)))</f>
        <v>Woolston West</v>
      </c>
      <c r="C1851" t="str">
        <f>IF(Transport!$H$4="Multi-unit Residential",Data!C1852,IF(Transport!$H$4="Education",Data!AK1852,IF(Transport!$H$4="Mixed-use Building",V1855,Data!T1852)))</f>
        <v>New Zealand</v>
      </c>
      <c r="D1851" t="str">
        <f>IF(Transport!$H$4="Multi-unit Residential",Data!D1852,IF(Transport!$H$4="Education",Data!AL1852,IF(Transport!$H$4="Mixed-use Building",W1855,Data!U1852)))</f>
        <v>?</v>
      </c>
      <c r="E1851" t="str">
        <f>IF(Transport!$H$4="Multi-unit Residential",Data!E1852,IF(Transport!$H$4="Education",Data!AM1852,IF(Transport!$H$4="Mixed-use Building",X1855,Data!V1852)))</f>
        <v>?</v>
      </c>
      <c r="F1851" t="str">
        <f>IF(Transport!$H$4="Multi-unit Residential",Data!F1852,IF(Transport!$H$4="Education",Data!AN1852,IF(Transport!$H$4="Mixed-use Building",Y1855,Data!W1852)))</f>
        <v>?</v>
      </c>
      <c r="G1851">
        <f>IF(Transport!$H$4="Multi-unit Residential",Data!G1852,IF(Transport!$H$4="Education",Data!AO1852,IF(Transport!$H$4="Mixed-use Building",Z1855,Data!X1852)))</f>
        <v>0</v>
      </c>
      <c r="H1851" t="str">
        <f>IF(Transport!$H$4="Multi-unit Residential",Data!H1852,IF(Transport!$H$4="Education",Data!AP1852,IF(Transport!$H$4="Mixed-use Building",AA1855,Data!Y1852)))</f>
        <v>?</v>
      </c>
      <c r="I1851" t="str">
        <f>IF(Transport!$H$4="Multi-unit Residential",Data!I1852,IF(Transport!$H$4="Education",Data!AQ1852,IF(Transport!$H$4="Mixed-use Building",AB1855,Data!Z1852)))</f>
        <v>?</v>
      </c>
      <c r="J1851">
        <f>IF(Transport!$H$4="Multi-unit Residential",Data!J1852,IF(Transport!$H$4="Education",Data!AR1852,IF(Transport!$H$4="Mixed-use Building",AC1855,Data!AA1852)))</f>
        <v>0</v>
      </c>
      <c r="K1851" t="str">
        <f>IF(Transport!$H$4="Multi-unit Residential",Data!K1852,IF(Transport!$H$4="Education",Data!AS1852,IF(Transport!$H$4="Mixed-use Building",AD1855,Data!AB1852)))</f>
        <v>?</v>
      </c>
      <c r="L1851" t="str">
        <f>IF(Transport!$H$4="Multi-unit Residential",Data!L1852,IF(Transport!$H$4="Education",Data!AT1852,IF(Transport!$H$4="Mixed-use Building",AE1855,Data!AC1852)))</f>
        <v>?</v>
      </c>
      <c r="M1851">
        <f>IF(Transport!$H$4="Multi-unit Residential",Data!M1852,IF(Transport!$H$4="Education",Data!AU1852,IF(Transport!$H$4="Mixed-use Building",AF1855,Data!AD1852)))</f>
        <v>0.02</v>
      </c>
      <c r="N1851" t="str">
        <f>IF(Transport!$H$4="Multi-unit Residential",Data!N1852,IF(Transport!$H$4="Education",Data!AV1852,IF(Transport!$H$4="Mixed-use Building",AG1855,Data!AE1852)))</f>
        <v>?</v>
      </c>
      <c r="O1851">
        <f>IF(Transport!$H$4="Multi-unit Residential",Data!O1852,IF(Transport!$H$4="Education",Data!AW1852,IF(Transport!$H$4="Mixed-use Building",AH1855,Data!AF1852)))</f>
        <v>172.6760611</v>
      </c>
      <c r="P1851">
        <f>IF(Transport!$H$4="Multi-unit Residential",Data!P1852,IF(Transport!$H$4="Education",Data!AX1852,IF(Transport!$H$4="Mixed-use Building",AI1855,Data!AG1852)))</f>
        <v>-43.551618339999997</v>
      </c>
    </row>
    <row r="1852" spans="1:16" x14ac:dyDescent="0.55000000000000004">
      <c r="A1852">
        <f>IF(Transport!$H$4="Multi-unit Residential",Data!A1853,IF(Transport!$H$4="Education",Data!AI1853,IF(Transport!$H$4="Mixed-use Building",T1856,Data!R1853)))</f>
        <v>331100</v>
      </c>
      <c r="B1852" t="str">
        <f>IF(Transport!$H$4="Multi-unit Residential",Data!B1853,IF(Transport!$H$4="Education",Data!AJ1853,IF(Transport!$H$4="Mixed-use Building",U1856,Data!S1853)))</f>
        <v>Woolston East</v>
      </c>
      <c r="C1852" t="str">
        <f>IF(Transport!$H$4="Multi-unit Residential",Data!C1853,IF(Transport!$H$4="Education",Data!AK1853,IF(Transport!$H$4="Mixed-use Building",V1856,Data!T1853)))</f>
        <v>New Zealand</v>
      </c>
      <c r="D1852">
        <f>IF(Transport!$H$4="Multi-unit Residential",Data!D1853,IF(Transport!$H$4="Education",Data!AL1853,IF(Transport!$H$4="Mixed-use Building",W1856,Data!U1853)))</f>
        <v>0</v>
      </c>
      <c r="E1852">
        <f>IF(Transport!$H$4="Multi-unit Residential",Data!E1853,IF(Transport!$H$4="Education",Data!AM1853,IF(Transport!$H$4="Mixed-use Building",X1856,Data!V1853)))</f>
        <v>0</v>
      </c>
      <c r="F1852">
        <f>IF(Transport!$H$4="Multi-unit Residential",Data!F1853,IF(Transport!$H$4="Education",Data!AN1853,IF(Transport!$H$4="Mixed-use Building",Y1856,Data!W1853)))</f>
        <v>0</v>
      </c>
      <c r="G1852">
        <f>IF(Transport!$H$4="Multi-unit Residential",Data!G1853,IF(Transport!$H$4="Education",Data!AO1853,IF(Transport!$H$4="Mixed-use Building",Z1856,Data!X1853)))</f>
        <v>0</v>
      </c>
      <c r="H1852">
        <f>IF(Transport!$H$4="Multi-unit Residential",Data!H1853,IF(Transport!$H$4="Education",Data!AP1853,IF(Transport!$H$4="Mixed-use Building",AA1856,Data!Y1853)))</f>
        <v>0.9</v>
      </c>
      <c r="I1852">
        <f>IF(Transport!$H$4="Multi-unit Residential",Data!I1853,IF(Transport!$H$4="Education",Data!AQ1853,IF(Transport!$H$4="Mixed-use Building",AB1856,Data!Z1853)))</f>
        <v>0</v>
      </c>
      <c r="J1852">
        <f>IF(Transport!$H$4="Multi-unit Residential",Data!J1853,IF(Transport!$H$4="Education",Data!AR1853,IF(Transport!$H$4="Mixed-use Building",AC1856,Data!AA1853)))</f>
        <v>0</v>
      </c>
      <c r="K1852">
        <f>IF(Transport!$H$4="Multi-unit Residential",Data!K1853,IF(Transport!$H$4="Education",Data!AS1853,IF(Transport!$H$4="Mixed-use Building",AD1856,Data!AB1853)))</f>
        <v>0</v>
      </c>
      <c r="L1852">
        <f>IF(Transport!$H$4="Multi-unit Residential",Data!L1853,IF(Transport!$H$4="Education",Data!AT1853,IF(Transport!$H$4="Mixed-use Building",AE1856,Data!AC1853)))</f>
        <v>0.1</v>
      </c>
      <c r="M1852">
        <f>IF(Transport!$H$4="Multi-unit Residential",Data!M1853,IF(Transport!$H$4="Education",Data!AU1853,IF(Transport!$H$4="Mixed-use Building",AF1856,Data!AD1853)))</f>
        <v>0.02</v>
      </c>
      <c r="N1852">
        <f>IF(Transport!$H$4="Multi-unit Residential",Data!N1853,IF(Transport!$H$4="Education",Data!AV1853,IF(Transport!$H$4="Mixed-use Building",AG1856,Data!AE1853)))</f>
        <v>1.97026817796559</v>
      </c>
      <c r="O1852">
        <f>IF(Transport!$H$4="Multi-unit Residential",Data!O1853,IF(Transport!$H$4="Education",Data!AW1853,IF(Transport!$H$4="Mixed-use Building",AH1856,Data!AF1853)))</f>
        <v>172.68689850000001</v>
      </c>
      <c r="P1852">
        <f>IF(Transport!$H$4="Multi-unit Residential",Data!P1853,IF(Transport!$H$4="Education",Data!AX1853,IF(Transport!$H$4="Mixed-use Building",AI1856,Data!AG1853)))</f>
        <v>-43.548741360000001</v>
      </c>
    </row>
    <row r="1853" spans="1:16" x14ac:dyDescent="0.55000000000000004">
      <c r="A1853">
        <f>IF(Transport!$H$4="Multi-unit Residential",Data!A1854,IF(Transport!$H$4="Education",Data!AI1854,IF(Transport!$H$4="Mixed-use Building",T1857,Data!R1854)))</f>
        <v>331200</v>
      </c>
      <c r="B1853" t="str">
        <f>IF(Transport!$H$4="Multi-unit Residential",Data!B1854,IF(Transport!$H$4="Education",Data!AJ1854,IF(Transport!$H$4="Mixed-use Building",U1857,Data!S1854)))</f>
        <v>Huntsbury</v>
      </c>
      <c r="C1853" t="str">
        <f>IF(Transport!$H$4="Multi-unit Residential",Data!C1854,IF(Transport!$H$4="Education",Data!AK1854,IF(Transport!$H$4="Mixed-use Building",V1857,Data!T1854)))</f>
        <v>New Zealand</v>
      </c>
      <c r="D1853">
        <f>IF(Transport!$H$4="Multi-unit Residential",Data!D1854,IF(Transport!$H$4="Education",Data!AL1854,IF(Transport!$H$4="Mixed-use Building",W1857,Data!U1854)))</f>
        <v>0</v>
      </c>
      <c r="E1853">
        <f>IF(Transport!$H$4="Multi-unit Residential",Data!E1854,IF(Transport!$H$4="Education",Data!AM1854,IF(Transport!$H$4="Mixed-use Building",X1857,Data!V1854)))</f>
        <v>0</v>
      </c>
      <c r="F1853">
        <f>IF(Transport!$H$4="Multi-unit Residential",Data!F1854,IF(Transport!$H$4="Education",Data!AN1854,IF(Transport!$H$4="Mixed-use Building",Y1857,Data!W1854)))</f>
        <v>0</v>
      </c>
      <c r="G1853">
        <f>IF(Transport!$H$4="Multi-unit Residential",Data!G1854,IF(Transport!$H$4="Education",Data!AO1854,IF(Transport!$H$4="Mixed-use Building",Z1857,Data!X1854)))</f>
        <v>0</v>
      </c>
      <c r="H1853">
        <f>IF(Transport!$H$4="Multi-unit Residential",Data!H1854,IF(Transport!$H$4="Education",Data!AP1854,IF(Transport!$H$4="Mixed-use Building",AA1857,Data!Y1854)))</f>
        <v>1</v>
      </c>
      <c r="I1853">
        <f>IF(Transport!$H$4="Multi-unit Residential",Data!I1854,IF(Transport!$H$4="Education",Data!AQ1854,IF(Transport!$H$4="Mixed-use Building",AB1857,Data!Z1854)))</f>
        <v>0</v>
      </c>
      <c r="J1853">
        <f>IF(Transport!$H$4="Multi-unit Residential",Data!J1854,IF(Transport!$H$4="Education",Data!AR1854,IF(Transport!$H$4="Mixed-use Building",AC1857,Data!AA1854)))</f>
        <v>0</v>
      </c>
      <c r="K1853">
        <f>IF(Transport!$H$4="Multi-unit Residential",Data!K1854,IF(Transport!$H$4="Education",Data!AS1854,IF(Transport!$H$4="Mixed-use Building",AD1857,Data!AB1854)))</f>
        <v>0</v>
      </c>
      <c r="L1853">
        <f>IF(Transport!$H$4="Multi-unit Residential",Data!L1854,IF(Transport!$H$4="Education",Data!AT1854,IF(Transport!$H$4="Mixed-use Building",AE1857,Data!AC1854)))</f>
        <v>0</v>
      </c>
      <c r="M1853">
        <f>IF(Transport!$H$4="Multi-unit Residential",Data!M1854,IF(Transport!$H$4="Education",Data!AU1854,IF(Transport!$H$4="Mixed-use Building",AF1857,Data!AD1854)))</f>
        <v>0.02</v>
      </c>
      <c r="N1853" t="str">
        <f>IF(Transport!$H$4="Multi-unit Residential",Data!N1854,IF(Transport!$H$4="Education",Data!AV1854,IF(Transport!$H$4="Mixed-use Building",AG1857,Data!AE1854)))</f>
        <v>?</v>
      </c>
      <c r="O1853">
        <f>IF(Transport!$H$4="Multi-unit Residential",Data!O1854,IF(Transport!$H$4="Education",Data!AW1854,IF(Transport!$H$4="Mixed-use Building",AH1857,Data!AF1854)))</f>
        <v>172.65142109999999</v>
      </c>
      <c r="P1853">
        <f>IF(Transport!$H$4="Multi-unit Residential",Data!P1854,IF(Transport!$H$4="Education",Data!AX1854,IF(Transport!$H$4="Mixed-use Building",AI1857,Data!AG1854)))</f>
        <v>-43.57013559</v>
      </c>
    </row>
    <row r="1854" spans="1:16" x14ac:dyDescent="0.55000000000000004">
      <c r="A1854">
        <f>IF(Transport!$H$4="Multi-unit Residential",Data!A1855,IF(Transport!$H$4="Education",Data!AI1855,IF(Transport!$H$4="Mixed-use Building",T1858,Data!R1855)))</f>
        <v>331300</v>
      </c>
      <c r="B1854" t="str">
        <f>IF(Transport!$H$4="Multi-unit Residential",Data!B1855,IF(Transport!$H$4="Education",Data!AJ1855,IF(Transport!$H$4="Mixed-use Building",U1858,Data!S1855)))</f>
        <v>Cashmere East</v>
      </c>
      <c r="C1854" t="str">
        <f>IF(Transport!$H$4="Multi-unit Residential",Data!C1855,IF(Transport!$H$4="Education",Data!AK1855,IF(Transport!$H$4="Mixed-use Building",V1858,Data!T1855)))</f>
        <v>New Zealand</v>
      </c>
      <c r="D1854">
        <f>IF(Transport!$H$4="Multi-unit Residential",Data!D1855,IF(Transport!$H$4="Education",Data!AL1855,IF(Transport!$H$4="Mixed-use Building",W1858,Data!U1855)))</f>
        <v>0</v>
      </c>
      <c r="E1854">
        <f>IF(Transport!$H$4="Multi-unit Residential",Data!E1855,IF(Transport!$H$4="Education",Data!AM1855,IF(Transport!$H$4="Mixed-use Building",X1858,Data!V1855)))</f>
        <v>0</v>
      </c>
      <c r="F1854">
        <f>IF(Transport!$H$4="Multi-unit Residential",Data!F1855,IF(Transport!$H$4="Education",Data!AN1855,IF(Transport!$H$4="Mixed-use Building",Y1858,Data!W1855)))</f>
        <v>0</v>
      </c>
      <c r="G1854">
        <f>IF(Transport!$H$4="Multi-unit Residential",Data!G1855,IF(Transport!$H$4="Education",Data!AO1855,IF(Transport!$H$4="Mixed-use Building",Z1858,Data!X1855)))</f>
        <v>0</v>
      </c>
      <c r="H1854">
        <f>IF(Transport!$H$4="Multi-unit Residential",Data!H1855,IF(Transport!$H$4="Education",Data!AP1855,IF(Transport!$H$4="Mixed-use Building",AA1858,Data!Y1855)))</f>
        <v>1</v>
      </c>
      <c r="I1854">
        <f>IF(Transport!$H$4="Multi-unit Residential",Data!I1855,IF(Transport!$H$4="Education",Data!AQ1855,IF(Transport!$H$4="Mixed-use Building",AB1858,Data!Z1855)))</f>
        <v>0</v>
      </c>
      <c r="J1854">
        <f>IF(Transport!$H$4="Multi-unit Residential",Data!J1855,IF(Transport!$H$4="Education",Data!AR1855,IF(Transport!$H$4="Mixed-use Building",AC1858,Data!AA1855)))</f>
        <v>0</v>
      </c>
      <c r="K1854">
        <f>IF(Transport!$H$4="Multi-unit Residential",Data!K1855,IF(Transport!$H$4="Education",Data!AS1855,IF(Transport!$H$4="Mixed-use Building",AD1858,Data!AB1855)))</f>
        <v>0</v>
      </c>
      <c r="L1854">
        <f>IF(Transport!$H$4="Multi-unit Residential",Data!L1855,IF(Transport!$H$4="Education",Data!AT1855,IF(Transport!$H$4="Mixed-use Building",AE1858,Data!AC1855)))</f>
        <v>0</v>
      </c>
      <c r="M1854">
        <f>IF(Transport!$H$4="Multi-unit Residential",Data!M1855,IF(Transport!$H$4="Education",Data!AU1855,IF(Transport!$H$4="Mixed-use Building",AF1858,Data!AD1855)))</f>
        <v>0.02</v>
      </c>
      <c r="N1854">
        <f>IF(Transport!$H$4="Multi-unit Residential",Data!N1855,IF(Transport!$H$4="Education",Data!AV1855,IF(Transport!$H$4="Mixed-use Building",AG1858,Data!AE1855)))</f>
        <v>0.93162569176515997</v>
      </c>
      <c r="O1854">
        <f>IF(Transport!$H$4="Multi-unit Residential",Data!O1855,IF(Transport!$H$4="Education",Data!AW1855,IF(Transport!$H$4="Mixed-use Building",AH1858,Data!AF1855)))</f>
        <v>172.64062139999999</v>
      </c>
      <c r="P1854">
        <f>IF(Transport!$H$4="Multi-unit Residential",Data!P1855,IF(Transport!$H$4="Education",Data!AX1855,IF(Transport!$H$4="Mixed-use Building",AI1858,Data!AG1855)))</f>
        <v>-43.578005859999998</v>
      </c>
    </row>
    <row r="1855" spans="1:16" x14ac:dyDescent="0.55000000000000004">
      <c r="A1855">
        <f>IF(Transport!$H$4="Multi-unit Residential",Data!A1856,IF(Transport!$H$4="Education",Data!AI1856,IF(Transport!$H$4="Mixed-use Building",T1859,Data!R1856)))</f>
        <v>331400</v>
      </c>
      <c r="B1855" t="str">
        <f>IF(Transport!$H$4="Multi-unit Residential",Data!B1856,IF(Transport!$H$4="Education",Data!AJ1856,IF(Transport!$H$4="Mixed-use Building",U1859,Data!S1856)))</f>
        <v>Hillsborough (Christchurch City)</v>
      </c>
      <c r="C1855" t="str">
        <f>IF(Transport!$H$4="Multi-unit Residential",Data!C1856,IF(Transport!$H$4="Education",Data!AK1856,IF(Transport!$H$4="Mixed-use Building",V1859,Data!T1856)))</f>
        <v>New Zealand</v>
      </c>
      <c r="D1855">
        <f>IF(Transport!$H$4="Multi-unit Residential",Data!D1856,IF(Transport!$H$4="Education",Data!AL1856,IF(Transport!$H$4="Mixed-use Building",W1859,Data!U1856)))</f>
        <v>0</v>
      </c>
      <c r="E1855">
        <f>IF(Transport!$H$4="Multi-unit Residential",Data!E1856,IF(Transport!$H$4="Education",Data!AM1856,IF(Transport!$H$4="Mixed-use Building",X1859,Data!V1856)))</f>
        <v>0</v>
      </c>
      <c r="F1855">
        <f>IF(Transport!$H$4="Multi-unit Residential",Data!F1856,IF(Transport!$H$4="Education",Data!AN1856,IF(Transport!$H$4="Mixed-use Building",Y1859,Data!W1856)))</f>
        <v>0</v>
      </c>
      <c r="G1855">
        <f>IF(Transport!$H$4="Multi-unit Residential",Data!G1856,IF(Transport!$H$4="Education",Data!AO1856,IF(Transport!$H$4="Mixed-use Building",Z1859,Data!X1856)))</f>
        <v>0</v>
      </c>
      <c r="H1855">
        <f>IF(Transport!$H$4="Multi-unit Residential",Data!H1856,IF(Transport!$H$4="Education",Data!AP1856,IF(Transport!$H$4="Mixed-use Building",AA1859,Data!Y1856)))</f>
        <v>1</v>
      </c>
      <c r="I1855">
        <f>IF(Transport!$H$4="Multi-unit Residential",Data!I1856,IF(Transport!$H$4="Education",Data!AQ1856,IF(Transport!$H$4="Mixed-use Building",AB1859,Data!Z1856)))</f>
        <v>0</v>
      </c>
      <c r="J1855">
        <f>IF(Transport!$H$4="Multi-unit Residential",Data!J1856,IF(Transport!$H$4="Education",Data!AR1856,IF(Transport!$H$4="Mixed-use Building",AC1859,Data!AA1856)))</f>
        <v>0</v>
      </c>
      <c r="K1855">
        <f>IF(Transport!$H$4="Multi-unit Residential",Data!K1856,IF(Transport!$H$4="Education",Data!AS1856,IF(Transport!$H$4="Mixed-use Building",AD1859,Data!AB1856)))</f>
        <v>0</v>
      </c>
      <c r="L1855">
        <f>IF(Transport!$H$4="Multi-unit Residential",Data!L1856,IF(Transport!$H$4="Education",Data!AT1856,IF(Transport!$H$4="Mixed-use Building",AE1859,Data!AC1856)))</f>
        <v>0</v>
      </c>
      <c r="M1855">
        <f>IF(Transport!$H$4="Multi-unit Residential",Data!M1856,IF(Transport!$H$4="Education",Data!AU1856,IF(Transport!$H$4="Mixed-use Building",AF1859,Data!AD1856)))</f>
        <v>0.02</v>
      </c>
      <c r="N1855" t="str">
        <f>IF(Transport!$H$4="Multi-unit Residential",Data!N1856,IF(Transport!$H$4="Education",Data!AV1856,IF(Transport!$H$4="Mixed-use Building",AG1859,Data!AE1856)))</f>
        <v>?</v>
      </c>
      <c r="O1855">
        <f>IF(Transport!$H$4="Multi-unit Residential",Data!O1856,IF(Transport!$H$4="Education",Data!AW1856,IF(Transport!$H$4="Mixed-use Building",AH1859,Data!AF1856)))</f>
        <v>172.6679694</v>
      </c>
      <c r="P1855">
        <f>IF(Transport!$H$4="Multi-unit Residential",Data!P1856,IF(Transport!$H$4="Education",Data!AX1856,IF(Transport!$H$4="Mixed-use Building",AI1859,Data!AG1856)))</f>
        <v>-43.564115289999997</v>
      </c>
    </row>
    <row r="1856" spans="1:16" x14ac:dyDescent="0.55000000000000004">
      <c r="A1856">
        <f>IF(Transport!$H$4="Multi-unit Residential",Data!A1857,IF(Transport!$H$4="Education",Data!AI1857,IF(Transport!$H$4="Mixed-use Building",T1860,Data!R1857)))</f>
        <v>331500</v>
      </c>
      <c r="B1856" t="str">
        <f>IF(Transport!$H$4="Multi-unit Residential",Data!B1857,IF(Transport!$H$4="Education",Data!AJ1857,IF(Transport!$H$4="Mixed-use Building",U1860,Data!S1857)))</f>
        <v>Woolston South</v>
      </c>
      <c r="C1856" t="str">
        <f>IF(Transport!$H$4="Multi-unit Residential",Data!C1857,IF(Transport!$H$4="Education",Data!AK1857,IF(Transport!$H$4="Mixed-use Building",V1860,Data!T1857)))</f>
        <v>New Zealand</v>
      </c>
      <c r="D1856">
        <f>IF(Transport!$H$4="Multi-unit Residential",Data!D1857,IF(Transport!$H$4="Education",Data!AL1857,IF(Transport!$H$4="Mixed-use Building",W1860,Data!U1857)))</f>
        <v>0</v>
      </c>
      <c r="E1856">
        <f>IF(Transport!$H$4="Multi-unit Residential",Data!E1857,IF(Transport!$H$4="Education",Data!AM1857,IF(Transport!$H$4="Mixed-use Building",X1860,Data!V1857)))</f>
        <v>0</v>
      </c>
      <c r="F1856">
        <f>IF(Transport!$H$4="Multi-unit Residential",Data!F1857,IF(Transport!$H$4="Education",Data!AN1857,IF(Transport!$H$4="Mixed-use Building",Y1860,Data!W1857)))</f>
        <v>0</v>
      </c>
      <c r="G1856">
        <f>IF(Transport!$H$4="Multi-unit Residential",Data!G1857,IF(Transport!$H$4="Education",Data!AO1857,IF(Transport!$H$4="Mixed-use Building",Z1860,Data!X1857)))</f>
        <v>0</v>
      </c>
      <c r="H1856">
        <f>IF(Transport!$H$4="Multi-unit Residential",Data!H1857,IF(Transport!$H$4="Education",Data!AP1857,IF(Transport!$H$4="Mixed-use Building",AA1860,Data!Y1857)))</f>
        <v>0.97</v>
      </c>
      <c r="I1856">
        <f>IF(Transport!$H$4="Multi-unit Residential",Data!I1857,IF(Transport!$H$4="Education",Data!AQ1857,IF(Transport!$H$4="Mixed-use Building",AB1860,Data!Z1857)))</f>
        <v>0.01</v>
      </c>
      <c r="J1856">
        <f>IF(Transport!$H$4="Multi-unit Residential",Data!J1857,IF(Transport!$H$4="Education",Data!AR1857,IF(Transport!$H$4="Mixed-use Building",AC1860,Data!AA1857)))</f>
        <v>0</v>
      </c>
      <c r="K1856">
        <f>IF(Transport!$H$4="Multi-unit Residential",Data!K1857,IF(Transport!$H$4="Education",Data!AS1857,IF(Transport!$H$4="Mixed-use Building",AD1860,Data!AB1857)))</f>
        <v>0.02</v>
      </c>
      <c r="L1856">
        <f>IF(Transport!$H$4="Multi-unit Residential",Data!L1857,IF(Transport!$H$4="Education",Data!AT1857,IF(Transport!$H$4="Mixed-use Building",AE1860,Data!AC1857)))</f>
        <v>0</v>
      </c>
      <c r="M1856">
        <f>IF(Transport!$H$4="Multi-unit Residential",Data!M1857,IF(Transport!$H$4="Education",Data!AU1857,IF(Transport!$H$4="Mixed-use Building",AF1860,Data!AD1857)))</f>
        <v>0.02</v>
      </c>
      <c r="N1856">
        <f>IF(Transport!$H$4="Multi-unit Residential",Data!N1857,IF(Transport!$H$4="Education",Data!AV1857,IF(Transport!$H$4="Mixed-use Building",AG1860,Data!AE1857)))</f>
        <v>7.6327940532749503</v>
      </c>
      <c r="O1856">
        <f>IF(Transport!$H$4="Multi-unit Residential",Data!O1857,IF(Transport!$H$4="Education",Data!AW1857,IF(Transport!$H$4="Mixed-use Building",AH1860,Data!AF1857)))</f>
        <v>172.6842121</v>
      </c>
      <c r="P1856">
        <f>IF(Transport!$H$4="Multi-unit Residential",Data!P1857,IF(Transport!$H$4="Education",Data!AX1857,IF(Transport!$H$4="Mixed-use Building",AI1860,Data!AG1857)))</f>
        <v>-43.561230260000002</v>
      </c>
    </row>
    <row r="1857" spans="1:16" x14ac:dyDescent="0.55000000000000004">
      <c r="A1857">
        <f>IF(Transport!$H$4="Multi-unit Residential",Data!A1858,IF(Transport!$H$4="Education",Data!AI1858,IF(Transport!$H$4="Mixed-use Building",T1861,Data!R1858)))</f>
        <v>331600</v>
      </c>
      <c r="B1857" t="str">
        <f>IF(Transport!$H$4="Multi-unit Residential",Data!B1858,IF(Transport!$H$4="Education",Data!AJ1858,IF(Transport!$H$4="Mixed-use Building",U1861,Data!S1858)))</f>
        <v>Port Hills</v>
      </c>
      <c r="C1857" t="str">
        <f>IF(Transport!$H$4="Multi-unit Residential",Data!C1858,IF(Transport!$H$4="Education",Data!AK1858,IF(Transport!$H$4="Mixed-use Building",V1861,Data!T1858)))</f>
        <v>New Zealand</v>
      </c>
      <c r="D1857" t="str">
        <f>IF(Transport!$H$4="Multi-unit Residential",Data!D1858,IF(Transport!$H$4="Education",Data!AL1858,IF(Transport!$H$4="Mixed-use Building",W1861,Data!U1858)))</f>
        <v>?</v>
      </c>
      <c r="E1857" t="str">
        <f>IF(Transport!$H$4="Multi-unit Residential",Data!E1858,IF(Transport!$H$4="Education",Data!AM1858,IF(Transport!$H$4="Mixed-use Building",X1861,Data!V1858)))</f>
        <v>?</v>
      </c>
      <c r="F1857" t="str">
        <f>IF(Transport!$H$4="Multi-unit Residential",Data!F1858,IF(Transport!$H$4="Education",Data!AN1858,IF(Transport!$H$4="Mixed-use Building",Y1861,Data!W1858)))</f>
        <v>?</v>
      </c>
      <c r="G1857">
        <f>IF(Transport!$H$4="Multi-unit Residential",Data!G1858,IF(Transport!$H$4="Education",Data!AO1858,IF(Transport!$H$4="Mixed-use Building",Z1861,Data!X1858)))</f>
        <v>0</v>
      </c>
      <c r="H1857" t="str">
        <f>IF(Transport!$H$4="Multi-unit Residential",Data!H1858,IF(Transport!$H$4="Education",Data!AP1858,IF(Transport!$H$4="Mixed-use Building",AA1861,Data!Y1858)))</f>
        <v>?</v>
      </c>
      <c r="I1857" t="str">
        <f>IF(Transport!$H$4="Multi-unit Residential",Data!I1858,IF(Transport!$H$4="Education",Data!AQ1858,IF(Transport!$H$4="Mixed-use Building",AB1861,Data!Z1858)))</f>
        <v>?</v>
      </c>
      <c r="J1857">
        <f>IF(Transport!$H$4="Multi-unit Residential",Data!J1858,IF(Transport!$H$4="Education",Data!AR1858,IF(Transport!$H$4="Mixed-use Building",AC1861,Data!AA1858)))</f>
        <v>0</v>
      </c>
      <c r="K1857" t="str">
        <f>IF(Transport!$H$4="Multi-unit Residential",Data!K1858,IF(Transport!$H$4="Education",Data!AS1858,IF(Transport!$H$4="Mixed-use Building",AD1861,Data!AB1858)))</f>
        <v>?</v>
      </c>
      <c r="L1857" t="str">
        <f>IF(Transport!$H$4="Multi-unit Residential",Data!L1858,IF(Transport!$H$4="Education",Data!AT1858,IF(Transport!$H$4="Mixed-use Building",AE1861,Data!AC1858)))</f>
        <v>?</v>
      </c>
      <c r="M1857">
        <f>IF(Transport!$H$4="Multi-unit Residential",Data!M1858,IF(Transport!$H$4="Education",Data!AU1858,IF(Transport!$H$4="Mixed-use Building",AF1861,Data!AD1858)))</f>
        <v>0.02</v>
      </c>
      <c r="N1857" t="str">
        <f>IF(Transport!$H$4="Multi-unit Residential",Data!N1858,IF(Transport!$H$4="Education",Data!AV1858,IF(Transport!$H$4="Mixed-use Building",AG1861,Data!AE1858)))</f>
        <v>?</v>
      </c>
      <c r="O1857">
        <f>IF(Transport!$H$4="Multi-unit Residential",Data!O1858,IF(Transport!$H$4="Education",Data!AW1858,IF(Transport!$H$4="Mixed-use Building",AH1861,Data!AF1858)))</f>
        <v>172.68400199999999</v>
      </c>
      <c r="P1857">
        <f>IF(Transport!$H$4="Multi-unit Residential",Data!P1858,IF(Transport!$H$4="Education",Data!AX1858,IF(Transport!$H$4="Mixed-use Building",AI1861,Data!AG1858)))</f>
        <v>-43.595514350000002</v>
      </c>
    </row>
    <row r="1858" spans="1:16" x14ac:dyDescent="0.55000000000000004">
      <c r="A1858">
        <f>IF(Transport!$H$4="Multi-unit Residential",Data!A1859,IF(Transport!$H$4="Education",Data!AI1859,IF(Transport!$H$4="Mixed-use Building",T1862,Data!R1859)))</f>
        <v>331700</v>
      </c>
      <c r="B1858" t="str">
        <f>IF(Transport!$H$4="Multi-unit Residential",Data!B1859,IF(Transport!$H$4="Education",Data!AJ1859,IF(Transport!$H$4="Mixed-use Building",U1862,Data!S1859)))</f>
        <v>South New Brighton</v>
      </c>
      <c r="C1858" t="str">
        <f>IF(Transport!$H$4="Multi-unit Residential",Data!C1859,IF(Transport!$H$4="Education",Data!AK1859,IF(Transport!$H$4="Mixed-use Building",V1862,Data!T1859)))</f>
        <v>New Zealand</v>
      </c>
      <c r="D1858">
        <f>IF(Transport!$H$4="Multi-unit Residential",Data!D1859,IF(Transport!$H$4="Education",Data!AL1859,IF(Transport!$H$4="Mixed-use Building",W1862,Data!U1859)))</f>
        <v>0</v>
      </c>
      <c r="E1858">
        <f>IF(Transport!$H$4="Multi-unit Residential",Data!E1859,IF(Transport!$H$4="Education",Data!AM1859,IF(Transport!$H$4="Mixed-use Building",X1862,Data!V1859)))</f>
        <v>0</v>
      </c>
      <c r="F1858">
        <f>IF(Transport!$H$4="Multi-unit Residential",Data!F1859,IF(Transport!$H$4="Education",Data!AN1859,IF(Transport!$H$4="Mixed-use Building",Y1862,Data!W1859)))</f>
        <v>0</v>
      </c>
      <c r="G1858">
        <f>IF(Transport!$H$4="Multi-unit Residential",Data!G1859,IF(Transport!$H$4="Education",Data!AO1859,IF(Transport!$H$4="Mixed-use Building",Z1862,Data!X1859)))</f>
        <v>0</v>
      </c>
      <c r="H1858">
        <f>IF(Transport!$H$4="Multi-unit Residential",Data!H1859,IF(Transport!$H$4="Education",Data!AP1859,IF(Transport!$H$4="Mixed-use Building",AA1862,Data!Y1859)))</f>
        <v>0.84</v>
      </c>
      <c r="I1858">
        <f>IF(Transport!$H$4="Multi-unit Residential",Data!I1859,IF(Transport!$H$4="Education",Data!AQ1859,IF(Transport!$H$4="Mixed-use Building",AB1862,Data!Z1859)))</f>
        <v>0</v>
      </c>
      <c r="J1858">
        <f>IF(Transport!$H$4="Multi-unit Residential",Data!J1859,IF(Transport!$H$4="Education",Data!AR1859,IF(Transport!$H$4="Mixed-use Building",AC1862,Data!AA1859)))</f>
        <v>0</v>
      </c>
      <c r="K1858">
        <f>IF(Transport!$H$4="Multi-unit Residential",Data!K1859,IF(Transport!$H$4="Education",Data!AS1859,IF(Transport!$H$4="Mixed-use Building",AD1862,Data!AB1859)))</f>
        <v>0</v>
      </c>
      <c r="L1858">
        <f>IF(Transport!$H$4="Multi-unit Residential",Data!L1859,IF(Transport!$H$4="Education",Data!AT1859,IF(Transport!$H$4="Mixed-use Building",AE1862,Data!AC1859)))</f>
        <v>0.16</v>
      </c>
      <c r="M1858">
        <f>IF(Transport!$H$4="Multi-unit Residential",Data!M1859,IF(Transport!$H$4="Education",Data!AU1859,IF(Transport!$H$4="Mixed-use Building",AF1862,Data!AD1859)))</f>
        <v>0.02</v>
      </c>
      <c r="N1858">
        <f>IF(Transport!$H$4="Multi-unit Residential",Data!N1859,IF(Transport!$H$4="Education",Data!AV1859,IF(Transport!$H$4="Mixed-use Building",AG1862,Data!AE1859)))</f>
        <v>1.06157201318997</v>
      </c>
      <c r="O1858">
        <f>IF(Transport!$H$4="Multi-unit Residential",Data!O1859,IF(Transport!$H$4="Education",Data!AW1859,IF(Transport!$H$4="Mixed-use Building",AH1862,Data!AF1859)))</f>
        <v>172.74155519999999</v>
      </c>
      <c r="P1858">
        <f>IF(Transport!$H$4="Multi-unit Residential",Data!P1859,IF(Transport!$H$4="Education",Data!AX1859,IF(Transport!$H$4="Mixed-use Building",AI1862,Data!AG1859)))</f>
        <v>-43.539338520000001</v>
      </c>
    </row>
    <row r="1859" spans="1:16" x14ac:dyDescent="0.55000000000000004">
      <c r="A1859">
        <f>IF(Transport!$H$4="Multi-unit Residential",Data!A1860,IF(Transport!$H$4="Education",Data!AI1860,IF(Transport!$H$4="Mixed-use Building",T1863,Data!R1860)))</f>
        <v>331800</v>
      </c>
      <c r="B1859" t="str">
        <f>IF(Transport!$H$4="Multi-unit Residential",Data!B1860,IF(Transport!$H$4="Education",Data!AJ1860,IF(Transport!$H$4="Mixed-use Building",U1863,Data!S1860)))</f>
        <v>Brookhaven-Ferrymead</v>
      </c>
      <c r="C1859" t="str">
        <f>IF(Transport!$H$4="Multi-unit Residential",Data!C1860,IF(Transport!$H$4="Education",Data!AK1860,IF(Transport!$H$4="Mixed-use Building",V1863,Data!T1860)))</f>
        <v>New Zealand</v>
      </c>
      <c r="D1859">
        <f>IF(Transport!$H$4="Multi-unit Residential",Data!D1860,IF(Transport!$H$4="Education",Data!AL1860,IF(Transport!$H$4="Mixed-use Building",W1863,Data!U1860)))</f>
        <v>0</v>
      </c>
      <c r="E1859">
        <f>IF(Transport!$H$4="Multi-unit Residential",Data!E1860,IF(Transport!$H$4="Education",Data!AM1860,IF(Transport!$H$4="Mixed-use Building",X1863,Data!V1860)))</f>
        <v>0</v>
      </c>
      <c r="F1859">
        <f>IF(Transport!$H$4="Multi-unit Residential",Data!F1860,IF(Transport!$H$4="Education",Data!AN1860,IF(Transport!$H$4="Mixed-use Building",Y1863,Data!W1860)))</f>
        <v>0</v>
      </c>
      <c r="G1859">
        <f>IF(Transport!$H$4="Multi-unit Residential",Data!G1860,IF(Transport!$H$4="Education",Data!AO1860,IF(Transport!$H$4="Mixed-use Building",Z1863,Data!X1860)))</f>
        <v>0</v>
      </c>
      <c r="H1859">
        <f>IF(Transport!$H$4="Multi-unit Residential",Data!H1860,IF(Transport!$H$4="Education",Data!AP1860,IF(Transport!$H$4="Mixed-use Building",AA1863,Data!Y1860)))</f>
        <v>1</v>
      </c>
      <c r="I1859">
        <f>IF(Transport!$H$4="Multi-unit Residential",Data!I1860,IF(Transport!$H$4="Education",Data!AQ1860,IF(Transport!$H$4="Mixed-use Building",AB1863,Data!Z1860)))</f>
        <v>0</v>
      </c>
      <c r="J1859">
        <f>IF(Transport!$H$4="Multi-unit Residential",Data!J1860,IF(Transport!$H$4="Education",Data!AR1860,IF(Transport!$H$4="Mixed-use Building",AC1863,Data!AA1860)))</f>
        <v>0</v>
      </c>
      <c r="K1859">
        <f>IF(Transport!$H$4="Multi-unit Residential",Data!K1860,IF(Transport!$H$4="Education",Data!AS1860,IF(Transport!$H$4="Mixed-use Building",AD1863,Data!AB1860)))</f>
        <v>0</v>
      </c>
      <c r="L1859">
        <f>IF(Transport!$H$4="Multi-unit Residential",Data!L1860,IF(Transport!$H$4="Education",Data!AT1860,IF(Transport!$H$4="Mixed-use Building",AE1863,Data!AC1860)))</f>
        <v>0</v>
      </c>
      <c r="M1859">
        <f>IF(Transport!$H$4="Multi-unit Residential",Data!M1860,IF(Transport!$H$4="Education",Data!AU1860,IF(Transport!$H$4="Mixed-use Building",AF1863,Data!AD1860)))</f>
        <v>0.02</v>
      </c>
      <c r="N1859">
        <f>IF(Transport!$H$4="Multi-unit Residential",Data!N1860,IF(Transport!$H$4="Education",Data!AV1860,IF(Transport!$H$4="Mixed-use Building",AG1863,Data!AE1860)))</f>
        <v>5.4243432007498198</v>
      </c>
      <c r="O1859">
        <f>IF(Transport!$H$4="Multi-unit Residential",Data!O1860,IF(Transport!$H$4="Education",Data!AW1860,IF(Transport!$H$4="Mixed-use Building",AH1863,Data!AF1860)))</f>
        <v>172.70020339999999</v>
      </c>
      <c r="P1859">
        <f>IF(Transport!$H$4="Multi-unit Residential",Data!P1860,IF(Transport!$H$4="Education",Data!AX1860,IF(Transport!$H$4="Mixed-use Building",AI1863,Data!AG1860)))</f>
        <v>-43.560104359999997</v>
      </c>
    </row>
    <row r="1860" spans="1:16" x14ac:dyDescent="0.55000000000000004">
      <c r="A1860">
        <f>IF(Transport!$H$4="Multi-unit Residential",Data!A1861,IF(Transport!$H$4="Education",Data!AI1861,IF(Transport!$H$4="Mixed-use Building",T1864,Data!R1861)))</f>
        <v>331900</v>
      </c>
      <c r="B1860" t="str">
        <f>IF(Transport!$H$4="Multi-unit Residential",Data!B1861,IF(Transport!$H$4="Education",Data!AJ1861,IF(Transport!$H$4="Mixed-use Building",U1864,Data!S1861)))</f>
        <v>Heathcote Valley</v>
      </c>
      <c r="C1860" t="str">
        <f>IF(Transport!$H$4="Multi-unit Residential",Data!C1861,IF(Transport!$H$4="Education",Data!AK1861,IF(Transport!$H$4="Mixed-use Building",V1864,Data!T1861)))</f>
        <v>New Zealand</v>
      </c>
      <c r="D1860">
        <f>IF(Transport!$H$4="Multi-unit Residential",Data!D1861,IF(Transport!$H$4="Education",Data!AL1861,IF(Transport!$H$4="Mixed-use Building",W1864,Data!U1861)))</f>
        <v>0</v>
      </c>
      <c r="E1860">
        <f>IF(Transport!$H$4="Multi-unit Residential",Data!E1861,IF(Transport!$H$4="Education",Data!AM1861,IF(Transport!$H$4="Mixed-use Building",X1864,Data!V1861)))</f>
        <v>0</v>
      </c>
      <c r="F1860">
        <f>IF(Transport!$H$4="Multi-unit Residential",Data!F1861,IF(Transport!$H$4="Education",Data!AN1861,IF(Transport!$H$4="Mixed-use Building",Y1864,Data!W1861)))</f>
        <v>0</v>
      </c>
      <c r="G1860">
        <f>IF(Transport!$H$4="Multi-unit Residential",Data!G1861,IF(Transport!$H$4="Education",Data!AO1861,IF(Transport!$H$4="Mixed-use Building",Z1864,Data!X1861)))</f>
        <v>0</v>
      </c>
      <c r="H1860">
        <f>IF(Transport!$H$4="Multi-unit Residential",Data!H1861,IF(Transport!$H$4="Education",Data!AP1861,IF(Transport!$H$4="Mixed-use Building",AA1864,Data!Y1861)))</f>
        <v>1</v>
      </c>
      <c r="I1860">
        <f>IF(Transport!$H$4="Multi-unit Residential",Data!I1861,IF(Transport!$H$4="Education",Data!AQ1861,IF(Transport!$H$4="Mixed-use Building",AB1864,Data!Z1861)))</f>
        <v>0</v>
      </c>
      <c r="J1860">
        <f>IF(Transport!$H$4="Multi-unit Residential",Data!J1861,IF(Transport!$H$4="Education",Data!AR1861,IF(Transport!$H$4="Mixed-use Building",AC1864,Data!AA1861)))</f>
        <v>0</v>
      </c>
      <c r="K1860">
        <f>IF(Transport!$H$4="Multi-unit Residential",Data!K1861,IF(Transport!$H$4="Education",Data!AS1861,IF(Transport!$H$4="Mixed-use Building",AD1864,Data!AB1861)))</f>
        <v>0</v>
      </c>
      <c r="L1860">
        <f>IF(Transport!$H$4="Multi-unit Residential",Data!L1861,IF(Transport!$H$4="Education",Data!AT1861,IF(Transport!$H$4="Mixed-use Building",AE1864,Data!AC1861)))</f>
        <v>0</v>
      </c>
      <c r="M1860">
        <f>IF(Transport!$H$4="Multi-unit Residential",Data!M1861,IF(Transport!$H$4="Education",Data!AU1861,IF(Transport!$H$4="Mixed-use Building",AF1864,Data!AD1861)))</f>
        <v>0.02</v>
      </c>
      <c r="N1860">
        <f>IF(Transport!$H$4="Multi-unit Residential",Data!N1861,IF(Transport!$H$4="Education",Data!AV1861,IF(Transport!$H$4="Mixed-use Building",AG1864,Data!AE1861)))</f>
        <v>1.1145569470832599</v>
      </c>
      <c r="O1860">
        <f>IF(Transport!$H$4="Multi-unit Residential",Data!O1861,IF(Transport!$H$4="Education",Data!AW1861,IF(Transport!$H$4="Mixed-use Building",AH1864,Data!AF1861)))</f>
        <v>172.70331949999999</v>
      </c>
      <c r="P1860">
        <f>IF(Transport!$H$4="Multi-unit Residential",Data!P1861,IF(Transport!$H$4="Education",Data!AX1861,IF(Transport!$H$4="Mixed-use Building",AI1864,Data!AG1861)))</f>
        <v>-43.576556609999997</v>
      </c>
    </row>
    <row r="1861" spans="1:16" x14ac:dyDescent="0.55000000000000004">
      <c r="A1861">
        <f>IF(Transport!$H$4="Multi-unit Residential",Data!A1862,IF(Transport!$H$4="Education",Data!AI1862,IF(Transport!$H$4="Mixed-use Building",T1865,Data!R1862)))</f>
        <v>332000</v>
      </c>
      <c r="B1861" t="str">
        <f>IF(Transport!$H$4="Multi-unit Residential",Data!B1862,IF(Transport!$H$4="Education",Data!AJ1862,IF(Transport!$H$4="Mixed-use Building",U1865,Data!S1862)))</f>
        <v>Mount Pleasant</v>
      </c>
      <c r="C1861" t="str">
        <f>IF(Transport!$H$4="Multi-unit Residential",Data!C1862,IF(Transport!$H$4="Education",Data!AK1862,IF(Transport!$H$4="Mixed-use Building",V1865,Data!T1862)))</f>
        <v>New Zealand</v>
      </c>
      <c r="D1861">
        <f>IF(Transport!$H$4="Multi-unit Residential",Data!D1862,IF(Transport!$H$4="Education",Data!AL1862,IF(Transport!$H$4="Mixed-use Building",W1865,Data!U1862)))</f>
        <v>0</v>
      </c>
      <c r="E1861">
        <f>IF(Transport!$H$4="Multi-unit Residential",Data!E1862,IF(Transport!$H$4="Education",Data!AM1862,IF(Transport!$H$4="Mixed-use Building",X1865,Data!V1862)))</f>
        <v>0</v>
      </c>
      <c r="F1861">
        <f>IF(Transport!$H$4="Multi-unit Residential",Data!F1862,IF(Transport!$H$4="Education",Data!AN1862,IF(Transport!$H$4="Mixed-use Building",Y1865,Data!W1862)))</f>
        <v>0</v>
      </c>
      <c r="G1861">
        <f>IF(Transport!$H$4="Multi-unit Residential",Data!G1862,IF(Transport!$H$4="Education",Data!AO1862,IF(Transport!$H$4="Mixed-use Building",Z1865,Data!X1862)))</f>
        <v>0</v>
      </c>
      <c r="H1861">
        <f>IF(Transport!$H$4="Multi-unit Residential",Data!H1862,IF(Transport!$H$4="Education",Data!AP1862,IF(Transport!$H$4="Mixed-use Building",AA1865,Data!Y1862)))</f>
        <v>1</v>
      </c>
      <c r="I1861">
        <f>IF(Transport!$H$4="Multi-unit Residential",Data!I1862,IF(Transport!$H$4="Education",Data!AQ1862,IF(Transport!$H$4="Mixed-use Building",AB1865,Data!Z1862)))</f>
        <v>0</v>
      </c>
      <c r="J1861">
        <f>IF(Transport!$H$4="Multi-unit Residential",Data!J1862,IF(Transport!$H$4="Education",Data!AR1862,IF(Transport!$H$4="Mixed-use Building",AC1865,Data!AA1862)))</f>
        <v>0</v>
      </c>
      <c r="K1861">
        <f>IF(Transport!$H$4="Multi-unit Residential",Data!K1862,IF(Transport!$H$4="Education",Data!AS1862,IF(Transport!$H$4="Mixed-use Building",AD1865,Data!AB1862)))</f>
        <v>0</v>
      </c>
      <c r="L1861">
        <f>IF(Transport!$H$4="Multi-unit Residential",Data!L1862,IF(Transport!$H$4="Education",Data!AT1862,IF(Transport!$H$4="Mixed-use Building",AE1865,Data!AC1862)))</f>
        <v>0</v>
      </c>
      <c r="M1861">
        <f>IF(Transport!$H$4="Multi-unit Residential",Data!M1862,IF(Transport!$H$4="Education",Data!AU1862,IF(Transport!$H$4="Mixed-use Building",AF1865,Data!AD1862)))</f>
        <v>0.02</v>
      </c>
      <c r="N1861" t="str">
        <f>IF(Transport!$H$4="Multi-unit Residential",Data!N1862,IF(Transport!$H$4="Education",Data!AV1862,IF(Transport!$H$4="Mixed-use Building",AG1865,Data!AE1862)))</f>
        <v>?</v>
      </c>
      <c r="O1861">
        <f>IF(Transport!$H$4="Multi-unit Residential",Data!O1862,IF(Transport!$H$4="Education",Data!AW1862,IF(Transport!$H$4="Mixed-use Building",AH1865,Data!AF1862)))</f>
        <v>172.7189023</v>
      </c>
      <c r="P1861">
        <f>IF(Transport!$H$4="Multi-unit Residential",Data!P1862,IF(Transport!$H$4="Education",Data!AX1862,IF(Transport!$H$4="Mixed-use Building",AI1865,Data!AG1862)))</f>
        <v>-43.564337190000003</v>
      </c>
    </row>
    <row r="1862" spans="1:16" x14ac:dyDescent="0.55000000000000004">
      <c r="A1862">
        <f>IF(Transport!$H$4="Multi-unit Residential",Data!A1863,IF(Transport!$H$4="Education",Data!AI1863,IF(Transport!$H$4="Mixed-use Building",T1866,Data!R1863)))</f>
        <v>332100</v>
      </c>
      <c r="B1862" t="str">
        <f>IF(Transport!$H$4="Multi-unit Residential",Data!B1863,IF(Transport!$H$4="Education",Data!AJ1863,IF(Transport!$H$4="Mixed-use Building",U1866,Data!S1863)))</f>
        <v>Redcliffs</v>
      </c>
      <c r="C1862" t="str">
        <f>IF(Transport!$H$4="Multi-unit Residential",Data!C1863,IF(Transport!$H$4="Education",Data!AK1863,IF(Transport!$H$4="Mixed-use Building",V1866,Data!T1863)))</f>
        <v>New Zealand</v>
      </c>
      <c r="D1862">
        <f>IF(Transport!$H$4="Multi-unit Residential",Data!D1863,IF(Transport!$H$4="Education",Data!AL1863,IF(Transport!$H$4="Mixed-use Building",W1866,Data!U1863)))</f>
        <v>0</v>
      </c>
      <c r="E1862">
        <f>IF(Transport!$H$4="Multi-unit Residential",Data!E1863,IF(Transport!$H$4="Education",Data!AM1863,IF(Transport!$H$4="Mixed-use Building",X1866,Data!V1863)))</f>
        <v>0</v>
      </c>
      <c r="F1862">
        <f>IF(Transport!$H$4="Multi-unit Residential",Data!F1863,IF(Transport!$H$4="Education",Data!AN1863,IF(Transport!$H$4="Mixed-use Building",Y1866,Data!W1863)))</f>
        <v>0</v>
      </c>
      <c r="G1862">
        <f>IF(Transport!$H$4="Multi-unit Residential",Data!G1863,IF(Transport!$H$4="Education",Data!AO1863,IF(Transport!$H$4="Mixed-use Building",Z1866,Data!X1863)))</f>
        <v>0</v>
      </c>
      <c r="H1862">
        <f>IF(Transport!$H$4="Multi-unit Residential",Data!H1863,IF(Transport!$H$4="Education",Data!AP1863,IF(Transport!$H$4="Mixed-use Building",AA1866,Data!Y1863)))</f>
        <v>0.84</v>
      </c>
      <c r="I1862">
        <f>IF(Transport!$H$4="Multi-unit Residential",Data!I1863,IF(Transport!$H$4="Education",Data!AQ1863,IF(Transport!$H$4="Mixed-use Building",AB1866,Data!Z1863)))</f>
        <v>0</v>
      </c>
      <c r="J1862">
        <f>IF(Transport!$H$4="Multi-unit Residential",Data!J1863,IF(Transport!$H$4="Education",Data!AR1863,IF(Transport!$H$4="Mixed-use Building",AC1866,Data!AA1863)))</f>
        <v>0</v>
      </c>
      <c r="K1862">
        <f>IF(Transport!$H$4="Multi-unit Residential",Data!K1863,IF(Transport!$H$4="Education",Data!AS1863,IF(Transport!$H$4="Mixed-use Building",AD1866,Data!AB1863)))</f>
        <v>0</v>
      </c>
      <c r="L1862">
        <f>IF(Transport!$H$4="Multi-unit Residential",Data!L1863,IF(Transport!$H$4="Education",Data!AT1863,IF(Transport!$H$4="Mixed-use Building",AE1866,Data!AC1863)))</f>
        <v>0.16</v>
      </c>
      <c r="M1862">
        <f>IF(Transport!$H$4="Multi-unit Residential",Data!M1863,IF(Transport!$H$4="Education",Data!AU1863,IF(Transport!$H$4="Mixed-use Building",AF1866,Data!AD1863)))</f>
        <v>0.02</v>
      </c>
      <c r="N1862">
        <f>IF(Transport!$H$4="Multi-unit Residential",Data!N1863,IF(Transport!$H$4="Education",Data!AV1863,IF(Transport!$H$4="Mixed-use Building",AG1866,Data!AE1863)))</f>
        <v>1.39793754668096</v>
      </c>
      <c r="O1862">
        <f>IF(Transport!$H$4="Multi-unit Residential",Data!O1863,IF(Transport!$H$4="Education",Data!AW1863,IF(Transport!$H$4="Mixed-use Building",AH1866,Data!AF1863)))</f>
        <v>172.73175649999999</v>
      </c>
      <c r="P1862">
        <f>IF(Transport!$H$4="Multi-unit Residential",Data!P1863,IF(Transport!$H$4="Education",Data!AX1863,IF(Transport!$H$4="Mixed-use Building",AI1866,Data!AG1863)))</f>
        <v>-43.565672409999998</v>
      </c>
    </row>
    <row r="1863" spans="1:16" x14ac:dyDescent="0.55000000000000004">
      <c r="A1863">
        <f>IF(Transport!$H$4="Multi-unit Residential",Data!A1864,IF(Transport!$H$4="Education",Data!AI1864,IF(Transport!$H$4="Mixed-use Building",T1867,Data!R1864)))</f>
        <v>332200</v>
      </c>
      <c r="B1863" t="str">
        <f>IF(Transport!$H$4="Multi-unit Residential",Data!B1864,IF(Transport!$H$4="Education",Data!AJ1864,IF(Transport!$H$4="Mixed-use Building",U1867,Data!S1864)))</f>
        <v>Governors Bay</v>
      </c>
      <c r="C1863" t="str">
        <f>IF(Transport!$H$4="Multi-unit Residential",Data!C1864,IF(Transport!$H$4="Education",Data!AK1864,IF(Transport!$H$4="Mixed-use Building",V1867,Data!T1864)))</f>
        <v>New Zealand</v>
      </c>
      <c r="D1863">
        <f>IF(Transport!$H$4="Multi-unit Residential",Data!D1864,IF(Transport!$H$4="Education",Data!AL1864,IF(Transport!$H$4="Mixed-use Building",W1867,Data!U1864)))</f>
        <v>0</v>
      </c>
      <c r="E1863">
        <f>IF(Transport!$H$4="Multi-unit Residential",Data!E1864,IF(Transport!$H$4="Education",Data!AM1864,IF(Transport!$H$4="Mixed-use Building",X1867,Data!V1864)))</f>
        <v>0</v>
      </c>
      <c r="F1863">
        <f>IF(Transport!$H$4="Multi-unit Residential",Data!F1864,IF(Transport!$H$4="Education",Data!AN1864,IF(Transport!$H$4="Mixed-use Building",Y1867,Data!W1864)))</f>
        <v>0</v>
      </c>
      <c r="G1863">
        <f>IF(Transport!$H$4="Multi-unit Residential",Data!G1864,IF(Transport!$H$4="Education",Data!AO1864,IF(Transport!$H$4="Mixed-use Building",Z1867,Data!X1864)))</f>
        <v>0</v>
      </c>
      <c r="H1863">
        <f>IF(Transport!$H$4="Multi-unit Residential",Data!H1864,IF(Transport!$H$4="Education",Data!AP1864,IF(Transport!$H$4="Mixed-use Building",AA1867,Data!Y1864)))</f>
        <v>0.64</v>
      </c>
      <c r="I1863">
        <f>IF(Transport!$H$4="Multi-unit Residential",Data!I1864,IF(Transport!$H$4="Education",Data!AQ1864,IF(Transport!$H$4="Mixed-use Building",AB1867,Data!Z1864)))</f>
        <v>0</v>
      </c>
      <c r="J1863">
        <f>IF(Transport!$H$4="Multi-unit Residential",Data!J1864,IF(Transport!$H$4="Education",Data!AR1864,IF(Transport!$H$4="Mixed-use Building",AC1867,Data!AA1864)))</f>
        <v>0</v>
      </c>
      <c r="K1863">
        <f>IF(Transport!$H$4="Multi-unit Residential",Data!K1864,IF(Transport!$H$4="Education",Data!AS1864,IF(Transport!$H$4="Mixed-use Building",AD1867,Data!AB1864)))</f>
        <v>0</v>
      </c>
      <c r="L1863">
        <f>IF(Transport!$H$4="Multi-unit Residential",Data!L1864,IF(Transport!$H$4="Education",Data!AT1864,IF(Transport!$H$4="Mixed-use Building",AE1867,Data!AC1864)))</f>
        <v>0.36</v>
      </c>
      <c r="M1863">
        <f>IF(Transport!$H$4="Multi-unit Residential",Data!M1864,IF(Transport!$H$4="Education",Data!AU1864,IF(Transport!$H$4="Mixed-use Building",AF1867,Data!AD1864)))</f>
        <v>0.02</v>
      </c>
      <c r="N1863" t="str">
        <f>IF(Transport!$H$4="Multi-unit Residential",Data!N1864,IF(Transport!$H$4="Education",Data!AV1864,IF(Transport!$H$4="Mixed-use Building",AG1867,Data!AE1864)))</f>
        <v>?</v>
      </c>
      <c r="O1863">
        <f>IF(Transport!$H$4="Multi-unit Residential",Data!O1864,IF(Transport!$H$4="Education",Data!AW1864,IF(Transport!$H$4="Mixed-use Building",AH1867,Data!AF1864)))</f>
        <v>172.64631169999899</v>
      </c>
      <c r="P1863">
        <f>IF(Transport!$H$4="Multi-unit Residential",Data!P1864,IF(Transport!$H$4="Education",Data!AX1864,IF(Transport!$H$4="Mixed-use Building",AI1867,Data!AG1864)))</f>
        <v>-43.625459999999997</v>
      </c>
    </row>
    <row r="1864" spans="1:16" x14ac:dyDescent="0.55000000000000004">
      <c r="A1864">
        <f>IF(Transport!$H$4="Multi-unit Residential",Data!A1865,IF(Transport!$H$4="Education",Data!AI1865,IF(Transport!$H$4="Mixed-use Building",T1868,Data!R1865)))</f>
        <v>332400</v>
      </c>
      <c r="B1864" t="str">
        <f>IF(Transport!$H$4="Multi-unit Residential",Data!B1865,IF(Transport!$H$4="Education",Data!AJ1865,IF(Transport!$H$4="Mixed-use Building",U1868,Data!S1865)))</f>
        <v>Clifton Hill</v>
      </c>
      <c r="C1864" t="str">
        <f>IF(Transport!$H$4="Multi-unit Residential",Data!C1865,IF(Transport!$H$4="Education",Data!AK1865,IF(Transport!$H$4="Mixed-use Building",V1868,Data!T1865)))</f>
        <v>New Zealand</v>
      </c>
      <c r="D1864">
        <f>IF(Transport!$H$4="Multi-unit Residential",Data!D1865,IF(Transport!$H$4="Education",Data!AL1865,IF(Transport!$H$4="Mixed-use Building",W1868,Data!U1865)))</f>
        <v>0</v>
      </c>
      <c r="E1864">
        <f>IF(Transport!$H$4="Multi-unit Residential",Data!E1865,IF(Transport!$H$4="Education",Data!AM1865,IF(Transport!$H$4="Mixed-use Building",X1868,Data!V1865)))</f>
        <v>0</v>
      </c>
      <c r="F1864">
        <f>IF(Transport!$H$4="Multi-unit Residential",Data!F1865,IF(Transport!$H$4="Education",Data!AN1865,IF(Transport!$H$4="Mixed-use Building",Y1868,Data!W1865)))</f>
        <v>0</v>
      </c>
      <c r="G1864">
        <f>IF(Transport!$H$4="Multi-unit Residential",Data!G1865,IF(Transport!$H$4="Education",Data!AO1865,IF(Transport!$H$4="Mixed-use Building",Z1868,Data!X1865)))</f>
        <v>0</v>
      </c>
      <c r="H1864">
        <f>IF(Transport!$H$4="Multi-unit Residential",Data!H1865,IF(Transport!$H$4="Education",Data!AP1865,IF(Transport!$H$4="Mixed-use Building",AA1868,Data!Y1865)))</f>
        <v>1</v>
      </c>
      <c r="I1864">
        <f>IF(Transport!$H$4="Multi-unit Residential",Data!I1865,IF(Transport!$H$4="Education",Data!AQ1865,IF(Transport!$H$4="Mixed-use Building",AB1868,Data!Z1865)))</f>
        <v>0</v>
      </c>
      <c r="J1864">
        <f>IF(Transport!$H$4="Multi-unit Residential",Data!J1865,IF(Transport!$H$4="Education",Data!AR1865,IF(Transport!$H$4="Mixed-use Building",AC1868,Data!AA1865)))</f>
        <v>0</v>
      </c>
      <c r="K1864">
        <f>IF(Transport!$H$4="Multi-unit Residential",Data!K1865,IF(Transport!$H$4="Education",Data!AS1865,IF(Transport!$H$4="Mixed-use Building",AD1868,Data!AB1865)))</f>
        <v>0</v>
      </c>
      <c r="L1864">
        <f>IF(Transport!$H$4="Multi-unit Residential",Data!L1865,IF(Transport!$H$4="Education",Data!AT1865,IF(Transport!$H$4="Mixed-use Building",AE1868,Data!AC1865)))</f>
        <v>0</v>
      </c>
      <c r="M1864">
        <f>IF(Transport!$H$4="Multi-unit Residential",Data!M1865,IF(Transport!$H$4="Education",Data!AU1865,IF(Transport!$H$4="Mixed-use Building",AF1868,Data!AD1865)))</f>
        <v>0.02</v>
      </c>
      <c r="N1864">
        <f>IF(Transport!$H$4="Multi-unit Residential",Data!N1865,IF(Transport!$H$4="Education",Data!AV1865,IF(Transport!$H$4="Mixed-use Building",AG1868,Data!AE1865)))</f>
        <v>1.52979436200812</v>
      </c>
      <c r="O1864">
        <f>IF(Transport!$H$4="Multi-unit Residential",Data!O1865,IF(Transport!$H$4="Education",Data!AW1865,IF(Transport!$H$4="Mixed-use Building",AH1868,Data!AF1865)))</f>
        <v>172.747837</v>
      </c>
      <c r="P1864">
        <f>IF(Transport!$H$4="Multi-unit Residential",Data!P1865,IF(Transport!$H$4="Education",Data!AX1865,IF(Transport!$H$4="Mixed-use Building",AI1868,Data!AG1865)))</f>
        <v>-43.571870779999998</v>
      </c>
    </row>
    <row r="1865" spans="1:16" x14ac:dyDescent="0.55000000000000004">
      <c r="A1865">
        <f>IF(Transport!$H$4="Multi-unit Residential",Data!A1866,IF(Transport!$H$4="Education",Data!AI1866,IF(Transport!$H$4="Mixed-use Building",T1869,Data!R1866)))</f>
        <v>332500</v>
      </c>
      <c r="B1865" t="str">
        <f>IF(Transport!$H$4="Multi-unit Residential",Data!B1866,IF(Transport!$H$4="Education",Data!AJ1866,IF(Transport!$H$4="Mixed-use Building",U1869,Data!S1866)))</f>
        <v>Lyttelton</v>
      </c>
      <c r="C1865" t="str">
        <f>IF(Transport!$H$4="Multi-unit Residential",Data!C1866,IF(Transport!$H$4="Education",Data!AK1866,IF(Transport!$H$4="Mixed-use Building",V1869,Data!T1866)))</f>
        <v>New Zealand</v>
      </c>
      <c r="D1865">
        <f>IF(Transport!$H$4="Multi-unit Residential",Data!D1866,IF(Transport!$H$4="Education",Data!AL1866,IF(Transport!$H$4="Mixed-use Building",W1869,Data!U1866)))</f>
        <v>0</v>
      </c>
      <c r="E1865">
        <f>IF(Transport!$H$4="Multi-unit Residential",Data!E1866,IF(Transport!$H$4="Education",Data!AM1866,IF(Transport!$H$4="Mixed-use Building",X1869,Data!V1866)))</f>
        <v>0.02</v>
      </c>
      <c r="F1865">
        <f>IF(Transport!$H$4="Multi-unit Residential",Data!F1866,IF(Transport!$H$4="Education",Data!AN1866,IF(Transport!$H$4="Mixed-use Building",Y1869,Data!W1866)))</f>
        <v>0.02</v>
      </c>
      <c r="G1865">
        <f>IF(Transport!$H$4="Multi-unit Residential",Data!G1866,IF(Transport!$H$4="Education",Data!AO1866,IF(Transport!$H$4="Mixed-use Building",Z1869,Data!X1866)))</f>
        <v>0</v>
      </c>
      <c r="H1865">
        <f>IF(Transport!$H$4="Multi-unit Residential",Data!H1866,IF(Transport!$H$4="Education",Data!AP1866,IF(Transport!$H$4="Mixed-use Building",AA1869,Data!Y1866)))</f>
        <v>0.85</v>
      </c>
      <c r="I1865">
        <f>IF(Transport!$H$4="Multi-unit Residential",Data!I1866,IF(Transport!$H$4="Education",Data!AQ1866,IF(Transport!$H$4="Mixed-use Building",AB1869,Data!Z1866)))</f>
        <v>0</v>
      </c>
      <c r="J1865">
        <f>IF(Transport!$H$4="Multi-unit Residential",Data!J1866,IF(Transport!$H$4="Education",Data!AR1866,IF(Transport!$H$4="Mixed-use Building",AC1869,Data!AA1866)))</f>
        <v>0</v>
      </c>
      <c r="K1865">
        <f>IF(Transport!$H$4="Multi-unit Residential",Data!K1866,IF(Transport!$H$4="Education",Data!AS1866,IF(Transport!$H$4="Mixed-use Building",AD1869,Data!AB1866)))</f>
        <v>0</v>
      </c>
      <c r="L1865">
        <f>IF(Transport!$H$4="Multi-unit Residential",Data!L1866,IF(Transport!$H$4="Education",Data!AT1866,IF(Transport!$H$4="Mixed-use Building",AE1869,Data!AC1866)))</f>
        <v>0.11</v>
      </c>
      <c r="M1865">
        <f>IF(Transport!$H$4="Multi-unit Residential",Data!M1866,IF(Transport!$H$4="Education",Data!AU1866,IF(Transport!$H$4="Mixed-use Building",AF1869,Data!AD1866)))</f>
        <v>0.02</v>
      </c>
      <c r="N1865">
        <f>IF(Transport!$H$4="Multi-unit Residential",Data!N1866,IF(Transport!$H$4="Education",Data!AV1866,IF(Transport!$H$4="Mixed-use Building",AG1869,Data!AE1866)))</f>
        <v>4.9596387304761702</v>
      </c>
      <c r="O1865">
        <f>IF(Transport!$H$4="Multi-unit Residential",Data!O1866,IF(Transport!$H$4="Education",Data!AW1866,IF(Transport!$H$4="Mixed-use Building",AH1869,Data!AF1866)))</f>
        <v>172.7085276</v>
      </c>
      <c r="P1865">
        <f>IF(Transport!$H$4="Multi-unit Residential",Data!P1866,IF(Transport!$H$4="Education",Data!AX1866,IF(Transport!$H$4="Mixed-use Building",AI1869,Data!AG1866)))</f>
        <v>-43.603251020000002</v>
      </c>
    </row>
    <row r="1866" spans="1:16" x14ac:dyDescent="0.55000000000000004">
      <c r="A1866">
        <f>IF(Transport!$H$4="Multi-unit Residential",Data!A1867,IF(Transport!$H$4="Education",Data!AI1867,IF(Transport!$H$4="Mixed-use Building",T1870,Data!R1867)))</f>
        <v>332700</v>
      </c>
      <c r="B1866" t="str">
        <f>IF(Transport!$H$4="Multi-unit Residential",Data!B1867,IF(Transport!$H$4="Education",Data!AJ1867,IF(Transport!$H$4="Mixed-use Building",U1870,Data!S1867)))</f>
        <v>Sumner</v>
      </c>
      <c r="C1866" t="str">
        <f>IF(Transport!$H$4="Multi-unit Residential",Data!C1867,IF(Transport!$H$4="Education",Data!AK1867,IF(Transport!$H$4="Mixed-use Building",V1870,Data!T1867)))</f>
        <v>New Zealand</v>
      </c>
      <c r="D1866">
        <f>IF(Transport!$H$4="Multi-unit Residential",Data!D1867,IF(Transport!$H$4="Education",Data!AL1867,IF(Transport!$H$4="Mixed-use Building",W1870,Data!U1867)))</f>
        <v>0</v>
      </c>
      <c r="E1866">
        <f>IF(Transport!$H$4="Multi-unit Residential",Data!E1867,IF(Transport!$H$4="Education",Data!AM1867,IF(Transport!$H$4="Mixed-use Building",X1870,Data!V1867)))</f>
        <v>0</v>
      </c>
      <c r="F1866">
        <f>IF(Transport!$H$4="Multi-unit Residential",Data!F1867,IF(Transport!$H$4="Education",Data!AN1867,IF(Transport!$H$4="Mixed-use Building",Y1870,Data!W1867)))</f>
        <v>0</v>
      </c>
      <c r="G1866">
        <f>IF(Transport!$H$4="Multi-unit Residential",Data!G1867,IF(Transport!$H$4="Education",Data!AO1867,IF(Transport!$H$4="Mixed-use Building",Z1870,Data!X1867)))</f>
        <v>0</v>
      </c>
      <c r="H1866">
        <f>IF(Transport!$H$4="Multi-unit Residential",Data!H1867,IF(Transport!$H$4="Education",Data!AP1867,IF(Transport!$H$4="Mixed-use Building",AA1870,Data!Y1867)))</f>
        <v>0.80999999999999905</v>
      </c>
      <c r="I1866">
        <f>IF(Transport!$H$4="Multi-unit Residential",Data!I1867,IF(Transport!$H$4="Education",Data!AQ1867,IF(Transport!$H$4="Mixed-use Building",AB1870,Data!Z1867)))</f>
        <v>0</v>
      </c>
      <c r="J1866">
        <f>IF(Transport!$H$4="Multi-unit Residential",Data!J1867,IF(Transport!$H$4="Education",Data!AR1867,IF(Transport!$H$4="Mixed-use Building",AC1870,Data!AA1867)))</f>
        <v>0</v>
      </c>
      <c r="K1866">
        <f>IF(Transport!$H$4="Multi-unit Residential",Data!K1867,IF(Transport!$H$4="Education",Data!AS1867,IF(Transport!$H$4="Mixed-use Building",AD1870,Data!AB1867)))</f>
        <v>0.02</v>
      </c>
      <c r="L1866">
        <f>IF(Transport!$H$4="Multi-unit Residential",Data!L1867,IF(Transport!$H$4="Education",Data!AT1867,IF(Transport!$H$4="Mixed-use Building",AE1870,Data!AC1867)))</f>
        <v>0.17</v>
      </c>
      <c r="M1866">
        <f>IF(Transport!$H$4="Multi-unit Residential",Data!M1867,IF(Transport!$H$4="Education",Data!AU1867,IF(Transport!$H$4="Mixed-use Building",AF1870,Data!AD1867)))</f>
        <v>0.02</v>
      </c>
      <c r="N1866">
        <f>IF(Transport!$H$4="Multi-unit Residential",Data!N1867,IF(Transport!$H$4="Education",Data!AV1867,IF(Transport!$H$4="Mixed-use Building",AG1870,Data!AE1867)))</f>
        <v>2.6836249816221298</v>
      </c>
      <c r="O1866">
        <f>IF(Transport!$H$4="Multi-unit Residential",Data!O1867,IF(Transport!$H$4="Education",Data!AW1867,IF(Transport!$H$4="Mixed-use Building",AH1870,Data!AF1867)))</f>
        <v>172.7652621</v>
      </c>
      <c r="P1866">
        <f>IF(Transport!$H$4="Multi-unit Residential",Data!P1867,IF(Transport!$H$4="Education",Data!AX1867,IF(Transport!$H$4="Mixed-use Building",AI1870,Data!AG1867)))</f>
        <v>-43.577328780000002</v>
      </c>
    </row>
    <row r="1867" spans="1:16" x14ac:dyDescent="0.55000000000000004">
      <c r="A1867">
        <f>IF(Transport!$H$4="Multi-unit Residential",Data!A1868,IF(Transport!$H$4="Education",Data!AI1868,IF(Transport!$H$4="Mixed-use Building",T1871,Data!R1868)))</f>
        <v>332800</v>
      </c>
      <c r="B1867" t="str">
        <f>IF(Transport!$H$4="Multi-unit Residential",Data!B1868,IF(Transport!$H$4="Education",Data!AJ1868,IF(Transport!$H$4="Mixed-use Building",U1871,Data!S1868)))</f>
        <v>Teddington</v>
      </c>
      <c r="C1867" t="str">
        <f>IF(Transport!$H$4="Multi-unit Residential",Data!C1868,IF(Transport!$H$4="Education",Data!AK1868,IF(Transport!$H$4="Mixed-use Building",V1871,Data!T1868)))</f>
        <v>New Zealand</v>
      </c>
      <c r="D1867">
        <f>IF(Transport!$H$4="Multi-unit Residential",Data!D1868,IF(Transport!$H$4="Education",Data!AL1868,IF(Transport!$H$4="Mixed-use Building",W1871,Data!U1868)))</f>
        <v>0</v>
      </c>
      <c r="E1867">
        <f>IF(Transport!$H$4="Multi-unit Residential",Data!E1868,IF(Transport!$H$4="Education",Data!AM1868,IF(Transport!$H$4="Mixed-use Building",X1871,Data!V1868)))</f>
        <v>0</v>
      </c>
      <c r="F1867">
        <f>IF(Transport!$H$4="Multi-unit Residential",Data!F1868,IF(Transport!$H$4="Education",Data!AN1868,IF(Transport!$H$4="Mixed-use Building",Y1871,Data!W1868)))</f>
        <v>0</v>
      </c>
      <c r="G1867">
        <f>IF(Transport!$H$4="Multi-unit Residential",Data!G1868,IF(Transport!$H$4="Education",Data!AO1868,IF(Transport!$H$4="Mixed-use Building",Z1871,Data!X1868)))</f>
        <v>0</v>
      </c>
      <c r="H1867">
        <f>IF(Transport!$H$4="Multi-unit Residential",Data!H1868,IF(Transport!$H$4="Education",Data!AP1868,IF(Transport!$H$4="Mixed-use Building",AA1871,Data!Y1868)))</f>
        <v>1</v>
      </c>
      <c r="I1867">
        <f>IF(Transport!$H$4="Multi-unit Residential",Data!I1868,IF(Transport!$H$4="Education",Data!AQ1868,IF(Transport!$H$4="Mixed-use Building",AB1871,Data!Z1868)))</f>
        <v>0</v>
      </c>
      <c r="J1867">
        <f>IF(Transport!$H$4="Multi-unit Residential",Data!J1868,IF(Transport!$H$4="Education",Data!AR1868,IF(Transport!$H$4="Mixed-use Building",AC1871,Data!AA1868)))</f>
        <v>0</v>
      </c>
      <c r="K1867">
        <f>IF(Transport!$H$4="Multi-unit Residential",Data!K1868,IF(Transport!$H$4="Education",Data!AS1868,IF(Transport!$H$4="Mixed-use Building",AD1871,Data!AB1868)))</f>
        <v>0</v>
      </c>
      <c r="L1867">
        <f>IF(Transport!$H$4="Multi-unit Residential",Data!L1868,IF(Transport!$H$4="Education",Data!AT1868,IF(Transport!$H$4="Mixed-use Building",AE1871,Data!AC1868)))</f>
        <v>0</v>
      </c>
      <c r="M1867">
        <f>IF(Transport!$H$4="Multi-unit Residential",Data!M1868,IF(Transport!$H$4="Education",Data!AU1868,IF(Transport!$H$4="Mixed-use Building",AF1871,Data!AD1868)))</f>
        <v>0.02</v>
      </c>
      <c r="N1867">
        <f>IF(Transport!$H$4="Multi-unit Residential",Data!N1868,IF(Transport!$H$4="Education",Data!AV1868,IF(Transport!$H$4="Mixed-use Building",AG1871,Data!AE1868)))</f>
        <v>2.4499141275048402</v>
      </c>
      <c r="O1867">
        <f>IF(Transport!$H$4="Multi-unit Residential",Data!O1868,IF(Transport!$H$4="Education",Data!AW1868,IF(Transport!$H$4="Mixed-use Building",AH1871,Data!AF1868)))</f>
        <v>172.68080859999901</v>
      </c>
      <c r="P1867">
        <f>IF(Transport!$H$4="Multi-unit Residential",Data!P1868,IF(Transport!$H$4="Education",Data!AX1868,IF(Transport!$H$4="Mixed-use Building",AI1871,Data!AG1868)))</f>
        <v>-43.665443449999998</v>
      </c>
    </row>
    <row r="1868" spans="1:16" x14ac:dyDescent="0.55000000000000004">
      <c r="A1868">
        <f>IF(Transport!$H$4="Multi-unit Residential",Data!A1869,IF(Transport!$H$4="Education",Data!AI1869,IF(Transport!$H$4="Mixed-use Building",T1872,Data!R1869)))</f>
        <v>332900</v>
      </c>
      <c r="B1868" t="str">
        <f>IF(Transport!$H$4="Multi-unit Residential",Data!B1869,IF(Transport!$H$4="Education",Data!AJ1869,IF(Transport!$H$4="Mixed-use Building",U1872,Data!S1869)))</f>
        <v>Diamond Harbour</v>
      </c>
      <c r="C1868" t="str">
        <f>IF(Transport!$H$4="Multi-unit Residential",Data!C1869,IF(Transport!$H$4="Education",Data!AK1869,IF(Transport!$H$4="Mixed-use Building",V1872,Data!T1869)))</f>
        <v>New Zealand</v>
      </c>
      <c r="D1868">
        <f>IF(Transport!$H$4="Multi-unit Residential",Data!D1869,IF(Transport!$H$4="Education",Data!AL1869,IF(Transport!$H$4="Mixed-use Building",W1872,Data!U1869)))</f>
        <v>0</v>
      </c>
      <c r="E1868">
        <f>IF(Transport!$H$4="Multi-unit Residential",Data!E1869,IF(Transport!$H$4="Education",Data!AM1869,IF(Transport!$H$4="Mixed-use Building",X1872,Data!V1869)))</f>
        <v>0</v>
      </c>
      <c r="F1868">
        <f>IF(Transport!$H$4="Multi-unit Residential",Data!F1869,IF(Transport!$H$4="Education",Data!AN1869,IF(Transport!$H$4="Mixed-use Building",Y1872,Data!W1869)))</f>
        <v>0</v>
      </c>
      <c r="G1868">
        <f>IF(Transport!$H$4="Multi-unit Residential",Data!G1869,IF(Transport!$H$4="Education",Data!AO1869,IF(Transport!$H$4="Mixed-use Building",Z1872,Data!X1869)))</f>
        <v>0</v>
      </c>
      <c r="H1868">
        <f>IF(Transport!$H$4="Multi-unit Residential",Data!H1869,IF(Transport!$H$4="Education",Data!AP1869,IF(Transport!$H$4="Mixed-use Building",AA1872,Data!Y1869)))</f>
        <v>0.71</v>
      </c>
      <c r="I1868">
        <f>IF(Transport!$H$4="Multi-unit Residential",Data!I1869,IF(Transport!$H$4="Education",Data!AQ1869,IF(Transport!$H$4="Mixed-use Building",AB1872,Data!Z1869)))</f>
        <v>0</v>
      </c>
      <c r="J1868">
        <f>IF(Transport!$H$4="Multi-unit Residential",Data!J1869,IF(Transport!$H$4="Education",Data!AR1869,IF(Transport!$H$4="Mixed-use Building",AC1872,Data!AA1869)))</f>
        <v>0</v>
      </c>
      <c r="K1868">
        <f>IF(Transport!$H$4="Multi-unit Residential",Data!K1869,IF(Transport!$H$4="Education",Data!AS1869,IF(Transport!$H$4="Mixed-use Building",AD1872,Data!AB1869)))</f>
        <v>0</v>
      </c>
      <c r="L1868">
        <f>IF(Transport!$H$4="Multi-unit Residential",Data!L1869,IF(Transport!$H$4="Education",Data!AT1869,IF(Transport!$H$4="Mixed-use Building",AE1872,Data!AC1869)))</f>
        <v>0.28999999999999998</v>
      </c>
      <c r="M1868">
        <f>IF(Transport!$H$4="Multi-unit Residential",Data!M1869,IF(Transport!$H$4="Education",Data!AU1869,IF(Transport!$H$4="Mixed-use Building",AF1872,Data!AD1869)))</f>
        <v>0.02</v>
      </c>
      <c r="N1868" t="str">
        <f>IF(Transport!$H$4="Multi-unit Residential",Data!N1869,IF(Transport!$H$4="Education",Data!AV1869,IF(Transport!$H$4="Mixed-use Building",AG1872,Data!AE1869)))</f>
        <v>?</v>
      </c>
      <c r="O1868">
        <f>IF(Transport!$H$4="Multi-unit Residential",Data!O1869,IF(Transport!$H$4="Education",Data!AW1869,IF(Transport!$H$4="Mixed-use Building",AH1872,Data!AF1869)))</f>
        <v>172.72521380000001</v>
      </c>
      <c r="P1868">
        <f>IF(Transport!$H$4="Multi-unit Residential",Data!P1869,IF(Transport!$H$4="Education",Data!AX1869,IF(Transport!$H$4="Mixed-use Building",AI1872,Data!AG1869)))</f>
        <v>-43.635307359999999</v>
      </c>
    </row>
    <row r="1869" spans="1:16" x14ac:dyDescent="0.55000000000000004">
      <c r="A1869">
        <f>IF(Transport!$H$4="Multi-unit Residential",Data!A1870,IF(Transport!$H$4="Education",Data!AI1870,IF(Transport!$H$4="Mixed-use Building",T1873,Data!R1870)))</f>
        <v>333100</v>
      </c>
      <c r="B1869" t="str">
        <f>IF(Transport!$H$4="Multi-unit Residential",Data!B1870,IF(Transport!$H$4="Education",Data!AJ1870,IF(Transport!$H$4="Mixed-use Building",U1873,Data!S1870)))</f>
        <v>Banks Peninsula South</v>
      </c>
      <c r="C1869" t="str">
        <f>IF(Transport!$H$4="Multi-unit Residential",Data!C1870,IF(Transport!$H$4="Education",Data!AK1870,IF(Transport!$H$4="Mixed-use Building",V1873,Data!T1870)))</f>
        <v>New Zealand</v>
      </c>
      <c r="D1869">
        <f>IF(Transport!$H$4="Multi-unit Residential",Data!D1870,IF(Transport!$H$4="Education",Data!AL1870,IF(Transport!$H$4="Mixed-use Building",W1873,Data!U1870)))</f>
        <v>0</v>
      </c>
      <c r="E1869">
        <f>IF(Transport!$H$4="Multi-unit Residential",Data!E1870,IF(Transport!$H$4="Education",Data!AM1870,IF(Transport!$H$4="Mixed-use Building",X1873,Data!V1870)))</f>
        <v>0</v>
      </c>
      <c r="F1869">
        <f>IF(Transport!$H$4="Multi-unit Residential",Data!F1870,IF(Transport!$H$4="Education",Data!AN1870,IF(Transport!$H$4="Mixed-use Building",Y1873,Data!W1870)))</f>
        <v>0</v>
      </c>
      <c r="G1869">
        <f>IF(Transport!$H$4="Multi-unit Residential",Data!G1870,IF(Transport!$H$4="Education",Data!AO1870,IF(Transport!$H$4="Mixed-use Building",Z1873,Data!X1870)))</f>
        <v>0</v>
      </c>
      <c r="H1869">
        <f>IF(Transport!$H$4="Multi-unit Residential",Data!H1870,IF(Transport!$H$4="Education",Data!AP1870,IF(Transport!$H$4="Mixed-use Building",AA1873,Data!Y1870)))</f>
        <v>0.86</v>
      </c>
      <c r="I1869">
        <f>IF(Transport!$H$4="Multi-unit Residential",Data!I1870,IF(Transport!$H$4="Education",Data!AQ1870,IF(Transport!$H$4="Mixed-use Building",AB1873,Data!Z1870)))</f>
        <v>0</v>
      </c>
      <c r="J1869">
        <f>IF(Transport!$H$4="Multi-unit Residential",Data!J1870,IF(Transport!$H$4="Education",Data!AR1870,IF(Transport!$H$4="Mixed-use Building",AC1873,Data!AA1870)))</f>
        <v>0</v>
      </c>
      <c r="K1869">
        <f>IF(Transport!$H$4="Multi-unit Residential",Data!K1870,IF(Transport!$H$4="Education",Data!AS1870,IF(Transport!$H$4="Mixed-use Building",AD1873,Data!AB1870)))</f>
        <v>0</v>
      </c>
      <c r="L1869">
        <f>IF(Transport!$H$4="Multi-unit Residential",Data!L1870,IF(Transport!$H$4="Education",Data!AT1870,IF(Transport!$H$4="Mixed-use Building",AE1873,Data!AC1870)))</f>
        <v>0.14000000000000001</v>
      </c>
      <c r="M1869">
        <f>IF(Transport!$H$4="Multi-unit Residential",Data!M1870,IF(Transport!$H$4="Education",Data!AU1870,IF(Transport!$H$4="Mixed-use Building",AF1873,Data!AD1870)))</f>
        <v>0.02</v>
      </c>
      <c r="N1869" t="str">
        <f>IF(Transport!$H$4="Multi-unit Residential",Data!N1870,IF(Transport!$H$4="Education",Data!AV1870,IF(Transport!$H$4="Mixed-use Building",AG1873,Data!AE1870)))</f>
        <v>?</v>
      </c>
      <c r="O1869">
        <f>IF(Transport!$H$4="Multi-unit Residential",Data!O1870,IF(Transport!$H$4="Education",Data!AW1870,IF(Transport!$H$4="Mixed-use Building",AH1873,Data!AF1870)))</f>
        <v>172.72633830000001</v>
      </c>
      <c r="P1869">
        <f>IF(Transport!$H$4="Multi-unit Residential",Data!P1870,IF(Transport!$H$4="Education",Data!AX1870,IF(Transport!$H$4="Mixed-use Building",AI1873,Data!AG1870)))</f>
        <v>-43.780818420000003</v>
      </c>
    </row>
    <row r="1870" spans="1:16" x14ac:dyDescent="0.55000000000000004">
      <c r="A1870">
        <f>IF(Transport!$H$4="Multi-unit Residential",Data!A1871,IF(Transport!$H$4="Education",Data!AI1871,IF(Transport!$H$4="Mixed-use Building",T1874,Data!R1871)))</f>
        <v>333200</v>
      </c>
      <c r="B1870" t="str">
        <f>IF(Transport!$H$4="Multi-unit Residential",Data!B1871,IF(Transport!$H$4="Education",Data!AJ1871,IF(Transport!$H$4="Mixed-use Building",U1874,Data!S1871)))</f>
        <v>Eastern Bays-Banks Peninsula</v>
      </c>
      <c r="C1870" t="str">
        <f>IF(Transport!$H$4="Multi-unit Residential",Data!C1871,IF(Transport!$H$4="Education",Data!AK1871,IF(Transport!$H$4="Mixed-use Building",V1874,Data!T1871)))</f>
        <v>New Zealand</v>
      </c>
      <c r="D1870">
        <f>IF(Transport!$H$4="Multi-unit Residential",Data!D1871,IF(Transport!$H$4="Education",Data!AL1871,IF(Transport!$H$4="Mixed-use Building",W1874,Data!U1871)))</f>
        <v>0</v>
      </c>
      <c r="E1870">
        <f>IF(Transport!$H$4="Multi-unit Residential",Data!E1871,IF(Transport!$H$4="Education",Data!AM1871,IF(Transport!$H$4="Mixed-use Building",X1874,Data!V1871)))</f>
        <v>0</v>
      </c>
      <c r="F1870">
        <f>IF(Transport!$H$4="Multi-unit Residential",Data!F1871,IF(Transport!$H$4="Education",Data!AN1871,IF(Transport!$H$4="Mixed-use Building",Y1874,Data!W1871)))</f>
        <v>0</v>
      </c>
      <c r="G1870">
        <f>IF(Transport!$H$4="Multi-unit Residential",Data!G1871,IF(Transport!$H$4="Education",Data!AO1871,IF(Transport!$H$4="Mixed-use Building",Z1874,Data!X1871)))</f>
        <v>0</v>
      </c>
      <c r="H1870">
        <f>IF(Transport!$H$4="Multi-unit Residential",Data!H1871,IF(Transport!$H$4="Education",Data!AP1871,IF(Transport!$H$4="Mixed-use Building",AA1874,Data!Y1871)))</f>
        <v>0.89</v>
      </c>
      <c r="I1870">
        <f>IF(Transport!$H$4="Multi-unit Residential",Data!I1871,IF(Transport!$H$4="Education",Data!AQ1871,IF(Transport!$H$4="Mixed-use Building",AB1874,Data!Z1871)))</f>
        <v>0</v>
      </c>
      <c r="J1870">
        <f>IF(Transport!$H$4="Multi-unit Residential",Data!J1871,IF(Transport!$H$4="Education",Data!AR1871,IF(Transport!$H$4="Mixed-use Building",AC1874,Data!AA1871)))</f>
        <v>0</v>
      </c>
      <c r="K1870">
        <f>IF(Transport!$H$4="Multi-unit Residential",Data!K1871,IF(Transport!$H$4="Education",Data!AS1871,IF(Transport!$H$4="Mixed-use Building",AD1874,Data!AB1871)))</f>
        <v>0</v>
      </c>
      <c r="L1870">
        <f>IF(Transport!$H$4="Multi-unit Residential",Data!L1871,IF(Transport!$H$4="Education",Data!AT1871,IF(Transport!$H$4="Mixed-use Building",AE1874,Data!AC1871)))</f>
        <v>0.11</v>
      </c>
      <c r="M1870">
        <f>IF(Transport!$H$4="Multi-unit Residential",Data!M1871,IF(Transport!$H$4="Education",Data!AU1871,IF(Transport!$H$4="Mixed-use Building",AF1874,Data!AD1871)))</f>
        <v>0.02</v>
      </c>
      <c r="N1870">
        <f>IF(Transport!$H$4="Multi-unit Residential",Data!N1871,IF(Transport!$H$4="Education",Data!AV1871,IF(Transport!$H$4="Mixed-use Building",AG1874,Data!AE1871)))</f>
        <v>1.8717819857863001</v>
      </c>
      <c r="O1870">
        <f>IF(Transport!$H$4="Multi-unit Residential",Data!O1871,IF(Transport!$H$4="Education",Data!AW1871,IF(Transport!$H$4="Mixed-use Building",AH1874,Data!AF1871)))</f>
        <v>172.949003</v>
      </c>
      <c r="P1870">
        <f>IF(Transport!$H$4="Multi-unit Residential",Data!P1871,IF(Transport!$H$4="Education",Data!AX1871,IF(Transport!$H$4="Mixed-use Building",AI1874,Data!AG1871)))</f>
        <v>-43.708511850000001</v>
      </c>
    </row>
    <row r="1871" spans="1:16" x14ac:dyDescent="0.55000000000000004">
      <c r="A1871">
        <f>IF(Transport!$H$4="Multi-unit Residential",Data!A1872,IF(Transport!$H$4="Education",Data!AI1872,IF(Transport!$H$4="Mixed-use Building",T1875,Data!R1872)))</f>
        <v>333300</v>
      </c>
      <c r="B1871" t="str">
        <f>IF(Transport!$H$4="Multi-unit Residential",Data!B1872,IF(Transport!$H$4="Education",Data!AJ1872,IF(Transport!$H$4="Mixed-use Building",U1875,Data!S1872)))</f>
        <v>Akaroa Harbour</v>
      </c>
      <c r="C1871" t="str">
        <f>IF(Transport!$H$4="Multi-unit Residential",Data!C1872,IF(Transport!$H$4="Education",Data!AK1872,IF(Transport!$H$4="Mixed-use Building",V1875,Data!T1872)))</f>
        <v>New Zealand</v>
      </c>
      <c r="D1871">
        <f>IF(Transport!$H$4="Multi-unit Residential",Data!D1872,IF(Transport!$H$4="Education",Data!AL1872,IF(Transport!$H$4="Mixed-use Building",W1875,Data!U1872)))</f>
        <v>0</v>
      </c>
      <c r="E1871">
        <f>IF(Transport!$H$4="Multi-unit Residential",Data!E1872,IF(Transport!$H$4="Education",Data!AM1872,IF(Transport!$H$4="Mixed-use Building",X1875,Data!V1872)))</f>
        <v>0</v>
      </c>
      <c r="F1871">
        <f>IF(Transport!$H$4="Multi-unit Residential",Data!F1872,IF(Transport!$H$4="Education",Data!AN1872,IF(Transport!$H$4="Mixed-use Building",Y1875,Data!W1872)))</f>
        <v>0</v>
      </c>
      <c r="G1871">
        <f>IF(Transport!$H$4="Multi-unit Residential",Data!G1872,IF(Transport!$H$4="Education",Data!AO1872,IF(Transport!$H$4="Mixed-use Building",Z1875,Data!X1872)))</f>
        <v>0</v>
      </c>
      <c r="H1871">
        <f>IF(Transport!$H$4="Multi-unit Residential",Data!H1872,IF(Transport!$H$4="Education",Data!AP1872,IF(Transport!$H$4="Mixed-use Building",AA1875,Data!Y1872)))</f>
        <v>0.85</v>
      </c>
      <c r="I1871">
        <f>IF(Transport!$H$4="Multi-unit Residential",Data!I1872,IF(Transport!$H$4="Education",Data!AQ1872,IF(Transport!$H$4="Mixed-use Building",AB1875,Data!Z1872)))</f>
        <v>0</v>
      </c>
      <c r="J1871">
        <f>IF(Transport!$H$4="Multi-unit Residential",Data!J1872,IF(Transport!$H$4="Education",Data!AR1872,IF(Transport!$H$4="Mixed-use Building",AC1875,Data!AA1872)))</f>
        <v>0</v>
      </c>
      <c r="K1871">
        <f>IF(Transport!$H$4="Multi-unit Residential",Data!K1872,IF(Transport!$H$4="Education",Data!AS1872,IF(Transport!$H$4="Mixed-use Building",AD1875,Data!AB1872)))</f>
        <v>0</v>
      </c>
      <c r="L1871">
        <f>IF(Transport!$H$4="Multi-unit Residential",Data!L1872,IF(Transport!$H$4="Education",Data!AT1872,IF(Transport!$H$4="Mixed-use Building",AE1875,Data!AC1872)))</f>
        <v>0.15</v>
      </c>
      <c r="M1871">
        <f>IF(Transport!$H$4="Multi-unit Residential",Data!M1872,IF(Transport!$H$4="Education",Data!AU1872,IF(Transport!$H$4="Mixed-use Building",AF1875,Data!AD1872)))</f>
        <v>0.02</v>
      </c>
      <c r="N1871">
        <f>IF(Transport!$H$4="Multi-unit Residential",Data!N1872,IF(Transport!$H$4="Education",Data!AV1872,IF(Transport!$H$4="Mixed-use Building",AG1875,Data!AE1872)))</f>
        <v>1.3998914460742899</v>
      </c>
      <c r="O1871">
        <f>IF(Transport!$H$4="Multi-unit Residential",Data!O1872,IF(Transport!$H$4="Education",Data!AW1872,IF(Transport!$H$4="Mixed-use Building",AH1875,Data!AF1872)))</f>
        <v>172.9457755</v>
      </c>
      <c r="P1871">
        <f>IF(Transport!$H$4="Multi-unit Residential",Data!P1872,IF(Transport!$H$4="Education",Data!AX1872,IF(Transport!$H$4="Mixed-use Building",AI1875,Data!AG1872)))</f>
        <v>-43.80945328</v>
      </c>
    </row>
    <row r="1872" spans="1:16" x14ac:dyDescent="0.55000000000000004">
      <c r="A1872">
        <f>IF(Transport!$H$4="Multi-unit Residential",Data!A1873,IF(Transport!$H$4="Education",Data!AI1873,IF(Transport!$H$4="Mixed-use Building",T1876,Data!R1873)))</f>
        <v>333500</v>
      </c>
      <c r="B1872" t="str">
        <f>IF(Transport!$H$4="Multi-unit Residential",Data!B1873,IF(Transport!$H$4="Education",Data!AJ1873,IF(Transport!$H$4="Mixed-use Building",U1876,Data!S1873)))</f>
        <v>Akaroa</v>
      </c>
      <c r="C1872" t="str">
        <f>IF(Transport!$H$4="Multi-unit Residential",Data!C1873,IF(Transport!$H$4="Education",Data!AK1873,IF(Transport!$H$4="Mixed-use Building",V1876,Data!T1873)))</f>
        <v>New Zealand</v>
      </c>
      <c r="D1872">
        <f>IF(Transport!$H$4="Multi-unit Residential",Data!D1873,IF(Transport!$H$4="Education",Data!AL1873,IF(Transport!$H$4="Mixed-use Building",W1876,Data!U1873)))</f>
        <v>0</v>
      </c>
      <c r="E1872">
        <f>IF(Transport!$H$4="Multi-unit Residential",Data!E1873,IF(Transport!$H$4="Education",Data!AM1873,IF(Transport!$H$4="Mixed-use Building",X1876,Data!V1873)))</f>
        <v>0</v>
      </c>
      <c r="F1872">
        <f>IF(Transport!$H$4="Multi-unit Residential",Data!F1873,IF(Transport!$H$4="Education",Data!AN1873,IF(Transport!$H$4="Mixed-use Building",Y1876,Data!W1873)))</f>
        <v>0</v>
      </c>
      <c r="G1872">
        <f>IF(Transport!$H$4="Multi-unit Residential",Data!G1873,IF(Transport!$H$4="Education",Data!AO1873,IF(Transport!$H$4="Mixed-use Building",Z1876,Data!X1873)))</f>
        <v>0</v>
      </c>
      <c r="H1872">
        <f>IF(Transport!$H$4="Multi-unit Residential",Data!H1873,IF(Transport!$H$4="Education",Data!AP1873,IF(Transport!$H$4="Mixed-use Building",AA1876,Data!Y1873)))</f>
        <v>0.75</v>
      </c>
      <c r="I1872">
        <f>IF(Transport!$H$4="Multi-unit Residential",Data!I1873,IF(Transport!$H$4="Education",Data!AQ1873,IF(Transport!$H$4="Mixed-use Building",AB1876,Data!Z1873)))</f>
        <v>0</v>
      </c>
      <c r="J1872">
        <f>IF(Transport!$H$4="Multi-unit Residential",Data!J1873,IF(Transport!$H$4="Education",Data!AR1873,IF(Transport!$H$4="Mixed-use Building",AC1876,Data!AA1873)))</f>
        <v>0</v>
      </c>
      <c r="K1872">
        <f>IF(Transport!$H$4="Multi-unit Residential",Data!K1873,IF(Transport!$H$4="Education",Data!AS1873,IF(Transport!$H$4="Mixed-use Building",AD1876,Data!AB1873)))</f>
        <v>0</v>
      </c>
      <c r="L1872">
        <f>IF(Transport!$H$4="Multi-unit Residential",Data!L1873,IF(Transport!$H$4="Education",Data!AT1873,IF(Transport!$H$4="Mixed-use Building",AE1876,Data!AC1873)))</f>
        <v>0.25</v>
      </c>
      <c r="M1872">
        <f>IF(Transport!$H$4="Multi-unit Residential",Data!M1873,IF(Transport!$H$4="Education",Data!AU1873,IF(Transport!$H$4="Mixed-use Building",AF1876,Data!AD1873)))</f>
        <v>0.02</v>
      </c>
      <c r="N1872">
        <f>IF(Transport!$H$4="Multi-unit Residential",Data!N1873,IF(Transport!$H$4="Education",Data!AV1873,IF(Transport!$H$4="Mixed-use Building",AG1876,Data!AE1873)))</f>
        <v>2.9147379336416601</v>
      </c>
      <c r="O1872">
        <f>IF(Transport!$H$4="Multi-unit Residential",Data!O1873,IF(Transport!$H$4="Education",Data!AW1873,IF(Transport!$H$4="Mixed-use Building",AH1876,Data!AF1873)))</f>
        <v>172.96853909999999</v>
      </c>
      <c r="P1872">
        <f>IF(Transport!$H$4="Multi-unit Residential",Data!P1873,IF(Transport!$H$4="Education",Data!AX1873,IF(Transport!$H$4="Mixed-use Building",AI1876,Data!AG1873)))</f>
        <v>-43.807126050000001</v>
      </c>
    </row>
    <row r="1873" spans="1:16" x14ac:dyDescent="0.55000000000000004">
      <c r="A1873">
        <f>IF(Transport!$H$4="Multi-unit Residential",Data!A1874,IF(Transport!$H$4="Education",Data!AI1874,IF(Transport!$H$4="Mixed-use Building",T1877,Data!R1874)))</f>
        <v>333600</v>
      </c>
      <c r="B1873" t="str">
        <f>IF(Transport!$H$4="Multi-unit Residential",Data!B1874,IF(Transport!$H$4="Education",Data!AJ1874,IF(Transport!$H$4="Mixed-use Building",U1877,Data!S1874)))</f>
        <v>Craigieburn</v>
      </c>
      <c r="C1873" t="str">
        <f>IF(Transport!$H$4="Multi-unit Residential",Data!C1874,IF(Transport!$H$4="Education",Data!AK1874,IF(Transport!$H$4="Mixed-use Building",V1877,Data!T1874)))</f>
        <v>New Zealand</v>
      </c>
      <c r="D1873">
        <f>IF(Transport!$H$4="Multi-unit Residential",Data!D1874,IF(Transport!$H$4="Education",Data!AL1874,IF(Transport!$H$4="Mixed-use Building",W1877,Data!U1874)))</f>
        <v>0</v>
      </c>
      <c r="E1873">
        <f>IF(Transport!$H$4="Multi-unit Residential",Data!E1874,IF(Transport!$H$4="Education",Data!AM1874,IF(Transport!$H$4="Mixed-use Building",X1877,Data!V1874)))</f>
        <v>0</v>
      </c>
      <c r="F1873">
        <f>IF(Transport!$H$4="Multi-unit Residential",Data!F1874,IF(Transport!$H$4="Education",Data!AN1874,IF(Transport!$H$4="Mixed-use Building",Y1877,Data!W1874)))</f>
        <v>0</v>
      </c>
      <c r="G1873">
        <f>IF(Transport!$H$4="Multi-unit Residential",Data!G1874,IF(Transport!$H$4="Education",Data!AO1874,IF(Transport!$H$4="Mixed-use Building",Z1877,Data!X1874)))</f>
        <v>0</v>
      </c>
      <c r="H1873">
        <f>IF(Transport!$H$4="Multi-unit Residential",Data!H1874,IF(Transport!$H$4="Education",Data!AP1874,IF(Transport!$H$4="Mixed-use Building",AA1877,Data!Y1874)))</f>
        <v>0.7</v>
      </c>
      <c r="I1873">
        <f>IF(Transport!$H$4="Multi-unit Residential",Data!I1874,IF(Transport!$H$4="Education",Data!AQ1874,IF(Transport!$H$4="Mixed-use Building",AB1877,Data!Z1874)))</f>
        <v>0</v>
      </c>
      <c r="J1873">
        <f>IF(Transport!$H$4="Multi-unit Residential",Data!J1874,IF(Transport!$H$4="Education",Data!AR1874,IF(Transport!$H$4="Mixed-use Building",AC1877,Data!AA1874)))</f>
        <v>0</v>
      </c>
      <c r="K1873">
        <f>IF(Transport!$H$4="Multi-unit Residential",Data!K1874,IF(Transport!$H$4="Education",Data!AS1874,IF(Transport!$H$4="Mixed-use Building",AD1877,Data!AB1874)))</f>
        <v>0</v>
      </c>
      <c r="L1873">
        <f>IF(Transport!$H$4="Multi-unit Residential",Data!L1874,IF(Transport!$H$4="Education",Data!AT1874,IF(Transport!$H$4="Mixed-use Building",AE1877,Data!AC1874)))</f>
        <v>0.3</v>
      </c>
      <c r="M1873">
        <f>IF(Transport!$H$4="Multi-unit Residential",Data!M1874,IF(Transport!$H$4="Education",Data!AU1874,IF(Transport!$H$4="Mixed-use Building",AF1877,Data!AD1874)))</f>
        <v>0.02</v>
      </c>
      <c r="N1873" t="str">
        <f>IF(Transport!$H$4="Multi-unit Residential",Data!N1874,IF(Transport!$H$4="Education",Data!AV1874,IF(Transport!$H$4="Mixed-use Building",AG1877,Data!AE1874)))</f>
        <v>?</v>
      </c>
      <c r="O1873">
        <f>IF(Transport!$H$4="Multi-unit Residential",Data!O1874,IF(Transport!$H$4="Education",Data!AW1874,IF(Transport!$H$4="Mixed-use Building",AH1877,Data!AF1874)))</f>
        <v>171.67275519999899</v>
      </c>
      <c r="P1873">
        <f>IF(Transport!$H$4="Multi-unit Residential",Data!P1874,IF(Transport!$H$4="Education",Data!AX1874,IF(Transport!$H$4="Mixed-use Building",AI1877,Data!AG1874)))</f>
        <v>-43.068915769999997</v>
      </c>
    </row>
    <row r="1874" spans="1:16" x14ac:dyDescent="0.55000000000000004">
      <c r="A1874">
        <f>IF(Transport!$H$4="Multi-unit Residential",Data!A1875,IF(Transport!$H$4="Education",Data!AI1875,IF(Transport!$H$4="Mixed-use Building",T1878,Data!R1875)))</f>
        <v>333700</v>
      </c>
      <c r="B1874" t="str">
        <f>IF(Transport!$H$4="Multi-unit Residential",Data!B1875,IF(Transport!$H$4="Education",Data!AJ1875,IF(Transport!$H$4="Mixed-use Building",U1878,Data!S1875)))</f>
        <v>Torlesse</v>
      </c>
      <c r="C1874" t="str">
        <f>IF(Transport!$H$4="Multi-unit Residential",Data!C1875,IF(Transport!$H$4="Education",Data!AK1875,IF(Transport!$H$4="Mixed-use Building",V1878,Data!T1875)))</f>
        <v>New Zealand</v>
      </c>
      <c r="D1874">
        <f>IF(Transport!$H$4="Multi-unit Residential",Data!D1875,IF(Transport!$H$4="Education",Data!AL1875,IF(Transport!$H$4="Mixed-use Building",W1878,Data!U1875)))</f>
        <v>0</v>
      </c>
      <c r="E1874">
        <f>IF(Transport!$H$4="Multi-unit Residential",Data!E1875,IF(Transport!$H$4="Education",Data!AM1875,IF(Transport!$H$4="Mixed-use Building",X1878,Data!V1875)))</f>
        <v>0</v>
      </c>
      <c r="F1874">
        <f>IF(Transport!$H$4="Multi-unit Residential",Data!F1875,IF(Transport!$H$4="Education",Data!AN1875,IF(Transport!$H$4="Mixed-use Building",Y1878,Data!W1875)))</f>
        <v>0</v>
      </c>
      <c r="G1874">
        <f>IF(Transport!$H$4="Multi-unit Residential",Data!G1875,IF(Transport!$H$4="Education",Data!AO1875,IF(Transport!$H$4="Mixed-use Building",Z1878,Data!X1875)))</f>
        <v>0</v>
      </c>
      <c r="H1874">
        <f>IF(Transport!$H$4="Multi-unit Residential",Data!H1875,IF(Transport!$H$4="Education",Data!AP1875,IF(Transport!$H$4="Mixed-use Building",AA1878,Data!Y1875)))</f>
        <v>0.9</v>
      </c>
      <c r="I1874">
        <f>IF(Transport!$H$4="Multi-unit Residential",Data!I1875,IF(Transport!$H$4="Education",Data!AQ1875,IF(Transport!$H$4="Mixed-use Building",AB1878,Data!Z1875)))</f>
        <v>0</v>
      </c>
      <c r="J1874">
        <f>IF(Transport!$H$4="Multi-unit Residential",Data!J1875,IF(Transport!$H$4="Education",Data!AR1875,IF(Transport!$H$4="Mixed-use Building",AC1878,Data!AA1875)))</f>
        <v>0</v>
      </c>
      <c r="K1874">
        <f>IF(Transport!$H$4="Multi-unit Residential",Data!K1875,IF(Transport!$H$4="Education",Data!AS1875,IF(Transport!$H$4="Mixed-use Building",AD1878,Data!AB1875)))</f>
        <v>0</v>
      </c>
      <c r="L1874">
        <f>IF(Transport!$H$4="Multi-unit Residential",Data!L1875,IF(Transport!$H$4="Education",Data!AT1875,IF(Transport!$H$4="Mixed-use Building",AE1878,Data!AC1875)))</f>
        <v>0.1</v>
      </c>
      <c r="M1874">
        <f>IF(Transport!$H$4="Multi-unit Residential",Data!M1875,IF(Transport!$H$4="Education",Data!AU1875,IF(Transport!$H$4="Mixed-use Building",AF1878,Data!AD1875)))</f>
        <v>0.02</v>
      </c>
      <c r="N1874">
        <f>IF(Transport!$H$4="Multi-unit Residential",Data!N1875,IF(Transport!$H$4="Education",Data!AV1875,IF(Transport!$H$4="Mixed-use Building",AG1878,Data!AE1875)))</f>
        <v>7.36772929402205</v>
      </c>
      <c r="O1874">
        <f>IF(Transport!$H$4="Multi-unit Residential",Data!O1875,IF(Transport!$H$4="Education",Data!AW1875,IF(Transport!$H$4="Mixed-use Building",AH1878,Data!AF1875)))</f>
        <v>171.90320309999899</v>
      </c>
      <c r="P1874">
        <f>IF(Transport!$H$4="Multi-unit Residential",Data!P1875,IF(Transport!$H$4="Education",Data!AX1875,IF(Transport!$H$4="Mixed-use Building",AI1878,Data!AG1875)))</f>
        <v>-43.345688330000002</v>
      </c>
    </row>
    <row r="1875" spans="1:16" x14ac:dyDescent="0.55000000000000004">
      <c r="A1875">
        <f>IF(Transport!$H$4="Multi-unit Residential",Data!A1876,IF(Transport!$H$4="Education",Data!AI1876,IF(Transport!$H$4="Mixed-use Building",T1879,Data!R1876)))</f>
        <v>333800</v>
      </c>
      <c r="B1875" t="str">
        <f>IF(Transport!$H$4="Multi-unit Residential",Data!B1876,IF(Transport!$H$4="Education",Data!AJ1876,IF(Transport!$H$4="Mixed-use Building",U1879,Data!S1876)))</f>
        <v>Glenroy-Hororata</v>
      </c>
      <c r="C1875" t="str">
        <f>IF(Transport!$H$4="Multi-unit Residential",Data!C1876,IF(Transport!$H$4="Education",Data!AK1876,IF(Transport!$H$4="Mixed-use Building",V1879,Data!T1876)))</f>
        <v>New Zealand</v>
      </c>
      <c r="D1875">
        <f>IF(Transport!$H$4="Multi-unit Residential",Data!D1876,IF(Transport!$H$4="Education",Data!AL1876,IF(Transport!$H$4="Mixed-use Building",W1879,Data!U1876)))</f>
        <v>0</v>
      </c>
      <c r="E1875">
        <f>IF(Transport!$H$4="Multi-unit Residential",Data!E1876,IF(Transport!$H$4="Education",Data!AM1876,IF(Transport!$H$4="Mixed-use Building",X1879,Data!V1876)))</f>
        <v>0</v>
      </c>
      <c r="F1875">
        <f>IF(Transport!$H$4="Multi-unit Residential",Data!F1876,IF(Transport!$H$4="Education",Data!AN1876,IF(Transport!$H$4="Mixed-use Building",Y1879,Data!W1876)))</f>
        <v>0</v>
      </c>
      <c r="G1875">
        <f>IF(Transport!$H$4="Multi-unit Residential",Data!G1876,IF(Transport!$H$4="Education",Data!AO1876,IF(Transport!$H$4="Mixed-use Building",Z1879,Data!X1876)))</f>
        <v>0</v>
      </c>
      <c r="H1875">
        <f>IF(Transport!$H$4="Multi-unit Residential",Data!H1876,IF(Transport!$H$4="Education",Data!AP1876,IF(Transport!$H$4="Mixed-use Building",AA1879,Data!Y1876)))</f>
        <v>0.89</v>
      </c>
      <c r="I1875">
        <f>IF(Transport!$H$4="Multi-unit Residential",Data!I1876,IF(Transport!$H$4="Education",Data!AQ1876,IF(Transport!$H$4="Mixed-use Building",AB1879,Data!Z1876)))</f>
        <v>0</v>
      </c>
      <c r="J1875">
        <f>IF(Transport!$H$4="Multi-unit Residential",Data!J1876,IF(Transport!$H$4="Education",Data!AR1876,IF(Transport!$H$4="Mixed-use Building",AC1879,Data!AA1876)))</f>
        <v>0</v>
      </c>
      <c r="K1875">
        <f>IF(Transport!$H$4="Multi-unit Residential",Data!K1876,IF(Transport!$H$4="Education",Data!AS1876,IF(Transport!$H$4="Mixed-use Building",AD1879,Data!AB1876)))</f>
        <v>0</v>
      </c>
      <c r="L1875">
        <f>IF(Transport!$H$4="Multi-unit Residential",Data!L1876,IF(Transport!$H$4="Education",Data!AT1876,IF(Transport!$H$4="Mixed-use Building",AE1879,Data!AC1876)))</f>
        <v>0.11</v>
      </c>
      <c r="M1875">
        <f>IF(Transport!$H$4="Multi-unit Residential",Data!M1876,IF(Transport!$H$4="Education",Data!AU1876,IF(Transport!$H$4="Mixed-use Building",AF1879,Data!AD1876)))</f>
        <v>0.02</v>
      </c>
      <c r="N1875">
        <f>IF(Transport!$H$4="Multi-unit Residential",Data!N1876,IF(Transport!$H$4="Education",Data!AV1876,IF(Transport!$H$4="Mixed-use Building",AG1879,Data!AE1876)))</f>
        <v>7.8657735891436902</v>
      </c>
      <c r="O1875">
        <f>IF(Transport!$H$4="Multi-unit Residential",Data!O1876,IF(Transport!$H$4="Education",Data!AW1876,IF(Transport!$H$4="Mixed-use Building",AH1879,Data!AF1876)))</f>
        <v>171.78713569999999</v>
      </c>
      <c r="P1875">
        <f>IF(Transport!$H$4="Multi-unit Residential",Data!P1876,IF(Transport!$H$4="Education",Data!AX1876,IF(Transport!$H$4="Mixed-use Building",AI1879,Data!AG1876)))</f>
        <v>-43.482886649999998</v>
      </c>
    </row>
    <row r="1876" spans="1:16" x14ac:dyDescent="0.55000000000000004">
      <c r="A1876">
        <f>IF(Transport!$H$4="Multi-unit Residential",Data!A1877,IF(Transport!$H$4="Education",Data!AI1877,IF(Transport!$H$4="Mixed-use Building",T1880,Data!R1877)))</f>
        <v>333900</v>
      </c>
      <c r="B1876" t="str">
        <f>IF(Transport!$H$4="Multi-unit Residential",Data!B1877,IF(Transport!$H$4="Education",Data!AJ1877,IF(Transport!$H$4="Mixed-use Building",U1880,Data!S1877)))</f>
        <v>Glentunnel</v>
      </c>
      <c r="C1876" t="str">
        <f>IF(Transport!$H$4="Multi-unit Residential",Data!C1877,IF(Transport!$H$4="Education",Data!AK1877,IF(Transport!$H$4="Mixed-use Building",V1880,Data!T1877)))</f>
        <v>New Zealand</v>
      </c>
      <c r="D1876">
        <f>IF(Transport!$H$4="Multi-unit Residential",Data!D1877,IF(Transport!$H$4="Education",Data!AL1877,IF(Transport!$H$4="Mixed-use Building",W1880,Data!U1877)))</f>
        <v>0</v>
      </c>
      <c r="E1876">
        <f>IF(Transport!$H$4="Multi-unit Residential",Data!E1877,IF(Transport!$H$4="Education",Data!AM1877,IF(Transport!$H$4="Mixed-use Building",X1880,Data!V1877)))</f>
        <v>0</v>
      </c>
      <c r="F1876">
        <f>IF(Transport!$H$4="Multi-unit Residential",Data!F1877,IF(Transport!$H$4="Education",Data!AN1877,IF(Transport!$H$4="Mixed-use Building",Y1880,Data!W1877)))</f>
        <v>0</v>
      </c>
      <c r="G1876">
        <f>IF(Transport!$H$4="Multi-unit Residential",Data!G1877,IF(Transport!$H$4="Education",Data!AO1877,IF(Transport!$H$4="Mixed-use Building",Z1880,Data!X1877)))</f>
        <v>0</v>
      </c>
      <c r="H1876">
        <f>IF(Transport!$H$4="Multi-unit Residential",Data!H1877,IF(Transport!$H$4="Education",Data!AP1877,IF(Transport!$H$4="Mixed-use Building",AA1880,Data!Y1877)))</f>
        <v>0.95</v>
      </c>
      <c r="I1876">
        <f>IF(Transport!$H$4="Multi-unit Residential",Data!I1877,IF(Transport!$H$4="Education",Data!AQ1877,IF(Transport!$H$4="Mixed-use Building",AB1880,Data!Z1877)))</f>
        <v>0</v>
      </c>
      <c r="J1876">
        <f>IF(Transport!$H$4="Multi-unit Residential",Data!J1877,IF(Transport!$H$4="Education",Data!AR1877,IF(Transport!$H$4="Mixed-use Building",AC1880,Data!AA1877)))</f>
        <v>0</v>
      </c>
      <c r="K1876">
        <f>IF(Transport!$H$4="Multi-unit Residential",Data!K1877,IF(Transport!$H$4="Education",Data!AS1877,IF(Transport!$H$4="Mixed-use Building",AD1880,Data!AB1877)))</f>
        <v>0</v>
      </c>
      <c r="L1876">
        <f>IF(Transport!$H$4="Multi-unit Residential",Data!L1877,IF(Transport!$H$4="Education",Data!AT1877,IF(Transport!$H$4="Mixed-use Building",AE1880,Data!AC1877)))</f>
        <v>0.05</v>
      </c>
      <c r="M1876">
        <f>IF(Transport!$H$4="Multi-unit Residential",Data!M1877,IF(Transport!$H$4="Education",Data!AU1877,IF(Transport!$H$4="Mixed-use Building",AF1880,Data!AD1877)))</f>
        <v>0.02</v>
      </c>
      <c r="N1876">
        <f>IF(Transport!$H$4="Multi-unit Residential",Data!N1877,IF(Transport!$H$4="Education",Data!AV1877,IF(Transport!$H$4="Mixed-use Building",AG1880,Data!AE1877)))</f>
        <v>9.7857371324061599</v>
      </c>
      <c r="O1876">
        <f>IF(Transport!$H$4="Multi-unit Residential",Data!O1877,IF(Transport!$H$4="Education",Data!AW1877,IF(Transport!$H$4="Mixed-use Building",AH1880,Data!AF1877)))</f>
        <v>172.01364559999999</v>
      </c>
      <c r="P1876">
        <f>IF(Transport!$H$4="Multi-unit Residential",Data!P1877,IF(Transport!$H$4="Education",Data!AX1877,IF(Transport!$H$4="Mixed-use Building",AI1880,Data!AG1877)))</f>
        <v>-43.473180880000001</v>
      </c>
    </row>
    <row r="1877" spans="1:16" x14ac:dyDescent="0.55000000000000004">
      <c r="A1877">
        <f>IF(Transport!$H$4="Multi-unit Residential",Data!A1878,IF(Transport!$H$4="Education",Data!AI1878,IF(Transport!$H$4="Mixed-use Building",T1881,Data!R1878)))</f>
        <v>334000</v>
      </c>
      <c r="B1877" t="str">
        <f>IF(Transport!$H$4="Multi-unit Residential",Data!B1878,IF(Transport!$H$4="Education",Data!AJ1878,IF(Transport!$H$4="Mixed-use Building",U1881,Data!S1878)))</f>
        <v>Darfield</v>
      </c>
      <c r="C1877" t="str">
        <f>IF(Transport!$H$4="Multi-unit Residential",Data!C1878,IF(Transport!$H$4="Education",Data!AK1878,IF(Transport!$H$4="Mixed-use Building",V1881,Data!T1878)))</f>
        <v>New Zealand</v>
      </c>
      <c r="D1877">
        <f>IF(Transport!$H$4="Multi-unit Residential",Data!D1878,IF(Transport!$H$4="Education",Data!AL1878,IF(Transport!$H$4="Mixed-use Building",W1881,Data!U1878)))</f>
        <v>0</v>
      </c>
      <c r="E1877">
        <f>IF(Transport!$H$4="Multi-unit Residential",Data!E1878,IF(Transport!$H$4="Education",Data!AM1878,IF(Transport!$H$4="Mixed-use Building",X1881,Data!V1878)))</f>
        <v>0</v>
      </c>
      <c r="F1877">
        <f>IF(Transport!$H$4="Multi-unit Residential",Data!F1878,IF(Transport!$H$4="Education",Data!AN1878,IF(Transport!$H$4="Mixed-use Building",Y1881,Data!W1878)))</f>
        <v>0</v>
      </c>
      <c r="G1877">
        <f>IF(Transport!$H$4="Multi-unit Residential",Data!G1878,IF(Transport!$H$4="Education",Data!AO1878,IF(Transport!$H$4="Mixed-use Building",Z1881,Data!X1878)))</f>
        <v>0</v>
      </c>
      <c r="H1877">
        <f>IF(Transport!$H$4="Multi-unit Residential",Data!H1878,IF(Transport!$H$4="Education",Data!AP1878,IF(Transport!$H$4="Mixed-use Building",AA1881,Data!Y1878)))</f>
        <v>0.85</v>
      </c>
      <c r="I1877">
        <f>IF(Transport!$H$4="Multi-unit Residential",Data!I1878,IF(Transport!$H$4="Education",Data!AQ1878,IF(Transport!$H$4="Mixed-use Building",AB1881,Data!Z1878)))</f>
        <v>0.01</v>
      </c>
      <c r="J1877">
        <f>IF(Transport!$H$4="Multi-unit Residential",Data!J1878,IF(Transport!$H$4="Education",Data!AR1878,IF(Transport!$H$4="Mixed-use Building",AC1881,Data!AA1878)))</f>
        <v>0</v>
      </c>
      <c r="K1877">
        <f>IF(Transport!$H$4="Multi-unit Residential",Data!K1878,IF(Transport!$H$4="Education",Data!AS1878,IF(Transport!$H$4="Mixed-use Building",AD1881,Data!AB1878)))</f>
        <v>0.04</v>
      </c>
      <c r="L1877">
        <f>IF(Transport!$H$4="Multi-unit Residential",Data!L1878,IF(Transport!$H$4="Education",Data!AT1878,IF(Transport!$H$4="Mixed-use Building",AE1881,Data!AC1878)))</f>
        <v>0.1</v>
      </c>
      <c r="M1877">
        <f>IF(Transport!$H$4="Multi-unit Residential",Data!M1878,IF(Transport!$H$4="Education",Data!AU1878,IF(Transport!$H$4="Mixed-use Building",AF1881,Data!AD1878)))</f>
        <v>0.02</v>
      </c>
      <c r="N1877">
        <f>IF(Transport!$H$4="Multi-unit Residential",Data!N1878,IF(Transport!$H$4="Education",Data!AV1878,IF(Transport!$H$4="Mixed-use Building",AG1881,Data!AE1878)))</f>
        <v>8.0258931185420099</v>
      </c>
      <c r="O1877">
        <f>IF(Transport!$H$4="Multi-unit Residential",Data!O1878,IF(Transport!$H$4="Education",Data!AW1878,IF(Transport!$H$4="Mixed-use Building",AH1881,Data!AF1878)))</f>
        <v>172.0944829</v>
      </c>
      <c r="P1877">
        <f>IF(Transport!$H$4="Multi-unit Residential",Data!P1878,IF(Transport!$H$4="Education",Data!AX1878,IF(Transport!$H$4="Mixed-use Building",AI1881,Data!AG1878)))</f>
        <v>-43.495838569999997</v>
      </c>
    </row>
    <row r="1878" spans="1:16" x14ac:dyDescent="0.55000000000000004">
      <c r="A1878">
        <f>IF(Transport!$H$4="Multi-unit Residential",Data!A1879,IF(Transport!$H$4="Education",Data!AI1879,IF(Transport!$H$4="Mixed-use Building",T1882,Data!R1879)))</f>
        <v>334100</v>
      </c>
      <c r="B1878" t="str">
        <f>IF(Transport!$H$4="Multi-unit Residential",Data!B1879,IF(Transport!$H$4="Education",Data!AJ1879,IF(Transport!$H$4="Mixed-use Building",U1882,Data!S1879)))</f>
        <v>Kirwee</v>
      </c>
      <c r="C1878" t="str">
        <f>IF(Transport!$H$4="Multi-unit Residential",Data!C1879,IF(Transport!$H$4="Education",Data!AK1879,IF(Transport!$H$4="Mixed-use Building",V1882,Data!T1879)))</f>
        <v>New Zealand</v>
      </c>
      <c r="D1878">
        <f>IF(Transport!$H$4="Multi-unit Residential",Data!D1879,IF(Transport!$H$4="Education",Data!AL1879,IF(Transport!$H$4="Mixed-use Building",W1882,Data!U1879)))</f>
        <v>0</v>
      </c>
      <c r="E1878">
        <f>IF(Transport!$H$4="Multi-unit Residential",Data!E1879,IF(Transport!$H$4="Education",Data!AM1879,IF(Transport!$H$4="Mixed-use Building",X1882,Data!V1879)))</f>
        <v>0</v>
      </c>
      <c r="F1878">
        <f>IF(Transport!$H$4="Multi-unit Residential",Data!F1879,IF(Transport!$H$4="Education",Data!AN1879,IF(Transport!$H$4="Mixed-use Building",Y1882,Data!W1879)))</f>
        <v>0</v>
      </c>
      <c r="G1878">
        <f>IF(Transport!$H$4="Multi-unit Residential",Data!G1879,IF(Transport!$H$4="Education",Data!AO1879,IF(Transport!$H$4="Mixed-use Building",Z1882,Data!X1879)))</f>
        <v>0</v>
      </c>
      <c r="H1878">
        <f>IF(Transport!$H$4="Multi-unit Residential",Data!H1879,IF(Transport!$H$4="Education",Data!AP1879,IF(Transport!$H$4="Mixed-use Building",AA1882,Data!Y1879)))</f>
        <v>1</v>
      </c>
      <c r="I1878">
        <f>IF(Transport!$H$4="Multi-unit Residential",Data!I1879,IF(Transport!$H$4="Education",Data!AQ1879,IF(Transport!$H$4="Mixed-use Building",AB1882,Data!Z1879)))</f>
        <v>0</v>
      </c>
      <c r="J1878">
        <f>IF(Transport!$H$4="Multi-unit Residential",Data!J1879,IF(Transport!$H$4="Education",Data!AR1879,IF(Transport!$H$4="Mixed-use Building",AC1882,Data!AA1879)))</f>
        <v>0</v>
      </c>
      <c r="K1878">
        <f>IF(Transport!$H$4="Multi-unit Residential",Data!K1879,IF(Transport!$H$4="Education",Data!AS1879,IF(Transport!$H$4="Mixed-use Building",AD1882,Data!AB1879)))</f>
        <v>0</v>
      </c>
      <c r="L1878">
        <f>IF(Transport!$H$4="Multi-unit Residential",Data!L1879,IF(Transport!$H$4="Education",Data!AT1879,IF(Transport!$H$4="Mixed-use Building",AE1882,Data!AC1879)))</f>
        <v>0</v>
      </c>
      <c r="M1878">
        <f>IF(Transport!$H$4="Multi-unit Residential",Data!M1879,IF(Transport!$H$4="Education",Data!AU1879,IF(Transport!$H$4="Mixed-use Building",AF1882,Data!AD1879)))</f>
        <v>0.02</v>
      </c>
      <c r="N1878">
        <f>IF(Transport!$H$4="Multi-unit Residential",Data!N1879,IF(Transport!$H$4="Education",Data!AV1879,IF(Transport!$H$4="Mixed-use Building",AG1882,Data!AE1879)))</f>
        <v>5.3469206060092898</v>
      </c>
      <c r="O1878">
        <f>IF(Transport!$H$4="Multi-unit Residential",Data!O1879,IF(Transport!$H$4="Education",Data!AW1879,IF(Transport!$H$4="Mixed-use Building",AH1882,Data!AF1879)))</f>
        <v>172.199665199999</v>
      </c>
      <c r="P1878">
        <f>IF(Transport!$H$4="Multi-unit Residential",Data!P1879,IF(Transport!$H$4="Education",Data!AX1879,IF(Transport!$H$4="Mixed-use Building",AI1882,Data!AG1879)))</f>
        <v>-43.474843849999999</v>
      </c>
    </row>
    <row r="1879" spans="1:16" x14ac:dyDescent="0.55000000000000004">
      <c r="A1879">
        <f>IF(Transport!$H$4="Multi-unit Residential",Data!A1880,IF(Transport!$H$4="Education",Data!AI1880,IF(Transport!$H$4="Mixed-use Building",T1883,Data!R1880)))</f>
        <v>334200</v>
      </c>
      <c r="B1879" t="str">
        <f>IF(Transport!$H$4="Multi-unit Residential",Data!B1880,IF(Transport!$H$4="Education",Data!AJ1880,IF(Transport!$H$4="Mixed-use Building",U1883,Data!S1880)))</f>
        <v>Bankside</v>
      </c>
      <c r="C1879" t="str">
        <f>IF(Transport!$H$4="Multi-unit Residential",Data!C1880,IF(Transport!$H$4="Education",Data!AK1880,IF(Transport!$H$4="Mixed-use Building",V1883,Data!T1880)))</f>
        <v>New Zealand</v>
      </c>
      <c r="D1879">
        <f>IF(Transport!$H$4="Multi-unit Residential",Data!D1880,IF(Transport!$H$4="Education",Data!AL1880,IF(Transport!$H$4="Mixed-use Building",W1883,Data!U1880)))</f>
        <v>0</v>
      </c>
      <c r="E1879">
        <f>IF(Transport!$H$4="Multi-unit Residential",Data!E1880,IF(Transport!$H$4="Education",Data!AM1880,IF(Transport!$H$4="Mixed-use Building",X1883,Data!V1880)))</f>
        <v>0</v>
      </c>
      <c r="F1879">
        <f>IF(Transport!$H$4="Multi-unit Residential",Data!F1880,IF(Transport!$H$4="Education",Data!AN1880,IF(Transport!$H$4="Mixed-use Building",Y1883,Data!W1880)))</f>
        <v>0</v>
      </c>
      <c r="G1879">
        <f>IF(Transport!$H$4="Multi-unit Residential",Data!G1880,IF(Transport!$H$4="Education",Data!AO1880,IF(Transport!$H$4="Mixed-use Building",Z1883,Data!X1880)))</f>
        <v>0</v>
      </c>
      <c r="H1879">
        <f>IF(Transport!$H$4="Multi-unit Residential",Data!H1880,IF(Transport!$H$4="Education",Data!AP1880,IF(Transport!$H$4="Mixed-use Building",AA1883,Data!Y1880)))</f>
        <v>0.9</v>
      </c>
      <c r="I1879">
        <f>IF(Transport!$H$4="Multi-unit Residential",Data!I1880,IF(Transport!$H$4="Education",Data!AQ1880,IF(Transport!$H$4="Mixed-use Building",AB1883,Data!Z1880)))</f>
        <v>0.06</v>
      </c>
      <c r="J1879">
        <f>IF(Transport!$H$4="Multi-unit Residential",Data!J1880,IF(Transport!$H$4="Education",Data!AR1880,IF(Transport!$H$4="Mixed-use Building",AC1883,Data!AA1880)))</f>
        <v>0</v>
      </c>
      <c r="K1879">
        <f>IF(Transport!$H$4="Multi-unit Residential",Data!K1880,IF(Transport!$H$4="Education",Data!AS1880,IF(Transport!$H$4="Mixed-use Building",AD1883,Data!AB1880)))</f>
        <v>0</v>
      </c>
      <c r="L1879">
        <f>IF(Transport!$H$4="Multi-unit Residential",Data!L1880,IF(Transport!$H$4="Education",Data!AT1880,IF(Transport!$H$4="Mixed-use Building",AE1883,Data!AC1880)))</f>
        <v>0.04</v>
      </c>
      <c r="M1879">
        <f>IF(Transport!$H$4="Multi-unit Residential",Data!M1880,IF(Transport!$H$4="Education",Data!AU1880,IF(Transport!$H$4="Mixed-use Building",AF1883,Data!AD1880)))</f>
        <v>0.02</v>
      </c>
      <c r="N1879">
        <f>IF(Transport!$H$4="Multi-unit Residential",Data!N1880,IF(Transport!$H$4="Education",Data!AV1880,IF(Transport!$H$4="Mixed-use Building",AG1883,Data!AE1880)))</f>
        <v>18.883906091438899</v>
      </c>
      <c r="O1879">
        <f>IF(Transport!$H$4="Multi-unit Residential",Data!O1880,IF(Transport!$H$4="Education",Data!AW1880,IF(Transport!$H$4="Mixed-use Building",AH1883,Data!AF1880)))</f>
        <v>172.03741579999999</v>
      </c>
      <c r="P1879">
        <f>IF(Transport!$H$4="Multi-unit Residential",Data!P1880,IF(Transport!$H$4="Education",Data!AX1880,IF(Transport!$H$4="Mixed-use Building",AI1883,Data!AG1880)))</f>
        <v>-43.658574850000001</v>
      </c>
    </row>
    <row r="1880" spans="1:16" x14ac:dyDescent="0.55000000000000004">
      <c r="A1880">
        <f>IF(Transport!$H$4="Multi-unit Residential",Data!A1881,IF(Transport!$H$4="Education",Data!AI1881,IF(Transport!$H$4="Mixed-use Building",T1884,Data!R1881)))</f>
        <v>334300</v>
      </c>
      <c r="B1880" t="str">
        <f>IF(Transport!$H$4="Multi-unit Residential",Data!B1881,IF(Transport!$H$4="Education",Data!AJ1881,IF(Transport!$H$4="Mixed-use Building",U1884,Data!S1881)))</f>
        <v>Charing Cross</v>
      </c>
      <c r="C1880" t="str">
        <f>IF(Transport!$H$4="Multi-unit Residential",Data!C1881,IF(Transport!$H$4="Education",Data!AK1881,IF(Transport!$H$4="Mixed-use Building",V1884,Data!T1881)))</f>
        <v>New Zealand</v>
      </c>
      <c r="D1880">
        <f>IF(Transport!$H$4="Multi-unit Residential",Data!D1881,IF(Transport!$H$4="Education",Data!AL1881,IF(Transport!$H$4="Mixed-use Building",W1884,Data!U1881)))</f>
        <v>0</v>
      </c>
      <c r="E1880">
        <f>IF(Transport!$H$4="Multi-unit Residential",Data!E1881,IF(Transport!$H$4="Education",Data!AM1881,IF(Transport!$H$4="Mixed-use Building",X1884,Data!V1881)))</f>
        <v>0</v>
      </c>
      <c r="F1880">
        <f>IF(Transport!$H$4="Multi-unit Residential",Data!F1881,IF(Transport!$H$4="Education",Data!AN1881,IF(Transport!$H$4="Mixed-use Building",Y1884,Data!W1881)))</f>
        <v>0</v>
      </c>
      <c r="G1880">
        <f>IF(Transport!$H$4="Multi-unit Residential",Data!G1881,IF(Transport!$H$4="Education",Data!AO1881,IF(Transport!$H$4="Mixed-use Building",Z1884,Data!X1881)))</f>
        <v>0</v>
      </c>
      <c r="H1880">
        <f>IF(Transport!$H$4="Multi-unit Residential",Data!H1881,IF(Transport!$H$4="Education",Data!AP1881,IF(Transport!$H$4="Mixed-use Building",AA1884,Data!Y1881)))</f>
        <v>0.79</v>
      </c>
      <c r="I1880">
        <f>IF(Transport!$H$4="Multi-unit Residential",Data!I1881,IF(Transport!$H$4="Education",Data!AQ1881,IF(Transport!$H$4="Mixed-use Building",AB1884,Data!Z1881)))</f>
        <v>0</v>
      </c>
      <c r="J1880">
        <f>IF(Transport!$H$4="Multi-unit Residential",Data!J1881,IF(Transport!$H$4="Education",Data!AR1881,IF(Transport!$H$4="Mixed-use Building",AC1884,Data!AA1881)))</f>
        <v>0</v>
      </c>
      <c r="K1880">
        <f>IF(Transport!$H$4="Multi-unit Residential",Data!K1881,IF(Transport!$H$4="Education",Data!AS1881,IF(Transport!$H$4="Mixed-use Building",AD1884,Data!AB1881)))</f>
        <v>0</v>
      </c>
      <c r="L1880">
        <f>IF(Transport!$H$4="Multi-unit Residential",Data!L1881,IF(Transport!$H$4="Education",Data!AT1881,IF(Transport!$H$4="Mixed-use Building",AE1884,Data!AC1881)))</f>
        <v>0.21</v>
      </c>
      <c r="M1880">
        <f>IF(Transport!$H$4="Multi-unit Residential",Data!M1881,IF(Transport!$H$4="Education",Data!AU1881,IF(Transport!$H$4="Mixed-use Building",AF1884,Data!AD1881)))</f>
        <v>0.02</v>
      </c>
      <c r="N1880">
        <f>IF(Transport!$H$4="Multi-unit Residential",Data!N1881,IF(Transport!$H$4="Education",Data!AV1881,IF(Transport!$H$4="Mixed-use Building",AG1884,Data!AE1881)))</f>
        <v>3.8129358527792498</v>
      </c>
      <c r="O1880">
        <f>IF(Transport!$H$4="Multi-unit Residential",Data!O1881,IF(Transport!$H$4="Education",Data!AW1881,IF(Transport!$H$4="Mixed-use Building",AH1884,Data!AF1881)))</f>
        <v>172.150865199999</v>
      </c>
      <c r="P1880">
        <f>IF(Transport!$H$4="Multi-unit Residential",Data!P1881,IF(Transport!$H$4="Education",Data!AX1881,IF(Transport!$H$4="Mixed-use Building",AI1884,Data!AG1881)))</f>
        <v>-43.564590269999997</v>
      </c>
    </row>
    <row r="1881" spans="1:16" x14ac:dyDescent="0.55000000000000004">
      <c r="A1881">
        <f>IF(Transport!$H$4="Multi-unit Residential",Data!A1882,IF(Transport!$H$4="Education",Data!AI1882,IF(Transport!$H$4="Mixed-use Building",T1885,Data!R1882)))</f>
        <v>334400</v>
      </c>
      <c r="B1881" t="str">
        <f>IF(Transport!$H$4="Multi-unit Residential",Data!B1882,IF(Transport!$H$4="Education",Data!AJ1882,IF(Transport!$H$4="Mixed-use Building",U1885,Data!S1882)))</f>
        <v>Halkett</v>
      </c>
      <c r="C1881" t="str">
        <f>IF(Transport!$H$4="Multi-unit Residential",Data!C1882,IF(Transport!$H$4="Education",Data!AK1882,IF(Transport!$H$4="Mixed-use Building",V1885,Data!T1882)))</f>
        <v>New Zealand</v>
      </c>
      <c r="D1881">
        <f>IF(Transport!$H$4="Multi-unit Residential",Data!D1882,IF(Transport!$H$4="Education",Data!AL1882,IF(Transport!$H$4="Mixed-use Building",W1885,Data!U1882)))</f>
        <v>0</v>
      </c>
      <c r="E1881">
        <f>IF(Transport!$H$4="Multi-unit Residential",Data!E1882,IF(Transport!$H$4="Education",Data!AM1882,IF(Transport!$H$4="Mixed-use Building",X1885,Data!V1882)))</f>
        <v>0</v>
      </c>
      <c r="F1881">
        <f>IF(Transport!$H$4="Multi-unit Residential",Data!F1882,IF(Transport!$H$4="Education",Data!AN1882,IF(Transport!$H$4="Mixed-use Building",Y1885,Data!W1882)))</f>
        <v>0</v>
      </c>
      <c r="G1881">
        <f>IF(Transport!$H$4="Multi-unit Residential",Data!G1882,IF(Transport!$H$4="Education",Data!AO1882,IF(Transport!$H$4="Mixed-use Building",Z1885,Data!X1882)))</f>
        <v>0</v>
      </c>
      <c r="H1881">
        <f>IF(Transport!$H$4="Multi-unit Residential",Data!H1882,IF(Transport!$H$4="Education",Data!AP1882,IF(Transport!$H$4="Mixed-use Building",AA1885,Data!Y1882)))</f>
        <v>1</v>
      </c>
      <c r="I1881">
        <f>IF(Transport!$H$4="Multi-unit Residential",Data!I1882,IF(Transport!$H$4="Education",Data!AQ1882,IF(Transport!$H$4="Mixed-use Building",AB1885,Data!Z1882)))</f>
        <v>0</v>
      </c>
      <c r="J1881">
        <f>IF(Transport!$H$4="Multi-unit Residential",Data!J1882,IF(Transport!$H$4="Education",Data!AR1882,IF(Transport!$H$4="Mixed-use Building",AC1885,Data!AA1882)))</f>
        <v>0</v>
      </c>
      <c r="K1881">
        <f>IF(Transport!$H$4="Multi-unit Residential",Data!K1882,IF(Transport!$H$4="Education",Data!AS1882,IF(Transport!$H$4="Mixed-use Building",AD1885,Data!AB1882)))</f>
        <v>0</v>
      </c>
      <c r="L1881">
        <f>IF(Transport!$H$4="Multi-unit Residential",Data!L1882,IF(Transport!$H$4="Education",Data!AT1882,IF(Transport!$H$4="Mixed-use Building",AE1885,Data!AC1882)))</f>
        <v>0</v>
      </c>
      <c r="M1881">
        <f>IF(Transport!$H$4="Multi-unit Residential",Data!M1882,IF(Transport!$H$4="Education",Data!AU1882,IF(Transport!$H$4="Mixed-use Building",AF1885,Data!AD1882)))</f>
        <v>0.02</v>
      </c>
      <c r="N1881" t="str">
        <f>IF(Transport!$H$4="Multi-unit Residential",Data!N1882,IF(Transport!$H$4="Education",Data!AV1882,IF(Transport!$H$4="Mixed-use Building",AG1885,Data!AE1882)))</f>
        <v>?</v>
      </c>
      <c r="O1881">
        <f>IF(Transport!$H$4="Multi-unit Residential",Data!O1882,IF(Transport!$H$4="Education",Data!AW1882,IF(Transport!$H$4="Mixed-use Building",AH1885,Data!AF1882)))</f>
        <v>172.35028819999999</v>
      </c>
      <c r="P1881">
        <f>IF(Transport!$H$4="Multi-unit Residential",Data!P1882,IF(Transport!$H$4="Education",Data!AX1882,IF(Transport!$H$4="Mixed-use Building",AI1885,Data!AG1882)))</f>
        <v>-43.492371140000003</v>
      </c>
    </row>
    <row r="1882" spans="1:16" x14ac:dyDescent="0.55000000000000004">
      <c r="A1882">
        <f>IF(Transport!$H$4="Multi-unit Residential",Data!A1883,IF(Transport!$H$4="Education",Data!AI1883,IF(Transport!$H$4="Mixed-use Building",T1886,Data!R1883)))</f>
        <v>334500</v>
      </c>
      <c r="B1882" t="str">
        <f>IF(Transport!$H$4="Multi-unit Residential",Data!B1883,IF(Transport!$H$4="Education",Data!AJ1883,IF(Transport!$H$4="Mixed-use Building",U1886,Data!S1883)))</f>
        <v>Newtons Road</v>
      </c>
      <c r="C1882" t="str">
        <f>IF(Transport!$H$4="Multi-unit Residential",Data!C1883,IF(Transport!$H$4="Education",Data!AK1883,IF(Transport!$H$4="Mixed-use Building",V1886,Data!T1883)))</f>
        <v>New Zealand</v>
      </c>
      <c r="D1882">
        <f>IF(Transport!$H$4="Multi-unit Residential",Data!D1883,IF(Transport!$H$4="Education",Data!AL1883,IF(Transport!$H$4="Mixed-use Building",W1886,Data!U1883)))</f>
        <v>0</v>
      </c>
      <c r="E1882">
        <f>IF(Transport!$H$4="Multi-unit Residential",Data!E1883,IF(Transport!$H$4="Education",Data!AM1883,IF(Transport!$H$4="Mixed-use Building",X1886,Data!V1883)))</f>
        <v>0</v>
      </c>
      <c r="F1882">
        <f>IF(Transport!$H$4="Multi-unit Residential",Data!F1883,IF(Transport!$H$4="Education",Data!AN1883,IF(Transport!$H$4="Mixed-use Building",Y1886,Data!W1883)))</f>
        <v>0</v>
      </c>
      <c r="G1882">
        <f>IF(Transport!$H$4="Multi-unit Residential",Data!G1883,IF(Transport!$H$4="Education",Data!AO1883,IF(Transport!$H$4="Mixed-use Building",Z1886,Data!X1883)))</f>
        <v>0</v>
      </c>
      <c r="H1882">
        <f>IF(Transport!$H$4="Multi-unit Residential",Data!H1883,IF(Transport!$H$4="Education",Data!AP1883,IF(Transport!$H$4="Mixed-use Building",AA1886,Data!Y1883)))</f>
        <v>0.88</v>
      </c>
      <c r="I1882">
        <f>IF(Transport!$H$4="Multi-unit Residential",Data!I1883,IF(Transport!$H$4="Education",Data!AQ1883,IF(Transport!$H$4="Mixed-use Building",AB1886,Data!Z1883)))</f>
        <v>0.01</v>
      </c>
      <c r="J1882">
        <f>IF(Transport!$H$4="Multi-unit Residential",Data!J1883,IF(Transport!$H$4="Education",Data!AR1883,IF(Transport!$H$4="Mixed-use Building",AC1886,Data!AA1883)))</f>
        <v>0</v>
      </c>
      <c r="K1882">
        <f>IF(Transport!$H$4="Multi-unit Residential",Data!K1883,IF(Transport!$H$4="Education",Data!AS1883,IF(Transport!$H$4="Mixed-use Building",AD1886,Data!AB1883)))</f>
        <v>0</v>
      </c>
      <c r="L1882">
        <f>IF(Transport!$H$4="Multi-unit Residential",Data!L1883,IF(Transport!$H$4="Education",Data!AT1883,IF(Transport!$H$4="Mixed-use Building",AE1886,Data!AC1883)))</f>
        <v>0.11</v>
      </c>
      <c r="M1882">
        <f>IF(Transport!$H$4="Multi-unit Residential",Data!M1883,IF(Transport!$H$4="Education",Data!AU1883,IF(Transport!$H$4="Mixed-use Building",AF1886,Data!AD1883)))</f>
        <v>0.02</v>
      </c>
      <c r="N1882">
        <f>IF(Transport!$H$4="Multi-unit Residential",Data!N1883,IF(Transport!$H$4="Education",Data!AV1883,IF(Transport!$H$4="Mixed-use Building",AG1886,Data!AE1883)))</f>
        <v>8.71763428702514</v>
      </c>
      <c r="O1882">
        <f>IF(Transport!$H$4="Multi-unit Residential",Data!O1883,IF(Transport!$H$4="Education",Data!AW1883,IF(Transport!$H$4="Mixed-use Building",AH1886,Data!AF1883)))</f>
        <v>172.3194474</v>
      </c>
      <c r="P1882">
        <f>IF(Transport!$H$4="Multi-unit Residential",Data!P1883,IF(Transport!$H$4="Education",Data!AX1883,IF(Transport!$H$4="Mixed-use Building",AI1886,Data!AG1883)))</f>
        <v>-43.569411719999998</v>
      </c>
    </row>
    <row r="1883" spans="1:16" x14ac:dyDescent="0.55000000000000004">
      <c r="A1883">
        <f>IF(Transport!$H$4="Multi-unit Residential",Data!A1884,IF(Transport!$H$4="Education",Data!AI1884,IF(Transport!$H$4="Mixed-use Building",T1887,Data!R1884)))</f>
        <v>334600</v>
      </c>
      <c r="B1883" t="str">
        <f>IF(Transport!$H$4="Multi-unit Residential",Data!B1884,IF(Transport!$H$4="Education",Data!AJ1884,IF(Transport!$H$4="Mixed-use Building",U1887,Data!S1884)))</f>
        <v>West Melton</v>
      </c>
      <c r="C1883" t="str">
        <f>IF(Transport!$H$4="Multi-unit Residential",Data!C1884,IF(Transport!$H$4="Education",Data!AK1884,IF(Transport!$H$4="Mixed-use Building",V1887,Data!T1884)))</f>
        <v>New Zealand</v>
      </c>
      <c r="D1883">
        <f>IF(Transport!$H$4="Multi-unit Residential",Data!D1884,IF(Transport!$H$4="Education",Data!AL1884,IF(Transport!$H$4="Mixed-use Building",W1887,Data!U1884)))</f>
        <v>0</v>
      </c>
      <c r="E1883">
        <f>IF(Transport!$H$4="Multi-unit Residential",Data!E1884,IF(Transport!$H$4="Education",Data!AM1884,IF(Transport!$H$4="Mixed-use Building",X1887,Data!V1884)))</f>
        <v>0</v>
      </c>
      <c r="F1883">
        <f>IF(Transport!$H$4="Multi-unit Residential",Data!F1884,IF(Transport!$H$4="Education",Data!AN1884,IF(Transport!$H$4="Mixed-use Building",Y1887,Data!W1884)))</f>
        <v>0</v>
      </c>
      <c r="G1883">
        <f>IF(Transport!$H$4="Multi-unit Residential",Data!G1884,IF(Transport!$H$4="Education",Data!AO1884,IF(Transport!$H$4="Mixed-use Building",Z1887,Data!X1884)))</f>
        <v>0</v>
      </c>
      <c r="H1883">
        <f>IF(Transport!$H$4="Multi-unit Residential",Data!H1884,IF(Transport!$H$4="Education",Data!AP1884,IF(Transport!$H$4="Mixed-use Building",AA1887,Data!Y1884)))</f>
        <v>0.91</v>
      </c>
      <c r="I1883">
        <f>IF(Transport!$H$4="Multi-unit Residential",Data!I1884,IF(Transport!$H$4="Education",Data!AQ1884,IF(Transport!$H$4="Mixed-use Building",AB1887,Data!Z1884)))</f>
        <v>0</v>
      </c>
      <c r="J1883">
        <f>IF(Transport!$H$4="Multi-unit Residential",Data!J1884,IF(Transport!$H$4="Education",Data!AR1884,IF(Transport!$H$4="Mixed-use Building",AC1887,Data!AA1884)))</f>
        <v>0</v>
      </c>
      <c r="K1883">
        <f>IF(Transport!$H$4="Multi-unit Residential",Data!K1884,IF(Transport!$H$4="Education",Data!AS1884,IF(Transport!$H$4="Mixed-use Building",AD1887,Data!AB1884)))</f>
        <v>0</v>
      </c>
      <c r="L1883">
        <f>IF(Transport!$H$4="Multi-unit Residential",Data!L1884,IF(Transport!$H$4="Education",Data!AT1884,IF(Transport!$H$4="Mixed-use Building",AE1887,Data!AC1884)))</f>
        <v>0.09</v>
      </c>
      <c r="M1883">
        <f>IF(Transport!$H$4="Multi-unit Residential",Data!M1884,IF(Transport!$H$4="Education",Data!AU1884,IF(Transport!$H$4="Mixed-use Building",AF1887,Data!AD1884)))</f>
        <v>0.02</v>
      </c>
      <c r="N1883">
        <f>IF(Transport!$H$4="Multi-unit Residential",Data!N1884,IF(Transport!$H$4="Education",Data!AV1884,IF(Transport!$H$4="Mixed-use Building",AG1887,Data!AE1884)))</f>
        <v>4.84636105067454</v>
      </c>
      <c r="O1883">
        <f>IF(Transport!$H$4="Multi-unit Residential",Data!O1884,IF(Transport!$H$4="Education",Data!AW1884,IF(Transport!$H$4="Mixed-use Building",AH1887,Data!AF1884)))</f>
        <v>172.36518720000001</v>
      </c>
      <c r="P1883">
        <f>IF(Transport!$H$4="Multi-unit Residential",Data!P1884,IF(Transport!$H$4="Education",Data!AX1884,IF(Transport!$H$4="Mixed-use Building",AI1887,Data!AG1884)))</f>
        <v>-43.525696230000001</v>
      </c>
    </row>
    <row r="1884" spans="1:16" x14ac:dyDescent="0.55000000000000004">
      <c r="A1884">
        <f>IF(Transport!$H$4="Multi-unit Residential",Data!A1885,IF(Transport!$H$4="Education",Data!AI1885,IF(Transport!$H$4="Mixed-use Building",T1888,Data!R1885)))</f>
        <v>334700</v>
      </c>
      <c r="B1884" t="str">
        <f>IF(Transport!$H$4="Multi-unit Residential",Data!B1885,IF(Transport!$H$4="Education",Data!AJ1885,IF(Transport!$H$4="Mixed-use Building",U1888,Data!S1885)))</f>
        <v>Burnham Camp</v>
      </c>
      <c r="C1884" t="str">
        <f>IF(Transport!$H$4="Multi-unit Residential",Data!C1885,IF(Transport!$H$4="Education",Data!AK1885,IF(Transport!$H$4="Mixed-use Building",V1888,Data!T1885)))</f>
        <v>New Zealand</v>
      </c>
      <c r="D1884">
        <f>IF(Transport!$H$4="Multi-unit Residential",Data!D1885,IF(Transport!$H$4="Education",Data!AL1885,IF(Transport!$H$4="Mixed-use Building",W1888,Data!U1885)))</f>
        <v>0</v>
      </c>
      <c r="E1884">
        <f>IF(Transport!$H$4="Multi-unit Residential",Data!E1885,IF(Transport!$H$4="Education",Data!AM1885,IF(Transport!$H$4="Mixed-use Building",X1888,Data!V1885)))</f>
        <v>0</v>
      </c>
      <c r="F1884">
        <f>IF(Transport!$H$4="Multi-unit Residential",Data!F1885,IF(Transport!$H$4="Education",Data!AN1885,IF(Transport!$H$4="Mixed-use Building",Y1888,Data!W1885)))</f>
        <v>0</v>
      </c>
      <c r="G1884">
        <f>IF(Transport!$H$4="Multi-unit Residential",Data!G1885,IF(Transport!$H$4="Education",Data!AO1885,IF(Transport!$H$4="Mixed-use Building",Z1888,Data!X1885)))</f>
        <v>0</v>
      </c>
      <c r="H1884">
        <f>IF(Transport!$H$4="Multi-unit Residential",Data!H1885,IF(Transport!$H$4="Education",Data!AP1885,IF(Transport!$H$4="Mixed-use Building",AA1888,Data!Y1885)))</f>
        <v>0.69</v>
      </c>
      <c r="I1884">
        <f>IF(Transport!$H$4="Multi-unit Residential",Data!I1885,IF(Transport!$H$4="Education",Data!AQ1885,IF(Transport!$H$4="Mixed-use Building",AB1888,Data!Z1885)))</f>
        <v>0</v>
      </c>
      <c r="J1884">
        <f>IF(Transport!$H$4="Multi-unit Residential",Data!J1885,IF(Transport!$H$4="Education",Data!AR1885,IF(Transport!$H$4="Mixed-use Building",AC1888,Data!AA1885)))</f>
        <v>0</v>
      </c>
      <c r="K1884">
        <f>IF(Transport!$H$4="Multi-unit Residential",Data!K1885,IF(Transport!$H$4="Education",Data!AS1885,IF(Transport!$H$4="Mixed-use Building",AD1888,Data!AB1885)))</f>
        <v>0.09</v>
      </c>
      <c r="L1884">
        <f>IF(Transport!$H$4="Multi-unit Residential",Data!L1885,IF(Transport!$H$4="Education",Data!AT1885,IF(Transport!$H$4="Mixed-use Building",AE1888,Data!AC1885)))</f>
        <v>0.22</v>
      </c>
      <c r="M1884">
        <f>IF(Transport!$H$4="Multi-unit Residential",Data!M1885,IF(Transport!$H$4="Education",Data!AU1885,IF(Transport!$H$4="Mixed-use Building",AF1888,Data!AD1885)))</f>
        <v>0.02</v>
      </c>
      <c r="N1884">
        <f>IF(Transport!$H$4="Multi-unit Residential",Data!N1885,IF(Transport!$H$4="Education",Data!AV1885,IF(Transport!$H$4="Mixed-use Building",AG1888,Data!AE1885)))</f>
        <v>4.7073124980509604</v>
      </c>
      <c r="O1884">
        <f>IF(Transport!$H$4="Multi-unit Residential",Data!O1885,IF(Transport!$H$4="Education",Data!AW1885,IF(Transport!$H$4="Mixed-use Building",AH1888,Data!AF1885)))</f>
        <v>172.30295869999901</v>
      </c>
      <c r="P1884">
        <f>IF(Transport!$H$4="Multi-unit Residential",Data!P1885,IF(Transport!$H$4="Education",Data!AX1885,IF(Transport!$H$4="Mixed-use Building",AI1888,Data!AG1885)))</f>
        <v>-43.615138889999997</v>
      </c>
    </row>
    <row r="1885" spans="1:16" x14ac:dyDescent="0.55000000000000004">
      <c r="A1885">
        <f>IF(Transport!$H$4="Multi-unit Residential",Data!A1886,IF(Transport!$H$4="Education",Data!AI1886,IF(Transport!$H$4="Mixed-use Building",T1889,Data!R1886)))</f>
        <v>334800</v>
      </c>
      <c r="B1885" t="str">
        <f>IF(Transport!$H$4="Multi-unit Residential",Data!B1886,IF(Transport!$H$4="Education",Data!AJ1886,IF(Transport!$H$4="Mixed-use Building",U1889,Data!S1886)))</f>
        <v>Rolleston Izone</v>
      </c>
      <c r="C1885" t="str">
        <f>IF(Transport!$H$4="Multi-unit Residential",Data!C1886,IF(Transport!$H$4="Education",Data!AK1886,IF(Transport!$H$4="Mixed-use Building",V1889,Data!T1886)))</f>
        <v>New Zealand</v>
      </c>
      <c r="D1885">
        <f>IF(Transport!$H$4="Multi-unit Residential",Data!D1886,IF(Transport!$H$4="Education",Data!AL1886,IF(Transport!$H$4="Mixed-use Building",W1889,Data!U1886)))</f>
        <v>0</v>
      </c>
      <c r="E1885">
        <f>IF(Transport!$H$4="Multi-unit Residential",Data!E1886,IF(Transport!$H$4="Education",Data!AM1886,IF(Transport!$H$4="Mixed-use Building",X1889,Data!V1886)))</f>
        <v>0</v>
      </c>
      <c r="F1885">
        <f>IF(Transport!$H$4="Multi-unit Residential",Data!F1886,IF(Transport!$H$4="Education",Data!AN1886,IF(Transport!$H$4="Mixed-use Building",Y1889,Data!W1886)))</f>
        <v>0</v>
      </c>
      <c r="G1885">
        <f>IF(Transport!$H$4="Multi-unit Residential",Data!G1886,IF(Transport!$H$4="Education",Data!AO1886,IF(Transport!$H$4="Mixed-use Building",Z1889,Data!X1886)))</f>
        <v>0</v>
      </c>
      <c r="H1885">
        <f>IF(Transport!$H$4="Multi-unit Residential",Data!H1886,IF(Transport!$H$4="Education",Data!AP1886,IF(Transport!$H$4="Mixed-use Building",AA1889,Data!Y1886)))</f>
        <v>1</v>
      </c>
      <c r="I1885">
        <f>IF(Transport!$H$4="Multi-unit Residential",Data!I1886,IF(Transport!$H$4="Education",Data!AQ1886,IF(Transport!$H$4="Mixed-use Building",AB1889,Data!Z1886)))</f>
        <v>0</v>
      </c>
      <c r="J1885">
        <f>IF(Transport!$H$4="Multi-unit Residential",Data!J1886,IF(Transport!$H$4="Education",Data!AR1886,IF(Transport!$H$4="Mixed-use Building",AC1889,Data!AA1886)))</f>
        <v>0</v>
      </c>
      <c r="K1885">
        <f>IF(Transport!$H$4="Multi-unit Residential",Data!K1886,IF(Transport!$H$4="Education",Data!AS1886,IF(Transport!$H$4="Mixed-use Building",AD1889,Data!AB1886)))</f>
        <v>0</v>
      </c>
      <c r="L1885">
        <f>IF(Transport!$H$4="Multi-unit Residential",Data!L1886,IF(Transport!$H$4="Education",Data!AT1886,IF(Transport!$H$4="Mixed-use Building",AE1889,Data!AC1886)))</f>
        <v>0</v>
      </c>
      <c r="M1885">
        <f>IF(Transport!$H$4="Multi-unit Residential",Data!M1886,IF(Transport!$H$4="Education",Data!AU1886,IF(Transport!$H$4="Mixed-use Building",AF1889,Data!AD1886)))</f>
        <v>0.02</v>
      </c>
      <c r="N1885">
        <f>IF(Transport!$H$4="Multi-unit Residential",Data!N1886,IF(Transport!$H$4="Education",Data!AV1886,IF(Transport!$H$4="Mixed-use Building",AG1889,Data!AE1886)))</f>
        <v>9.4100004402225093</v>
      </c>
      <c r="O1885">
        <f>IF(Transport!$H$4="Multi-unit Residential",Data!O1886,IF(Transport!$H$4="Education",Data!AW1886,IF(Transport!$H$4="Mixed-use Building",AH1889,Data!AF1886)))</f>
        <v>172.3726102</v>
      </c>
      <c r="P1885">
        <f>IF(Transport!$H$4="Multi-unit Residential",Data!P1886,IF(Transport!$H$4="Education",Data!AX1886,IF(Transport!$H$4="Mixed-use Building",AI1889,Data!AG1886)))</f>
        <v>-43.582928930000001</v>
      </c>
    </row>
    <row r="1886" spans="1:16" x14ac:dyDescent="0.55000000000000004">
      <c r="A1886">
        <f>IF(Transport!$H$4="Multi-unit Residential",Data!A1887,IF(Transport!$H$4="Education",Data!AI1887,IF(Transport!$H$4="Mixed-use Building",T1890,Data!R1887)))</f>
        <v>334900</v>
      </c>
      <c r="B1886" t="str">
        <f>IF(Transport!$H$4="Multi-unit Residential",Data!B1887,IF(Transport!$H$4="Education",Data!AJ1887,IF(Transport!$H$4="Mixed-use Building",U1890,Data!S1887)))</f>
        <v>Rolleston North West</v>
      </c>
      <c r="C1886" t="str">
        <f>IF(Transport!$H$4="Multi-unit Residential",Data!C1887,IF(Transport!$H$4="Education",Data!AK1887,IF(Transport!$H$4="Mixed-use Building",V1890,Data!T1887)))</f>
        <v>New Zealand</v>
      </c>
      <c r="D1886">
        <f>IF(Transport!$H$4="Multi-unit Residential",Data!D1887,IF(Transport!$H$4="Education",Data!AL1887,IF(Transport!$H$4="Mixed-use Building",W1890,Data!U1887)))</f>
        <v>0</v>
      </c>
      <c r="E1886">
        <f>IF(Transport!$H$4="Multi-unit Residential",Data!E1887,IF(Transport!$H$4="Education",Data!AM1887,IF(Transport!$H$4="Mixed-use Building",X1890,Data!V1887)))</f>
        <v>0</v>
      </c>
      <c r="F1886">
        <f>IF(Transport!$H$4="Multi-unit Residential",Data!F1887,IF(Transport!$H$4="Education",Data!AN1887,IF(Transport!$H$4="Mixed-use Building",Y1890,Data!W1887)))</f>
        <v>0</v>
      </c>
      <c r="G1886">
        <f>IF(Transport!$H$4="Multi-unit Residential",Data!G1887,IF(Transport!$H$4="Education",Data!AO1887,IF(Transport!$H$4="Mixed-use Building",Z1890,Data!X1887)))</f>
        <v>0</v>
      </c>
      <c r="H1886">
        <f>IF(Transport!$H$4="Multi-unit Residential",Data!H1887,IF(Transport!$H$4="Education",Data!AP1887,IF(Transport!$H$4="Mixed-use Building",AA1890,Data!Y1887)))</f>
        <v>1</v>
      </c>
      <c r="I1886">
        <f>IF(Transport!$H$4="Multi-unit Residential",Data!I1887,IF(Transport!$H$4="Education",Data!AQ1887,IF(Transport!$H$4="Mixed-use Building",AB1890,Data!Z1887)))</f>
        <v>0</v>
      </c>
      <c r="J1886">
        <f>IF(Transport!$H$4="Multi-unit Residential",Data!J1887,IF(Transport!$H$4="Education",Data!AR1887,IF(Transport!$H$4="Mixed-use Building",AC1890,Data!AA1887)))</f>
        <v>0</v>
      </c>
      <c r="K1886">
        <f>IF(Transport!$H$4="Multi-unit Residential",Data!K1887,IF(Transport!$H$4="Education",Data!AS1887,IF(Transport!$H$4="Mixed-use Building",AD1890,Data!AB1887)))</f>
        <v>0</v>
      </c>
      <c r="L1886">
        <f>IF(Transport!$H$4="Multi-unit Residential",Data!L1887,IF(Transport!$H$4="Education",Data!AT1887,IF(Transport!$H$4="Mixed-use Building",AE1890,Data!AC1887)))</f>
        <v>0</v>
      </c>
      <c r="M1886">
        <f>IF(Transport!$H$4="Multi-unit Residential",Data!M1887,IF(Transport!$H$4="Education",Data!AU1887,IF(Transport!$H$4="Mixed-use Building",AF1890,Data!AD1887)))</f>
        <v>0.02</v>
      </c>
      <c r="N1886">
        <f>IF(Transport!$H$4="Multi-unit Residential",Data!N1887,IF(Transport!$H$4="Education",Data!AV1887,IF(Transport!$H$4="Mixed-use Building",AG1890,Data!AE1887)))</f>
        <v>2.2740700234931102</v>
      </c>
      <c r="O1886">
        <f>IF(Transport!$H$4="Multi-unit Residential",Data!O1887,IF(Transport!$H$4="Education",Data!AW1887,IF(Transport!$H$4="Mixed-use Building",AH1890,Data!AF1887)))</f>
        <v>172.36340669999899</v>
      </c>
      <c r="P1886">
        <f>IF(Transport!$H$4="Multi-unit Residential",Data!P1887,IF(Transport!$H$4="Education",Data!AX1887,IF(Transport!$H$4="Mixed-use Building",AI1890,Data!AG1887)))</f>
        <v>-43.600863480000001</v>
      </c>
    </row>
    <row r="1887" spans="1:16" x14ac:dyDescent="0.55000000000000004">
      <c r="A1887">
        <f>IF(Transport!$H$4="Multi-unit Residential",Data!A1888,IF(Transport!$H$4="Education",Data!AI1888,IF(Transport!$H$4="Mixed-use Building",T1891,Data!R1888)))</f>
        <v>335000</v>
      </c>
      <c r="B1887" t="str">
        <f>IF(Transport!$H$4="Multi-unit Residential",Data!B1888,IF(Transport!$H$4="Education",Data!AJ1888,IF(Transport!$H$4="Mixed-use Building",U1891,Data!S1888)))</f>
        <v>Springston</v>
      </c>
      <c r="C1887" t="str">
        <f>IF(Transport!$H$4="Multi-unit Residential",Data!C1888,IF(Transport!$H$4="Education",Data!AK1888,IF(Transport!$H$4="Mixed-use Building",V1891,Data!T1888)))</f>
        <v>New Zealand</v>
      </c>
      <c r="D1887">
        <f>IF(Transport!$H$4="Multi-unit Residential",Data!D1888,IF(Transport!$H$4="Education",Data!AL1888,IF(Transport!$H$4="Mixed-use Building",W1891,Data!U1888)))</f>
        <v>0</v>
      </c>
      <c r="E1887">
        <f>IF(Transport!$H$4="Multi-unit Residential",Data!E1888,IF(Transport!$H$4="Education",Data!AM1888,IF(Transport!$H$4="Mixed-use Building",X1891,Data!V1888)))</f>
        <v>0</v>
      </c>
      <c r="F1887">
        <f>IF(Transport!$H$4="Multi-unit Residential",Data!F1888,IF(Transport!$H$4="Education",Data!AN1888,IF(Transport!$H$4="Mixed-use Building",Y1891,Data!W1888)))</f>
        <v>0</v>
      </c>
      <c r="G1887">
        <f>IF(Transport!$H$4="Multi-unit Residential",Data!G1888,IF(Transport!$H$4="Education",Data!AO1888,IF(Transport!$H$4="Mixed-use Building",Z1891,Data!X1888)))</f>
        <v>0</v>
      </c>
      <c r="H1887">
        <f>IF(Transport!$H$4="Multi-unit Residential",Data!H1888,IF(Transport!$H$4="Education",Data!AP1888,IF(Transport!$H$4="Mixed-use Building",AA1891,Data!Y1888)))</f>
        <v>0.94</v>
      </c>
      <c r="I1887">
        <f>IF(Transport!$H$4="Multi-unit Residential",Data!I1888,IF(Transport!$H$4="Education",Data!AQ1888,IF(Transport!$H$4="Mixed-use Building",AB1891,Data!Z1888)))</f>
        <v>0</v>
      </c>
      <c r="J1887">
        <f>IF(Transport!$H$4="Multi-unit Residential",Data!J1888,IF(Transport!$H$4="Education",Data!AR1888,IF(Transport!$H$4="Mixed-use Building",AC1891,Data!AA1888)))</f>
        <v>0</v>
      </c>
      <c r="K1887">
        <f>IF(Transport!$H$4="Multi-unit Residential",Data!K1888,IF(Transport!$H$4="Education",Data!AS1888,IF(Transport!$H$4="Mixed-use Building",AD1891,Data!AB1888)))</f>
        <v>0</v>
      </c>
      <c r="L1887">
        <f>IF(Transport!$H$4="Multi-unit Residential",Data!L1888,IF(Transport!$H$4="Education",Data!AT1888,IF(Transport!$H$4="Mixed-use Building",AE1891,Data!AC1888)))</f>
        <v>0.06</v>
      </c>
      <c r="M1887">
        <f>IF(Transport!$H$4="Multi-unit Residential",Data!M1888,IF(Transport!$H$4="Education",Data!AU1888,IF(Transport!$H$4="Mixed-use Building",AF1891,Data!AD1888)))</f>
        <v>0.02</v>
      </c>
      <c r="N1887">
        <f>IF(Transport!$H$4="Multi-unit Residential",Data!N1888,IF(Transport!$H$4="Education",Data!AV1888,IF(Transport!$H$4="Mixed-use Building",AG1891,Data!AE1888)))</f>
        <v>5.8448138054310599</v>
      </c>
      <c r="O1887">
        <f>IF(Transport!$H$4="Multi-unit Residential",Data!O1888,IF(Transport!$H$4="Education",Data!AW1888,IF(Transport!$H$4="Mixed-use Building",AH1891,Data!AF1888)))</f>
        <v>172.3755659</v>
      </c>
      <c r="P1887">
        <f>IF(Transport!$H$4="Multi-unit Residential",Data!P1888,IF(Transport!$H$4="Education",Data!AX1888,IF(Transport!$H$4="Mixed-use Building",AI1891,Data!AG1888)))</f>
        <v>-43.655580550000003</v>
      </c>
    </row>
    <row r="1888" spans="1:16" x14ac:dyDescent="0.55000000000000004">
      <c r="A1888">
        <f>IF(Transport!$H$4="Multi-unit Residential",Data!A1889,IF(Transport!$H$4="Education",Data!AI1889,IF(Transport!$H$4="Mixed-use Building",T1892,Data!R1889)))</f>
        <v>335100</v>
      </c>
      <c r="B1888" t="str">
        <f>IF(Transport!$H$4="Multi-unit Residential",Data!B1889,IF(Transport!$H$4="Education",Data!AJ1889,IF(Transport!$H$4="Mixed-use Building",U1892,Data!S1889)))</f>
        <v>Rolleston Central</v>
      </c>
      <c r="C1888" t="str">
        <f>IF(Transport!$H$4="Multi-unit Residential",Data!C1889,IF(Transport!$H$4="Education",Data!AK1889,IF(Transport!$H$4="Mixed-use Building",V1892,Data!T1889)))</f>
        <v>New Zealand</v>
      </c>
      <c r="D1888">
        <f>IF(Transport!$H$4="Multi-unit Residential",Data!D1889,IF(Transport!$H$4="Education",Data!AL1889,IF(Transport!$H$4="Mixed-use Building",W1892,Data!U1889)))</f>
        <v>0</v>
      </c>
      <c r="E1888">
        <f>IF(Transport!$H$4="Multi-unit Residential",Data!E1889,IF(Transport!$H$4="Education",Data!AM1889,IF(Transport!$H$4="Mixed-use Building",X1892,Data!V1889)))</f>
        <v>0</v>
      </c>
      <c r="F1888">
        <f>IF(Transport!$H$4="Multi-unit Residential",Data!F1889,IF(Transport!$H$4="Education",Data!AN1889,IF(Transport!$H$4="Mixed-use Building",Y1892,Data!W1889)))</f>
        <v>0</v>
      </c>
      <c r="G1888">
        <f>IF(Transport!$H$4="Multi-unit Residential",Data!G1889,IF(Transport!$H$4="Education",Data!AO1889,IF(Transport!$H$4="Mixed-use Building",Z1892,Data!X1889)))</f>
        <v>0</v>
      </c>
      <c r="H1888">
        <f>IF(Transport!$H$4="Multi-unit Residential",Data!H1889,IF(Transport!$H$4="Education",Data!AP1889,IF(Transport!$H$4="Mixed-use Building",AA1892,Data!Y1889)))</f>
        <v>0.87</v>
      </c>
      <c r="I1888">
        <f>IF(Transport!$H$4="Multi-unit Residential",Data!I1889,IF(Transport!$H$4="Education",Data!AQ1889,IF(Transport!$H$4="Mixed-use Building",AB1892,Data!Z1889)))</f>
        <v>0</v>
      </c>
      <c r="J1888">
        <f>IF(Transport!$H$4="Multi-unit Residential",Data!J1889,IF(Transport!$H$4="Education",Data!AR1889,IF(Transport!$H$4="Mixed-use Building",AC1892,Data!AA1889)))</f>
        <v>0</v>
      </c>
      <c r="K1888">
        <f>IF(Transport!$H$4="Multi-unit Residential",Data!K1889,IF(Transport!$H$4="Education",Data!AS1889,IF(Transport!$H$4="Mixed-use Building",AD1892,Data!AB1889)))</f>
        <v>0</v>
      </c>
      <c r="L1888">
        <f>IF(Transport!$H$4="Multi-unit Residential",Data!L1889,IF(Transport!$H$4="Education",Data!AT1889,IF(Transport!$H$4="Mixed-use Building",AE1892,Data!AC1889)))</f>
        <v>0.13</v>
      </c>
      <c r="M1888">
        <f>IF(Transport!$H$4="Multi-unit Residential",Data!M1889,IF(Transport!$H$4="Education",Data!AU1889,IF(Transport!$H$4="Mixed-use Building",AF1892,Data!AD1889)))</f>
        <v>0.02</v>
      </c>
      <c r="N1888">
        <f>IF(Transport!$H$4="Multi-unit Residential",Data!N1889,IF(Transport!$H$4="Education",Data!AV1889,IF(Transport!$H$4="Mixed-use Building",AG1892,Data!AE1889)))</f>
        <v>2.4463734986788799</v>
      </c>
      <c r="O1888">
        <f>IF(Transport!$H$4="Multi-unit Residential",Data!O1889,IF(Transport!$H$4="Education",Data!AW1889,IF(Transport!$H$4="Mixed-use Building",AH1892,Data!AF1889)))</f>
        <v>172.37569819999999</v>
      </c>
      <c r="P1888">
        <f>IF(Transport!$H$4="Multi-unit Residential",Data!P1889,IF(Transport!$H$4="Education",Data!AX1889,IF(Transport!$H$4="Mixed-use Building",AI1892,Data!AG1889)))</f>
        <v>-43.600496419999999</v>
      </c>
    </row>
    <row r="1889" spans="1:16" x14ac:dyDescent="0.55000000000000004">
      <c r="A1889">
        <f>IF(Transport!$H$4="Multi-unit Residential",Data!A1890,IF(Transport!$H$4="Education",Data!AI1890,IF(Transport!$H$4="Mixed-use Building",T1893,Data!R1890)))</f>
        <v>335200</v>
      </c>
      <c r="B1889" t="str">
        <f>IF(Transport!$H$4="Multi-unit Residential",Data!B1890,IF(Transport!$H$4="Education",Data!AJ1890,IF(Transport!$H$4="Mixed-use Building",U1893,Data!S1890)))</f>
        <v>Rolleston North East</v>
      </c>
      <c r="C1889" t="str">
        <f>IF(Transport!$H$4="Multi-unit Residential",Data!C1890,IF(Transport!$H$4="Education",Data!AK1890,IF(Transport!$H$4="Mixed-use Building",V1893,Data!T1890)))</f>
        <v>New Zealand</v>
      </c>
      <c r="D1889">
        <f>IF(Transport!$H$4="Multi-unit Residential",Data!D1890,IF(Transport!$H$4="Education",Data!AL1890,IF(Transport!$H$4="Mixed-use Building",W1893,Data!U1890)))</f>
        <v>0</v>
      </c>
      <c r="E1889">
        <f>IF(Transport!$H$4="Multi-unit Residential",Data!E1890,IF(Transport!$H$4="Education",Data!AM1890,IF(Transport!$H$4="Mixed-use Building",X1893,Data!V1890)))</f>
        <v>0</v>
      </c>
      <c r="F1889">
        <f>IF(Transport!$H$4="Multi-unit Residential",Data!F1890,IF(Transport!$H$4="Education",Data!AN1890,IF(Transport!$H$4="Mixed-use Building",Y1893,Data!W1890)))</f>
        <v>0</v>
      </c>
      <c r="G1889">
        <f>IF(Transport!$H$4="Multi-unit Residential",Data!G1890,IF(Transport!$H$4="Education",Data!AO1890,IF(Transport!$H$4="Mixed-use Building",Z1893,Data!X1890)))</f>
        <v>0</v>
      </c>
      <c r="H1889">
        <f>IF(Transport!$H$4="Multi-unit Residential",Data!H1890,IF(Transport!$H$4="Education",Data!AP1890,IF(Transport!$H$4="Mixed-use Building",AA1893,Data!Y1890)))</f>
        <v>0.88</v>
      </c>
      <c r="I1889">
        <f>IF(Transport!$H$4="Multi-unit Residential",Data!I1890,IF(Transport!$H$4="Education",Data!AQ1890,IF(Transport!$H$4="Mixed-use Building",AB1893,Data!Z1890)))</f>
        <v>0</v>
      </c>
      <c r="J1889">
        <f>IF(Transport!$H$4="Multi-unit Residential",Data!J1890,IF(Transport!$H$4="Education",Data!AR1890,IF(Transport!$H$4="Mixed-use Building",AC1893,Data!AA1890)))</f>
        <v>0</v>
      </c>
      <c r="K1889">
        <f>IF(Transport!$H$4="Multi-unit Residential",Data!K1890,IF(Transport!$H$4="Education",Data!AS1890,IF(Transport!$H$4="Mixed-use Building",AD1893,Data!AB1890)))</f>
        <v>0.04</v>
      </c>
      <c r="L1889">
        <f>IF(Transport!$H$4="Multi-unit Residential",Data!L1890,IF(Transport!$H$4="Education",Data!AT1890,IF(Transport!$H$4="Mixed-use Building",AE1893,Data!AC1890)))</f>
        <v>0.08</v>
      </c>
      <c r="M1889">
        <f>IF(Transport!$H$4="Multi-unit Residential",Data!M1890,IF(Transport!$H$4="Education",Data!AU1890,IF(Transport!$H$4="Mixed-use Building",AF1893,Data!AD1890)))</f>
        <v>0.02</v>
      </c>
      <c r="N1889">
        <f>IF(Transport!$H$4="Multi-unit Residential",Data!N1890,IF(Transport!$H$4="Education",Data!AV1890,IF(Transport!$H$4="Mixed-use Building",AG1893,Data!AE1890)))</f>
        <v>5.8523390001460998</v>
      </c>
      <c r="O1889">
        <f>IF(Transport!$H$4="Multi-unit Residential",Data!O1890,IF(Transport!$H$4="Education",Data!AW1890,IF(Transport!$H$4="Mixed-use Building",AH1893,Data!AF1890)))</f>
        <v>172.39602590000001</v>
      </c>
      <c r="P1889">
        <f>IF(Transport!$H$4="Multi-unit Residential",Data!P1890,IF(Transport!$H$4="Education",Data!AX1890,IF(Transport!$H$4="Mixed-use Building",AI1893,Data!AG1890)))</f>
        <v>-43.59059543</v>
      </c>
    </row>
    <row r="1890" spans="1:16" x14ac:dyDescent="0.55000000000000004">
      <c r="A1890">
        <f>IF(Transport!$H$4="Multi-unit Residential",Data!A1891,IF(Transport!$H$4="Education",Data!AI1891,IF(Transport!$H$4="Mixed-use Building",T1894,Data!R1891)))</f>
        <v>335300</v>
      </c>
      <c r="B1890" t="str">
        <f>IF(Transport!$H$4="Multi-unit Residential",Data!B1891,IF(Transport!$H$4="Education",Data!AJ1891,IF(Transport!$H$4="Mixed-use Building",U1894,Data!S1891)))</f>
        <v>Rolleston South West</v>
      </c>
      <c r="C1890" t="str">
        <f>IF(Transport!$H$4="Multi-unit Residential",Data!C1891,IF(Transport!$H$4="Education",Data!AK1891,IF(Transport!$H$4="Mixed-use Building",V1894,Data!T1891)))</f>
        <v>New Zealand</v>
      </c>
      <c r="D1890">
        <f>IF(Transport!$H$4="Multi-unit Residential",Data!D1891,IF(Transport!$H$4="Education",Data!AL1891,IF(Transport!$H$4="Mixed-use Building",W1894,Data!U1891)))</f>
        <v>0</v>
      </c>
      <c r="E1890">
        <f>IF(Transport!$H$4="Multi-unit Residential",Data!E1891,IF(Transport!$H$4="Education",Data!AM1891,IF(Transport!$H$4="Mixed-use Building",X1894,Data!V1891)))</f>
        <v>0</v>
      </c>
      <c r="F1890">
        <f>IF(Transport!$H$4="Multi-unit Residential",Data!F1891,IF(Transport!$H$4="Education",Data!AN1891,IF(Transport!$H$4="Mixed-use Building",Y1894,Data!W1891)))</f>
        <v>0</v>
      </c>
      <c r="G1890">
        <f>IF(Transport!$H$4="Multi-unit Residential",Data!G1891,IF(Transport!$H$4="Education",Data!AO1891,IF(Transport!$H$4="Mixed-use Building",Z1894,Data!X1891)))</f>
        <v>0</v>
      </c>
      <c r="H1890">
        <f>IF(Transport!$H$4="Multi-unit Residential",Data!H1891,IF(Transport!$H$4="Education",Data!AP1891,IF(Transport!$H$4="Mixed-use Building",AA1894,Data!Y1891)))</f>
        <v>1</v>
      </c>
      <c r="I1890">
        <f>IF(Transport!$H$4="Multi-unit Residential",Data!I1891,IF(Transport!$H$4="Education",Data!AQ1891,IF(Transport!$H$4="Mixed-use Building",AB1894,Data!Z1891)))</f>
        <v>0</v>
      </c>
      <c r="J1890">
        <f>IF(Transport!$H$4="Multi-unit Residential",Data!J1891,IF(Transport!$H$4="Education",Data!AR1891,IF(Transport!$H$4="Mixed-use Building",AC1894,Data!AA1891)))</f>
        <v>0</v>
      </c>
      <c r="K1890">
        <f>IF(Transport!$H$4="Multi-unit Residential",Data!K1891,IF(Transport!$H$4="Education",Data!AS1891,IF(Transport!$H$4="Mixed-use Building",AD1894,Data!AB1891)))</f>
        <v>0</v>
      </c>
      <c r="L1890">
        <f>IF(Transport!$H$4="Multi-unit Residential",Data!L1891,IF(Transport!$H$4="Education",Data!AT1891,IF(Transport!$H$4="Mixed-use Building",AE1894,Data!AC1891)))</f>
        <v>0</v>
      </c>
      <c r="M1890">
        <f>IF(Transport!$H$4="Multi-unit Residential",Data!M1891,IF(Transport!$H$4="Education",Data!AU1891,IF(Transport!$H$4="Mixed-use Building",AF1894,Data!AD1891)))</f>
        <v>0.02</v>
      </c>
      <c r="N1890">
        <f>IF(Transport!$H$4="Multi-unit Residential",Data!N1891,IF(Transport!$H$4="Education",Data!AV1891,IF(Transport!$H$4="Mixed-use Building",AG1894,Data!AE1891)))</f>
        <v>1.32399511705579</v>
      </c>
      <c r="O1890">
        <f>IF(Transport!$H$4="Multi-unit Residential",Data!O1891,IF(Transport!$H$4="Education",Data!AW1891,IF(Transport!$H$4="Mixed-use Building",AH1894,Data!AF1891)))</f>
        <v>172.37458519999899</v>
      </c>
      <c r="P1890">
        <f>IF(Transport!$H$4="Multi-unit Residential",Data!P1891,IF(Transport!$H$4="Education",Data!AX1891,IF(Transport!$H$4="Mixed-use Building",AI1894,Data!AG1891)))</f>
        <v>-43.614909699999998</v>
      </c>
    </row>
    <row r="1891" spans="1:16" x14ac:dyDescent="0.55000000000000004">
      <c r="A1891">
        <f>IF(Transport!$H$4="Multi-unit Residential",Data!A1892,IF(Transport!$H$4="Education",Data!AI1892,IF(Transport!$H$4="Mixed-use Building",T1895,Data!R1892)))</f>
        <v>335400</v>
      </c>
      <c r="B1891" t="str">
        <f>IF(Transport!$H$4="Multi-unit Residential",Data!B1892,IF(Transport!$H$4="Education",Data!AJ1892,IF(Transport!$H$4="Mixed-use Building",U1895,Data!S1892)))</f>
        <v>Southbridge</v>
      </c>
      <c r="C1891" t="str">
        <f>IF(Transport!$H$4="Multi-unit Residential",Data!C1892,IF(Transport!$H$4="Education",Data!AK1892,IF(Transport!$H$4="Mixed-use Building",V1895,Data!T1892)))</f>
        <v>New Zealand</v>
      </c>
      <c r="D1891">
        <f>IF(Transport!$H$4="Multi-unit Residential",Data!D1892,IF(Transport!$H$4="Education",Data!AL1892,IF(Transport!$H$4="Mixed-use Building",W1895,Data!U1892)))</f>
        <v>0</v>
      </c>
      <c r="E1891">
        <f>IF(Transport!$H$4="Multi-unit Residential",Data!E1892,IF(Transport!$H$4="Education",Data!AM1892,IF(Transport!$H$4="Mixed-use Building",X1895,Data!V1892)))</f>
        <v>0</v>
      </c>
      <c r="F1891">
        <f>IF(Transport!$H$4="Multi-unit Residential",Data!F1892,IF(Transport!$H$4="Education",Data!AN1892,IF(Transport!$H$4="Mixed-use Building",Y1895,Data!W1892)))</f>
        <v>0</v>
      </c>
      <c r="G1891">
        <f>IF(Transport!$H$4="Multi-unit Residential",Data!G1892,IF(Transport!$H$4="Education",Data!AO1892,IF(Transport!$H$4="Mixed-use Building",Z1895,Data!X1892)))</f>
        <v>0</v>
      </c>
      <c r="H1891">
        <f>IF(Transport!$H$4="Multi-unit Residential",Data!H1892,IF(Transport!$H$4="Education",Data!AP1892,IF(Transport!$H$4="Mixed-use Building",AA1895,Data!Y1892)))</f>
        <v>0.88</v>
      </c>
      <c r="I1891">
        <f>IF(Transport!$H$4="Multi-unit Residential",Data!I1892,IF(Transport!$H$4="Education",Data!AQ1892,IF(Transport!$H$4="Mixed-use Building",AB1895,Data!Z1892)))</f>
        <v>0</v>
      </c>
      <c r="J1891">
        <f>IF(Transport!$H$4="Multi-unit Residential",Data!J1892,IF(Transport!$H$4="Education",Data!AR1892,IF(Transport!$H$4="Mixed-use Building",AC1895,Data!AA1892)))</f>
        <v>0</v>
      </c>
      <c r="K1891">
        <f>IF(Transport!$H$4="Multi-unit Residential",Data!K1892,IF(Transport!$H$4="Education",Data!AS1892,IF(Transport!$H$4="Mixed-use Building",AD1895,Data!AB1892)))</f>
        <v>0.03</v>
      </c>
      <c r="L1891">
        <f>IF(Transport!$H$4="Multi-unit Residential",Data!L1892,IF(Transport!$H$4="Education",Data!AT1892,IF(Transport!$H$4="Mixed-use Building",AE1895,Data!AC1892)))</f>
        <v>0.09</v>
      </c>
      <c r="M1891">
        <f>IF(Transport!$H$4="Multi-unit Residential",Data!M1892,IF(Transport!$H$4="Education",Data!AU1892,IF(Transport!$H$4="Mixed-use Building",AF1895,Data!AD1892)))</f>
        <v>0.02</v>
      </c>
      <c r="N1891">
        <f>IF(Transport!$H$4="Multi-unit Residential",Data!N1892,IF(Transport!$H$4="Education",Data!AV1892,IF(Transport!$H$4="Mixed-use Building",AG1895,Data!AE1892)))</f>
        <v>3.4698612975073599</v>
      </c>
      <c r="O1891">
        <f>IF(Transport!$H$4="Multi-unit Residential",Data!O1892,IF(Transport!$H$4="Education",Data!AW1892,IF(Transport!$H$4="Mixed-use Building",AH1895,Data!AF1892)))</f>
        <v>172.21023840000001</v>
      </c>
      <c r="P1891">
        <f>IF(Transport!$H$4="Multi-unit Residential",Data!P1892,IF(Transport!$H$4="Education",Data!AX1892,IF(Transport!$H$4="Mixed-use Building",AI1895,Data!AG1892)))</f>
        <v>-43.792544120000002</v>
      </c>
    </row>
    <row r="1892" spans="1:16" x14ac:dyDescent="0.55000000000000004">
      <c r="A1892">
        <f>IF(Transport!$H$4="Multi-unit Residential",Data!A1893,IF(Transport!$H$4="Education",Data!AI1893,IF(Transport!$H$4="Mixed-use Building",T1896,Data!R1893)))</f>
        <v>335500</v>
      </c>
      <c r="B1892" t="str">
        <f>IF(Transport!$H$4="Multi-unit Residential",Data!B1893,IF(Transport!$H$4="Education",Data!AJ1893,IF(Transport!$H$4="Mixed-use Building",U1896,Data!S1893)))</f>
        <v>Rolleston South East</v>
      </c>
      <c r="C1892" t="str">
        <f>IF(Transport!$H$4="Multi-unit Residential",Data!C1893,IF(Transport!$H$4="Education",Data!AK1893,IF(Transport!$H$4="Mixed-use Building",V1896,Data!T1893)))</f>
        <v>New Zealand</v>
      </c>
      <c r="D1892">
        <f>IF(Transport!$H$4="Multi-unit Residential",Data!D1893,IF(Transport!$H$4="Education",Data!AL1893,IF(Transport!$H$4="Mixed-use Building",W1896,Data!U1893)))</f>
        <v>0</v>
      </c>
      <c r="E1892">
        <f>IF(Transport!$H$4="Multi-unit Residential",Data!E1893,IF(Transport!$H$4="Education",Data!AM1893,IF(Transport!$H$4="Mixed-use Building",X1896,Data!V1893)))</f>
        <v>0</v>
      </c>
      <c r="F1892">
        <f>IF(Transport!$H$4="Multi-unit Residential",Data!F1893,IF(Transport!$H$4="Education",Data!AN1893,IF(Transport!$H$4="Mixed-use Building",Y1896,Data!W1893)))</f>
        <v>0</v>
      </c>
      <c r="G1892">
        <f>IF(Transport!$H$4="Multi-unit Residential",Data!G1893,IF(Transport!$H$4="Education",Data!AO1893,IF(Transport!$H$4="Mixed-use Building",Z1896,Data!X1893)))</f>
        <v>0</v>
      </c>
      <c r="H1892">
        <f>IF(Transport!$H$4="Multi-unit Residential",Data!H1893,IF(Transport!$H$4="Education",Data!AP1893,IF(Transport!$H$4="Mixed-use Building",AA1896,Data!Y1893)))</f>
        <v>0.93</v>
      </c>
      <c r="I1892">
        <f>IF(Transport!$H$4="Multi-unit Residential",Data!I1893,IF(Transport!$H$4="Education",Data!AQ1893,IF(Transport!$H$4="Mixed-use Building",AB1896,Data!Z1893)))</f>
        <v>0</v>
      </c>
      <c r="J1892">
        <f>IF(Transport!$H$4="Multi-unit Residential",Data!J1893,IF(Transport!$H$4="Education",Data!AR1893,IF(Transport!$H$4="Mixed-use Building",AC1896,Data!AA1893)))</f>
        <v>0</v>
      </c>
      <c r="K1892">
        <f>IF(Transport!$H$4="Multi-unit Residential",Data!K1893,IF(Transport!$H$4="Education",Data!AS1893,IF(Transport!$H$4="Mixed-use Building",AD1896,Data!AB1893)))</f>
        <v>0</v>
      </c>
      <c r="L1892">
        <f>IF(Transport!$H$4="Multi-unit Residential",Data!L1893,IF(Transport!$H$4="Education",Data!AT1893,IF(Transport!$H$4="Mixed-use Building",AE1896,Data!AC1893)))</f>
        <v>7.0000000000000007E-2</v>
      </c>
      <c r="M1892">
        <f>IF(Transport!$H$4="Multi-unit Residential",Data!M1893,IF(Transport!$H$4="Education",Data!AU1893,IF(Transport!$H$4="Mixed-use Building",AF1896,Data!AD1893)))</f>
        <v>0.02</v>
      </c>
      <c r="N1892">
        <f>IF(Transport!$H$4="Multi-unit Residential",Data!N1893,IF(Transport!$H$4="Education",Data!AV1893,IF(Transport!$H$4="Mixed-use Building",AG1896,Data!AE1893)))</f>
        <v>3.5053068038647299</v>
      </c>
      <c r="O1892">
        <f>IF(Transport!$H$4="Multi-unit Residential",Data!O1893,IF(Transport!$H$4="Education",Data!AW1893,IF(Transport!$H$4="Mixed-use Building",AH1896,Data!AF1893)))</f>
        <v>172.4018365</v>
      </c>
      <c r="P1892">
        <f>IF(Transport!$H$4="Multi-unit Residential",Data!P1893,IF(Transport!$H$4="Education",Data!AX1893,IF(Transport!$H$4="Mixed-use Building",AI1896,Data!AG1893)))</f>
        <v>-43.610581760000002</v>
      </c>
    </row>
    <row r="1893" spans="1:16" x14ac:dyDescent="0.55000000000000004">
      <c r="A1893">
        <f>IF(Transport!$H$4="Multi-unit Residential",Data!A1894,IF(Transport!$H$4="Education",Data!AI1894,IF(Transport!$H$4="Mixed-use Building",T1897,Data!R1894)))</f>
        <v>335600</v>
      </c>
      <c r="B1893" t="str">
        <f>IF(Transport!$H$4="Multi-unit Residential",Data!B1894,IF(Transport!$H$4="Education",Data!AJ1894,IF(Transport!$H$4="Mixed-use Building",U1897,Data!S1894)))</f>
        <v>Trents</v>
      </c>
      <c r="C1893" t="str">
        <f>IF(Transport!$H$4="Multi-unit Residential",Data!C1894,IF(Transport!$H$4="Education",Data!AK1894,IF(Transport!$H$4="Mixed-use Building",V1897,Data!T1894)))</f>
        <v>New Zealand</v>
      </c>
      <c r="D1893">
        <f>IF(Transport!$H$4="Multi-unit Residential",Data!D1894,IF(Transport!$H$4="Education",Data!AL1894,IF(Transport!$H$4="Mixed-use Building",W1897,Data!U1894)))</f>
        <v>0</v>
      </c>
      <c r="E1893">
        <f>IF(Transport!$H$4="Multi-unit Residential",Data!E1894,IF(Transport!$H$4="Education",Data!AM1894,IF(Transport!$H$4="Mixed-use Building",X1897,Data!V1894)))</f>
        <v>0</v>
      </c>
      <c r="F1893">
        <f>IF(Transport!$H$4="Multi-unit Residential",Data!F1894,IF(Transport!$H$4="Education",Data!AN1894,IF(Transport!$H$4="Mixed-use Building",Y1897,Data!W1894)))</f>
        <v>0</v>
      </c>
      <c r="G1893">
        <f>IF(Transport!$H$4="Multi-unit Residential",Data!G1894,IF(Transport!$H$4="Education",Data!AO1894,IF(Transport!$H$4="Mixed-use Building",Z1897,Data!X1894)))</f>
        <v>0</v>
      </c>
      <c r="H1893">
        <f>IF(Transport!$H$4="Multi-unit Residential",Data!H1894,IF(Transport!$H$4="Education",Data!AP1894,IF(Transport!$H$4="Mixed-use Building",AA1897,Data!Y1894)))</f>
        <v>0.96</v>
      </c>
      <c r="I1893">
        <f>IF(Transport!$H$4="Multi-unit Residential",Data!I1894,IF(Transport!$H$4="Education",Data!AQ1894,IF(Transport!$H$4="Mixed-use Building",AB1897,Data!Z1894)))</f>
        <v>0</v>
      </c>
      <c r="J1893">
        <f>IF(Transport!$H$4="Multi-unit Residential",Data!J1894,IF(Transport!$H$4="Education",Data!AR1894,IF(Transport!$H$4="Mixed-use Building",AC1897,Data!AA1894)))</f>
        <v>0</v>
      </c>
      <c r="K1893">
        <f>IF(Transport!$H$4="Multi-unit Residential",Data!K1894,IF(Transport!$H$4="Education",Data!AS1894,IF(Transport!$H$4="Mixed-use Building",AD1897,Data!AB1894)))</f>
        <v>0</v>
      </c>
      <c r="L1893">
        <f>IF(Transport!$H$4="Multi-unit Residential",Data!L1894,IF(Transport!$H$4="Education",Data!AT1894,IF(Transport!$H$4="Mixed-use Building",AE1897,Data!AC1894)))</f>
        <v>0.04</v>
      </c>
      <c r="M1893">
        <f>IF(Transport!$H$4="Multi-unit Residential",Data!M1894,IF(Transport!$H$4="Education",Data!AU1894,IF(Transport!$H$4="Mixed-use Building",AF1897,Data!AD1894)))</f>
        <v>0.02</v>
      </c>
      <c r="N1893">
        <f>IF(Transport!$H$4="Multi-unit Residential",Data!N1894,IF(Transport!$H$4="Education",Data!AV1894,IF(Transport!$H$4="Mixed-use Building",AG1897,Data!AE1894)))</f>
        <v>4.6825052382919603</v>
      </c>
      <c r="O1893">
        <f>IF(Transport!$H$4="Multi-unit Residential",Data!O1894,IF(Transport!$H$4="Education",Data!AW1894,IF(Transport!$H$4="Mixed-use Building",AH1897,Data!AF1894)))</f>
        <v>172.46487549999901</v>
      </c>
      <c r="P1893">
        <f>IF(Transport!$H$4="Multi-unit Residential",Data!P1894,IF(Transport!$H$4="Education",Data!AX1894,IF(Transport!$H$4="Mixed-use Building",AI1897,Data!AG1894)))</f>
        <v>-43.595419210000003</v>
      </c>
    </row>
    <row r="1894" spans="1:16" x14ac:dyDescent="0.55000000000000004">
      <c r="A1894">
        <f>IF(Transport!$H$4="Multi-unit Residential",Data!A1895,IF(Transport!$H$4="Education",Data!AI1895,IF(Transport!$H$4="Mixed-use Building",T1898,Data!R1895)))</f>
        <v>335700</v>
      </c>
      <c r="B1894" t="str">
        <f>IF(Transport!$H$4="Multi-unit Residential",Data!B1895,IF(Transport!$H$4="Education",Data!AJ1895,IF(Transport!$H$4="Mixed-use Building",U1898,Data!S1895)))</f>
        <v>Prebbleton</v>
      </c>
      <c r="C1894" t="str">
        <f>IF(Transport!$H$4="Multi-unit Residential",Data!C1895,IF(Transport!$H$4="Education",Data!AK1895,IF(Transport!$H$4="Mixed-use Building",V1898,Data!T1895)))</f>
        <v>New Zealand</v>
      </c>
      <c r="D1894">
        <f>IF(Transport!$H$4="Multi-unit Residential",Data!D1895,IF(Transport!$H$4="Education",Data!AL1895,IF(Transport!$H$4="Mixed-use Building",W1898,Data!U1895)))</f>
        <v>0</v>
      </c>
      <c r="E1894">
        <f>IF(Transport!$H$4="Multi-unit Residential",Data!E1895,IF(Transport!$H$4="Education",Data!AM1895,IF(Transport!$H$4="Mixed-use Building",X1898,Data!V1895)))</f>
        <v>0</v>
      </c>
      <c r="F1894">
        <f>IF(Transport!$H$4="Multi-unit Residential",Data!F1895,IF(Transport!$H$4="Education",Data!AN1895,IF(Transport!$H$4="Mixed-use Building",Y1898,Data!W1895)))</f>
        <v>0</v>
      </c>
      <c r="G1894">
        <f>IF(Transport!$H$4="Multi-unit Residential",Data!G1895,IF(Transport!$H$4="Education",Data!AO1895,IF(Transport!$H$4="Mixed-use Building",Z1898,Data!X1895)))</f>
        <v>0</v>
      </c>
      <c r="H1894">
        <f>IF(Transport!$H$4="Multi-unit Residential",Data!H1895,IF(Transport!$H$4="Education",Data!AP1895,IF(Transport!$H$4="Mixed-use Building",AA1898,Data!Y1895)))</f>
        <v>0.87</v>
      </c>
      <c r="I1894">
        <f>IF(Transport!$H$4="Multi-unit Residential",Data!I1895,IF(Transport!$H$4="Education",Data!AQ1895,IF(Transport!$H$4="Mixed-use Building",AB1898,Data!Z1895)))</f>
        <v>0</v>
      </c>
      <c r="J1894">
        <f>IF(Transport!$H$4="Multi-unit Residential",Data!J1895,IF(Transport!$H$4="Education",Data!AR1895,IF(Transport!$H$4="Mixed-use Building",AC1898,Data!AA1895)))</f>
        <v>0</v>
      </c>
      <c r="K1894">
        <f>IF(Transport!$H$4="Multi-unit Residential",Data!K1895,IF(Transport!$H$4="Education",Data!AS1895,IF(Transport!$H$4="Mixed-use Building",AD1898,Data!AB1895)))</f>
        <v>0</v>
      </c>
      <c r="L1894">
        <f>IF(Transport!$H$4="Multi-unit Residential",Data!L1895,IF(Transport!$H$4="Education",Data!AT1895,IF(Transport!$H$4="Mixed-use Building",AE1898,Data!AC1895)))</f>
        <v>0.13</v>
      </c>
      <c r="M1894">
        <f>IF(Transport!$H$4="Multi-unit Residential",Data!M1895,IF(Transport!$H$4="Education",Data!AU1895,IF(Transport!$H$4="Mixed-use Building",AF1898,Data!AD1895)))</f>
        <v>0.02</v>
      </c>
      <c r="N1894">
        <f>IF(Transport!$H$4="Multi-unit Residential",Data!N1895,IF(Transport!$H$4="Education",Data!AV1895,IF(Transport!$H$4="Mixed-use Building",AG1898,Data!AE1895)))</f>
        <v>1.37940020343928</v>
      </c>
      <c r="O1894">
        <f>IF(Transport!$H$4="Multi-unit Residential",Data!O1895,IF(Transport!$H$4="Education",Data!AW1895,IF(Transport!$H$4="Mixed-use Building",AH1898,Data!AF1895)))</f>
        <v>172.50783630000001</v>
      </c>
      <c r="P1894">
        <f>IF(Transport!$H$4="Multi-unit Residential",Data!P1895,IF(Transport!$H$4="Education",Data!AX1895,IF(Transport!$H$4="Mixed-use Building",AI1898,Data!AG1895)))</f>
        <v>-43.578653330000002</v>
      </c>
    </row>
    <row r="1895" spans="1:16" x14ac:dyDescent="0.55000000000000004">
      <c r="A1895">
        <f>IF(Transport!$H$4="Multi-unit Residential",Data!A1896,IF(Transport!$H$4="Education",Data!AI1896,IF(Transport!$H$4="Mixed-use Building",T1899,Data!R1896)))</f>
        <v>335800</v>
      </c>
      <c r="B1895" t="str">
        <f>IF(Transport!$H$4="Multi-unit Residential",Data!B1896,IF(Transport!$H$4="Education",Data!AJ1896,IF(Transport!$H$4="Mixed-use Building",U1899,Data!S1896)))</f>
        <v>Irwell</v>
      </c>
      <c r="C1895" t="str">
        <f>IF(Transport!$H$4="Multi-unit Residential",Data!C1896,IF(Transport!$H$4="Education",Data!AK1896,IF(Transport!$H$4="Mixed-use Building",V1899,Data!T1896)))</f>
        <v>New Zealand</v>
      </c>
      <c r="D1895">
        <f>IF(Transport!$H$4="Multi-unit Residential",Data!D1896,IF(Transport!$H$4="Education",Data!AL1896,IF(Transport!$H$4="Mixed-use Building",W1899,Data!U1896)))</f>
        <v>0</v>
      </c>
      <c r="E1895">
        <f>IF(Transport!$H$4="Multi-unit Residential",Data!E1896,IF(Transport!$H$4="Education",Data!AM1896,IF(Transport!$H$4="Mixed-use Building",X1899,Data!V1896)))</f>
        <v>0</v>
      </c>
      <c r="F1895">
        <f>IF(Transport!$H$4="Multi-unit Residential",Data!F1896,IF(Transport!$H$4="Education",Data!AN1896,IF(Transport!$H$4="Mixed-use Building",Y1899,Data!W1896)))</f>
        <v>0</v>
      </c>
      <c r="G1895">
        <f>IF(Transport!$H$4="Multi-unit Residential",Data!G1896,IF(Transport!$H$4="Education",Data!AO1896,IF(Transport!$H$4="Mixed-use Building",Z1899,Data!X1896)))</f>
        <v>0</v>
      </c>
      <c r="H1895">
        <f>IF(Transport!$H$4="Multi-unit Residential",Data!H1896,IF(Transport!$H$4="Education",Data!AP1896,IF(Transport!$H$4="Mixed-use Building",AA1899,Data!Y1896)))</f>
        <v>1</v>
      </c>
      <c r="I1895">
        <f>IF(Transport!$H$4="Multi-unit Residential",Data!I1896,IF(Transport!$H$4="Education",Data!AQ1896,IF(Transport!$H$4="Mixed-use Building",AB1899,Data!Z1896)))</f>
        <v>0</v>
      </c>
      <c r="J1895">
        <f>IF(Transport!$H$4="Multi-unit Residential",Data!J1896,IF(Transport!$H$4="Education",Data!AR1896,IF(Transport!$H$4="Mixed-use Building",AC1899,Data!AA1896)))</f>
        <v>0</v>
      </c>
      <c r="K1895">
        <f>IF(Transport!$H$4="Multi-unit Residential",Data!K1896,IF(Transport!$H$4="Education",Data!AS1896,IF(Transport!$H$4="Mixed-use Building",AD1899,Data!AB1896)))</f>
        <v>0</v>
      </c>
      <c r="L1895">
        <f>IF(Transport!$H$4="Multi-unit Residential",Data!L1896,IF(Transport!$H$4="Education",Data!AT1896,IF(Transport!$H$4="Mixed-use Building",AE1899,Data!AC1896)))</f>
        <v>0</v>
      </c>
      <c r="M1895">
        <f>IF(Transport!$H$4="Multi-unit Residential",Data!M1896,IF(Transport!$H$4="Education",Data!AU1896,IF(Transport!$H$4="Mixed-use Building",AF1899,Data!AD1896)))</f>
        <v>0.02</v>
      </c>
      <c r="N1895">
        <f>IF(Transport!$H$4="Multi-unit Residential",Data!N1896,IF(Transport!$H$4="Education",Data!AV1896,IF(Transport!$H$4="Mixed-use Building",AG1899,Data!AE1896)))</f>
        <v>5.7416808166700699</v>
      </c>
      <c r="O1895">
        <f>IF(Transport!$H$4="Multi-unit Residential",Data!O1896,IF(Transport!$H$4="Education",Data!AW1896,IF(Transport!$H$4="Mixed-use Building",AH1899,Data!AF1896)))</f>
        <v>172.3381565</v>
      </c>
      <c r="P1895">
        <f>IF(Transport!$H$4="Multi-unit Residential",Data!P1896,IF(Transport!$H$4="Education",Data!AX1896,IF(Transport!$H$4="Mixed-use Building",AI1899,Data!AG1896)))</f>
        <v>-43.72598112</v>
      </c>
    </row>
    <row r="1896" spans="1:16" x14ac:dyDescent="0.55000000000000004">
      <c r="A1896">
        <f>IF(Transport!$H$4="Multi-unit Residential",Data!A1897,IF(Transport!$H$4="Education",Data!AI1897,IF(Transport!$H$4="Mixed-use Building",T1900,Data!R1897)))</f>
        <v>335900</v>
      </c>
      <c r="B1896" t="str">
        <f>IF(Transport!$H$4="Multi-unit Residential",Data!B1897,IF(Transport!$H$4="Education",Data!AJ1897,IF(Transport!$H$4="Mixed-use Building",U1900,Data!S1897)))</f>
        <v>Ladbrooks</v>
      </c>
      <c r="C1896" t="str">
        <f>IF(Transport!$H$4="Multi-unit Residential",Data!C1897,IF(Transport!$H$4="Education",Data!AK1897,IF(Transport!$H$4="Mixed-use Building",V1900,Data!T1897)))</f>
        <v>New Zealand</v>
      </c>
      <c r="D1896">
        <f>IF(Transport!$H$4="Multi-unit Residential",Data!D1897,IF(Transport!$H$4="Education",Data!AL1897,IF(Transport!$H$4="Mixed-use Building",W1900,Data!U1897)))</f>
        <v>0</v>
      </c>
      <c r="E1896">
        <f>IF(Transport!$H$4="Multi-unit Residential",Data!E1897,IF(Transport!$H$4="Education",Data!AM1897,IF(Transport!$H$4="Mixed-use Building",X1900,Data!V1897)))</f>
        <v>0</v>
      </c>
      <c r="F1896">
        <f>IF(Transport!$H$4="Multi-unit Residential",Data!F1897,IF(Transport!$H$4="Education",Data!AN1897,IF(Transport!$H$4="Mixed-use Building",Y1900,Data!W1897)))</f>
        <v>0</v>
      </c>
      <c r="G1896">
        <f>IF(Transport!$H$4="Multi-unit Residential",Data!G1897,IF(Transport!$H$4="Education",Data!AO1897,IF(Transport!$H$4="Mixed-use Building",Z1900,Data!X1897)))</f>
        <v>0</v>
      </c>
      <c r="H1896">
        <f>IF(Transport!$H$4="Multi-unit Residential",Data!H1897,IF(Transport!$H$4="Education",Data!AP1897,IF(Transport!$H$4="Mixed-use Building",AA1900,Data!Y1897)))</f>
        <v>1</v>
      </c>
      <c r="I1896">
        <f>IF(Transport!$H$4="Multi-unit Residential",Data!I1897,IF(Transport!$H$4="Education",Data!AQ1897,IF(Transport!$H$4="Mixed-use Building",AB1900,Data!Z1897)))</f>
        <v>0</v>
      </c>
      <c r="J1896">
        <f>IF(Transport!$H$4="Multi-unit Residential",Data!J1897,IF(Transport!$H$4="Education",Data!AR1897,IF(Transport!$H$4="Mixed-use Building",AC1900,Data!AA1897)))</f>
        <v>0</v>
      </c>
      <c r="K1896">
        <f>IF(Transport!$H$4="Multi-unit Residential",Data!K1897,IF(Transport!$H$4="Education",Data!AS1897,IF(Transport!$H$4="Mixed-use Building",AD1900,Data!AB1897)))</f>
        <v>0</v>
      </c>
      <c r="L1896">
        <f>IF(Transport!$H$4="Multi-unit Residential",Data!L1897,IF(Transport!$H$4="Education",Data!AT1897,IF(Transport!$H$4="Mixed-use Building",AE1900,Data!AC1897)))</f>
        <v>0</v>
      </c>
      <c r="M1896">
        <f>IF(Transport!$H$4="Multi-unit Residential",Data!M1897,IF(Transport!$H$4="Education",Data!AU1897,IF(Transport!$H$4="Mixed-use Building",AF1900,Data!AD1897)))</f>
        <v>0.02</v>
      </c>
      <c r="N1896">
        <f>IF(Transport!$H$4="Multi-unit Residential",Data!N1897,IF(Transport!$H$4="Education",Data!AV1897,IF(Transport!$H$4="Mixed-use Building",AG1900,Data!AE1897)))</f>
        <v>3.6876595243310302</v>
      </c>
      <c r="O1896">
        <f>IF(Transport!$H$4="Multi-unit Residential",Data!O1897,IF(Transport!$H$4="Education",Data!AW1897,IF(Transport!$H$4="Mixed-use Building",AH1900,Data!AF1897)))</f>
        <v>172.52476379999999</v>
      </c>
      <c r="P1896">
        <f>IF(Transport!$H$4="Multi-unit Residential",Data!P1897,IF(Transport!$H$4="Education",Data!AX1897,IF(Transport!$H$4="Mixed-use Building",AI1900,Data!AG1897)))</f>
        <v>-43.639350479999997</v>
      </c>
    </row>
    <row r="1897" spans="1:16" x14ac:dyDescent="0.55000000000000004">
      <c r="A1897">
        <f>IF(Transport!$H$4="Multi-unit Residential",Data!A1898,IF(Transport!$H$4="Education",Data!AI1898,IF(Transport!$H$4="Mixed-use Building",T1901,Data!R1898)))</f>
        <v>336000</v>
      </c>
      <c r="B1897" t="str">
        <f>IF(Transport!$H$4="Multi-unit Residential",Data!B1898,IF(Transport!$H$4="Education",Data!AJ1898,IF(Transport!$H$4="Mixed-use Building",U1901,Data!S1898)))</f>
        <v>Lincoln West</v>
      </c>
      <c r="C1897" t="str">
        <f>IF(Transport!$H$4="Multi-unit Residential",Data!C1898,IF(Transport!$H$4="Education",Data!AK1898,IF(Transport!$H$4="Mixed-use Building",V1901,Data!T1898)))</f>
        <v>New Zealand</v>
      </c>
      <c r="D1897">
        <f>IF(Transport!$H$4="Multi-unit Residential",Data!D1898,IF(Transport!$H$4="Education",Data!AL1898,IF(Transport!$H$4="Mixed-use Building",W1901,Data!U1898)))</f>
        <v>0</v>
      </c>
      <c r="E1897">
        <f>IF(Transport!$H$4="Multi-unit Residential",Data!E1898,IF(Transport!$H$4="Education",Data!AM1898,IF(Transport!$H$4="Mixed-use Building",X1901,Data!V1898)))</f>
        <v>0.01</v>
      </c>
      <c r="F1897">
        <f>IF(Transport!$H$4="Multi-unit Residential",Data!F1898,IF(Transport!$H$4="Education",Data!AN1898,IF(Transport!$H$4="Mixed-use Building",Y1901,Data!W1898)))</f>
        <v>0</v>
      </c>
      <c r="G1897">
        <f>IF(Transport!$H$4="Multi-unit Residential",Data!G1898,IF(Transport!$H$4="Education",Data!AO1898,IF(Transport!$H$4="Mixed-use Building",Z1901,Data!X1898)))</f>
        <v>0</v>
      </c>
      <c r="H1897">
        <f>IF(Transport!$H$4="Multi-unit Residential",Data!H1898,IF(Transport!$H$4="Education",Data!AP1898,IF(Transport!$H$4="Mixed-use Building",AA1901,Data!Y1898)))</f>
        <v>0.82</v>
      </c>
      <c r="I1897">
        <f>IF(Transport!$H$4="Multi-unit Residential",Data!I1898,IF(Transport!$H$4="Education",Data!AQ1898,IF(Transport!$H$4="Mixed-use Building",AB1901,Data!Z1898)))</f>
        <v>0.01</v>
      </c>
      <c r="J1897">
        <f>IF(Transport!$H$4="Multi-unit Residential",Data!J1898,IF(Transport!$H$4="Education",Data!AR1898,IF(Transport!$H$4="Mixed-use Building",AC1901,Data!AA1898)))</f>
        <v>0</v>
      </c>
      <c r="K1897">
        <f>IF(Transport!$H$4="Multi-unit Residential",Data!K1898,IF(Transport!$H$4="Education",Data!AS1898,IF(Transport!$H$4="Mixed-use Building",AD1901,Data!AB1898)))</f>
        <v>0.05</v>
      </c>
      <c r="L1897">
        <f>IF(Transport!$H$4="Multi-unit Residential",Data!L1898,IF(Transport!$H$4="Education",Data!AT1898,IF(Transport!$H$4="Mixed-use Building",AE1901,Data!AC1898)))</f>
        <v>0.11</v>
      </c>
      <c r="M1897">
        <f>IF(Transport!$H$4="Multi-unit Residential",Data!M1898,IF(Transport!$H$4="Education",Data!AU1898,IF(Transport!$H$4="Mixed-use Building",AF1901,Data!AD1898)))</f>
        <v>0.02</v>
      </c>
      <c r="N1897">
        <f>IF(Transport!$H$4="Multi-unit Residential",Data!N1898,IF(Transport!$H$4="Education",Data!AV1898,IF(Transport!$H$4="Mixed-use Building",AG1901,Data!AE1898)))</f>
        <v>7.07953889623675</v>
      </c>
      <c r="O1897">
        <f>IF(Transport!$H$4="Multi-unit Residential",Data!O1898,IF(Transport!$H$4="Education",Data!AW1898,IF(Transport!$H$4="Mixed-use Building",AH1901,Data!AF1898)))</f>
        <v>172.477912</v>
      </c>
      <c r="P1897">
        <f>IF(Transport!$H$4="Multi-unit Residential",Data!P1898,IF(Transport!$H$4="Education",Data!AX1898,IF(Transport!$H$4="Mixed-use Building",AI1901,Data!AG1898)))</f>
        <v>-43.643455709999998</v>
      </c>
    </row>
    <row r="1898" spans="1:16" x14ac:dyDescent="0.55000000000000004">
      <c r="A1898">
        <f>IF(Transport!$H$4="Multi-unit Residential",Data!A1899,IF(Transport!$H$4="Education",Data!AI1899,IF(Transport!$H$4="Mixed-use Building",T1902,Data!R1899)))</f>
        <v>336100</v>
      </c>
      <c r="B1898" t="str">
        <f>IF(Transport!$H$4="Multi-unit Residential",Data!B1899,IF(Transport!$H$4="Education",Data!AJ1899,IF(Transport!$H$4="Mixed-use Building",U1902,Data!S1899)))</f>
        <v>Lincoln East</v>
      </c>
      <c r="C1898" t="str">
        <f>IF(Transport!$H$4="Multi-unit Residential",Data!C1899,IF(Transport!$H$4="Education",Data!AK1899,IF(Transport!$H$4="Mixed-use Building",V1902,Data!T1899)))</f>
        <v>New Zealand</v>
      </c>
      <c r="D1898">
        <f>IF(Transport!$H$4="Multi-unit Residential",Data!D1899,IF(Transport!$H$4="Education",Data!AL1899,IF(Transport!$H$4="Mixed-use Building",W1902,Data!U1899)))</f>
        <v>0</v>
      </c>
      <c r="E1898">
        <f>IF(Transport!$H$4="Multi-unit Residential",Data!E1899,IF(Transport!$H$4="Education",Data!AM1899,IF(Transport!$H$4="Mixed-use Building",X1902,Data!V1899)))</f>
        <v>0</v>
      </c>
      <c r="F1898">
        <f>IF(Transport!$H$4="Multi-unit Residential",Data!F1899,IF(Transport!$H$4="Education",Data!AN1899,IF(Transport!$H$4="Mixed-use Building",Y1902,Data!W1899)))</f>
        <v>0</v>
      </c>
      <c r="G1898">
        <f>IF(Transport!$H$4="Multi-unit Residential",Data!G1899,IF(Transport!$H$4="Education",Data!AO1899,IF(Transport!$H$4="Mixed-use Building",Z1902,Data!X1899)))</f>
        <v>0</v>
      </c>
      <c r="H1898">
        <f>IF(Transport!$H$4="Multi-unit Residential",Data!H1899,IF(Transport!$H$4="Education",Data!AP1899,IF(Transport!$H$4="Mixed-use Building",AA1902,Data!Y1899)))</f>
        <v>1</v>
      </c>
      <c r="I1898">
        <f>IF(Transport!$H$4="Multi-unit Residential",Data!I1899,IF(Transport!$H$4="Education",Data!AQ1899,IF(Transport!$H$4="Mixed-use Building",AB1902,Data!Z1899)))</f>
        <v>0</v>
      </c>
      <c r="J1898">
        <f>IF(Transport!$H$4="Multi-unit Residential",Data!J1899,IF(Transport!$H$4="Education",Data!AR1899,IF(Transport!$H$4="Mixed-use Building",AC1902,Data!AA1899)))</f>
        <v>0</v>
      </c>
      <c r="K1898">
        <f>IF(Transport!$H$4="Multi-unit Residential",Data!K1899,IF(Transport!$H$4="Education",Data!AS1899,IF(Transport!$H$4="Mixed-use Building",AD1902,Data!AB1899)))</f>
        <v>0</v>
      </c>
      <c r="L1898">
        <f>IF(Transport!$H$4="Multi-unit Residential",Data!L1899,IF(Transport!$H$4="Education",Data!AT1899,IF(Transport!$H$4="Mixed-use Building",AE1902,Data!AC1899)))</f>
        <v>0</v>
      </c>
      <c r="M1898">
        <f>IF(Transport!$H$4="Multi-unit Residential",Data!M1899,IF(Transport!$H$4="Education",Data!AU1899,IF(Transport!$H$4="Mixed-use Building",AF1902,Data!AD1899)))</f>
        <v>0.02</v>
      </c>
      <c r="N1898">
        <f>IF(Transport!$H$4="Multi-unit Residential",Data!N1899,IF(Transport!$H$4="Education",Data!AV1899,IF(Transport!$H$4="Mixed-use Building",AG1902,Data!AE1899)))</f>
        <v>0.29639461908658399</v>
      </c>
      <c r="O1898">
        <f>IF(Transport!$H$4="Multi-unit Residential",Data!O1899,IF(Transport!$H$4="Education",Data!AW1899,IF(Transport!$H$4="Mixed-use Building",AH1902,Data!AF1899)))</f>
        <v>172.4936917</v>
      </c>
      <c r="P1898">
        <f>IF(Transport!$H$4="Multi-unit Residential",Data!P1899,IF(Transport!$H$4="Education",Data!AX1899,IF(Transport!$H$4="Mixed-use Building",AI1902,Data!AG1899)))</f>
        <v>-43.638533000000002</v>
      </c>
    </row>
    <row r="1899" spans="1:16" x14ac:dyDescent="0.55000000000000004">
      <c r="A1899">
        <f>IF(Transport!$H$4="Multi-unit Residential",Data!A1900,IF(Transport!$H$4="Education",Data!AI1900,IF(Transport!$H$4="Mixed-use Building",T1903,Data!R1900)))</f>
        <v>336200</v>
      </c>
      <c r="B1899" t="str">
        <f>IF(Transport!$H$4="Multi-unit Residential",Data!B1900,IF(Transport!$H$4="Education",Data!AJ1900,IF(Transport!$H$4="Mixed-use Building",U1903,Data!S1900)))</f>
        <v>Leeston</v>
      </c>
      <c r="C1899" t="str">
        <f>IF(Transport!$H$4="Multi-unit Residential",Data!C1900,IF(Transport!$H$4="Education",Data!AK1900,IF(Transport!$H$4="Mixed-use Building",V1903,Data!T1900)))</f>
        <v>New Zealand</v>
      </c>
      <c r="D1899">
        <f>IF(Transport!$H$4="Multi-unit Residential",Data!D1900,IF(Transport!$H$4="Education",Data!AL1900,IF(Transport!$H$4="Mixed-use Building",W1903,Data!U1900)))</f>
        <v>0</v>
      </c>
      <c r="E1899">
        <f>IF(Transport!$H$4="Multi-unit Residential",Data!E1900,IF(Transport!$H$4="Education",Data!AM1900,IF(Transport!$H$4="Mixed-use Building",X1903,Data!V1900)))</f>
        <v>0</v>
      </c>
      <c r="F1899">
        <f>IF(Transport!$H$4="Multi-unit Residential",Data!F1900,IF(Transport!$H$4="Education",Data!AN1900,IF(Transport!$H$4="Mixed-use Building",Y1903,Data!W1900)))</f>
        <v>0</v>
      </c>
      <c r="G1899">
        <f>IF(Transport!$H$4="Multi-unit Residential",Data!G1900,IF(Transport!$H$4="Education",Data!AO1900,IF(Transport!$H$4="Mixed-use Building",Z1903,Data!X1900)))</f>
        <v>0</v>
      </c>
      <c r="H1899">
        <f>IF(Transport!$H$4="Multi-unit Residential",Data!H1900,IF(Transport!$H$4="Education",Data!AP1900,IF(Transport!$H$4="Mixed-use Building",AA1903,Data!Y1900)))</f>
        <v>0.83</v>
      </c>
      <c r="I1899">
        <f>IF(Transport!$H$4="Multi-unit Residential",Data!I1900,IF(Transport!$H$4="Education",Data!AQ1900,IF(Transport!$H$4="Mixed-use Building",AB1903,Data!Z1900)))</f>
        <v>0</v>
      </c>
      <c r="J1899">
        <f>IF(Transport!$H$4="Multi-unit Residential",Data!J1900,IF(Transport!$H$4="Education",Data!AR1900,IF(Transport!$H$4="Mixed-use Building",AC1903,Data!AA1900)))</f>
        <v>0</v>
      </c>
      <c r="K1899">
        <f>IF(Transport!$H$4="Multi-unit Residential",Data!K1900,IF(Transport!$H$4="Education",Data!AS1900,IF(Transport!$H$4="Mixed-use Building",AD1903,Data!AB1900)))</f>
        <v>0.02</v>
      </c>
      <c r="L1899">
        <f>IF(Transport!$H$4="Multi-unit Residential",Data!L1900,IF(Transport!$H$4="Education",Data!AT1900,IF(Transport!$H$4="Mixed-use Building",AE1903,Data!AC1900)))</f>
        <v>0.15</v>
      </c>
      <c r="M1899">
        <f>IF(Transport!$H$4="Multi-unit Residential",Data!M1900,IF(Transport!$H$4="Education",Data!AU1900,IF(Transport!$H$4="Mixed-use Building",AF1903,Data!AD1900)))</f>
        <v>0.02</v>
      </c>
      <c r="N1899">
        <f>IF(Transport!$H$4="Multi-unit Residential",Data!N1900,IF(Transport!$H$4="Education",Data!AV1900,IF(Transport!$H$4="Mixed-use Building",AG1903,Data!AE1900)))</f>
        <v>5.1486751850732402</v>
      </c>
      <c r="O1899">
        <f>IF(Transport!$H$4="Multi-unit Residential",Data!O1900,IF(Transport!$H$4="Education",Data!AW1900,IF(Transport!$H$4="Mixed-use Building",AH1903,Data!AF1900)))</f>
        <v>172.2966194</v>
      </c>
      <c r="P1899">
        <f>IF(Transport!$H$4="Multi-unit Residential",Data!P1900,IF(Transport!$H$4="Education",Data!AX1900,IF(Transport!$H$4="Mixed-use Building",AI1903,Data!AG1900)))</f>
        <v>-43.760235600000001</v>
      </c>
    </row>
    <row r="1900" spans="1:16" x14ac:dyDescent="0.55000000000000004">
      <c r="A1900">
        <f>IF(Transport!$H$4="Multi-unit Residential",Data!A1901,IF(Transport!$H$4="Education",Data!AI1901,IF(Transport!$H$4="Mixed-use Building",T1904,Data!R1901)))</f>
        <v>336300</v>
      </c>
      <c r="B1900" t="str">
        <f>IF(Transport!$H$4="Multi-unit Residential",Data!B1901,IF(Transport!$H$4="Education",Data!AJ1901,IF(Transport!$H$4="Mixed-use Building",U1904,Data!S1901)))</f>
        <v>Tai Tapu</v>
      </c>
      <c r="C1900" t="str">
        <f>IF(Transport!$H$4="Multi-unit Residential",Data!C1901,IF(Transport!$H$4="Education",Data!AK1901,IF(Transport!$H$4="Mixed-use Building",V1904,Data!T1901)))</f>
        <v>New Zealand</v>
      </c>
      <c r="D1900">
        <f>IF(Transport!$H$4="Multi-unit Residential",Data!D1901,IF(Transport!$H$4="Education",Data!AL1901,IF(Transport!$H$4="Mixed-use Building",W1904,Data!U1901)))</f>
        <v>0</v>
      </c>
      <c r="E1900">
        <f>IF(Transport!$H$4="Multi-unit Residential",Data!E1901,IF(Transport!$H$4="Education",Data!AM1901,IF(Transport!$H$4="Mixed-use Building",X1904,Data!V1901)))</f>
        <v>0</v>
      </c>
      <c r="F1900">
        <f>IF(Transport!$H$4="Multi-unit Residential",Data!F1901,IF(Transport!$H$4="Education",Data!AN1901,IF(Transport!$H$4="Mixed-use Building",Y1904,Data!W1901)))</f>
        <v>0</v>
      </c>
      <c r="G1900">
        <f>IF(Transport!$H$4="Multi-unit Residential",Data!G1901,IF(Transport!$H$4="Education",Data!AO1901,IF(Transport!$H$4="Mixed-use Building",Z1904,Data!X1901)))</f>
        <v>0</v>
      </c>
      <c r="H1900">
        <f>IF(Transport!$H$4="Multi-unit Residential",Data!H1901,IF(Transport!$H$4="Education",Data!AP1901,IF(Transport!$H$4="Mixed-use Building",AA1904,Data!Y1901)))</f>
        <v>0.81</v>
      </c>
      <c r="I1900">
        <f>IF(Transport!$H$4="Multi-unit Residential",Data!I1901,IF(Transport!$H$4="Education",Data!AQ1901,IF(Transport!$H$4="Mixed-use Building",AB1904,Data!Z1901)))</f>
        <v>0</v>
      </c>
      <c r="J1900">
        <f>IF(Transport!$H$4="Multi-unit Residential",Data!J1901,IF(Transport!$H$4="Education",Data!AR1901,IF(Transport!$H$4="Mixed-use Building",AC1904,Data!AA1901)))</f>
        <v>0</v>
      </c>
      <c r="K1900">
        <f>IF(Transport!$H$4="Multi-unit Residential",Data!K1901,IF(Transport!$H$4="Education",Data!AS1901,IF(Transport!$H$4="Mixed-use Building",AD1904,Data!AB1901)))</f>
        <v>0</v>
      </c>
      <c r="L1900">
        <f>IF(Transport!$H$4="Multi-unit Residential",Data!L1901,IF(Transport!$H$4="Education",Data!AT1901,IF(Transport!$H$4="Mixed-use Building",AE1904,Data!AC1901)))</f>
        <v>0.19</v>
      </c>
      <c r="M1900">
        <f>IF(Transport!$H$4="Multi-unit Residential",Data!M1901,IF(Transport!$H$4="Education",Data!AU1901,IF(Transport!$H$4="Mixed-use Building",AF1904,Data!AD1901)))</f>
        <v>0.02</v>
      </c>
      <c r="N1900">
        <f>IF(Transport!$H$4="Multi-unit Residential",Data!N1901,IF(Transport!$H$4="Education",Data!AV1901,IF(Transport!$H$4="Mixed-use Building",AG1904,Data!AE1901)))</f>
        <v>3.1638388573295502</v>
      </c>
      <c r="O1900">
        <f>IF(Transport!$H$4="Multi-unit Residential",Data!O1901,IF(Transport!$H$4="Education",Data!AW1901,IF(Transport!$H$4="Mixed-use Building",AH1904,Data!AF1901)))</f>
        <v>172.58448290000001</v>
      </c>
      <c r="P1900">
        <f>IF(Transport!$H$4="Multi-unit Residential",Data!P1901,IF(Transport!$H$4="Education",Data!AX1901,IF(Transport!$H$4="Mixed-use Building",AI1904,Data!AG1901)))</f>
        <v>-43.666248690000003</v>
      </c>
    </row>
    <row r="1901" spans="1:16" x14ac:dyDescent="0.55000000000000004">
      <c r="A1901">
        <f>IF(Transport!$H$4="Multi-unit Residential",Data!A1902,IF(Transport!$H$4="Education",Data!AI1902,IF(Transport!$H$4="Mixed-use Building",T1905,Data!R1902)))</f>
        <v>336400</v>
      </c>
      <c r="B1901" t="str">
        <f>IF(Transport!$H$4="Multi-unit Residential",Data!B1902,IF(Transport!$H$4="Education",Data!AJ1902,IF(Transport!$H$4="Mixed-use Building",U1905,Data!S1902)))</f>
        <v>Motukarara</v>
      </c>
      <c r="C1901" t="str">
        <f>IF(Transport!$H$4="Multi-unit Residential",Data!C1902,IF(Transport!$H$4="Education",Data!AK1902,IF(Transport!$H$4="Mixed-use Building",V1905,Data!T1902)))</f>
        <v>New Zealand</v>
      </c>
      <c r="D1901">
        <f>IF(Transport!$H$4="Multi-unit Residential",Data!D1902,IF(Transport!$H$4="Education",Data!AL1902,IF(Transport!$H$4="Mixed-use Building",W1905,Data!U1902)))</f>
        <v>0</v>
      </c>
      <c r="E1901">
        <f>IF(Transport!$H$4="Multi-unit Residential",Data!E1902,IF(Transport!$H$4="Education",Data!AM1902,IF(Transport!$H$4="Mixed-use Building",X1905,Data!V1902)))</f>
        <v>0</v>
      </c>
      <c r="F1901">
        <f>IF(Transport!$H$4="Multi-unit Residential",Data!F1902,IF(Transport!$H$4="Education",Data!AN1902,IF(Transport!$H$4="Mixed-use Building",Y1905,Data!W1902)))</f>
        <v>0</v>
      </c>
      <c r="G1901">
        <f>IF(Transport!$H$4="Multi-unit Residential",Data!G1902,IF(Transport!$H$4="Education",Data!AO1902,IF(Transport!$H$4="Mixed-use Building",Z1905,Data!X1902)))</f>
        <v>0</v>
      </c>
      <c r="H1901">
        <f>IF(Transport!$H$4="Multi-unit Residential",Data!H1902,IF(Transport!$H$4="Education",Data!AP1902,IF(Transport!$H$4="Mixed-use Building",AA1905,Data!Y1902)))</f>
        <v>1</v>
      </c>
      <c r="I1901">
        <f>IF(Transport!$H$4="Multi-unit Residential",Data!I1902,IF(Transport!$H$4="Education",Data!AQ1902,IF(Transport!$H$4="Mixed-use Building",AB1905,Data!Z1902)))</f>
        <v>0</v>
      </c>
      <c r="J1901">
        <f>IF(Transport!$H$4="Multi-unit Residential",Data!J1902,IF(Transport!$H$4="Education",Data!AR1902,IF(Transport!$H$4="Mixed-use Building",AC1905,Data!AA1902)))</f>
        <v>0</v>
      </c>
      <c r="K1901">
        <f>IF(Transport!$H$4="Multi-unit Residential",Data!K1902,IF(Transport!$H$4="Education",Data!AS1902,IF(Transport!$H$4="Mixed-use Building",AD1905,Data!AB1902)))</f>
        <v>0</v>
      </c>
      <c r="L1901">
        <f>IF(Transport!$H$4="Multi-unit Residential",Data!L1902,IF(Transport!$H$4="Education",Data!AT1902,IF(Transport!$H$4="Mixed-use Building",AE1905,Data!AC1902)))</f>
        <v>0</v>
      </c>
      <c r="M1901">
        <f>IF(Transport!$H$4="Multi-unit Residential",Data!M1902,IF(Transport!$H$4="Education",Data!AU1902,IF(Transport!$H$4="Mixed-use Building",AF1905,Data!AD1902)))</f>
        <v>0.02</v>
      </c>
      <c r="N1901" t="str">
        <f>IF(Transport!$H$4="Multi-unit Residential",Data!N1902,IF(Transport!$H$4="Education",Data!AV1902,IF(Transport!$H$4="Mixed-use Building",AG1905,Data!AE1902)))</f>
        <v>?</v>
      </c>
      <c r="O1901">
        <f>IF(Transport!$H$4="Multi-unit Residential",Data!O1902,IF(Transport!$H$4="Education",Data!AW1902,IF(Transport!$H$4="Mixed-use Building",AH1905,Data!AF1902)))</f>
        <v>172.52693210000001</v>
      </c>
      <c r="P1901">
        <f>IF(Transport!$H$4="Multi-unit Residential",Data!P1902,IF(Transport!$H$4="Education",Data!AX1902,IF(Transport!$H$4="Mixed-use Building",AI1905,Data!AG1902)))</f>
        <v>-43.719086740000002</v>
      </c>
    </row>
    <row r="1902" spans="1:16" x14ac:dyDescent="0.55000000000000004">
      <c r="A1902">
        <f>IF(Transport!$H$4="Multi-unit Residential",Data!A1903,IF(Transport!$H$4="Education",Data!AI1903,IF(Transport!$H$4="Mixed-use Building",T1906,Data!R1903)))</f>
        <v>336600</v>
      </c>
      <c r="B1902" t="str">
        <f>IF(Transport!$H$4="Multi-unit Residential",Data!B1903,IF(Transport!$H$4="Education",Data!AJ1903,IF(Transport!$H$4="Mixed-use Building",U1906,Data!S1903)))</f>
        <v>Ashburton Lakes</v>
      </c>
      <c r="C1902" t="str">
        <f>IF(Transport!$H$4="Multi-unit Residential",Data!C1903,IF(Transport!$H$4="Education",Data!AK1903,IF(Transport!$H$4="Mixed-use Building",V1906,Data!T1903)))</f>
        <v>New Zealand</v>
      </c>
      <c r="D1902">
        <f>IF(Transport!$H$4="Multi-unit Residential",Data!D1903,IF(Transport!$H$4="Education",Data!AL1903,IF(Transport!$H$4="Mixed-use Building",W1906,Data!U1903)))</f>
        <v>0</v>
      </c>
      <c r="E1902">
        <f>IF(Transport!$H$4="Multi-unit Residential",Data!E1903,IF(Transport!$H$4="Education",Data!AM1903,IF(Transport!$H$4="Mixed-use Building",X1906,Data!V1903)))</f>
        <v>0</v>
      </c>
      <c r="F1902">
        <f>IF(Transport!$H$4="Multi-unit Residential",Data!F1903,IF(Transport!$H$4="Education",Data!AN1903,IF(Transport!$H$4="Mixed-use Building",Y1906,Data!W1903)))</f>
        <v>0</v>
      </c>
      <c r="G1902">
        <f>IF(Transport!$H$4="Multi-unit Residential",Data!G1903,IF(Transport!$H$4="Education",Data!AO1903,IF(Transport!$H$4="Mixed-use Building",Z1906,Data!X1903)))</f>
        <v>0</v>
      </c>
      <c r="H1902">
        <f>IF(Transport!$H$4="Multi-unit Residential",Data!H1903,IF(Transport!$H$4="Education",Data!AP1903,IF(Transport!$H$4="Mixed-use Building",AA1906,Data!Y1903)))</f>
        <v>1</v>
      </c>
      <c r="I1902">
        <f>IF(Transport!$H$4="Multi-unit Residential",Data!I1903,IF(Transport!$H$4="Education",Data!AQ1903,IF(Transport!$H$4="Mixed-use Building",AB1906,Data!Z1903)))</f>
        <v>0</v>
      </c>
      <c r="J1902">
        <f>IF(Transport!$H$4="Multi-unit Residential",Data!J1903,IF(Transport!$H$4="Education",Data!AR1903,IF(Transport!$H$4="Mixed-use Building",AC1906,Data!AA1903)))</f>
        <v>0</v>
      </c>
      <c r="K1902">
        <f>IF(Transport!$H$4="Multi-unit Residential",Data!K1903,IF(Transport!$H$4="Education",Data!AS1903,IF(Transport!$H$4="Mixed-use Building",AD1906,Data!AB1903)))</f>
        <v>0</v>
      </c>
      <c r="L1902">
        <f>IF(Transport!$H$4="Multi-unit Residential",Data!L1903,IF(Transport!$H$4="Education",Data!AT1903,IF(Transport!$H$4="Mixed-use Building",AE1906,Data!AC1903)))</f>
        <v>0</v>
      </c>
      <c r="M1902">
        <f>IF(Transport!$H$4="Multi-unit Residential",Data!M1903,IF(Transport!$H$4="Education",Data!AU1903,IF(Transport!$H$4="Mixed-use Building",AF1906,Data!AD1903)))</f>
        <v>0.02</v>
      </c>
      <c r="N1902">
        <f>IF(Transport!$H$4="Multi-unit Residential",Data!N1903,IF(Transport!$H$4="Education",Data!AV1903,IF(Transport!$H$4="Mixed-use Building",AG1906,Data!AE1903)))</f>
        <v>46.146043718850301</v>
      </c>
      <c r="O1902">
        <f>IF(Transport!$H$4="Multi-unit Residential",Data!O1903,IF(Transport!$H$4="Education",Data!AW1903,IF(Transport!$H$4="Mixed-use Building",AH1906,Data!AF1903)))</f>
        <v>171.1294528</v>
      </c>
      <c r="P1902">
        <f>IF(Transport!$H$4="Multi-unit Residential",Data!P1903,IF(Transport!$H$4="Education",Data!AX1903,IF(Transport!$H$4="Mixed-use Building",AI1906,Data!AG1903)))</f>
        <v>-43.44940441</v>
      </c>
    </row>
    <row r="1903" spans="1:16" x14ac:dyDescent="0.55000000000000004">
      <c r="A1903">
        <f>IF(Transport!$H$4="Multi-unit Residential",Data!A1904,IF(Transport!$H$4="Education",Data!AI1904,IF(Transport!$H$4="Mixed-use Building",T1907,Data!R1904)))</f>
        <v>336700</v>
      </c>
      <c r="B1903" t="str">
        <f>IF(Transport!$H$4="Multi-unit Residential",Data!B1904,IF(Transport!$H$4="Education",Data!AJ1904,IF(Transport!$H$4="Mixed-use Building",U1907,Data!S1904)))</f>
        <v>Cairnbrae</v>
      </c>
      <c r="C1903" t="str">
        <f>IF(Transport!$H$4="Multi-unit Residential",Data!C1904,IF(Transport!$H$4="Education",Data!AK1904,IF(Transport!$H$4="Mixed-use Building",V1907,Data!T1904)))</f>
        <v>New Zealand</v>
      </c>
      <c r="D1903">
        <f>IF(Transport!$H$4="Multi-unit Residential",Data!D1904,IF(Transport!$H$4="Education",Data!AL1904,IF(Transport!$H$4="Mixed-use Building",W1907,Data!U1904)))</f>
        <v>0</v>
      </c>
      <c r="E1903">
        <f>IF(Transport!$H$4="Multi-unit Residential",Data!E1904,IF(Transport!$H$4="Education",Data!AM1904,IF(Transport!$H$4="Mixed-use Building",X1907,Data!V1904)))</f>
        <v>0</v>
      </c>
      <c r="F1903">
        <f>IF(Transport!$H$4="Multi-unit Residential",Data!F1904,IF(Transport!$H$4="Education",Data!AN1904,IF(Transport!$H$4="Mixed-use Building",Y1907,Data!W1904)))</f>
        <v>0</v>
      </c>
      <c r="G1903">
        <f>IF(Transport!$H$4="Multi-unit Residential",Data!G1904,IF(Transport!$H$4="Education",Data!AO1904,IF(Transport!$H$4="Mixed-use Building",Z1907,Data!X1904)))</f>
        <v>0</v>
      </c>
      <c r="H1903">
        <f>IF(Transport!$H$4="Multi-unit Residential",Data!H1904,IF(Transport!$H$4="Education",Data!AP1904,IF(Transport!$H$4="Mixed-use Building",AA1907,Data!Y1904)))</f>
        <v>0.92</v>
      </c>
      <c r="I1903">
        <f>IF(Transport!$H$4="Multi-unit Residential",Data!I1904,IF(Transport!$H$4="Education",Data!AQ1904,IF(Transport!$H$4="Mixed-use Building",AB1907,Data!Z1904)))</f>
        <v>0</v>
      </c>
      <c r="J1903">
        <f>IF(Transport!$H$4="Multi-unit Residential",Data!J1904,IF(Transport!$H$4="Education",Data!AR1904,IF(Transport!$H$4="Mixed-use Building",AC1907,Data!AA1904)))</f>
        <v>0</v>
      </c>
      <c r="K1903">
        <f>IF(Transport!$H$4="Multi-unit Residential",Data!K1904,IF(Transport!$H$4="Education",Data!AS1904,IF(Transport!$H$4="Mixed-use Building",AD1907,Data!AB1904)))</f>
        <v>0</v>
      </c>
      <c r="L1903">
        <f>IF(Transport!$H$4="Multi-unit Residential",Data!L1904,IF(Transport!$H$4="Education",Data!AT1904,IF(Transport!$H$4="Mixed-use Building",AE1907,Data!AC1904)))</f>
        <v>0.08</v>
      </c>
      <c r="M1903">
        <f>IF(Transport!$H$4="Multi-unit Residential",Data!M1904,IF(Transport!$H$4="Education",Data!AU1904,IF(Transport!$H$4="Mixed-use Building",AF1907,Data!AD1904)))</f>
        <v>0.02</v>
      </c>
      <c r="N1903">
        <f>IF(Transport!$H$4="Multi-unit Residential",Data!N1904,IF(Transport!$H$4="Education",Data!AV1904,IF(Transport!$H$4="Mixed-use Building",AG1907,Data!AE1904)))</f>
        <v>2.3555803645658102</v>
      </c>
      <c r="O1903">
        <f>IF(Transport!$H$4="Multi-unit Residential",Data!O1904,IF(Transport!$H$4="Education",Data!AW1904,IF(Transport!$H$4="Mixed-use Building",AH1907,Data!AF1904)))</f>
        <v>171.67297439999999</v>
      </c>
      <c r="P1903">
        <f>IF(Transport!$H$4="Multi-unit Residential",Data!P1904,IF(Transport!$H$4="Education",Data!AX1904,IF(Transport!$H$4="Mixed-use Building",AI1907,Data!AG1904)))</f>
        <v>-43.643351699999997</v>
      </c>
    </row>
    <row r="1904" spans="1:16" x14ac:dyDescent="0.55000000000000004">
      <c r="A1904">
        <f>IF(Transport!$H$4="Multi-unit Residential",Data!A1905,IF(Transport!$H$4="Education",Data!AI1905,IF(Transport!$H$4="Mixed-use Building",T1908,Data!R1905)))</f>
        <v>336800</v>
      </c>
      <c r="B1904" t="str">
        <f>IF(Transport!$H$4="Multi-unit Residential",Data!B1905,IF(Transport!$H$4="Education",Data!AJ1905,IF(Transport!$H$4="Mixed-use Building",U1908,Data!S1905)))</f>
        <v>Ashburton Forks</v>
      </c>
      <c r="C1904" t="str">
        <f>IF(Transport!$H$4="Multi-unit Residential",Data!C1905,IF(Transport!$H$4="Education",Data!AK1905,IF(Transport!$H$4="Mixed-use Building",V1908,Data!T1905)))</f>
        <v>New Zealand</v>
      </c>
      <c r="D1904">
        <f>IF(Transport!$H$4="Multi-unit Residential",Data!D1905,IF(Transport!$H$4="Education",Data!AL1905,IF(Transport!$H$4="Mixed-use Building",W1908,Data!U1905)))</f>
        <v>0</v>
      </c>
      <c r="E1904">
        <f>IF(Transport!$H$4="Multi-unit Residential",Data!E1905,IF(Transport!$H$4="Education",Data!AM1905,IF(Transport!$H$4="Mixed-use Building",X1908,Data!V1905)))</f>
        <v>0</v>
      </c>
      <c r="F1904">
        <f>IF(Transport!$H$4="Multi-unit Residential",Data!F1905,IF(Transport!$H$4="Education",Data!AN1905,IF(Transport!$H$4="Mixed-use Building",Y1908,Data!W1905)))</f>
        <v>0</v>
      </c>
      <c r="G1904">
        <f>IF(Transport!$H$4="Multi-unit Residential",Data!G1905,IF(Transport!$H$4="Education",Data!AO1905,IF(Transport!$H$4="Mixed-use Building",Z1908,Data!X1905)))</f>
        <v>0</v>
      </c>
      <c r="H1904">
        <f>IF(Transport!$H$4="Multi-unit Residential",Data!H1905,IF(Transport!$H$4="Education",Data!AP1905,IF(Transport!$H$4="Mixed-use Building",AA1908,Data!Y1905)))</f>
        <v>0.91</v>
      </c>
      <c r="I1904">
        <f>IF(Transport!$H$4="Multi-unit Residential",Data!I1905,IF(Transport!$H$4="Education",Data!AQ1905,IF(Transport!$H$4="Mixed-use Building",AB1908,Data!Z1905)))</f>
        <v>0.02</v>
      </c>
      <c r="J1904">
        <f>IF(Transport!$H$4="Multi-unit Residential",Data!J1905,IF(Transport!$H$4="Education",Data!AR1905,IF(Transport!$H$4="Mixed-use Building",AC1908,Data!AA1905)))</f>
        <v>0</v>
      </c>
      <c r="K1904">
        <f>IF(Transport!$H$4="Multi-unit Residential",Data!K1905,IF(Transport!$H$4="Education",Data!AS1905,IF(Transport!$H$4="Mixed-use Building",AD1908,Data!AB1905)))</f>
        <v>0</v>
      </c>
      <c r="L1904">
        <f>IF(Transport!$H$4="Multi-unit Residential",Data!L1905,IF(Transport!$H$4="Education",Data!AT1905,IF(Transport!$H$4="Mixed-use Building",AE1908,Data!AC1905)))</f>
        <v>7.0000000000000007E-2</v>
      </c>
      <c r="M1904">
        <f>IF(Transport!$H$4="Multi-unit Residential",Data!M1905,IF(Transport!$H$4="Education",Data!AU1905,IF(Transport!$H$4="Mixed-use Building",AF1908,Data!AD1905)))</f>
        <v>0.02</v>
      </c>
      <c r="N1904">
        <f>IF(Transport!$H$4="Multi-unit Residential",Data!N1905,IF(Transport!$H$4="Education",Data!AV1905,IF(Transport!$H$4="Mixed-use Building",AG1908,Data!AE1905)))</f>
        <v>8.0949725296556601</v>
      </c>
      <c r="O1904">
        <f>IF(Transport!$H$4="Multi-unit Residential",Data!O1905,IF(Transport!$H$4="Education",Data!AW1905,IF(Transport!$H$4="Mixed-use Building",AH1908,Data!AF1905)))</f>
        <v>171.4318198</v>
      </c>
      <c r="P1904">
        <f>IF(Transport!$H$4="Multi-unit Residential",Data!P1905,IF(Transport!$H$4="Education",Data!AX1905,IF(Transport!$H$4="Mixed-use Building",AI1908,Data!AG1905)))</f>
        <v>-43.78492258</v>
      </c>
    </row>
    <row r="1905" spans="1:16" x14ac:dyDescent="0.55000000000000004">
      <c r="A1905">
        <f>IF(Transport!$H$4="Multi-unit Residential",Data!A1906,IF(Transport!$H$4="Education",Data!AI1906,IF(Transport!$H$4="Mixed-use Building",T1909,Data!R1906)))</f>
        <v>336900</v>
      </c>
      <c r="B1905" t="str">
        <f>IF(Transport!$H$4="Multi-unit Residential",Data!B1906,IF(Transport!$H$4="Education",Data!AJ1906,IF(Transport!$H$4="Mixed-use Building",U1909,Data!S1906)))</f>
        <v>Methven</v>
      </c>
      <c r="C1905" t="str">
        <f>IF(Transport!$H$4="Multi-unit Residential",Data!C1906,IF(Transport!$H$4="Education",Data!AK1906,IF(Transport!$H$4="Mixed-use Building",V1909,Data!T1906)))</f>
        <v>New Zealand</v>
      </c>
      <c r="D1905">
        <f>IF(Transport!$H$4="Multi-unit Residential",Data!D1906,IF(Transport!$H$4="Education",Data!AL1906,IF(Transport!$H$4="Mixed-use Building",W1909,Data!U1906)))</f>
        <v>0</v>
      </c>
      <c r="E1905">
        <f>IF(Transport!$H$4="Multi-unit Residential",Data!E1906,IF(Transport!$H$4="Education",Data!AM1906,IF(Transport!$H$4="Mixed-use Building",X1909,Data!V1906)))</f>
        <v>0</v>
      </c>
      <c r="F1905">
        <f>IF(Transport!$H$4="Multi-unit Residential",Data!F1906,IF(Transport!$H$4="Education",Data!AN1906,IF(Transport!$H$4="Mixed-use Building",Y1909,Data!W1906)))</f>
        <v>0</v>
      </c>
      <c r="G1905">
        <f>IF(Transport!$H$4="Multi-unit Residential",Data!G1906,IF(Transport!$H$4="Education",Data!AO1906,IF(Transport!$H$4="Mixed-use Building",Z1909,Data!X1906)))</f>
        <v>0</v>
      </c>
      <c r="H1905">
        <f>IF(Transport!$H$4="Multi-unit Residential",Data!H1906,IF(Transport!$H$4="Education",Data!AP1906,IF(Transport!$H$4="Mixed-use Building",AA1909,Data!Y1906)))</f>
        <v>0.77999999999999903</v>
      </c>
      <c r="I1905">
        <f>IF(Transport!$H$4="Multi-unit Residential",Data!I1906,IF(Transport!$H$4="Education",Data!AQ1906,IF(Transport!$H$4="Mixed-use Building",AB1909,Data!Z1906)))</f>
        <v>0.02</v>
      </c>
      <c r="J1905">
        <f>IF(Transport!$H$4="Multi-unit Residential",Data!J1906,IF(Transport!$H$4="Education",Data!AR1906,IF(Transport!$H$4="Mixed-use Building",AC1909,Data!AA1906)))</f>
        <v>0</v>
      </c>
      <c r="K1905">
        <f>IF(Transport!$H$4="Multi-unit Residential",Data!K1906,IF(Transport!$H$4="Education",Data!AS1906,IF(Transport!$H$4="Mixed-use Building",AD1909,Data!AB1906)))</f>
        <v>0.06</v>
      </c>
      <c r="L1905">
        <f>IF(Transport!$H$4="Multi-unit Residential",Data!L1906,IF(Transport!$H$4="Education",Data!AT1906,IF(Transport!$H$4="Mixed-use Building",AE1909,Data!AC1906)))</f>
        <v>0.14000000000000001</v>
      </c>
      <c r="M1905">
        <f>IF(Transport!$H$4="Multi-unit Residential",Data!M1906,IF(Transport!$H$4="Education",Data!AU1906,IF(Transport!$H$4="Mixed-use Building",AF1909,Data!AD1906)))</f>
        <v>0.02</v>
      </c>
      <c r="N1905">
        <f>IF(Transport!$H$4="Multi-unit Residential",Data!N1906,IF(Transport!$H$4="Education",Data!AV1906,IF(Transport!$H$4="Mixed-use Building",AG1909,Data!AE1906)))</f>
        <v>3.7561858491369899</v>
      </c>
      <c r="O1905">
        <f>IF(Transport!$H$4="Multi-unit Residential",Data!O1906,IF(Transport!$H$4="Education",Data!AW1906,IF(Transport!$H$4="Mixed-use Building",AH1909,Data!AF1906)))</f>
        <v>171.6426798</v>
      </c>
      <c r="P1905">
        <f>IF(Transport!$H$4="Multi-unit Residential",Data!P1906,IF(Transport!$H$4="Education",Data!AX1906,IF(Transport!$H$4="Mixed-use Building",AI1909,Data!AG1906)))</f>
        <v>-43.633019349999998</v>
      </c>
    </row>
    <row r="1906" spans="1:16" x14ac:dyDescent="0.55000000000000004">
      <c r="A1906">
        <f>IF(Transport!$H$4="Multi-unit Residential",Data!A1907,IF(Transport!$H$4="Education",Data!AI1907,IF(Transport!$H$4="Mixed-use Building",T1910,Data!R1907)))</f>
        <v>337000</v>
      </c>
      <c r="B1906" t="str">
        <f>IF(Transport!$H$4="Multi-unit Residential",Data!B1907,IF(Transport!$H$4="Education",Data!AJ1907,IF(Transport!$H$4="Mixed-use Building",U1910,Data!S1907)))</f>
        <v>Ealing-Lowcliffe</v>
      </c>
      <c r="C1906" t="str">
        <f>IF(Transport!$H$4="Multi-unit Residential",Data!C1907,IF(Transport!$H$4="Education",Data!AK1907,IF(Transport!$H$4="Mixed-use Building",V1910,Data!T1907)))</f>
        <v>New Zealand</v>
      </c>
      <c r="D1906">
        <f>IF(Transport!$H$4="Multi-unit Residential",Data!D1907,IF(Transport!$H$4="Education",Data!AL1907,IF(Transport!$H$4="Mixed-use Building",W1910,Data!U1907)))</f>
        <v>0</v>
      </c>
      <c r="E1906">
        <f>IF(Transport!$H$4="Multi-unit Residential",Data!E1907,IF(Transport!$H$4="Education",Data!AM1907,IF(Transport!$H$4="Mixed-use Building",X1910,Data!V1907)))</f>
        <v>0</v>
      </c>
      <c r="F1906">
        <f>IF(Transport!$H$4="Multi-unit Residential",Data!F1907,IF(Transport!$H$4="Education",Data!AN1907,IF(Transport!$H$4="Mixed-use Building",Y1910,Data!W1907)))</f>
        <v>0</v>
      </c>
      <c r="G1906">
        <f>IF(Transport!$H$4="Multi-unit Residential",Data!G1907,IF(Transport!$H$4="Education",Data!AO1907,IF(Transport!$H$4="Mixed-use Building",Z1910,Data!X1907)))</f>
        <v>0</v>
      </c>
      <c r="H1906">
        <f>IF(Transport!$H$4="Multi-unit Residential",Data!H1907,IF(Transport!$H$4="Education",Data!AP1907,IF(Transport!$H$4="Mixed-use Building",AA1910,Data!Y1907)))</f>
        <v>0.85</v>
      </c>
      <c r="I1906">
        <f>IF(Transport!$H$4="Multi-unit Residential",Data!I1907,IF(Transport!$H$4="Education",Data!AQ1907,IF(Transport!$H$4="Mixed-use Building",AB1910,Data!Z1907)))</f>
        <v>0</v>
      </c>
      <c r="J1906">
        <f>IF(Transport!$H$4="Multi-unit Residential",Data!J1907,IF(Transport!$H$4="Education",Data!AR1907,IF(Transport!$H$4="Mixed-use Building",AC1910,Data!AA1907)))</f>
        <v>0</v>
      </c>
      <c r="K1906">
        <f>IF(Transport!$H$4="Multi-unit Residential",Data!K1907,IF(Transport!$H$4="Education",Data!AS1907,IF(Transport!$H$4="Mixed-use Building",AD1910,Data!AB1907)))</f>
        <v>0.04</v>
      </c>
      <c r="L1906">
        <f>IF(Transport!$H$4="Multi-unit Residential",Data!L1907,IF(Transport!$H$4="Education",Data!AT1907,IF(Transport!$H$4="Mixed-use Building",AE1910,Data!AC1907)))</f>
        <v>0.11</v>
      </c>
      <c r="M1906">
        <f>IF(Transport!$H$4="Multi-unit Residential",Data!M1907,IF(Transport!$H$4="Education",Data!AU1907,IF(Transport!$H$4="Mixed-use Building",AF1910,Data!AD1907)))</f>
        <v>0.02</v>
      </c>
      <c r="N1906">
        <f>IF(Transport!$H$4="Multi-unit Residential",Data!N1907,IF(Transport!$H$4="Education",Data!AV1907,IF(Transport!$H$4="Mixed-use Building",AG1910,Data!AE1907)))</f>
        <v>5.3122822621082202</v>
      </c>
      <c r="O1906">
        <f>IF(Transport!$H$4="Multi-unit Residential",Data!O1907,IF(Transport!$H$4="Education",Data!AW1907,IF(Transport!$H$4="Mixed-use Building",AH1910,Data!AF1907)))</f>
        <v>171.49741750000001</v>
      </c>
      <c r="P1906">
        <f>IF(Transport!$H$4="Multi-unit Residential",Data!P1907,IF(Transport!$H$4="Education",Data!AX1907,IF(Transport!$H$4="Mixed-use Building",AI1910,Data!AG1907)))</f>
        <v>-44.036563729999997</v>
      </c>
    </row>
    <row r="1907" spans="1:16" x14ac:dyDescent="0.55000000000000004">
      <c r="A1907">
        <f>IF(Transport!$H$4="Multi-unit Residential",Data!A1908,IF(Transport!$H$4="Education",Data!AI1908,IF(Transport!$H$4="Mixed-use Building",T1911,Data!R1908)))</f>
        <v>337100</v>
      </c>
      <c r="B1907" t="str">
        <f>IF(Transport!$H$4="Multi-unit Residential",Data!B1908,IF(Transport!$H$4="Education",Data!AJ1908,IF(Transport!$H$4="Mixed-use Building",U1911,Data!S1908)))</f>
        <v>Eiffelton</v>
      </c>
      <c r="C1907" t="str">
        <f>IF(Transport!$H$4="Multi-unit Residential",Data!C1908,IF(Transport!$H$4="Education",Data!AK1908,IF(Transport!$H$4="Mixed-use Building",V1911,Data!T1908)))</f>
        <v>New Zealand</v>
      </c>
      <c r="D1907">
        <f>IF(Transport!$H$4="Multi-unit Residential",Data!D1908,IF(Transport!$H$4="Education",Data!AL1908,IF(Transport!$H$4="Mixed-use Building",W1911,Data!U1908)))</f>
        <v>0</v>
      </c>
      <c r="E1907">
        <f>IF(Transport!$H$4="Multi-unit Residential",Data!E1908,IF(Transport!$H$4="Education",Data!AM1908,IF(Transport!$H$4="Mixed-use Building",X1911,Data!V1908)))</f>
        <v>0</v>
      </c>
      <c r="F1907">
        <f>IF(Transport!$H$4="Multi-unit Residential",Data!F1908,IF(Transport!$H$4="Education",Data!AN1908,IF(Transport!$H$4="Mixed-use Building",Y1911,Data!W1908)))</f>
        <v>0</v>
      </c>
      <c r="G1907">
        <f>IF(Transport!$H$4="Multi-unit Residential",Data!G1908,IF(Transport!$H$4="Education",Data!AO1908,IF(Transport!$H$4="Mixed-use Building",Z1911,Data!X1908)))</f>
        <v>0</v>
      </c>
      <c r="H1907">
        <f>IF(Transport!$H$4="Multi-unit Residential",Data!H1908,IF(Transport!$H$4="Education",Data!AP1908,IF(Transport!$H$4="Mixed-use Building",AA1911,Data!Y1908)))</f>
        <v>0.97</v>
      </c>
      <c r="I1907">
        <f>IF(Transport!$H$4="Multi-unit Residential",Data!I1908,IF(Transport!$H$4="Education",Data!AQ1908,IF(Transport!$H$4="Mixed-use Building",AB1911,Data!Z1908)))</f>
        <v>0</v>
      </c>
      <c r="J1907">
        <f>IF(Transport!$H$4="Multi-unit Residential",Data!J1908,IF(Transport!$H$4="Education",Data!AR1908,IF(Transport!$H$4="Mixed-use Building",AC1911,Data!AA1908)))</f>
        <v>0</v>
      </c>
      <c r="K1907">
        <f>IF(Transport!$H$4="Multi-unit Residential",Data!K1908,IF(Transport!$H$4="Education",Data!AS1908,IF(Transport!$H$4="Mixed-use Building",AD1911,Data!AB1908)))</f>
        <v>0</v>
      </c>
      <c r="L1907">
        <f>IF(Transport!$H$4="Multi-unit Residential",Data!L1908,IF(Transport!$H$4="Education",Data!AT1908,IF(Transport!$H$4="Mixed-use Building",AE1911,Data!AC1908)))</f>
        <v>0.03</v>
      </c>
      <c r="M1907">
        <f>IF(Transport!$H$4="Multi-unit Residential",Data!M1908,IF(Transport!$H$4="Education",Data!AU1908,IF(Transport!$H$4="Mixed-use Building",AF1911,Data!AD1908)))</f>
        <v>0.02</v>
      </c>
      <c r="N1907">
        <f>IF(Transport!$H$4="Multi-unit Residential",Data!N1908,IF(Transport!$H$4="Education",Data!AV1908,IF(Transport!$H$4="Mixed-use Building",AG1911,Data!AE1908)))</f>
        <v>4.5845735950964803</v>
      </c>
      <c r="O1907">
        <f>IF(Transport!$H$4="Multi-unit Residential",Data!O1908,IF(Transport!$H$4="Education",Data!AW1908,IF(Transport!$H$4="Mixed-use Building",AH1911,Data!AF1908)))</f>
        <v>171.6650052</v>
      </c>
      <c r="P1907">
        <f>IF(Transport!$H$4="Multi-unit Residential",Data!P1908,IF(Transport!$H$4="Education",Data!AX1908,IF(Transport!$H$4="Mixed-use Building",AI1911,Data!AG1908)))</f>
        <v>-43.958977040000001</v>
      </c>
    </row>
    <row r="1908" spans="1:16" x14ac:dyDescent="0.55000000000000004">
      <c r="A1908">
        <f>IF(Transport!$H$4="Multi-unit Residential",Data!A1909,IF(Transport!$H$4="Education",Data!AI1909,IF(Transport!$H$4="Mixed-use Building",T1912,Data!R1909)))</f>
        <v>337200</v>
      </c>
      <c r="B1908" t="str">
        <f>IF(Transport!$H$4="Multi-unit Residential",Data!B1909,IF(Transport!$H$4="Education",Data!AJ1909,IF(Transport!$H$4="Mixed-use Building",U1912,Data!S1909)))</f>
        <v>Chertsey</v>
      </c>
      <c r="C1908" t="str">
        <f>IF(Transport!$H$4="Multi-unit Residential",Data!C1909,IF(Transport!$H$4="Education",Data!AK1909,IF(Transport!$H$4="Mixed-use Building",V1912,Data!T1909)))</f>
        <v>New Zealand</v>
      </c>
      <c r="D1908">
        <f>IF(Transport!$H$4="Multi-unit Residential",Data!D1909,IF(Transport!$H$4="Education",Data!AL1909,IF(Transport!$H$4="Mixed-use Building",W1912,Data!U1909)))</f>
        <v>0</v>
      </c>
      <c r="E1908">
        <f>IF(Transport!$H$4="Multi-unit Residential",Data!E1909,IF(Transport!$H$4="Education",Data!AM1909,IF(Transport!$H$4="Mixed-use Building",X1912,Data!V1909)))</f>
        <v>0</v>
      </c>
      <c r="F1908">
        <f>IF(Transport!$H$4="Multi-unit Residential",Data!F1909,IF(Transport!$H$4="Education",Data!AN1909,IF(Transport!$H$4="Mixed-use Building",Y1912,Data!W1909)))</f>
        <v>0</v>
      </c>
      <c r="G1908">
        <f>IF(Transport!$H$4="Multi-unit Residential",Data!G1909,IF(Transport!$H$4="Education",Data!AO1909,IF(Transport!$H$4="Mixed-use Building",Z1912,Data!X1909)))</f>
        <v>0</v>
      </c>
      <c r="H1908">
        <f>IF(Transport!$H$4="Multi-unit Residential",Data!H1909,IF(Transport!$H$4="Education",Data!AP1909,IF(Transport!$H$4="Mixed-use Building",AA1912,Data!Y1909)))</f>
        <v>0.92</v>
      </c>
      <c r="I1908">
        <f>IF(Transport!$H$4="Multi-unit Residential",Data!I1909,IF(Transport!$H$4="Education",Data!AQ1909,IF(Transport!$H$4="Mixed-use Building",AB1912,Data!Z1909)))</f>
        <v>0</v>
      </c>
      <c r="J1908">
        <f>IF(Transport!$H$4="Multi-unit Residential",Data!J1909,IF(Transport!$H$4="Education",Data!AR1909,IF(Transport!$H$4="Mixed-use Building",AC1912,Data!AA1909)))</f>
        <v>0</v>
      </c>
      <c r="K1908">
        <f>IF(Transport!$H$4="Multi-unit Residential",Data!K1909,IF(Transport!$H$4="Education",Data!AS1909,IF(Transport!$H$4="Mixed-use Building",AD1912,Data!AB1909)))</f>
        <v>0</v>
      </c>
      <c r="L1908">
        <f>IF(Transport!$H$4="Multi-unit Residential",Data!L1909,IF(Transport!$H$4="Education",Data!AT1909,IF(Transport!$H$4="Mixed-use Building",AE1912,Data!AC1909)))</f>
        <v>0.08</v>
      </c>
      <c r="M1908">
        <f>IF(Transport!$H$4="Multi-unit Residential",Data!M1909,IF(Transport!$H$4="Education",Data!AU1909,IF(Transport!$H$4="Mixed-use Building",AF1912,Data!AD1909)))</f>
        <v>0.02</v>
      </c>
      <c r="N1908">
        <f>IF(Transport!$H$4="Multi-unit Residential",Data!N1909,IF(Transport!$H$4="Education",Data!AV1909,IF(Transport!$H$4="Mixed-use Building",AG1912,Data!AE1909)))</f>
        <v>9.6133373211943294</v>
      </c>
      <c r="O1908">
        <f>IF(Transport!$H$4="Multi-unit Residential",Data!O1909,IF(Transport!$H$4="Education",Data!AW1909,IF(Transport!$H$4="Mixed-use Building",AH1912,Data!AF1909)))</f>
        <v>171.96646490000001</v>
      </c>
      <c r="P1908">
        <f>IF(Transport!$H$4="Multi-unit Residential",Data!P1909,IF(Transport!$H$4="Education",Data!AX1909,IF(Transport!$H$4="Mixed-use Building",AI1912,Data!AG1909)))</f>
        <v>-43.82506248</v>
      </c>
    </row>
    <row r="1909" spans="1:16" x14ac:dyDescent="0.55000000000000004">
      <c r="A1909">
        <f>IF(Transport!$H$4="Multi-unit Residential",Data!A1910,IF(Transport!$H$4="Education",Data!AI1910,IF(Transport!$H$4="Mixed-use Building",T1913,Data!R1910)))</f>
        <v>337300</v>
      </c>
      <c r="B1909" t="str">
        <f>IF(Transport!$H$4="Multi-unit Residential",Data!B1910,IF(Transport!$H$4="Education",Data!AJ1910,IF(Transport!$H$4="Mixed-use Building",U1913,Data!S1910)))</f>
        <v>Winchmore-Wakanui</v>
      </c>
      <c r="C1909" t="str">
        <f>IF(Transport!$H$4="Multi-unit Residential",Data!C1910,IF(Transport!$H$4="Education",Data!AK1910,IF(Transport!$H$4="Mixed-use Building",V1913,Data!T1910)))</f>
        <v>New Zealand</v>
      </c>
      <c r="D1909">
        <f>IF(Transport!$H$4="Multi-unit Residential",Data!D1910,IF(Transport!$H$4="Education",Data!AL1910,IF(Transport!$H$4="Mixed-use Building",W1913,Data!U1910)))</f>
        <v>0</v>
      </c>
      <c r="E1909">
        <f>IF(Transport!$H$4="Multi-unit Residential",Data!E1910,IF(Transport!$H$4="Education",Data!AM1910,IF(Transport!$H$4="Mixed-use Building",X1913,Data!V1910)))</f>
        <v>0</v>
      </c>
      <c r="F1909">
        <f>IF(Transport!$H$4="Multi-unit Residential",Data!F1910,IF(Transport!$H$4="Education",Data!AN1910,IF(Transport!$H$4="Mixed-use Building",Y1913,Data!W1910)))</f>
        <v>0</v>
      </c>
      <c r="G1909">
        <f>IF(Transport!$H$4="Multi-unit Residential",Data!G1910,IF(Transport!$H$4="Education",Data!AO1910,IF(Transport!$H$4="Mixed-use Building",Z1913,Data!X1910)))</f>
        <v>0</v>
      </c>
      <c r="H1909">
        <f>IF(Transport!$H$4="Multi-unit Residential",Data!H1910,IF(Transport!$H$4="Education",Data!AP1910,IF(Transport!$H$4="Mixed-use Building",AA1913,Data!Y1910)))</f>
        <v>0.94</v>
      </c>
      <c r="I1909">
        <f>IF(Transport!$H$4="Multi-unit Residential",Data!I1910,IF(Transport!$H$4="Education",Data!AQ1910,IF(Transport!$H$4="Mixed-use Building",AB1913,Data!Z1910)))</f>
        <v>0.05</v>
      </c>
      <c r="J1909">
        <f>IF(Transport!$H$4="Multi-unit Residential",Data!J1910,IF(Transport!$H$4="Education",Data!AR1910,IF(Transport!$H$4="Mixed-use Building",AC1913,Data!AA1910)))</f>
        <v>0</v>
      </c>
      <c r="K1909">
        <f>IF(Transport!$H$4="Multi-unit Residential",Data!K1910,IF(Transport!$H$4="Education",Data!AS1910,IF(Transport!$H$4="Mixed-use Building",AD1913,Data!AB1910)))</f>
        <v>0</v>
      </c>
      <c r="L1909">
        <f>IF(Transport!$H$4="Multi-unit Residential",Data!L1910,IF(Transport!$H$4="Education",Data!AT1910,IF(Transport!$H$4="Mixed-use Building",AE1913,Data!AC1910)))</f>
        <v>0.01</v>
      </c>
      <c r="M1909">
        <f>IF(Transport!$H$4="Multi-unit Residential",Data!M1910,IF(Transport!$H$4="Education",Data!AU1910,IF(Transport!$H$4="Mixed-use Building",AF1913,Data!AD1910)))</f>
        <v>0.02</v>
      </c>
      <c r="N1909">
        <f>IF(Transport!$H$4="Multi-unit Residential",Data!N1910,IF(Transport!$H$4="Education",Data!AV1910,IF(Transport!$H$4="Mixed-use Building",AG1913,Data!AE1910)))</f>
        <v>7.5658371954643204</v>
      </c>
      <c r="O1909">
        <f>IF(Transport!$H$4="Multi-unit Residential",Data!O1910,IF(Transport!$H$4="Education",Data!AW1910,IF(Transport!$H$4="Mixed-use Building",AH1913,Data!AF1910)))</f>
        <v>171.82719729999999</v>
      </c>
      <c r="P1909">
        <f>IF(Transport!$H$4="Multi-unit Residential",Data!P1910,IF(Transport!$H$4="Education",Data!AX1910,IF(Transport!$H$4="Mixed-use Building",AI1913,Data!AG1910)))</f>
        <v>-43.909414130000002</v>
      </c>
    </row>
    <row r="1910" spans="1:16" x14ac:dyDescent="0.55000000000000004">
      <c r="A1910">
        <f>IF(Transport!$H$4="Multi-unit Residential",Data!A1911,IF(Transport!$H$4="Education",Data!AI1911,IF(Transport!$H$4="Mixed-use Building",T1914,Data!R1911)))</f>
        <v>337400</v>
      </c>
      <c r="B1910" t="str">
        <f>IF(Transport!$H$4="Multi-unit Residential",Data!B1911,IF(Transport!$H$4="Education",Data!AJ1911,IF(Transport!$H$4="Mixed-use Building",U1914,Data!S1911)))</f>
        <v>Allenton North</v>
      </c>
      <c r="C1910" t="str">
        <f>IF(Transport!$H$4="Multi-unit Residential",Data!C1911,IF(Transport!$H$4="Education",Data!AK1911,IF(Transport!$H$4="Mixed-use Building",V1914,Data!T1911)))</f>
        <v>New Zealand</v>
      </c>
      <c r="D1910">
        <f>IF(Transport!$H$4="Multi-unit Residential",Data!D1911,IF(Transport!$H$4="Education",Data!AL1911,IF(Transport!$H$4="Mixed-use Building",W1914,Data!U1911)))</f>
        <v>0</v>
      </c>
      <c r="E1910">
        <f>IF(Transport!$H$4="Multi-unit Residential",Data!E1911,IF(Transport!$H$4="Education",Data!AM1911,IF(Transport!$H$4="Mixed-use Building",X1914,Data!V1911)))</f>
        <v>0</v>
      </c>
      <c r="F1910">
        <f>IF(Transport!$H$4="Multi-unit Residential",Data!F1911,IF(Transport!$H$4="Education",Data!AN1911,IF(Transport!$H$4="Mixed-use Building",Y1914,Data!W1911)))</f>
        <v>0</v>
      </c>
      <c r="G1910">
        <f>IF(Transport!$H$4="Multi-unit Residential",Data!G1911,IF(Transport!$H$4="Education",Data!AO1911,IF(Transport!$H$4="Mixed-use Building",Z1914,Data!X1911)))</f>
        <v>0</v>
      </c>
      <c r="H1910">
        <f>IF(Transport!$H$4="Multi-unit Residential",Data!H1911,IF(Transport!$H$4="Education",Data!AP1911,IF(Transport!$H$4="Mixed-use Building",AA1914,Data!Y1911)))</f>
        <v>0.9</v>
      </c>
      <c r="I1910">
        <f>IF(Transport!$H$4="Multi-unit Residential",Data!I1911,IF(Transport!$H$4="Education",Data!AQ1911,IF(Transport!$H$4="Mixed-use Building",AB1914,Data!Z1911)))</f>
        <v>0</v>
      </c>
      <c r="J1910">
        <f>IF(Transport!$H$4="Multi-unit Residential",Data!J1911,IF(Transport!$H$4="Education",Data!AR1911,IF(Transport!$H$4="Mixed-use Building",AC1914,Data!AA1911)))</f>
        <v>0</v>
      </c>
      <c r="K1910">
        <f>IF(Transport!$H$4="Multi-unit Residential",Data!K1911,IF(Transport!$H$4="Education",Data!AS1911,IF(Transport!$H$4="Mixed-use Building",AD1914,Data!AB1911)))</f>
        <v>0</v>
      </c>
      <c r="L1910">
        <f>IF(Transport!$H$4="Multi-unit Residential",Data!L1911,IF(Transport!$H$4="Education",Data!AT1911,IF(Transport!$H$4="Mixed-use Building",AE1914,Data!AC1911)))</f>
        <v>0.1</v>
      </c>
      <c r="M1910">
        <f>IF(Transport!$H$4="Multi-unit Residential",Data!M1911,IF(Transport!$H$4="Education",Data!AU1911,IF(Transport!$H$4="Mixed-use Building",AF1914,Data!AD1911)))</f>
        <v>0.02</v>
      </c>
      <c r="N1910">
        <f>IF(Transport!$H$4="Multi-unit Residential",Data!N1911,IF(Transport!$H$4="Education",Data!AV1911,IF(Transport!$H$4="Mixed-use Building",AG1914,Data!AE1911)))</f>
        <v>2.5689812606458799</v>
      </c>
      <c r="O1910">
        <f>IF(Transport!$H$4="Multi-unit Residential",Data!O1911,IF(Transport!$H$4="Education",Data!AW1911,IF(Transport!$H$4="Mixed-use Building",AH1914,Data!AF1911)))</f>
        <v>171.74512559999999</v>
      </c>
      <c r="P1910">
        <f>IF(Transport!$H$4="Multi-unit Residential",Data!P1911,IF(Transport!$H$4="Education",Data!AX1911,IF(Transport!$H$4="Mixed-use Building",AI1914,Data!AG1911)))</f>
        <v>-43.882056579999997</v>
      </c>
    </row>
    <row r="1911" spans="1:16" x14ac:dyDescent="0.55000000000000004">
      <c r="A1911">
        <f>IF(Transport!$H$4="Multi-unit Residential",Data!A1912,IF(Transport!$H$4="Education",Data!AI1912,IF(Transport!$H$4="Mixed-use Building",T1915,Data!R1912)))</f>
        <v>337500</v>
      </c>
      <c r="B1911" t="str">
        <f>IF(Transport!$H$4="Multi-unit Residential",Data!B1912,IF(Transport!$H$4="Education",Data!AJ1912,IF(Transport!$H$4="Mixed-use Building",U1915,Data!S1912)))</f>
        <v>Allenton South</v>
      </c>
      <c r="C1911" t="str">
        <f>IF(Transport!$H$4="Multi-unit Residential",Data!C1912,IF(Transport!$H$4="Education",Data!AK1912,IF(Transport!$H$4="Mixed-use Building",V1915,Data!T1912)))</f>
        <v>New Zealand</v>
      </c>
      <c r="D1911">
        <f>IF(Transport!$H$4="Multi-unit Residential",Data!D1912,IF(Transport!$H$4="Education",Data!AL1912,IF(Transport!$H$4="Mixed-use Building",W1915,Data!U1912)))</f>
        <v>0</v>
      </c>
      <c r="E1911">
        <f>IF(Transport!$H$4="Multi-unit Residential",Data!E1912,IF(Transport!$H$4="Education",Data!AM1912,IF(Transport!$H$4="Mixed-use Building",X1915,Data!V1912)))</f>
        <v>0</v>
      </c>
      <c r="F1911">
        <f>IF(Transport!$H$4="Multi-unit Residential",Data!F1912,IF(Transport!$H$4="Education",Data!AN1912,IF(Transport!$H$4="Mixed-use Building",Y1915,Data!W1912)))</f>
        <v>0</v>
      </c>
      <c r="G1911">
        <f>IF(Transport!$H$4="Multi-unit Residential",Data!G1912,IF(Transport!$H$4="Education",Data!AO1912,IF(Transport!$H$4="Mixed-use Building",Z1915,Data!X1912)))</f>
        <v>0</v>
      </c>
      <c r="H1911">
        <f>IF(Transport!$H$4="Multi-unit Residential",Data!H1912,IF(Transport!$H$4="Education",Data!AP1912,IF(Transport!$H$4="Mixed-use Building",AA1915,Data!Y1912)))</f>
        <v>0.96</v>
      </c>
      <c r="I1911">
        <f>IF(Transport!$H$4="Multi-unit Residential",Data!I1912,IF(Transport!$H$4="Education",Data!AQ1912,IF(Transport!$H$4="Mixed-use Building",AB1915,Data!Z1912)))</f>
        <v>0</v>
      </c>
      <c r="J1911">
        <f>IF(Transport!$H$4="Multi-unit Residential",Data!J1912,IF(Transport!$H$4="Education",Data!AR1912,IF(Transport!$H$4="Mixed-use Building",AC1915,Data!AA1912)))</f>
        <v>0</v>
      </c>
      <c r="K1911">
        <f>IF(Transport!$H$4="Multi-unit Residential",Data!K1912,IF(Transport!$H$4="Education",Data!AS1912,IF(Transport!$H$4="Mixed-use Building",AD1915,Data!AB1912)))</f>
        <v>0</v>
      </c>
      <c r="L1911">
        <f>IF(Transport!$H$4="Multi-unit Residential",Data!L1912,IF(Transport!$H$4="Education",Data!AT1912,IF(Transport!$H$4="Mixed-use Building",AE1915,Data!AC1912)))</f>
        <v>0.04</v>
      </c>
      <c r="M1911">
        <f>IF(Transport!$H$4="Multi-unit Residential",Data!M1912,IF(Transport!$H$4="Education",Data!AU1912,IF(Transport!$H$4="Mixed-use Building",AF1915,Data!AD1912)))</f>
        <v>0.02</v>
      </c>
      <c r="N1911">
        <f>IF(Transport!$H$4="Multi-unit Residential",Data!N1912,IF(Transport!$H$4="Education",Data!AV1912,IF(Transport!$H$4="Mixed-use Building",AG1915,Data!AE1912)))</f>
        <v>2.8734705175186201</v>
      </c>
      <c r="O1911">
        <f>IF(Transport!$H$4="Multi-unit Residential",Data!O1912,IF(Transport!$H$4="Education",Data!AW1912,IF(Transport!$H$4="Mixed-use Building",AH1915,Data!AF1912)))</f>
        <v>171.73232659999999</v>
      </c>
      <c r="P1911">
        <f>IF(Transport!$H$4="Multi-unit Residential",Data!P1912,IF(Transport!$H$4="Education",Data!AX1912,IF(Transport!$H$4="Mixed-use Building",AI1915,Data!AG1912)))</f>
        <v>-43.890541159999998</v>
      </c>
    </row>
    <row r="1912" spans="1:16" x14ac:dyDescent="0.55000000000000004">
      <c r="A1912">
        <f>IF(Transport!$H$4="Multi-unit Residential",Data!A1913,IF(Transport!$H$4="Education",Data!AI1913,IF(Transport!$H$4="Mixed-use Building",T1916,Data!R1913)))</f>
        <v>337600</v>
      </c>
      <c r="B1912" t="str">
        <f>IF(Transport!$H$4="Multi-unit Residential",Data!B1913,IF(Transport!$H$4="Education",Data!AJ1913,IF(Transport!$H$4="Mixed-use Building",U1916,Data!S1913)))</f>
        <v>Rakaia</v>
      </c>
      <c r="C1912" t="str">
        <f>IF(Transport!$H$4="Multi-unit Residential",Data!C1913,IF(Transport!$H$4="Education",Data!AK1913,IF(Transport!$H$4="Mixed-use Building",V1916,Data!T1913)))</f>
        <v>New Zealand</v>
      </c>
      <c r="D1912">
        <f>IF(Transport!$H$4="Multi-unit Residential",Data!D1913,IF(Transport!$H$4="Education",Data!AL1913,IF(Transport!$H$4="Mixed-use Building",W1916,Data!U1913)))</f>
        <v>0</v>
      </c>
      <c r="E1912">
        <f>IF(Transport!$H$4="Multi-unit Residential",Data!E1913,IF(Transport!$H$4="Education",Data!AM1913,IF(Transport!$H$4="Mixed-use Building",X1916,Data!V1913)))</f>
        <v>0</v>
      </c>
      <c r="F1912">
        <f>IF(Transport!$H$4="Multi-unit Residential",Data!F1913,IF(Transport!$H$4="Education",Data!AN1913,IF(Transport!$H$4="Mixed-use Building",Y1916,Data!W1913)))</f>
        <v>0</v>
      </c>
      <c r="G1912">
        <f>IF(Transport!$H$4="Multi-unit Residential",Data!G1913,IF(Transport!$H$4="Education",Data!AO1913,IF(Transport!$H$4="Mixed-use Building",Z1916,Data!X1913)))</f>
        <v>0</v>
      </c>
      <c r="H1912">
        <f>IF(Transport!$H$4="Multi-unit Residential",Data!H1913,IF(Transport!$H$4="Education",Data!AP1913,IF(Transport!$H$4="Mixed-use Building",AA1916,Data!Y1913)))</f>
        <v>0.84</v>
      </c>
      <c r="I1912">
        <f>IF(Transport!$H$4="Multi-unit Residential",Data!I1913,IF(Transport!$H$4="Education",Data!AQ1913,IF(Transport!$H$4="Mixed-use Building",AB1916,Data!Z1913)))</f>
        <v>0</v>
      </c>
      <c r="J1912">
        <f>IF(Transport!$H$4="Multi-unit Residential",Data!J1913,IF(Transport!$H$4="Education",Data!AR1913,IF(Transport!$H$4="Mixed-use Building",AC1916,Data!AA1913)))</f>
        <v>0</v>
      </c>
      <c r="K1912">
        <f>IF(Transport!$H$4="Multi-unit Residential",Data!K1913,IF(Transport!$H$4="Education",Data!AS1913,IF(Transport!$H$4="Mixed-use Building",AD1916,Data!AB1913)))</f>
        <v>0</v>
      </c>
      <c r="L1912">
        <f>IF(Transport!$H$4="Multi-unit Residential",Data!L1913,IF(Transport!$H$4="Education",Data!AT1913,IF(Transport!$H$4="Mixed-use Building",AE1916,Data!AC1913)))</f>
        <v>0.16</v>
      </c>
      <c r="M1912">
        <f>IF(Transport!$H$4="Multi-unit Residential",Data!M1913,IF(Transport!$H$4="Education",Data!AU1913,IF(Transport!$H$4="Mixed-use Building",AF1916,Data!AD1913)))</f>
        <v>0.02</v>
      </c>
      <c r="N1912">
        <f>IF(Transport!$H$4="Multi-unit Residential",Data!N1913,IF(Transport!$H$4="Education",Data!AV1913,IF(Transport!$H$4="Mixed-use Building",AG1916,Data!AE1913)))</f>
        <v>3.2664901830209101</v>
      </c>
      <c r="O1912">
        <f>IF(Transport!$H$4="Multi-unit Residential",Data!O1913,IF(Transport!$H$4="Education",Data!AW1913,IF(Transport!$H$4="Mixed-use Building",AH1916,Data!AF1913)))</f>
        <v>172.0090343</v>
      </c>
      <c r="P1912">
        <f>IF(Transport!$H$4="Multi-unit Residential",Data!P1913,IF(Transport!$H$4="Education",Data!AX1913,IF(Transport!$H$4="Mixed-use Building",AI1916,Data!AG1913)))</f>
        <v>-43.747006370000001</v>
      </c>
    </row>
    <row r="1913" spans="1:16" x14ac:dyDescent="0.55000000000000004">
      <c r="A1913">
        <f>IF(Transport!$H$4="Multi-unit Residential",Data!A1914,IF(Transport!$H$4="Education",Data!AI1914,IF(Transport!$H$4="Mixed-use Building",T1917,Data!R1914)))</f>
        <v>337700</v>
      </c>
      <c r="B1913" t="str">
        <f>IF(Transport!$H$4="Multi-unit Residential",Data!B1914,IF(Transport!$H$4="Education",Data!AJ1914,IF(Transport!$H$4="Mixed-use Building",U1917,Data!S1914)))</f>
        <v>Ashburton North</v>
      </c>
      <c r="C1913" t="str">
        <f>IF(Transport!$H$4="Multi-unit Residential",Data!C1914,IF(Transport!$H$4="Education",Data!AK1914,IF(Transport!$H$4="Mixed-use Building",V1917,Data!T1914)))</f>
        <v>New Zealand</v>
      </c>
      <c r="D1913">
        <f>IF(Transport!$H$4="Multi-unit Residential",Data!D1914,IF(Transport!$H$4="Education",Data!AL1914,IF(Transport!$H$4="Mixed-use Building",W1917,Data!U1914)))</f>
        <v>0</v>
      </c>
      <c r="E1913">
        <f>IF(Transport!$H$4="Multi-unit Residential",Data!E1914,IF(Transport!$H$4="Education",Data!AM1914,IF(Transport!$H$4="Mixed-use Building",X1917,Data!V1914)))</f>
        <v>0</v>
      </c>
      <c r="F1913">
        <f>IF(Transport!$H$4="Multi-unit Residential",Data!F1914,IF(Transport!$H$4="Education",Data!AN1914,IF(Transport!$H$4="Mixed-use Building",Y1917,Data!W1914)))</f>
        <v>0</v>
      </c>
      <c r="G1913">
        <f>IF(Transport!$H$4="Multi-unit Residential",Data!G1914,IF(Transport!$H$4="Education",Data!AO1914,IF(Transport!$H$4="Mixed-use Building",Z1917,Data!X1914)))</f>
        <v>0</v>
      </c>
      <c r="H1913">
        <f>IF(Transport!$H$4="Multi-unit Residential",Data!H1914,IF(Transport!$H$4="Education",Data!AP1914,IF(Transport!$H$4="Mixed-use Building",AA1917,Data!Y1914)))</f>
        <v>0.98</v>
      </c>
      <c r="I1913">
        <f>IF(Transport!$H$4="Multi-unit Residential",Data!I1914,IF(Transport!$H$4="Education",Data!AQ1914,IF(Transport!$H$4="Mixed-use Building",AB1917,Data!Z1914)))</f>
        <v>0.02</v>
      </c>
      <c r="J1913">
        <f>IF(Transport!$H$4="Multi-unit Residential",Data!J1914,IF(Transport!$H$4="Education",Data!AR1914,IF(Transport!$H$4="Mixed-use Building",AC1917,Data!AA1914)))</f>
        <v>0</v>
      </c>
      <c r="K1913">
        <f>IF(Transport!$H$4="Multi-unit Residential",Data!K1914,IF(Transport!$H$4="Education",Data!AS1914,IF(Transport!$H$4="Mixed-use Building",AD1917,Data!AB1914)))</f>
        <v>0</v>
      </c>
      <c r="L1913">
        <f>IF(Transport!$H$4="Multi-unit Residential",Data!L1914,IF(Transport!$H$4="Education",Data!AT1914,IF(Transport!$H$4="Mixed-use Building",AE1917,Data!AC1914)))</f>
        <v>0</v>
      </c>
      <c r="M1913">
        <f>IF(Transport!$H$4="Multi-unit Residential",Data!M1914,IF(Transport!$H$4="Education",Data!AU1914,IF(Transport!$H$4="Mixed-use Building",AF1917,Data!AD1914)))</f>
        <v>0.02</v>
      </c>
      <c r="N1913">
        <f>IF(Transport!$H$4="Multi-unit Residential",Data!N1914,IF(Transport!$H$4="Education",Data!AV1914,IF(Transport!$H$4="Mixed-use Building",AG1917,Data!AE1914)))</f>
        <v>6.5787985441952497</v>
      </c>
      <c r="O1913">
        <f>IF(Transport!$H$4="Multi-unit Residential",Data!O1914,IF(Transport!$H$4="Education",Data!AW1914,IF(Transport!$H$4="Mixed-use Building",AH1917,Data!AF1914)))</f>
        <v>171.79709769999999</v>
      </c>
      <c r="P1913">
        <f>IF(Transport!$H$4="Multi-unit Residential",Data!P1914,IF(Transport!$H$4="Education",Data!AX1914,IF(Transport!$H$4="Mixed-use Building",AI1917,Data!AG1914)))</f>
        <v>-43.883409649999997</v>
      </c>
    </row>
    <row r="1914" spans="1:16" x14ac:dyDescent="0.55000000000000004">
      <c r="A1914">
        <f>IF(Transport!$H$4="Multi-unit Residential",Data!A1915,IF(Transport!$H$4="Education",Data!AI1915,IF(Transport!$H$4="Mixed-use Building",T1918,Data!R1915)))</f>
        <v>337800</v>
      </c>
      <c r="B1914" t="str">
        <f>IF(Transport!$H$4="Multi-unit Residential",Data!B1915,IF(Transport!$H$4="Education",Data!AJ1915,IF(Transport!$H$4="Mixed-use Building",U1918,Data!S1915)))</f>
        <v>Allenton East</v>
      </c>
      <c r="C1914" t="str">
        <f>IF(Transport!$H$4="Multi-unit Residential",Data!C1915,IF(Transport!$H$4="Education",Data!AK1915,IF(Transport!$H$4="Mixed-use Building",V1918,Data!T1915)))</f>
        <v>New Zealand</v>
      </c>
      <c r="D1914">
        <f>IF(Transport!$H$4="Multi-unit Residential",Data!D1915,IF(Transport!$H$4="Education",Data!AL1915,IF(Transport!$H$4="Mixed-use Building",W1918,Data!U1915)))</f>
        <v>0</v>
      </c>
      <c r="E1914">
        <f>IF(Transport!$H$4="Multi-unit Residential",Data!E1915,IF(Transport!$H$4="Education",Data!AM1915,IF(Transport!$H$4="Mixed-use Building",X1918,Data!V1915)))</f>
        <v>0</v>
      </c>
      <c r="F1914">
        <f>IF(Transport!$H$4="Multi-unit Residential",Data!F1915,IF(Transport!$H$4="Education",Data!AN1915,IF(Transport!$H$4="Mixed-use Building",Y1918,Data!W1915)))</f>
        <v>0</v>
      </c>
      <c r="G1914">
        <f>IF(Transport!$H$4="Multi-unit Residential",Data!G1915,IF(Transport!$H$4="Education",Data!AO1915,IF(Transport!$H$4="Mixed-use Building",Z1918,Data!X1915)))</f>
        <v>0</v>
      </c>
      <c r="H1914">
        <f>IF(Transport!$H$4="Multi-unit Residential",Data!H1915,IF(Transport!$H$4="Education",Data!AP1915,IF(Transport!$H$4="Mixed-use Building",AA1918,Data!Y1915)))</f>
        <v>0.96</v>
      </c>
      <c r="I1914">
        <f>IF(Transport!$H$4="Multi-unit Residential",Data!I1915,IF(Transport!$H$4="Education",Data!AQ1915,IF(Transport!$H$4="Mixed-use Building",AB1918,Data!Z1915)))</f>
        <v>0</v>
      </c>
      <c r="J1914">
        <f>IF(Transport!$H$4="Multi-unit Residential",Data!J1915,IF(Transport!$H$4="Education",Data!AR1915,IF(Transport!$H$4="Mixed-use Building",AC1918,Data!AA1915)))</f>
        <v>0</v>
      </c>
      <c r="K1914">
        <f>IF(Transport!$H$4="Multi-unit Residential",Data!K1915,IF(Transport!$H$4="Education",Data!AS1915,IF(Transport!$H$4="Mixed-use Building",AD1918,Data!AB1915)))</f>
        <v>0</v>
      </c>
      <c r="L1914">
        <f>IF(Transport!$H$4="Multi-unit Residential",Data!L1915,IF(Transport!$H$4="Education",Data!AT1915,IF(Transport!$H$4="Mixed-use Building",AE1918,Data!AC1915)))</f>
        <v>0.04</v>
      </c>
      <c r="M1914">
        <f>IF(Transport!$H$4="Multi-unit Residential",Data!M1915,IF(Transport!$H$4="Education",Data!AU1915,IF(Transport!$H$4="Mixed-use Building",AF1918,Data!AD1915)))</f>
        <v>0.02</v>
      </c>
      <c r="N1914">
        <f>IF(Transport!$H$4="Multi-unit Residential",Data!N1915,IF(Transport!$H$4="Education",Data!AV1915,IF(Transport!$H$4="Mixed-use Building",AG1918,Data!AE1915)))</f>
        <v>4.7914926981628501</v>
      </c>
      <c r="O1914">
        <f>IF(Transport!$H$4="Multi-unit Residential",Data!O1915,IF(Transport!$H$4="Education",Data!AW1915,IF(Transport!$H$4="Mixed-use Building",AH1918,Data!AF1915)))</f>
        <v>171.7575645</v>
      </c>
      <c r="P1914">
        <f>IF(Transport!$H$4="Multi-unit Residential",Data!P1915,IF(Transport!$H$4="Education",Data!AX1915,IF(Transport!$H$4="Mixed-use Building",AI1918,Data!AG1915)))</f>
        <v>-43.891182989999997</v>
      </c>
    </row>
    <row r="1915" spans="1:16" x14ac:dyDescent="0.55000000000000004">
      <c r="A1915">
        <f>IF(Transport!$H$4="Multi-unit Residential",Data!A1916,IF(Transport!$H$4="Education",Data!AI1916,IF(Transport!$H$4="Mixed-use Building",T1919,Data!R1916)))</f>
        <v>337900</v>
      </c>
      <c r="B1915" t="str">
        <f>IF(Transport!$H$4="Multi-unit Residential",Data!B1916,IF(Transport!$H$4="Education",Data!AJ1916,IF(Transport!$H$4="Mixed-use Building",U1919,Data!S1916)))</f>
        <v>Tinwald North</v>
      </c>
      <c r="C1915" t="str">
        <f>IF(Transport!$H$4="Multi-unit Residential",Data!C1916,IF(Transport!$H$4="Education",Data!AK1916,IF(Transport!$H$4="Mixed-use Building",V1919,Data!T1916)))</f>
        <v>New Zealand</v>
      </c>
      <c r="D1915">
        <f>IF(Transport!$H$4="Multi-unit Residential",Data!D1916,IF(Transport!$H$4="Education",Data!AL1916,IF(Transport!$H$4="Mixed-use Building",W1919,Data!U1916)))</f>
        <v>0</v>
      </c>
      <c r="E1915">
        <f>IF(Transport!$H$4="Multi-unit Residential",Data!E1916,IF(Transport!$H$4="Education",Data!AM1916,IF(Transport!$H$4="Mixed-use Building",X1919,Data!V1916)))</f>
        <v>0</v>
      </c>
      <c r="F1915">
        <f>IF(Transport!$H$4="Multi-unit Residential",Data!F1916,IF(Transport!$H$4="Education",Data!AN1916,IF(Transport!$H$4="Mixed-use Building",Y1919,Data!W1916)))</f>
        <v>0</v>
      </c>
      <c r="G1915">
        <f>IF(Transport!$H$4="Multi-unit Residential",Data!G1916,IF(Transport!$H$4="Education",Data!AO1916,IF(Transport!$H$4="Mixed-use Building",Z1919,Data!X1916)))</f>
        <v>0</v>
      </c>
      <c r="H1915">
        <f>IF(Transport!$H$4="Multi-unit Residential",Data!H1916,IF(Transport!$H$4="Education",Data!AP1916,IF(Transport!$H$4="Mixed-use Building",AA1919,Data!Y1916)))</f>
        <v>1</v>
      </c>
      <c r="I1915">
        <f>IF(Transport!$H$4="Multi-unit Residential",Data!I1916,IF(Transport!$H$4="Education",Data!AQ1916,IF(Transport!$H$4="Mixed-use Building",AB1919,Data!Z1916)))</f>
        <v>0</v>
      </c>
      <c r="J1915">
        <f>IF(Transport!$H$4="Multi-unit Residential",Data!J1916,IF(Transport!$H$4="Education",Data!AR1916,IF(Transport!$H$4="Mixed-use Building",AC1919,Data!AA1916)))</f>
        <v>0</v>
      </c>
      <c r="K1915">
        <f>IF(Transport!$H$4="Multi-unit Residential",Data!K1916,IF(Transport!$H$4="Education",Data!AS1916,IF(Transport!$H$4="Mixed-use Building",AD1919,Data!AB1916)))</f>
        <v>0</v>
      </c>
      <c r="L1915">
        <f>IF(Transport!$H$4="Multi-unit Residential",Data!L1916,IF(Transport!$H$4="Education",Data!AT1916,IF(Transport!$H$4="Mixed-use Building",AE1919,Data!AC1916)))</f>
        <v>0</v>
      </c>
      <c r="M1915">
        <f>IF(Transport!$H$4="Multi-unit Residential",Data!M1916,IF(Transport!$H$4="Education",Data!AU1916,IF(Transport!$H$4="Mixed-use Building",AF1919,Data!AD1916)))</f>
        <v>0.02</v>
      </c>
      <c r="N1915" t="str">
        <f>IF(Transport!$H$4="Multi-unit Residential",Data!N1916,IF(Transport!$H$4="Education",Data!AV1916,IF(Transport!$H$4="Mixed-use Building",AG1919,Data!AE1916)))</f>
        <v>?</v>
      </c>
      <c r="O1915">
        <f>IF(Transport!$H$4="Multi-unit Residential",Data!O1916,IF(Transport!$H$4="Education",Data!AW1916,IF(Transport!$H$4="Mixed-use Building",AH1919,Data!AF1916)))</f>
        <v>171.72370369999999</v>
      </c>
      <c r="P1915">
        <f>IF(Transport!$H$4="Multi-unit Residential",Data!P1916,IF(Transport!$H$4="Education",Data!AX1916,IF(Transport!$H$4="Mixed-use Building",AI1919,Data!AG1916)))</f>
        <v>-43.912643269999997</v>
      </c>
    </row>
    <row r="1916" spans="1:16" x14ac:dyDescent="0.55000000000000004">
      <c r="A1916">
        <f>IF(Transport!$H$4="Multi-unit Residential",Data!A1917,IF(Transport!$H$4="Education",Data!AI1917,IF(Transport!$H$4="Mixed-use Building",T1920,Data!R1917)))</f>
        <v>338000</v>
      </c>
      <c r="B1916" t="str">
        <f>IF(Transport!$H$4="Multi-unit Residential",Data!B1917,IF(Transport!$H$4="Education",Data!AJ1917,IF(Transport!$H$4="Mixed-use Building",U1920,Data!S1917)))</f>
        <v>Ashburton Central</v>
      </c>
      <c r="C1916" t="str">
        <f>IF(Transport!$H$4="Multi-unit Residential",Data!C1917,IF(Transport!$H$4="Education",Data!AK1917,IF(Transport!$H$4="Mixed-use Building",V1920,Data!T1917)))</f>
        <v>New Zealand</v>
      </c>
      <c r="D1916">
        <f>IF(Transport!$H$4="Multi-unit Residential",Data!D1917,IF(Transport!$H$4="Education",Data!AL1917,IF(Transport!$H$4="Mixed-use Building",W1920,Data!U1917)))</f>
        <v>0</v>
      </c>
      <c r="E1916">
        <f>IF(Transport!$H$4="Multi-unit Residential",Data!E1917,IF(Transport!$H$4="Education",Data!AM1917,IF(Transport!$H$4="Mixed-use Building",X1920,Data!V1917)))</f>
        <v>0</v>
      </c>
      <c r="F1916">
        <f>IF(Transport!$H$4="Multi-unit Residential",Data!F1917,IF(Transport!$H$4="Education",Data!AN1917,IF(Transport!$H$4="Mixed-use Building",Y1920,Data!W1917)))</f>
        <v>0</v>
      </c>
      <c r="G1916">
        <f>IF(Transport!$H$4="Multi-unit Residential",Data!G1917,IF(Transport!$H$4="Education",Data!AO1917,IF(Transport!$H$4="Mixed-use Building",Z1920,Data!X1917)))</f>
        <v>0</v>
      </c>
      <c r="H1916">
        <f>IF(Transport!$H$4="Multi-unit Residential",Data!H1917,IF(Transport!$H$4="Education",Data!AP1917,IF(Transport!$H$4="Mixed-use Building",AA1920,Data!Y1917)))</f>
        <v>0.90999999999999903</v>
      </c>
      <c r="I1916">
        <f>IF(Transport!$H$4="Multi-unit Residential",Data!I1917,IF(Transport!$H$4="Education",Data!AQ1917,IF(Transport!$H$4="Mixed-use Building",AB1920,Data!Z1917)))</f>
        <v>0.03</v>
      </c>
      <c r="J1916">
        <f>IF(Transport!$H$4="Multi-unit Residential",Data!J1917,IF(Transport!$H$4="Education",Data!AR1917,IF(Transport!$H$4="Mixed-use Building",AC1920,Data!AA1917)))</f>
        <v>0</v>
      </c>
      <c r="K1916">
        <f>IF(Transport!$H$4="Multi-unit Residential",Data!K1917,IF(Transport!$H$4="Education",Data!AS1917,IF(Transport!$H$4="Mixed-use Building",AD1920,Data!AB1917)))</f>
        <v>0.02</v>
      </c>
      <c r="L1916">
        <f>IF(Transport!$H$4="Multi-unit Residential",Data!L1917,IF(Transport!$H$4="Education",Data!AT1917,IF(Transport!$H$4="Mixed-use Building",AE1920,Data!AC1917)))</f>
        <v>0.04</v>
      </c>
      <c r="M1916">
        <f>IF(Transport!$H$4="Multi-unit Residential",Data!M1917,IF(Transport!$H$4="Education",Data!AU1917,IF(Transport!$H$4="Mixed-use Building",AF1920,Data!AD1917)))</f>
        <v>0.02</v>
      </c>
      <c r="N1916">
        <f>IF(Transport!$H$4="Multi-unit Residential",Data!N1917,IF(Transport!$H$4="Education",Data!AV1917,IF(Transport!$H$4="Mixed-use Building",AG1920,Data!AE1917)))</f>
        <v>6.2244444063549498</v>
      </c>
      <c r="O1916">
        <f>IF(Transport!$H$4="Multi-unit Residential",Data!O1917,IF(Transport!$H$4="Education",Data!AW1917,IF(Transport!$H$4="Mixed-use Building",AH1920,Data!AF1917)))</f>
        <v>171.74326239999999</v>
      </c>
      <c r="P1916">
        <f>IF(Transport!$H$4="Multi-unit Residential",Data!P1917,IF(Transport!$H$4="Education",Data!AX1917,IF(Transport!$H$4="Mixed-use Building",AI1920,Data!AG1917)))</f>
        <v>-43.904361059999999</v>
      </c>
    </row>
    <row r="1917" spans="1:16" x14ac:dyDescent="0.55000000000000004">
      <c r="A1917">
        <f>IF(Transport!$H$4="Multi-unit Residential",Data!A1918,IF(Transport!$H$4="Education",Data!AI1918,IF(Transport!$H$4="Mixed-use Building",T1921,Data!R1918)))</f>
        <v>338100</v>
      </c>
      <c r="B1917" t="str">
        <f>IF(Transport!$H$4="Multi-unit Residential",Data!B1918,IF(Transport!$H$4="Education",Data!AJ1918,IF(Transport!$H$4="Mixed-use Building",U1921,Data!S1918)))</f>
        <v>Ashburton West</v>
      </c>
      <c r="C1917" t="str">
        <f>IF(Transport!$H$4="Multi-unit Residential",Data!C1918,IF(Transport!$H$4="Education",Data!AK1918,IF(Transport!$H$4="Mixed-use Building",V1921,Data!T1918)))</f>
        <v>New Zealand</v>
      </c>
      <c r="D1917">
        <f>IF(Transport!$H$4="Multi-unit Residential",Data!D1918,IF(Transport!$H$4="Education",Data!AL1918,IF(Transport!$H$4="Mixed-use Building",W1921,Data!U1918)))</f>
        <v>0</v>
      </c>
      <c r="E1917">
        <f>IF(Transport!$H$4="Multi-unit Residential",Data!E1918,IF(Transport!$H$4="Education",Data!AM1918,IF(Transport!$H$4="Mixed-use Building",X1921,Data!V1918)))</f>
        <v>0</v>
      </c>
      <c r="F1917">
        <f>IF(Transport!$H$4="Multi-unit Residential",Data!F1918,IF(Transport!$H$4="Education",Data!AN1918,IF(Transport!$H$4="Mixed-use Building",Y1921,Data!W1918)))</f>
        <v>0</v>
      </c>
      <c r="G1917">
        <f>IF(Transport!$H$4="Multi-unit Residential",Data!G1918,IF(Transport!$H$4="Education",Data!AO1918,IF(Transport!$H$4="Mixed-use Building",Z1921,Data!X1918)))</f>
        <v>0</v>
      </c>
      <c r="H1917">
        <f>IF(Transport!$H$4="Multi-unit Residential",Data!H1918,IF(Transport!$H$4="Education",Data!AP1918,IF(Transport!$H$4="Mixed-use Building",AA1921,Data!Y1918)))</f>
        <v>1</v>
      </c>
      <c r="I1917">
        <f>IF(Transport!$H$4="Multi-unit Residential",Data!I1918,IF(Transport!$H$4="Education",Data!AQ1918,IF(Transport!$H$4="Mixed-use Building",AB1921,Data!Z1918)))</f>
        <v>0</v>
      </c>
      <c r="J1917">
        <f>IF(Transport!$H$4="Multi-unit Residential",Data!J1918,IF(Transport!$H$4="Education",Data!AR1918,IF(Transport!$H$4="Mixed-use Building",AC1921,Data!AA1918)))</f>
        <v>0</v>
      </c>
      <c r="K1917">
        <f>IF(Transport!$H$4="Multi-unit Residential",Data!K1918,IF(Transport!$H$4="Education",Data!AS1918,IF(Transport!$H$4="Mixed-use Building",AD1921,Data!AB1918)))</f>
        <v>0</v>
      </c>
      <c r="L1917">
        <f>IF(Transport!$H$4="Multi-unit Residential",Data!L1918,IF(Transport!$H$4="Education",Data!AT1918,IF(Transport!$H$4="Mixed-use Building",AE1921,Data!AC1918)))</f>
        <v>0</v>
      </c>
      <c r="M1917">
        <f>IF(Transport!$H$4="Multi-unit Residential",Data!M1918,IF(Transport!$H$4="Education",Data!AU1918,IF(Transport!$H$4="Mixed-use Building",AF1921,Data!AD1918)))</f>
        <v>0.02</v>
      </c>
      <c r="N1917">
        <f>IF(Transport!$H$4="Multi-unit Residential",Data!N1918,IF(Transport!$H$4="Education",Data!AV1918,IF(Transport!$H$4="Mixed-use Building",AG1921,Data!AE1918)))</f>
        <v>5.9130333939109798</v>
      </c>
      <c r="O1917">
        <f>IF(Transport!$H$4="Multi-unit Residential",Data!O1918,IF(Transport!$H$4="Education",Data!AW1918,IF(Transport!$H$4="Mixed-use Building",AH1921,Data!AF1918)))</f>
        <v>171.74431229999999</v>
      </c>
      <c r="P1917">
        <f>IF(Transport!$H$4="Multi-unit Residential",Data!P1918,IF(Transport!$H$4="Education",Data!AX1918,IF(Transport!$H$4="Mixed-use Building",AI1921,Data!AG1918)))</f>
        <v>-43.898546449999998</v>
      </c>
    </row>
    <row r="1918" spans="1:16" x14ac:dyDescent="0.55000000000000004">
      <c r="A1918">
        <f>IF(Transport!$H$4="Multi-unit Residential",Data!A1919,IF(Transport!$H$4="Education",Data!AI1919,IF(Transport!$H$4="Mixed-use Building",T1922,Data!R1919)))</f>
        <v>338200</v>
      </c>
      <c r="B1918" t="str">
        <f>IF(Transport!$H$4="Multi-unit Residential",Data!B1919,IF(Transport!$H$4="Education",Data!AJ1919,IF(Transport!$H$4="Mixed-use Building",U1922,Data!S1919)))</f>
        <v>Tinwald South</v>
      </c>
      <c r="C1918" t="str">
        <f>IF(Transport!$H$4="Multi-unit Residential",Data!C1919,IF(Transport!$H$4="Education",Data!AK1919,IF(Transport!$H$4="Mixed-use Building",V1922,Data!T1919)))</f>
        <v>New Zealand</v>
      </c>
      <c r="D1918">
        <f>IF(Transport!$H$4="Multi-unit Residential",Data!D1919,IF(Transport!$H$4="Education",Data!AL1919,IF(Transport!$H$4="Mixed-use Building",W1922,Data!U1919)))</f>
        <v>0</v>
      </c>
      <c r="E1918">
        <f>IF(Transport!$H$4="Multi-unit Residential",Data!E1919,IF(Transport!$H$4="Education",Data!AM1919,IF(Transport!$H$4="Mixed-use Building",X1922,Data!V1919)))</f>
        <v>0</v>
      </c>
      <c r="F1918">
        <f>IF(Transport!$H$4="Multi-unit Residential",Data!F1919,IF(Transport!$H$4="Education",Data!AN1919,IF(Transport!$H$4="Mixed-use Building",Y1922,Data!W1919)))</f>
        <v>0</v>
      </c>
      <c r="G1918">
        <f>IF(Transport!$H$4="Multi-unit Residential",Data!G1919,IF(Transport!$H$4="Education",Data!AO1919,IF(Transport!$H$4="Mixed-use Building",Z1922,Data!X1919)))</f>
        <v>0</v>
      </c>
      <c r="H1918">
        <f>IF(Transport!$H$4="Multi-unit Residential",Data!H1919,IF(Transport!$H$4="Education",Data!AP1919,IF(Transport!$H$4="Mixed-use Building",AA1922,Data!Y1919)))</f>
        <v>0.93</v>
      </c>
      <c r="I1918">
        <f>IF(Transport!$H$4="Multi-unit Residential",Data!I1919,IF(Transport!$H$4="Education",Data!AQ1919,IF(Transport!$H$4="Mixed-use Building",AB1922,Data!Z1919)))</f>
        <v>0</v>
      </c>
      <c r="J1918">
        <f>IF(Transport!$H$4="Multi-unit Residential",Data!J1919,IF(Transport!$H$4="Education",Data!AR1919,IF(Transport!$H$4="Mixed-use Building",AC1922,Data!AA1919)))</f>
        <v>0</v>
      </c>
      <c r="K1918">
        <f>IF(Transport!$H$4="Multi-unit Residential",Data!K1919,IF(Transport!$H$4="Education",Data!AS1919,IF(Transport!$H$4="Mixed-use Building",AD1922,Data!AB1919)))</f>
        <v>0</v>
      </c>
      <c r="L1918">
        <f>IF(Transport!$H$4="Multi-unit Residential",Data!L1919,IF(Transport!$H$4="Education",Data!AT1919,IF(Transport!$H$4="Mixed-use Building",AE1922,Data!AC1919)))</f>
        <v>7.0000000000000007E-2</v>
      </c>
      <c r="M1918">
        <f>IF(Transport!$H$4="Multi-unit Residential",Data!M1919,IF(Transport!$H$4="Education",Data!AU1919,IF(Transport!$H$4="Mixed-use Building",AF1922,Data!AD1919)))</f>
        <v>0.02</v>
      </c>
      <c r="N1918">
        <f>IF(Transport!$H$4="Multi-unit Residential",Data!N1919,IF(Transport!$H$4="Education",Data!AV1919,IF(Transport!$H$4="Mixed-use Building",AG1922,Data!AE1919)))</f>
        <v>4.74128392023598</v>
      </c>
      <c r="O1918">
        <f>IF(Transport!$H$4="Multi-unit Residential",Data!O1919,IF(Transport!$H$4="Education",Data!AW1919,IF(Transport!$H$4="Mixed-use Building",AH1922,Data!AF1919)))</f>
        <v>171.71801590000001</v>
      </c>
      <c r="P1918">
        <f>IF(Transport!$H$4="Multi-unit Residential",Data!P1919,IF(Transport!$H$4="Education",Data!AX1919,IF(Transport!$H$4="Mixed-use Building",AI1922,Data!AG1919)))</f>
        <v>-43.920923029999997</v>
      </c>
    </row>
    <row r="1919" spans="1:16" x14ac:dyDescent="0.55000000000000004">
      <c r="A1919">
        <f>IF(Transport!$H$4="Multi-unit Residential",Data!A1920,IF(Transport!$H$4="Education",Data!AI1920,IF(Transport!$H$4="Mixed-use Building",T1923,Data!R1920)))</f>
        <v>338300</v>
      </c>
      <c r="B1919" t="str">
        <f>IF(Transport!$H$4="Multi-unit Residential",Data!B1920,IF(Transport!$H$4="Education",Data!AJ1920,IF(Transport!$H$4="Mixed-use Building",U1923,Data!S1920)))</f>
        <v>Ashburton East</v>
      </c>
      <c r="C1919" t="str">
        <f>IF(Transport!$H$4="Multi-unit Residential",Data!C1920,IF(Transport!$H$4="Education",Data!AK1920,IF(Transport!$H$4="Mixed-use Building",V1923,Data!T1920)))</f>
        <v>New Zealand</v>
      </c>
      <c r="D1919">
        <f>IF(Transport!$H$4="Multi-unit Residential",Data!D1920,IF(Transport!$H$4="Education",Data!AL1920,IF(Transport!$H$4="Mixed-use Building",W1923,Data!U1920)))</f>
        <v>0</v>
      </c>
      <c r="E1919">
        <f>IF(Transport!$H$4="Multi-unit Residential",Data!E1920,IF(Transport!$H$4="Education",Data!AM1920,IF(Transport!$H$4="Mixed-use Building",X1923,Data!V1920)))</f>
        <v>0</v>
      </c>
      <c r="F1919">
        <f>IF(Transport!$H$4="Multi-unit Residential",Data!F1920,IF(Transport!$H$4="Education",Data!AN1920,IF(Transport!$H$4="Mixed-use Building",Y1923,Data!W1920)))</f>
        <v>0</v>
      </c>
      <c r="G1919">
        <f>IF(Transport!$H$4="Multi-unit Residential",Data!G1920,IF(Transport!$H$4="Education",Data!AO1920,IF(Transport!$H$4="Mixed-use Building",Z1923,Data!X1920)))</f>
        <v>0</v>
      </c>
      <c r="H1919">
        <f>IF(Transport!$H$4="Multi-unit Residential",Data!H1920,IF(Transport!$H$4="Education",Data!AP1920,IF(Transport!$H$4="Mixed-use Building",AA1923,Data!Y1920)))</f>
        <v>0.95</v>
      </c>
      <c r="I1919">
        <f>IF(Transport!$H$4="Multi-unit Residential",Data!I1920,IF(Transport!$H$4="Education",Data!AQ1920,IF(Transport!$H$4="Mixed-use Building",AB1923,Data!Z1920)))</f>
        <v>0.03</v>
      </c>
      <c r="J1919">
        <f>IF(Transport!$H$4="Multi-unit Residential",Data!J1920,IF(Transport!$H$4="Education",Data!AR1920,IF(Transport!$H$4="Mixed-use Building",AC1923,Data!AA1920)))</f>
        <v>0</v>
      </c>
      <c r="K1919">
        <f>IF(Transport!$H$4="Multi-unit Residential",Data!K1920,IF(Transport!$H$4="Education",Data!AS1920,IF(Transport!$H$4="Mixed-use Building",AD1923,Data!AB1920)))</f>
        <v>0</v>
      </c>
      <c r="L1919">
        <f>IF(Transport!$H$4="Multi-unit Residential",Data!L1920,IF(Transport!$H$4="Education",Data!AT1920,IF(Transport!$H$4="Mixed-use Building",AE1923,Data!AC1920)))</f>
        <v>0.02</v>
      </c>
      <c r="M1919">
        <f>IF(Transport!$H$4="Multi-unit Residential",Data!M1920,IF(Transport!$H$4="Education",Data!AU1920,IF(Transport!$H$4="Mixed-use Building",AF1923,Data!AD1920)))</f>
        <v>0.02</v>
      </c>
      <c r="N1919">
        <f>IF(Transport!$H$4="Multi-unit Residential",Data!N1920,IF(Transport!$H$4="Education",Data!AV1920,IF(Transport!$H$4="Mixed-use Building",AG1923,Data!AE1920)))</f>
        <v>2.6264653931170998</v>
      </c>
      <c r="O1919">
        <f>IF(Transport!$H$4="Multi-unit Residential",Data!O1920,IF(Transport!$H$4="Education",Data!AW1920,IF(Transport!$H$4="Mixed-use Building",AH1923,Data!AF1920)))</f>
        <v>171.75418740000001</v>
      </c>
      <c r="P1919">
        <f>IF(Transport!$H$4="Multi-unit Residential",Data!P1920,IF(Transport!$H$4="Education",Data!AX1920,IF(Transport!$H$4="Mixed-use Building",AI1923,Data!AG1920)))</f>
        <v>-43.905177119999998</v>
      </c>
    </row>
    <row r="1920" spans="1:16" x14ac:dyDescent="0.55000000000000004">
      <c r="A1920">
        <f>IF(Transport!$H$4="Multi-unit Residential",Data!A1921,IF(Transport!$H$4="Education",Data!AI1921,IF(Transport!$H$4="Mixed-use Building",T1924,Data!R1921)))</f>
        <v>338400</v>
      </c>
      <c r="B1920" t="str">
        <f>IF(Transport!$H$4="Multi-unit Residential",Data!B1921,IF(Transport!$H$4="Education",Data!AJ1921,IF(Transport!$H$4="Mixed-use Building",U1924,Data!S1921)))</f>
        <v>Netherby</v>
      </c>
      <c r="C1920" t="str">
        <f>IF(Transport!$H$4="Multi-unit Residential",Data!C1921,IF(Transport!$H$4="Education",Data!AK1921,IF(Transport!$H$4="Mixed-use Building",V1924,Data!T1921)))</f>
        <v>New Zealand</v>
      </c>
      <c r="D1920">
        <f>IF(Transport!$H$4="Multi-unit Residential",Data!D1921,IF(Transport!$H$4="Education",Data!AL1921,IF(Transport!$H$4="Mixed-use Building",W1924,Data!U1921)))</f>
        <v>0</v>
      </c>
      <c r="E1920">
        <f>IF(Transport!$H$4="Multi-unit Residential",Data!E1921,IF(Transport!$H$4="Education",Data!AM1921,IF(Transport!$H$4="Mixed-use Building",X1924,Data!V1921)))</f>
        <v>0</v>
      </c>
      <c r="F1920">
        <f>IF(Transport!$H$4="Multi-unit Residential",Data!F1921,IF(Transport!$H$4="Education",Data!AN1921,IF(Transport!$H$4="Mixed-use Building",Y1924,Data!W1921)))</f>
        <v>0</v>
      </c>
      <c r="G1920">
        <f>IF(Transport!$H$4="Multi-unit Residential",Data!G1921,IF(Transport!$H$4="Education",Data!AO1921,IF(Transport!$H$4="Mixed-use Building",Z1924,Data!X1921)))</f>
        <v>0</v>
      </c>
      <c r="H1920">
        <f>IF(Transport!$H$4="Multi-unit Residential",Data!H1921,IF(Transport!$H$4="Education",Data!AP1921,IF(Transport!$H$4="Mixed-use Building",AA1924,Data!Y1921)))</f>
        <v>0.96</v>
      </c>
      <c r="I1920">
        <f>IF(Transport!$H$4="Multi-unit Residential",Data!I1921,IF(Transport!$H$4="Education",Data!AQ1921,IF(Transport!$H$4="Mixed-use Building",AB1924,Data!Z1921)))</f>
        <v>0</v>
      </c>
      <c r="J1920">
        <f>IF(Transport!$H$4="Multi-unit Residential",Data!J1921,IF(Transport!$H$4="Education",Data!AR1921,IF(Transport!$H$4="Mixed-use Building",AC1924,Data!AA1921)))</f>
        <v>0</v>
      </c>
      <c r="K1920">
        <f>IF(Transport!$H$4="Multi-unit Residential",Data!K1921,IF(Transport!$H$4="Education",Data!AS1921,IF(Transport!$H$4="Mixed-use Building",AD1924,Data!AB1921)))</f>
        <v>0</v>
      </c>
      <c r="L1920">
        <f>IF(Transport!$H$4="Multi-unit Residential",Data!L1921,IF(Transport!$H$4="Education",Data!AT1921,IF(Transport!$H$4="Mixed-use Building",AE1924,Data!AC1921)))</f>
        <v>0.04</v>
      </c>
      <c r="M1920">
        <f>IF(Transport!$H$4="Multi-unit Residential",Data!M1921,IF(Transport!$H$4="Education",Data!AU1921,IF(Transport!$H$4="Mixed-use Building",AF1924,Data!AD1921)))</f>
        <v>0.02</v>
      </c>
      <c r="N1920">
        <f>IF(Transport!$H$4="Multi-unit Residential",Data!N1921,IF(Transport!$H$4="Education",Data!AV1921,IF(Transport!$H$4="Mixed-use Building",AG1924,Data!AE1921)))</f>
        <v>1.90234440995358</v>
      </c>
      <c r="O1920">
        <f>IF(Transport!$H$4="Multi-unit Residential",Data!O1921,IF(Transport!$H$4="Education",Data!AW1921,IF(Transport!$H$4="Mixed-use Building",AH1924,Data!AF1921)))</f>
        <v>171.76581089999999</v>
      </c>
      <c r="P1920">
        <f>IF(Transport!$H$4="Multi-unit Residential",Data!P1921,IF(Transport!$H$4="Education",Data!AX1921,IF(Transport!$H$4="Mixed-use Building",AI1924,Data!AG1921)))</f>
        <v>-43.900256210000002</v>
      </c>
    </row>
    <row r="1921" spans="1:16" x14ac:dyDescent="0.55000000000000004">
      <c r="A1921">
        <f>IF(Transport!$H$4="Multi-unit Residential",Data!A1922,IF(Transport!$H$4="Education",Data!AI1922,IF(Transport!$H$4="Mixed-use Building",T1925,Data!R1922)))</f>
        <v>338500</v>
      </c>
      <c r="B1921" t="str">
        <f>IF(Transport!$H$4="Multi-unit Residential",Data!B1922,IF(Transport!$H$4="Education",Data!AJ1922,IF(Transport!$H$4="Mixed-use Building",U1925,Data!S1922)))</f>
        <v>Hampstead</v>
      </c>
      <c r="C1921" t="str">
        <f>IF(Transport!$H$4="Multi-unit Residential",Data!C1922,IF(Transport!$H$4="Education",Data!AK1922,IF(Transport!$H$4="Mixed-use Building",V1925,Data!T1922)))</f>
        <v>New Zealand</v>
      </c>
      <c r="D1921">
        <f>IF(Transport!$H$4="Multi-unit Residential",Data!D1922,IF(Transport!$H$4="Education",Data!AL1922,IF(Transport!$H$4="Mixed-use Building",W1925,Data!U1922)))</f>
        <v>0</v>
      </c>
      <c r="E1921">
        <f>IF(Transport!$H$4="Multi-unit Residential",Data!E1922,IF(Transport!$H$4="Education",Data!AM1922,IF(Transport!$H$4="Mixed-use Building",X1925,Data!V1922)))</f>
        <v>0</v>
      </c>
      <c r="F1921">
        <f>IF(Transport!$H$4="Multi-unit Residential",Data!F1922,IF(Transport!$H$4="Education",Data!AN1922,IF(Transport!$H$4="Mixed-use Building",Y1925,Data!W1922)))</f>
        <v>0</v>
      </c>
      <c r="G1921">
        <f>IF(Transport!$H$4="Multi-unit Residential",Data!G1922,IF(Transport!$H$4="Education",Data!AO1922,IF(Transport!$H$4="Mixed-use Building",Z1925,Data!X1922)))</f>
        <v>0</v>
      </c>
      <c r="H1921">
        <f>IF(Transport!$H$4="Multi-unit Residential",Data!H1922,IF(Transport!$H$4="Education",Data!AP1922,IF(Transport!$H$4="Mixed-use Building",AA1925,Data!Y1922)))</f>
        <v>0.93</v>
      </c>
      <c r="I1921">
        <f>IF(Transport!$H$4="Multi-unit Residential",Data!I1922,IF(Transport!$H$4="Education",Data!AQ1922,IF(Transport!$H$4="Mixed-use Building",AB1925,Data!Z1922)))</f>
        <v>0</v>
      </c>
      <c r="J1921">
        <f>IF(Transport!$H$4="Multi-unit Residential",Data!J1922,IF(Transport!$H$4="Education",Data!AR1922,IF(Transport!$H$4="Mixed-use Building",AC1925,Data!AA1922)))</f>
        <v>0</v>
      </c>
      <c r="K1921">
        <f>IF(Transport!$H$4="Multi-unit Residential",Data!K1922,IF(Transport!$H$4="Education",Data!AS1922,IF(Transport!$H$4="Mixed-use Building",AD1925,Data!AB1922)))</f>
        <v>0</v>
      </c>
      <c r="L1921">
        <f>IF(Transport!$H$4="Multi-unit Residential",Data!L1922,IF(Transport!$H$4="Education",Data!AT1922,IF(Transport!$H$4="Mixed-use Building",AE1925,Data!AC1922)))</f>
        <v>7.0000000000000007E-2</v>
      </c>
      <c r="M1921">
        <f>IF(Transport!$H$4="Multi-unit Residential",Data!M1922,IF(Transport!$H$4="Education",Data!AU1922,IF(Transport!$H$4="Mixed-use Building",AF1925,Data!AD1922)))</f>
        <v>0.02</v>
      </c>
      <c r="N1921">
        <f>IF(Transport!$H$4="Multi-unit Residential",Data!N1922,IF(Transport!$H$4="Education",Data!AV1922,IF(Transport!$H$4="Mixed-use Building",AG1925,Data!AE1922)))</f>
        <v>2.6808916152151698</v>
      </c>
      <c r="O1921">
        <f>IF(Transport!$H$4="Multi-unit Residential",Data!O1922,IF(Transport!$H$4="Education",Data!AW1922,IF(Transport!$H$4="Mixed-use Building",AH1925,Data!AF1922)))</f>
        <v>171.7564673</v>
      </c>
      <c r="P1921">
        <f>IF(Transport!$H$4="Multi-unit Residential",Data!P1922,IF(Transport!$H$4="Education",Data!AX1922,IF(Transport!$H$4="Mixed-use Building",AI1925,Data!AG1922)))</f>
        <v>-43.911588629999997</v>
      </c>
    </row>
    <row r="1922" spans="1:16" x14ac:dyDescent="0.55000000000000004">
      <c r="A1922">
        <f>IF(Transport!$H$4="Multi-unit Residential",Data!A1923,IF(Transport!$H$4="Education",Data!AI1923,IF(Transport!$H$4="Mixed-use Building",T1926,Data!R1923)))</f>
        <v>338600</v>
      </c>
      <c r="B1922" t="str">
        <f>IF(Transport!$H$4="Multi-unit Residential",Data!B1923,IF(Transport!$H$4="Education",Data!AJ1923,IF(Transport!$H$4="Mixed-use Building",U1926,Data!S1923)))</f>
        <v>Ben McLeod</v>
      </c>
      <c r="C1922" t="str">
        <f>IF(Transport!$H$4="Multi-unit Residential",Data!C1923,IF(Transport!$H$4="Education",Data!AK1923,IF(Transport!$H$4="Mixed-use Building",V1926,Data!T1923)))</f>
        <v>New Zealand</v>
      </c>
      <c r="D1922">
        <f>IF(Transport!$H$4="Multi-unit Residential",Data!D1923,IF(Transport!$H$4="Education",Data!AL1923,IF(Transport!$H$4="Mixed-use Building",W1926,Data!U1923)))</f>
        <v>0</v>
      </c>
      <c r="E1922">
        <f>IF(Transport!$H$4="Multi-unit Residential",Data!E1923,IF(Transport!$H$4="Education",Data!AM1923,IF(Transport!$H$4="Mixed-use Building",X1926,Data!V1923)))</f>
        <v>0</v>
      </c>
      <c r="F1922">
        <f>IF(Transport!$H$4="Multi-unit Residential",Data!F1923,IF(Transport!$H$4="Education",Data!AN1923,IF(Transport!$H$4="Mixed-use Building",Y1926,Data!W1923)))</f>
        <v>0</v>
      </c>
      <c r="G1922">
        <f>IF(Transport!$H$4="Multi-unit Residential",Data!G1923,IF(Transport!$H$4="Education",Data!AO1923,IF(Transport!$H$4="Mixed-use Building",Z1926,Data!X1923)))</f>
        <v>0</v>
      </c>
      <c r="H1922">
        <f>IF(Transport!$H$4="Multi-unit Residential",Data!H1923,IF(Transport!$H$4="Education",Data!AP1923,IF(Transport!$H$4="Mixed-use Building",AA1926,Data!Y1923)))</f>
        <v>1</v>
      </c>
      <c r="I1922">
        <f>IF(Transport!$H$4="Multi-unit Residential",Data!I1923,IF(Transport!$H$4="Education",Data!AQ1923,IF(Transport!$H$4="Mixed-use Building",AB1926,Data!Z1923)))</f>
        <v>0</v>
      </c>
      <c r="J1922">
        <f>IF(Transport!$H$4="Multi-unit Residential",Data!J1923,IF(Transport!$H$4="Education",Data!AR1923,IF(Transport!$H$4="Mixed-use Building",AC1926,Data!AA1923)))</f>
        <v>0</v>
      </c>
      <c r="K1922">
        <f>IF(Transport!$H$4="Multi-unit Residential",Data!K1923,IF(Transport!$H$4="Education",Data!AS1923,IF(Transport!$H$4="Mixed-use Building",AD1926,Data!AB1923)))</f>
        <v>0</v>
      </c>
      <c r="L1922">
        <f>IF(Transport!$H$4="Multi-unit Residential",Data!L1923,IF(Transport!$H$4="Education",Data!AT1923,IF(Transport!$H$4="Mixed-use Building",AE1926,Data!AC1923)))</f>
        <v>0</v>
      </c>
      <c r="M1922">
        <f>IF(Transport!$H$4="Multi-unit Residential",Data!M1923,IF(Transport!$H$4="Education",Data!AU1923,IF(Transport!$H$4="Mixed-use Building",AF1926,Data!AD1923)))</f>
        <v>0.02</v>
      </c>
      <c r="N1922" t="str">
        <f>IF(Transport!$H$4="Multi-unit Residential",Data!N1923,IF(Transport!$H$4="Education",Data!AV1923,IF(Transport!$H$4="Mixed-use Building",AG1926,Data!AE1923)))</f>
        <v>?</v>
      </c>
      <c r="O1922">
        <f>IF(Transport!$H$4="Multi-unit Residential",Data!O1923,IF(Transport!$H$4="Education",Data!AW1923,IF(Transport!$H$4="Mixed-use Building",AH1926,Data!AF1923)))</f>
        <v>170.8908758</v>
      </c>
      <c r="P1922">
        <f>IF(Transport!$H$4="Multi-unit Residential",Data!P1923,IF(Transport!$H$4="Education",Data!AX1923,IF(Transport!$H$4="Mixed-use Building",AI1926,Data!AG1923)))</f>
        <v>-43.684693090000003</v>
      </c>
    </row>
    <row r="1923" spans="1:16" x14ac:dyDescent="0.55000000000000004">
      <c r="A1923">
        <f>IF(Transport!$H$4="Multi-unit Residential",Data!A1924,IF(Transport!$H$4="Education",Data!AI1924,IF(Transport!$H$4="Mixed-use Building",T1927,Data!R1924)))</f>
        <v>338700</v>
      </c>
      <c r="B1923" t="str">
        <f>IF(Transport!$H$4="Multi-unit Residential",Data!B1924,IF(Transport!$H$4="Education",Data!AJ1924,IF(Transport!$H$4="Mixed-use Building",U1927,Data!S1924)))</f>
        <v>Arundel</v>
      </c>
      <c r="C1923" t="str">
        <f>IF(Transport!$H$4="Multi-unit Residential",Data!C1924,IF(Transport!$H$4="Education",Data!AK1924,IF(Transport!$H$4="Mixed-use Building",V1927,Data!T1924)))</f>
        <v>New Zealand</v>
      </c>
      <c r="D1923">
        <f>IF(Transport!$H$4="Multi-unit Residential",Data!D1924,IF(Transport!$H$4="Education",Data!AL1924,IF(Transport!$H$4="Mixed-use Building",W1927,Data!U1924)))</f>
        <v>0</v>
      </c>
      <c r="E1923">
        <f>IF(Transport!$H$4="Multi-unit Residential",Data!E1924,IF(Transport!$H$4="Education",Data!AM1924,IF(Transport!$H$4="Mixed-use Building",X1927,Data!V1924)))</f>
        <v>0</v>
      </c>
      <c r="F1923">
        <f>IF(Transport!$H$4="Multi-unit Residential",Data!F1924,IF(Transport!$H$4="Education",Data!AN1924,IF(Transport!$H$4="Mixed-use Building",Y1927,Data!W1924)))</f>
        <v>0</v>
      </c>
      <c r="G1923">
        <f>IF(Transport!$H$4="Multi-unit Residential",Data!G1924,IF(Transport!$H$4="Education",Data!AO1924,IF(Transport!$H$4="Mixed-use Building",Z1927,Data!X1924)))</f>
        <v>0</v>
      </c>
      <c r="H1923">
        <f>IF(Transport!$H$4="Multi-unit Residential",Data!H1924,IF(Transport!$H$4="Education",Data!AP1924,IF(Transport!$H$4="Mixed-use Building",AA1927,Data!Y1924)))</f>
        <v>0.96</v>
      </c>
      <c r="I1923">
        <f>IF(Transport!$H$4="Multi-unit Residential",Data!I1924,IF(Transport!$H$4="Education",Data!AQ1924,IF(Transport!$H$4="Mixed-use Building",AB1927,Data!Z1924)))</f>
        <v>0.02</v>
      </c>
      <c r="J1923">
        <f>IF(Transport!$H$4="Multi-unit Residential",Data!J1924,IF(Transport!$H$4="Education",Data!AR1924,IF(Transport!$H$4="Mixed-use Building",AC1927,Data!AA1924)))</f>
        <v>0</v>
      </c>
      <c r="K1923">
        <f>IF(Transport!$H$4="Multi-unit Residential",Data!K1924,IF(Transport!$H$4="Education",Data!AS1924,IF(Transport!$H$4="Mixed-use Building",AD1927,Data!AB1924)))</f>
        <v>0</v>
      </c>
      <c r="L1923">
        <f>IF(Transport!$H$4="Multi-unit Residential",Data!L1924,IF(Transport!$H$4="Education",Data!AT1924,IF(Transport!$H$4="Mixed-use Building",AE1927,Data!AC1924)))</f>
        <v>0.02</v>
      </c>
      <c r="M1923">
        <f>IF(Transport!$H$4="Multi-unit Residential",Data!M1924,IF(Transport!$H$4="Education",Data!AU1924,IF(Transport!$H$4="Mixed-use Building",AF1927,Data!AD1924)))</f>
        <v>0.02</v>
      </c>
      <c r="N1923">
        <f>IF(Transport!$H$4="Multi-unit Residential",Data!N1924,IF(Transport!$H$4="Education",Data!AV1924,IF(Transport!$H$4="Mixed-use Building",AG1927,Data!AE1924)))</f>
        <v>10.321410296167601</v>
      </c>
      <c r="O1923">
        <f>IF(Transport!$H$4="Multi-unit Residential",Data!O1924,IF(Transport!$H$4="Education",Data!AW1924,IF(Transport!$H$4="Mixed-use Building",AH1927,Data!AF1924)))</f>
        <v>171.14418019999999</v>
      </c>
      <c r="P1923">
        <f>IF(Transport!$H$4="Multi-unit Residential",Data!P1924,IF(Transport!$H$4="Education",Data!AX1924,IF(Transport!$H$4="Mixed-use Building",AI1927,Data!AG1924)))</f>
        <v>-44.039997059999997</v>
      </c>
    </row>
    <row r="1924" spans="1:16" x14ac:dyDescent="0.55000000000000004">
      <c r="A1924">
        <f>IF(Transport!$H$4="Multi-unit Residential",Data!A1925,IF(Transport!$H$4="Education",Data!AI1925,IF(Transport!$H$4="Mixed-use Building",T1928,Data!R1925)))</f>
        <v>338800</v>
      </c>
      <c r="B1924" t="str">
        <f>IF(Transport!$H$4="Multi-unit Residential",Data!B1925,IF(Transport!$H$4="Education",Data!AJ1925,IF(Transport!$H$4="Mixed-use Building",U1928,Data!S1925)))</f>
        <v>Levels Valley</v>
      </c>
      <c r="C1924" t="str">
        <f>IF(Transport!$H$4="Multi-unit Residential",Data!C1925,IF(Transport!$H$4="Education",Data!AK1925,IF(Transport!$H$4="Mixed-use Building",V1928,Data!T1925)))</f>
        <v>New Zealand</v>
      </c>
      <c r="D1924">
        <f>IF(Transport!$H$4="Multi-unit Residential",Data!D1925,IF(Transport!$H$4="Education",Data!AL1925,IF(Transport!$H$4="Mixed-use Building",W1928,Data!U1925)))</f>
        <v>0</v>
      </c>
      <c r="E1924">
        <f>IF(Transport!$H$4="Multi-unit Residential",Data!E1925,IF(Transport!$H$4="Education",Data!AM1925,IF(Transport!$H$4="Mixed-use Building",X1928,Data!V1925)))</f>
        <v>0</v>
      </c>
      <c r="F1924">
        <f>IF(Transport!$H$4="Multi-unit Residential",Data!F1925,IF(Transport!$H$4="Education",Data!AN1925,IF(Transport!$H$4="Mixed-use Building",Y1928,Data!W1925)))</f>
        <v>0</v>
      </c>
      <c r="G1924">
        <f>IF(Transport!$H$4="Multi-unit Residential",Data!G1925,IF(Transport!$H$4="Education",Data!AO1925,IF(Transport!$H$4="Mixed-use Building",Z1928,Data!X1925)))</f>
        <v>0</v>
      </c>
      <c r="H1924">
        <f>IF(Transport!$H$4="Multi-unit Residential",Data!H1925,IF(Transport!$H$4="Education",Data!AP1925,IF(Transport!$H$4="Mixed-use Building",AA1928,Data!Y1925)))</f>
        <v>0.82</v>
      </c>
      <c r="I1924">
        <f>IF(Transport!$H$4="Multi-unit Residential",Data!I1925,IF(Transport!$H$4="Education",Data!AQ1925,IF(Transport!$H$4="Mixed-use Building",AB1928,Data!Z1925)))</f>
        <v>0</v>
      </c>
      <c r="J1924">
        <f>IF(Transport!$H$4="Multi-unit Residential",Data!J1925,IF(Transport!$H$4="Education",Data!AR1925,IF(Transport!$H$4="Mixed-use Building",AC1928,Data!AA1925)))</f>
        <v>0</v>
      </c>
      <c r="K1924">
        <f>IF(Transport!$H$4="Multi-unit Residential",Data!K1925,IF(Transport!$H$4="Education",Data!AS1925,IF(Transport!$H$4="Mixed-use Building",AD1928,Data!AB1925)))</f>
        <v>0</v>
      </c>
      <c r="L1924">
        <f>IF(Transport!$H$4="Multi-unit Residential",Data!L1925,IF(Transport!$H$4="Education",Data!AT1925,IF(Transport!$H$4="Mixed-use Building",AE1928,Data!AC1925)))</f>
        <v>0.18</v>
      </c>
      <c r="M1924">
        <f>IF(Transport!$H$4="Multi-unit Residential",Data!M1925,IF(Transport!$H$4="Education",Data!AU1925,IF(Transport!$H$4="Mixed-use Building",AF1928,Data!AD1925)))</f>
        <v>0.02</v>
      </c>
      <c r="N1924">
        <f>IF(Transport!$H$4="Multi-unit Residential",Data!N1925,IF(Transport!$H$4="Education",Data!AV1925,IF(Transport!$H$4="Mixed-use Building",AG1928,Data!AE1925)))</f>
        <v>3.4693079897387999</v>
      </c>
      <c r="O1924">
        <f>IF(Transport!$H$4="Multi-unit Residential",Data!O1925,IF(Transport!$H$4="Education",Data!AW1925,IF(Transport!$H$4="Mixed-use Building",AH1928,Data!AF1925)))</f>
        <v>171.01446240000001</v>
      </c>
      <c r="P1924">
        <f>IF(Transport!$H$4="Multi-unit Residential",Data!P1925,IF(Transport!$H$4="Education",Data!AX1925,IF(Transport!$H$4="Mixed-use Building",AI1928,Data!AG1925)))</f>
        <v>-44.271892919999999</v>
      </c>
    </row>
    <row r="1925" spans="1:16" x14ac:dyDescent="0.55000000000000004">
      <c r="A1925">
        <f>IF(Transport!$H$4="Multi-unit Residential",Data!A1926,IF(Transport!$H$4="Education",Data!AI1926,IF(Transport!$H$4="Mixed-use Building",T1929,Data!R1926)))</f>
        <v>338900</v>
      </c>
      <c r="B1925" t="str">
        <f>IF(Transport!$H$4="Multi-unit Residential",Data!B1926,IF(Transport!$H$4="Education",Data!AJ1926,IF(Transport!$H$4="Mixed-use Building",U1929,Data!S1926)))</f>
        <v>Geraldine</v>
      </c>
      <c r="C1925" t="str">
        <f>IF(Transport!$H$4="Multi-unit Residential",Data!C1926,IF(Transport!$H$4="Education",Data!AK1926,IF(Transport!$H$4="Mixed-use Building",V1929,Data!T1926)))</f>
        <v>New Zealand</v>
      </c>
      <c r="D1925">
        <f>IF(Transport!$H$4="Multi-unit Residential",Data!D1926,IF(Transport!$H$4="Education",Data!AL1926,IF(Transport!$H$4="Mixed-use Building",W1929,Data!U1926)))</f>
        <v>0</v>
      </c>
      <c r="E1925">
        <f>IF(Transport!$H$4="Multi-unit Residential",Data!E1926,IF(Transport!$H$4="Education",Data!AM1926,IF(Transport!$H$4="Mixed-use Building",X1929,Data!V1926)))</f>
        <v>0</v>
      </c>
      <c r="F1925">
        <f>IF(Transport!$H$4="Multi-unit Residential",Data!F1926,IF(Transport!$H$4="Education",Data!AN1926,IF(Transport!$H$4="Mixed-use Building",Y1929,Data!W1926)))</f>
        <v>0</v>
      </c>
      <c r="G1925">
        <f>IF(Transport!$H$4="Multi-unit Residential",Data!G1926,IF(Transport!$H$4="Education",Data!AO1926,IF(Transport!$H$4="Mixed-use Building",Z1929,Data!X1926)))</f>
        <v>0</v>
      </c>
      <c r="H1925">
        <f>IF(Transport!$H$4="Multi-unit Residential",Data!H1926,IF(Transport!$H$4="Education",Data!AP1926,IF(Transport!$H$4="Mixed-use Building",AA1929,Data!Y1926)))</f>
        <v>0.8</v>
      </c>
      <c r="I1925">
        <f>IF(Transport!$H$4="Multi-unit Residential",Data!I1926,IF(Transport!$H$4="Education",Data!AQ1926,IF(Transport!$H$4="Mixed-use Building",AB1929,Data!Z1926)))</f>
        <v>0.02</v>
      </c>
      <c r="J1925">
        <f>IF(Transport!$H$4="Multi-unit Residential",Data!J1926,IF(Transport!$H$4="Education",Data!AR1926,IF(Transport!$H$4="Mixed-use Building",AC1929,Data!AA1926)))</f>
        <v>0</v>
      </c>
      <c r="K1925">
        <f>IF(Transport!$H$4="Multi-unit Residential",Data!K1926,IF(Transport!$H$4="Education",Data!AS1926,IF(Transport!$H$4="Mixed-use Building",AD1929,Data!AB1926)))</f>
        <v>0.05</v>
      </c>
      <c r="L1925">
        <f>IF(Transport!$H$4="Multi-unit Residential",Data!L1926,IF(Transport!$H$4="Education",Data!AT1926,IF(Transport!$H$4="Mixed-use Building",AE1929,Data!AC1926)))</f>
        <v>0.13</v>
      </c>
      <c r="M1925">
        <f>IF(Transport!$H$4="Multi-unit Residential",Data!M1926,IF(Transport!$H$4="Education",Data!AU1926,IF(Transport!$H$4="Mixed-use Building",AF1929,Data!AD1926)))</f>
        <v>0.02</v>
      </c>
      <c r="N1925">
        <f>IF(Transport!$H$4="Multi-unit Residential",Data!N1926,IF(Transport!$H$4="Education",Data!AV1926,IF(Transport!$H$4="Mixed-use Building",AG1929,Data!AE1926)))</f>
        <v>5.1680669967756598</v>
      </c>
      <c r="O1925">
        <f>IF(Transport!$H$4="Multi-unit Residential",Data!O1926,IF(Transport!$H$4="Education",Data!AW1926,IF(Transport!$H$4="Mixed-use Building",AH1929,Data!AF1926)))</f>
        <v>171.24348909999901</v>
      </c>
      <c r="P1925">
        <f>IF(Transport!$H$4="Multi-unit Residential",Data!P1926,IF(Transport!$H$4="Education",Data!AX1926,IF(Transport!$H$4="Mixed-use Building",AI1929,Data!AG1926)))</f>
        <v>-44.094025250000001</v>
      </c>
    </row>
    <row r="1926" spans="1:16" x14ac:dyDescent="0.55000000000000004">
      <c r="A1926">
        <f>IF(Transport!$H$4="Multi-unit Residential",Data!A1927,IF(Transport!$H$4="Education",Data!AI1927,IF(Transport!$H$4="Mixed-use Building",T1930,Data!R1927)))</f>
        <v>339000</v>
      </c>
      <c r="B1926" t="str">
        <f>IF(Transport!$H$4="Multi-unit Residential",Data!B1927,IF(Transport!$H$4="Education",Data!AJ1927,IF(Transport!$H$4="Mixed-use Building",U1930,Data!S1927)))</f>
        <v>Rangitata</v>
      </c>
      <c r="C1926" t="str">
        <f>IF(Transport!$H$4="Multi-unit Residential",Data!C1927,IF(Transport!$H$4="Education",Data!AK1927,IF(Transport!$H$4="Mixed-use Building",V1930,Data!T1927)))</f>
        <v>New Zealand</v>
      </c>
      <c r="D1926">
        <f>IF(Transport!$H$4="Multi-unit Residential",Data!D1927,IF(Transport!$H$4="Education",Data!AL1927,IF(Transport!$H$4="Mixed-use Building",W1930,Data!U1927)))</f>
        <v>0</v>
      </c>
      <c r="E1926">
        <f>IF(Transport!$H$4="Multi-unit Residential",Data!E1927,IF(Transport!$H$4="Education",Data!AM1927,IF(Transport!$H$4="Mixed-use Building",X1930,Data!V1927)))</f>
        <v>0</v>
      </c>
      <c r="F1926">
        <f>IF(Transport!$H$4="Multi-unit Residential",Data!F1927,IF(Transport!$H$4="Education",Data!AN1927,IF(Transport!$H$4="Mixed-use Building",Y1930,Data!W1927)))</f>
        <v>0</v>
      </c>
      <c r="G1926">
        <f>IF(Transport!$H$4="Multi-unit Residential",Data!G1927,IF(Transport!$H$4="Education",Data!AO1927,IF(Transport!$H$4="Mixed-use Building",Z1930,Data!X1927)))</f>
        <v>0</v>
      </c>
      <c r="H1926">
        <f>IF(Transport!$H$4="Multi-unit Residential",Data!H1927,IF(Transport!$H$4="Education",Data!AP1927,IF(Transport!$H$4="Mixed-use Building",AA1930,Data!Y1927)))</f>
        <v>0.93</v>
      </c>
      <c r="I1926">
        <f>IF(Transport!$H$4="Multi-unit Residential",Data!I1927,IF(Transport!$H$4="Education",Data!AQ1927,IF(Transport!$H$4="Mixed-use Building",AB1930,Data!Z1927)))</f>
        <v>0</v>
      </c>
      <c r="J1926">
        <f>IF(Transport!$H$4="Multi-unit Residential",Data!J1927,IF(Transport!$H$4="Education",Data!AR1927,IF(Transport!$H$4="Mixed-use Building",AC1930,Data!AA1927)))</f>
        <v>0</v>
      </c>
      <c r="K1926">
        <f>IF(Transport!$H$4="Multi-unit Residential",Data!K1927,IF(Transport!$H$4="Education",Data!AS1927,IF(Transport!$H$4="Mixed-use Building",AD1930,Data!AB1927)))</f>
        <v>0</v>
      </c>
      <c r="L1926">
        <f>IF(Transport!$H$4="Multi-unit Residential",Data!L1927,IF(Transport!$H$4="Education",Data!AT1927,IF(Transport!$H$4="Mixed-use Building",AE1930,Data!AC1927)))</f>
        <v>7.0000000000000007E-2</v>
      </c>
      <c r="M1926">
        <f>IF(Transport!$H$4="Multi-unit Residential",Data!M1927,IF(Transport!$H$4="Education",Data!AU1927,IF(Transport!$H$4="Mixed-use Building",AF1930,Data!AD1927)))</f>
        <v>0.02</v>
      </c>
      <c r="N1926">
        <f>IF(Transport!$H$4="Multi-unit Residential",Data!N1927,IF(Transport!$H$4="Education",Data!AV1927,IF(Transport!$H$4="Mixed-use Building",AG1930,Data!AE1927)))</f>
        <v>7.2689095204763401</v>
      </c>
      <c r="O1926">
        <f>IF(Transport!$H$4="Multi-unit Residential",Data!O1927,IF(Transport!$H$4="Education",Data!AW1927,IF(Transport!$H$4="Mixed-use Building",AH1930,Data!AF1927)))</f>
        <v>171.3272508</v>
      </c>
      <c r="P1926">
        <f>IF(Transport!$H$4="Multi-unit Residential",Data!P1927,IF(Transport!$H$4="Education",Data!AX1927,IF(Transport!$H$4="Mixed-use Building",AI1930,Data!AG1927)))</f>
        <v>-44.110652029999997</v>
      </c>
    </row>
    <row r="1927" spans="1:16" x14ac:dyDescent="0.55000000000000004">
      <c r="A1927">
        <f>IF(Transport!$H$4="Multi-unit Residential",Data!A1928,IF(Transport!$H$4="Education",Data!AI1928,IF(Transport!$H$4="Mixed-use Building",T1931,Data!R1928)))</f>
        <v>339100</v>
      </c>
      <c r="B1927" t="str">
        <f>IF(Transport!$H$4="Multi-unit Residential",Data!B1928,IF(Transport!$H$4="Education",Data!AJ1928,IF(Transport!$H$4="Mixed-use Building",U1931,Data!S1928)))</f>
        <v>Waitohi (Timaru District)</v>
      </c>
      <c r="C1927" t="str">
        <f>IF(Transport!$H$4="Multi-unit Residential",Data!C1928,IF(Transport!$H$4="Education",Data!AK1928,IF(Transport!$H$4="Mixed-use Building",V1931,Data!T1928)))</f>
        <v>New Zealand</v>
      </c>
      <c r="D1927">
        <f>IF(Transport!$H$4="Multi-unit Residential",Data!D1928,IF(Transport!$H$4="Education",Data!AL1928,IF(Transport!$H$4="Mixed-use Building",W1931,Data!U1928)))</f>
        <v>0</v>
      </c>
      <c r="E1927">
        <f>IF(Transport!$H$4="Multi-unit Residential",Data!E1928,IF(Transport!$H$4="Education",Data!AM1928,IF(Transport!$H$4="Mixed-use Building",X1931,Data!V1928)))</f>
        <v>0</v>
      </c>
      <c r="F1927">
        <f>IF(Transport!$H$4="Multi-unit Residential",Data!F1928,IF(Transport!$H$4="Education",Data!AN1928,IF(Transport!$H$4="Mixed-use Building",Y1931,Data!W1928)))</f>
        <v>0</v>
      </c>
      <c r="G1927">
        <f>IF(Transport!$H$4="Multi-unit Residential",Data!G1928,IF(Transport!$H$4="Education",Data!AO1928,IF(Transport!$H$4="Mixed-use Building",Z1931,Data!X1928)))</f>
        <v>0</v>
      </c>
      <c r="H1927">
        <f>IF(Transport!$H$4="Multi-unit Residential",Data!H1928,IF(Transport!$H$4="Education",Data!AP1928,IF(Transport!$H$4="Mixed-use Building",AA1931,Data!Y1928)))</f>
        <v>0.97</v>
      </c>
      <c r="I1927">
        <f>IF(Transport!$H$4="Multi-unit Residential",Data!I1928,IF(Transport!$H$4="Education",Data!AQ1928,IF(Transport!$H$4="Mixed-use Building",AB1931,Data!Z1928)))</f>
        <v>0.01</v>
      </c>
      <c r="J1927">
        <f>IF(Transport!$H$4="Multi-unit Residential",Data!J1928,IF(Transport!$H$4="Education",Data!AR1928,IF(Transport!$H$4="Mixed-use Building",AC1931,Data!AA1928)))</f>
        <v>0</v>
      </c>
      <c r="K1927">
        <f>IF(Transport!$H$4="Multi-unit Residential",Data!K1928,IF(Transport!$H$4="Education",Data!AS1928,IF(Transport!$H$4="Mixed-use Building",AD1931,Data!AB1928)))</f>
        <v>0</v>
      </c>
      <c r="L1927">
        <f>IF(Transport!$H$4="Multi-unit Residential",Data!L1928,IF(Transport!$H$4="Education",Data!AT1928,IF(Transport!$H$4="Mixed-use Building",AE1931,Data!AC1928)))</f>
        <v>0.02</v>
      </c>
      <c r="M1927">
        <f>IF(Transport!$H$4="Multi-unit Residential",Data!M1928,IF(Transport!$H$4="Education",Data!AU1928,IF(Transport!$H$4="Mixed-use Building",AF1931,Data!AD1928)))</f>
        <v>0.02</v>
      </c>
      <c r="N1927">
        <f>IF(Transport!$H$4="Multi-unit Residential",Data!N1928,IF(Transport!$H$4="Education",Data!AV1928,IF(Transport!$H$4="Mixed-use Building",AG1931,Data!AE1928)))</f>
        <v>12.696930909685699</v>
      </c>
      <c r="O1927">
        <f>IF(Transport!$H$4="Multi-unit Residential",Data!O1928,IF(Transport!$H$4="Education",Data!AW1928,IF(Transport!$H$4="Mixed-use Building",AH1931,Data!AF1928)))</f>
        <v>171.28698779999999</v>
      </c>
      <c r="P1927">
        <f>IF(Transport!$H$4="Multi-unit Residential",Data!P1928,IF(Transport!$H$4="Education",Data!AX1928,IF(Transport!$H$4="Mixed-use Building",AI1931,Data!AG1928)))</f>
        <v>-44.196230550000003</v>
      </c>
    </row>
    <row r="1928" spans="1:16" x14ac:dyDescent="0.55000000000000004">
      <c r="A1928">
        <f>IF(Transport!$H$4="Multi-unit Residential",Data!A1929,IF(Transport!$H$4="Education",Data!AI1929,IF(Transport!$H$4="Mixed-use Building",T1932,Data!R1929)))</f>
        <v>339200</v>
      </c>
      <c r="B1928" t="str">
        <f>IF(Transport!$H$4="Multi-unit Residential",Data!B1929,IF(Transport!$H$4="Education",Data!AJ1929,IF(Transport!$H$4="Mixed-use Building",U1932,Data!S1929)))</f>
        <v>Pleasant Point</v>
      </c>
      <c r="C1928" t="str">
        <f>IF(Transport!$H$4="Multi-unit Residential",Data!C1929,IF(Transport!$H$4="Education",Data!AK1929,IF(Transport!$H$4="Mixed-use Building",V1932,Data!T1929)))</f>
        <v>New Zealand</v>
      </c>
      <c r="D1928">
        <f>IF(Transport!$H$4="Multi-unit Residential",Data!D1929,IF(Transport!$H$4="Education",Data!AL1929,IF(Transport!$H$4="Mixed-use Building",W1932,Data!U1929)))</f>
        <v>0</v>
      </c>
      <c r="E1928">
        <f>IF(Transport!$H$4="Multi-unit Residential",Data!E1929,IF(Transport!$H$4="Education",Data!AM1929,IF(Transport!$H$4="Mixed-use Building",X1932,Data!V1929)))</f>
        <v>0</v>
      </c>
      <c r="F1928">
        <f>IF(Transport!$H$4="Multi-unit Residential",Data!F1929,IF(Transport!$H$4="Education",Data!AN1929,IF(Transport!$H$4="Mixed-use Building",Y1932,Data!W1929)))</f>
        <v>0</v>
      </c>
      <c r="G1928">
        <f>IF(Transport!$H$4="Multi-unit Residential",Data!G1929,IF(Transport!$H$4="Education",Data!AO1929,IF(Transport!$H$4="Mixed-use Building",Z1932,Data!X1929)))</f>
        <v>0</v>
      </c>
      <c r="H1928">
        <f>IF(Transport!$H$4="Multi-unit Residential",Data!H1929,IF(Transport!$H$4="Education",Data!AP1929,IF(Transport!$H$4="Mixed-use Building",AA1932,Data!Y1929)))</f>
        <v>0.75</v>
      </c>
      <c r="I1928">
        <f>IF(Transport!$H$4="Multi-unit Residential",Data!I1929,IF(Transport!$H$4="Education",Data!AQ1929,IF(Transport!$H$4="Mixed-use Building",AB1932,Data!Z1929)))</f>
        <v>0</v>
      </c>
      <c r="J1928">
        <f>IF(Transport!$H$4="Multi-unit Residential",Data!J1929,IF(Transport!$H$4="Education",Data!AR1929,IF(Transport!$H$4="Mixed-use Building",AC1932,Data!AA1929)))</f>
        <v>0</v>
      </c>
      <c r="K1928">
        <f>IF(Transport!$H$4="Multi-unit Residential",Data!K1929,IF(Transport!$H$4="Education",Data!AS1929,IF(Transport!$H$4="Mixed-use Building",AD1932,Data!AB1929)))</f>
        <v>0.06</v>
      </c>
      <c r="L1928">
        <f>IF(Transport!$H$4="Multi-unit Residential",Data!L1929,IF(Transport!$H$4="Education",Data!AT1929,IF(Transport!$H$4="Mixed-use Building",AE1932,Data!AC1929)))</f>
        <v>0.19</v>
      </c>
      <c r="M1928">
        <f>IF(Transport!$H$4="Multi-unit Residential",Data!M1929,IF(Transport!$H$4="Education",Data!AU1929,IF(Transport!$H$4="Mixed-use Building",AF1932,Data!AD1929)))</f>
        <v>0.02</v>
      </c>
      <c r="N1928">
        <f>IF(Transport!$H$4="Multi-unit Residential",Data!N1929,IF(Transport!$H$4="Education",Data!AV1929,IF(Transport!$H$4="Mixed-use Building",AG1932,Data!AE1929)))</f>
        <v>4.2116395710691599</v>
      </c>
      <c r="O1928">
        <f>IF(Transport!$H$4="Multi-unit Residential",Data!O1929,IF(Transport!$H$4="Education",Data!AW1929,IF(Transport!$H$4="Mixed-use Building",AH1932,Data!AF1929)))</f>
        <v>171.13600969999999</v>
      </c>
      <c r="P1928">
        <f>IF(Transport!$H$4="Multi-unit Residential",Data!P1929,IF(Transport!$H$4="Education",Data!AX1929,IF(Transport!$H$4="Mixed-use Building",AI1932,Data!AG1929)))</f>
        <v>-44.256621639999999</v>
      </c>
    </row>
    <row r="1929" spans="1:16" x14ac:dyDescent="0.55000000000000004">
      <c r="A1929">
        <f>IF(Transport!$H$4="Multi-unit Residential",Data!A1930,IF(Transport!$H$4="Education",Data!AI1930,IF(Transport!$H$4="Mixed-use Building",T1933,Data!R1930)))</f>
        <v>339300</v>
      </c>
      <c r="B1929" t="str">
        <f>IF(Transport!$H$4="Multi-unit Residential",Data!B1930,IF(Transport!$H$4="Education",Data!AJ1930,IF(Transport!$H$4="Mixed-use Building",U1933,Data!S1930)))</f>
        <v>Temuka West</v>
      </c>
      <c r="C1929" t="str">
        <f>IF(Transport!$H$4="Multi-unit Residential",Data!C1930,IF(Transport!$H$4="Education",Data!AK1930,IF(Transport!$H$4="Mixed-use Building",V1933,Data!T1930)))</f>
        <v>New Zealand</v>
      </c>
      <c r="D1929">
        <f>IF(Transport!$H$4="Multi-unit Residential",Data!D1930,IF(Transport!$H$4="Education",Data!AL1930,IF(Transport!$H$4="Mixed-use Building",W1933,Data!U1930)))</f>
        <v>0</v>
      </c>
      <c r="E1929">
        <f>IF(Transport!$H$4="Multi-unit Residential",Data!E1930,IF(Transport!$H$4="Education",Data!AM1930,IF(Transport!$H$4="Mixed-use Building",X1933,Data!V1930)))</f>
        <v>0</v>
      </c>
      <c r="F1929">
        <f>IF(Transport!$H$4="Multi-unit Residential",Data!F1930,IF(Transport!$H$4="Education",Data!AN1930,IF(Transport!$H$4="Mixed-use Building",Y1933,Data!W1930)))</f>
        <v>0</v>
      </c>
      <c r="G1929">
        <f>IF(Transport!$H$4="Multi-unit Residential",Data!G1930,IF(Transport!$H$4="Education",Data!AO1930,IF(Transport!$H$4="Mixed-use Building",Z1933,Data!X1930)))</f>
        <v>0</v>
      </c>
      <c r="H1929">
        <f>IF(Transport!$H$4="Multi-unit Residential",Data!H1930,IF(Transport!$H$4="Education",Data!AP1930,IF(Transport!$H$4="Mixed-use Building",AA1933,Data!Y1930)))</f>
        <v>0.87</v>
      </c>
      <c r="I1929">
        <f>IF(Transport!$H$4="Multi-unit Residential",Data!I1930,IF(Transport!$H$4="Education",Data!AQ1930,IF(Transport!$H$4="Mixed-use Building",AB1933,Data!Z1930)))</f>
        <v>0.01</v>
      </c>
      <c r="J1929">
        <f>IF(Transport!$H$4="Multi-unit Residential",Data!J1930,IF(Transport!$H$4="Education",Data!AR1930,IF(Transport!$H$4="Mixed-use Building",AC1933,Data!AA1930)))</f>
        <v>0</v>
      </c>
      <c r="K1929">
        <f>IF(Transport!$H$4="Multi-unit Residential",Data!K1930,IF(Transport!$H$4="Education",Data!AS1930,IF(Transport!$H$4="Mixed-use Building",AD1933,Data!AB1930)))</f>
        <v>0.05</v>
      </c>
      <c r="L1929">
        <f>IF(Transport!$H$4="Multi-unit Residential",Data!L1930,IF(Transport!$H$4="Education",Data!AT1930,IF(Transport!$H$4="Mixed-use Building",AE1933,Data!AC1930)))</f>
        <v>7.0000000000000007E-2</v>
      </c>
      <c r="M1929">
        <f>IF(Transport!$H$4="Multi-unit Residential",Data!M1930,IF(Transport!$H$4="Education",Data!AU1930,IF(Transport!$H$4="Mixed-use Building",AF1933,Data!AD1930)))</f>
        <v>0.02</v>
      </c>
      <c r="N1929">
        <f>IF(Transport!$H$4="Multi-unit Residential",Data!N1930,IF(Transport!$H$4="Education",Data!AV1930,IF(Transport!$H$4="Mixed-use Building",AG1933,Data!AE1930)))</f>
        <v>6.2584237377976297</v>
      </c>
      <c r="O1929">
        <f>IF(Transport!$H$4="Multi-unit Residential",Data!O1930,IF(Transport!$H$4="Education",Data!AW1930,IF(Transport!$H$4="Mixed-use Building",AH1933,Data!AF1930)))</f>
        <v>171.27660090000001</v>
      </c>
      <c r="P1929">
        <f>IF(Transport!$H$4="Multi-unit Residential",Data!P1930,IF(Transport!$H$4="Education",Data!AX1930,IF(Transport!$H$4="Mixed-use Building",AI1933,Data!AG1930)))</f>
        <v>-44.236971539999999</v>
      </c>
    </row>
    <row r="1930" spans="1:16" x14ac:dyDescent="0.55000000000000004">
      <c r="A1930">
        <f>IF(Transport!$H$4="Multi-unit Residential",Data!A1931,IF(Transport!$H$4="Education",Data!AI1931,IF(Transport!$H$4="Mixed-use Building",T1934,Data!R1931)))</f>
        <v>339400</v>
      </c>
      <c r="B1930" t="str">
        <f>IF(Transport!$H$4="Multi-unit Residential",Data!B1931,IF(Transport!$H$4="Education",Data!AJ1931,IF(Transport!$H$4="Mixed-use Building",U1934,Data!S1931)))</f>
        <v>Hadlow</v>
      </c>
      <c r="C1930" t="str">
        <f>IF(Transport!$H$4="Multi-unit Residential",Data!C1931,IF(Transport!$H$4="Education",Data!AK1931,IF(Transport!$H$4="Mixed-use Building",V1934,Data!T1931)))</f>
        <v>New Zealand</v>
      </c>
      <c r="D1930">
        <f>IF(Transport!$H$4="Multi-unit Residential",Data!D1931,IF(Transport!$H$4="Education",Data!AL1931,IF(Transport!$H$4="Mixed-use Building",W1934,Data!U1931)))</f>
        <v>0</v>
      </c>
      <c r="E1930">
        <f>IF(Transport!$H$4="Multi-unit Residential",Data!E1931,IF(Transport!$H$4="Education",Data!AM1931,IF(Transport!$H$4="Mixed-use Building",X1934,Data!V1931)))</f>
        <v>0</v>
      </c>
      <c r="F1930">
        <f>IF(Transport!$H$4="Multi-unit Residential",Data!F1931,IF(Transport!$H$4="Education",Data!AN1931,IF(Transport!$H$4="Mixed-use Building",Y1934,Data!W1931)))</f>
        <v>0</v>
      </c>
      <c r="G1930">
        <f>IF(Transport!$H$4="Multi-unit Residential",Data!G1931,IF(Transport!$H$4="Education",Data!AO1931,IF(Transport!$H$4="Mixed-use Building",Z1934,Data!X1931)))</f>
        <v>0</v>
      </c>
      <c r="H1930">
        <f>IF(Transport!$H$4="Multi-unit Residential",Data!H1931,IF(Transport!$H$4="Education",Data!AP1931,IF(Transport!$H$4="Mixed-use Building",AA1934,Data!Y1931)))</f>
        <v>1</v>
      </c>
      <c r="I1930">
        <f>IF(Transport!$H$4="Multi-unit Residential",Data!I1931,IF(Transport!$H$4="Education",Data!AQ1931,IF(Transport!$H$4="Mixed-use Building",AB1934,Data!Z1931)))</f>
        <v>0</v>
      </c>
      <c r="J1930">
        <f>IF(Transport!$H$4="Multi-unit Residential",Data!J1931,IF(Transport!$H$4="Education",Data!AR1931,IF(Transport!$H$4="Mixed-use Building",AC1934,Data!AA1931)))</f>
        <v>0</v>
      </c>
      <c r="K1930">
        <f>IF(Transport!$H$4="Multi-unit Residential",Data!K1931,IF(Transport!$H$4="Education",Data!AS1931,IF(Transport!$H$4="Mixed-use Building",AD1934,Data!AB1931)))</f>
        <v>0</v>
      </c>
      <c r="L1930">
        <f>IF(Transport!$H$4="Multi-unit Residential",Data!L1931,IF(Transport!$H$4="Education",Data!AT1931,IF(Transport!$H$4="Mixed-use Building",AE1934,Data!AC1931)))</f>
        <v>0</v>
      </c>
      <c r="M1930">
        <f>IF(Transport!$H$4="Multi-unit Residential",Data!M1931,IF(Transport!$H$4="Education",Data!AU1931,IF(Transport!$H$4="Mixed-use Building",AF1934,Data!AD1931)))</f>
        <v>0.02</v>
      </c>
      <c r="N1930" t="str">
        <f>IF(Transport!$H$4="Multi-unit Residential",Data!N1931,IF(Transport!$H$4="Education",Data!AV1931,IF(Transport!$H$4="Mixed-use Building",AG1934,Data!AE1931)))</f>
        <v>?</v>
      </c>
      <c r="O1930">
        <f>IF(Transport!$H$4="Multi-unit Residential",Data!O1931,IF(Transport!$H$4="Education",Data!AW1931,IF(Transport!$H$4="Mixed-use Building",AH1934,Data!AF1931)))</f>
        <v>171.15680810000001</v>
      </c>
      <c r="P1930">
        <f>IF(Transport!$H$4="Multi-unit Residential",Data!P1931,IF(Transport!$H$4="Education",Data!AX1931,IF(Transport!$H$4="Mixed-use Building",AI1934,Data!AG1931)))</f>
        <v>-44.358061149999997</v>
      </c>
    </row>
    <row r="1931" spans="1:16" x14ac:dyDescent="0.55000000000000004">
      <c r="A1931">
        <f>IF(Transport!$H$4="Multi-unit Residential",Data!A1932,IF(Transport!$H$4="Education",Data!AI1932,IF(Transport!$H$4="Mixed-use Building",T1935,Data!R1932)))</f>
        <v>339500</v>
      </c>
      <c r="B1931" t="str">
        <f>IF(Transport!$H$4="Multi-unit Residential",Data!B1932,IF(Transport!$H$4="Education",Data!AJ1932,IF(Transport!$H$4="Mixed-use Building",U1935,Data!S1932)))</f>
        <v>Levels</v>
      </c>
      <c r="C1931" t="str">
        <f>IF(Transport!$H$4="Multi-unit Residential",Data!C1932,IF(Transport!$H$4="Education",Data!AK1932,IF(Transport!$H$4="Mixed-use Building",V1935,Data!T1932)))</f>
        <v>New Zealand</v>
      </c>
      <c r="D1931">
        <f>IF(Transport!$H$4="Multi-unit Residential",Data!D1932,IF(Transport!$H$4="Education",Data!AL1932,IF(Transport!$H$4="Mixed-use Building",W1935,Data!U1932)))</f>
        <v>0</v>
      </c>
      <c r="E1931">
        <f>IF(Transport!$H$4="Multi-unit Residential",Data!E1932,IF(Transport!$H$4="Education",Data!AM1932,IF(Transport!$H$4="Mixed-use Building",X1935,Data!V1932)))</f>
        <v>0</v>
      </c>
      <c r="F1931">
        <f>IF(Transport!$H$4="Multi-unit Residential",Data!F1932,IF(Transport!$H$4="Education",Data!AN1932,IF(Transport!$H$4="Mixed-use Building",Y1935,Data!W1932)))</f>
        <v>0</v>
      </c>
      <c r="G1931">
        <f>IF(Transport!$H$4="Multi-unit Residential",Data!G1932,IF(Transport!$H$4="Education",Data!AO1932,IF(Transport!$H$4="Mixed-use Building",Z1935,Data!X1932)))</f>
        <v>0</v>
      </c>
      <c r="H1931">
        <f>IF(Transport!$H$4="Multi-unit Residential",Data!H1932,IF(Transport!$H$4="Education",Data!AP1932,IF(Transport!$H$4="Mixed-use Building",AA1935,Data!Y1932)))</f>
        <v>1</v>
      </c>
      <c r="I1931">
        <f>IF(Transport!$H$4="Multi-unit Residential",Data!I1932,IF(Transport!$H$4="Education",Data!AQ1932,IF(Transport!$H$4="Mixed-use Building",AB1935,Data!Z1932)))</f>
        <v>0</v>
      </c>
      <c r="J1931">
        <f>IF(Transport!$H$4="Multi-unit Residential",Data!J1932,IF(Transport!$H$4="Education",Data!AR1932,IF(Transport!$H$4="Mixed-use Building",AC1935,Data!AA1932)))</f>
        <v>0</v>
      </c>
      <c r="K1931">
        <f>IF(Transport!$H$4="Multi-unit Residential",Data!K1932,IF(Transport!$H$4="Education",Data!AS1932,IF(Transport!$H$4="Mixed-use Building",AD1935,Data!AB1932)))</f>
        <v>0</v>
      </c>
      <c r="L1931">
        <f>IF(Transport!$H$4="Multi-unit Residential",Data!L1932,IF(Transport!$H$4="Education",Data!AT1932,IF(Transport!$H$4="Mixed-use Building",AE1935,Data!AC1932)))</f>
        <v>0</v>
      </c>
      <c r="M1931">
        <f>IF(Transport!$H$4="Multi-unit Residential",Data!M1932,IF(Transport!$H$4="Education",Data!AU1932,IF(Transport!$H$4="Mixed-use Building",AF1935,Data!AD1932)))</f>
        <v>0.02</v>
      </c>
      <c r="N1931">
        <f>IF(Transport!$H$4="Multi-unit Residential",Data!N1932,IF(Transport!$H$4="Education",Data!AV1932,IF(Transport!$H$4="Mixed-use Building",AG1935,Data!AE1932)))</f>
        <v>8.0349193748272292</v>
      </c>
      <c r="O1931">
        <f>IF(Transport!$H$4="Multi-unit Residential",Data!O1932,IF(Transport!$H$4="Education",Data!AW1932,IF(Transport!$H$4="Mixed-use Building",AH1935,Data!AF1932)))</f>
        <v>171.25526360000001</v>
      </c>
      <c r="P1931">
        <f>IF(Transport!$H$4="Multi-unit Residential",Data!P1932,IF(Transport!$H$4="Education",Data!AX1932,IF(Transport!$H$4="Mixed-use Building",AI1935,Data!AG1932)))</f>
        <v>-44.294332959999998</v>
      </c>
    </row>
    <row r="1932" spans="1:16" x14ac:dyDescent="0.55000000000000004">
      <c r="A1932">
        <f>IF(Transport!$H$4="Multi-unit Residential",Data!A1933,IF(Transport!$H$4="Education",Data!AI1933,IF(Transport!$H$4="Mixed-use Building",T1936,Data!R1933)))</f>
        <v>339600</v>
      </c>
      <c r="B1932" t="str">
        <f>IF(Transport!$H$4="Multi-unit Residential",Data!B1933,IF(Transport!$H$4="Education",Data!AJ1933,IF(Transport!$H$4="Mixed-use Building",U1936,Data!S1933)))</f>
        <v>Temuka East</v>
      </c>
      <c r="C1932" t="str">
        <f>IF(Transport!$H$4="Multi-unit Residential",Data!C1933,IF(Transport!$H$4="Education",Data!AK1933,IF(Transport!$H$4="Mixed-use Building",V1936,Data!T1933)))</f>
        <v>New Zealand</v>
      </c>
      <c r="D1932">
        <f>IF(Transport!$H$4="Multi-unit Residential",Data!D1933,IF(Transport!$H$4="Education",Data!AL1933,IF(Transport!$H$4="Mixed-use Building",W1936,Data!U1933)))</f>
        <v>0</v>
      </c>
      <c r="E1932">
        <f>IF(Transport!$H$4="Multi-unit Residential",Data!E1933,IF(Transport!$H$4="Education",Data!AM1933,IF(Transport!$H$4="Mixed-use Building",X1936,Data!V1933)))</f>
        <v>0</v>
      </c>
      <c r="F1932">
        <f>IF(Transport!$H$4="Multi-unit Residential",Data!F1933,IF(Transport!$H$4="Education",Data!AN1933,IF(Transport!$H$4="Mixed-use Building",Y1936,Data!W1933)))</f>
        <v>0</v>
      </c>
      <c r="G1932">
        <f>IF(Transport!$H$4="Multi-unit Residential",Data!G1933,IF(Transport!$H$4="Education",Data!AO1933,IF(Transport!$H$4="Mixed-use Building",Z1936,Data!X1933)))</f>
        <v>0</v>
      </c>
      <c r="H1932">
        <f>IF(Transport!$H$4="Multi-unit Residential",Data!H1933,IF(Transport!$H$4="Education",Data!AP1933,IF(Transport!$H$4="Mixed-use Building",AA1936,Data!Y1933)))</f>
        <v>0.88</v>
      </c>
      <c r="I1932">
        <f>IF(Transport!$H$4="Multi-unit Residential",Data!I1933,IF(Transport!$H$4="Education",Data!AQ1933,IF(Transport!$H$4="Mixed-use Building",AB1936,Data!Z1933)))</f>
        <v>0</v>
      </c>
      <c r="J1932">
        <f>IF(Transport!$H$4="Multi-unit Residential",Data!J1933,IF(Transport!$H$4="Education",Data!AR1933,IF(Transport!$H$4="Mixed-use Building",AC1936,Data!AA1933)))</f>
        <v>0</v>
      </c>
      <c r="K1932">
        <f>IF(Transport!$H$4="Multi-unit Residential",Data!K1933,IF(Transport!$H$4="Education",Data!AS1933,IF(Transport!$H$4="Mixed-use Building",AD1936,Data!AB1933)))</f>
        <v>0</v>
      </c>
      <c r="L1932">
        <f>IF(Transport!$H$4="Multi-unit Residential",Data!L1933,IF(Transport!$H$4="Education",Data!AT1933,IF(Transport!$H$4="Mixed-use Building",AE1936,Data!AC1933)))</f>
        <v>0.12</v>
      </c>
      <c r="M1932">
        <f>IF(Transport!$H$4="Multi-unit Residential",Data!M1933,IF(Transport!$H$4="Education",Data!AU1933,IF(Transport!$H$4="Mixed-use Building",AF1936,Data!AD1933)))</f>
        <v>0.02</v>
      </c>
      <c r="N1932">
        <f>IF(Transport!$H$4="Multi-unit Residential",Data!N1933,IF(Transport!$H$4="Education",Data!AV1933,IF(Transport!$H$4="Mixed-use Building",AG1936,Data!AE1933)))</f>
        <v>1.71487896322927</v>
      </c>
      <c r="O1932">
        <f>IF(Transport!$H$4="Multi-unit Residential",Data!O1933,IF(Transport!$H$4="Education",Data!AW1933,IF(Transport!$H$4="Mixed-use Building",AH1936,Data!AF1933)))</f>
        <v>171.2978368</v>
      </c>
      <c r="P1932">
        <f>IF(Transport!$H$4="Multi-unit Residential",Data!P1933,IF(Transport!$H$4="Education",Data!AX1933,IF(Transport!$H$4="Mixed-use Building",AI1936,Data!AG1933)))</f>
        <v>-44.247259219999997</v>
      </c>
    </row>
    <row r="1933" spans="1:16" x14ac:dyDescent="0.55000000000000004">
      <c r="A1933">
        <f>IF(Transport!$H$4="Multi-unit Residential",Data!A1934,IF(Transport!$H$4="Education",Data!AI1934,IF(Transport!$H$4="Mixed-use Building",T1937,Data!R1934)))</f>
        <v>339700</v>
      </c>
      <c r="B1933" t="str">
        <f>IF(Transport!$H$4="Multi-unit Residential",Data!B1934,IF(Transport!$H$4="Education",Data!AJ1934,IF(Transport!$H$4="Mixed-use Building",U1937,Data!S1934)))</f>
        <v>Gleniti North</v>
      </c>
      <c r="C1933" t="str">
        <f>IF(Transport!$H$4="Multi-unit Residential",Data!C1934,IF(Transport!$H$4="Education",Data!AK1934,IF(Transport!$H$4="Mixed-use Building",V1937,Data!T1934)))</f>
        <v>New Zealand</v>
      </c>
      <c r="D1933" t="str">
        <f>IF(Transport!$H$4="Multi-unit Residential",Data!D1934,IF(Transport!$H$4="Education",Data!AL1934,IF(Transport!$H$4="Mixed-use Building",W1937,Data!U1934)))</f>
        <v>?</v>
      </c>
      <c r="E1933" t="str">
        <f>IF(Transport!$H$4="Multi-unit Residential",Data!E1934,IF(Transport!$H$4="Education",Data!AM1934,IF(Transport!$H$4="Mixed-use Building",X1937,Data!V1934)))</f>
        <v>?</v>
      </c>
      <c r="F1933" t="str">
        <f>IF(Transport!$H$4="Multi-unit Residential",Data!F1934,IF(Transport!$H$4="Education",Data!AN1934,IF(Transport!$H$4="Mixed-use Building",Y1937,Data!W1934)))</f>
        <v>?</v>
      </c>
      <c r="G1933">
        <f>IF(Transport!$H$4="Multi-unit Residential",Data!G1934,IF(Transport!$H$4="Education",Data!AO1934,IF(Transport!$H$4="Mixed-use Building",Z1937,Data!X1934)))</f>
        <v>0</v>
      </c>
      <c r="H1933" t="str">
        <f>IF(Transport!$H$4="Multi-unit Residential",Data!H1934,IF(Transport!$H$4="Education",Data!AP1934,IF(Transport!$H$4="Mixed-use Building",AA1937,Data!Y1934)))</f>
        <v>?</v>
      </c>
      <c r="I1933" t="str">
        <f>IF(Transport!$H$4="Multi-unit Residential",Data!I1934,IF(Transport!$H$4="Education",Data!AQ1934,IF(Transport!$H$4="Mixed-use Building",AB1937,Data!Z1934)))</f>
        <v>?</v>
      </c>
      <c r="J1933">
        <f>IF(Transport!$H$4="Multi-unit Residential",Data!J1934,IF(Transport!$H$4="Education",Data!AR1934,IF(Transport!$H$4="Mixed-use Building",AC1937,Data!AA1934)))</f>
        <v>0</v>
      </c>
      <c r="K1933" t="str">
        <f>IF(Transport!$H$4="Multi-unit Residential",Data!K1934,IF(Transport!$H$4="Education",Data!AS1934,IF(Transport!$H$4="Mixed-use Building",AD1937,Data!AB1934)))</f>
        <v>?</v>
      </c>
      <c r="L1933" t="str">
        <f>IF(Transport!$H$4="Multi-unit Residential",Data!L1934,IF(Transport!$H$4="Education",Data!AT1934,IF(Transport!$H$4="Mixed-use Building",AE1937,Data!AC1934)))</f>
        <v>?</v>
      </c>
      <c r="M1933">
        <f>IF(Transport!$H$4="Multi-unit Residential",Data!M1934,IF(Transport!$H$4="Education",Data!AU1934,IF(Transport!$H$4="Mixed-use Building",AF1937,Data!AD1934)))</f>
        <v>0.02</v>
      </c>
      <c r="N1933" t="str">
        <f>IF(Transport!$H$4="Multi-unit Residential",Data!N1934,IF(Transport!$H$4="Education",Data!AV1934,IF(Transport!$H$4="Mixed-use Building",AG1937,Data!AE1934)))</f>
        <v>?</v>
      </c>
      <c r="O1933">
        <f>IF(Transport!$H$4="Multi-unit Residential",Data!O1934,IF(Transport!$H$4="Education",Data!AW1934,IF(Transport!$H$4="Mixed-use Building",AH1937,Data!AF1934)))</f>
        <v>171.18538889999999</v>
      </c>
      <c r="P1933">
        <f>IF(Transport!$H$4="Multi-unit Residential",Data!P1934,IF(Transport!$H$4="Education",Data!AX1934,IF(Transport!$H$4="Mixed-use Building",AI1937,Data!AG1934)))</f>
        <v>-44.37306152</v>
      </c>
    </row>
    <row r="1934" spans="1:16" x14ac:dyDescent="0.55000000000000004">
      <c r="A1934">
        <f>IF(Transport!$H$4="Multi-unit Residential",Data!A1935,IF(Transport!$H$4="Education",Data!AI1935,IF(Transport!$H$4="Mixed-use Building",T1938,Data!R1935)))</f>
        <v>339800</v>
      </c>
      <c r="B1934" t="str">
        <f>IF(Transport!$H$4="Multi-unit Residential",Data!B1935,IF(Transport!$H$4="Education",Data!AJ1935,IF(Transport!$H$4="Mixed-use Building",U1938,Data!S1935)))</f>
        <v>Washdyke</v>
      </c>
      <c r="C1934" t="str">
        <f>IF(Transport!$H$4="Multi-unit Residential",Data!C1935,IF(Transport!$H$4="Education",Data!AK1935,IF(Transport!$H$4="Mixed-use Building",V1938,Data!T1935)))</f>
        <v>New Zealand</v>
      </c>
      <c r="D1934">
        <f>IF(Transport!$H$4="Multi-unit Residential",Data!D1935,IF(Transport!$H$4="Education",Data!AL1935,IF(Transport!$H$4="Mixed-use Building",W1938,Data!U1935)))</f>
        <v>0</v>
      </c>
      <c r="E1934">
        <f>IF(Transport!$H$4="Multi-unit Residential",Data!E1935,IF(Transport!$H$4="Education",Data!AM1935,IF(Transport!$H$4="Mixed-use Building",X1938,Data!V1935)))</f>
        <v>0</v>
      </c>
      <c r="F1934">
        <f>IF(Transport!$H$4="Multi-unit Residential",Data!F1935,IF(Transport!$H$4="Education",Data!AN1935,IF(Transport!$H$4="Mixed-use Building",Y1938,Data!W1935)))</f>
        <v>0</v>
      </c>
      <c r="G1934">
        <f>IF(Transport!$H$4="Multi-unit Residential",Data!G1935,IF(Transport!$H$4="Education",Data!AO1935,IF(Transport!$H$4="Mixed-use Building",Z1938,Data!X1935)))</f>
        <v>0</v>
      </c>
      <c r="H1934">
        <f>IF(Transport!$H$4="Multi-unit Residential",Data!H1935,IF(Transport!$H$4="Education",Data!AP1935,IF(Transport!$H$4="Mixed-use Building",AA1938,Data!Y1935)))</f>
        <v>0.96</v>
      </c>
      <c r="I1934">
        <f>IF(Transport!$H$4="Multi-unit Residential",Data!I1935,IF(Transport!$H$4="Education",Data!AQ1935,IF(Transport!$H$4="Mixed-use Building",AB1938,Data!Z1935)))</f>
        <v>0.03</v>
      </c>
      <c r="J1934">
        <f>IF(Transport!$H$4="Multi-unit Residential",Data!J1935,IF(Transport!$H$4="Education",Data!AR1935,IF(Transport!$H$4="Mixed-use Building",AC1938,Data!AA1935)))</f>
        <v>0</v>
      </c>
      <c r="K1934">
        <f>IF(Transport!$H$4="Multi-unit Residential",Data!K1935,IF(Transport!$H$4="Education",Data!AS1935,IF(Transport!$H$4="Mixed-use Building",AD1938,Data!AB1935)))</f>
        <v>0</v>
      </c>
      <c r="L1934">
        <f>IF(Transport!$H$4="Multi-unit Residential",Data!L1935,IF(Transport!$H$4="Education",Data!AT1935,IF(Transport!$H$4="Mixed-use Building",AE1938,Data!AC1935)))</f>
        <v>0.01</v>
      </c>
      <c r="M1934">
        <f>IF(Transport!$H$4="Multi-unit Residential",Data!M1935,IF(Transport!$H$4="Education",Data!AU1935,IF(Transport!$H$4="Mixed-use Building",AF1938,Data!AD1935)))</f>
        <v>0.02</v>
      </c>
      <c r="N1934">
        <f>IF(Transport!$H$4="Multi-unit Residential",Data!N1935,IF(Transport!$H$4="Education",Data!AV1935,IF(Transport!$H$4="Mixed-use Building",AG1938,Data!AE1935)))</f>
        <v>7.7125889341154297</v>
      </c>
      <c r="O1934">
        <f>IF(Transport!$H$4="Multi-unit Residential",Data!O1935,IF(Transport!$H$4="Education",Data!AW1935,IF(Transport!$H$4="Mixed-use Building",AH1938,Data!AF1935)))</f>
        <v>171.24781340000001</v>
      </c>
      <c r="P1934">
        <f>IF(Transport!$H$4="Multi-unit Residential",Data!P1935,IF(Transport!$H$4="Education",Data!AX1935,IF(Transport!$H$4="Mixed-use Building",AI1938,Data!AG1935)))</f>
        <v>-44.353333620000001</v>
      </c>
    </row>
    <row r="1935" spans="1:16" x14ac:dyDescent="0.55000000000000004">
      <c r="A1935">
        <f>IF(Transport!$H$4="Multi-unit Residential",Data!A1936,IF(Transport!$H$4="Education",Data!AI1936,IF(Transport!$H$4="Mixed-use Building",T1939,Data!R1936)))</f>
        <v>339900</v>
      </c>
      <c r="B1935" t="str">
        <f>IF(Transport!$H$4="Multi-unit Residential",Data!B1936,IF(Transport!$H$4="Education",Data!AJ1936,IF(Transport!$H$4="Mixed-use Building",U1939,Data!S1936)))</f>
        <v>Fairview</v>
      </c>
      <c r="C1935" t="str">
        <f>IF(Transport!$H$4="Multi-unit Residential",Data!C1936,IF(Transport!$H$4="Education",Data!AK1936,IF(Transport!$H$4="Mixed-use Building",V1939,Data!T1936)))</f>
        <v>New Zealand</v>
      </c>
      <c r="D1935">
        <f>IF(Transport!$H$4="Multi-unit Residential",Data!D1936,IF(Transport!$H$4="Education",Data!AL1936,IF(Transport!$H$4="Mixed-use Building",W1939,Data!U1936)))</f>
        <v>0</v>
      </c>
      <c r="E1935">
        <f>IF(Transport!$H$4="Multi-unit Residential",Data!E1936,IF(Transport!$H$4="Education",Data!AM1936,IF(Transport!$H$4="Mixed-use Building",X1939,Data!V1936)))</f>
        <v>0</v>
      </c>
      <c r="F1935">
        <f>IF(Transport!$H$4="Multi-unit Residential",Data!F1936,IF(Transport!$H$4="Education",Data!AN1936,IF(Transport!$H$4="Mixed-use Building",Y1939,Data!W1936)))</f>
        <v>0</v>
      </c>
      <c r="G1935">
        <f>IF(Transport!$H$4="Multi-unit Residential",Data!G1936,IF(Transport!$H$4="Education",Data!AO1936,IF(Transport!$H$4="Mixed-use Building",Z1939,Data!X1936)))</f>
        <v>0</v>
      </c>
      <c r="H1935">
        <f>IF(Transport!$H$4="Multi-unit Residential",Data!H1936,IF(Transport!$H$4="Education",Data!AP1936,IF(Transport!$H$4="Mixed-use Building",AA1939,Data!Y1936)))</f>
        <v>0.95</v>
      </c>
      <c r="I1935">
        <f>IF(Transport!$H$4="Multi-unit Residential",Data!I1936,IF(Transport!$H$4="Education",Data!AQ1936,IF(Transport!$H$4="Mixed-use Building",AB1939,Data!Z1936)))</f>
        <v>0.02</v>
      </c>
      <c r="J1935">
        <f>IF(Transport!$H$4="Multi-unit Residential",Data!J1936,IF(Transport!$H$4="Education",Data!AR1936,IF(Transport!$H$4="Mixed-use Building",AC1939,Data!AA1936)))</f>
        <v>0</v>
      </c>
      <c r="K1935">
        <f>IF(Transport!$H$4="Multi-unit Residential",Data!K1936,IF(Transport!$H$4="Education",Data!AS1936,IF(Transport!$H$4="Mixed-use Building",AD1939,Data!AB1936)))</f>
        <v>0</v>
      </c>
      <c r="L1935">
        <f>IF(Transport!$H$4="Multi-unit Residential",Data!L1936,IF(Transport!$H$4="Education",Data!AT1936,IF(Transport!$H$4="Mixed-use Building",AE1939,Data!AC1936)))</f>
        <v>0.03</v>
      </c>
      <c r="M1935">
        <f>IF(Transport!$H$4="Multi-unit Residential",Data!M1936,IF(Transport!$H$4="Education",Data!AU1936,IF(Transport!$H$4="Mixed-use Building",AF1939,Data!AD1936)))</f>
        <v>0.02</v>
      </c>
      <c r="N1935">
        <f>IF(Transport!$H$4="Multi-unit Residential",Data!N1936,IF(Transport!$H$4="Education",Data!AV1936,IF(Transport!$H$4="Mixed-use Building",AG1939,Data!AE1936)))</f>
        <v>7.8219247366442302</v>
      </c>
      <c r="O1935">
        <f>IF(Transport!$H$4="Multi-unit Residential",Data!O1936,IF(Transport!$H$4="Education",Data!AW1936,IF(Transport!$H$4="Mixed-use Building",AH1939,Data!AF1936)))</f>
        <v>171.1752582</v>
      </c>
      <c r="P1935">
        <f>IF(Transport!$H$4="Multi-unit Residential",Data!P1936,IF(Transport!$H$4="Education",Data!AX1936,IF(Transport!$H$4="Mixed-use Building",AI1939,Data!AG1936)))</f>
        <v>-44.440156119999997</v>
      </c>
    </row>
    <row r="1936" spans="1:16" x14ac:dyDescent="0.55000000000000004">
      <c r="A1936">
        <f>IF(Transport!$H$4="Multi-unit Residential",Data!A1937,IF(Transport!$H$4="Education",Data!AI1937,IF(Transport!$H$4="Mixed-use Building",T1940,Data!R1937)))</f>
        <v>340000</v>
      </c>
      <c r="B1936" t="str">
        <f>IF(Transport!$H$4="Multi-unit Residential",Data!B1937,IF(Transport!$H$4="Education",Data!AJ1937,IF(Transport!$H$4="Mixed-use Building",U1940,Data!S1937)))</f>
        <v>Gleniti South</v>
      </c>
      <c r="C1936" t="str">
        <f>IF(Transport!$H$4="Multi-unit Residential",Data!C1937,IF(Transport!$H$4="Education",Data!AK1937,IF(Transport!$H$4="Mixed-use Building",V1940,Data!T1937)))</f>
        <v>New Zealand</v>
      </c>
      <c r="D1936">
        <f>IF(Transport!$H$4="Multi-unit Residential",Data!D1937,IF(Transport!$H$4="Education",Data!AL1937,IF(Transport!$H$4="Mixed-use Building",W1940,Data!U1937)))</f>
        <v>0</v>
      </c>
      <c r="E1936">
        <f>IF(Transport!$H$4="Multi-unit Residential",Data!E1937,IF(Transport!$H$4="Education",Data!AM1937,IF(Transport!$H$4="Mixed-use Building",X1940,Data!V1937)))</f>
        <v>0</v>
      </c>
      <c r="F1936">
        <f>IF(Transport!$H$4="Multi-unit Residential",Data!F1937,IF(Transport!$H$4="Education",Data!AN1937,IF(Transport!$H$4="Mixed-use Building",Y1940,Data!W1937)))</f>
        <v>0</v>
      </c>
      <c r="G1936">
        <f>IF(Transport!$H$4="Multi-unit Residential",Data!G1937,IF(Transport!$H$4="Education",Data!AO1937,IF(Transport!$H$4="Mixed-use Building",Z1940,Data!X1937)))</f>
        <v>0</v>
      </c>
      <c r="H1936">
        <f>IF(Transport!$H$4="Multi-unit Residential",Data!H1937,IF(Transport!$H$4="Education",Data!AP1937,IF(Transport!$H$4="Mixed-use Building",AA1940,Data!Y1937)))</f>
        <v>0.91</v>
      </c>
      <c r="I1936">
        <f>IF(Transport!$H$4="Multi-unit Residential",Data!I1937,IF(Transport!$H$4="Education",Data!AQ1937,IF(Transport!$H$4="Mixed-use Building",AB1940,Data!Z1937)))</f>
        <v>0</v>
      </c>
      <c r="J1936">
        <f>IF(Transport!$H$4="Multi-unit Residential",Data!J1937,IF(Transport!$H$4="Education",Data!AR1937,IF(Transport!$H$4="Mixed-use Building",AC1940,Data!AA1937)))</f>
        <v>0</v>
      </c>
      <c r="K1936">
        <f>IF(Transport!$H$4="Multi-unit Residential",Data!K1937,IF(Transport!$H$4="Education",Data!AS1937,IF(Transport!$H$4="Mixed-use Building",AD1940,Data!AB1937)))</f>
        <v>0</v>
      </c>
      <c r="L1936">
        <f>IF(Transport!$H$4="Multi-unit Residential",Data!L1937,IF(Transport!$H$4="Education",Data!AT1937,IF(Transport!$H$4="Mixed-use Building",AE1940,Data!AC1937)))</f>
        <v>0.09</v>
      </c>
      <c r="M1936">
        <f>IF(Transport!$H$4="Multi-unit Residential",Data!M1937,IF(Transport!$H$4="Education",Data!AU1937,IF(Transport!$H$4="Mixed-use Building",AF1940,Data!AD1937)))</f>
        <v>0.02</v>
      </c>
      <c r="N1936">
        <f>IF(Transport!$H$4="Multi-unit Residential",Data!N1937,IF(Transport!$H$4="Education",Data!AV1937,IF(Transport!$H$4="Mixed-use Building",AG1940,Data!AE1937)))</f>
        <v>2.7011834882390202</v>
      </c>
      <c r="O1936">
        <f>IF(Transport!$H$4="Multi-unit Residential",Data!O1937,IF(Transport!$H$4="Education",Data!AW1937,IF(Transport!$H$4="Mixed-use Building",AH1940,Data!AF1937)))</f>
        <v>171.19636589999999</v>
      </c>
      <c r="P1936">
        <f>IF(Transport!$H$4="Multi-unit Residential",Data!P1937,IF(Transport!$H$4="Education",Data!AX1937,IF(Transport!$H$4="Mixed-use Building",AI1940,Data!AG1937)))</f>
        <v>-44.3836929</v>
      </c>
    </row>
    <row r="1937" spans="1:16" x14ac:dyDescent="0.55000000000000004">
      <c r="A1937">
        <f>IF(Transport!$H$4="Multi-unit Residential",Data!A1938,IF(Transport!$H$4="Education",Data!AI1938,IF(Transport!$H$4="Mixed-use Building",T1941,Data!R1938)))</f>
        <v>340100</v>
      </c>
      <c r="B1937" t="str">
        <f>IF(Transport!$H$4="Multi-unit Residential",Data!B1938,IF(Transport!$H$4="Education",Data!AJ1938,IF(Transport!$H$4="Mixed-use Building",U1941,Data!S1938)))</f>
        <v>Glenwood</v>
      </c>
      <c r="C1937" t="str">
        <f>IF(Transport!$H$4="Multi-unit Residential",Data!C1938,IF(Transport!$H$4="Education",Data!AK1938,IF(Transport!$H$4="Mixed-use Building",V1941,Data!T1938)))</f>
        <v>New Zealand</v>
      </c>
      <c r="D1937">
        <f>IF(Transport!$H$4="Multi-unit Residential",Data!D1938,IF(Transport!$H$4="Education",Data!AL1938,IF(Transport!$H$4="Mixed-use Building",W1941,Data!U1938)))</f>
        <v>0</v>
      </c>
      <c r="E1937">
        <f>IF(Transport!$H$4="Multi-unit Residential",Data!E1938,IF(Transport!$H$4="Education",Data!AM1938,IF(Transport!$H$4="Mixed-use Building",X1941,Data!V1938)))</f>
        <v>0</v>
      </c>
      <c r="F1937">
        <f>IF(Transport!$H$4="Multi-unit Residential",Data!F1938,IF(Transport!$H$4="Education",Data!AN1938,IF(Transport!$H$4="Mixed-use Building",Y1941,Data!W1938)))</f>
        <v>0</v>
      </c>
      <c r="G1937">
        <f>IF(Transport!$H$4="Multi-unit Residential",Data!G1938,IF(Transport!$H$4="Education",Data!AO1938,IF(Transport!$H$4="Mixed-use Building",Z1941,Data!X1938)))</f>
        <v>0</v>
      </c>
      <c r="H1937">
        <f>IF(Transport!$H$4="Multi-unit Residential",Data!H1938,IF(Transport!$H$4="Education",Data!AP1938,IF(Transport!$H$4="Mixed-use Building",AA1941,Data!Y1938)))</f>
        <v>1</v>
      </c>
      <c r="I1937">
        <f>IF(Transport!$H$4="Multi-unit Residential",Data!I1938,IF(Transport!$H$4="Education",Data!AQ1938,IF(Transport!$H$4="Mixed-use Building",AB1941,Data!Z1938)))</f>
        <v>0</v>
      </c>
      <c r="J1937">
        <f>IF(Transport!$H$4="Multi-unit Residential",Data!J1938,IF(Transport!$H$4="Education",Data!AR1938,IF(Transport!$H$4="Mixed-use Building",AC1941,Data!AA1938)))</f>
        <v>0</v>
      </c>
      <c r="K1937">
        <f>IF(Transport!$H$4="Multi-unit Residential",Data!K1938,IF(Transport!$H$4="Education",Data!AS1938,IF(Transport!$H$4="Mixed-use Building",AD1941,Data!AB1938)))</f>
        <v>0</v>
      </c>
      <c r="L1937">
        <f>IF(Transport!$H$4="Multi-unit Residential",Data!L1938,IF(Transport!$H$4="Education",Data!AT1938,IF(Transport!$H$4="Mixed-use Building",AE1941,Data!AC1938)))</f>
        <v>0</v>
      </c>
      <c r="M1937">
        <f>IF(Transport!$H$4="Multi-unit Residential",Data!M1938,IF(Transport!$H$4="Education",Data!AU1938,IF(Transport!$H$4="Mixed-use Building",AF1941,Data!AD1938)))</f>
        <v>0.02</v>
      </c>
      <c r="N1937">
        <f>IF(Transport!$H$4="Multi-unit Residential",Data!N1938,IF(Transport!$H$4="Education",Data!AV1938,IF(Transport!$H$4="Mixed-use Building",AG1941,Data!AE1938)))</f>
        <v>2.2794029007357799</v>
      </c>
      <c r="O1937">
        <f>IF(Transport!$H$4="Multi-unit Residential",Data!O1938,IF(Transport!$H$4="Education",Data!AW1938,IF(Transport!$H$4="Mixed-use Building",AH1941,Data!AF1938)))</f>
        <v>171.20852649999901</v>
      </c>
      <c r="P1937">
        <f>IF(Transport!$H$4="Multi-unit Residential",Data!P1938,IF(Transport!$H$4="Education",Data!AX1938,IF(Transport!$H$4="Mixed-use Building",AI1941,Data!AG1938)))</f>
        <v>-44.387449349999997</v>
      </c>
    </row>
    <row r="1938" spans="1:16" x14ac:dyDescent="0.55000000000000004">
      <c r="A1938">
        <f>IF(Transport!$H$4="Multi-unit Residential",Data!A1939,IF(Transport!$H$4="Education",Data!AI1939,IF(Transport!$H$4="Mixed-use Building",T1942,Data!R1939)))</f>
        <v>340200</v>
      </c>
      <c r="B1938" t="str">
        <f>IF(Transport!$H$4="Multi-unit Residential",Data!B1939,IF(Transport!$H$4="Education",Data!AJ1939,IF(Transport!$H$4="Mixed-use Building",U1942,Data!S1939)))</f>
        <v>Marchwiel West</v>
      </c>
      <c r="C1938" t="str">
        <f>IF(Transport!$H$4="Multi-unit Residential",Data!C1939,IF(Transport!$H$4="Education",Data!AK1939,IF(Transport!$H$4="Mixed-use Building",V1942,Data!T1939)))</f>
        <v>New Zealand</v>
      </c>
      <c r="D1938">
        <f>IF(Transport!$H$4="Multi-unit Residential",Data!D1939,IF(Transport!$H$4="Education",Data!AL1939,IF(Transport!$H$4="Mixed-use Building",W1942,Data!U1939)))</f>
        <v>0</v>
      </c>
      <c r="E1938">
        <f>IF(Transport!$H$4="Multi-unit Residential",Data!E1939,IF(Transport!$H$4="Education",Data!AM1939,IF(Transport!$H$4="Mixed-use Building",X1942,Data!V1939)))</f>
        <v>0</v>
      </c>
      <c r="F1938">
        <f>IF(Transport!$H$4="Multi-unit Residential",Data!F1939,IF(Transport!$H$4="Education",Data!AN1939,IF(Transport!$H$4="Mixed-use Building",Y1942,Data!W1939)))</f>
        <v>0</v>
      </c>
      <c r="G1938">
        <f>IF(Transport!$H$4="Multi-unit Residential",Data!G1939,IF(Transport!$H$4="Education",Data!AO1939,IF(Transport!$H$4="Mixed-use Building",Z1942,Data!X1939)))</f>
        <v>0</v>
      </c>
      <c r="H1938">
        <f>IF(Transport!$H$4="Multi-unit Residential",Data!H1939,IF(Transport!$H$4="Education",Data!AP1939,IF(Transport!$H$4="Mixed-use Building",AA1942,Data!Y1939)))</f>
        <v>1</v>
      </c>
      <c r="I1938">
        <f>IF(Transport!$H$4="Multi-unit Residential",Data!I1939,IF(Transport!$H$4="Education",Data!AQ1939,IF(Transport!$H$4="Mixed-use Building",AB1942,Data!Z1939)))</f>
        <v>0</v>
      </c>
      <c r="J1938">
        <f>IF(Transport!$H$4="Multi-unit Residential",Data!J1939,IF(Transport!$H$4="Education",Data!AR1939,IF(Transport!$H$4="Mixed-use Building",AC1942,Data!AA1939)))</f>
        <v>0</v>
      </c>
      <c r="K1938">
        <f>IF(Transport!$H$4="Multi-unit Residential",Data!K1939,IF(Transport!$H$4="Education",Data!AS1939,IF(Transport!$H$4="Mixed-use Building",AD1942,Data!AB1939)))</f>
        <v>0</v>
      </c>
      <c r="L1938">
        <f>IF(Transport!$H$4="Multi-unit Residential",Data!L1939,IF(Transport!$H$4="Education",Data!AT1939,IF(Transport!$H$4="Mixed-use Building",AE1942,Data!AC1939)))</f>
        <v>0</v>
      </c>
      <c r="M1938">
        <f>IF(Transport!$H$4="Multi-unit Residential",Data!M1939,IF(Transport!$H$4="Education",Data!AU1939,IF(Transport!$H$4="Mixed-use Building",AF1942,Data!AD1939)))</f>
        <v>0.02</v>
      </c>
      <c r="N1938">
        <f>IF(Transport!$H$4="Multi-unit Residential",Data!N1939,IF(Transport!$H$4="Education",Data!AV1939,IF(Transport!$H$4="Mixed-use Building",AG1942,Data!AE1939)))</f>
        <v>1.46782773701178</v>
      </c>
      <c r="O1938">
        <f>IF(Transport!$H$4="Multi-unit Residential",Data!O1939,IF(Transport!$H$4="Education",Data!AW1939,IF(Transport!$H$4="Mixed-use Building",AH1942,Data!AF1939)))</f>
        <v>171.22462479999999</v>
      </c>
      <c r="P1938">
        <f>IF(Transport!$H$4="Multi-unit Residential",Data!P1939,IF(Transport!$H$4="Education",Data!AX1939,IF(Transport!$H$4="Mixed-use Building",AI1942,Data!AG1939)))</f>
        <v>-44.379568120000002</v>
      </c>
    </row>
    <row r="1939" spans="1:16" x14ac:dyDescent="0.55000000000000004">
      <c r="A1939">
        <f>IF(Transport!$H$4="Multi-unit Residential",Data!A1940,IF(Transport!$H$4="Education",Data!AI1940,IF(Transport!$H$4="Mixed-use Building",T1943,Data!R1940)))</f>
        <v>340300</v>
      </c>
      <c r="B1939" t="str">
        <f>IF(Transport!$H$4="Multi-unit Residential",Data!B1940,IF(Transport!$H$4="Education",Data!AJ1940,IF(Transport!$H$4="Mixed-use Building",U1943,Data!S1940)))</f>
        <v>Marchwiel East</v>
      </c>
      <c r="C1939" t="str">
        <f>IF(Transport!$H$4="Multi-unit Residential",Data!C1940,IF(Transport!$H$4="Education",Data!AK1940,IF(Transport!$H$4="Mixed-use Building",V1943,Data!T1940)))</f>
        <v>New Zealand</v>
      </c>
      <c r="D1939">
        <f>IF(Transport!$H$4="Multi-unit Residential",Data!D1940,IF(Transport!$H$4="Education",Data!AL1940,IF(Transport!$H$4="Mixed-use Building",W1943,Data!U1940)))</f>
        <v>0</v>
      </c>
      <c r="E1939">
        <f>IF(Transport!$H$4="Multi-unit Residential",Data!E1940,IF(Transport!$H$4="Education",Data!AM1940,IF(Transport!$H$4="Mixed-use Building",X1943,Data!V1940)))</f>
        <v>0</v>
      </c>
      <c r="F1939">
        <f>IF(Transport!$H$4="Multi-unit Residential",Data!F1940,IF(Transport!$H$4="Education",Data!AN1940,IF(Transport!$H$4="Mixed-use Building",Y1943,Data!W1940)))</f>
        <v>0</v>
      </c>
      <c r="G1939">
        <f>IF(Transport!$H$4="Multi-unit Residential",Data!G1940,IF(Transport!$H$4="Education",Data!AO1940,IF(Transport!$H$4="Mixed-use Building",Z1943,Data!X1940)))</f>
        <v>0</v>
      </c>
      <c r="H1939">
        <f>IF(Transport!$H$4="Multi-unit Residential",Data!H1940,IF(Transport!$H$4="Education",Data!AP1940,IF(Transport!$H$4="Mixed-use Building",AA1943,Data!Y1940)))</f>
        <v>0.88</v>
      </c>
      <c r="I1939">
        <f>IF(Transport!$H$4="Multi-unit Residential",Data!I1940,IF(Transport!$H$4="Education",Data!AQ1940,IF(Transport!$H$4="Mixed-use Building",AB1943,Data!Z1940)))</f>
        <v>0</v>
      </c>
      <c r="J1939">
        <f>IF(Transport!$H$4="Multi-unit Residential",Data!J1940,IF(Transport!$H$4="Education",Data!AR1940,IF(Transport!$H$4="Mixed-use Building",AC1943,Data!AA1940)))</f>
        <v>0</v>
      </c>
      <c r="K1939">
        <f>IF(Transport!$H$4="Multi-unit Residential",Data!K1940,IF(Transport!$H$4="Education",Data!AS1940,IF(Transport!$H$4="Mixed-use Building",AD1943,Data!AB1940)))</f>
        <v>0</v>
      </c>
      <c r="L1939">
        <f>IF(Transport!$H$4="Multi-unit Residential",Data!L1940,IF(Transport!$H$4="Education",Data!AT1940,IF(Transport!$H$4="Mixed-use Building",AE1943,Data!AC1940)))</f>
        <v>0.12</v>
      </c>
      <c r="M1939">
        <f>IF(Transport!$H$4="Multi-unit Residential",Data!M1940,IF(Transport!$H$4="Education",Data!AU1940,IF(Transport!$H$4="Mixed-use Building",AF1943,Data!AD1940)))</f>
        <v>0.02</v>
      </c>
      <c r="N1939">
        <f>IF(Transport!$H$4="Multi-unit Residential",Data!N1940,IF(Transport!$H$4="Education",Data!AV1940,IF(Transport!$H$4="Mixed-use Building",AG1943,Data!AE1940)))</f>
        <v>2.7810301551506398</v>
      </c>
      <c r="O1939">
        <f>IF(Transport!$H$4="Multi-unit Residential",Data!O1940,IF(Transport!$H$4="Education",Data!AW1940,IF(Transport!$H$4="Mixed-use Building",AH1943,Data!AF1940)))</f>
        <v>171.2353454</v>
      </c>
      <c r="P1939">
        <f>IF(Transport!$H$4="Multi-unit Residential",Data!P1940,IF(Transport!$H$4="Education",Data!AX1940,IF(Transport!$H$4="Mixed-use Building",AI1943,Data!AG1940)))</f>
        <v>-44.377047159999996</v>
      </c>
    </row>
    <row r="1940" spans="1:16" x14ac:dyDescent="0.55000000000000004">
      <c r="A1940">
        <f>IF(Transport!$H$4="Multi-unit Residential",Data!A1941,IF(Transport!$H$4="Education",Data!AI1941,IF(Transport!$H$4="Mixed-use Building",T1944,Data!R1941)))</f>
        <v>340400</v>
      </c>
      <c r="B1940" t="str">
        <f>IF(Transport!$H$4="Multi-unit Residential",Data!B1941,IF(Transport!$H$4="Education",Data!AJ1941,IF(Transport!$H$4="Mixed-use Building",U1944,Data!S1941)))</f>
        <v>Highfield North</v>
      </c>
      <c r="C1940" t="str">
        <f>IF(Transport!$H$4="Multi-unit Residential",Data!C1941,IF(Transport!$H$4="Education",Data!AK1941,IF(Transport!$H$4="Mixed-use Building",V1944,Data!T1941)))</f>
        <v>New Zealand</v>
      </c>
      <c r="D1940">
        <f>IF(Transport!$H$4="Multi-unit Residential",Data!D1941,IF(Transport!$H$4="Education",Data!AL1941,IF(Transport!$H$4="Mixed-use Building",W1944,Data!U1941)))</f>
        <v>0</v>
      </c>
      <c r="E1940">
        <f>IF(Transport!$H$4="Multi-unit Residential",Data!E1941,IF(Transport!$H$4="Education",Data!AM1941,IF(Transport!$H$4="Mixed-use Building",X1944,Data!V1941)))</f>
        <v>0</v>
      </c>
      <c r="F1940">
        <f>IF(Transport!$H$4="Multi-unit Residential",Data!F1941,IF(Transport!$H$4="Education",Data!AN1941,IF(Transport!$H$4="Mixed-use Building",Y1944,Data!W1941)))</f>
        <v>0</v>
      </c>
      <c r="G1940">
        <f>IF(Transport!$H$4="Multi-unit Residential",Data!G1941,IF(Transport!$H$4="Education",Data!AO1941,IF(Transport!$H$4="Mixed-use Building",Z1944,Data!X1941)))</f>
        <v>0</v>
      </c>
      <c r="H1940">
        <f>IF(Transport!$H$4="Multi-unit Residential",Data!H1941,IF(Transport!$H$4="Education",Data!AP1941,IF(Transport!$H$4="Mixed-use Building",AA1944,Data!Y1941)))</f>
        <v>0.93</v>
      </c>
      <c r="I1940">
        <f>IF(Transport!$H$4="Multi-unit Residential",Data!I1941,IF(Transport!$H$4="Education",Data!AQ1941,IF(Transport!$H$4="Mixed-use Building",AB1944,Data!Z1941)))</f>
        <v>0</v>
      </c>
      <c r="J1940">
        <f>IF(Transport!$H$4="Multi-unit Residential",Data!J1941,IF(Transport!$H$4="Education",Data!AR1941,IF(Transport!$H$4="Mixed-use Building",AC1944,Data!AA1941)))</f>
        <v>0</v>
      </c>
      <c r="K1940">
        <f>IF(Transport!$H$4="Multi-unit Residential",Data!K1941,IF(Transport!$H$4="Education",Data!AS1941,IF(Transport!$H$4="Mixed-use Building",AD1944,Data!AB1941)))</f>
        <v>0</v>
      </c>
      <c r="L1940">
        <f>IF(Transport!$H$4="Multi-unit Residential",Data!L1941,IF(Transport!$H$4="Education",Data!AT1941,IF(Transport!$H$4="Mixed-use Building",AE1944,Data!AC1941)))</f>
        <v>7.0000000000000007E-2</v>
      </c>
      <c r="M1940">
        <f>IF(Transport!$H$4="Multi-unit Residential",Data!M1941,IF(Transport!$H$4="Education",Data!AU1941,IF(Transport!$H$4="Mixed-use Building",AF1944,Data!AD1941)))</f>
        <v>0.02</v>
      </c>
      <c r="N1940">
        <f>IF(Transport!$H$4="Multi-unit Residential",Data!N1941,IF(Transport!$H$4="Education",Data!AV1941,IF(Transport!$H$4="Mixed-use Building",AG1944,Data!AE1941)))</f>
        <v>4.3065588676501596</v>
      </c>
      <c r="O1940">
        <f>IF(Transport!$H$4="Multi-unit Residential",Data!O1941,IF(Transport!$H$4="Education",Data!AW1941,IF(Transport!$H$4="Mixed-use Building",AH1944,Data!AF1941)))</f>
        <v>171.22318730000001</v>
      </c>
      <c r="P1940">
        <f>IF(Transport!$H$4="Multi-unit Residential",Data!P1941,IF(Transport!$H$4="Education",Data!AX1941,IF(Transport!$H$4="Mixed-use Building",AI1944,Data!AG1941)))</f>
        <v>-44.386151560000002</v>
      </c>
    </row>
    <row r="1941" spans="1:16" x14ac:dyDescent="0.55000000000000004">
      <c r="A1941">
        <f>IF(Transport!$H$4="Multi-unit Residential",Data!A1942,IF(Transport!$H$4="Education",Data!AI1942,IF(Transport!$H$4="Mixed-use Building",T1945,Data!R1942)))</f>
        <v>340500</v>
      </c>
      <c r="B1941" t="str">
        <f>IF(Transport!$H$4="Multi-unit Residential",Data!B1942,IF(Transport!$H$4="Education",Data!AJ1942,IF(Transport!$H$4="Mixed-use Building",U1945,Data!S1942)))</f>
        <v>Highfield South</v>
      </c>
      <c r="C1941" t="str">
        <f>IF(Transport!$H$4="Multi-unit Residential",Data!C1942,IF(Transport!$H$4="Education",Data!AK1942,IF(Transport!$H$4="Mixed-use Building",V1945,Data!T1942)))</f>
        <v>New Zealand</v>
      </c>
      <c r="D1941">
        <f>IF(Transport!$H$4="Multi-unit Residential",Data!D1942,IF(Transport!$H$4="Education",Data!AL1942,IF(Transport!$H$4="Mixed-use Building",W1945,Data!U1942)))</f>
        <v>0</v>
      </c>
      <c r="E1941">
        <f>IF(Transport!$H$4="Multi-unit Residential",Data!E1942,IF(Transport!$H$4="Education",Data!AM1942,IF(Transport!$H$4="Mixed-use Building",X1945,Data!V1942)))</f>
        <v>0</v>
      </c>
      <c r="F1941">
        <f>IF(Transport!$H$4="Multi-unit Residential",Data!F1942,IF(Transport!$H$4="Education",Data!AN1942,IF(Transport!$H$4="Mixed-use Building",Y1945,Data!W1942)))</f>
        <v>0</v>
      </c>
      <c r="G1941">
        <f>IF(Transport!$H$4="Multi-unit Residential",Data!G1942,IF(Transport!$H$4="Education",Data!AO1942,IF(Transport!$H$4="Mixed-use Building",Z1945,Data!X1942)))</f>
        <v>0</v>
      </c>
      <c r="H1941">
        <f>IF(Transport!$H$4="Multi-unit Residential",Data!H1942,IF(Transport!$H$4="Education",Data!AP1942,IF(Transport!$H$4="Mixed-use Building",AA1945,Data!Y1942)))</f>
        <v>0.67</v>
      </c>
      <c r="I1941">
        <f>IF(Transport!$H$4="Multi-unit Residential",Data!I1942,IF(Transport!$H$4="Education",Data!AQ1942,IF(Transport!$H$4="Mixed-use Building",AB1945,Data!Z1942)))</f>
        <v>0</v>
      </c>
      <c r="J1941">
        <f>IF(Transport!$H$4="Multi-unit Residential",Data!J1942,IF(Transport!$H$4="Education",Data!AR1942,IF(Transport!$H$4="Mixed-use Building",AC1945,Data!AA1942)))</f>
        <v>0</v>
      </c>
      <c r="K1941">
        <f>IF(Transport!$H$4="Multi-unit Residential",Data!K1942,IF(Transport!$H$4="Education",Data!AS1942,IF(Transport!$H$4="Mixed-use Building",AD1945,Data!AB1942)))</f>
        <v>0</v>
      </c>
      <c r="L1941">
        <f>IF(Transport!$H$4="Multi-unit Residential",Data!L1942,IF(Transport!$H$4="Education",Data!AT1942,IF(Transport!$H$4="Mixed-use Building",AE1945,Data!AC1942)))</f>
        <v>0.33</v>
      </c>
      <c r="M1941">
        <f>IF(Transport!$H$4="Multi-unit Residential",Data!M1942,IF(Transport!$H$4="Education",Data!AU1942,IF(Transport!$H$4="Mixed-use Building",AF1945,Data!AD1942)))</f>
        <v>0.02</v>
      </c>
      <c r="N1941">
        <f>IF(Transport!$H$4="Multi-unit Residential",Data!N1942,IF(Transport!$H$4="Education",Data!AV1942,IF(Transport!$H$4="Mixed-use Building",AG1945,Data!AE1942)))</f>
        <v>0.64197251070863404</v>
      </c>
      <c r="O1941">
        <f>IF(Transport!$H$4="Multi-unit Residential",Data!O1942,IF(Transport!$H$4="Education",Data!AW1942,IF(Transport!$H$4="Mixed-use Building",AH1945,Data!AF1942)))</f>
        <v>171.21780659999999</v>
      </c>
      <c r="P1941">
        <f>IF(Transport!$H$4="Multi-unit Residential",Data!P1942,IF(Transport!$H$4="Education",Data!AX1942,IF(Transport!$H$4="Mixed-use Building",AI1945,Data!AG1942)))</f>
        <v>-44.393528279999998</v>
      </c>
    </row>
    <row r="1942" spans="1:16" x14ac:dyDescent="0.55000000000000004">
      <c r="A1942">
        <f>IF(Transport!$H$4="Multi-unit Residential",Data!A1943,IF(Transport!$H$4="Education",Data!AI1943,IF(Transport!$H$4="Mixed-use Building",T1946,Data!R1943)))</f>
        <v>340600</v>
      </c>
      <c r="B1942" t="str">
        <f>IF(Transport!$H$4="Multi-unit Residential",Data!B1943,IF(Transport!$H$4="Education",Data!AJ1943,IF(Transport!$H$4="Mixed-use Building",U1946,Data!S1943)))</f>
        <v>Waimataitai-Maori Hill</v>
      </c>
      <c r="C1942" t="str">
        <f>IF(Transport!$H$4="Multi-unit Residential",Data!C1943,IF(Transport!$H$4="Education",Data!AK1943,IF(Transport!$H$4="Mixed-use Building",V1946,Data!T1943)))</f>
        <v>New Zealand</v>
      </c>
      <c r="D1942">
        <f>IF(Transport!$H$4="Multi-unit Residential",Data!D1943,IF(Transport!$H$4="Education",Data!AL1943,IF(Transport!$H$4="Mixed-use Building",W1946,Data!U1943)))</f>
        <v>0</v>
      </c>
      <c r="E1942">
        <f>IF(Transport!$H$4="Multi-unit Residential",Data!E1943,IF(Transport!$H$4="Education",Data!AM1943,IF(Transport!$H$4="Mixed-use Building",X1946,Data!V1943)))</f>
        <v>0</v>
      </c>
      <c r="F1942">
        <f>IF(Transport!$H$4="Multi-unit Residential",Data!F1943,IF(Transport!$H$4="Education",Data!AN1943,IF(Transport!$H$4="Mixed-use Building",Y1946,Data!W1943)))</f>
        <v>0</v>
      </c>
      <c r="G1942">
        <f>IF(Transport!$H$4="Multi-unit Residential",Data!G1943,IF(Transport!$H$4="Education",Data!AO1943,IF(Transport!$H$4="Mixed-use Building",Z1946,Data!X1943)))</f>
        <v>0</v>
      </c>
      <c r="H1942">
        <f>IF(Transport!$H$4="Multi-unit Residential",Data!H1943,IF(Transport!$H$4="Education",Data!AP1943,IF(Transport!$H$4="Mixed-use Building",AA1946,Data!Y1943)))</f>
        <v>0.87</v>
      </c>
      <c r="I1942">
        <f>IF(Transport!$H$4="Multi-unit Residential",Data!I1943,IF(Transport!$H$4="Education",Data!AQ1943,IF(Transport!$H$4="Mixed-use Building",AB1946,Data!Z1943)))</f>
        <v>0</v>
      </c>
      <c r="J1942">
        <f>IF(Transport!$H$4="Multi-unit Residential",Data!J1943,IF(Transport!$H$4="Education",Data!AR1943,IF(Transport!$H$4="Mixed-use Building",AC1946,Data!AA1943)))</f>
        <v>0</v>
      </c>
      <c r="K1942">
        <f>IF(Transport!$H$4="Multi-unit Residential",Data!K1943,IF(Transport!$H$4="Education",Data!AS1943,IF(Transport!$H$4="Mixed-use Building",AD1946,Data!AB1943)))</f>
        <v>0</v>
      </c>
      <c r="L1942">
        <f>IF(Transport!$H$4="Multi-unit Residential",Data!L1943,IF(Transport!$H$4="Education",Data!AT1943,IF(Transport!$H$4="Mixed-use Building",AE1946,Data!AC1943)))</f>
        <v>0.13</v>
      </c>
      <c r="M1942">
        <f>IF(Transport!$H$4="Multi-unit Residential",Data!M1943,IF(Transport!$H$4="Education",Data!AU1943,IF(Transport!$H$4="Mixed-use Building",AF1946,Data!AD1943)))</f>
        <v>0.02</v>
      </c>
      <c r="N1942">
        <f>IF(Transport!$H$4="Multi-unit Residential",Data!N1943,IF(Transport!$H$4="Education",Data!AV1943,IF(Transport!$H$4="Mixed-use Building",AG1946,Data!AE1943)))</f>
        <v>3.85365063722708</v>
      </c>
      <c r="O1942">
        <f>IF(Transport!$H$4="Multi-unit Residential",Data!O1943,IF(Transport!$H$4="Education",Data!AW1943,IF(Transport!$H$4="Mixed-use Building",AH1946,Data!AF1943)))</f>
        <v>171.24203269999899</v>
      </c>
      <c r="P1942">
        <f>IF(Transport!$H$4="Multi-unit Residential",Data!P1943,IF(Transport!$H$4="Education",Data!AX1943,IF(Transport!$H$4="Mixed-use Building",AI1946,Data!AG1943)))</f>
        <v>-44.383658160000003</v>
      </c>
    </row>
    <row r="1943" spans="1:16" x14ac:dyDescent="0.55000000000000004">
      <c r="A1943">
        <f>IF(Transport!$H$4="Multi-unit Residential",Data!A1944,IF(Transport!$H$4="Education",Data!AI1944,IF(Transport!$H$4="Mixed-use Building",T1947,Data!R1944)))</f>
        <v>340700</v>
      </c>
      <c r="B1943" t="str">
        <f>IF(Transport!$H$4="Multi-unit Residential",Data!B1944,IF(Transport!$H$4="Education",Data!AJ1944,IF(Transport!$H$4="Mixed-use Building",U1947,Data!S1944)))</f>
        <v>Fraser Park</v>
      </c>
      <c r="C1943" t="str">
        <f>IF(Transport!$H$4="Multi-unit Residential",Data!C1944,IF(Transport!$H$4="Education",Data!AK1944,IF(Transport!$H$4="Mixed-use Building",V1947,Data!T1944)))</f>
        <v>New Zealand</v>
      </c>
      <c r="D1943">
        <f>IF(Transport!$H$4="Multi-unit Residential",Data!D1944,IF(Transport!$H$4="Education",Data!AL1944,IF(Transport!$H$4="Mixed-use Building",W1947,Data!U1944)))</f>
        <v>0</v>
      </c>
      <c r="E1943">
        <f>IF(Transport!$H$4="Multi-unit Residential",Data!E1944,IF(Transport!$H$4="Education",Data!AM1944,IF(Transport!$H$4="Mixed-use Building",X1947,Data!V1944)))</f>
        <v>0</v>
      </c>
      <c r="F1943">
        <f>IF(Transport!$H$4="Multi-unit Residential",Data!F1944,IF(Transport!$H$4="Education",Data!AN1944,IF(Transport!$H$4="Mixed-use Building",Y1947,Data!W1944)))</f>
        <v>0</v>
      </c>
      <c r="G1943">
        <f>IF(Transport!$H$4="Multi-unit Residential",Data!G1944,IF(Transport!$H$4="Education",Data!AO1944,IF(Transport!$H$4="Mixed-use Building",Z1947,Data!X1944)))</f>
        <v>0</v>
      </c>
      <c r="H1943">
        <f>IF(Transport!$H$4="Multi-unit Residential",Data!H1944,IF(Transport!$H$4="Education",Data!AP1944,IF(Transport!$H$4="Mixed-use Building",AA1947,Data!Y1944)))</f>
        <v>0.89</v>
      </c>
      <c r="I1943">
        <f>IF(Transport!$H$4="Multi-unit Residential",Data!I1944,IF(Transport!$H$4="Education",Data!AQ1944,IF(Transport!$H$4="Mixed-use Building",AB1947,Data!Z1944)))</f>
        <v>0</v>
      </c>
      <c r="J1943">
        <f>IF(Transport!$H$4="Multi-unit Residential",Data!J1944,IF(Transport!$H$4="Education",Data!AR1944,IF(Transport!$H$4="Mixed-use Building",AC1947,Data!AA1944)))</f>
        <v>0</v>
      </c>
      <c r="K1943">
        <f>IF(Transport!$H$4="Multi-unit Residential",Data!K1944,IF(Transport!$H$4="Education",Data!AS1944,IF(Transport!$H$4="Mixed-use Building",AD1947,Data!AB1944)))</f>
        <v>0</v>
      </c>
      <c r="L1943">
        <f>IF(Transport!$H$4="Multi-unit Residential",Data!L1944,IF(Transport!$H$4="Education",Data!AT1944,IF(Transport!$H$4="Mixed-use Building",AE1947,Data!AC1944)))</f>
        <v>0.11</v>
      </c>
      <c r="M1943">
        <f>IF(Transport!$H$4="Multi-unit Residential",Data!M1944,IF(Transport!$H$4="Education",Data!AU1944,IF(Transport!$H$4="Mixed-use Building",AF1947,Data!AD1944)))</f>
        <v>0.02</v>
      </c>
      <c r="N1943">
        <f>IF(Transport!$H$4="Multi-unit Residential",Data!N1944,IF(Transport!$H$4="Education",Data!AV1944,IF(Transport!$H$4="Mixed-use Building",AG1947,Data!AE1944)))</f>
        <v>2.2662756358727298</v>
      </c>
      <c r="O1943">
        <f>IF(Transport!$H$4="Multi-unit Residential",Data!O1944,IF(Transport!$H$4="Education",Data!AW1944,IF(Transport!$H$4="Mixed-use Building",AH1947,Data!AF1944)))</f>
        <v>171.23045070000001</v>
      </c>
      <c r="P1943">
        <f>IF(Transport!$H$4="Multi-unit Residential",Data!P1944,IF(Transport!$H$4="Education",Data!AX1944,IF(Transport!$H$4="Mixed-use Building",AI1947,Data!AG1944)))</f>
        <v>-44.395965920000002</v>
      </c>
    </row>
    <row r="1944" spans="1:16" x14ac:dyDescent="0.55000000000000004">
      <c r="A1944">
        <f>IF(Transport!$H$4="Multi-unit Residential",Data!A1945,IF(Transport!$H$4="Education",Data!AI1945,IF(Transport!$H$4="Mixed-use Building",T1948,Data!R1945)))</f>
        <v>340800</v>
      </c>
      <c r="B1944" t="str">
        <f>IF(Transport!$H$4="Multi-unit Residential",Data!B1945,IF(Transport!$H$4="Education",Data!AJ1945,IF(Transport!$H$4="Mixed-use Building",U1948,Data!S1945)))</f>
        <v>Seaview</v>
      </c>
      <c r="C1944" t="str">
        <f>IF(Transport!$H$4="Multi-unit Residential",Data!C1945,IF(Transport!$H$4="Education",Data!AK1945,IF(Transport!$H$4="Mixed-use Building",V1948,Data!T1945)))</f>
        <v>New Zealand</v>
      </c>
      <c r="D1944">
        <f>IF(Transport!$H$4="Multi-unit Residential",Data!D1945,IF(Transport!$H$4="Education",Data!AL1945,IF(Transport!$H$4="Mixed-use Building",W1948,Data!U1945)))</f>
        <v>0</v>
      </c>
      <c r="E1944">
        <f>IF(Transport!$H$4="Multi-unit Residential",Data!E1945,IF(Transport!$H$4="Education",Data!AM1945,IF(Transport!$H$4="Mixed-use Building",X1948,Data!V1945)))</f>
        <v>0</v>
      </c>
      <c r="F1944">
        <f>IF(Transport!$H$4="Multi-unit Residential",Data!F1945,IF(Transport!$H$4="Education",Data!AN1945,IF(Transport!$H$4="Mixed-use Building",Y1948,Data!W1945)))</f>
        <v>0</v>
      </c>
      <c r="G1944">
        <f>IF(Transport!$H$4="Multi-unit Residential",Data!G1945,IF(Transport!$H$4="Education",Data!AO1945,IF(Transport!$H$4="Mixed-use Building",Z1948,Data!X1945)))</f>
        <v>0</v>
      </c>
      <c r="H1944">
        <f>IF(Transport!$H$4="Multi-unit Residential",Data!H1945,IF(Transport!$H$4="Education",Data!AP1945,IF(Transport!$H$4="Mixed-use Building",AA1948,Data!Y1945)))</f>
        <v>0.92</v>
      </c>
      <c r="I1944">
        <f>IF(Transport!$H$4="Multi-unit Residential",Data!I1945,IF(Transport!$H$4="Education",Data!AQ1945,IF(Transport!$H$4="Mixed-use Building",AB1948,Data!Z1945)))</f>
        <v>0</v>
      </c>
      <c r="J1944">
        <f>IF(Transport!$H$4="Multi-unit Residential",Data!J1945,IF(Transport!$H$4="Education",Data!AR1945,IF(Transport!$H$4="Mixed-use Building",AC1948,Data!AA1945)))</f>
        <v>0</v>
      </c>
      <c r="K1944">
        <f>IF(Transport!$H$4="Multi-unit Residential",Data!K1945,IF(Transport!$H$4="Education",Data!AS1945,IF(Transport!$H$4="Mixed-use Building",AD1948,Data!AB1945)))</f>
        <v>0</v>
      </c>
      <c r="L1944">
        <f>IF(Transport!$H$4="Multi-unit Residential",Data!L1945,IF(Transport!$H$4="Education",Data!AT1945,IF(Transport!$H$4="Mixed-use Building",AE1948,Data!AC1945)))</f>
        <v>0.08</v>
      </c>
      <c r="M1944">
        <f>IF(Transport!$H$4="Multi-unit Residential",Data!M1945,IF(Transport!$H$4="Education",Data!AU1945,IF(Transport!$H$4="Mixed-use Building",AF1948,Data!AD1945)))</f>
        <v>0.02</v>
      </c>
      <c r="N1944">
        <f>IF(Transport!$H$4="Multi-unit Residential",Data!N1945,IF(Transport!$H$4="Education",Data!AV1945,IF(Transport!$H$4="Mixed-use Building",AG1948,Data!AE1945)))</f>
        <v>3.1119248398214698</v>
      </c>
      <c r="O1944">
        <f>IF(Transport!$H$4="Multi-unit Residential",Data!O1945,IF(Transport!$H$4="Education",Data!AW1945,IF(Transport!$H$4="Mixed-use Building",AH1948,Data!AF1945)))</f>
        <v>171.2416959</v>
      </c>
      <c r="P1944">
        <f>IF(Transport!$H$4="Multi-unit Residential",Data!P1945,IF(Transport!$H$4="Education",Data!AX1945,IF(Transport!$H$4="Mixed-use Building",AI1948,Data!AG1945)))</f>
        <v>-44.395487119999999</v>
      </c>
    </row>
    <row r="1945" spans="1:16" x14ac:dyDescent="0.55000000000000004">
      <c r="A1945">
        <f>IF(Transport!$H$4="Multi-unit Residential",Data!A1946,IF(Transport!$H$4="Education",Data!AI1946,IF(Transport!$H$4="Mixed-use Building",T1949,Data!R1946)))</f>
        <v>341000</v>
      </c>
      <c r="B1945" t="str">
        <f>IF(Transport!$H$4="Multi-unit Residential",Data!B1946,IF(Transport!$H$4="Education",Data!AJ1946,IF(Transport!$H$4="Mixed-use Building",U1949,Data!S1946)))</f>
        <v>Watlington</v>
      </c>
      <c r="C1945" t="str">
        <f>IF(Transport!$H$4="Multi-unit Residential",Data!C1946,IF(Transport!$H$4="Education",Data!AK1946,IF(Transport!$H$4="Mixed-use Building",V1949,Data!T1946)))</f>
        <v>New Zealand</v>
      </c>
      <c r="D1945">
        <f>IF(Transport!$H$4="Multi-unit Residential",Data!D1946,IF(Transport!$H$4="Education",Data!AL1946,IF(Transport!$H$4="Mixed-use Building",W1949,Data!U1946)))</f>
        <v>0</v>
      </c>
      <c r="E1945">
        <f>IF(Transport!$H$4="Multi-unit Residential",Data!E1946,IF(Transport!$H$4="Education",Data!AM1946,IF(Transport!$H$4="Mixed-use Building",X1949,Data!V1946)))</f>
        <v>0</v>
      </c>
      <c r="F1945">
        <f>IF(Transport!$H$4="Multi-unit Residential",Data!F1946,IF(Transport!$H$4="Education",Data!AN1946,IF(Transport!$H$4="Mixed-use Building",Y1949,Data!W1946)))</f>
        <v>0</v>
      </c>
      <c r="G1945">
        <f>IF(Transport!$H$4="Multi-unit Residential",Data!G1946,IF(Transport!$H$4="Education",Data!AO1946,IF(Transport!$H$4="Mixed-use Building",Z1949,Data!X1946)))</f>
        <v>0</v>
      </c>
      <c r="H1945">
        <f>IF(Transport!$H$4="Multi-unit Residential",Data!H1946,IF(Transport!$H$4="Education",Data!AP1946,IF(Transport!$H$4="Mixed-use Building",AA1949,Data!Y1946)))</f>
        <v>1</v>
      </c>
      <c r="I1945">
        <f>IF(Transport!$H$4="Multi-unit Residential",Data!I1946,IF(Transport!$H$4="Education",Data!AQ1946,IF(Transport!$H$4="Mixed-use Building",AB1949,Data!Z1946)))</f>
        <v>0</v>
      </c>
      <c r="J1945">
        <f>IF(Transport!$H$4="Multi-unit Residential",Data!J1946,IF(Transport!$H$4="Education",Data!AR1946,IF(Transport!$H$4="Mixed-use Building",AC1949,Data!AA1946)))</f>
        <v>0</v>
      </c>
      <c r="K1945">
        <f>IF(Transport!$H$4="Multi-unit Residential",Data!K1946,IF(Transport!$H$4="Education",Data!AS1946,IF(Transport!$H$4="Mixed-use Building",AD1949,Data!AB1946)))</f>
        <v>0</v>
      </c>
      <c r="L1945">
        <f>IF(Transport!$H$4="Multi-unit Residential",Data!L1946,IF(Transport!$H$4="Education",Data!AT1946,IF(Transport!$H$4="Mixed-use Building",AE1949,Data!AC1946)))</f>
        <v>0</v>
      </c>
      <c r="M1945">
        <f>IF(Transport!$H$4="Multi-unit Residential",Data!M1946,IF(Transport!$H$4="Education",Data!AU1946,IF(Transport!$H$4="Mixed-use Building",AF1949,Data!AD1946)))</f>
        <v>0.02</v>
      </c>
      <c r="N1945">
        <f>IF(Transport!$H$4="Multi-unit Residential",Data!N1946,IF(Transport!$H$4="Education",Data!AV1946,IF(Transport!$H$4="Mixed-use Building",AG1949,Data!AE1946)))</f>
        <v>0.84405510930102801</v>
      </c>
      <c r="O1945">
        <f>IF(Transport!$H$4="Multi-unit Residential",Data!O1946,IF(Transport!$H$4="Education",Data!AW1946,IF(Transport!$H$4="Mixed-use Building",AH1949,Data!AF1946)))</f>
        <v>171.23201130000001</v>
      </c>
      <c r="P1945">
        <f>IF(Transport!$H$4="Multi-unit Residential",Data!P1946,IF(Transport!$H$4="Education",Data!AX1946,IF(Transport!$H$4="Mixed-use Building",AI1949,Data!AG1946)))</f>
        <v>-44.406234380000001</v>
      </c>
    </row>
    <row r="1946" spans="1:16" x14ac:dyDescent="0.55000000000000004">
      <c r="A1946">
        <f>IF(Transport!$H$4="Multi-unit Residential",Data!A1947,IF(Transport!$H$4="Education",Data!AI1947,IF(Transport!$H$4="Mixed-use Building",T1950,Data!R1947)))</f>
        <v>341100</v>
      </c>
      <c r="B1946" t="str">
        <f>IF(Transport!$H$4="Multi-unit Residential",Data!B1947,IF(Transport!$H$4="Education",Data!AJ1947,IF(Transport!$H$4="Mixed-use Building",U1950,Data!S1947)))</f>
        <v>Timaru Central</v>
      </c>
      <c r="C1946" t="str">
        <f>IF(Transport!$H$4="Multi-unit Residential",Data!C1947,IF(Transport!$H$4="Education",Data!AK1947,IF(Transport!$H$4="Mixed-use Building",V1950,Data!T1947)))</f>
        <v>New Zealand</v>
      </c>
      <c r="D1946">
        <f>IF(Transport!$H$4="Multi-unit Residential",Data!D1947,IF(Transport!$H$4="Education",Data!AL1947,IF(Transport!$H$4="Mixed-use Building",W1950,Data!U1947)))</f>
        <v>0</v>
      </c>
      <c r="E1946">
        <f>IF(Transport!$H$4="Multi-unit Residential",Data!E1947,IF(Transport!$H$4="Education",Data!AM1947,IF(Transport!$H$4="Mixed-use Building",X1950,Data!V1947)))</f>
        <v>0</v>
      </c>
      <c r="F1946">
        <f>IF(Transport!$H$4="Multi-unit Residential",Data!F1947,IF(Transport!$H$4="Education",Data!AN1947,IF(Transport!$H$4="Mixed-use Building",Y1950,Data!W1947)))</f>
        <v>0</v>
      </c>
      <c r="G1946">
        <f>IF(Transport!$H$4="Multi-unit Residential",Data!G1947,IF(Transport!$H$4="Education",Data!AO1947,IF(Transport!$H$4="Mixed-use Building",Z1950,Data!X1947)))</f>
        <v>0</v>
      </c>
      <c r="H1946">
        <f>IF(Transport!$H$4="Multi-unit Residential",Data!H1947,IF(Transport!$H$4="Education",Data!AP1947,IF(Transport!$H$4="Mixed-use Building",AA1950,Data!Y1947)))</f>
        <v>0.88</v>
      </c>
      <c r="I1946">
        <f>IF(Transport!$H$4="Multi-unit Residential",Data!I1947,IF(Transport!$H$4="Education",Data!AQ1947,IF(Transport!$H$4="Mixed-use Building",AB1950,Data!Z1947)))</f>
        <v>0.03</v>
      </c>
      <c r="J1946">
        <f>IF(Transport!$H$4="Multi-unit Residential",Data!J1947,IF(Transport!$H$4="Education",Data!AR1947,IF(Transport!$H$4="Mixed-use Building",AC1950,Data!AA1947)))</f>
        <v>0</v>
      </c>
      <c r="K1946">
        <f>IF(Transport!$H$4="Multi-unit Residential",Data!K1947,IF(Transport!$H$4="Education",Data!AS1947,IF(Transport!$H$4="Mixed-use Building",AD1950,Data!AB1947)))</f>
        <v>0.02</v>
      </c>
      <c r="L1946">
        <f>IF(Transport!$H$4="Multi-unit Residential",Data!L1947,IF(Transport!$H$4="Education",Data!AT1947,IF(Transport!$H$4="Mixed-use Building",AE1950,Data!AC1947)))</f>
        <v>7.0000000000000007E-2</v>
      </c>
      <c r="M1946">
        <f>IF(Transport!$H$4="Multi-unit Residential",Data!M1947,IF(Transport!$H$4="Education",Data!AU1947,IF(Transport!$H$4="Mixed-use Building",AF1950,Data!AD1947)))</f>
        <v>0.02</v>
      </c>
      <c r="N1946">
        <f>IF(Transport!$H$4="Multi-unit Residential",Data!N1947,IF(Transport!$H$4="Education",Data!AV1947,IF(Transport!$H$4="Mixed-use Building",AG1950,Data!AE1947)))</f>
        <v>6.3125121874040797</v>
      </c>
      <c r="O1946">
        <f>IF(Transport!$H$4="Multi-unit Residential",Data!O1947,IF(Transport!$H$4="Education",Data!AW1947,IF(Transport!$H$4="Mixed-use Building",AH1950,Data!AF1947)))</f>
        <v>171.2514175</v>
      </c>
      <c r="P1946">
        <f>IF(Transport!$H$4="Multi-unit Residential",Data!P1947,IF(Transport!$H$4="Education",Data!AX1947,IF(Transport!$H$4="Mixed-use Building",AI1950,Data!AG1947)))</f>
        <v>-44.398383989999999</v>
      </c>
    </row>
    <row r="1947" spans="1:16" x14ac:dyDescent="0.55000000000000004">
      <c r="A1947">
        <f>IF(Transport!$H$4="Multi-unit Residential",Data!A1948,IF(Transport!$H$4="Education",Data!AI1948,IF(Transport!$H$4="Mixed-use Building",T1951,Data!R1948)))</f>
        <v>341200</v>
      </c>
      <c r="B1947" t="str">
        <f>IF(Transport!$H$4="Multi-unit Residential",Data!B1948,IF(Transport!$H$4="Education",Data!AJ1948,IF(Transport!$H$4="Mixed-use Building",U1951,Data!S1948)))</f>
        <v>Timaru East</v>
      </c>
      <c r="C1947" t="str">
        <f>IF(Transport!$H$4="Multi-unit Residential",Data!C1948,IF(Transport!$H$4="Education",Data!AK1948,IF(Transport!$H$4="Mixed-use Building",V1951,Data!T1948)))</f>
        <v>New Zealand</v>
      </c>
      <c r="D1947">
        <f>IF(Transport!$H$4="Multi-unit Residential",Data!D1948,IF(Transport!$H$4="Education",Data!AL1948,IF(Transport!$H$4="Mixed-use Building",W1951,Data!U1948)))</f>
        <v>0</v>
      </c>
      <c r="E1947">
        <f>IF(Transport!$H$4="Multi-unit Residential",Data!E1948,IF(Transport!$H$4="Education",Data!AM1948,IF(Transport!$H$4="Mixed-use Building",X1951,Data!V1948)))</f>
        <v>0</v>
      </c>
      <c r="F1947">
        <f>IF(Transport!$H$4="Multi-unit Residential",Data!F1948,IF(Transport!$H$4="Education",Data!AN1948,IF(Transport!$H$4="Mixed-use Building",Y1951,Data!W1948)))</f>
        <v>0</v>
      </c>
      <c r="G1947">
        <f>IF(Transport!$H$4="Multi-unit Residential",Data!G1948,IF(Transport!$H$4="Education",Data!AO1948,IF(Transport!$H$4="Mixed-use Building",Z1951,Data!X1948)))</f>
        <v>0</v>
      </c>
      <c r="H1947">
        <f>IF(Transport!$H$4="Multi-unit Residential",Data!H1948,IF(Transport!$H$4="Education",Data!AP1948,IF(Transport!$H$4="Mixed-use Building",AA1951,Data!Y1948)))</f>
        <v>0.95</v>
      </c>
      <c r="I1947">
        <f>IF(Transport!$H$4="Multi-unit Residential",Data!I1948,IF(Transport!$H$4="Education",Data!AQ1948,IF(Transport!$H$4="Mixed-use Building",AB1951,Data!Z1948)))</f>
        <v>0</v>
      </c>
      <c r="J1947">
        <f>IF(Transport!$H$4="Multi-unit Residential",Data!J1948,IF(Transport!$H$4="Education",Data!AR1948,IF(Transport!$H$4="Mixed-use Building",AC1951,Data!AA1948)))</f>
        <v>0</v>
      </c>
      <c r="K1947">
        <f>IF(Transport!$H$4="Multi-unit Residential",Data!K1948,IF(Transport!$H$4="Education",Data!AS1948,IF(Transport!$H$4="Mixed-use Building",AD1951,Data!AB1948)))</f>
        <v>0</v>
      </c>
      <c r="L1947">
        <f>IF(Transport!$H$4="Multi-unit Residential",Data!L1948,IF(Transport!$H$4="Education",Data!AT1948,IF(Transport!$H$4="Mixed-use Building",AE1951,Data!AC1948)))</f>
        <v>0.05</v>
      </c>
      <c r="M1947">
        <f>IF(Transport!$H$4="Multi-unit Residential",Data!M1948,IF(Transport!$H$4="Education",Data!AU1948,IF(Transport!$H$4="Mixed-use Building",AF1951,Data!AD1948)))</f>
        <v>0.02</v>
      </c>
      <c r="N1947">
        <f>IF(Transport!$H$4="Multi-unit Residential",Data!N1948,IF(Transport!$H$4="Education",Data!AV1948,IF(Transport!$H$4="Mixed-use Building",AG1951,Data!AE1948)))</f>
        <v>6.2437235491913698</v>
      </c>
      <c r="O1947">
        <f>IF(Transport!$H$4="Multi-unit Residential",Data!O1948,IF(Transport!$H$4="Education",Data!AW1948,IF(Transport!$H$4="Mixed-use Building",AH1951,Data!AF1948)))</f>
        <v>171.2551986</v>
      </c>
      <c r="P1947">
        <f>IF(Transport!$H$4="Multi-unit Residential",Data!P1948,IF(Transport!$H$4="Education",Data!AX1948,IF(Transport!$H$4="Mixed-use Building",AI1951,Data!AG1948)))</f>
        <v>-44.408583409999999</v>
      </c>
    </row>
    <row r="1948" spans="1:16" x14ac:dyDescent="0.55000000000000004">
      <c r="A1948">
        <f>IF(Transport!$H$4="Multi-unit Residential",Data!A1949,IF(Transport!$H$4="Education",Data!AI1949,IF(Transport!$H$4="Mixed-use Building",T1952,Data!R1949)))</f>
        <v>341300</v>
      </c>
      <c r="B1948" t="str">
        <f>IF(Transport!$H$4="Multi-unit Residential",Data!B1949,IF(Transport!$H$4="Education",Data!AJ1949,IF(Transport!$H$4="Mixed-use Building",U1952,Data!S1949)))</f>
        <v>Parkside</v>
      </c>
      <c r="C1948" t="str">
        <f>IF(Transport!$H$4="Multi-unit Residential",Data!C1949,IF(Transport!$H$4="Education",Data!AK1949,IF(Transport!$H$4="Mixed-use Building",V1952,Data!T1949)))</f>
        <v>New Zealand</v>
      </c>
      <c r="D1948">
        <f>IF(Transport!$H$4="Multi-unit Residential",Data!D1949,IF(Transport!$H$4="Education",Data!AL1949,IF(Transport!$H$4="Mixed-use Building",W1952,Data!U1949)))</f>
        <v>0</v>
      </c>
      <c r="E1948">
        <f>IF(Transport!$H$4="Multi-unit Residential",Data!E1949,IF(Transport!$H$4="Education",Data!AM1949,IF(Transport!$H$4="Mixed-use Building",X1952,Data!V1949)))</f>
        <v>0</v>
      </c>
      <c r="F1948">
        <f>IF(Transport!$H$4="Multi-unit Residential",Data!F1949,IF(Transport!$H$4="Education",Data!AN1949,IF(Transport!$H$4="Mixed-use Building",Y1952,Data!W1949)))</f>
        <v>0</v>
      </c>
      <c r="G1948">
        <f>IF(Transport!$H$4="Multi-unit Residential",Data!G1949,IF(Transport!$H$4="Education",Data!AO1949,IF(Transport!$H$4="Mixed-use Building",Z1952,Data!X1949)))</f>
        <v>0</v>
      </c>
      <c r="H1948">
        <f>IF(Transport!$H$4="Multi-unit Residential",Data!H1949,IF(Transport!$H$4="Education",Data!AP1949,IF(Transport!$H$4="Mixed-use Building",AA1952,Data!Y1949)))</f>
        <v>0.97</v>
      </c>
      <c r="I1948">
        <f>IF(Transport!$H$4="Multi-unit Residential",Data!I1949,IF(Transport!$H$4="Education",Data!AQ1949,IF(Transport!$H$4="Mixed-use Building",AB1952,Data!Z1949)))</f>
        <v>0</v>
      </c>
      <c r="J1948">
        <f>IF(Transport!$H$4="Multi-unit Residential",Data!J1949,IF(Transport!$H$4="Education",Data!AR1949,IF(Transport!$H$4="Mixed-use Building",AC1952,Data!AA1949)))</f>
        <v>0</v>
      </c>
      <c r="K1948">
        <f>IF(Transport!$H$4="Multi-unit Residential",Data!K1949,IF(Transport!$H$4="Education",Data!AS1949,IF(Transport!$H$4="Mixed-use Building",AD1952,Data!AB1949)))</f>
        <v>0</v>
      </c>
      <c r="L1948">
        <f>IF(Transport!$H$4="Multi-unit Residential",Data!L1949,IF(Transport!$H$4="Education",Data!AT1949,IF(Transport!$H$4="Mixed-use Building",AE1952,Data!AC1949)))</f>
        <v>0.03</v>
      </c>
      <c r="M1948">
        <f>IF(Transport!$H$4="Multi-unit Residential",Data!M1949,IF(Transport!$H$4="Education",Data!AU1949,IF(Transport!$H$4="Mixed-use Building",AF1952,Data!AD1949)))</f>
        <v>0.02</v>
      </c>
      <c r="N1948">
        <f>IF(Transport!$H$4="Multi-unit Residential",Data!N1949,IF(Transport!$H$4="Education",Data!AV1949,IF(Transport!$H$4="Mixed-use Building",AG1952,Data!AE1949)))</f>
        <v>4.3057312891936901</v>
      </c>
      <c r="O1948">
        <f>IF(Transport!$H$4="Multi-unit Residential",Data!O1949,IF(Transport!$H$4="Education",Data!AW1949,IF(Transport!$H$4="Mixed-use Building",AH1952,Data!AF1949)))</f>
        <v>171.24632919999999</v>
      </c>
      <c r="P1948">
        <f>IF(Transport!$H$4="Multi-unit Residential",Data!P1949,IF(Transport!$H$4="Education",Data!AX1949,IF(Transport!$H$4="Mixed-use Building",AI1952,Data!AG1949)))</f>
        <v>-44.404690350000003</v>
      </c>
    </row>
    <row r="1949" spans="1:16" x14ac:dyDescent="0.55000000000000004">
      <c r="A1949">
        <f>IF(Transport!$H$4="Multi-unit Residential",Data!A1950,IF(Transport!$H$4="Education",Data!AI1950,IF(Transport!$H$4="Mixed-use Building",T1953,Data!R1950)))</f>
        <v>341400</v>
      </c>
      <c r="B1949" t="str">
        <f>IF(Transport!$H$4="Multi-unit Residential",Data!B1950,IF(Transport!$H$4="Education",Data!AJ1950,IF(Transport!$H$4="Mixed-use Building",U1953,Data!S1950)))</f>
        <v>Kensington (Timaru District)</v>
      </c>
      <c r="C1949" t="str">
        <f>IF(Transport!$H$4="Multi-unit Residential",Data!C1950,IF(Transport!$H$4="Education",Data!AK1950,IF(Transport!$H$4="Mixed-use Building",V1953,Data!T1950)))</f>
        <v>New Zealand</v>
      </c>
      <c r="D1949">
        <f>IF(Transport!$H$4="Multi-unit Residential",Data!D1950,IF(Transport!$H$4="Education",Data!AL1950,IF(Transport!$H$4="Mixed-use Building",W1953,Data!U1950)))</f>
        <v>0</v>
      </c>
      <c r="E1949">
        <f>IF(Transport!$H$4="Multi-unit Residential",Data!E1950,IF(Transport!$H$4="Education",Data!AM1950,IF(Transport!$H$4="Mixed-use Building",X1953,Data!V1950)))</f>
        <v>0</v>
      </c>
      <c r="F1949">
        <f>IF(Transport!$H$4="Multi-unit Residential",Data!F1950,IF(Transport!$H$4="Education",Data!AN1950,IF(Transport!$H$4="Mixed-use Building",Y1953,Data!W1950)))</f>
        <v>0</v>
      </c>
      <c r="G1949">
        <f>IF(Transport!$H$4="Multi-unit Residential",Data!G1950,IF(Transport!$H$4="Education",Data!AO1950,IF(Transport!$H$4="Mixed-use Building",Z1953,Data!X1950)))</f>
        <v>0</v>
      </c>
      <c r="H1949">
        <f>IF(Transport!$H$4="Multi-unit Residential",Data!H1950,IF(Transport!$H$4="Education",Data!AP1950,IF(Transport!$H$4="Mixed-use Building",AA1953,Data!Y1950)))</f>
        <v>1</v>
      </c>
      <c r="I1949">
        <f>IF(Transport!$H$4="Multi-unit Residential",Data!I1950,IF(Transport!$H$4="Education",Data!AQ1950,IF(Transport!$H$4="Mixed-use Building",AB1953,Data!Z1950)))</f>
        <v>0</v>
      </c>
      <c r="J1949">
        <f>IF(Transport!$H$4="Multi-unit Residential",Data!J1950,IF(Transport!$H$4="Education",Data!AR1950,IF(Transport!$H$4="Mixed-use Building",AC1953,Data!AA1950)))</f>
        <v>0</v>
      </c>
      <c r="K1949">
        <f>IF(Transport!$H$4="Multi-unit Residential",Data!K1950,IF(Transport!$H$4="Education",Data!AS1950,IF(Transport!$H$4="Mixed-use Building",AD1953,Data!AB1950)))</f>
        <v>0</v>
      </c>
      <c r="L1949">
        <f>IF(Transport!$H$4="Multi-unit Residential",Data!L1950,IF(Transport!$H$4="Education",Data!AT1950,IF(Transport!$H$4="Mixed-use Building",AE1953,Data!AC1950)))</f>
        <v>0</v>
      </c>
      <c r="M1949">
        <f>IF(Transport!$H$4="Multi-unit Residential",Data!M1950,IF(Transport!$H$4="Education",Data!AU1950,IF(Transport!$H$4="Mixed-use Building",AF1953,Data!AD1950)))</f>
        <v>0.02</v>
      </c>
      <c r="N1949">
        <f>IF(Transport!$H$4="Multi-unit Residential",Data!N1950,IF(Transport!$H$4="Education",Data!AV1950,IF(Transport!$H$4="Mixed-use Building",AG1953,Data!AE1950)))</f>
        <v>1.10289608690573</v>
      </c>
      <c r="O1949">
        <f>IF(Transport!$H$4="Multi-unit Residential",Data!O1950,IF(Transport!$H$4="Education",Data!AW1950,IF(Transport!$H$4="Mixed-use Building",AH1953,Data!AF1950)))</f>
        <v>171.24726219999999</v>
      </c>
      <c r="P1949">
        <f>IF(Transport!$H$4="Multi-unit Residential",Data!P1950,IF(Transport!$H$4="Education",Data!AX1950,IF(Transport!$H$4="Mixed-use Building",AI1953,Data!AG1950)))</f>
        <v>-44.411746049999998</v>
      </c>
    </row>
    <row r="1950" spans="1:16" x14ac:dyDescent="0.55000000000000004">
      <c r="A1950">
        <f>IF(Transport!$H$4="Multi-unit Residential",Data!A1951,IF(Transport!$H$4="Education",Data!AI1951,IF(Transport!$H$4="Mixed-use Building",T1954,Data!R1951)))</f>
        <v>341500</v>
      </c>
      <c r="B1950" t="str">
        <f>IF(Transport!$H$4="Multi-unit Residential",Data!B1951,IF(Transport!$H$4="Education",Data!AJ1951,IF(Transport!$H$4="Mixed-use Building",U1954,Data!S1951)))</f>
        <v>Mackenzie Lakes</v>
      </c>
      <c r="C1950" t="str">
        <f>IF(Transport!$H$4="Multi-unit Residential",Data!C1951,IF(Transport!$H$4="Education",Data!AK1951,IF(Transport!$H$4="Mixed-use Building",V1954,Data!T1951)))</f>
        <v>New Zealand</v>
      </c>
      <c r="D1950">
        <f>IF(Transport!$H$4="Multi-unit Residential",Data!D1951,IF(Transport!$H$4="Education",Data!AL1951,IF(Transport!$H$4="Mixed-use Building",W1954,Data!U1951)))</f>
        <v>0</v>
      </c>
      <c r="E1950">
        <f>IF(Transport!$H$4="Multi-unit Residential",Data!E1951,IF(Transport!$H$4="Education",Data!AM1951,IF(Transport!$H$4="Mixed-use Building",X1954,Data!V1951)))</f>
        <v>0</v>
      </c>
      <c r="F1950">
        <f>IF(Transport!$H$4="Multi-unit Residential",Data!F1951,IF(Transport!$H$4="Education",Data!AN1951,IF(Transport!$H$4="Mixed-use Building",Y1954,Data!W1951)))</f>
        <v>0</v>
      </c>
      <c r="G1950">
        <f>IF(Transport!$H$4="Multi-unit Residential",Data!G1951,IF(Transport!$H$4="Education",Data!AO1951,IF(Transport!$H$4="Mixed-use Building",Z1954,Data!X1951)))</f>
        <v>0</v>
      </c>
      <c r="H1950">
        <f>IF(Transport!$H$4="Multi-unit Residential",Data!H1951,IF(Transport!$H$4="Education",Data!AP1951,IF(Transport!$H$4="Mixed-use Building",AA1954,Data!Y1951)))</f>
        <v>0.5</v>
      </c>
      <c r="I1950">
        <f>IF(Transport!$H$4="Multi-unit Residential",Data!I1951,IF(Transport!$H$4="Education",Data!AQ1951,IF(Transport!$H$4="Mixed-use Building",AB1954,Data!Z1951)))</f>
        <v>0.05</v>
      </c>
      <c r="J1950">
        <f>IF(Transport!$H$4="Multi-unit Residential",Data!J1951,IF(Transport!$H$4="Education",Data!AR1951,IF(Transport!$H$4="Mixed-use Building",AC1954,Data!AA1951)))</f>
        <v>0</v>
      </c>
      <c r="K1950">
        <f>IF(Transport!$H$4="Multi-unit Residential",Data!K1951,IF(Transport!$H$4="Education",Data!AS1951,IF(Transport!$H$4="Mixed-use Building",AD1954,Data!AB1951)))</f>
        <v>0.03</v>
      </c>
      <c r="L1950">
        <f>IF(Transport!$H$4="Multi-unit Residential",Data!L1951,IF(Transport!$H$4="Education",Data!AT1951,IF(Transport!$H$4="Mixed-use Building",AE1954,Data!AC1951)))</f>
        <v>0.42</v>
      </c>
      <c r="M1950">
        <f>IF(Transport!$H$4="Multi-unit Residential",Data!M1951,IF(Transport!$H$4="Education",Data!AU1951,IF(Transport!$H$4="Mixed-use Building",AF1954,Data!AD1951)))</f>
        <v>0.02</v>
      </c>
      <c r="N1950">
        <f>IF(Transport!$H$4="Multi-unit Residential",Data!N1951,IF(Transport!$H$4="Education",Data!AV1951,IF(Transport!$H$4="Mixed-use Building",AG1954,Data!AE1951)))</f>
        <v>8.2937205017020901</v>
      </c>
      <c r="O1950">
        <f>IF(Transport!$H$4="Multi-unit Residential",Data!O1951,IF(Transport!$H$4="Education",Data!AW1951,IF(Transport!$H$4="Mixed-use Building",AH1954,Data!AF1951)))</f>
        <v>170.30646919999899</v>
      </c>
      <c r="P1950">
        <f>IF(Transport!$H$4="Multi-unit Residential",Data!P1951,IF(Transport!$H$4="Education",Data!AX1951,IF(Transport!$H$4="Mixed-use Building",AI1954,Data!AG1951)))</f>
        <v>-43.929758159999999</v>
      </c>
    </row>
    <row r="1951" spans="1:16" x14ac:dyDescent="0.55000000000000004">
      <c r="A1951">
        <f>IF(Transport!$H$4="Multi-unit Residential",Data!A1952,IF(Transport!$H$4="Education",Data!AI1952,IF(Transport!$H$4="Mixed-use Building",T1955,Data!R1952)))</f>
        <v>341800</v>
      </c>
      <c r="B1951" t="str">
        <f>IF(Transport!$H$4="Multi-unit Residential",Data!B1952,IF(Transport!$H$4="Education",Data!AJ1952,IF(Transport!$H$4="Mixed-use Building",U1955,Data!S1952)))</f>
        <v>Twizel</v>
      </c>
      <c r="C1951" t="str">
        <f>IF(Transport!$H$4="Multi-unit Residential",Data!C1952,IF(Transport!$H$4="Education",Data!AK1952,IF(Transport!$H$4="Mixed-use Building",V1955,Data!T1952)))</f>
        <v>New Zealand</v>
      </c>
      <c r="D1951">
        <f>IF(Transport!$H$4="Multi-unit Residential",Data!D1952,IF(Transport!$H$4="Education",Data!AL1952,IF(Transport!$H$4="Mixed-use Building",W1955,Data!U1952)))</f>
        <v>0</v>
      </c>
      <c r="E1951">
        <f>IF(Transport!$H$4="Multi-unit Residential",Data!E1952,IF(Transport!$H$4="Education",Data!AM1952,IF(Transport!$H$4="Mixed-use Building",X1955,Data!V1952)))</f>
        <v>0</v>
      </c>
      <c r="F1951">
        <f>IF(Transport!$H$4="Multi-unit Residential",Data!F1952,IF(Transport!$H$4="Education",Data!AN1952,IF(Transport!$H$4="Mixed-use Building",Y1955,Data!W1952)))</f>
        <v>0</v>
      </c>
      <c r="G1951">
        <f>IF(Transport!$H$4="Multi-unit Residential",Data!G1952,IF(Transport!$H$4="Education",Data!AO1952,IF(Transport!$H$4="Mixed-use Building",Z1955,Data!X1952)))</f>
        <v>0</v>
      </c>
      <c r="H1951">
        <f>IF(Transport!$H$4="Multi-unit Residential",Data!H1952,IF(Transport!$H$4="Education",Data!AP1952,IF(Transport!$H$4="Mixed-use Building",AA1955,Data!Y1952)))</f>
        <v>0.65</v>
      </c>
      <c r="I1951">
        <f>IF(Transport!$H$4="Multi-unit Residential",Data!I1952,IF(Transport!$H$4="Education",Data!AQ1952,IF(Transport!$H$4="Mixed-use Building",AB1955,Data!Z1952)))</f>
        <v>0.04</v>
      </c>
      <c r="J1951">
        <f>IF(Transport!$H$4="Multi-unit Residential",Data!J1952,IF(Transport!$H$4="Education",Data!AR1952,IF(Transport!$H$4="Mixed-use Building",AC1955,Data!AA1952)))</f>
        <v>0</v>
      </c>
      <c r="K1951">
        <f>IF(Transport!$H$4="Multi-unit Residential",Data!K1952,IF(Transport!$H$4="Education",Data!AS1952,IF(Transport!$H$4="Mixed-use Building",AD1955,Data!AB1952)))</f>
        <v>0.1</v>
      </c>
      <c r="L1951">
        <f>IF(Transport!$H$4="Multi-unit Residential",Data!L1952,IF(Transport!$H$4="Education",Data!AT1952,IF(Transport!$H$4="Mixed-use Building",AE1955,Data!AC1952)))</f>
        <v>0.21</v>
      </c>
      <c r="M1951">
        <f>IF(Transport!$H$4="Multi-unit Residential",Data!M1952,IF(Transport!$H$4="Education",Data!AU1952,IF(Transport!$H$4="Mixed-use Building",AF1955,Data!AD1952)))</f>
        <v>0.02</v>
      </c>
      <c r="N1951">
        <f>IF(Transport!$H$4="Multi-unit Residential",Data!N1952,IF(Transport!$H$4="Education",Data!AV1952,IF(Transport!$H$4="Mixed-use Building",AG1955,Data!AE1952)))</f>
        <v>3.8206096159947598</v>
      </c>
      <c r="O1951">
        <f>IF(Transport!$H$4="Multi-unit Residential",Data!O1952,IF(Transport!$H$4="Education",Data!AW1952,IF(Transport!$H$4="Mixed-use Building",AH1955,Data!AF1952)))</f>
        <v>170.09376850000001</v>
      </c>
      <c r="P1951">
        <f>IF(Transport!$H$4="Multi-unit Residential",Data!P1952,IF(Transport!$H$4="Education",Data!AX1952,IF(Transport!$H$4="Mixed-use Building",AI1955,Data!AG1952)))</f>
        <v>-44.268556629999999</v>
      </c>
    </row>
    <row r="1952" spans="1:16" x14ac:dyDescent="0.55000000000000004">
      <c r="A1952">
        <f>IF(Transport!$H$4="Multi-unit Residential",Data!A1953,IF(Transport!$H$4="Education",Data!AI1953,IF(Transport!$H$4="Mixed-use Building",T1956,Data!R1953)))</f>
        <v>341900</v>
      </c>
      <c r="B1952" t="str">
        <f>IF(Transport!$H$4="Multi-unit Residential",Data!B1953,IF(Transport!$H$4="Education",Data!AJ1953,IF(Transport!$H$4="Mixed-use Building",U1956,Data!S1953)))</f>
        <v>Opua (Mackenzie District)</v>
      </c>
      <c r="C1952" t="str">
        <f>IF(Transport!$H$4="Multi-unit Residential",Data!C1953,IF(Transport!$H$4="Education",Data!AK1953,IF(Transport!$H$4="Mixed-use Building",V1956,Data!T1953)))</f>
        <v>New Zealand</v>
      </c>
      <c r="D1952">
        <f>IF(Transport!$H$4="Multi-unit Residential",Data!D1953,IF(Transport!$H$4="Education",Data!AL1953,IF(Transport!$H$4="Mixed-use Building",W1956,Data!U1953)))</f>
        <v>0</v>
      </c>
      <c r="E1952">
        <f>IF(Transport!$H$4="Multi-unit Residential",Data!E1953,IF(Transport!$H$4="Education",Data!AM1953,IF(Transport!$H$4="Mixed-use Building",X1956,Data!V1953)))</f>
        <v>0</v>
      </c>
      <c r="F1952">
        <f>IF(Transport!$H$4="Multi-unit Residential",Data!F1953,IF(Transport!$H$4="Education",Data!AN1953,IF(Transport!$H$4="Mixed-use Building",Y1956,Data!W1953)))</f>
        <v>0</v>
      </c>
      <c r="G1952">
        <f>IF(Transport!$H$4="Multi-unit Residential",Data!G1953,IF(Transport!$H$4="Education",Data!AO1953,IF(Transport!$H$4="Mixed-use Building",Z1956,Data!X1953)))</f>
        <v>0</v>
      </c>
      <c r="H1952">
        <f>IF(Transport!$H$4="Multi-unit Residential",Data!H1953,IF(Transport!$H$4="Education",Data!AP1953,IF(Transport!$H$4="Mixed-use Building",AA1956,Data!Y1953)))</f>
        <v>1</v>
      </c>
      <c r="I1952">
        <f>IF(Transport!$H$4="Multi-unit Residential",Data!I1953,IF(Transport!$H$4="Education",Data!AQ1953,IF(Transport!$H$4="Mixed-use Building",AB1956,Data!Z1953)))</f>
        <v>0</v>
      </c>
      <c r="J1952">
        <f>IF(Transport!$H$4="Multi-unit Residential",Data!J1953,IF(Transport!$H$4="Education",Data!AR1953,IF(Transport!$H$4="Mixed-use Building",AC1956,Data!AA1953)))</f>
        <v>0</v>
      </c>
      <c r="K1952">
        <f>IF(Transport!$H$4="Multi-unit Residential",Data!K1953,IF(Transport!$H$4="Education",Data!AS1953,IF(Transport!$H$4="Mixed-use Building",AD1956,Data!AB1953)))</f>
        <v>0</v>
      </c>
      <c r="L1952">
        <f>IF(Transport!$H$4="Multi-unit Residential",Data!L1953,IF(Transport!$H$4="Education",Data!AT1953,IF(Transport!$H$4="Mixed-use Building",AE1956,Data!AC1953)))</f>
        <v>0</v>
      </c>
      <c r="M1952">
        <f>IF(Transport!$H$4="Multi-unit Residential",Data!M1953,IF(Transport!$H$4="Education",Data!AU1953,IF(Transport!$H$4="Mixed-use Building",AF1956,Data!AD1953)))</f>
        <v>0.02</v>
      </c>
      <c r="N1952">
        <f>IF(Transport!$H$4="Multi-unit Residential",Data!N1953,IF(Transport!$H$4="Education",Data!AV1953,IF(Transport!$H$4="Mixed-use Building",AG1956,Data!AE1953)))</f>
        <v>3.73909592094732</v>
      </c>
      <c r="O1952">
        <f>IF(Transport!$H$4="Multi-unit Residential",Data!O1953,IF(Transport!$H$4="Education",Data!AW1953,IF(Transport!$H$4="Mixed-use Building",AH1956,Data!AF1953)))</f>
        <v>170.83990109999999</v>
      </c>
      <c r="P1952">
        <f>IF(Transport!$H$4="Multi-unit Residential",Data!P1953,IF(Transport!$H$4="Education",Data!AX1953,IF(Transport!$H$4="Mixed-use Building",AI1956,Data!AG1953)))</f>
        <v>-44.046979039999997</v>
      </c>
    </row>
    <row r="1953" spans="1:16" x14ac:dyDescent="0.55000000000000004">
      <c r="A1953">
        <f>IF(Transport!$H$4="Multi-unit Residential",Data!A1954,IF(Transport!$H$4="Education",Data!AI1954,IF(Transport!$H$4="Mixed-use Building",T1957,Data!R1954)))</f>
        <v>342000</v>
      </c>
      <c r="B1953" t="str">
        <f>IF(Transport!$H$4="Multi-unit Residential",Data!B1954,IF(Transport!$H$4="Education",Data!AJ1954,IF(Transport!$H$4="Mixed-use Building",U1957,Data!S1954)))</f>
        <v>Fairlie</v>
      </c>
      <c r="C1953" t="str">
        <f>IF(Transport!$H$4="Multi-unit Residential",Data!C1954,IF(Transport!$H$4="Education",Data!AK1954,IF(Transport!$H$4="Mixed-use Building",V1957,Data!T1954)))</f>
        <v>New Zealand</v>
      </c>
      <c r="D1953">
        <f>IF(Transport!$H$4="Multi-unit Residential",Data!D1954,IF(Transport!$H$4="Education",Data!AL1954,IF(Transport!$H$4="Mixed-use Building",W1957,Data!U1954)))</f>
        <v>0</v>
      </c>
      <c r="E1953">
        <f>IF(Transport!$H$4="Multi-unit Residential",Data!E1954,IF(Transport!$H$4="Education",Data!AM1954,IF(Transport!$H$4="Mixed-use Building",X1957,Data!V1954)))</f>
        <v>0</v>
      </c>
      <c r="F1953">
        <f>IF(Transport!$H$4="Multi-unit Residential",Data!F1954,IF(Transport!$H$4="Education",Data!AN1954,IF(Transport!$H$4="Mixed-use Building",Y1957,Data!W1954)))</f>
        <v>0</v>
      </c>
      <c r="G1953">
        <f>IF(Transport!$H$4="Multi-unit Residential",Data!G1954,IF(Transport!$H$4="Education",Data!AO1954,IF(Transport!$H$4="Mixed-use Building",Z1957,Data!X1954)))</f>
        <v>0</v>
      </c>
      <c r="H1953">
        <f>IF(Transport!$H$4="Multi-unit Residential",Data!H1954,IF(Transport!$H$4="Education",Data!AP1954,IF(Transport!$H$4="Mixed-use Building",AA1957,Data!Y1954)))</f>
        <v>0.67999999999999905</v>
      </c>
      <c r="I1953">
        <f>IF(Transport!$H$4="Multi-unit Residential",Data!I1954,IF(Transport!$H$4="Education",Data!AQ1954,IF(Transport!$H$4="Mixed-use Building",AB1957,Data!Z1954)))</f>
        <v>0.04</v>
      </c>
      <c r="J1953">
        <f>IF(Transport!$H$4="Multi-unit Residential",Data!J1954,IF(Transport!$H$4="Education",Data!AR1954,IF(Transport!$H$4="Mixed-use Building",AC1957,Data!AA1954)))</f>
        <v>0</v>
      </c>
      <c r="K1953">
        <f>IF(Transport!$H$4="Multi-unit Residential",Data!K1954,IF(Transport!$H$4="Education",Data!AS1954,IF(Transport!$H$4="Mixed-use Building",AD1957,Data!AB1954)))</f>
        <v>7.0000000000000007E-2</v>
      </c>
      <c r="L1953">
        <f>IF(Transport!$H$4="Multi-unit Residential",Data!L1954,IF(Transport!$H$4="Education",Data!AT1954,IF(Transport!$H$4="Mixed-use Building",AE1957,Data!AC1954)))</f>
        <v>0.21</v>
      </c>
      <c r="M1953">
        <f>IF(Transport!$H$4="Multi-unit Residential",Data!M1954,IF(Transport!$H$4="Education",Data!AU1954,IF(Transport!$H$4="Mixed-use Building",AF1957,Data!AD1954)))</f>
        <v>0.02</v>
      </c>
      <c r="N1953">
        <f>IF(Transport!$H$4="Multi-unit Residential",Data!N1954,IF(Transport!$H$4="Education",Data!AV1954,IF(Transport!$H$4="Mixed-use Building",AG1957,Data!AE1954)))</f>
        <v>3.2922396267239198</v>
      </c>
      <c r="O1953">
        <f>IF(Transport!$H$4="Multi-unit Residential",Data!O1954,IF(Transport!$H$4="Education",Data!AW1954,IF(Transport!$H$4="Mixed-use Building",AH1957,Data!AF1954)))</f>
        <v>170.82535350000001</v>
      </c>
      <c r="P1953">
        <f>IF(Transport!$H$4="Multi-unit Residential",Data!P1954,IF(Transport!$H$4="Education",Data!AX1954,IF(Transport!$H$4="Mixed-use Building",AI1957,Data!AG1954)))</f>
        <v>-44.097010869999998</v>
      </c>
    </row>
    <row r="1954" spans="1:16" x14ac:dyDescent="0.55000000000000004">
      <c r="A1954">
        <f>IF(Transport!$H$4="Multi-unit Residential",Data!A1955,IF(Transport!$H$4="Education",Data!AI1955,IF(Transport!$H$4="Mixed-use Building",T1958,Data!R1955)))</f>
        <v>342100</v>
      </c>
      <c r="B1954" t="str">
        <f>IF(Transport!$H$4="Multi-unit Residential",Data!B1955,IF(Transport!$H$4="Education",Data!AJ1955,IF(Transport!$H$4="Mixed-use Building",U1958,Data!S1955)))</f>
        <v>Hakataramea</v>
      </c>
      <c r="C1954" t="str">
        <f>IF(Transport!$H$4="Multi-unit Residential",Data!C1955,IF(Transport!$H$4="Education",Data!AK1955,IF(Transport!$H$4="Mixed-use Building",V1958,Data!T1955)))</f>
        <v>New Zealand</v>
      </c>
      <c r="D1954">
        <f>IF(Transport!$H$4="Multi-unit Residential",Data!D1955,IF(Transport!$H$4="Education",Data!AL1955,IF(Transport!$H$4="Mixed-use Building",W1958,Data!U1955)))</f>
        <v>0</v>
      </c>
      <c r="E1954">
        <f>IF(Transport!$H$4="Multi-unit Residential",Data!E1955,IF(Transport!$H$4="Education",Data!AM1955,IF(Transport!$H$4="Mixed-use Building",X1958,Data!V1955)))</f>
        <v>0</v>
      </c>
      <c r="F1954">
        <f>IF(Transport!$H$4="Multi-unit Residential",Data!F1955,IF(Transport!$H$4="Education",Data!AN1955,IF(Transport!$H$4="Mixed-use Building",Y1958,Data!W1955)))</f>
        <v>0</v>
      </c>
      <c r="G1954">
        <f>IF(Transport!$H$4="Multi-unit Residential",Data!G1955,IF(Transport!$H$4="Education",Data!AO1955,IF(Transport!$H$4="Mixed-use Building",Z1958,Data!X1955)))</f>
        <v>0</v>
      </c>
      <c r="H1954">
        <f>IF(Transport!$H$4="Multi-unit Residential",Data!H1955,IF(Transport!$H$4="Education",Data!AP1955,IF(Transport!$H$4="Mixed-use Building",AA1958,Data!Y1955)))</f>
        <v>1</v>
      </c>
      <c r="I1954">
        <f>IF(Transport!$H$4="Multi-unit Residential",Data!I1955,IF(Transport!$H$4="Education",Data!AQ1955,IF(Transport!$H$4="Mixed-use Building",AB1958,Data!Z1955)))</f>
        <v>0</v>
      </c>
      <c r="J1954">
        <f>IF(Transport!$H$4="Multi-unit Residential",Data!J1955,IF(Transport!$H$4="Education",Data!AR1955,IF(Transport!$H$4="Mixed-use Building",AC1958,Data!AA1955)))</f>
        <v>0</v>
      </c>
      <c r="K1954">
        <f>IF(Transport!$H$4="Multi-unit Residential",Data!K1955,IF(Transport!$H$4="Education",Data!AS1955,IF(Transport!$H$4="Mixed-use Building",AD1958,Data!AB1955)))</f>
        <v>0</v>
      </c>
      <c r="L1954">
        <f>IF(Transport!$H$4="Multi-unit Residential",Data!L1955,IF(Transport!$H$4="Education",Data!AT1955,IF(Transport!$H$4="Mixed-use Building",AE1958,Data!AC1955)))</f>
        <v>0</v>
      </c>
      <c r="M1954">
        <f>IF(Transport!$H$4="Multi-unit Residential",Data!M1955,IF(Transport!$H$4="Education",Data!AU1955,IF(Transport!$H$4="Mixed-use Building",AF1958,Data!AD1955)))</f>
        <v>0.02</v>
      </c>
      <c r="N1954" t="str">
        <f>IF(Transport!$H$4="Multi-unit Residential",Data!N1955,IF(Transport!$H$4="Education",Data!AV1955,IF(Transport!$H$4="Mixed-use Building",AG1958,Data!AE1955)))</f>
        <v>?</v>
      </c>
      <c r="O1954">
        <f>IF(Transport!$H$4="Multi-unit Residential",Data!O1955,IF(Transport!$H$4="Education",Data!AW1955,IF(Transport!$H$4="Mixed-use Building",AH1958,Data!AF1955)))</f>
        <v>170.59314369999899</v>
      </c>
      <c r="P1954">
        <f>IF(Transport!$H$4="Multi-unit Residential",Data!P1955,IF(Transport!$H$4="Education",Data!AX1955,IF(Transport!$H$4="Mixed-use Building",AI1958,Data!AG1955)))</f>
        <v>-44.5949764</v>
      </c>
    </row>
    <row r="1955" spans="1:16" x14ac:dyDescent="0.55000000000000004">
      <c r="A1955">
        <f>IF(Transport!$H$4="Multi-unit Residential",Data!A1956,IF(Transport!$H$4="Education",Data!AI1956,IF(Transport!$H$4="Mixed-use Building",T1959,Data!R1956)))</f>
        <v>342200</v>
      </c>
      <c r="B1955" t="str">
        <f>IF(Transport!$H$4="Multi-unit Residential",Data!B1956,IF(Transport!$H$4="Education",Data!AJ1956,IF(Transport!$H$4="Mixed-use Building",U1959,Data!S1956)))</f>
        <v>Maungati</v>
      </c>
      <c r="C1955" t="str">
        <f>IF(Transport!$H$4="Multi-unit Residential",Data!C1956,IF(Transport!$H$4="Education",Data!AK1956,IF(Transport!$H$4="Mixed-use Building",V1959,Data!T1956)))</f>
        <v>New Zealand</v>
      </c>
      <c r="D1955">
        <f>IF(Transport!$H$4="Multi-unit Residential",Data!D1956,IF(Transport!$H$4="Education",Data!AL1956,IF(Transport!$H$4="Mixed-use Building",W1959,Data!U1956)))</f>
        <v>0</v>
      </c>
      <c r="E1955">
        <f>IF(Transport!$H$4="Multi-unit Residential",Data!E1956,IF(Transport!$H$4="Education",Data!AM1956,IF(Transport!$H$4="Mixed-use Building",X1959,Data!V1956)))</f>
        <v>0</v>
      </c>
      <c r="F1955">
        <f>IF(Transport!$H$4="Multi-unit Residential",Data!F1956,IF(Transport!$H$4="Education",Data!AN1956,IF(Transport!$H$4="Mixed-use Building",Y1959,Data!W1956)))</f>
        <v>0</v>
      </c>
      <c r="G1955">
        <f>IF(Transport!$H$4="Multi-unit Residential",Data!G1956,IF(Transport!$H$4="Education",Data!AO1956,IF(Transport!$H$4="Mixed-use Building",Z1959,Data!X1956)))</f>
        <v>0</v>
      </c>
      <c r="H1955">
        <f>IF(Transport!$H$4="Multi-unit Residential",Data!H1956,IF(Transport!$H$4="Education",Data!AP1956,IF(Transport!$H$4="Mixed-use Building",AA1959,Data!Y1956)))</f>
        <v>1</v>
      </c>
      <c r="I1955">
        <f>IF(Transport!$H$4="Multi-unit Residential",Data!I1956,IF(Transport!$H$4="Education",Data!AQ1956,IF(Transport!$H$4="Mixed-use Building",AB1959,Data!Z1956)))</f>
        <v>0</v>
      </c>
      <c r="J1955">
        <f>IF(Transport!$H$4="Multi-unit Residential",Data!J1956,IF(Transport!$H$4="Education",Data!AR1956,IF(Transport!$H$4="Mixed-use Building",AC1959,Data!AA1956)))</f>
        <v>0</v>
      </c>
      <c r="K1955">
        <f>IF(Transport!$H$4="Multi-unit Residential",Data!K1956,IF(Transport!$H$4="Education",Data!AS1956,IF(Transport!$H$4="Mixed-use Building",AD1959,Data!AB1956)))</f>
        <v>0</v>
      </c>
      <c r="L1955">
        <f>IF(Transport!$H$4="Multi-unit Residential",Data!L1956,IF(Transport!$H$4="Education",Data!AT1956,IF(Transport!$H$4="Mixed-use Building",AE1959,Data!AC1956)))</f>
        <v>0</v>
      </c>
      <c r="M1955">
        <f>IF(Transport!$H$4="Multi-unit Residential",Data!M1956,IF(Transport!$H$4="Education",Data!AU1956,IF(Transport!$H$4="Mixed-use Building",AF1959,Data!AD1956)))</f>
        <v>0.02</v>
      </c>
      <c r="N1955">
        <f>IF(Transport!$H$4="Multi-unit Residential",Data!N1956,IF(Transport!$H$4="Education",Data!AV1956,IF(Transport!$H$4="Mixed-use Building",AG1959,Data!AE1956)))</f>
        <v>5.6546159992353999</v>
      </c>
      <c r="O1955">
        <f>IF(Transport!$H$4="Multi-unit Residential",Data!O1956,IF(Transport!$H$4="Education",Data!AW1956,IF(Transport!$H$4="Mixed-use Building",AH1959,Data!AF1956)))</f>
        <v>170.93976180000001</v>
      </c>
      <c r="P1955">
        <f>IF(Transport!$H$4="Multi-unit Residential",Data!P1956,IF(Transport!$H$4="Education",Data!AX1956,IF(Transport!$H$4="Mixed-use Building",AI1959,Data!AG1956)))</f>
        <v>-44.499627869999998</v>
      </c>
    </row>
    <row r="1956" spans="1:16" x14ac:dyDescent="0.55000000000000004">
      <c r="A1956">
        <f>IF(Transport!$H$4="Multi-unit Residential",Data!A1957,IF(Transport!$H$4="Education",Data!AI1957,IF(Transport!$H$4="Mixed-use Building",T1960,Data!R1957)))</f>
        <v>342300</v>
      </c>
      <c r="B1956" t="str">
        <f>IF(Transport!$H$4="Multi-unit Residential",Data!B1957,IF(Transport!$H$4="Education",Data!AJ1957,IF(Transport!$H$4="Mixed-use Building",U1960,Data!S1957)))</f>
        <v>Lyalldale</v>
      </c>
      <c r="C1956" t="str">
        <f>IF(Transport!$H$4="Multi-unit Residential",Data!C1957,IF(Transport!$H$4="Education",Data!AK1957,IF(Transport!$H$4="Mixed-use Building",V1960,Data!T1957)))</f>
        <v>New Zealand</v>
      </c>
      <c r="D1956">
        <f>IF(Transport!$H$4="Multi-unit Residential",Data!D1957,IF(Transport!$H$4="Education",Data!AL1957,IF(Transport!$H$4="Mixed-use Building",W1960,Data!U1957)))</f>
        <v>0</v>
      </c>
      <c r="E1956">
        <f>IF(Transport!$H$4="Multi-unit Residential",Data!E1957,IF(Transport!$H$4="Education",Data!AM1957,IF(Transport!$H$4="Mixed-use Building",X1960,Data!V1957)))</f>
        <v>0</v>
      </c>
      <c r="F1956">
        <f>IF(Transport!$H$4="Multi-unit Residential",Data!F1957,IF(Transport!$H$4="Education",Data!AN1957,IF(Transport!$H$4="Mixed-use Building",Y1960,Data!W1957)))</f>
        <v>0</v>
      </c>
      <c r="G1956">
        <f>IF(Transport!$H$4="Multi-unit Residential",Data!G1957,IF(Transport!$H$4="Education",Data!AO1957,IF(Transport!$H$4="Mixed-use Building",Z1960,Data!X1957)))</f>
        <v>0</v>
      </c>
      <c r="H1956">
        <f>IF(Transport!$H$4="Multi-unit Residential",Data!H1957,IF(Transport!$H$4="Education",Data!AP1957,IF(Transport!$H$4="Mixed-use Building",AA1960,Data!Y1957)))</f>
        <v>1</v>
      </c>
      <c r="I1956">
        <f>IF(Transport!$H$4="Multi-unit Residential",Data!I1957,IF(Transport!$H$4="Education",Data!AQ1957,IF(Transport!$H$4="Mixed-use Building",AB1960,Data!Z1957)))</f>
        <v>0</v>
      </c>
      <c r="J1956">
        <f>IF(Transport!$H$4="Multi-unit Residential",Data!J1957,IF(Transport!$H$4="Education",Data!AR1957,IF(Transport!$H$4="Mixed-use Building",AC1960,Data!AA1957)))</f>
        <v>0</v>
      </c>
      <c r="K1956">
        <f>IF(Transport!$H$4="Multi-unit Residential",Data!K1957,IF(Transport!$H$4="Education",Data!AS1957,IF(Transport!$H$4="Mixed-use Building",AD1960,Data!AB1957)))</f>
        <v>0</v>
      </c>
      <c r="L1956">
        <f>IF(Transport!$H$4="Multi-unit Residential",Data!L1957,IF(Transport!$H$4="Education",Data!AT1957,IF(Transport!$H$4="Mixed-use Building",AE1960,Data!AC1957)))</f>
        <v>0</v>
      </c>
      <c r="M1956">
        <f>IF(Transport!$H$4="Multi-unit Residential",Data!M1957,IF(Transport!$H$4="Education",Data!AU1957,IF(Transport!$H$4="Mixed-use Building",AF1960,Data!AD1957)))</f>
        <v>0.02</v>
      </c>
      <c r="N1956" t="str">
        <f>IF(Transport!$H$4="Multi-unit Residential",Data!N1957,IF(Transport!$H$4="Education",Data!AV1957,IF(Transport!$H$4="Mixed-use Building",AG1960,Data!AE1957)))</f>
        <v>?</v>
      </c>
      <c r="O1956">
        <f>IF(Transport!$H$4="Multi-unit Residential",Data!O1957,IF(Transport!$H$4="Education",Data!AW1957,IF(Transport!$H$4="Mixed-use Building",AH1960,Data!AF1957)))</f>
        <v>171.10964229999999</v>
      </c>
      <c r="P1956">
        <f>IF(Transport!$H$4="Multi-unit Residential",Data!P1957,IF(Transport!$H$4="Education",Data!AX1957,IF(Transport!$H$4="Mixed-use Building",AI1960,Data!AG1957)))</f>
        <v>-44.490214450000003</v>
      </c>
    </row>
    <row r="1957" spans="1:16" x14ac:dyDescent="0.55000000000000004">
      <c r="A1957">
        <f>IF(Transport!$H$4="Multi-unit Residential",Data!A1958,IF(Transport!$H$4="Education",Data!AI1958,IF(Transport!$H$4="Mixed-use Building",T1961,Data!R1958)))</f>
        <v>342400</v>
      </c>
      <c r="B1957" t="str">
        <f>IF(Transport!$H$4="Multi-unit Residential",Data!B1958,IF(Transport!$H$4="Education",Data!AJ1958,IF(Transport!$H$4="Mixed-use Building",U1961,Data!S1958)))</f>
        <v>Makikihi-Willowbridge</v>
      </c>
      <c r="C1957" t="str">
        <f>IF(Transport!$H$4="Multi-unit Residential",Data!C1958,IF(Transport!$H$4="Education",Data!AK1958,IF(Transport!$H$4="Mixed-use Building",V1961,Data!T1958)))</f>
        <v>New Zealand</v>
      </c>
      <c r="D1957">
        <f>IF(Transport!$H$4="Multi-unit Residential",Data!D1958,IF(Transport!$H$4="Education",Data!AL1958,IF(Transport!$H$4="Mixed-use Building",W1961,Data!U1958)))</f>
        <v>0</v>
      </c>
      <c r="E1957">
        <f>IF(Transport!$H$4="Multi-unit Residential",Data!E1958,IF(Transport!$H$4="Education",Data!AM1958,IF(Transport!$H$4="Mixed-use Building",X1961,Data!V1958)))</f>
        <v>0</v>
      </c>
      <c r="F1957">
        <f>IF(Transport!$H$4="Multi-unit Residential",Data!F1958,IF(Transport!$H$4="Education",Data!AN1958,IF(Transport!$H$4="Mixed-use Building",Y1961,Data!W1958)))</f>
        <v>0</v>
      </c>
      <c r="G1957">
        <f>IF(Transport!$H$4="Multi-unit Residential",Data!G1958,IF(Transport!$H$4="Education",Data!AO1958,IF(Transport!$H$4="Mixed-use Building",Z1961,Data!X1958)))</f>
        <v>0</v>
      </c>
      <c r="H1957">
        <f>IF(Transport!$H$4="Multi-unit Residential",Data!H1958,IF(Transport!$H$4="Education",Data!AP1958,IF(Transport!$H$4="Mixed-use Building",AA1961,Data!Y1958)))</f>
        <v>0.9</v>
      </c>
      <c r="I1957">
        <f>IF(Transport!$H$4="Multi-unit Residential",Data!I1958,IF(Transport!$H$4="Education",Data!AQ1958,IF(Transport!$H$4="Mixed-use Building",AB1961,Data!Z1958)))</f>
        <v>0.06</v>
      </c>
      <c r="J1957">
        <f>IF(Transport!$H$4="Multi-unit Residential",Data!J1958,IF(Transport!$H$4="Education",Data!AR1958,IF(Transport!$H$4="Mixed-use Building",AC1961,Data!AA1958)))</f>
        <v>0</v>
      </c>
      <c r="K1957">
        <f>IF(Transport!$H$4="Multi-unit Residential",Data!K1958,IF(Transport!$H$4="Education",Data!AS1958,IF(Transport!$H$4="Mixed-use Building",AD1961,Data!AB1958)))</f>
        <v>0</v>
      </c>
      <c r="L1957">
        <f>IF(Transport!$H$4="Multi-unit Residential",Data!L1958,IF(Transport!$H$4="Education",Data!AT1958,IF(Transport!$H$4="Mixed-use Building",AE1961,Data!AC1958)))</f>
        <v>0.04</v>
      </c>
      <c r="M1957">
        <f>IF(Transport!$H$4="Multi-unit Residential",Data!M1958,IF(Transport!$H$4="Education",Data!AU1958,IF(Transport!$H$4="Mixed-use Building",AF1961,Data!AD1958)))</f>
        <v>0.02</v>
      </c>
      <c r="N1957">
        <f>IF(Transport!$H$4="Multi-unit Residential",Data!N1958,IF(Transport!$H$4="Education",Data!AV1958,IF(Transport!$H$4="Mixed-use Building",AG1961,Data!AE1958)))</f>
        <v>3.7191060573796801</v>
      </c>
      <c r="O1957">
        <f>IF(Transport!$H$4="Multi-unit Residential",Data!O1958,IF(Transport!$H$4="Education",Data!AW1958,IF(Transport!$H$4="Mixed-use Building",AH1961,Data!AF1958)))</f>
        <v>171.05113929999999</v>
      </c>
      <c r="P1957">
        <f>IF(Transport!$H$4="Multi-unit Residential",Data!P1958,IF(Transport!$H$4="Education",Data!AX1958,IF(Transport!$H$4="Mixed-use Building",AI1961,Data!AG1958)))</f>
        <v>-44.688137689999998</v>
      </c>
    </row>
    <row r="1958" spans="1:16" x14ac:dyDescent="0.55000000000000004">
      <c r="A1958">
        <f>IF(Transport!$H$4="Multi-unit Residential",Data!A1959,IF(Transport!$H$4="Education",Data!AI1959,IF(Transport!$H$4="Mixed-use Building",T1962,Data!R1959)))</f>
        <v>342500</v>
      </c>
      <c r="B1958" t="str">
        <f>IF(Transport!$H$4="Multi-unit Residential",Data!B1959,IF(Transport!$H$4="Education",Data!AJ1959,IF(Transport!$H$4="Mixed-use Building",U1962,Data!S1959)))</f>
        <v>Waimate North</v>
      </c>
      <c r="C1958" t="str">
        <f>IF(Transport!$H$4="Multi-unit Residential",Data!C1959,IF(Transport!$H$4="Education",Data!AK1959,IF(Transport!$H$4="Mixed-use Building",V1962,Data!T1959)))</f>
        <v>New Zealand</v>
      </c>
      <c r="D1958">
        <f>IF(Transport!$H$4="Multi-unit Residential",Data!D1959,IF(Transport!$H$4="Education",Data!AL1959,IF(Transport!$H$4="Mixed-use Building",W1962,Data!U1959)))</f>
        <v>0</v>
      </c>
      <c r="E1958">
        <f>IF(Transport!$H$4="Multi-unit Residential",Data!E1959,IF(Transport!$H$4="Education",Data!AM1959,IF(Transport!$H$4="Mixed-use Building",X1962,Data!V1959)))</f>
        <v>0</v>
      </c>
      <c r="F1958">
        <f>IF(Transport!$H$4="Multi-unit Residential",Data!F1959,IF(Transport!$H$4="Education",Data!AN1959,IF(Transport!$H$4="Mixed-use Building",Y1962,Data!W1959)))</f>
        <v>0</v>
      </c>
      <c r="G1958">
        <f>IF(Transport!$H$4="Multi-unit Residential",Data!G1959,IF(Transport!$H$4="Education",Data!AO1959,IF(Transport!$H$4="Mixed-use Building",Z1962,Data!X1959)))</f>
        <v>0</v>
      </c>
      <c r="H1958">
        <f>IF(Transport!$H$4="Multi-unit Residential",Data!H1959,IF(Transport!$H$4="Education",Data!AP1959,IF(Transport!$H$4="Mixed-use Building",AA1962,Data!Y1959)))</f>
        <v>1</v>
      </c>
      <c r="I1958">
        <f>IF(Transport!$H$4="Multi-unit Residential",Data!I1959,IF(Transport!$H$4="Education",Data!AQ1959,IF(Transport!$H$4="Mixed-use Building",AB1962,Data!Z1959)))</f>
        <v>0</v>
      </c>
      <c r="J1958">
        <f>IF(Transport!$H$4="Multi-unit Residential",Data!J1959,IF(Transport!$H$4="Education",Data!AR1959,IF(Transport!$H$4="Mixed-use Building",AC1962,Data!AA1959)))</f>
        <v>0</v>
      </c>
      <c r="K1958">
        <f>IF(Transport!$H$4="Multi-unit Residential",Data!K1959,IF(Transport!$H$4="Education",Data!AS1959,IF(Transport!$H$4="Mixed-use Building",AD1962,Data!AB1959)))</f>
        <v>0</v>
      </c>
      <c r="L1958">
        <f>IF(Transport!$H$4="Multi-unit Residential",Data!L1959,IF(Transport!$H$4="Education",Data!AT1959,IF(Transport!$H$4="Mixed-use Building",AE1962,Data!AC1959)))</f>
        <v>0</v>
      </c>
      <c r="M1958">
        <f>IF(Transport!$H$4="Multi-unit Residential",Data!M1959,IF(Transport!$H$4="Education",Data!AU1959,IF(Transport!$H$4="Mixed-use Building",AF1962,Data!AD1959)))</f>
        <v>0.02</v>
      </c>
      <c r="N1958">
        <f>IF(Transport!$H$4="Multi-unit Residential",Data!N1959,IF(Transport!$H$4="Education",Data!AV1959,IF(Transport!$H$4="Mixed-use Building",AG1962,Data!AE1959)))</f>
        <v>0.755586166385803</v>
      </c>
      <c r="O1958">
        <f>IF(Transport!$H$4="Multi-unit Residential",Data!O1959,IF(Transport!$H$4="Education",Data!AW1959,IF(Transport!$H$4="Mixed-use Building",AH1962,Data!AF1959)))</f>
        <v>171.04856509999999</v>
      </c>
      <c r="P1958">
        <f>IF(Transport!$H$4="Multi-unit Residential",Data!P1959,IF(Transport!$H$4="Education",Data!AX1959,IF(Transport!$H$4="Mixed-use Building",AI1962,Data!AG1959)))</f>
        <v>-44.726462130000002</v>
      </c>
    </row>
    <row r="1959" spans="1:16" x14ac:dyDescent="0.55000000000000004">
      <c r="A1959">
        <f>IF(Transport!$H$4="Multi-unit Residential",Data!A1960,IF(Transport!$H$4="Education",Data!AI1960,IF(Transport!$H$4="Mixed-use Building",T1963,Data!R1960)))</f>
        <v>342600</v>
      </c>
      <c r="B1959" t="str">
        <f>IF(Transport!$H$4="Multi-unit Residential",Data!B1960,IF(Transport!$H$4="Education",Data!AJ1960,IF(Transport!$H$4="Mixed-use Building",U1963,Data!S1960)))</f>
        <v>Morven-Glenavy-Ikawai</v>
      </c>
      <c r="C1959" t="str">
        <f>IF(Transport!$H$4="Multi-unit Residential",Data!C1960,IF(Transport!$H$4="Education",Data!AK1960,IF(Transport!$H$4="Mixed-use Building",V1963,Data!T1960)))</f>
        <v>New Zealand</v>
      </c>
      <c r="D1959">
        <f>IF(Transport!$H$4="Multi-unit Residential",Data!D1960,IF(Transport!$H$4="Education",Data!AL1960,IF(Transport!$H$4="Mixed-use Building",W1963,Data!U1960)))</f>
        <v>0</v>
      </c>
      <c r="E1959">
        <f>IF(Transport!$H$4="Multi-unit Residential",Data!E1960,IF(Transport!$H$4="Education",Data!AM1960,IF(Transport!$H$4="Mixed-use Building",X1963,Data!V1960)))</f>
        <v>0</v>
      </c>
      <c r="F1959">
        <f>IF(Transport!$H$4="Multi-unit Residential",Data!F1960,IF(Transport!$H$4="Education",Data!AN1960,IF(Transport!$H$4="Mixed-use Building",Y1963,Data!W1960)))</f>
        <v>0</v>
      </c>
      <c r="G1959">
        <f>IF(Transport!$H$4="Multi-unit Residential",Data!G1960,IF(Transport!$H$4="Education",Data!AO1960,IF(Transport!$H$4="Mixed-use Building",Z1963,Data!X1960)))</f>
        <v>0</v>
      </c>
      <c r="H1959">
        <f>IF(Transport!$H$4="Multi-unit Residential",Data!H1960,IF(Transport!$H$4="Education",Data!AP1960,IF(Transport!$H$4="Mixed-use Building",AA1963,Data!Y1960)))</f>
        <v>0.94</v>
      </c>
      <c r="I1959">
        <f>IF(Transport!$H$4="Multi-unit Residential",Data!I1960,IF(Transport!$H$4="Education",Data!AQ1960,IF(Transport!$H$4="Mixed-use Building",AB1963,Data!Z1960)))</f>
        <v>0</v>
      </c>
      <c r="J1959">
        <f>IF(Transport!$H$4="Multi-unit Residential",Data!J1960,IF(Transport!$H$4="Education",Data!AR1960,IF(Transport!$H$4="Mixed-use Building",AC1963,Data!AA1960)))</f>
        <v>0</v>
      </c>
      <c r="K1959">
        <f>IF(Transport!$H$4="Multi-unit Residential",Data!K1960,IF(Transport!$H$4="Education",Data!AS1960,IF(Transport!$H$4="Mixed-use Building",AD1963,Data!AB1960)))</f>
        <v>0</v>
      </c>
      <c r="L1959">
        <f>IF(Transport!$H$4="Multi-unit Residential",Data!L1960,IF(Transport!$H$4="Education",Data!AT1960,IF(Transport!$H$4="Mixed-use Building",AE1963,Data!AC1960)))</f>
        <v>0.06</v>
      </c>
      <c r="M1959">
        <f>IF(Transport!$H$4="Multi-unit Residential",Data!M1960,IF(Transport!$H$4="Education",Data!AU1960,IF(Transport!$H$4="Mixed-use Building",AF1963,Data!AD1960)))</f>
        <v>0.02</v>
      </c>
      <c r="N1959">
        <f>IF(Transport!$H$4="Multi-unit Residential",Data!N1960,IF(Transport!$H$4="Education",Data!AV1960,IF(Transport!$H$4="Mixed-use Building",AG1963,Data!AE1960)))</f>
        <v>11.1580307690006</v>
      </c>
      <c r="O1959">
        <f>IF(Transport!$H$4="Multi-unit Residential",Data!O1960,IF(Transport!$H$4="Education",Data!AW1960,IF(Transport!$H$4="Mixed-use Building",AH1963,Data!AF1960)))</f>
        <v>171.00103290000001</v>
      </c>
      <c r="P1959">
        <f>IF(Transport!$H$4="Multi-unit Residential",Data!P1960,IF(Transport!$H$4="Education",Data!AX1960,IF(Transport!$H$4="Mixed-use Building",AI1963,Data!AG1960)))</f>
        <v>-44.853725679999997</v>
      </c>
    </row>
    <row r="1960" spans="1:16" x14ac:dyDescent="0.55000000000000004">
      <c r="A1960">
        <f>IF(Transport!$H$4="Multi-unit Residential",Data!A1961,IF(Transport!$H$4="Education",Data!AI1961,IF(Transport!$H$4="Mixed-use Building",T1964,Data!R1961)))</f>
        <v>342700</v>
      </c>
      <c r="B1960" t="str">
        <f>IF(Transport!$H$4="Multi-unit Residential",Data!B1961,IF(Transport!$H$4="Education",Data!AJ1961,IF(Transport!$H$4="Mixed-use Building",U1964,Data!S1961)))</f>
        <v>Waimate West</v>
      </c>
      <c r="C1960" t="str">
        <f>IF(Transport!$H$4="Multi-unit Residential",Data!C1961,IF(Transport!$H$4="Education",Data!AK1961,IF(Transport!$H$4="Mixed-use Building",V1964,Data!T1961)))</f>
        <v>New Zealand</v>
      </c>
      <c r="D1960">
        <f>IF(Transport!$H$4="Multi-unit Residential",Data!D1961,IF(Transport!$H$4="Education",Data!AL1961,IF(Transport!$H$4="Mixed-use Building",W1964,Data!U1961)))</f>
        <v>0</v>
      </c>
      <c r="E1960">
        <f>IF(Transport!$H$4="Multi-unit Residential",Data!E1961,IF(Transport!$H$4="Education",Data!AM1961,IF(Transport!$H$4="Mixed-use Building",X1964,Data!V1961)))</f>
        <v>0</v>
      </c>
      <c r="F1960">
        <f>IF(Transport!$H$4="Multi-unit Residential",Data!F1961,IF(Transport!$H$4="Education",Data!AN1961,IF(Transport!$H$4="Mixed-use Building",Y1964,Data!W1961)))</f>
        <v>0</v>
      </c>
      <c r="G1960">
        <f>IF(Transport!$H$4="Multi-unit Residential",Data!G1961,IF(Transport!$H$4="Education",Data!AO1961,IF(Transport!$H$4="Mixed-use Building",Z1964,Data!X1961)))</f>
        <v>0</v>
      </c>
      <c r="H1960">
        <f>IF(Transport!$H$4="Multi-unit Residential",Data!H1961,IF(Transport!$H$4="Education",Data!AP1961,IF(Transport!$H$4="Mixed-use Building",AA1964,Data!Y1961)))</f>
        <v>1</v>
      </c>
      <c r="I1960">
        <f>IF(Transport!$H$4="Multi-unit Residential",Data!I1961,IF(Transport!$H$4="Education",Data!AQ1961,IF(Transport!$H$4="Mixed-use Building",AB1964,Data!Z1961)))</f>
        <v>0</v>
      </c>
      <c r="J1960">
        <f>IF(Transport!$H$4="Multi-unit Residential",Data!J1961,IF(Transport!$H$4="Education",Data!AR1961,IF(Transport!$H$4="Mixed-use Building",AC1964,Data!AA1961)))</f>
        <v>0</v>
      </c>
      <c r="K1960">
        <f>IF(Transport!$H$4="Multi-unit Residential",Data!K1961,IF(Transport!$H$4="Education",Data!AS1961,IF(Transport!$H$4="Mixed-use Building",AD1964,Data!AB1961)))</f>
        <v>0</v>
      </c>
      <c r="L1960">
        <f>IF(Transport!$H$4="Multi-unit Residential",Data!L1961,IF(Transport!$H$4="Education",Data!AT1961,IF(Transport!$H$4="Mixed-use Building",AE1964,Data!AC1961)))</f>
        <v>0</v>
      </c>
      <c r="M1960">
        <f>IF(Transport!$H$4="Multi-unit Residential",Data!M1961,IF(Transport!$H$4="Education",Data!AU1961,IF(Transport!$H$4="Mixed-use Building",AF1964,Data!AD1961)))</f>
        <v>0.02</v>
      </c>
      <c r="N1960" t="str">
        <f>IF(Transport!$H$4="Multi-unit Residential",Data!N1961,IF(Transport!$H$4="Education",Data!AV1961,IF(Transport!$H$4="Mixed-use Building",AG1964,Data!AE1961)))</f>
        <v>?</v>
      </c>
      <c r="O1960">
        <f>IF(Transport!$H$4="Multi-unit Residential",Data!O1961,IF(Transport!$H$4="Education",Data!AW1961,IF(Transport!$H$4="Mixed-use Building",AH1964,Data!AF1961)))</f>
        <v>171.0383253</v>
      </c>
      <c r="P1960">
        <f>IF(Transport!$H$4="Multi-unit Residential",Data!P1961,IF(Transport!$H$4="Education",Data!AX1961,IF(Transport!$H$4="Mixed-use Building",AI1964,Data!AG1961)))</f>
        <v>-44.732404959999997</v>
      </c>
    </row>
    <row r="1961" spans="1:16" x14ac:dyDescent="0.55000000000000004">
      <c r="A1961">
        <f>IF(Transport!$H$4="Multi-unit Residential",Data!A1962,IF(Transport!$H$4="Education",Data!AI1962,IF(Transport!$H$4="Mixed-use Building",T1965,Data!R1962)))</f>
        <v>342800</v>
      </c>
      <c r="B1961" t="str">
        <f>IF(Transport!$H$4="Multi-unit Residential",Data!B1962,IF(Transport!$H$4="Education",Data!AJ1962,IF(Transport!$H$4="Mixed-use Building",U1965,Data!S1962)))</f>
        <v>Waimate East</v>
      </c>
      <c r="C1961" t="str">
        <f>IF(Transport!$H$4="Multi-unit Residential",Data!C1962,IF(Transport!$H$4="Education",Data!AK1962,IF(Transport!$H$4="Mixed-use Building",V1965,Data!T1962)))</f>
        <v>New Zealand</v>
      </c>
      <c r="D1961">
        <f>IF(Transport!$H$4="Multi-unit Residential",Data!D1962,IF(Transport!$H$4="Education",Data!AL1962,IF(Transport!$H$4="Mixed-use Building",W1965,Data!U1962)))</f>
        <v>0</v>
      </c>
      <c r="E1961">
        <f>IF(Transport!$H$4="Multi-unit Residential",Data!E1962,IF(Transport!$H$4="Education",Data!AM1962,IF(Transport!$H$4="Mixed-use Building",X1965,Data!V1962)))</f>
        <v>0</v>
      </c>
      <c r="F1961">
        <f>IF(Transport!$H$4="Multi-unit Residential",Data!F1962,IF(Transport!$H$4="Education",Data!AN1962,IF(Transport!$H$4="Mixed-use Building",Y1965,Data!W1962)))</f>
        <v>0</v>
      </c>
      <c r="G1961">
        <f>IF(Transport!$H$4="Multi-unit Residential",Data!G1962,IF(Transport!$H$4="Education",Data!AO1962,IF(Transport!$H$4="Mixed-use Building",Z1965,Data!X1962)))</f>
        <v>0</v>
      </c>
      <c r="H1961">
        <f>IF(Transport!$H$4="Multi-unit Residential",Data!H1962,IF(Transport!$H$4="Education",Data!AP1962,IF(Transport!$H$4="Mixed-use Building",AA1965,Data!Y1962)))</f>
        <v>0.81</v>
      </c>
      <c r="I1961">
        <f>IF(Transport!$H$4="Multi-unit Residential",Data!I1962,IF(Transport!$H$4="Education",Data!AQ1962,IF(Transport!$H$4="Mixed-use Building",AB1965,Data!Z1962)))</f>
        <v>0.02</v>
      </c>
      <c r="J1961">
        <f>IF(Transport!$H$4="Multi-unit Residential",Data!J1962,IF(Transport!$H$4="Education",Data!AR1962,IF(Transport!$H$4="Mixed-use Building",AC1965,Data!AA1962)))</f>
        <v>0</v>
      </c>
      <c r="K1961">
        <f>IF(Transport!$H$4="Multi-unit Residential",Data!K1962,IF(Transport!$H$4="Education",Data!AS1962,IF(Transport!$H$4="Mixed-use Building",AD1965,Data!AB1962)))</f>
        <v>0.03</v>
      </c>
      <c r="L1961">
        <f>IF(Transport!$H$4="Multi-unit Residential",Data!L1962,IF(Transport!$H$4="Education",Data!AT1962,IF(Transport!$H$4="Mixed-use Building",AE1965,Data!AC1962)))</f>
        <v>0.14000000000000001</v>
      </c>
      <c r="M1961">
        <f>IF(Transport!$H$4="Multi-unit Residential",Data!M1962,IF(Transport!$H$4="Education",Data!AU1962,IF(Transport!$H$4="Mixed-use Building",AF1965,Data!AD1962)))</f>
        <v>0.02</v>
      </c>
      <c r="N1961">
        <f>IF(Transport!$H$4="Multi-unit Residential",Data!N1962,IF(Transport!$H$4="Education",Data!AV1962,IF(Transport!$H$4="Mixed-use Building",AG1965,Data!AE1962)))</f>
        <v>4.5239033117869303</v>
      </c>
      <c r="O1961">
        <f>IF(Transport!$H$4="Multi-unit Residential",Data!O1962,IF(Transport!$H$4="Education",Data!AW1962,IF(Transport!$H$4="Mixed-use Building",AH1965,Data!AF1962)))</f>
        <v>171.04734730000001</v>
      </c>
      <c r="P1961">
        <f>IF(Transport!$H$4="Multi-unit Residential",Data!P1962,IF(Transport!$H$4="Education",Data!AX1962,IF(Transport!$H$4="Mixed-use Building",AI1965,Data!AG1962)))</f>
        <v>-44.737706019999997</v>
      </c>
    </row>
    <row r="1962" spans="1:16" x14ac:dyDescent="0.55000000000000004">
      <c r="A1962">
        <f>IF(Transport!$H$4="Multi-unit Residential",Data!A1963,IF(Transport!$H$4="Education",Data!AI1963,IF(Transport!$H$4="Mixed-use Building",T1966,Data!R1963)))</f>
        <v>343000</v>
      </c>
      <c r="B1962" t="str">
        <f>IF(Transport!$H$4="Multi-unit Residential",Data!B1963,IF(Transport!$H$4="Education",Data!AJ1963,IF(Transport!$H$4="Mixed-use Building",U1966,Data!S1963)))</f>
        <v>Chatham Islands</v>
      </c>
      <c r="C1962" t="str">
        <f>IF(Transport!$H$4="Multi-unit Residential",Data!C1963,IF(Transport!$H$4="Education",Data!AK1963,IF(Transport!$H$4="Mixed-use Building",V1966,Data!T1963)))</f>
        <v>New Zealand</v>
      </c>
      <c r="D1962">
        <f>IF(Transport!$H$4="Multi-unit Residential",Data!D1963,IF(Transport!$H$4="Education",Data!AL1963,IF(Transport!$H$4="Mixed-use Building",W1966,Data!U1963)))</f>
        <v>0</v>
      </c>
      <c r="E1962">
        <f>IF(Transport!$H$4="Multi-unit Residential",Data!E1963,IF(Transport!$H$4="Education",Data!AM1963,IF(Transport!$H$4="Mixed-use Building",X1966,Data!V1963)))</f>
        <v>0</v>
      </c>
      <c r="F1962">
        <f>IF(Transport!$H$4="Multi-unit Residential",Data!F1963,IF(Transport!$H$4="Education",Data!AN1963,IF(Transport!$H$4="Mixed-use Building",Y1966,Data!W1963)))</f>
        <v>0</v>
      </c>
      <c r="G1962">
        <f>IF(Transport!$H$4="Multi-unit Residential",Data!G1963,IF(Transport!$H$4="Education",Data!AO1963,IF(Transport!$H$4="Mixed-use Building",Z1966,Data!X1963)))</f>
        <v>0</v>
      </c>
      <c r="H1962">
        <f>IF(Transport!$H$4="Multi-unit Residential",Data!H1963,IF(Transport!$H$4="Education",Data!AP1963,IF(Transport!$H$4="Mixed-use Building",AA1966,Data!Y1963)))</f>
        <v>0.81</v>
      </c>
      <c r="I1962">
        <f>IF(Transport!$H$4="Multi-unit Residential",Data!I1963,IF(Transport!$H$4="Education",Data!AQ1963,IF(Transport!$H$4="Mixed-use Building",AB1966,Data!Z1963)))</f>
        <v>0.08</v>
      </c>
      <c r="J1962">
        <f>IF(Transport!$H$4="Multi-unit Residential",Data!J1963,IF(Transport!$H$4="Education",Data!AR1963,IF(Transport!$H$4="Mixed-use Building",AC1966,Data!AA1963)))</f>
        <v>0</v>
      </c>
      <c r="K1962">
        <f>IF(Transport!$H$4="Multi-unit Residential",Data!K1963,IF(Transport!$H$4="Education",Data!AS1963,IF(Transport!$H$4="Mixed-use Building",AD1966,Data!AB1963)))</f>
        <v>0</v>
      </c>
      <c r="L1962">
        <f>IF(Transport!$H$4="Multi-unit Residential",Data!L1963,IF(Transport!$H$4="Education",Data!AT1963,IF(Transport!$H$4="Mixed-use Building",AE1966,Data!AC1963)))</f>
        <v>0.11</v>
      </c>
      <c r="M1962">
        <f>IF(Transport!$H$4="Multi-unit Residential",Data!M1963,IF(Transport!$H$4="Education",Data!AU1963,IF(Transport!$H$4="Mixed-use Building",AF1966,Data!AD1963)))</f>
        <v>0.02</v>
      </c>
      <c r="N1962" t="str">
        <f>IF(Transport!$H$4="Multi-unit Residential",Data!N1963,IF(Transport!$H$4="Education",Data!AV1963,IF(Transport!$H$4="Mixed-use Building",AG1966,Data!AE1963)))</f>
        <v>?</v>
      </c>
      <c r="O1962">
        <f>IF(Transport!$H$4="Multi-unit Residential",Data!O1963,IF(Transport!$H$4="Education",Data!AW1963,IF(Transport!$H$4="Mixed-use Building",AH1966,Data!AF1963)))</f>
        <v>-176.515075</v>
      </c>
      <c r="P1962">
        <f>IF(Transport!$H$4="Multi-unit Residential",Data!P1963,IF(Transport!$H$4="Education",Data!AX1963,IF(Transport!$H$4="Mixed-use Building",AI1966,Data!AG1963)))</f>
        <v>-43.917330839999998</v>
      </c>
    </row>
    <row r="1963" spans="1:16" x14ac:dyDescent="0.55000000000000004">
      <c r="A1963">
        <f>IF(Transport!$H$4="Multi-unit Residential",Data!A1964,IF(Transport!$H$4="Education",Data!AI1964,IF(Transport!$H$4="Mixed-use Building",T1967,Data!R1964)))</f>
        <v>343100</v>
      </c>
      <c r="B1963" t="str">
        <f>IF(Transport!$H$4="Multi-unit Residential",Data!B1964,IF(Transport!$H$4="Education",Data!AJ1964,IF(Transport!$H$4="Mixed-use Building",U1967,Data!S1964)))</f>
        <v>Aviemore</v>
      </c>
      <c r="C1963" t="str">
        <f>IF(Transport!$H$4="Multi-unit Residential",Data!C1964,IF(Transport!$H$4="Education",Data!AK1964,IF(Transport!$H$4="Mixed-use Building",V1967,Data!T1964)))</f>
        <v>New Zealand</v>
      </c>
      <c r="D1963">
        <f>IF(Transport!$H$4="Multi-unit Residential",Data!D1964,IF(Transport!$H$4="Education",Data!AL1964,IF(Transport!$H$4="Mixed-use Building",W1967,Data!U1964)))</f>
        <v>0</v>
      </c>
      <c r="E1963">
        <f>IF(Transport!$H$4="Multi-unit Residential",Data!E1964,IF(Transport!$H$4="Education",Data!AM1964,IF(Transport!$H$4="Mixed-use Building",X1967,Data!V1964)))</f>
        <v>0</v>
      </c>
      <c r="F1963">
        <f>IF(Transport!$H$4="Multi-unit Residential",Data!F1964,IF(Transport!$H$4="Education",Data!AN1964,IF(Transport!$H$4="Mixed-use Building",Y1967,Data!W1964)))</f>
        <v>0</v>
      </c>
      <c r="G1963">
        <f>IF(Transport!$H$4="Multi-unit Residential",Data!G1964,IF(Transport!$H$4="Education",Data!AO1964,IF(Transport!$H$4="Mixed-use Building",Z1967,Data!X1964)))</f>
        <v>0</v>
      </c>
      <c r="H1963">
        <f>IF(Transport!$H$4="Multi-unit Residential",Data!H1964,IF(Transport!$H$4="Education",Data!AP1964,IF(Transport!$H$4="Mixed-use Building",AA1967,Data!Y1964)))</f>
        <v>0.69</v>
      </c>
      <c r="I1963">
        <f>IF(Transport!$H$4="Multi-unit Residential",Data!I1964,IF(Transport!$H$4="Education",Data!AQ1964,IF(Transport!$H$4="Mixed-use Building",AB1967,Data!Z1964)))</f>
        <v>0</v>
      </c>
      <c r="J1963">
        <f>IF(Transport!$H$4="Multi-unit Residential",Data!J1964,IF(Transport!$H$4="Education",Data!AR1964,IF(Transport!$H$4="Mixed-use Building",AC1967,Data!AA1964)))</f>
        <v>0</v>
      </c>
      <c r="K1963">
        <f>IF(Transport!$H$4="Multi-unit Residential",Data!K1964,IF(Transport!$H$4="Education",Data!AS1964,IF(Transport!$H$4="Mixed-use Building",AD1967,Data!AB1964)))</f>
        <v>0.06</v>
      </c>
      <c r="L1963">
        <f>IF(Transport!$H$4="Multi-unit Residential",Data!L1964,IF(Transport!$H$4="Education",Data!AT1964,IF(Transport!$H$4="Mixed-use Building",AE1967,Data!AC1964)))</f>
        <v>0.25</v>
      </c>
      <c r="M1963">
        <f>IF(Transport!$H$4="Multi-unit Residential",Data!M1964,IF(Transport!$H$4="Education",Data!AU1964,IF(Transport!$H$4="Mixed-use Building",AF1967,Data!AD1964)))</f>
        <v>0.02</v>
      </c>
      <c r="N1963">
        <f>IF(Transport!$H$4="Multi-unit Residential",Data!N1964,IF(Transport!$H$4="Education",Data!AV1964,IF(Transport!$H$4="Mixed-use Building",AG1967,Data!AE1964)))</f>
        <v>2.5973041138338302</v>
      </c>
      <c r="O1963">
        <f>IF(Transport!$H$4="Multi-unit Residential",Data!O1964,IF(Transport!$H$4="Education",Data!AW1964,IF(Transport!$H$4="Mixed-use Building",AH1967,Data!AF1964)))</f>
        <v>169.95056339999999</v>
      </c>
      <c r="P1963">
        <f>IF(Transport!$H$4="Multi-unit Residential",Data!P1964,IF(Transport!$H$4="Education",Data!AX1964,IF(Transport!$H$4="Mixed-use Building",AI1967,Data!AG1964)))</f>
        <v>-44.474713059999999</v>
      </c>
    </row>
    <row r="1964" spans="1:16" x14ac:dyDescent="0.55000000000000004">
      <c r="A1964">
        <f>IF(Transport!$H$4="Multi-unit Residential",Data!A1965,IF(Transport!$H$4="Education",Data!AI1965,IF(Transport!$H$4="Mixed-use Building",T1968,Data!R1965)))</f>
        <v>343300</v>
      </c>
      <c r="B1964" t="str">
        <f>IF(Transport!$H$4="Multi-unit Residential",Data!B1965,IF(Transport!$H$4="Education",Data!AJ1965,IF(Transport!$H$4="Mixed-use Building",U1968,Data!S1965)))</f>
        <v>Danseys Pass</v>
      </c>
      <c r="C1964" t="str">
        <f>IF(Transport!$H$4="Multi-unit Residential",Data!C1965,IF(Transport!$H$4="Education",Data!AK1965,IF(Transport!$H$4="Mixed-use Building",V1968,Data!T1965)))</f>
        <v>New Zealand</v>
      </c>
      <c r="D1964">
        <f>IF(Transport!$H$4="Multi-unit Residential",Data!D1965,IF(Transport!$H$4="Education",Data!AL1965,IF(Transport!$H$4="Mixed-use Building",W1968,Data!U1965)))</f>
        <v>0</v>
      </c>
      <c r="E1964">
        <f>IF(Transport!$H$4="Multi-unit Residential",Data!E1965,IF(Transport!$H$4="Education",Data!AM1965,IF(Transport!$H$4="Mixed-use Building",X1968,Data!V1965)))</f>
        <v>0</v>
      </c>
      <c r="F1964">
        <f>IF(Transport!$H$4="Multi-unit Residential",Data!F1965,IF(Transport!$H$4="Education",Data!AN1965,IF(Transport!$H$4="Mixed-use Building",Y1968,Data!W1965)))</f>
        <v>0</v>
      </c>
      <c r="G1964">
        <f>IF(Transport!$H$4="Multi-unit Residential",Data!G1965,IF(Transport!$H$4="Education",Data!AO1965,IF(Transport!$H$4="Mixed-use Building",Z1968,Data!X1965)))</f>
        <v>0</v>
      </c>
      <c r="H1964">
        <f>IF(Transport!$H$4="Multi-unit Residential",Data!H1965,IF(Transport!$H$4="Education",Data!AP1965,IF(Transport!$H$4="Mixed-use Building",AA1968,Data!Y1965)))</f>
        <v>0.85</v>
      </c>
      <c r="I1964">
        <f>IF(Transport!$H$4="Multi-unit Residential",Data!I1965,IF(Transport!$H$4="Education",Data!AQ1965,IF(Transport!$H$4="Mixed-use Building",AB1968,Data!Z1965)))</f>
        <v>0.04</v>
      </c>
      <c r="J1964">
        <f>IF(Transport!$H$4="Multi-unit Residential",Data!J1965,IF(Transport!$H$4="Education",Data!AR1965,IF(Transport!$H$4="Mixed-use Building",AC1968,Data!AA1965)))</f>
        <v>0</v>
      </c>
      <c r="K1964">
        <f>IF(Transport!$H$4="Multi-unit Residential",Data!K1965,IF(Transport!$H$4="Education",Data!AS1965,IF(Transport!$H$4="Mixed-use Building",AD1968,Data!AB1965)))</f>
        <v>0</v>
      </c>
      <c r="L1964">
        <f>IF(Transport!$H$4="Multi-unit Residential",Data!L1965,IF(Transport!$H$4="Education",Data!AT1965,IF(Transport!$H$4="Mixed-use Building",AE1968,Data!AC1965)))</f>
        <v>0.11</v>
      </c>
      <c r="M1964">
        <f>IF(Transport!$H$4="Multi-unit Residential",Data!M1965,IF(Transport!$H$4="Education",Data!AU1965,IF(Transport!$H$4="Mixed-use Building",AF1968,Data!AD1965)))</f>
        <v>0.02</v>
      </c>
      <c r="N1964">
        <f>IF(Transport!$H$4="Multi-unit Residential",Data!N1965,IF(Transport!$H$4="Education",Data!AV1965,IF(Transport!$H$4="Mixed-use Building",AG1968,Data!AE1965)))</f>
        <v>8.5173675625501595</v>
      </c>
      <c r="O1964">
        <f>IF(Transport!$H$4="Multi-unit Residential",Data!O1965,IF(Transport!$H$4="Education",Data!AW1965,IF(Transport!$H$4="Mixed-use Building",AH1968,Data!AF1965)))</f>
        <v>170.50210899999999</v>
      </c>
      <c r="P1964">
        <f>IF(Transport!$H$4="Multi-unit Residential",Data!P1965,IF(Transport!$H$4="Education",Data!AX1965,IF(Transport!$H$4="Mixed-use Building",AI1968,Data!AG1965)))</f>
        <v>-44.89434996</v>
      </c>
    </row>
    <row r="1965" spans="1:16" x14ac:dyDescent="0.55000000000000004">
      <c r="A1965">
        <f>IF(Transport!$H$4="Multi-unit Residential",Data!A1966,IF(Transport!$H$4="Education",Data!AI1966,IF(Transport!$H$4="Mixed-use Building",T1969,Data!R1966)))</f>
        <v>343400</v>
      </c>
      <c r="B1965" t="str">
        <f>IF(Transport!$H$4="Multi-unit Residential",Data!B1966,IF(Transport!$H$4="Education",Data!AJ1966,IF(Transport!$H$4="Mixed-use Building",U1969,Data!S1966)))</f>
        <v>Ngapara</v>
      </c>
      <c r="C1965" t="str">
        <f>IF(Transport!$H$4="Multi-unit Residential",Data!C1966,IF(Transport!$H$4="Education",Data!AK1966,IF(Transport!$H$4="Mixed-use Building",V1969,Data!T1966)))</f>
        <v>New Zealand</v>
      </c>
      <c r="D1965">
        <f>IF(Transport!$H$4="Multi-unit Residential",Data!D1966,IF(Transport!$H$4="Education",Data!AL1966,IF(Transport!$H$4="Mixed-use Building",W1969,Data!U1966)))</f>
        <v>0</v>
      </c>
      <c r="E1965">
        <f>IF(Transport!$H$4="Multi-unit Residential",Data!E1966,IF(Transport!$H$4="Education",Data!AM1966,IF(Transport!$H$4="Mixed-use Building",X1969,Data!V1966)))</f>
        <v>0</v>
      </c>
      <c r="F1965">
        <f>IF(Transport!$H$4="Multi-unit Residential",Data!F1966,IF(Transport!$H$4="Education",Data!AN1966,IF(Transport!$H$4="Mixed-use Building",Y1969,Data!W1966)))</f>
        <v>0</v>
      </c>
      <c r="G1965">
        <f>IF(Transport!$H$4="Multi-unit Residential",Data!G1966,IF(Transport!$H$4="Education",Data!AO1966,IF(Transport!$H$4="Mixed-use Building",Z1969,Data!X1966)))</f>
        <v>0</v>
      </c>
      <c r="H1965">
        <f>IF(Transport!$H$4="Multi-unit Residential",Data!H1966,IF(Transport!$H$4="Education",Data!AP1966,IF(Transport!$H$4="Mixed-use Building",AA1969,Data!Y1966)))</f>
        <v>0.95</v>
      </c>
      <c r="I1965">
        <f>IF(Transport!$H$4="Multi-unit Residential",Data!I1966,IF(Transport!$H$4="Education",Data!AQ1966,IF(Transport!$H$4="Mixed-use Building",AB1969,Data!Z1966)))</f>
        <v>0</v>
      </c>
      <c r="J1965">
        <f>IF(Transport!$H$4="Multi-unit Residential",Data!J1966,IF(Transport!$H$4="Education",Data!AR1966,IF(Transport!$H$4="Mixed-use Building",AC1969,Data!AA1966)))</f>
        <v>0</v>
      </c>
      <c r="K1965">
        <f>IF(Transport!$H$4="Multi-unit Residential",Data!K1966,IF(Transport!$H$4="Education",Data!AS1966,IF(Transport!$H$4="Mixed-use Building",AD1969,Data!AB1966)))</f>
        <v>0</v>
      </c>
      <c r="L1965">
        <f>IF(Transport!$H$4="Multi-unit Residential",Data!L1966,IF(Transport!$H$4="Education",Data!AT1966,IF(Transport!$H$4="Mixed-use Building",AE1969,Data!AC1966)))</f>
        <v>0.05</v>
      </c>
      <c r="M1965">
        <f>IF(Transport!$H$4="Multi-unit Residential",Data!M1966,IF(Transport!$H$4="Education",Data!AU1966,IF(Transport!$H$4="Mixed-use Building",AF1969,Data!AD1966)))</f>
        <v>0.02</v>
      </c>
      <c r="N1965">
        <f>IF(Transport!$H$4="Multi-unit Residential",Data!N1966,IF(Transport!$H$4="Education",Data!AV1966,IF(Transport!$H$4="Mixed-use Building",AG1969,Data!AE1966)))</f>
        <v>8.25752616277153</v>
      </c>
      <c r="O1965">
        <f>IF(Transport!$H$4="Multi-unit Residential",Data!O1966,IF(Transport!$H$4="Education",Data!AW1966,IF(Transport!$H$4="Mixed-use Building",AH1969,Data!AF1966)))</f>
        <v>170.69741780000001</v>
      </c>
      <c r="P1965">
        <f>IF(Transport!$H$4="Multi-unit Residential",Data!P1966,IF(Transport!$H$4="Education",Data!AX1966,IF(Transport!$H$4="Mixed-use Building",AI1969,Data!AG1966)))</f>
        <v>-45.062139090000002</v>
      </c>
    </row>
    <row r="1966" spans="1:16" x14ac:dyDescent="0.55000000000000004">
      <c r="A1966">
        <f>IF(Transport!$H$4="Multi-unit Residential",Data!A1967,IF(Transport!$H$4="Education",Data!AI1967,IF(Transport!$H$4="Mixed-use Building",T1970,Data!R1967)))</f>
        <v>343500</v>
      </c>
      <c r="B1966" t="str">
        <f>IF(Transport!$H$4="Multi-unit Residential",Data!B1967,IF(Transport!$H$4="Education",Data!AJ1967,IF(Transport!$H$4="Mixed-use Building",U1970,Data!S1967)))</f>
        <v>Lower Waitaki</v>
      </c>
      <c r="C1966" t="str">
        <f>IF(Transport!$H$4="Multi-unit Residential",Data!C1967,IF(Transport!$H$4="Education",Data!AK1967,IF(Transport!$H$4="Mixed-use Building",V1970,Data!T1967)))</f>
        <v>New Zealand</v>
      </c>
      <c r="D1966">
        <f>IF(Transport!$H$4="Multi-unit Residential",Data!D1967,IF(Transport!$H$4="Education",Data!AL1967,IF(Transport!$H$4="Mixed-use Building",W1970,Data!U1967)))</f>
        <v>0</v>
      </c>
      <c r="E1966">
        <f>IF(Transport!$H$4="Multi-unit Residential",Data!E1967,IF(Transport!$H$4="Education",Data!AM1967,IF(Transport!$H$4="Mixed-use Building",X1970,Data!V1967)))</f>
        <v>0</v>
      </c>
      <c r="F1966">
        <f>IF(Transport!$H$4="Multi-unit Residential",Data!F1967,IF(Transport!$H$4="Education",Data!AN1967,IF(Transport!$H$4="Mixed-use Building",Y1970,Data!W1967)))</f>
        <v>0</v>
      </c>
      <c r="G1966">
        <f>IF(Transport!$H$4="Multi-unit Residential",Data!G1967,IF(Transport!$H$4="Education",Data!AO1967,IF(Transport!$H$4="Mixed-use Building",Z1970,Data!X1967)))</f>
        <v>0</v>
      </c>
      <c r="H1966">
        <f>IF(Transport!$H$4="Multi-unit Residential",Data!H1967,IF(Transport!$H$4="Education",Data!AP1967,IF(Transport!$H$4="Mixed-use Building",AA1970,Data!Y1967)))</f>
        <v>0.94</v>
      </c>
      <c r="I1966">
        <f>IF(Transport!$H$4="Multi-unit Residential",Data!I1967,IF(Transport!$H$4="Education",Data!AQ1967,IF(Transport!$H$4="Mixed-use Building",AB1970,Data!Z1967)))</f>
        <v>0.05</v>
      </c>
      <c r="J1966">
        <f>IF(Transport!$H$4="Multi-unit Residential",Data!J1967,IF(Transport!$H$4="Education",Data!AR1967,IF(Transport!$H$4="Mixed-use Building",AC1970,Data!AA1967)))</f>
        <v>0</v>
      </c>
      <c r="K1966">
        <f>IF(Transport!$H$4="Multi-unit Residential",Data!K1967,IF(Transport!$H$4="Education",Data!AS1967,IF(Transport!$H$4="Mixed-use Building",AD1970,Data!AB1967)))</f>
        <v>0</v>
      </c>
      <c r="L1966">
        <f>IF(Transport!$H$4="Multi-unit Residential",Data!L1967,IF(Transport!$H$4="Education",Data!AT1967,IF(Transport!$H$4="Mixed-use Building",AE1970,Data!AC1967)))</f>
        <v>0.01</v>
      </c>
      <c r="M1966">
        <f>IF(Transport!$H$4="Multi-unit Residential",Data!M1967,IF(Transport!$H$4="Education",Data!AU1967,IF(Transport!$H$4="Mixed-use Building",AF1970,Data!AD1967)))</f>
        <v>0.02</v>
      </c>
      <c r="N1966">
        <f>IF(Transport!$H$4="Multi-unit Residential",Data!N1967,IF(Transport!$H$4="Education",Data!AV1967,IF(Transport!$H$4="Mixed-use Building",AG1970,Data!AE1967)))</f>
        <v>28.461156032106601</v>
      </c>
      <c r="O1966">
        <f>IF(Transport!$H$4="Multi-unit Residential",Data!O1967,IF(Transport!$H$4="Education",Data!AW1967,IF(Transport!$H$4="Mixed-use Building",AH1970,Data!AF1967)))</f>
        <v>171.0203569</v>
      </c>
      <c r="P1966">
        <f>IF(Transport!$H$4="Multi-unit Residential",Data!P1967,IF(Transport!$H$4="Education",Data!AX1967,IF(Transport!$H$4="Mixed-use Building",AI1970,Data!AG1967)))</f>
        <v>-45.002393410000003</v>
      </c>
    </row>
    <row r="1967" spans="1:16" x14ac:dyDescent="0.55000000000000004">
      <c r="A1967">
        <f>IF(Transport!$H$4="Multi-unit Residential",Data!A1968,IF(Transport!$H$4="Education",Data!AI1968,IF(Transport!$H$4="Mixed-use Building",T1971,Data!R1968)))</f>
        <v>343600</v>
      </c>
      <c r="B1967" t="str">
        <f>IF(Transport!$H$4="Multi-unit Residential",Data!B1968,IF(Transport!$H$4="Education",Data!AJ1968,IF(Transport!$H$4="Mixed-use Building",U1971,Data!S1968)))</f>
        <v>Waihemo</v>
      </c>
      <c r="C1967" t="str">
        <f>IF(Transport!$H$4="Multi-unit Residential",Data!C1968,IF(Transport!$H$4="Education",Data!AK1968,IF(Transport!$H$4="Mixed-use Building",V1971,Data!T1968)))</f>
        <v>New Zealand</v>
      </c>
      <c r="D1967">
        <f>IF(Transport!$H$4="Multi-unit Residential",Data!D1968,IF(Transport!$H$4="Education",Data!AL1968,IF(Transport!$H$4="Mixed-use Building",W1971,Data!U1968)))</f>
        <v>0</v>
      </c>
      <c r="E1967">
        <f>IF(Transport!$H$4="Multi-unit Residential",Data!E1968,IF(Transport!$H$4="Education",Data!AM1968,IF(Transport!$H$4="Mixed-use Building",X1971,Data!V1968)))</f>
        <v>0</v>
      </c>
      <c r="F1967">
        <f>IF(Transport!$H$4="Multi-unit Residential",Data!F1968,IF(Transport!$H$4="Education",Data!AN1968,IF(Transport!$H$4="Mixed-use Building",Y1971,Data!W1968)))</f>
        <v>0</v>
      </c>
      <c r="G1967">
        <f>IF(Transport!$H$4="Multi-unit Residential",Data!G1968,IF(Transport!$H$4="Education",Data!AO1968,IF(Transport!$H$4="Mixed-use Building",Z1971,Data!X1968)))</f>
        <v>0</v>
      </c>
      <c r="H1967">
        <f>IF(Transport!$H$4="Multi-unit Residential",Data!H1968,IF(Transport!$H$4="Education",Data!AP1968,IF(Transport!$H$4="Mixed-use Building",AA1971,Data!Y1968)))</f>
        <v>0.6</v>
      </c>
      <c r="I1967">
        <f>IF(Transport!$H$4="Multi-unit Residential",Data!I1968,IF(Transport!$H$4="Education",Data!AQ1968,IF(Transport!$H$4="Mixed-use Building",AB1971,Data!Z1968)))</f>
        <v>0.33</v>
      </c>
      <c r="J1967">
        <f>IF(Transport!$H$4="Multi-unit Residential",Data!J1968,IF(Transport!$H$4="Education",Data!AR1968,IF(Transport!$H$4="Mixed-use Building",AC1971,Data!AA1968)))</f>
        <v>0</v>
      </c>
      <c r="K1967">
        <f>IF(Transport!$H$4="Multi-unit Residential",Data!K1968,IF(Transport!$H$4="Education",Data!AS1968,IF(Transport!$H$4="Mixed-use Building",AD1971,Data!AB1968)))</f>
        <v>0</v>
      </c>
      <c r="L1967">
        <f>IF(Transport!$H$4="Multi-unit Residential",Data!L1968,IF(Transport!$H$4="Education",Data!AT1968,IF(Transport!$H$4="Mixed-use Building",AE1971,Data!AC1968)))</f>
        <v>7.0000000000000007E-2</v>
      </c>
      <c r="M1967">
        <f>IF(Transport!$H$4="Multi-unit Residential",Data!M1968,IF(Transport!$H$4="Education",Data!AU1968,IF(Transport!$H$4="Mixed-use Building",AF1971,Data!AD1968)))</f>
        <v>0.02</v>
      </c>
      <c r="N1967">
        <f>IF(Transport!$H$4="Multi-unit Residential",Data!N1968,IF(Transport!$H$4="Education",Data!AV1968,IF(Transport!$H$4="Mixed-use Building",AG1971,Data!AE1968)))</f>
        <v>12.4751796279399</v>
      </c>
      <c r="O1967">
        <f>IF(Transport!$H$4="Multi-unit Residential",Data!O1968,IF(Transport!$H$4="Education",Data!AW1968,IF(Transport!$H$4="Mixed-use Building",AH1971,Data!AF1968)))</f>
        <v>170.55054290000001</v>
      </c>
      <c r="P1967">
        <f>IF(Transport!$H$4="Multi-unit Residential",Data!P1968,IF(Transport!$H$4="Education",Data!AX1968,IF(Transport!$H$4="Mixed-use Building",AI1971,Data!AG1968)))</f>
        <v>-45.391845779999997</v>
      </c>
    </row>
    <row r="1968" spans="1:16" x14ac:dyDescent="0.55000000000000004">
      <c r="A1968">
        <f>IF(Transport!$H$4="Multi-unit Residential",Data!A1969,IF(Transport!$H$4="Education",Data!AI1969,IF(Transport!$H$4="Mixed-use Building",T1972,Data!R1969)))</f>
        <v>343700</v>
      </c>
      <c r="B1968" t="str">
        <f>IF(Transport!$H$4="Multi-unit Residential",Data!B1969,IF(Transport!$H$4="Education",Data!AJ1969,IF(Transport!$H$4="Mixed-use Building",U1972,Data!S1969)))</f>
        <v>Maheno</v>
      </c>
      <c r="C1968" t="str">
        <f>IF(Transport!$H$4="Multi-unit Residential",Data!C1969,IF(Transport!$H$4="Education",Data!AK1969,IF(Transport!$H$4="Mixed-use Building",V1972,Data!T1969)))</f>
        <v>New Zealand</v>
      </c>
      <c r="D1968">
        <f>IF(Transport!$H$4="Multi-unit Residential",Data!D1969,IF(Transport!$H$4="Education",Data!AL1969,IF(Transport!$H$4="Mixed-use Building",W1972,Data!U1969)))</f>
        <v>0</v>
      </c>
      <c r="E1968">
        <f>IF(Transport!$H$4="Multi-unit Residential",Data!E1969,IF(Transport!$H$4="Education",Data!AM1969,IF(Transport!$H$4="Mixed-use Building",X1972,Data!V1969)))</f>
        <v>0</v>
      </c>
      <c r="F1968">
        <f>IF(Transport!$H$4="Multi-unit Residential",Data!F1969,IF(Transport!$H$4="Education",Data!AN1969,IF(Transport!$H$4="Mixed-use Building",Y1972,Data!W1969)))</f>
        <v>0</v>
      </c>
      <c r="G1968">
        <f>IF(Transport!$H$4="Multi-unit Residential",Data!G1969,IF(Transport!$H$4="Education",Data!AO1969,IF(Transport!$H$4="Mixed-use Building",Z1972,Data!X1969)))</f>
        <v>0</v>
      </c>
      <c r="H1968">
        <f>IF(Transport!$H$4="Multi-unit Residential",Data!H1969,IF(Transport!$H$4="Education",Data!AP1969,IF(Transport!$H$4="Mixed-use Building",AA1972,Data!Y1969)))</f>
        <v>0.95</v>
      </c>
      <c r="I1968">
        <f>IF(Transport!$H$4="Multi-unit Residential",Data!I1969,IF(Transport!$H$4="Education",Data!AQ1969,IF(Transport!$H$4="Mixed-use Building",AB1972,Data!Z1969)))</f>
        <v>0</v>
      </c>
      <c r="J1968">
        <f>IF(Transport!$H$4="Multi-unit Residential",Data!J1969,IF(Transport!$H$4="Education",Data!AR1969,IF(Transport!$H$4="Mixed-use Building",AC1972,Data!AA1969)))</f>
        <v>0</v>
      </c>
      <c r="K1968">
        <f>IF(Transport!$H$4="Multi-unit Residential",Data!K1969,IF(Transport!$H$4="Education",Data!AS1969,IF(Transport!$H$4="Mixed-use Building",AD1972,Data!AB1969)))</f>
        <v>0</v>
      </c>
      <c r="L1968">
        <f>IF(Transport!$H$4="Multi-unit Residential",Data!L1969,IF(Transport!$H$4="Education",Data!AT1969,IF(Transport!$H$4="Mixed-use Building",AE1972,Data!AC1969)))</f>
        <v>0.05</v>
      </c>
      <c r="M1968">
        <f>IF(Transport!$H$4="Multi-unit Residential",Data!M1969,IF(Transport!$H$4="Education",Data!AU1969,IF(Transport!$H$4="Mixed-use Building",AF1972,Data!AD1969)))</f>
        <v>0.02</v>
      </c>
      <c r="N1968">
        <f>IF(Transport!$H$4="Multi-unit Residential",Data!N1969,IF(Transport!$H$4="Education",Data!AV1969,IF(Transport!$H$4="Mixed-use Building",AG1972,Data!AE1969)))</f>
        <v>11.494732265079801</v>
      </c>
      <c r="O1968">
        <f>IF(Transport!$H$4="Multi-unit Residential",Data!O1969,IF(Transport!$H$4="Education",Data!AW1969,IF(Transport!$H$4="Mixed-use Building",AH1972,Data!AF1969)))</f>
        <v>170.79651859999899</v>
      </c>
      <c r="P1968">
        <f>IF(Transport!$H$4="Multi-unit Residential",Data!P1969,IF(Transport!$H$4="Education",Data!AX1969,IF(Transport!$H$4="Mixed-use Building",AI1972,Data!AG1969)))</f>
        <v>-45.209862899999997</v>
      </c>
    </row>
    <row r="1969" spans="1:16" x14ac:dyDescent="0.55000000000000004">
      <c r="A1969">
        <f>IF(Transport!$H$4="Multi-unit Residential",Data!A1970,IF(Transport!$H$4="Education",Data!AI1970,IF(Transport!$H$4="Mixed-use Building",T1973,Data!R1970)))</f>
        <v>343800</v>
      </c>
      <c r="B1969" t="str">
        <f>IF(Transport!$H$4="Multi-unit Residential",Data!B1970,IF(Transport!$H$4="Education",Data!AJ1970,IF(Transport!$H$4="Mixed-use Building",U1973,Data!S1970)))</f>
        <v>Weston</v>
      </c>
      <c r="C1969" t="str">
        <f>IF(Transport!$H$4="Multi-unit Residential",Data!C1970,IF(Transport!$H$4="Education",Data!AK1970,IF(Transport!$H$4="Mixed-use Building",V1973,Data!T1970)))</f>
        <v>New Zealand</v>
      </c>
      <c r="D1969">
        <f>IF(Transport!$H$4="Multi-unit Residential",Data!D1970,IF(Transport!$H$4="Education",Data!AL1970,IF(Transport!$H$4="Mixed-use Building",W1973,Data!U1970)))</f>
        <v>0</v>
      </c>
      <c r="E1969">
        <f>IF(Transport!$H$4="Multi-unit Residential",Data!E1970,IF(Transport!$H$4="Education",Data!AM1970,IF(Transport!$H$4="Mixed-use Building",X1973,Data!V1970)))</f>
        <v>0</v>
      </c>
      <c r="F1969">
        <f>IF(Transport!$H$4="Multi-unit Residential",Data!F1970,IF(Transport!$H$4="Education",Data!AN1970,IF(Transport!$H$4="Mixed-use Building",Y1973,Data!W1970)))</f>
        <v>0</v>
      </c>
      <c r="G1969">
        <f>IF(Transport!$H$4="Multi-unit Residential",Data!G1970,IF(Transport!$H$4="Education",Data!AO1970,IF(Transport!$H$4="Mixed-use Building",Z1973,Data!X1970)))</f>
        <v>0</v>
      </c>
      <c r="H1969">
        <f>IF(Transport!$H$4="Multi-unit Residential",Data!H1970,IF(Transport!$H$4="Education",Data!AP1970,IF(Transport!$H$4="Mixed-use Building",AA1973,Data!Y1970)))</f>
        <v>1</v>
      </c>
      <c r="I1969">
        <f>IF(Transport!$H$4="Multi-unit Residential",Data!I1970,IF(Transport!$H$4="Education",Data!AQ1970,IF(Transport!$H$4="Mixed-use Building",AB1973,Data!Z1970)))</f>
        <v>0</v>
      </c>
      <c r="J1969">
        <f>IF(Transport!$H$4="Multi-unit Residential",Data!J1970,IF(Transport!$H$4="Education",Data!AR1970,IF(Transport!$H$4="Mixed-use Building",AC1973,Data!AA1970)))</f>
        <v>0</v>
      </c>
      <c r="K1969">
        <f>IF(Transport!$H$4="Multi-unit Residential",Data!K1970,IF(Transport!$H$4="Education",Data!AS1970,IF(Transport!$H$4="Mixed-use Building",AD1973,Data!AB1970)))</f>
        <v>0</v>
      </c>
      <c r="L1969">
        <f>IF(Transport!$H$4="Multi-unit Residential",Data!L1970,IF(Transport!$H$4="Education",Data!AT1970,IF(Transport!$H$4="Mixed-use Building",AE1973,Data!AC1970)))</f>
        <v>0</v>
      </c>
      <c r="M1969">
        <f>IF(Transport!$H$4="Multi-unit Residential",Data!M1970,IF(Transport!$H$4="Education",Data!AU1970,IF(Transport!$H$4="Mixed-use Building",AF1973,Data!AD1970)))</f>
        <v>0.02</v>
      </c>
      <c r="N1969">
        <f>IF(Transport!$H$4="Multi-unit Residential",Data!N1970,IF(Transport!$H$4="Education",Data!AV1970,IF(Transport!$H$4="Mixed-use Building",AG1973,Data!AE1970)))</f>
        <v>8.0667660304186093</v>
      </c>
      <c r="O1969">
        <f>IF(Transport!$H$4="Multi-unit Residential",Data!O1970,IF(Transport!$H$4="Education",Data!AW1970,IF(Transport!$H$4="Mixed-use Building",AH1973,Data!AF1970)))</f>
        <v>170.93071909999901</v>
      </c>
      <c r="P1969">
        <f>IF(Transport!$H$4="Multi-unit Residential",Data!P1970,IF(Transport!$H$4="Education",Data!AX1970,IF(Transport!$H$4="Mixed-use Building",AI1973,Data!AG1970)))</f>
        <v>-45.089084649999997</v>
      </c>
    </row>
    <row r="1970" spans="1:16" x14ac:dyDescent="0.55000000000000004">
      <c r="A1970">
        <f>IF(Transport!$H$4="Multi-unit Residential",Data!A1971,IF(Transport!$H$4="Education",Data!AI1971,IF(Transport!$H$4="Mixed-use Building",T1974,Data!R1971)))</f>
        <v>343900</v>
      </c>
      <c r="B1970" t="str">
        <f>IF(Transport!$H$4="Multi-unit Residential",Data!B1971,IF(Transport!$H$4="Education",Data!AJ1971,IF(Transport!$H$4="Mixed-use Building",U1974,Data!S1971)))</f>
        <v>Oamaru North Milner Park</v>
      </c>
      <c r="C1970" t="str">
        <f>IF(Transport!$H$4="Multi-unit Residential",Data!C1971,IF(Transport!$H$4="Education",Data!AK1971,IF(Transport!$H$4="Mixed-use Building",V1974,Data!T1971)))</f>
        <v>New Zealand</v>
      </c>
      <c r="D1970">
        <f>IF(Transport!$H$4="Multi-unit Residential",Data!D1971,IF(Transport!$H$4="Education",Data!AL1971,IF(Transport!$H$4="Mixed-use Building",W1974,Data!U1971)))</f>
        <v>0</v>
      </c>
      <c r="E1970">
        <f>IF(Transport!$H$4="Multi-unit Residential",Data!E1971,IF(Transport!$H$4="Education",Data!AM1971,IF(Transport!$H$4="Mixed-use Building",X1974,Data!V1971)))</f>
        <v>0</v>
      </c>
      <c r="F1970">
        <f>IF(Transport!$H$4="Multi-unit Residential",Data!F1971,IF(Transport!$H$4="Education",Data!AN1971,IF(Transport!$H$4="Mixed-use Building",Y1974,Data!W1971)))</f>
        <v>0</v>
      </c>
      <c r="G1970">
        <f>IF(Transport!$H$4="Multi-unit Residential",Data!G1971,IF(Transport!$H$4="Education",Data!AO1971,IF(Transport!$H$4="Mixed-use Building",Z1974,Data!X1971)))</f>
        <v>0</v>
      </c>
      <c r="H1970">
        <f>IF(Transport!$H$4="Multi-unit Residential",Data!H1971,IF(Transport!$H$4="Education",Data!AP1971,IF(Transport!$H$4="Mixed-use Building",AA1974,Data!Y1971)))</f>
        <v>0.87</v>
      </c>
      <c r="I1970">
        <f>IF(Transport!$H$4="Multi-unit Residential",Data!I1971,IF(Transport!$H$4="Education",Data!AQ1971,IF(Transport!$H$4="Mixed-use Building",AB1974,Data!Z1971)))</f>
        <v>0.05</v>
      </c>
      <c r="J1970">
        <f>IF(Transport!$H$4="Multi-unit Residential",Data!J1971,IF(Transport!$H$4="Education",Data!AR1971,IF(Transport!$H$4="Mixed-use Building",AC1974,Data!AA1971)))</f>
        <v>0</v>
      </c>
      <c r="K1970">
        <f>IF(Transport!$H$4="Multi-unit Residential",Data!K1971,IF(Transport!$H$4="Education",Data!AS1971,IF(Transport!$H$4="Mixed-use Building",AD1974,Data!AB1971)))</f>
        <v>0</v>
      </c>
      <c r="L1970">
        <f>IF(Transport!$H$4="Multi-unit Residential",Data!L1971,IF(Transport!$H$4="Education",Data!AT1971,IF(Transport!$H$4="Mixed-use Building",AE1974,Data!AC1971)))</f>
        <v>0.08</v>
      </c>
      <c r="M1970">
        <f>IF(Transport!$H$4="Multi-unit Residential",Data!M1971,IF(Transport!$H$4="Education",Data!AU1971,IF(Transport!$H$4="Mixed-use Building",AF1974,Data!AD1971)))</f>
        <v>0.02</v>
      </c>
      <c r="N1970">
        <f>IF(Transport!$H$4="Multi-unit Residential",Data!N1971,IF(Transport!$H$4="Education",Data!AV1971,IF(Transport!$H$4="Mixed-use Building",AG1974,Data!AE1971)))</f>
        <v>5.7312734637187202</v>
      </c>
      <c r="O1970">
        <f>IF(Transport!$H$4="Multi-unit Residential",Data!O1971,IF(Transport!$H$4="Education",Data!AW1971,IF(Transport!$H$4="Mixed-use Building",AH1974,Data!AF1971)))</f>
        <v>171.0000369</v>
      </c>
      <c r="P1970">
        <f>IF(Transport!$H$4="Multi-unit Residential",Data!P1971,IF(Transport!$H$4="Education",Data!AX1971,IF(Transport!$H$4="Mixed-use Building",AI1974,Data!AG1971)))</f>
        <v>-45.064044709999997</v>
      </c>
    </row>
    <row r="1971" spans="1:16" x14ac:dyDescent="0.55000000000000004">
      <c r="A1971">
        <f>IF(Transport!$H$4="Multi-unit Residential",Data!A1972,IF(Transport!$H$4="Education",Data!AI1972,IF(Transport!$H$4="Mixed-use Building",T1975,Data!R1972)))</f>
        <v>344000</v>
      </c>
      <c r="B1971" t="str">
        <f>IF(Transport!$H$4="Multi-unit Residential",Data!B1972,IF(Transport!$H$4="Education",Data!AJ1972,IF(Transport!$H$4="Mixed-use Building",U1975,Data!S1972)))</f>
        <v>Oamaru North Orana Park</v>
      </c>
      <c r="C1971" t="str">
        <f>IF(Transport!$H$4="Multi-unit Residential",Data!C1972,IF(Transport!$H$4="Education",Data!AK1972,IF(Transport!$H$4="Mixed-use Building",V1975,Data!T1972)))</f>
        <v>New Zealand</v>
      </c>
      <c r="D1971">
        <f>IF(Transport!$H$4="Multi-unit Residential",Data!D1972,IF(Transport!$H$4="Education",Data!AL1972,IF(Transport!$H$4="Mixed-use Building",W1975,Data!U1972)))</f>
        <v>0</v>
      </c>
      <c r="E1971">
        <f>IF(Transport!$H$4="Multi-unit Residential",Data!E1972,IF(Transport!$H$4="Education",Data!AM1972,IF(Transport!$H$4="Mixed-use Building",X1975,Data!V1972)))</f>
        <v>0</v>
      </c>
      <c r="F1971">
        <f>IF(Transport!$H$4="Multi-unit Residential",Data!F1972,IF(Transport!$H$4="Education",Data!AN1972,IF(Transport!$H$4="Mixed-use Building",Y1975,Data!W1972)))</f>
        <v>0</v>
      </c>
      <c r="G1971">
        <f>IF(Transport!$H$4="Multi-unit Residential",Data!G1972,IF(Transport!$H$4="Education",Data!AO1972,IF(Transport!$H$4="Mixed-use Building",Z1975,Data!X1972)))</f>
        <v>0</v>
      </c>
      <c r="H1971">
        <f>IF(Transport!$H$4="Multi-unit Residential",Data!H1972,IF(Transport!$H$4="Education",Data!AP1972,IF(Transport!$H$4="Mixed-use Building",AA1975,Data!Y1972)))</f>
        <v>0.94</v>
      </c>
      <c r="I1971">
        <f>IF(Transport!$H$4="Multi-unit Residential",Data!I1972,IF(Transport!$H$4="Education",Data!AQ1972,IF(Transport!$H$4="Mixed-use Building",AB1975,Data!Z1972)))</f>
        <v>0</v>
      </c>
      <c r="J1971">
        <f>IF(Transport!$H$4="Multi-unit Residential",Data!J1972,IF(Transport!$H$4="Education",Data!AR1972,IF(Transport!$H$4="Mixed-use Building",AC1975,Data!AA1972)))</f>
        <v>0</v>
      </c>
      <c r="K1971">
        <f>IF(Transport!$H$4="Multi-unit Residential",Data!K1972,IF(Transport!$H$4="Education",Data!AS1972,IF(Transport!$H$4="Mixed-use Building",AD1975,Data!AB1972)))</f>
        <v>0</v>
      </c>
      <c r="L1971">
        <f>IF(Transport!$H$4="Multi-unit Residential",Data!L1972,IF(Transport!$H$4="Education",Data!AT1972,IF(Transport!$H$4="Mixed-use Building",AE1975,Data!AC1972)))</f>
        <v>0.06</v>
      </c>
      <c r="M1971">
        <f>IF(Transport!$H$4="Multi-unit Residential",Data!M1972,IF(Transport!$H$4="Education",Data!AU1972,IF(Transport!$H$4="Mixed-use Building",AF1975,Data!AD1972)))</f>
        <v>0.02</v>
      </c>
      <c r="N1971">
        <f>IF(Transport!$H$4="Multi-unit Residential",Data!N1972,IF(Transport!$H$4="Education",Data!AV1972,IF(Transport!$H$4="Mixed-use Building",AG1975,Data!AE1972)))</f>
        <v>4.54408320649119</v>
      </c>
      <c r="O1971">
        <f>IF(Transport!$H$4="Multi-unit Residential",Data!O1972,IF(Transport!$H$4="Education",Data!AW1972,IF(Transport!$H$4="Mixed-use Building",AH1975,Data!AF1972)))</f>
        <v>170.97765369999999</v>
      </c>
      <c r="P1971">
        <f>IF(Transport!$H$4="Multi-unit Residential",Data!P1972,IF(Transport!$H$4="Education",Data!AX1972,IF(Transport!$H$4="Mixed-use Building",AI1975,Data!AG1972)))</f>
        <v>-45.080585650000003</v>
      </c>
    </row>
    <row r="1972" spans="1:16" x14ac:dyDescent="0.55000000000000004">
      <c r="A1972">
        <f>IF(Transport!$H$4="Multi-unit Residential",Data!A1973,IF(Transport!$H$4="Education",Data!AI1973,IF(Transport!$H$4="Mixed-use Building",T1976,Data!R1973)))</f>
        <v>344100</v>
      </c>
      <c r="B1972" t="str">
        <f>IF(Transport!$H$4="Multi-unit Residential",Data!B1973,IF(Transport!$H$4="Education",Data!AJ1973,IF(Transport!$H$4="Mixed-use Building",U1976,Data!S1973)))</f>
        <v>Oamaru Gardens</v>
      </c>
      <c r="C1972" t="str">
        <f>IF(Transport!$H$4="Multi-unit Residential",Data!C1973,IF(Transport!$H$4="Education",Data!AK1973,IF(Transport!$H$4="Mixed-use Building",V1976,Data!T1973)))</f>
        <v>New Zealand</v>
      </c>
      <c r="D1972">
        <f>IF(Transport!$H$4="Multi-unit Residential",Data!D1973,IF(Transport!$H$4="Education",Data!AL1973,IF(Transport!$H$4="Mixed-use Building",W1976,Data!U1973)))</f>
        <v>0</v>
      </c>
      <c r="E1972">
        <f>IF(Transport!$H$4="Multi-unit Residential",Data!E1973,IF(Transport!$H$4="Education",Data!AM1973,IF(Transport!$H$4="Mixed-use Building",X1976,Data!V1973)))</f>
        <v>0</v>
      </c>
      <c r="F1972">
        <f>IF(Transport!$H$4="Multi-unit Residential",Data!F1973,IF(Transport!$H$4="Education",Data!AN1973,IF(Transport!$H$4="Mixed-use Building",Y1976,Data!W1973)))</f>
        <v>0</v>
      </c>
      <c r="G1972">
        <f>IF(Transport!$H$4="Multi-unit Residential",Data!G1973,IF(Transport!$H$4="Education",Data!AO1973,IF(Transport!$H$4="Mixed-use Building",Z1976,Data!X1973)))</f>
        <v>0</v>
      </c>
      <c r="H1972">
        <f>IF(Transport!$H$4="Multi-unit Residential",Data!H1973,IF(Transport!$H$4="Education",Data!AP1973,IF(Transport!$H$4="Mixed-use Building",AA1976,Data!Y1973)))</f>
        <v>0.95</v>
      </c>
      <c r="I1972">
        <f>IF(Transport!$H$4="Multi-unit Residential",Data!I1973,IF(Transport!$H$4="Education",Data!AQ1973,IF(Transport!$H$4="Mixed-use Building",AB1976,Data!Z1973)))</f>
        <v>0</v>
      </c>
      <c r="J1972">
        <f>IF(Transport!$H$4="Multi-unit Residential",Data!J1973,IF(Transport!$H$4="Education",Data!AR1973,IF(Transport!$H$4="Mixed-use Building",AC1976,Data!AA1973)))</f>
        <v>0</v>
      </c>
      <c r="K1972">
        <f>IF(Transport!$H$4="Multi-unit Residential",Data!K1973,IF(Transport!$H$4="Education",Data!AS1973,IF(Transport!$H$4="Mixed-use Building",AD1976,Data!AB1973)))</f>
        <v>0</v>
      </c>
      <c r="L1972">
        <f>IF(Transport!$H$4="Multi-unit Residential",Data!L1973,IF(Transport!$H$4="Education",Data!AT1973,IF(Transport!$H$4="Mixed-use Building",AE1976,Data!AC1973)))</f>
        <v>0.05</v>
      </c>
      <c r="M1972">
        <f>IF(Transport!$H$4="Multi-unit Residential",Data!M1973,IF(Transport!$H$4="Education",Data!AU1973,IF(Transport!$H$4="Mixed-use Building",AF1976,Data!AD1973)))</f>
        <v>0.02</v>
      </c>
      <c r="N1972">
        <f>IF(Transport!$H$4="Multi-unit Residential",Data!N1973,IF(Transport!$H$4="Education",Data!AV1973,IF(Transport!$H$4="Mixed-use Building",AG1976,Data!AE1973)))</f>
        <v>5.6714359557416802</v>
      </c>
      <c r="O1972">
        <f>IF(Transport!$H$4="Multi-unit Residential",Data!O1973,IF(Transport!$H$4="Education",Data!AW1973,IF(Transport!$H$4="Mixed-use Building",AH1976,Data!AF1973)))</f>
        <v>170.9503345</v>
      </c>
      <c r="P1972">
        <f>IF(Transport!$H$4="Multi-unit Residential",Data!P1973,IF(Transport!$H$4="Education",Data!AX1973,IF(Transport!$H$4="Mixed-use Building",AI1976,Data!AG1973)))</f>
        <v>-45.098087030000002</v>
      </c>
    </row>
    <row r="1973" spans="1:16" x14ac:dyDescent="0.55000000000000004">
      <c r="A1973">
        <f>IF(Transport!$H$4="Multi-unit Residential",Data!A1974,IF(Transport!$H$4="Education",Data!AI1974,IF(Transport!$H$4="Mixed-use Building",T1977,Data!R1974)))</f>
        <v>344200</v>
      </c>
      <c r="B1973" t="str">
        <f>IF(Transport!$H$4="Multi-unit Residential",Data!B1974,IF(Transport!$H$4="Education",Data!AJ1974,IF(Transport!$H$4="Mixed-use Building",U1977,Data!S1974)))</f>
        <v>Glen Warren</v>
      </c>
      <c r="C1973" t="str">
        <f>IF(Transport!$H$4="Multi-unit Residential",Data!C1974,IF(Transport!$H$4="Education",Data!AK1974,IF(Transport!$H$4="Mixed-use Building",V1977,Data!T1974)))</f>
        <v>New Zealand</v>
      </c>
      <c r="D1973">
        <f>IF(Transport!$H$4="Multi-unit Residential",Data!D1974,IF(Transport!$H$4="Education",Data!AL1974,IF(Transport!$H$4="Mixed-use Building",W1977,Data!U1974)))</f>
        <v>0</v>
      </c>
      <c r="E1973">
        <f>IF(Transport!$H$4="Multi-unit Residential",Data!E1974,IF(Transport!$H$4="Education",Data!AM1974,IF(Transport!$H$4="Mixed-use Building",X1977,Data!V1974)))</f>
        <v>0</v>
      </c>
      <c r="F1973">
        <f>IF(Transport!$H$4="Multi-unit Residential",Data!F1974,IF(Transport!$H$4="Education",Data!AN1974,IF(Transport!$H$4="Mixed-use Building",Y1977,Data!W1974)))</f>
        <v>0</v>
      </c>
      <c r="G1973">
        <f>IF(Transport!$H$4="Multi-unit Residential",Data!G1974,IF(Transport!$H$4="Education",Data!AO1974,IF(Transport!$H$4="Mixed-use Building",Z1977,Data!X1974)))</f>
        <v>0</v>
      </c>
      <c r="H1973">
        <f>IF(Transport!$H$4="Multi-unit Residential",Data!H1974,IF(Transport!$H$4="Education",Data!AP1974,IF(Transport!$H$4="Mixed-use Building",AA1977,Data!Y1974)))</f>
        <v>0.91</v>
      </c>
      <c r="I1973">
        <f>IF(Transport!$H$4="Multi-unit Residential",Data!I1974,IF(Transport!$H$4="Education",Data!AQ1974,IF(Transport!$H$4="Mixed-use Building",AB1977,Data!Z1974)))</f>
        <v>0.02</v>
      </c>
      <c r="J1973">
        <f>IF(Transport!$H$4="Multi-unit Residential",Data!J1974,IF(Transport!$H$4="Education",Data!AR1974,IF(Transport!$H$4="Mixed-use Building",AC1977,Data!AA1974)))</f>
        <v>0</v>
      </c>
      <c r="K1973">
        <f>IF(Transport!$H$4="Multi-unit Residential",Data!K1974,IF(Transport!$H$4="Education",Data!AS1974,IF(Transport!$H$4="Mixed-use Building",AD1977,Data!AB1974)))</f>
        <v>0</v>
      </c>
      <c r="L1973">
        <f>IF(Transport!$H$4="Multi-unit Residential",Data!L1974,IF(Transport!$H$4="Education",Data!AT1974,IF(Transport!$H$4="Mixed-use Building",AE1977,Data!AC1974)))</f>
        <v>7.0000000000000007E-2</v>
      </c>
      <c r="M1973">
        <f>IF(Transport!$H$4="Multi-unit Residential",Data!M1974,IF(Transport!$H$4="Education",Data!AU1974,IF(Transport!$H$4="Mixed-use Building",AF1977,Data!AD1974)))</f>
        <v>0.02</v>
      </c>
      <c r="N1973">
        <f>IF(Transport!$H$4="Multi-unit Residential",Data!N1974,IF(Transport!$H$4="Education",Data!AV1974,IF(Transport!$H$4="Mixed-use Building",AG1977,Data!AE1974)))</f>
        <v>5.4345432903747701</v>
      </c>
      <c r="O1973">
        <f>IF(Transport!$H$4="Multi-unit Residential",Data!O1974,IF(Transport!$H$4="Education",Data!AW1974,IF(Transport!$H$4="Mixed-use Building",AH1977,Data!AF1974)))</f>
        <v>170.96726870000001</v>
      </c>
      <c r="P1973">
        <f>IF(Transport!$H$4="Multi-unit Residential",Data!P1974,IF(Transport!$H$4="Education",Data!AX1974,IF(Transport!$H$4="Mixed-use Building",AI1977,Data!AG1974)))</f>
        <v>-45.090875879999999</v>
      </c>
    </row>
    <row r="1974" spans="1:16" x14ac:dyDescent="0.55000000000000004">
      <c r="A1974">
        <f>IF(Transport!$H$4="Multi-unit Residential",Data!A1975,IF(Transport!$H$4="Education",Data!AI1975,IF(Transport!$H$4="Mixed-use Building",T1978,Data!R1975)))</f>
        <v>344300</v>
      </c>
      <c r="B1974" t="str">
        <f>IF(Transport!$H$4="Multi-unit Residential",Data!B1975,IF(Transport!$H$4="Education",Data!AJ1975,IF(Transport!$H$4="Mixed-use Building",U1978,Data!S1975)))</f>
        <v>Holmes Hill</v>
      </c>
      <c r="C1974" t="str">
        <f>IF(Transport!$H$4="Multi-unit Residential",Data!C1975,IF(Transport!$H$4="Education",Data!AK1975,IF(Transport!$H$4="Mixed-use Building",V1978,Data!T1975)))</f>
        <v>New Zealand</v>
      </c>
      <c r="D1974" t="str">
        <f>IF(Transport!$H$4="Multi-unit Residential",Data!D1975,IF(Transport!$H$4="Education",Data!AL1975,IF(Transport!$H$4="Mixed-use Building",W1978,Data!U1975)))</f>
        <v>?</v>
      </c>
      <c r="E1974" t="str">
        <f>IF(Transport!$H$4="Multi-unit Residential",Data!E1975,IF(Transport!$H$4="Education",Data!AM1975,IF(Transport!$H$4="Mixed-use Building",X1978,Data!V1975)))</f>
        <v>?</v>
      </c>
      <c r="F1974" t="str">
        <f>IF(Transport!$H$4="Multi-unit Residential",Data!F1975,IF(Transport!$H$4="Education",Data!AN1975,IF(Transport!$H$4="Mixed-use Building",Y1978,Data!W1975)))</f>
        <v>?</v>
      </c>
      <c r="G1974">
        <f>IF(Transport!$H$4="Multi-unit Residential",Data!G1975,IF(Transport!$H$4="Education",Data!AO1975,IF(Transport!$H$4="Mixed-use Building",Z1978,Data!X1975)))</f>
        <v>0</v>
      </c>
      <c r="H1974" t="str">
        <f>IF(Transport!$H$4="Multi-unit Residential",Data!H1975,IF(Transport!$H$4="Education",Data!AP1975,IF(Transport!$H$4="Mixed-use Building",AA1978,Data!Y1975)))</f>
        <v>?</v>
      </c>
      <c r="I1974" t="str">
        <f>IF(Transport!$H$4="Multi-unit Residential",Data!I1975,IF(Transport!$H$4="Education",Data!AQ1975,IF(Transport!$H$4="Mixed-use Building",AB1978,Data!Z1975)))</f>
        <v>?</v>
      </c>
      <c r="J1974">
        <f>IF(Transport!$H$4="Multi-unit Residential",Data!J1975,IF(Transport!$H$4="Education",Data!AR1975,IF(Transport!$H$4="Mixed-use Building",AC1978,Data!AA1975)))</f>
        <v>0</v>
      </c>
      <c r="K1974" t="str">
        <f>IF(Transport!$H$4="Multi-unit Residential",Data!K1975,IF(Transport!$H$4="Education",Data!AS1975,IF(Transport!$H$4="Mixed-use Building",AD1978,Data!AB1975)))</f>
        <v>?</v>
      </c>
      <c r="L1974" t="str">
        <f>IF(Transport!$H$4="Multi-unit Residential",Data!L1975,IF(Transport!$H$4="Education",Data!AT1975,IF(Transport!$H$4="Mixed-use Building",AE1978,Data!AC1975)))</f>
        <v>?</v>
      </c>
      <c r="M1974">
        <f>IF(Transport!$H$4="Multi-unit Residential",Data!M1975,IF(Transport!$H$4="Education",Data!AU1975,IF(Transport!$H$4="Mixed-use Building",AF1978,Data!AD1975)))</f>
        <v>0.02</v>
      </c>
      <c r="N1974" t="str">
        <f>IF(Transport!$H$4="Multi-unit Residential",Data!N1975,IF(Transport!$H$4="Education",Data!AV1975,IF(Transport!$H$4="Mixed-use Building",AG1978,Data!AE1975)))</f>
        <v>?</v>
      </c>
      <c r="O1974">
        <f>IF(Transport!$H$4="Multi-unit Residential",Data!O1975,IF(Transport!$H$4="Education",Data!AW1975,IF(Transport!$H$4="Mixed-use Building",AH1978,Data!AF1975)))</f>
        <v>170.9486196</v>
      </c>
      <c r="P1974">
        <f>IF(Transport!$H$4="Multi-unit Residential",Data!P1975,IF(Transport!$H$4="Education",Data!AX1975,IF(Transport!$H$4="Mixed-use Building",AI1978,Data!AG1975)))</f>
        <v>-45.108474909999998</v>
      </c>
    </row>
    <row r="1975" spans="1:16" x14ac:dyDescent="0.55000000000000004">
      <c r="A1975">
        <f>IF(Transport!$H$4="Multi-unit Residential",Data!A1976,IF(Transport!$H$4="Education",Data!AI1976,IF(Transport!$H$4="Mixed-use Building",T1979,Data!R1976)))</f>
        <v>344400</v>
      </c>
      <c r="B1975" t="str">
        <f>IF(Transport!$H$4="Multi-unit Residential",Data!B1976,IF(Transport!$H$4="Education",Data!AJ1976,IF(Transport!$H$4="Mixed-use Building",U1979,Data!S1976)))</f>
        <v>Oamaru Central</v>
      </c>
      <c r="C1975" t="str">
        <f>IF(Transport!$H$4="Multi-unit Residential",Data!C1976,IF(Transport!$H$4="Education",Data!AK1976,IF(Transport!$H$4="Mixed-use Building",V1979,Data!T1976)))</f>
        <v>New Zealand</v>
      </c>
      <c r="D1975">
        <f>IF(Transport!$H$4="Multi-unit Residential",Data!D1976,IF(Transport!$H$4="Education",Data!AL1976,IF(Transport!$H$4="Mixed-use Building",W1979,Data!U1976)))</f>
        <v>0</v>
      </c>
      <c r="E1975">
        <f>IF(Transport!$H$4="Multi-unit Residential",Data!E1976,IF(Transport!$H$4="Education",Data!AM1976,IF(Transport!$H$4="Mixed-use Building",X1979,Data!V1976)))</f>
        <v>0</v>
      </c>
      <c r="F1975">
        <f>IF(Transport!$H$4="Multi-unit Residential",Data!F1976,IF(Transport!$H$4="Education",Data!AN1976,IF(Transport!$H$4="Mixed-use Building",Y1979,Data!W1976)))</f>
        <v>0</v>
      </c>
      <c r="G1975">
        <f>IF(Transport!$H$4="Multi-unit Residential",Data!G1976,IF(Transport!$H$4="Education",Data!AO1976,IF(Transport!$H$4="Mixed-use Building",Z1979,Data!X1976)))</f>
        <v>0</v>
      </c>
      <c r="H1975">
        <f>IF(Transport!$H$4="Multi-unit Residential",Data!H1976,IF(Transport!$H$4="Education",Data!AP1976,IF(Transport!$H$4="Mixed-use Building",AA1979,Data!Y1976)))</f>
        <v>0.88</v>
      </c>
      <c r="I1975">
        <f>IF(Transport!$H$4="Multi-unit Residential",Data!I1976,IF(Transport!$H$4="Education",Data!AQ1976,IF(Transport!$H$4="Mixed-use Building",AB1979,Data!Z1976)))</f>
        <v>0.02</v>
      </c>
      <c r="J1975">
        <f>IF(Transport!$H$4="Multi-unit Residential",Data!J1976,IF(Transport!$H$4="Education",Data!AR1976,IF(Transport!$H$4="Mixed-use Building",AC1979,Data!AA1976)))</f>
        <v>0</v>
      </c>
      <c r="K1975">
        <f>IF(Transport!$H$4="Multi-unit Residential",Data!K1976,IF(Transport!$H$4="Education",Data!AS1976,IF(Transport!$H$4="Mixed-use Building",AD1979,Data!AB1976)))</f>
        <v>0.01</v>
      </c>
      <c r="L1975">
        <f>IF(Transport!$H$4="Multi-unit Residential",Data!L1976,IF(Transport!$H$4="Education",Data!AT1976,IF(Transport!$H$4="Mixed-use Building",AE1979,Data!AC1976)))</f>
        <v>0.09</v>
      </c>
      <c r="M1975">
        <f>IF(Transport!$H$4="Multi-unit Residential",Data!M1976,IF(Transport!$H$4="Education",Data!AU1976,IF(Transport!$H$4="Mixed-use Building",AF1979,Data!AD1976)))</f>
        <v>0.02</v>
      </c>
      <c r="N1975">
        <f>IF(Transport!$H$4="Multi-unit Residential",Data!N1976,IF(Transport!$H$4="Education",Data!AV1976,IF(Transport!$H$4="Mixed-use Building",AG1979,Data!AE1976)))</f>
        <v>6.2386110676851203</v>
      </c>
      <c r="O1975">
        <f>IF(Transport!$H$4="Multi-unit Residential",Data!O1976,IF(Transport!$H$4="Education",Data!AW1976,IF(Transport!$H$4="Mixed-use Building",AH1979,Data!AF1976)))</f>
        <v>170.97182480000001</v>
      </c>
      <c r="P1975">
        <f>IF(Transport!$H$4="Multi-unit Residential",Data!P1976,IF(Transport!$H$4="Education",Data!AX1976,IF(Transport!$H$4="Mixed-use Building",AI1979,Data!AG1976)))</f>
        <v>-45.100715799999897</v>
      </c>
    </row>
    <row r="1976" spans="1:16" x14ac:dyDescent="0.55000000000000004">
      <c r="A1976">
        <f>IF(Transport!$H$4="Multi-unit Residential",Data!A1977,IF(Transport!$H$4="Education",Data!AI1977,IF(Transport!$H$4="Mixed-use Building",T1980,Data!R1977)))</f>
        <v>344500</v>
      </c>
      <c r="B1976" t="str">
        <f>IF(Transport!$H$4="Multi-unit Residential",Data!B1977,IF(Transport!$H$4="Education",Data!AJ1977,IF(Transport!$H$4="Mixed-use Building",U1980,Data!S1977)))</f>
        <v>South Hill</v>
      </c>
      <c r="C1976" t="str">
        <f>IF(Transport!$H$4="Multi-unit Residential",Data!C1977,IF(Transport!$H$4="Education",Data!AK1977,IF(Transport!$H$4="Mixed-use Building",V1980,Data!T1977)))</f>
        <v>New Zealand</v>
      </c>
      <c r="D1976">
        <f>IF(Transport!$H$4="Multi-unit Residential",Data!D1977,IF(Transport!$H$4="Education",Data!AL1977,IF(Transport!$H$4="Mixed-use Building",W1980,Data!U1977)))</f>
        <v>0</v>
      </c>
      <c r="E1976">
        <f>IF(Transport!$H$4="Multi-unit Residential",Data!E1977,IF(Transport!$H$4="Education",Data!AM1977,IF(Transport!$H$4="Mixed-use Building",X1980,Data!V1977)))</f>
        <v>0</v>
      </c>
      <c r="F1976">
        <f>IF(Transport!$H$4="Multi-unit Residential",Data!F1977,IF(Transport!$H$4="Education",Data!AN1977,IF(Transport!$H$4="Mixed-use Building",Y1980,Data!W1977)))</f>
        <v>0</v>
      </c>
      <c r="G1976">
        <f>IF(Transport!$H$4="Multi-unit Residential",Data!G1977,IF(Transport!$H$4="Education",Data!AO1977,IF(Transport!$H$4="Mixed-use Building",Z1980,Data!X1977)))</f>
        <v>0</v>
      </c>
      <c r="H1976">
        <f>IF(Transport!$H$4="Multi-unit Residential",Data!H1977,IF(Transport!$H$4="Education",Data!AP1977,IF(Transport!$H$4="Mixed-use Building",AA1980,Data!Y1977)))</f>
        <v>0.88</v>
      </c>
      <c r="I1976">
        <f>IF(Transport!$H$4="Multi-unit Residential",Data!I1977,IF(Transport!$H$4="Education",Data!AQ1977,IF(Transport!$H$4="Mixed-use Building",AB1980,Data!Z1977)))</f>
        <v>0</v>
      </c>
      <c r="J1976">
        <f>IF(Transport!$H$4="Multi-unit Residential",Data!J1977,IF(Transport!$H$4="Education",Data!AR1977,IF(Transport!$H$4="Mixed-use Building",AC1980,Data!AA1977)))</f>
        <v>0</v>
      </c>
      <c r="K1976">
        <f>IF(Transport!$H$4="Multi-unit Residential",Data!K1977,IF(Transport!$H$4="Education",Data!AS1977,IF(Transport!$H$4="Mixed-use Building",AD1980,Data!AB1977)))</f>
        <v>0</v>
      </c>
      <c r="L1976">
        <f>IF(Transport!$H$4="Multi-unit Residential",Data!L1977,IF(Transport!$H$4="Education",Data!AT1977,IF(Transport!$H$4="Mixed-use Building",AE1980,Data!AC1977)))</f>
        <v>0.12</v>
      </c>
      <c r="M1976">
        <f>IF(Transport!$H$4="Multi-unit Residential",Data!M1977,IF(Transport!$H$4="Education",Data!AU1977,IF(Transport!$H$4="Mixed-use Building",AF1980,Data!AD1977)))</f>
        <v>0.02</v>
      </c>
      <c r="N1976">
        <f>IF(Transport!$H$4="Multi-unit Residential",Data!N1977,IF(Transport!$H$4="Education",Data!AV1977,IF(Transport!$H$4="Mixed-use Building",AG1980,Data!AE1977)))</f>
        <v>3.4093414415434702</v>
      </c>
      <c r="O1976">
        <f>IF(Transport!$H$4="Multi-unit Residential",Data!O1977,IF(Transport!$H$4="Education",Data!AW1977,IF(Transport!$H$4="Mixed-use Building",AH1980,Data!AF1977)))</f>
        <v>170.96564269999999</v>
      </c>
      <c r="P1976">
        <f>IF(Transport!$H$4="Multi-unit Residential",Data!P1977,IF(Transport!$H$4="Education",Data!AX1977,IF(Transport!$H$4="Mixed-use Building",AI1980,Data!AG1977)))</f>
        <v>-45.107546579999998</v>
      </c>
    </row>
    <row r="1977" spans="1:16" x14ac:dyDescent="0.55000000000000004">
      <c r="A1977">
        <f>IF(Transport!$H$4="Multi-unit Residential",Data!A1978,IF(Transport!$H$4="Education",Data!AI1978,IF(Transport!$H$4="Mixed-use Building",T1981,Data!R1978)))</f>
        <v>344700</v>
      </c>
      <c r="B1977" t="str">
        <f>IF(Transport!$H$4="Multi-unit Residential",Data!B1978,IF(Transport!$H$4="Education",Data!AJ1978,IF(Transport!$H$4="Mixed-use Building",U1981,Data!S1978)))</f>
        <v>Palmerston</v>
      </c>
      <c r="C1977" t="str">
        <f>IF(Transport!$H$4="Multi-unit Residential",Data!C1978,IF(Transport!$H$4="Education",Data!AK1978,IF(Transport!$H$4="Mixed-use Building",V1981,Data!T1978)))</f>
        <v>New Zealand</v>
      </c>
      <c r="D1977">
        <f>IF(Transport!$H$4="Multi-unit Residential",Data!D1978,IF(Transport!$H$4="Education",Data!AL1978,IF(Transport!$H$4="Mixed-use Building",W1981,Data!U1978)))</f>
        <v>0</v>
      </c>
      <c r="E1977">
        <f>IF(Transport!$H$4="Multi-unit Residential",Data!E1978,IF(Transport!$H$4="Education",Data!AM1978,IF(Transport!$H$4="Mixed-use Building",X1981,Data!V1978)))</f>
        <v>0</v>
      </c>
      <c r="F1977">
        <f>IF(Transport!$H$4="Multi-unit Residential",Data!F1978,IF(Transport!$H$4="Education",Data!AN1978,IF(Transport!$H$4="Mixed-use Building",Y1981,Data!W1978)))</f>
        <v>0</v>
      </c>
      <c r="G1977">
        <f>IF(Transport!$H$4="Multi-unit Residential",Data!G1978,IF(Transport!$H$4="Education",Data!AO1978,IF(Transport!$H$4="Mixed-use Building",Z1981,Data!X1978)))</f>
        <v>0</v>
      </c>
      <c r="H1977">
        <f>IF(Transport!$H$4="Multi-unit Residential",Data!H1978,IF(Transport!$H$4="Education",Data!AP1978,IF(Transport!$H$4="Mixed-use Building",AA1981,Data!Y1978)))</f>
        <v>0.85</v>
      </c>
      <c r="I1977">
        <f>IF(Transport!$H$4="Multi-unit Residential",Data!I1978,IF(Transport!$H$4="Education",Data!AQ1978,IF(Transport!$H$4="Mixed-use Building",AB1981,Data!Z1978)))</f>
        <v>0</v>
      </c>
      <c r="J1977">
        <f>IF(Transport!$H$4="Multi-unit Residential",Data!J1978,IF(Transport!$H$4="Education",Data!AR1978,IF(Transport!$H$4="Mixed-use Building",AC1981,Data!AA1978)))</f>
        <v>0</v>
      </c>
      <c r="K1977">
        <f>IF(Transport!$H$4="Multi-unit Residential",Data!K1978,IF(Transport!$H$4="Education",Data!AS1978,IF(Transport!$H$4="Mixed-use Building",AD1981,Data!AB1978)))</f>
        <v>0</v>
      </c>
      <c r="L1977">
        <f>IF(Transport!$H$4="Multi-unit Residential",Data!L1978,IF(Transport!$H$4="Education",Data!AT1978,IF(Transport!$H$4="Mixed-use Building",AE1981,Data!AC1978)))</f>
        <v>0.15</v>
      </c>
      <c r="M1977">
        <f>IF(Transport!$H$4="Multi-unit Residential",Data!M1978,IF(Transport!$H$4="Education",Data!AU1978,IF(Transport!$H$4="Mixed-use Building",AF1981,Data!AD1978)))</f>
        <v>0.02</v>
      </c>
      <c r="N1977">
        <f>IF(Transport!$H$4="Multi-unit Residential",Data!N1978,IF(Transport!$H$4="Education",Data!AV1978,IF(Transport!$H$4="Mixed-use Building",AG1981,Data!AE1978)))</f>
        <v>5.0082467994141702</v>
      </c>
      <c r="O1977">
        <f>IF(Transport!$H$4="Multi-unit Residential",Data!O1978,IF(Transport!$H$4="Education",Data!AW1978,IF(Transport!$H$4="Mixed-use Building",AH1981,Data!AF1978)))</f>
        <v>170.70954359999999</v>
      </c>
      <c r="P1977">
        <f>IF(Transport!$H$4="Multi-unit Residential",Data!P1978,IF(Transport!$H$4="Education",Data!AX1978,IF(Transport!$H$4="Mixed-use Building",AI1981,Data!AG1978)))</f>
        <v>-45.481472580000002</v>
      </c>
    </row>
    <row r="1978" spans="1:16" x14ac:dyDescent="0.55000000000000004">
      <c r="A1978">
        <f>IF(Transport!$H$4="Multi-unit Residential",Data!A1979,IF(Transport!$H$4="Education",Data!AI1979,IF(Transport!$H$4="Mixed-use Building",T1982,Data!R1979)))</f>
        <v>344800</v>
      </c>
      <c r="B1978" t="str">
        <f>IF(Transport!$H$4="Multi-unit Residential",Data!B1979,IF(Transport!$H$4="Education",Data!AJ1979,IF(Transport!$H$4="Mixed-use Building",U1982,Data!S1979)))</f>
        <v>Lindis-Nevis Valleys</v>
      </c>
      <c r="C1978" t="str">
        <f>IF(Transport!$H$4="Multi-unit Residential",Data!C1979,IF(Transport!$H$4="Education",Data!AK1979,IF(Transport!$H$4="Mixed-use Building",V1982,Data!T1979)))</f>
        <v>New Zealand</v>
      </c>
      <c r="D1978">
        <f>IF(Transport!$H$4="Multi-unit Residential",Data!D1979,IF(Transport!$H$4="Education",Data!AL1979,IF(Transport!$H$4="Mixed-use Building",W1982,Data!U1979)))</f>
        <v>0</v>
      </c>
      <c r="E1978">
        <f>IF(Transport!$H$4="Multi-unit Residential",Data!E1979,IF(Transport!$H$4="Education",Data!AM1979,IF(Transport!$H$4="Mixed-use Building",X1982,Data!V1979)))</f>
        <v>0</v>
      </c>
      <c r="F1978">
        <f>IF(Transport!$H$4="Multi-unit Residential",Data!F1979,IF(Transport!$H$4="Education",Data!AN1979,IF(Transport!$H$4="Mixed-use Building",Y1982,Data!W1979)))</f>
        <v>0</v>
      </c>
      <c r="G1978">
        <f>IF(Transport!$H$4="Multi-unit Residential",Data!G1979,IF(Transport!$H$4="Education",Data!AO1979,IF(Transport!$H$4="Mixed-use Building",Z1982,Data!X1979)))</f>
        <v>0</v>
      </c>
      <c r="H1978">
        <f>IF(Transport!$H$4="Multi-unit Residential",Data!H1979,IF(Transport!$H$4="Education",Data!AP1979,IF(Transport!$H$4="Mixed-use Building",AA1982,Data!Y1979)))</f>
        <v>0.91999999999999904</v>
      </c>
      <c r="I1978">
        <f>IF(Transport!$H$4="Multi-unit Residential",Data!I1979,IF(Transport!$H$4="Education",Data!AQ1979,IF(Transport!$H$4="Mixed-use Building",AB1982,Data!Z1979)))</f>
        <v>0.04</v>
      </c>
      <c r="J1978">
        <f>IF(Transport!$H$4="Multi-unit Residential",Data!J1979,IF(Transport!$H$4="Education",Data!AR1979,IF(Transport!$H$4="Mixed-use Building",AC1982,Data!AA1979)))</f>
        <v>0</v>
      </c>
      <c r="K1978">
        <f>IF(Transport!$H$4="Multi-unit Residential",Data!K1979,IF(Transport!$H$4="Education",Data!AS1979,IF(Transport!$H$4="Mixed-use Building",AD1982,Data!AB1979)))</f>
        <v>0</v>
      </c>
      <c r="L1978">
        <f>IF(Transport!$H$4="Multi-unit Residential",Data!L1979,IF(Transport!$H$4="Education",Data!AT1979,IF(Transport!$H$4="Mixed-use Building",AE1982,Data!AC1979)))</f>
        <v>0.04</v>
      </c>
      <c r="M1978">
        <f>IF(Transport!$H$4="Multi-unit Residential",Data!M1979,IF(Transport!$H$4="Education",Data!AU1979,IF(Transport!$H$4="Mixed-use Building",AF1982,Data!AD1979)))</f>
        <v>0.02</v>
      </c>
      <c r="N1978">
        <f>IF(Transport!$H$4="Multi-unit Residential",Data!N1979,IF(Transport!$H$4="Education",Data!AV1979,IF(Transport!$H$4="Mixed-use Building",AG1982,Data!AE1979)))</f>
        <v>10.368454129423201</v>
      </c>
      <c r="O1978">
        <f>IF(Transport!$H$4="Multi-unit Residential",Data!O1979,IF(Transport!$H$4="Education",Data!AW1979,IF(Transport!$H$4="Mixed-use Building",AH1982,Data!AF1979)))</f>
        <v>169.2814363</v>
      </c>
      <c r="P1978">
        <f>IF(Transport!$H$4="Multi-unit Residential",Data!P1979,IF(Transport!$H$4="Education",Data!AX1979,IF(Transport!$H$4="Mixed-use Building",AI1982,Data!AG1979)))</f>
        <v>-44.94254849</v>
      </c>
    </row>
    <row r="1979" spans="1:16" x14ac:dyDescent="0.55000000000000004">
      <c r="A1979">
        <f>IF(Transport!$H$4="Multi-unit Residential",Data!A1980,IF(Transport!$H$4="Education",Data!AI1980,IF(Transport!$H$4="Mixed-use Building",T1983,Data!R1980)))</f>
        <v>344900</v>
      </c>
      <c r="B1979" t="str">
        <f>IF(Transport!$H$4="Multi-unit Residential",Data!B1980,IF(Transport!$H$4="Education",Data!AJ1980,IF(Transport!$H$4="Mixed-use Building",U1983,Data!S1980)))</f>
        <v>Cromwell West</v>
      </c>
      <c r="C1979" t="str">
        <f>IF(Transport!$H$4="Multi-unit Residential",Data!C1980,IF(Transport!$H$4="Education",Data!AK1980,IF(Transport!$H$4="Mixed-use Building",V1983,Data!T1980)))</f>
        <v>New Zealand</v>
      </c>
      <c r="D1979">
        <f>IF(Transport!$H$4="Multi-unit Residential",Data!D1980,IF(Transport!$H$4="Education",Data!AL1980,IF(Transport!$H$4="Mixed-use Building",W1983,Data!U1980)))</f>
        <v>0</v>
      </c>
      <c r="E1979">
        <f>IF(Transport!$H$4="Multi-unit Residential",Data!E1980,IF(Transport!$H$4="Education",Data!AM1980,IF(Transport!$H$4="Mixed-use Building",X1983,Data!V1980)))</f>
        <v>0</v>
      </c>
      <c r="F1979">
        <f>IF(Transport!$H$4="Multi-unit Residential",Data!F1980,IF(Transport!$H$4="Education",Data!AN1980,IF(Transport!$H$4="Mixed-use Building",Y1983,Data!W1980)))</f>
        <v>0</v>
      </c>
      <c r="G1979">
        <f>IF(Transport!$H$4="Multi-unit Residential",Data!G1980,IF(Transport!$H$4="Education",Data!AO1980,IF(Transport!$H$4="Mixed-use Building",Z1983,Data!X1980)))</f>
        <v>0</v>
      </c>
      <c r="H1979">
        <f>IF(Transport!$H$4="Multi-unit Residential",Data!H1980,IF(Transport!$H$4="Education",Data!AP1980,IF(Transport!$H$4="Mixed-use Building",AA1983,Data!Y1980)))</f>
        <v>0.86</v>
      </c>
      <c r="I1979">
        <f>IF(Transport!$H$4="Multi-unit Residential",Data!I1980,IF(Transport!$H$4="Education",Data!AQ1980,IF(Transport!$H$4="Mixed-use Building",AB1983,Data!Z1980)))</f>
        <v>0.03</v>
      </c>
      <c r="J1979">
        <f>IF(Transport!$H$4="Multi-unit Residential",Data!J1980,IF(Transport!$H$4="Education",Data!AR1980,IF(Transport!$H$4="Mixed-use Building",AC1983,Data!AA1980)))</f>
        <v>0</v>
      </c>
      <c r="K1979">
        <f>IF(Transport!$H$4="Multi-unit Residential",Data!K1980,IF(Transport!$H$4="Education",Data!AS1980,IF(Transport!$H$4="Mixed-use Building",AD1983,Data!AB1980)))</f>
        <v>0.04</v>
      </c>
      <c r="L1979">
        <f>IF(Transport!$H$4="Multi-unit Residential",Data!L1980,IF(Transport!$H$4="Education",Data!AT1980,IF(Transport!$H$4="Mixed-use Building",AE1983,Data!AC1980)))</f>
        <v>7.0000000000000007E-2</v>
      </c>
      <c r="M1979">
        <f>IF(Transport!$H$4="Multi-unit Residential",Data!M1980,IF(Transport!$H$4="Education",Data!AU1980,IF(Transport!$H$4="Mixed-use Building",AF1983,Data!AD1980)))</f>
        <v>0.02</v>
      </c>
      <c r="N1979">
        <f>IF(Transport!$H$4="Multi-unit Residential",Data!N1980,IF(Transport!$H$4="Education",Data!AV1980,IF(Transport!$H$4="Mixed-use Building",AG1983,Data!AE1980)))</f>
        <v>7.9027549723690003</v>
      </c>
      <c r="O1979">
        <f>IF(Transport!$H$4="Multi-unit Residential",Data!O1980,IF(Transport!$H$4="Education",Data!AW1980,IF(Transport!$H$4="Mixed-use Building",AH1983,Data!AF1980)))</f>
        <v>169.17446619999899</v>
      </c>
      <c r="P1979">
        <f>IF(Transport!$H$4="Multi-unit Residential",Data!P1980,IF(Transport!$H$4="Education",Data!AX1980,IF(Transport!$H$4="Mixed-use Building",AI1983,Data!AG1980)))</f>
        <v>-45.058531909999999</v>
      </c>
    </row>
    <row r="1980" spans="1:16" x14ac:dyDescent="0.55000000000000004">
      <c r="A1980">
        <f>IF(Transport!$H$4="Multi-unit Residential",Data!A1981,IF(Transport!$H$4="Education",Data!AI1981,IF(Transport!$H$4="Mixed-use Building",T1984,Data!R1981)))</f>
        <v>345000</v>
      </c>
      <c r="B1980" t="str">
        <f>IF(Transport!$H$4="Multi-unit Residential",Data!B1981,IF(Transport!$H$4="Education",Data!AJ1981,IF(Transport!$H$4="Mixed-use Building",U1984,Data!S1981)))</f>
        <v>Cromwell East</v>
      </c>
      <c r="C1980" t="str">
        <f>IF(Transport!$H$4="Multi-unit Residential",Data!C1981,IF(Transport!$H$4="Education",Data!AK1981,IF(Transport!$H$4="Mixed-use Building",V1984,Data!T1981)))</f>
        <v>New Zealand</v>
      </c>
      <c r="D1980">
        <f>IF(Transport!$H$4="Multi-unit Residential",Data!D1981,IF(Transport!$H$4="Education",Data!AL1981,IF(Transport!$H$4="Mixed-use Building",W1984,Data!U1981)))</f>
        <v>0</v>
      </c>
      <c r="E1980">
        <f>IF(Transport!$H$4="Multi-unit Residential",Data!E1981,IF(Transport!$H$4="Education",Data!AM1981,IF(Transport!$H$4="Mixed-use Building",X1984,Data!V1981)))</f>
        <v>0</v>
      </c>
      <c r="F1980">
        <f>IF(Transport!$H$4="Multi-unit Residential",Data!F1981,IF(Transport!$H$4="Education",Data!AN1981,IF(Transport!$H$4="Mixed-use Building",Y1984,Data!W1981)))</f>
        <v>0</v>
      </c>
      <c r="G1980">
        <f>IF(Transport!$H$4="Multi-unit Residential",Data!G1981,IF(Transport!$H$4="Education",Data!AO1981,IF(Transport!$H$4="Mixed-use Building",Z1984,Data!X1981)))</f>
        <v>0</v>
      </c>
      <c r="H1980">
        <f>IF(Transport!$H$4="Multi-unit Residential",Data!H1981,IF(Transport!$H$4="Education",Data!AP1981,IF(Transport!$H$4="Mixed-use Building",AA1984,Data!Y1981)))</f>
        <v>0.87</v>
      </c>
      <c r="I1980">
        <f>IF(Transport!$H$4="Multi-unit Residential",Data!I1981,IF(Transport!$H$4="Education",Data!AQ1981,IF(Transport!$H$4="Mixed-use Building",AB1984,Data!Z1981)))</f>
        <v>0</v>
      </c>
      <c r="J1980">
        <f>IF(Transport!$H$4="Multi-unit Residential",Data!J1981,IF(Transport!$H$4="Education",Data!AR1981,IF(Transport!$H$4="Mixed-use Building",AC1984,Data!AA1981)))</f>
        <v>0</v>
      </c>
      <c r="K1980">
        <f>IF(Transport!$H$4="Multi-unit Residential",Data!K1981,IF(Transport!$H$4="Education",Data!AS1981,IF(Transport!$H$4="Mixed-use Building",AD1984,Data!AB1981)))</f>
        <v>0</v>
      </c>
      <c r="L1980">
        <f>IF(Transport!$H$4="Multi-unit Residential",Data!L1981,IF(Transport!$H$4="Education",Data!AT1981,IF(Transport!$H$4="Mixed-use Building",AE1984,Data!AC1981)))</f>
        <v>0.13</v>
      </c>
      <c r="M1980">
        <f>IF(Transport!$H$4="Multi-unit Residential",Data!M1981,IF(Transport!$H$4="Education",Data!AU1981,IF(Transport!$H$4="Mixed-use Building",AF1984,Data!AD1981)))</f>
        <v>0.02</v>
      </c>
      <c r="N1980">
        <f>IF(Transport!$H$4="Multi-unit Residential",Data!N1981,IF(Transport!$H$4="Education",Data!AV1981,IF(Transport!$H$4="Mixed-use Building",AG1984,Data!AE1981)))</f>
        <v>5.2939497731890803</v>
      </c>
      <c r="O1980">
        <f>IF(Transport!$H$4="Multi-unit Residential",Data!O1981,IF(Transport!$H$4="Education",Data!AW1981,IF(Transport!$H$4="Mixed-use Building",AH1984,Data!AF1981)))</f>
        <v>169.20617909999899</v>
      </c>
      <c r="P1980">
        <f>IF(Transport!$H$4="Multi-unit Residential",Data!P1981,IF(Transport!$H$4="Education",Data!AX1981,IF(Transport!$H$4="Mixed-use Building",AI1984,Data!AG1981)))</f>
        <v>-45.037478739999997</v>
      </c>
    </row>
    <row r="1981" spans="1:16" x14ac:dyDescent="0.55000000000000004">
      <c r="A1981">
        <f>IF(Transport!$H$4="Multi-unit Residential",Data!A1982,IF(Transport!$H$4="Education",Data!AI1982,IF(Transport!$H$4="Mixed-use Building",T1985,Data!R1982)))</f>
        <v>345100</v>
      </c>
      <c r="B1981" t="str">
        <f>IF(Transport!$H$4="Multi-unit Residential",Data!B1982,IF(Transport!$H$4="Education",Data!AJ1982,IF(Transport!$H$4="Mixed-use Building",U1985,Data!S1982)))</f>
        <v>Manuherikia-Ida Valleys</v>
      </c>
      <c r="C1981" t="str">
        <f>IF(Transport!$H$4="Multi-unit Residential",Data!C1982,IF(Transport!$H$4="Education",Data!AK1982,IF(Transport!$H$4="Mixed-use Building",V1985,Data!T1982)))</f>
        <v>New Zealand</v>
      </c>
      <c r="D1981">
        <f>IF(Transport!$H$4="Multi-unit Residential",Data!D1982,IF(Transport!$H$4="Education",Data!AL1982,IF(Transport!$H$4="Mixed-use Building",W1985,Data!U1982)))</f>
        <v>0</v>
      </c>
      <c r="E1981">
        <f>IF(Transport!$H$4="Multi-unit Residential",Data!E1982,IF(Transport!$H$4="Education",Data!AM1982,IF(Transport!$H$4="Mixed-use Building",X1985,Data!V1982)))</f>
        <v>0</v>
      </c>
      <c r="F1981">
        <f>IF(Transport!$H$4="Multi-unit Residential",Data!F1982,IF(Transport!$H$4="Education",Data!AN1982,IF(Transport!$H$4="Mixed-use Building",Y1985,Data!W1982)))</f>
        <v>0</v>
      </c>
      <c r="G1981">
        <f>IF(Transport!$H$4="Multi-unit Residential",Data!G1982,IF(Transport!$H$4="Education",Data!AO1982,IF(Transport!$H$4="Mixed-use Building",Z1985,Data!X1982)))</f>
        <v>0</v>
      </c>
      <c r="H1981">
        <f>IF(Transport!$H$4="Multi-unit Residential",Data!H1982,IF(Transport!$H$4="Education",Data!AP1982,IF(Transport!$H$4="Mixed-use Building",AA1985,Data!Y1982)))</f>
        <v>0.78</v>
      </c>
      <c r="I1981">
        <f>IF(Transport!$H$4="Multi-unit Residential",Data!I1982,IF(Transport!$H$4="Education",Data!AQ1982,IF(Transport!$H$4="Mixed-use Building",AB1985,Data!Z1982)))</f>
        <v>7.0000000000000007E-2</v>
      </c>
      <c r="J1981">
        <f>IF(Transport!$H$4="Multi-unit Residential",Data!J1982,IF(Transport!$H$4="Education",Data!AR1982,IF(Transport!$H$4="Mixed-use Building",AC1985,Data!AA1982)))</f>
        <v>0</v>
      </c>
      <c r="K1981">
        <f>IF(Transport!$H$4="Multi-unit Residential",Data!K1982,IF(Transport!$H$4="Education",Data!AS1982,IF(Transport!$H$4="Mixed-use Building",AD1985,Data!AB1982)))</f>
        <v>0</v>
      </c>
      <c r="L1981">
        <f>IF(Transport!$H$4="Multi-unit Residential",Data!L1982,IF(Transport!$H$4="Education",Data!AT1982,IF(Transport!$H$4="Mixed-use Building",AE1985,Data!AC1982)))</f>
        <v>0.15</v>
      </c>
      <c r="M1981">
        <f>IF(Transport!$H$4="Multi-unit Residential",Data!M1982,IF(Transport!$H$4="Education",Data!AU1982,IF(Transport!$H$4="Mixed-use Building",AF1985,Data!AD1982)))</f>
        <v>0.02</v>
      </c>
      <c r="N1981">
        <f>IF(Transport!$H$4="Multi-unit Residential",Data!N1982,IF(Transport!$H$4="Education",Data!AV1982,IF(Transport!$H$4="Mixed-use Building",AG1985,Data!AE1982)))</f>
        <v>5.9435107288061504</v>
      </c>
      <c r="O1981">
        <f>IF(Transport!$H$4="Multi-unit Residential",Data!O1982,IF(Transport!$H$4="Education",Data!AW1982,IF(Transport!$H$4="Mixed-use Building",AH1985,Data!AF1982)))</f>
        <v>169.7255609</v>
      </c>
      <c r="P1981">
        <f>IF(Transport!$H$4="Multi-unit Residential",Data!P1982,IF(Transport!$H$4="Education",Data!AX1982,IF(Transport!$H$4="Mixed-use Building",AI1985,Data!AG1982)))</f>
        <v>-45.052426599999997</v>
      </c>
    </row>
    <row r="1982" spans="1:16" x14ac:dyDescent="0.55000000000000004">
      <c r="A1982">
        <f>IF(Transport!$H$4="Multi-unit Residential",Data!A1983,IF(Transport!$H$4="Education",Data!AI1983,IF(Transport!$H$4="Mixed-use Building",T1986,Data!R1983)))</f>
        <v>345200</v>
      </c>
      <c r="B1982" t="str">
        <f>IF(Transport!$H$4="Multi-unit Residential",Data!B1983,IF(Transport!$H$4="Education",Data!AJ1983,IF(Transport!$H$4="Mixed-use Building",U1986,Data!S1983)))</f>
        <v>Earnscleugh</v>
      </c>
      <c r="C1982" t="str">
        <f>IF(Transport!$H$4="Multi-unit Residential",Data!C1983,IF(Transport!$H$4="Education",Data!AK1983,IF(Transport!$H$4="Mixed-use Building",V1986,Data!T1983)))</f>
        <v>New Zealand</v>
      </c>
      <c r="D1982">
        <f>IF(Transport!$H$4="Multi-unit Residential",Data!D1983,IF(Transport!$H$4="Education",Data!AL1983,IF(Transport!$H$4="Mixed-use Building",W1986,Data!U1983)))</f>
        <v>0</v>
      </c>
      <c r="E1982">
        <f>IF(Transport!$H$4="Multi-unit Residential",Data!E1983,IF(Transport!$H$4="Education",Data!AM1983,IF(Transport!$H$4="Mixed-use Building",X1986,Data!V1983)))</f>
        <v>0</v>
      </c>
      <c r="F1982">
        <f>IF(Transport!$H$4="Multi-unit Residential",Data!F1983,IF(Transport!$H$4="Education",Data!AN1983,IF(Transport!$H$4="Mixed-use Building",Y1986,Data!W1983)))</f>
        <v>0</v>
      </c>
      <c r="G1982">
        <f>IF(Transport!$H$4="Multi-unit Residential",Data!G1983,IF(Transport!$H$4="Education",Data!AO1983,IF(Transport!$H$4="Mixed-use Building",Z1986,Data!X1983)))</f>
        <v>0</v>
      </c>
      <c r="H1982">
        <f>IF(Transport!$H$4="Multi-unit Residential",Data!H1983,IF(Transport!$H$4="Education",Data!AP1983,IF(Transport!$H$4="Mixed-use Building",AA1986,Data!Y1983)))</f>
        <v>0.92</v>
      </c>
      <c r="I1982">
        <f>IF(Transport!$H$4="Multi-unit Residential",Data!I1983,IF(Transport!$H$4="Education",Data!AQ1983,IF(Transport!$H$4="Mixed-use Building",AB1986,Data!Z1983)))</f>
        <v>0</v>
      </c>
      <c r="J1982">
        <f>IF(Transport!$H$4="Multi-unit Residential",Data!J1983,IF(Transport!$H$4="Education",Data!AR1983,IF(Transport!$H$4="Mixed-use Building",AC1986,Data!AA1983)))</f>
        <v>0</v>
      </c>
      <c r="K1982">
        <f>IF(Transport!$H$4="Multi-unit Residential",Data!K1983,IF(Transport!$H$4="Education",Data!AS1983,IF(Transport!$H$4="Mixed-use Building",AD1986,Data!AB1983)))</f>
        <v>0</v>
      </c>
      <c r="L1982">
        <f>IF(Transport!$H$4="Multi-unit Residential",Data!L1983,IF(Transport!$H$4="Education",Data!AT1983,IF(Transport!$H$4="Mixed-use Building",AE1986,Data!AC1983)))</f>
        <v>0.08</v>
      </c>
      <c r="M1982">
        <f>IF(Transport!$H$4="Multi-unit Residential",Data!M1983,IF(Transport!$H$4="Education",Data!AU1983,IF(Transport!$H$4="Mixed-use Building",AF1986,Data!AD1983)))</f>
        <v>0.02</v>
      </c>
      <c r="N1982">
        <f>IF(Transport!$H$4="Multi-unit Residential",Data!N1983,IF(Transport!$H$4="Education",Data!AV1983,IF(Transport!$H$4="Mixed-use Building",AG1986,Data!AE1983)))</f>
        <v>11.7912167915926</v>
      </c>
      <c r="O1982">
        <f>IF(Transport!$H$4="Multi-unit Residential",Data!O1983,IF(Transport!$H$4="Education",Data!AW1983,IF(Transport!$H$4="Mixed-use Building",AH1986,Data!AF1983)))</f>
        <v>169.2508694</v>
      </c>
      <c r="P1982">
        <f>IF(Transport!$H$4="Multi-unit Residential",Data!P1983,IF(Transport!$H$4="Education",Data!AX1983,IF(Transport!$H$4="Mixed-use Building",AI1986,Data!AG1983)))</f>
        <v>-45.281090599999999</v>
      </c>
    </row>
    <row r="1983" spans="1:16" x14ac:dyDescent="0.55000000000000004">
      <c r="A1983">
        <f>IF(Transport!$H$4="Multi-unit Residential",Data!A1984,IF(Transport!$H$4="Education",Data!AI1984,IF(Transport!$H$4="Mixed-use Building",T1987,Data!R1984)))</f>
        <v>345300</v>
      </c>
      <c r="B1983" t="str">
        <f>IF(Transport!$H$4="Multi-unit Residential",Data!B1984,IF(Transport!$H$4="Education",Data!AJ1984,IF(Transport!$H$4="Mixed-use Building",U1987,Data!S1984)))</f>
        <v>Dunstan-Galloway</v>
      </c>
      <c r="C1983" t="str">
        <f>IF(Transport!$H$4="Multi-unit Residential",Data!C1984,IF(Transport!$H$4="Education",Data!AK1984,IF(Transport!$H$4="Mixed-use Building",V1987,Data!T1984)))</f>
        <v>New Zealand</v>
      </c>
      <c r="D1983">
        <f>IF(Transport!$H$4="Multi-unit Residential",Data!D1984,IF(Transport!$H$4="Education",Data!AL1984,IF(Transport!$H$4="Mixed-use Building",W1987,Data!U1984)))</f>
        <v>0</v>
      </c>
      <c r="E1983">
        <f>IF(Transport!$H$4="Multi-unit Residential",Data!E1984,IF(Transport!$H$4="Education",Data!AM1984,IF(Transport!$H$4="Mixed-use Building",X1987,Data!V1984)))</f>
        <v>0</v>
      </c>
      <c r="F1983">
        <f>IF(Transport!$H$4="Multi-unit Residential",Data!F1984,IF(Transport!$H$4="Education",Data!AN1984,IF(Transport!$H$4="Mixed-use Building",Y1987,Data!W1984)))</f>
        <v>0</v>
      </c>
      <c r="G1983">
        <f>IF(Transport!$H$4="Multi-unit Residential",Data!G1984,IF(Transport!$H$4="Education",Data!AO1984,IF(Transport!$H$4="Mixed-use Building",Z1987,Data!X1984)))</f>
        <v>0</v>
      </c>
      <c r="H1983">
        <f>IF(Transport!$H$4="Multi-unit Residential",Data!H1984,IF(Transport!$H$4="Education",Data!AP1984,IF(Transport!$H$4="Mixed-use Building",AA1987,Data!Y1984)))</f>
        <v>0.94</v>
      </c>
      <c r="I1983">
        <f>IF(Transport!$H$4="Multi-unit Residential",Data!I1984,IF(Transport!$H$4="Education",Data!AQ1984,IF(Transport!$H$4="Mixed-use Building",AB1987,Data!Z1984)))</f>
        <v>0</v>
      </c>
      <c r="J1983">
        <f>IF(Transport!$H$4="Multi-unit Residential",Data!J1984,IF(Transport!$H$4="Education",Data!AR1984,IF(Transport!$H$4="Mixed-use Building",AC1987,Data!AA1984)))</f>
        <v>0</v>
      </c>
      <c r="K1983">
        <f>IF(Transport!$H$4="Multi-unit Residential",Data!K1984,IF(Transport!$H$4="Education",Data!AS1984,IF(Transport!$H$4="Mixed-use Building",AD1987,Data!AB1984)))</f>
        <v>0</v>
      </c>
      <c r="L1983">
        <f>IF(Transport!$H$4="Multi-unit Residential",Data!L1984,IF(Transport!$H$4="Education",Data!AT1984,IF(Transport!$H$4="Mixed-use Building",AE1987,Data!AC1984)))</f>
        <v>0.06</v>
      </c>
      <c r="M1983">
        <f>IF(Transport!$H$4="Multi-unit Residential",Data!M1984,IF(Transport!$H$4="Education",Data!AU1984,IF(Transport!$H$4="Mixed-use Building",AF1987,Data!AD1984)))</f>
        <v>0.02</v>
      </c>
      <c r="N1983">
        <f>IF(Transport!$H$4="Multi-unit Residential",Data!N1984,IF(Transport!$H$4="Education",Data!AV1984,IF(Transport!$H$4="Mixed-use Building",AG1987,Data!AE1984)))</f>
        <v>6.4343336588055502</v>
      </c>
      <c r="O1983">
        <f>IF(Transport!$H$4="Multi-unit Residential",Data!O1984,IF(Transport!$H$4="Education",Data!AW1984,IF(Transport!$H$4="Mixed-use Building",AH1987,Data!AF1984)))</f>
        <v>169.43943089999999</v>
      </c>
      <c r="P1983">
        <f>IF(Transport!$H$4="Multi-unit Residential",Data!P1984,IF(Transport!$H$4="Education",Data!AX1984,IF(Transport!$H$4="Mixed-use Building",AI1987,Data!AG1984)))</f>
        <v>-45.199053829999997</v>
      </c>
    </row>
    <row r="1984" spans="1:16" x14ac:dyDescent="0.55000000000000004">
      <c r="A1984">
        <f>IF(Transport!$H$4="Multi-unit Residential",Data!A1985,IF(Transport!$H$4="Education",Data!AI1985,IF(Transport!$H$4="Mixed-use Building",T1988,Data!R1985)))</f>
        <v>345400</v>
      </c>
      <c r="B1984" t="str">
        <f>IF(Transport!$H$4="Multi-unit Residential",Data!B1985,IF(Transport!$H$4="Education",Data!AJ1985,IF(Transport!$H$4="Mixed-use Building",U1988,Data!S1985)))</f>
        <v>Clyde</v>
      </c>
      <c r="C1984" t="str">
        <f>IF(Transport!$H$4="Multi-unit Residential",Data!C1985,IF(Transport!$H$4="Education",Data!AK1985,IF(Transport!$H$4="Mixed-use Building",V1988,Data!T1985)))</f>
        <v>New Zealand</v>
      </c>
      <c r="D1984">
        <f>IF(Transport!$H$4="Multi-unit Residential",Data!D1985,IF(Transport!$H$4="Education",Data!AL1985,IF(Transport!$H$4="Mixed-use Building",W1988,Data!U1985)))</f>
        <v>0</v>
      </c>
      <c r="E1984">
        <f>IF(Transport!$H$4="Multi-unit Residential",Data!E1985,IF(Transport!$H$4="Education",Data!AM1985,IF(Transport!$H$4="Mixed-use Building",X1988,Data!V1985)))</f>
        <v>0</v>
      </c>
      <c r="F1984">
        <f>IF(Transport!$H$4="Multi-unit Residential",Data!F1985,IF(Transport!$H$4="Education",Data!AN1985,IF(Transport!$H$4="Mixed-use Building",Y1988,Data!W1985)))</f>
        <v>0</v>
      </c>
      <c r="G1984">
        <f>IF(Transport!$H$4="Multi-unit Residential",Data!G1985,IF(Transport!$H$4="Education",Data!AO1985,IF(Transport!$H$4="Mixed-use Building",Z1988,Data!X1985)))</f>
        <v>0</v>
      </c>
      <c r="H1984">
        <f>IF(Transport!$H$4="Multi-unit Residential",Data!H1985,IF(Transport!$H$4="Education",Data!AP1985,IF(Transport!$H$4="Mixed-use Building",AA1988,Data!Y1985)))</f>
        <v>0.88</v>
      </c>
      <c r="I1984">
        <f>IF(Transport!$H$4="Multi-unit Residential",Data!I1985,IF(Transport!$H$4="Education",Data!AQ1985,IF(Transport!$H$4="Mixed-use Building",AB1988,Data!Z1985)))</f>
        <v>0</v>
      </c>
      <c r="J1984">
        <f>IF(Transport!$H$4="Multi-unit Residential",Data!J1985,IF(Transport!$H$4="Education",Data!AR1985,IF(Transport!$H$4="Mixed-use Building",AC1988,Data!AA1985)))</f>
        <v>0</v>
      </c>
      <c r="K1984">
        <f>IF(Transport!$H$4="Multi-unit Residential",Data!K1985,IF(Transport!$H$4="Education",Data!AS1985,IF(Transport!$H$4="Mixed-use Building",AD1988,Data!AB1985)))</f>
        <v>0.05</v>
      </c>
      <c r="L1984">
        <f>IF(Transport!$H$4="Multi-unit Residential",Data!L1985,IF(Transport!$H$4="Education",Data!AT1985,IF(Transport!$H$4="Mixed-use Building",AE1988,Data!AC1985)))</f>
        <v>7.0000000000000007E-2</v>
      </c>
      <c r="M1984">
        <f>IF(Transport!$H$4="Multi-unit Residential",Data!M1985,IF(Transport!$H$4="Education",Data!AU1985,IF(Transport!$H$4="Mixed-use Building",AF1988,Data!AD1985)))</f>
        <v>0.02</v>
      </c>
      <c r="N1984">
        <f>IF(Transport!$H$4="Multi-unit Residential",Data!N1985,IF(Transport!$H$4="Education",Data!AV1985,IF(Transport!$H$4="Mixed-use Building",AG1988,Data!AE1985)))</f>
        <v>8.5946644653571607</v>
      </c>
      <c r="O1984">
        <f>IF(Transport!$H$4="Multi-unit Residential",Data!O1985,IF(Transport!$H$4="Education",Data!AW1985,IF(Transport!$H$4="Mixed-use Building",AH1988,Data!AF1985)))</f>
        <v>169.32445480000001</v>
      </c>
      <c r="P1984">
        <f>IF(Transport!$H$4="Multi-unit Residential",Data!P1985,IF(Transport!$H$4="Education",Data!AX1985,IF(Transport!$H$4="Mixed-use Building",AI1988,Data!AG1985)))</f>
        <v>-45.192470120000003</v>
      </c>
    </row>
    <row r="1985" spans="1:16" x14ac:dyDescent="0.55000000000000004">
      <c r="A1985">
        <f>IF(Transport!$H$4="Multi-unit Residential",Data!A1986,IF(Transport!$H$4="Education",Data!AI1986,IF(Transport!$H$4="Mixed-use Building",T1989,Data!R1986)))</f>
        <v>345500</v>
      </c>
      <c r="B1985" t="str">
        <f>IF(Transport!$H$4="Multi-unit Residential",Data!B1986,IF(Transport!$H$4="Education",Data!AJ1986,IF(Transport!$H$4="Mixed-use Building",U1989,Data!S1986)))</f>
        <v>Alexandra North</v>
      </c>
      <c r="C1985" t="str">
        <f>IF(Transport!$H$4="Multi-unit Residential",Data!C1986,IF(Transport!$H$4="Education",Data!AK1986,IF(Transport!$H$4="Mixed-use Building",V1989,Data!T1986)))</f>
        <v>New Zealand</v>
      </c>
      <c r="D1985">
        <f>IF(Transport!$H$4="Multi-unit Residential",Data!D1986,IF(Transport!$H$4="Education",Data!AL1986,IF(Transport!$H$4="Mixed-use Building",W1989,Data!U1986)))</f>
        <v>0</v>
      </c>
      <c r="E1985">
        <f>IF(Transport!$H$4="Multi-unit Residential",Data!E1986,IF(Transport!$H$4="Education",Data!AM1986,IF(Transport!$H$4="Mixed-use Building",X1989,Data!V1986)))</f>
        <v>0</v>
      </c>
      <c r="F1985">
        <f>IF(Transport!$H$4="Multi-unit Residential",Data!F1986,IF(Transport!$H$4="Education",Data!AN1986,IF(Transport!$H$4="Mixed-use Building",Y1989,Data!W1986)))</f>
        <v>0</v>
      </c>
      <c r="G1985">
        <f>IF(Transport!$H$4="Multi-unit Residential",Data!G1986,IF(Transport!$H$4="Education",Data!AO1986,IF(Transport!$H$4="Mixed-use Building",Z1989,Data!X1986)))</f>
        <v>0</v>
      </c>
      <c r="H1985">
        <f>IF(Transport!$H$4="Multi-unit Residential",Data!H1986,IF(Transport!$H$4="Education",Data!AP1986,IF(Transport!$H$4="Mixed-use Building",AA1989,Data!Y1986)))</f>
        <v>0.80999999999999905</v>
      </c>
      <c r="I1985">
        <f>IF(Transport!$H$4="Multi-unit Residential",Data!I1986,IF(Transport!$H$4="Education",Data!AQ1986,IF(Transport!$H$4="Mixed-use Building",AB1989,Data!Z1986)))</f>
        <v>0.03</v>
      </c>
      <c r="J1985">
        <f>IF(Transport!$H$4="Multi-unit Residential",Data!J1986,IF(Transport!$H$4="Education",Data!AR1986,IF(Transport!$H$4="Mixed-use Building",AC1989,Data!AA1986)))</f>
        <v>0</v>
      </c>
      <c r="K1985">
        <f>IF(Transport!$H$4="Multi-unit Residential",Data!K1986,IF(Transport!$H$4="Education",Data!AS1986,IF(Transport!$H$4="Mixed-use Building",AD1989,Data!AB1986)))</f>
        <v>0.05</v>
      </c>
      <c r="L1985">
        <f>IF(Transport!$H$4="Multi-unit Residential",Data!L1986,IF(Transport!$H$4="Education",Data!AT1986,IF(Transport!$H$4="Mixed-use Building",AE1989,Data!AC1986)))</f>
        <v>0.11</v>
      </c>
      <c r="M1985">
        <f>IF(Transport!$H$4="Multi-unit Residential",Data!M1986,IF(Transport!$H$4="Education",Data!AU1986,IF(Transport!$H$4="Mixed-use Building",AF1989,Data!AD1986)))</f>
        <v>0.02</v>
      </c>
      <c r="N1985">
        <f>IF(Transport!$H$4="Multi-unit Residential",Data!N1986,IF(Transport!$H$4="Education",Data!AV1986,IF(Transport!$H$4="Mixed-use Building",AG1989,Data!AE1986)))</f>
        <v>6.8057787853519196</v>
      </c>
      <c r="O1985">
        <f>IF(Transport!$H$4="Multi-unit Residential",Data!O1986,IF(Transport!$H$4="Education",Data!AW1986,IF(Transport!$H$4="Mixed-use Building",AH1989,Data!AF1986)))</f>
        <v>169.38984740000001</v>
      </c>
      <c r="P1985">
        <f>IF(Transport!$H$4="Multi-unit Residential",Data!P1986,IF(Transport!$H$4="Education",Data!AX1986,IF(Transport!$H$4="Mixed-use Building",AI1989,Data!AG1986)))</f>
        <v>-45.243638349999998</v>
      </c>
    </row>
    <row r="1986" spans="1:16" x14ac:dyDescent="0.55000000000000004">
      <c r="A1986">
        <f>IF(Transport!$H$4="Multi-unit Residential",Data!A1987,IF(Transport!$H$4="Education",Data!AI1987,IF(Transport!$H$4="Mixed-use Building",T1990,Data!R1987)))</f>
        <v>345600</v>
      </c>
      <c r="B1986" t="str">
        <f>IF(Transport!$H$4="Multi-unit Residential",Data!B1987,IF(Transport!$H$4="Education",Data!AJ1987,IF(Transport!$H$4="Mixed-use Building",U1990,Data!S1987)))</f>
        <v>Alexandra South</v>
      </c>
      <c r="C1986" t="str">
        <f>IF(Transport!$H$4="Multi-unit Residential",Data!C1987,IF(Transport!$H$4="Education",Data!AK1987,IF(Transport!$H$4="Mixed-use Building",V1990,Data!T1987)))</f>
        <v>New Zealand</v>
      </c>
      <c r="D1986">
        <f>IF(Transport!$H$4="Multi-unit Residential",Data!D1987,IF(Transport!$H$4="Education",Data!AL1987,IF(Transport!$H$4="Mixed-use Building",W1990,Data!U1987)))</f>
        <v>0</v>
      </c>
      <c r="E1986">
        <f>IF(Transport!$H$4="Multi-unit Residential",Data!E1987,IF(Transport!$H$4="Education",Data!AM1987,IF(Transport!$H$4="Mixed-use Building",X1990,Data!V1987)))</f>
        <v>0</v>
      </c>
      <c r="F1986">
        <f>IF(Transport!$H$4="Multi-unit Residential",Data!F1987,IF(Transport!$H$4="Education",Data!AN1987,IF(Transport!$H$4="Mixed-use Building",Y1990,Data!W1987)))</f>
        <v>0</v>
      </c>
      <c r="G1986">
        <f>IF(Transport!$H$4="Multi-unit Residential",Data!G1987,IF(Transport!$H$4="Education",Data!AO1987,IF(Transport!$H$4="Mixed-use Building",Z1990,Data!X1987)))</f>
        <v>0</v>
      </c>
      <c r="H1986">
        <f>IF(Transport!$H$4="Multi-unit Residential",Data!H1987,IF(Transport!$H$4="Education",Data!AP1987,IF(Transport!$H$4="Mixed-use Building",AA1990,Data!Y1987)))</f>
        <v>0.80999999999999905</v>
      </c>
      <c r="I1986">
        <f>IF(Transport!$H$4="Multi-unit Residential",Data!I1987,IF(Transport!$H$4="Education",Data!AQ1987,IF(Transport!$H$4="Mixed-use Building",AB1990,Data!Z1987)))</f>
        <v>7.0000000000000007E-2</v>
      </c>
      <c r="J1986">
        <f>IF(Transport!$H$4="Multi-unit Residential",Data!J1987,IF(Transport!$H$4="Education",Data!AR1987,IF(Transport!$H$4="Mixed-use Building",AC1990,Data!AA1987)))</f>
        <v>0</v>
      </c>
      <c r="K1986">
        <f>IF(Transport!$H$4="Multi-unit Residential",Data!K1987,IF(Transport!$H$4="Education",Data!AS1987,IF(Transport!$H$4="Mixed-use Building",AD1990,Data!AB1987)))</f>
        <v>0.05</v>
      </c>
      <c r="L1986">
        <f>IF(Transport!$H$4="Multi-unit Residential",Data!L1987,IF(Transport!$H$4="Education",Data!AT1987,IF(Transport!$H$4="Mixed-use Building",AE1990,Data!AC1987)))</f>
        <v>7.0000000000000007E-2</v>
      </c>
      <c r="M1986">
        <f>IF(Transport!$H$4="Multi-unit Residential",Data!M1987,IF(Transport!$H$4="Education",Data!AU1987,IF(Transport!$H$4="Mixed-use Building",AF1990,Data!AD1987)))</f>
        <v>0.02</v>
      </c>
      <c r="N1986">
        <f>IF(Transport!$H$4="Multi-unit Residential",Data!N1987,IF(Transport!$H$4="Education",Data!AV1987,IF(Transport!$H$4="Mixed-use Building",AG1990,Data!AE1987)))</f>
        <v>8.4772852575131505</v>
      </c>
      <c r="O1986">
        <f>IF(Transport!$H$4="Multi-unit Residential",Data!O1987,IF(Transport!$H$4="Education",Data!AW1987,IF(Transport!$H$4="Mixed-use Building",AH1990,Data!AF1987)))</f>
        <v>169.37578540000001</v>
      </c>
      <c r="P1986">
        <f>IF(Transport!$H$4="Multi-unit Residential",Data!P1987,IF(Transport!$H$4="Education",Data!AX1987,IF(Transport!$H$4="Mixed-use Building",AI1990,Data!AG1987)))</f>
        <v>-45.252104209999999</v>
      </c>
    </row>
    <row r="1987" spans="1:16" x14ac:dyDescent="0.55000000000000004">
      <c r="A1987">
        <f>IF(Transport!$H$4="Multi-unit Residential",Data!A1988,IF(Transport!$H$4="Education",Data!AI1988,IF(Transport!$H$4="Mixed-use Building",T1991,Data!R1988)))</f>
        <v>345700</v>
      </c>
      <c r="B1987" t="str">
        <f>IF(Transport!$H$4="Multi-unit Residential",Data!B1988,IF(Transport!$H$4="Education",Data!AJ1988,IF(Transport!$H$4="Mixed-use Building",U1991,Data!S1988)))</f>
        <v>Maniototo</v>
      </c>
      <c r="C1987" t="str">
        <f>IF(Transport!$H$4="Multi-unit Residential",Data!C1988,IF(Transport!$H$4="Education",Data!AK1988,IF(Transport!$H$4="Mixed-use Building",V1991,Data!T1988)))</f>
        <v>New Zealand</v>
      </c>
      <c r="D1987">
        <f>IF(Transport!$H$4="Multi-unit Residential",Data!D1988,IF(Transport!$H$4="Education",Data!AL1988,IF(Transport!$H$4="Mixed-use Building",W1991,Data!U1988)))</f>
        <v>0</v>
      </c>
      <c r="E1987">
        <f>IF(Transport!$H$4="Multi-unit Residential",Data!E1988,IF(Transport!$H$4="Education",Data!AM1988,IF(Transport!$H$4="Mixed-use Building",X1991,Data!V1988)))</f>
        <v>0</v>
      </c>
      <c r="F1987">
        <f>IF(Transport!$H$4="Multi-unit Residential",Data!F1988,IF(Transport!$H$4="Education",Data!AN1988,IF(Transport!$H$4="Mixed-use Building",Y1991,Data!W1988)))</f>
        <v>0</v>
      </c>
      <c r="G1987">
        <f>IF(Transport!$H$4="Multi-unit Residential",Data!G1988,IF(Transport!$H$4="Education",Data!AO1988,IF(Transport!$H$4="Mixed-use Building",Z1991,Data!X1988)))</f>
        <v>0</v>
      </c>
      <c r="H1987">
        <f>IF(Transport!$H$4="Multi-unit Residential",Data!H1988,IF(Transport!$H$4="Education",Data!AP1988,IF(Transport!$H$4="Mixed-use Building",AA1991,Data!Y1988)))</f>
        <v>0.84</v>
      </c>
      <c r="I1987">
        <f>IF(Transport!$H$4="Multi-unit Residential",Data!I1988,IF(Transport!$H$4="Education",Data!AQ1988,IF(Transport!$H$4="Mixed-use Building",AB1991,Data!Z1988)))</f>
        <v>0.03</v>
      </c>
      <c r="J1987">
        <f>IF(Transport!$H$4="Multi-unit Residential",Data!J1988,IF(Transport!$H$4="Education",Data!AR1988,IF(Transport!$H$4="Mixed-use Building",AC1991,Data!AA1988)))</f>
        <v>0</v>
      </c>
      <c r="K1987">
        <f>IF(Transport!$H$4="Multi-unit Residential",Data!K1988,IF(Transport!$H$4="Education",Data!AS1988,IF(Transport!$H$4="Mixed-use Building",AD1991,Data!AB1988)))</f>
        <v>0</v>
      </c>
      <c r="L1987">
        <f>IF(Transport!$H$4="Multi-unit Residential",Data!L1988,IF(Transport!$H$4="Education",Data!AT1988,IF(Transport!$H$4="Mixed-use Building",AE1991,Data!AC1988)))</f>
        <v>0.13</v>
      </c>
      <c r="M1987">
        <f>IF(Transport!$H$4="Multi-unit Residential",Data!M1988,IF(Transport!$H$4="Education",Data!AU1988,IF(Transport!$H$4="Mixed-use Building",AF1991,Data!AD1988)))</f>
        <v>0.02</v>
      </c>
      <c r="N1987">
        <f>IF(Transport!$H$4="Multi-unit Residential",Data!N1988,IF(Transport!$H$4="Education",Data!AV1988,IF(Transport!$H$4="Mixed-use Building",AG1991,Data!AE1988)))</f>
        <v>0.51027158441016995</v>
      </c>
      <c r="O1987">
        <f>IF(Transport!$H$4="Multi-unit Residential",Data!O1988,IF(Transport!$H$4="Education",Data!AW1988,IF(Transport!$H$4="Mixed-use Building",AH1991,Data!AF1988)))</f>
        <v>170.0208691</v>
      </c>
      <c r="P1987">
        <f>IF(Transport!$H$4="Multi-unit Residential",Data!P1988,IF(Transport!$H$4="Education",Data!AX1988,IF(Transport!$H$4="Mixed-use Building",AI1991,Data!AG1988)))</f>
        <v>-45.252823290000002</v>
      </c>
    </row>
    <row r="1988" spans="1:16" x14ac:dyDescent="0.55000000000000004">
      <c r="A1988">
        <f>IF(Transport!$H$4="Multi-unit Residential",Data!A1989,IF(Transport!$H$4="Education",Data!AI1989,IF(Transport!$H$4="Mixed-use Building",T1992,Data!R1989)))</f>
        <v>345800</v>
      </c>
      <c r="B1988" t="str">
        <f>IF(Transport!$H$4="Multi-unit Residential",Data!B1989,IF(Transport!$H$4="Education",Data!AJ1989,IF(Transport!$H$4="Mixed-use Building",U1992,Data!S1989)))</f>
        <v>Teviot Valley</v>
      </c>
      <c r="C1988" t="str">
        <f>IF(Transport!$H$4="Multi-unit Residential",Data!C1989,IF(Transport!$H$4="Education",Data!AK1989,IF(Transport!$H$4="Mixed-use Building",V1992,Data!T1989)))</f>
        <v>New Zealand</v>
      </c>
      <c r="D1988">
        <f>IF(Transport!$H$4="Multi-unit Residential",Data!D1989,IF(Transport!$H$4="Education",Data!AL1989,IF(Transport!$H$4="Mixed-use Building",W1992,Data!U1989)))</f>
        <v>0</v>
      </c>
      <c r="E1988">
        <f>IF(Transport!$H$4="Multi-unit Residential",Data!E1989,IF(Transport!$H$4="Education",Data!AM1989,IF(Transport!$H$4="Mixed-use Building",X1992,Data!V1989)))</f>
        <v>0</v>
      </c>
      <c r="F1988">
        <f>IF(Transport!$H$4="Multi-unit Residential",Data!F1989,IF(Transport!$H$4="Education",Data!AN1989,IF(Transport!$H$4="Mixed-use Building",Y1992,Data!W1989)))</f>
        <v>0</v>
      </c>
      <c r="G1988">
        <f>IF(Transport!$H$4="Multi-unit Residential",Data!G1989,IF(Transport!$H$4="Education",Data!AO1989,IF(Transport!$H$4="Mixed-use Building",Z1992,Data!X1989)))</f>
        <v>0</v>
      </c>
      <c r="H1988">
        <f>IF(Transport!$H$4="Multi-unit Residential",Data!H1989,IF(Transport!$H$4="Education",Data!AP1989,IF(Transport!$H$4="Mixed-use Building",AA1992,Data!Y1989)))</f>
        <v>0.79</v>
      </c>
      <c r="I1988">
        <f>IF(Transport!$H$4="Multi-unit Residential",Data!I1989,IF(Transport!$H$4="Education",Data!AQ1989,IF(Transport!$H$4="Mixed-use Building",AB1992,Data!Z1989)))</f>
        <v>0.06</v>
      </c>
      <c r="J1988">
        <f>IF(Transport!$H$4="Multi-unit Residential",Data!J1989,IF(Transport!$H$4="Education",Data!AR1989,IF(Transport!$H$4="Mixed-use Building",AC1992,Data!AA1989)))</f>
        <v>0</v>
      </c>
      <c r="K1988">
        <f>IF(Transport!$H$4="Multi-unit Residential",Data!K1989,IF(Transport!$H$4="Education",Data!AS1989,IF(Transport!$H$4="Mixed-use Building",AD1992,Data!AB1989)))</f>
        <v>0.03</v>
      </c>
      <c r="L1988">
        <f>IF(Transport!$H$4="Multi-unit Residential",Data!L1989,IF(Transport!$H$4="Education",Data!AT1989,IF(Transport!$H$4="Mixed-use Building",AE1992,Data!AC1989)))</f>
        <v>0.12</v>
      </c>
      <c r="M1988">
        <f>IF(Transport!$H$4="Multi-unit Residential",Data!M1989,IF(Transport!$H$4="Education",Data!AU1989,IF(Transport!$H$4="Mixed-use Building",AF1992,Data!AD1989)))</f>
        <v>0.02</v>
      </c>
      <c r="N1988">
        <f>IF(Transport!$H$4="Multi-unit Residential",Data!N1989,IF(Transport!$H$4="Education",Data!AV1989,IF(Transport!$H$4="Mixed-use Building",AG1992,Data!AE1989)))</f>
        <v>0.833286136392281</v>
      </c>
      <c r="O1988">
        <f>IF(Transport!$H$4="Multi-unit Residential",Data!O1989,IF(Transport!$H$4="Education",Data!AW1989,IF(Transport!$H$4="Mixed-use Building",AH1992,Data!AF1989)))</f>
        <v>169.42667900000001</v>
      </c>
      <c r="P1988">
        <f>IF(Transport!$H$4="Multi-unit Residential",Data!P1989,IF(Transport!$H$4="Education",Data!AX1989,IF(Transport!$H$4="Mixed-use Building",AI1992,Data!AG1989)))</f>
        <v>-45.58227059</v>
      </c>
    </row>
    <row r="1989" spans="1:16" x14ac:dyDescent="0.55000000000000004">
      <c r="A1989">
        <f>IF(Transport!$H$4="Multi-unit Residential",Data!A1990,IF(Transport!$H$4="Education",Data!AI1990,IF(Transport!$H$4="Mixed-use Building",T1993,Data!R1990)))</f>
        <v>345900</v>
      </c>
      <c r="B1989" t="str">
        <f>IF(Transport!$H$4="Multi-unit Residential",Data!B1990,IF(Transport!$H$4="Education",Data!AJ1990,IF(Transport!$H$4="Mixed-use Building",U1993,Data!S1990)))</f>
        <v>Outer Wanaka</v>
      </c>
      <c r="C1989" t="str">
        <f>IF(Transport!$H$4="Multi-unit Residential",Data!C1990,IF(Transport!$H$4="Education",Data!AK1990,IF(Transport!$H$4="Mixed-use Building",V1993,Data!T1990)))</f>
        <v>New Zealand</v>
      </c>
      <c r="D1989">
        <f>IF(Transport!$H$4="Multi-unit Residential",Data!D1990,IF(Transport!$H$4="Education",Data!AL1990,IF(Transport!$H$4="Mixed-use Building",W1993,Data!U1990)))</f>
        <v>0</v>
      </c>
      <c r="E1989">
        <f>IF(Transport!$H$4="Multi-unit Residential",Data!E1990,IF(Transport!$H$4="Education",Data!AM1990,IF(Transport!$H$4="Mixed-use Building",X1993,Data!V1990)))</f>
        <v>0</v>
      </c>
      <c r="F1989">
        <f>IF(Transport!$H$4="Multi-unit Residential",Data!F1990,IF(Transport!$H$4="Education",Data!AN1990,IF(Transport!$H$4="Mixed-use Building",Y1993,Data!W1990)))</f>
        <v>0</v>
      </c>
      <c r="G1989">
        <f>IF(Transport!$H$4="Multi-unit Residential",Data!G1990,IF(Transport!$H$4="Education",Data!AO1990,IF(Transport!$H$4="Mixed-use Building",Z1993,Data!X1990)))</f>
        <v>0</v>
      </c>
      <c r="H1989">
        <f>IF(Transport!$H$4="Multi-unit Residential",Data!H1990,IF(Transport!$H$4="Education",Data!AP1990,IF(Transport!$H$4="Mixed-use Building",AA1993,Data!Y1990)))</f>
        <v>0.8</v>
      </c>
      <c r="I1989">
        <f>IF(Transport!$H$4="Multi-unit Residential",Data!I1990,IF(Transport!$H$4="Education",Data!AQ1990,IF(Transport!$H$4="Mixed-use Building",AB1993,Data!Z1990)))</f>
        <v>0</v>
      </c>
      <c r="J1989">
        <f>IF(Transport!$H$4="Multi-unit Residential",Data!J1990,IF(Transport!$H$4="Education",Data!AR1990,IF(Transport!$H$4="Mixed-use Building",AC1993,Data!AA1990)))</f>
        <v>0</v>
      </c>
      <c r="K1989">
        <f>IF(Transport!$H$4="Multi-unit Residential",Data!K1990,IF(Transport!$H$4="Education",Data!AS1990,IF(Transport!$H$4="Mixed-use Building",AD1993,Data!AB1990)))</f>
        <v>0</v>
      </c>
      <c r="L1989">
        <f>IF(Transport!$H$4="Multi-unit Residential",Data!L1990,IF(Transport!$H$4="Education",Data!AT1990,IF(Transport!$H$4="Mixed-use Building",AE1993,Data!AC1990)))</f>
        <v>0.2</v>
      </c>
      <c r="M1989">
        <f>IF(Transport!$H$4="Multi-unit Residential",Data!M1990,IF(Transport!$H$4="Education",Data!AU1990,IF(Transport!$H$4="Mixed-use Building",AF1993,Data!AD1990)))</f>
        <v>0.02</v>
      </c>
      <c r="N1989">
        <f>IF(Transport!$H$4="Multi-unit Residential",Data!N1990,IF(Transport!$H$4="Education",Data!AV1990,IF(Transport!$H$4="Mixed-use Building",AG1993,Data!AE1990)))</f>
        <v>4.2206599133361697</v>
      </c>
      <c r="O1989">
        <f>IF(Transport!$H$4="Multi-unit Residential",Data!O1990,IF(Transport!$H$4="Education",Data!AW1990,IF(Transport!$H$4="Mixed-use Building",AH1993,Data!AF1990)))</f>
        <v>169.200559</v>
      </c>
      <c r="P1989">
        <f>IF(Transport!$H$4="Multi-unit Residential",Data!P1990,IF(Transport!$H$4="Education",Data!AX1990,IF(Transport!$H$4="Mixed-use Building",AI1993,Data!AG1990)))</f>
        <v>-44.333239239999997</v>
      </c>
    </row>
    <row r="1990" spans="1:16" x14ac:dyDescent="0.55000000000000004">
      <c r="A1990">
        <f>IF(Transport!$H$4="Multi-unit Residential",Data!A1991,IF(Transport!$H$4="Education",Data!AI1991,IF(Transport!$H$4="Mixed-use Building",T1994,Data!R1991)))</f>
        <v>346000</v>
      </c>
      <c r="B1990" t="str">
        <f>IF(Transport!$H$4="Multi-unit Residential",Data!B1991,IF(Transport!$H$4="Education",Data!AJ1991,IF(Transport!$H$4="Mixed-use Building",U1994,Data!S1991)))</f>
        <v>Glenorchy</v>
      </c>
      <c r="C1990" t="str">
        <f>IF(Transport!$H$4="Multi-unit Residential",Data!C1991,IF(Transport!$H$4="Education",Data!AK1991,IF(Transport!$H$4="Mixed-use Building",V1994,Data!T1991)))</f>
        <v>New Zealand</v>
      </c>
      <c r="D1990">
        <f>IF(Transport!$H$4="Multi-unit Residential",Data!D1991,IF(Transport!$H$4="Education",Data!AL1991,IF(Transport!$H$4="Mixed-use Building",W1994,Data!U1991)))</f>
        <v>0</v>
      </c>
      <c r="E1990">
        <f>IF(Transport!$H$4="Multi-unit Residential",Data!E1991,IF(Transport!$H$4="Education",Data!AM1991,IF(Transport!$H$4="Mixed-use Building",X1994,Data!V1991)))</f>
        <v>0</v>
      </c>
      <c r="F1990">
        <f>IF(Transport!$H$4="Multi-unit Residential",Data!F1991,IF(Transport!$H$4="Education",Data!AN1991,IF(Transport!$H$4="Mixed-use Building",Y1994,Data!W1991)))</f>
        <v>0</v>
      </c>
      <c r="G1990">
        <f>IF(Transport!$H$4="Multi-unit Residential",Data!G1991,IF(Transport!$H$4="Education",Data!AO1991,IF(Transport!$H$4="Mixed-use Building",Z1994,Data!X1991)))</f>
        <v>0</v>
      </c>
      <c r="H1990">
        <f>IF(Transport!$H$4="Multi-unit Residential",Data!H1991,IF(Transport!$H$4="Education",Data!AP1991,IF(Transport!$H$4="Mixed-use Building",AA1994,Data!Y1991)))</f>
        <v>0.63</v>
      </c>
      <c r="I1990">
        <f>IF(Transport!$H$4="Multi-unit Residential",Data!I1991,IF(Transport!$H$4="Education",Data!AQ1991,IF(Transport!$H$4="Mixed-use Building",AB1994,Data!Z1991)))</f>
        <v>0</v>
      </c>
      <c r="J1990">
        <f>IF(Transport!$H$4="Multi-unit Residential",Data!J1991,IF(Transport!$H$4="Education",Data!AR1991,IF(Transport!$H$4="Mixed-use Building",AC1994,Data!AA1991)))</f>
        <v>0</v>
      </c>
      <c r="K1990">
        <f>IF(Transport!$H$4="Multi-unit Residential",Data!K1991,IF(Transport!$H$4="Education",Data!AS1991,IF(Transport!$H$4="Mixed-use Building",AD1994,Data!AB1991)))</f>
        <v>0.04</v>
      </c>
      <c r="L1990">
        <f>IF(Transport!$H$4="Multi-unit Residential",Data!L1991,IF(Transport!$H$4="Education",Data!AT1991,IF(Transport!$H$4="Mixed-use Building",AE1994,Data!AC1991)))</f>
        <v>0.33</v>
      </c>
      <c r="M1990">
        <f>IF(Transport!$H$4="Multi-unit Residential",Data!M1991,IF(Transport!$H$4="Education",Data!AU1991,IF(Transport!$H$4="Mixed-use Building",AF1994,Data!AD1991)))</f>
        <v>0.02</v>
      </c>
      <c r="N1990">
        <f>IF(Transport!$H$4="Multi-unit Residential",Data!N1991,IF(Transport!$H$4="Education",Data!AV1991,IF(Transport!$H$4="Mixed-use Building",AG1994,Data!AE1991)))</f>
        <v>1.47548621542047</v>
      </c>
      <c r="O1990">
        <f>IF(Transport!$H$4="Multi-unit Residential",Data!O1991,IF(Transport!$H$4="Education",Data!AW1991,IF(Transport!$H$4="Mixed-use Building",AH1994,Data!AF1991)))</f>
        <v>168.35602109999999</v>
      </c>
      <c r="P1990">
        <f>IF(Transport!$H$4="Multi-unit Residential",Data!P1991,IF(Transport!$H$4="Education",Data!AX1991,IF(Transport!$H$4="Mixed-use Building",AI1994,Data!AG1991)))</f>
        <v>-44.727746860000003</v>
      </c>
    </row>
    <row r="1991" spans="1:16" x14ac:dyDescent="0.55000000000000004">
      <c r="A1991">
        <f>IF(Transport!$H$4="Multi-unit Residential",Data!A1992,IF(Transport!$H$4="Education",Data!AI1992,IF(Transport!$H$4="Mixed-use Building",T1995,Data!R1992)))</f>
        <v>346200</v>
      </c>
      <c r="B1991" t="str">
        <f>IF(Transport!$H$4="Multi-unit Residential",Data!B1992,IF(Transport!$H$4="Education",Data!AJ1992,IF(Transport!$H$4="Mixed-use Building",U1995,Data!S1992)))</f>
        <v>Outer Wakatipu</v>
      </c>
      <c r="C1991" t="str">
        <f>IF(Transport!$H$4="Multi-unit Residential",Data!C1992,IF(Transport!$H$4="Education",Data!AK1992,IF(Transport!$H$4="Mixed-use Building",V1995,Data!T1992)))</f>
        <v>New Zealand</v>
      </c>
      <c r="D1991">
        <f>IF(Transport!$H$4="Multi-unit Residential",Data!D1992,IF(Transport!$H$4="Education",Data!AL1992,IF(Transport!$H$4="Mixed-use Building",W1995,Data!U1992)))</f>
        <v>0</v>
      </c>
      <c r="E1991">
        <f>IF(Transport!$H$4="Multi-unit Residential",Data!E1992,IF(Transport!$H$4="Education",Data!AM1992,IF(Transport!$H$4="Mixed-use Building",X1995,Data!V1992)))</f>
        <v>0</v>
      </c>
      <c r="F1991">
        <f>IF(Transport!$H$4="Multi-unit Residential",Data!F1992,IF(Transport!$H$4="Education",Data!AN1992,IF(Transport!$H$4="Mixed-use Building",Y1995,Data!W1992)))</f>
        <v>0</v>
      </c>
      <c r="G1991">
        <f>IF(Transport!$H$4="Multi-unit Residential",Data!G1992,IF(Transport!$H$4="Education",Data!AO1992,IF(Transport!$H$4="Mixed-use Building",Z1995,Data!X1992)))</f>
        <v>0</v>
      </c>
      <c r="H1991">
        <f>IF(Transport!$H$4="Multi-unit Residential",Data!H1992,IF(Transport!$H$4="Education",Data!AP1992,IF(Transport!$H$4="Mixed-use Building",AA1995,Data!Y1992)))</f>
        <v>0.83</v>
      </c>
      <c r="I1991">
        <f>IF(Transport!$H$4="Multi-unit Residential",Data!I1992,IF(Transport!$H$4="Education",Data!AQ1992,IF(Transport!$H$4="Mixed-use Building",AB1995,Data!Z1992)))</f>
        <v>0.03</v>
      </c>
      <c r="J1991">
        <f>IF(Transport!$H$4="Multi-unit Residential",Data!J1992,IF(Transport!$H$4="Education",Data!AR1992,IF(Transport!$H$4="Mixed-use Building",AC1995,Data!AA1992)))</f>
        <v>0</v>
      </c>
      <c r="K1991">
        <f>IF(Transport!$H$4="Multi-unit Residential",Data!K1992,IF(Transport!$H$4="Education",Data!AS1992,IF(Transport!$H$4="Mixed-use Building",AD1995,Data!AB1992)))</f>
        <v>0</v>
      </c>
      <c r="L1991">
        <f>IF(Transport!$H$4="Multi-unit Residential",Data!L1992,IF(Transport!$H$4="Education",Data!AT1992,IF(Transport!$H$4="Mixed-use Building",AE1995,Data!AC1992)))</f>
        <v>0.14000000000000001</v>
      </c>
      <c r="M1991">
        <f>IF(Transport!$H$4="Multi-unit Residential",Data!M1992,IF(Transport!$H$4="Education",Data!AU1992,IF(Transport!$H$4="Mixed-use Building",AF1995,Data!AD1992)))</f>
        <v>0.02</v>
      </c>
      <c r="N1991">
        <f>IF(Transport!$H$4="Multi-unit Residential",Data!N1992,IF(Transport!$H$4="Education",Data!AV1992,IF(Transport!$H$4="Mixed-use Building",AG1995,Data!AE1992)))</f>
        <v>18.202915884146801</v>
      </c>
      <c r="O1991">
        <f>IF(Transport!$H$4="Multi-unit Residential",Data!O1992,IF(Transport!$H$4="Education",Data!AW1992,IF(Transport!$H$4="Mixed-use Building",AH1995,Data!AF1992)))</f>
        <v>168.71544040000001</v>
      </c>
      <c r="P1991">
        <f>IF(Transport!$H$4="Multi-unit Residential",Data!P1992,IF(Transport!$H$4="Education",Data!AX1992,IF(Transport!$H$4="Mixed-use Building",AI1995,Data!AG1992)))</f>
        <v>-44.837129939999997</v>
      </c>
    </row>
    <row r="1992" spans="1:16" x14ac:dyDescent="0.55000000000000004">
      <c r="A1992">
        <f>IF(Transport!$H$4="Multi-unit Residential",Data!A1993,IF(Transport!$H$4="Education",Data!AI1993,IF(Transport!$H$4="Mixed-use Building",T1996,Data!R1993)))</f>
        <v>346400</v>
      </c>
      <c r="B1992" t="str">
        <f>IF(Transport!$H$4="Multi-unit Residential",Data!B1993,IF(Transport!$H$4="Education",Data!AJ1993,IF(Transport!$H$4="Mixed-use Building",U1996,Data!S1993)))</f>
        <v>Cardrona</v>
      </c>
      <c r="C1992" t="str">
        <f>IF(Transport!$H$4="Multi-unit Residential",Data!C1993,IF(Transport!$H$4="Education",Data!AK1993,IF(Transport!$H$4="Mixed-use Building",V1996,Data!T1993)))</f>
        <v>New Zealand</v>
      </c>
      <c r="D1992">
        <f>IF(Transport!$H$4="Multi-unit Residential",Data!D1993,IF(Transport!$H$4="Education",Data!AL1993,IF(Transport!$H$4="Mixed-use Building",W1996,Data!U1993)))</f>
        <v>0</v>
      </c>
      <c r="E1992">
        <f>IF(Transport!$H$4="Multi-unit Residential",Data!E1993,IF(Transport!$H$4="Education",Data!AM1993,IF(Transport!$H$4="Mixed-use Building",X1996,Data!V1993)))</f>
        <v>0</v>
      </c>
      <c r="F1992">
        <f>IF(Transport!$H$4="Multi-unit Residential",Data!F1993,IF(Transport!$H$4="Education",Data!AN1993,IF(Transport!$H$4="Mixed-use Building",Y1996,Data!W1993)))</f>
        <v>0</v>
      </c>
      <c r="G1992">
        <f>IF(Transport!$H$4="Multi-unit Residential",Data!G1993,IF(Transport!$H$4="Education",Data!AO1993,IF(Transport!$H$4="Mixed-use Building",Z1996,Data!X1993)))</f>
        <v>0</v>
      </c>
      <c r="H1992">
        <f>IF(Transport!$H$4="Multi-unit Residential",Data!H1993,IF(Transport!$H$4="Education",Data!AP1993,IF(Transport!$H$4="Mixed-use Building",AA1996,Data!Y1993)))</f>
        <v>0.91</v>
      </c>
      <c r="I1992">
        <f>IF(Transport!$H$4="Multi-unit Residential",Data!I1993,IF(Transport!$H$4="Education",Data!AQ1993,IF(Transport!$H$4="Mixed-use Building",AB1996,Data!Z1993)))</f>
        <v>0</v>
      </c>
      <c r="J1992">
        <f>IF(Transport!$H$4="Multi-unit Residential",Data!J1993,IF(Transport!$H$4="Education",Data!AR1993,IF(Transport!$H$4="Mixed-use Building",AC1996,Data!AA1993)))</f>
        <v>0</v>
      </c>
      <c r="K1992">
        <f>IF(Transport!$H$4="Multi-unit Residential",Data!K1993,IF(Transport!$H$4="Education",Data!AS1993,IF(Transport!$H$4="Mixed-use Building",AD1996,Data!AB1993)))</f>
        <v>0</v>
      </c>
      <c r="L1992">
        <f>IF(Transport!$H$4="Multi-unit Residential",Data!L1993,IF(Transport!$H$4="Education",Data!AT1993,IF(Transport!$H$4="Mixed-use Building",AE1996,Data!AC1993)))</f>
        <v>0.09</v>
      </c>
      <c r="M1992">
        <f>IF(Transport!$H$4="Multi-unit Residential",Data!M1993,IF(Transport!$H$4="Education",Data!AU1993,IF(Transport!$H$4="Mixed-use Building",AF1996,Data!AD1993)))</f>
        <v>0.02</v>
      </c>
      <c r="N1992">
        <f>IF(Transport!$H$4="Multi-unit Residential",Data!N1993,IF(Transport!$H$4="Education",Data!AV1993,IF(Transport!$H$4="Mixed-use Building",AG1996,Data!AE1993)))</f>
        <v>10.0216852210062</v>
      </c>
      <c r="O1992">
        <f>IF(Transport!$H$4="Multi-unit Residential",Data!O1993,IF(Transport!$H$4="Education",Data!AW1993,IF(Transport!$H$4="Mixed-use Building",AH1996,Data!AF1993)))</f>
        <v>169.02028820000001</v>
      </c>
      <c r="P1992">
        <f>IF(Transport!$H$4="Multi-unit Residential",Data!P1993,IF(Transport!$H$4="Education",Data!AX1993,IF(Transport!$H$4="Mixed-use Building",AI1996,Data!AG1993)))</f>
        <v>-44.744517260000002</v>
      </c>
    </row>
    <row r="1993" spans="1:16" x14ac:dyDescent="0.55000000000000004">
      <c r="A1993">
        <f>IF(Transport!$H$4="Multi-unit Residential",Data!A1994,IF(Transport!$H$4="Education",Data!AI1994,IF(Transport!$H$4="Mixed-use Building",T1997,Data!R1994)))</f>
        <v>346600</v>
      </c>
      <c r="B1993" t="str">
        <f>IF(Transport!$H$4="Multi-unit Residential",Data!B1994,IF(Transport!$H$4="Education",Data!AJ1994,IF(Transport!$H$4="Mixed-use Building",U1997,Data!S1994)))</f>
        <v>Wanaka Waterfront</v>
      </c>
      <c r="C1993" t="str">
        <f>IF(Transport!$H$4="Multi-unit Residential",Data!C1994,IF(Transport!$H$4="Education",Data!AK1994,IF(Transport!$H$4="Mixed-use Building",V1997,Data!T1994)))</f>
        <v>New Zealand</v>
      </c>
      <c r="D1993">
        <f>IF(Transport!$H$4="Multi-unit Residential",Data!D1994,IF(Transport!$H$4="Education",Data!AL1994,IF(Transport!$H$4="Mixed-use Building",W1997,Data!U1994)))</f>
        <v>0</v>
      </c>
      <c r="E1993">
        <f>IF(Transport!$H$4="Multi-unit Residential",Data!E1994,IF(Transport!$H$4="Education",Data!AM1994,IF(Transport!$H$4="Mixed-use Building",X1997,Data!V1994)))</f>
        <v>0</v>
      </c>
      <c r="F1993">
        <f>IF(Transport!$H$4="Multi-unit Residential",Data!F1994,IF(Transport!$H$4="Education",Data!AN1994,IF(Transport!$H$4="Mixed-use Building",Y1997,Data!W1994)))</f>
        <v>0</v>
      </c>
      <c r="G1993">
        <f>IF(Transport!$H$4="Multi-unit Residential",Data!G1994,IF(Transport!$H$4="Education",Data!AO1994,IF(Transport!$H$4="Mixed-use Building",Z1997,Data!X1994)))</f>
        <v>0</v>
      </c>
      <c r="H1993">
        <f>IF(Transport!$H$4="Multi-unit Residential",Data!H1994,IF(Transport!$H$4="Education",Data!AP1994,IF(Transport!$H$4="Mixed-use Building",AA1997,Data!Y1994)))</f>
        <v>0.87</v>
      </c>
      <c r="I1993">
        <f>IF(Transport!$H$4="Multi-unit Residential",Data!I1994,IF(Transport!$H$4="Education",Data!AQ1994,IF(Transport!$H$4="Mixed-use Building",AB1997,Data!Z1994)))</f>
        <v>0.02</v>
      </c>
      <c r="J1993">
        <f>IF(Transport!$H$4="Multi-unit Residential",Data!J1994,IF(Transport!$H$4="Education",Data!AR1994,IF(Transport!$H$4="Mixed-use Building",AC1997,Data!AA1994)))</f>
        <v>0</v>
      </c>
      <c r="K1993">
        <f>IF(Transport!$H$4="Multi-unit Residential",Data!K1994,IF(Transport!$H$4="Education",Data!AS1994,IF(Transport!$H$4="Mixed-use Building",AD1997,Data!AB1994)))</f>
        <v>0.03</v>
      </c>
      <c r="L1993">
        <f>IF(Transport!$H$4="Multi-unit Residential",Data!L1994,IF(Transport!$H$4="Education",Data!AT1994,IF(Transport!$H$4="Mixed-use Building",AE1997,Data!AC1994)))</f>
        <v>0.08</v>
      </c>
      <c r="M1993">
        <f>IF(Transport!$H$4="Multi-unit Residential",Data!M1994,IF(Transport!$H$4="Education",Data!AU1994,IF(Transport!$H$4="Mixed-use Building",AF1997,Data!AD1994)))</f>
        <v>0.02</v>
      </c>
      <c r="N1993">
        <f>IF(Transport!$H$4="Multi-unit Residential",Data!N1994,IF(Transport!$H$4="Education",Data!AV1994,IF(Transport!$H$4="Mixed-use Building",AG1997,Data!AE1994)))</f>
        <v>4.6475790389996696</v>
      </c>
      <c r="O1993">
        <f>IF(Transport!$H$4="Multi-unit Residential",Data!O1994,IF(Transport!$H$4="Education",Data!AW1994,IF(Transport!$H$4="Mixed-use Building",AH1997,Data!AF1994)))</f>
        <v>169.13083649999999</v>
      </c>
      <c r="P1993">
        <f>IF(Transport!$H$4="Multi-unit Residential",Data!P1994,IF(Transport!$H$4="Education",Data!AX1994,IF(Transport!$H$4="Mixed-use Building",AI1997,Data!AG1994)))</f>
        <v>-44.673994749999999</v>
      </c>
    </row>
    <row r="1994" spans="1:16" x14ac:dyDescent="0.55000000000000004">
      <c r="A1994">
        <f>IF(Transport!$H$4="Multi-unit Residential",Data!A1995,IF(Transport!$H$4="Education",Data!AI1995,IF(Transport!$H$4="Mixed-use Building",T1998,Data!R1995)))</f>
        <v>346700</v>
      </c>
      <c r="B1994" t="str">
        <f>IF(Transport!$H$4="Multi-unit Residential",Data!B1995,IF(Transport!$H$4="Education",Data!AJ1995,IF(Transport!$H$4="Mixed-use Building",U1998,Data!S1995)))</f>
        <v>Wanaka North</v>
      </c>
      <c r="C1994" t="str">
        <f>IF(Transport!$H$4="Multi-unit Residential",Data!C1995,IF(Transport!$H$4="Education",Data!AK1995,IF(Transport!$H$4="Mixed-use Building",V1998,Data!T1995)))</f>
        <v>New Zealand</v>
      </c>
      <c r="D1994">
        <f>IF(Transport!$H$4="Multi-unit Residential",Data!D1995,IF(Transport!$H$4="Education",Data!AL1995,IF(Transport!$H$4="Mixed-use Building",W1998,Data!U1995)))</f>
        <v>0</v>
      </c>
      <c r="E1994">
        <f>IF(Transport!$H$4="Multi-unit Residential",Data!E1995,IF(Transport!$H$4="Education",Data!AM1995,IF(Transport!$H$4="Mixed-use Building",X1998,Data!V1995)))</f>
        <v>0</v>
      </c>
      <c r="F1994">
        <f>IF(Transport!$H$4="Multi-unit Residential",Data!F1995,IF(Transport!$H$4="Education",Data!AN1995,IF(Transport!$H$4="Mixed-use Building",Y1998,Data!W1995)))</f>
        <v>0</v>
      </c>
      <c r="G1994">
        <f>IF(Transport!$H$4="Multi-unit Residential",Data!G1995,IF(Transport!$H$4="Education",Data!AO1995,IF(Transport!$H$4="Mixed-use Building",Z1998,Data!X1995)))</f>
        <v>0</v>
      </c>
      <c r="H1994">
        <f>IF(Transport!$H$4="Multi-unit Residential",Data!H1995,IF(Transport!$H$4="Education",Data!AP1995,IF(Transport!$H$4="Mixed-use Building",AA1998,Data!Y1995)))</f>
        <v>0.88</v>
      </c>
      <c r="I1994">
        <f>IF(Transport!$H$4="Multi-unit Residential",Data!I1995,IF(Transport!$H$4="Education",Data!AQ1995,IF(Transport!$H$4="Mixed-use Building",AB1998,Data!Z1995)))</f>
        <v>0</v>
      </c>
      <c r="J1994">
        <f>IF(Transport!$H$4="Multi-unit Residential",Data!J1995,IF(Transport!$H$4="Education",Data!AR1995,IF(Transport!$H$4="Mixed-use Building",AC1998,Data!AA1995)))</f>
        <v>0</v>
      </c>
      <c r="K1994">
        <f>IF(Transport!$H$4="Multi-unit Residential",Data!K1995,IF(Transport!$H$4="Education",Data!AS1995,IF(Transport!$H$4="Mixed-use Building",AD1998,Data!AB1995)))</f>
        <v>0.05</v>
      </c>
      <c r="L1994">
        <f>IF(Transport!$H$4="Multi-unit Residential",Data!L1995,IF(Transport!$H$4="Education",Data!AT1995,IF(Transport!$H$4="Mixed-use Building",AE1998,Data!AC1995)))</f>
        <v>7.0000000000000007E-2</v>
      </c>
      <c r="M1994">
        <f>IF(Transport!$H$4="Multi-unit Residential",Data!M1995,IF(Transport!$H$4="Education",Data!AU1995,IF(Transport!$H$4="Mixed-use Building",AF1998,Data!AD1995)))</f>
        <v>0.02</v>
      </c>
      <c r="N1994">
        <f>IF(Transport!$H$4="Multi-unit Residential",Data!N1995,IF(Transport!$H$4="Education",Data!AV1995,IF(Transport!$H$4="Mixed-use Building",AG1998,Data!AE1995)))</f>
        <v>4.6916674528867102</v>
      </c>
      <c r="O1994">
        <f>IF(Transport!$H$4="Multi-unit Residential",Data!O1995,IF(Transport!$H$4="Education",Data!AW1995,IF(Transport!$H$4="Mixed-use Building",AH1998,Data!AF1995)))</f>
        <v>169.1523206</v>
      </c>
      <c r="P1994">
        <f>IF(Transport!$H$4="Multi-unit Residential",Data!P1995,IF(Transport!$H$4="Education",Data!AX1995,IF(Transport!$H$4="Mixed-use Building",AI1998,Data!AG1995)))</f>
        <v>-44.680041090000003</v>
      </c>
    </row>
    <row r="1995" spans="1:16" x14ac:dyDescent="0.55000000000000004">
      <c r="A1995">
        <f>IF(Transport!$H$4="Multi-unit Residential",Data!A1996,IF(Transport!$H$4="Education",Data!AI1996,IF(Transport!$H$4="Mixed-use Building",T1999,Data!R1996)))</f>
        <v>346800</v>
      </c>
      <c r="B1995" t="str">
        <f>IF(Transport!$H$4="Multi-unit Residential",Data!B1996,IF(Transport!$H$4="Education",Data!AJ1996,IF(Transport!$H$4="Mixed-use Building",U1999,Data!S1996)))</f>
        <v>Wanaka West</v>
      </c>
      <c r="C1995" t="str">
        <f>IF(Transport!$H$4="Multi-unit Residential",Data!C1996,IF(Transport!$H$4="Education",Data!AK1996,IF(Transport!$H$4="Mixed-use Building",V1999,Data!T1996)))</f>
        <v>New Zealand</v>
      </c>
      <c r="D1995">
        <f>IF(Transport!$H$4="Multi-unit Residential",Data!D1996,IF(Transport!$H$4="Education",Data!AL1996,IF(Transport!$H$4="Mixed-use Building",W1999,Data!U1996)))</f>
        <v>0</v>
      </c>
      <c r="E1995">
        <f>IF(Transport!$H$4="Multi-unit Residential",Data!E1996,IF(Transport!$H$4="Education",Data!AM1996,IF(Transport!$H$4="Mixed-use Building",X1999,Data!V1996)))</f>
        <v>0</v>
      </c>
      <c r="F1995">
        <f>IF(Transport!$H$4="Multi-unit Residential",Data!F1996,IF(Transport!$H$4="Education",Data!AN1996,IF(Transport!$H$4="Mixed-use Building",Y1999,Data!W1996)))</f>
        <v>0</v>
      </c>
      <c r="G1995">
        <f>IF(Transport!$H$4="Multi-unit Residential",Data!G1996,IF(Transport!$H$4="Education",Data!AO1996,IF(Transport!$H$4="Mixed-use Building",Z1999,Data!X1996)))</f>
        <v>0</v>
      </c>
      <c r="H1995">
        <f>IF(Transport!$H$4="Multi-unit Residential",Data!H1996,IF(Transport!$H$4="Education",Data!AP1996,IF(Transport!$H$4="Mixed-use Building",AA1999,Data!Y1996)))</f>
        <v>0.85</v>
      </c>
      <c r="I1995">
        <f>IF(Transport!$H$4="Multi-unit Residential",Data!I1996,IF(Transport!$H$4="Education",Data!AQ1996,IF(Transport!$H$4="Mixed-use Building",AB1999,Data!Z1996)))</f>
        <v>0</v>
      </c>
      <c r="J1995">
        <f>IF(Transport!$H$4="Multi-unit Residential",Data!J1996,IF(Transport!$H$4="Education",Data!AR1996,IF(Transport!$H$4="Mixed-use Building",AC1999,Data!AA1996)))</f>
        <v>0</v>
      </c>
      <c r="K1995">
        <f>IF(Transport!$H$4="Multi-unit Residential",Data!K1996,IF(Transport!$H$4="Education",Data!AS1996,IF(Transport!$H$4="Mixed-use Building",AD1999,Data!AB1996)))</f>
        <v>0.03</v>
      </c>
      <c r="L1995">
        <f>IF(Transport!$H$4="Multi-unit Residential",Data!L1996,IF(Transport!$H$4="Education",Data!AT1996,IF(Transport!$H$4="Mixed-use Building",AE1999,Data!AC1996)))</f>
        <v>0.12</v>
      </c>
      <c r="M1995">
        <f>IF(Transport!$H$4="Multi-unit Residential",Data!M1996,IF(Transport!$H$4="Education",Data!AU1996,IF(Transport!$H$4="Mixed-use Building",AF1999,Data!AD1996)))</f>
        <v>0.02</v>
      </c>
      <c r="N1995">
        <f>IF(Transport!$H$4="Multi-unit Residential",Data!N1996,IF(Transport!$H$4="Education",Data!AV1996,IF(Transport!$H$4="Mixed-use Building",AG1999,Data!AE1996)))</f>
        <v>4.2205427801837399</v>
      </c>
      <c r="O1995">
        <f>IF(Transport!$H$4="Multi-unit Residential",Data!O1996,IF(Transport!$H$4="Education",Data!AW1996,IF(Transport!$H$4="Mixed-use Building",AH1999,Data!AF1996)))</f>
        <v>169.11527949999899</v>
      </c>
      <c r="P1995">
        <f>IF(Transport!$H$4="Multi-unit Residential",Data!P1996,IF(Transport!$H$4="Education",Data!AX1996,IF(Transport!$H$4="Mixed-use Building",AI1999,Data!AG1996)))</f>
        <v>-44.703362409999997</v>
      </c>
    </row>
    <row r="1996" spans="1:16" x14ac:dyDescent="0.55000000000000004">
      <c r="A1996">
        <f>IF(Transport!$H$4="Multi-unit Residential",Data!A1997,IF(Transport!$H$4="Education",Data!AI1997,IF(Transport!$H$4="Mixed-use Building",T2000,Data!R1997)))</f>
        <v>346900</v>
      </c>
      <c r="B1996" t="str">
        <f>IF(Transport!$H$4="Multi-unit Residential",Data!B1997,IF(Transport!$H$4="Education",Data!AJ1997,IF(Transport!$H$4="Mixed-use Building",U2000,Data!S1997)))</f>
        <v>Albert Town</v>
      </c>
      <c r="C1996" t="str">
        <f>IF(Transport!$H$4="Multi-unit Residential",Data!C1997,IF(Transport!$H$4="Education",Data!AK1997,IF(Transport!$H$4="Mixed-use Building",V2000,Data!T1997)))</f>
        <v>New Zealand</v>
      </c>
      <c r="D1996">
        <f>IF(Transport!$H$4="Multi-unit Residential",Data!D1997,IF(Transport!$H$4="Education",Data!AL1997,IF(Transport!$H$4="Mixed-use Building",W2000,Data!U1997)))</f>
        <v>0</v>
      </c>
      <c r="E1996">
        <f>IF(Transport!$H$4="Multi-unit Residential",Data!E1997,IF(Transport!$H$4="Education",Data!AM1997,IF(Transport!$H$4="Mixed-use Building",X2000,Data!V1997)))</f>
        <v>0</v>
      </c>
      <c r="F1996">
        <f>IF(Transport!$H$4="Multi-unit Residential",Data!F1997,IF(Transport!$H$4="Education",Data!AN1997,IF(Transport!$H$4="Mixed-use Building",Y2000,Data!W1997)))</f>
        <v>0</v>
      </c>
      <c r="G1996">
        <f>IF(Transport!$H$4="Multi-unit Residential",Data!G1997,IF(Transport!$H$4="Education",Data!AO1997,IF(Transport!$H$4="Mixed-use Building",Z2000,Data!X1997)))</f>
        <v>0</v>
      </c>
      <c r="H1996">
        <f>IF(Transport!$H$4="Multi-unit Residential",Data!H1997,IF(Transport!$H$4="Education",Data!AP1997,IF(Transport!$H$4="Mixed-use Building",AA2000,Data!Y1997)))</f>
        <v>0.88</v>
      </c>
      <c r="I1996">
        <f>IF(Transport!$H$4="Multi-unit Residential",Data!I1997,IF(Transport!$H$4="Education",Data!AQ1997,IF(Transport!$H$4="Mixed-use Building",AB2000,Data!Z1997)))</f>
        <v>0</v>
      </c>
      <c r="J1996">
        <f>IF(Transport!$H$4="Multi-unit Residential",Data!J1997,IF(Transport!$H$4="Education",Data!AR1997,IF(Transport!$H$4="Mixed-use Building",AC2000,Data!AA1997)))</f>
        <v>0</v>
      </c>
      <c r="K1996">
        <f>IF(Transport!$H$4="Multi-unit Residential",Data!K1997,IF(Transport!$H$4="Education",Data!AS1997,IF(Transport!$H$4="Mixed-use Building",AD2000,Data!AB1997)))</f>
        <v>0</v>
      </c>
      <c r="L1996">
        <f>IF(Transport!$H$4="Multi-unit Residential",Data!L1997,IF(Transport!$H$4="Education",Data!AT1997,IF(Transport!$H$4="Mixed-use Building",AE2000,Data!AC1997)))</f>
        <v>0.12</v>
      </c>
      <c r="M1996">
        <f>IF(Transport!$H$4="Multi-unit Residential",Data!M1997,IF(Transport!$H$4="Education",Data!AU1997,IF(Transport!$H$4="Mixed-use Building",AF2000,Data!AD1997)))</f>
        <v>0.02</v>
      </c>
      <c r="N1996">
        <f>IF(Transport!$H$4="Multi-unit Residential",Data!N1997,IF(Transport!$H$4="Education",Data!AV1997,IF(Transport!$H$4="Mixed-use Building",AG2000,Data!AE1997)))</f>
        <v>2.5989179873342199</v>
      </c>
      <c r="O1996">
        <f>IF(Transport!$H$4="Multi-unit Residential",Data!O1997,IF(Transport!$H$4="Education",Data!AW1997,IF(Transport!$H$4="Mixed-use Building",AH2000,Data!AF1997)))</f>
        <v>169.17859369999999</v>
      </c>
      <c r="P1996">
        <f>IF(Transport!$H$4="Multi-unit Residential",Data!P1997,IF(Transport!$H$4="Education",Data!AX1997,IF(Transport!$H$4="Mixed-use Building",AI2000,Data!AG1997)))</f>
        <v>-44.68265178</v>
      </c>
    </row>
    <row r="1997" spans="1:16" x14ac:dyDescent="0.55000000000000004">
      <c r="A1997">
        <f>IF(Transport!$H$4="Multi-unit Residential",Data!A1998,IF(Transport!$H$4="Education",Data!AI1998,IF(Transport!$H$4="Mixed-use Building",T2001,Data!R1998)))</f>
        <v>347000</v>
      </c>
      <c r="B1997" t="str">
        <f>IF(Transport!$H$4="Multi-unit Residential",Data!B1998,IF(Transport!$H$4="Education",Data!AJ1998,IF(Transport!$H$4="Mixed-use Building",U2001,Data!S1998)))</f>
        <v>Wanaka Central</v>
      </c>
      <c r="C1997" t="str">
        <f>IF(Transport!$H$4="Multi-unit Residential",Data!C1998,IF(Transport!$H$4="Education",Data!AK1998,IF(Transport!$H$4="Mixed-use Building",V2001,Data!T1998)))</f>
        <v>New Zealand</v>
      </c>
      <c r="D1997">
        <f>IF(Transport!$H$4="Multi-unit Residential",Data!D1998,IF(Transport!$H$4="Education",Data!AL1998,IF(Transport!$H$4="Mixed-use Building",W2001,Data!U1998)))</f>
        <v>0</v>
      </c>
      <c r="E1997">
        <f>IF(Transport!$H$4="Multi-unit Residential",Data!E1998,IF(Transport!$H$4="Education",Data!AM1998,IF(Transport!$H$4="Mixed-use Building",X2001,Data!V1998)))</f>
        <v>0</v>
      </c>
      <c r="F1997">
        <f>IF(Transport!$H$4="Multi-unit Residential",Data!F1998,IF(Transport!$H$4="Education",Data!AN1998,IF(Transport!$H$4="Mixed-use Building",Y2001,Data!W1998)))</f>
        <v>0</v>
      </c>
      <c r="G1997">
        <f>IF(Transport!$H$4="Multi-unit Residential",Data!G1998,IF(Transport!$H$4="Education",Data!AO1998,IF(Transport!$H$4="Mixed-use Building",Z2001,Data!X1998)))</f>
        <v>0</v>
      </c>
      <c r="H1997">
        <f>IF(Transport!$H$4="Multi-unit Residential",Data!H1998,IF(Transport!$H$4="Education",Data!AP1998,IF(Transport!$H$4="Mixed-use Building",AA2001,Data!Y1998)))</f>
        <v>0.77</v>
      </c>
      <c r="I1997">
        <f>IF(Transport!$H$4="Multi-unit Residential",Data!I1998,IF(Transport!$H$4="Education",Data!AQ1998,IF(Transport!$H$4="Mixed-use Building",AB2001,Data!Z1998)))</f>
        <v>0.04</v>
      </c>
      <c r="J1997">
        <f>IF(Transport!$H$4="Multi-unit Residential",Data!J1998,IF(Transport!$H$4="Education",Data!AR1998,IF(Transport!$H$4="Mixed-use Building",AC2001,Data!AA1998)))</f>
        <v>0</v>
      </c>
      <c r="K1997">
        <f>IF(Transport!$H$4="Multi-unit Residential",Data!K1998,IF(Transport!$H$4="Education",Data!AS1998,IF(Transport!$H$4="Mixed-use Building",AD2001,Data!AB1998)))</f>
        <v>7.0000000000000007E-2</v>
      </c>
      <c r="L1997">
        <f>IF(Transport!$H$4="Multi-unit Residential",Data!L1998,IF(Transport!$H$4="Education",Data!AT1998,IF(Transport!$H$4="Mixed-use Building",AE2001,Data!AC1998)))</f>
        <v>0.12</v>
      </c>
      <c r="M1997">
        <f>IF(Transport!$H$4="Multi-unit Residential",Data!M1998,IF(Transport!$H$4="Education",Data!AU1998,IF(Transport!$H$4="Mixed-use Building",AF2001,Data!AD1998)))</f>
        <v>0.02</v>
      </c>
      <c r="N1997">
        <f>IF(Transport!$H$4="Multi-unit Residential",Data!N1998,IF(Transport!$H$4="Education",Data!AV1998,IF(Transport!$H$4="Mixed-use Building",AG2001,Data!AE1998)))</f>
        <v>5.4619703207387698</v>
      </c>
      <c r="O1997">
        <f>IF(Transport!$H$4="Multi-unit Residential",Data!O1998,IF(Transport!$H$4="Education",Data!AW1998,IF(Transport!$H$4="Mixed-use Building",AH2001,Data!AF1998)))</f>
        <v>169.14994949999999</v>
      </c>
      <c r="P1997">
        <f>IF(Transport!$H$4="Multi-unit Residential",Data!P1998,IF(Transport!$H$4="Education",Data!AX1998,IF(Transport!$H$4="Mixed-use Building",AI2001,Data!AG1998)))</f>
        <v>-44.70519427</v>
      </c>
    </row>
    <row r="1998" spans="1:16" x14ac:dyDescent="0.55000000000000004">
      <c r="A1998">
        <f>IF(Transport!$H$4="Multi-unit Residential",Data!A1999,IF(Transport!$H$4="Education",Data!AI1999,IF(Transport!$H$4="Mixed-use Building",T2002,Data!R1999)))</f>
        <v>347100</v>
      </c>
      <c r="B1998" t="str">
        <f>IF(Transport!$H$4="Multi-unit Residential",Data!B1999,IF(Transport!$H$4="Education",Data!AJ1999,IF(Transport!$H$4="Mixed-use Building",U2002,Data!S1999)))</f>
        <v>Lake Hawea</v>
      </c>
      <c r="C1998" t="str">
        <f>IF(Transport!$H$4="Multi-unit Residential",Data!C1999,IF(Transport!$H$4="Education",Data!AK1999,IF(Transport!$H$4="Mixed-use Building",V2002,Data!T1999)))</f>
        <v>New Zealand</v>
      </c>
      <c r="D1998">
        <f>IF(Transport!$H$4="Multi-unit Residential",Data!D1999,IF(Transport!$H$4="Education",Data!AL1999,IF(Transport!$H$4="Mixed-use Building",W2002,Data!U1999)))</f>
        <v>0</v>
      </c>
      <c r="E1998">
        <f>IF(Transport!$H$4="Multi-unit Residential",Data!E1999,IF(Transport!$H$4="Education",Data!AM1999,IF(Transport!$H$4="Mixed-use Building",X2002,Data!V1999)))</f>
        <v>0</v>
      </c>
      <c r="F1998">
        <f>IF(Transport!$H$4="Multi-unit Residential",Data!F1999,IF(Transport!$H$4="Education",Data!AN1999,IF(Transport!$H$4="Mixed-use Building",Y2002,Data!W1999)))</f>
        <v>0</v>
      </c>
      <c r="G1998">
        <f>IF(Transport!$H$4="Multi-unit Residential",Data!G1999,IF(Transport!$H$4="Education",Data!AO1999,IF(Transport!$H$4="Mixed-use Building",Z2002,Data!X1999)))</f>
        <v>0</v>
      </c>
      <c r="H1998">
        <f>IF(Transport!$H$4="Multi-unit Residential",Data!H1999,IF(Transport!$H$4="Education",Data!AP1999,IF(Transport!$H$4="Mixed-use Building",AA2002,Data!Y1999)))</f>
        <v>1</v>
      </c>
      <c r="I1998">
        <f>IF(Transport!$H$4="Multi-unit Residential",Data!I1999,IF(Transport!$H$4="Education",Data!AQ1999,IF(Transport!$H$4="Mixed-use Building",AB2002,Data!Z1999)))</f>
        <v>0</v>
      </c>
      <c r="J1998">
        <f>IF(Transport!$H$4="Multi-unit Residential",Data!J1999,IF(Transport!$H$4="Education",Data!AR1999,IF(Transport!$H$4="Mixed-use Building",AC2002,Data!AA1999)))</f>
        <v>0</v>
      </c>
      <c r="K1998">
        <f>IF(Transport!$H$4="Multi-unit Residential",Data!K1999,IF(Transport!$H$4="Education",Data!AS1999,IF(Transport!$H$4="Mixed-use Building",AD2002,Data!AB1999)))</f>
        <v>0</v>
      </c>
      <c r="L1998">
        <f>IF(Transport!$H$4="Multi-unit Residential",Data!L1999,IF(Transport!$H$4="Education",Data!AT1999,IF(Transport!$H$4="Mixed-use Building",AE2002,Data!AC1999)))</f>
        <v>0</v>
      </c>
      <c r="M1998">
        <f>IF(Transport!$H$4="Multi-unit Residential",Data!M1999,IF(Transport!$H$4="Education",Data!AU1999,IF(Transport!$H$4="Mixed-use Building",AF2002,Data!AD1999)))</f>
        <v>0.02</v>
      </c>
      <c r="N1998">
        <f>IF(Transport!$H$4="Multi-unit Residential",Data!N1999,IF(Transport!$H$4="Education",Data!AV1999,IF(Transport!$H$4="Mixed-use Building",AG2002,Data!AE1999)))</f>
        <v>2.9815059385879099</v>
      </c>
      <c r="O1998">
        <f>IF(Transport!$H$4="Multi-unit Residential",Data!O1999,IF(Transport!$H$4="Education",Data!AW1999,IF(Transport!$H$4="Mixed-use Building",AH2002,Data!AF1999)))</f>
        <v>169.26678430000001</v>
      </c>
      <c r="P1998">
        <f>IF(Transport!$H$4="Multi-unit Residential",Data!P1999,IF(Transport!$H$4="Education",Data!AX1999,IF(Transport!$H$4="Mixed-use Building",AI2002,Data!AG1999)))</f>
        <v>-44.613878790000001</v>
      </c>
    </row>
    <row r="1999" spans="1:16" x14ac:dyDescent="0.55000000000000004">
      <c r="A1999">
        <f>IF(Transport!$H$4="Multi-unit Residential",Data!A2000,IF(Transport!$H$4="Education",Data!AI2000,IF(Transport!$H$4="Mixed-use Building",T2003,Data!R2000)))</f>
        <v>347200</v>
      </c>
      <c r="B1999" t="str">
        <f>IF(Transport!$H$4="Multi-unit Residential",Data!B2000,IF(Transport!$H$4="Education",Data!AJ2000,IF(Transport!$H$4="Mixed-use Building",U2003,Data!S2000)))</f>
        <v>Upper Clutha Valley</v>
      </c>
      <c r="C1999" t="str">
        <f>IF(Transport!$H$4="Multi-unit Residential",Data!C2000,IF(Transport!$H$4="Education",Data!AK2000,IF(Transport!$H$4="Mixed-use Building",V2003,Data!T2000)))</f>
        <v>New Zealand</v>
      </c>
      <c r="D1999">
        <f>IF(Transport!$H$4="Multi-unit Residential",Data!D2000,IF(Transport!$H$4="Education",Data!AL2000,IF(Transport!$H$4="Mixed-use Building",W2003,Data!U2000)))</f>
        <v>0</v>
      </c>
      <c r="E1999">
        <f>IF(Transport!$H$4="Multi-unit Residential",Data!E2000,IF(Transport!$H$4="Education",Data!AM2000,IF(Transport!$H$4="Mixed-use Building",X2003,Data!V2000)))</f>
        <v>0</v>
      </c>
      <c r="F1999">
        <f>IF(Transport!$H$4="Multi-unit Residential",Data!F2000,IF(Transport!$H$4="Education",Data!AN2000,IF(Transport!$H$4="Mixed-use Building",Y2003,Data!W2000)))</f>
        <v>0</v>
      </c>
      <c r="G1999">
        <f>IF(Transport!$H$4="Multi-unit Residential",Data!G2000,IF(Transport!$H$4="Education",Data!AO2000,IF(Transport!$H$4="Mixed-use Building",Z2003,Data!X2000)))</f>
        <v>0</v>
      </c>
      <c r="H1999">
        <f>IF(Transport!$H$4="Multi-unit Residential",Data!H2000,IF(Transport!$H$4="Education",Data!AP2000,IF(Transport!$H$4="Mixed-use Building",AA2003,Data!Y2000)))</f>
        <v>0.96</v>
      </c>
      <c r="I1999">
        <f>IF(Transport!$H$4="Multi-unit Residential",Data!I2000,IF(Transport!$H$4="Education",Data!AQ2000,IF(Transport!$H$4="Mixed-use Building",AB2003,Data!Z2000)))</f>
        <v>0</v>
      </c>
      <c r="J1999">
        <f>IF(Transport!$H$4="Multi-unit Residential",Data!J2000,IF(Transport!$H$4="Education",Data!AR2000,IF(Transport!$H$4="Mixed-use Building",AC2003,Data!AA2000)))</f>
        <v>0</v>
      </c>
      <c r="K1999">
        <f>IF(Transport!$H$4="Multi-unit Residential",Data!K2000,IF(Transport!$H$4="Education",Data!AS2000,IF(Transport!$H$4="Mixed-use Building",AD2003,Data!AB2000)))</f>
        <v>0</v>
      </c>
      <c r="L1999">
        <f>IF(Transport!$H$4="Multi-unit Residential",Data!L2000,IF(Transport!$H$4="Education",Data!AT2000,IF(Transport!$H$4="Mixed-use Building",AE2003,Data!AC2000)))</f>
        <v>0.04</v>
      </c>
      <c r="M1999">
        <f>IF(Transport!$H$4="Multi-unit Residential",Data!M2000,IF(Transport!$H$4="Education",Data!AU2000,IF(Transport!$H$4="Mixed-use Building",AF2003,Data!AD2000)))</f>
        <v>0.02</v>
      </c>
      <c r="N1999">
        <f>IF(Transport!$H$4="Multi-unit Residential",Data!N2000,IF(Transport!$H$4="Education",Data!AV2000,IF(Transport!$H$4="Mixed-use Building",AG2003,Data!AE2000)))</f>
        <v>8.1409123672491894</v>
      </c>
      <c r="O1999">
        <f>IF(Transport!$H$4="Multi-unit Residential",Data!O2000,IF(Transport!$H$4="Education",Data!AW2000,IF(Transport!$H$4="Mixed-use Building",AH2003,Data!AF2000)))</f>
        <v>169.29431959999999</v>
      </c>
      <c r="P1999">
        <f>IF(Transport!$H$4="Multi-unit Residential",Data!P2000,IF(Transport!$H$4="Education",Data!AX2000,IF(Transport!$H$4="Mixed-use Building",AI2003,Data!AG2000)))</f>
        <v>-44.68728145</v>
      </c>
    </row>
    <row r="2000" spans="1:16" x14ac:dyDescent="0.55000000000000004">
      <c r="A2000">
        <f>IF(Transport!$H$4="Multi-unit Residential",Data!A2001,IF(Transport!$H$4="Education",Data!AI2001,IF(Transport!$H$4="Mixed-use Building",T2004,Data!R2001)))</f>
        <v>347300</v>
      </c>
      <c r="B2000" t="str">
        <f>IF(Transport!$H$4="Multi-unit Residential",Data!B2001,IF(Transport!$H$4="Education",Data!AJ2001,IF(Transport!$H$4="Mixed-use Building",U2004,Data!S2001)))</f>
        <v>Kingston</v>
      </c>
      <c r="C2000" t="str">
        <f>IF(Transport!$H$4="Multi-unit Residential",Data!C2001,IF(Transport!$H$4="Education",Data!AK2001,IF(Transport!$H$4="Mixed-use Building",V2004,Data!T2001)))</f>
        <v>New Zealand</v>
      </c>
      <c r="D2000">
        <f>IF(Transport!$H$4="Multi-unit Residential",Data!D2001,IF(Transport!$H$4="Education",Data!AL2001,IF(Transport!$H$4="Mixed-use Building",W2004,Data!U2001)))</f>
        <v>0</v>
      </c>
      <c r="E2000">
        <f>IF(Transport!$H$4="Multi-unit Residential",Data!E2001,IF(Transport!$H$4="Education",Data!AM2001,IF(Transport!$H$4="Mixed-use Building",X2004,Data!V2001)))</f>
        <v>0</v>
      </c>
      <c r="F2000">
        <f>IF(Transport!$H$4="Multi-unit Residential",Data!F2001,IF(Transport!$H$4="Education",Data!AN2001,IF(Transport!$H$4="Mixed-use Building",Y2004,Data!W2001)))</f>
        <v>0</v>
      </c>
      <c r="G2000">
        <f>IF(Transport!$H$4="Multi-unit Residential",Data!G2001,IF(Transport!$H$4="Education",Data!AO2001,IF(Transport!$H$4="Mixed-use Building",Z2004,Data!X2001)))</f>
        <v>0</v>
      </c>
      <c r="H2000">
        <f>IF(Transport!$H$4="Multi-unit Residential",Data!H2001,IF(Transport!$H$4="Education",Data!AP2001,IF(Transport!$H$4="Mixed-use Building",AA2004,Data!Y2001)))</f>
        <v>1</v>
      </c>
      <c r="I2000">
        <f>IF(Transport!$H$4="Multi-unit Residential",Data!I2001,IF(Transport!$H$4="Education",Data!AQ2001,IF(Transport!$H$4="Mixed-use Building",AB2004,Data!Z2001)))</f>
        <v>0</v>
      </c>
      <c r="J2000">
        <f>IF(Transport!$H$4="Multi-unit Residential",Data!J2001,IF(Transport!$H$4="Education",Data!AR2001,IF(Transport!$H$4="Mixed-use Building",AC2004,Data!AA2001)))</f>
        <v>0</v>
      </c>
      <c r="K2000">
        <f>IF(Transport!$H$4="Multi-unit Residential",Data!K2001,IF(Transport!$H$4="Education",Data!AS2001,IF(Transport!$H$4="Mixed-use Building",AD2004,Data!AB2001)))</f>
        <v>0</v>
      </c>
      <c r="L2000">
        <f>IF(Transport!$H$4="Multi-unit Residential",Data!L2001,IF(Transport!$H$4="Education",Data!AT2001,IF(Transport!$H$4="Mixed-use Building",AE2004,Data!AC2001)))</f>
        <v>0</v>
      </c>
      <c r="M2000">
        <f>IF(Transport!$H$4="Multi-unit Residential",Data!M2001,IF(Transport!$H$4="Education",Data!AU2001,IF(Transport!$H$4="Mixed-use Building",AF2004,Data!AD2001)))</f>
        <v>0.02</v>
      </c>
      <c r="N2000" t="str">
        <f>IF(Transport!$H$4="Multi-unit Residential",Data!N2001,IF(Transport!$H$4="Education",Data!AV2001,IF(Transport!$H$4="Mixed-use Building",AG2004,Data!AE2001)))</f>
        <v>?</v>
      </c>
      <c r="O2000">
        <f>IF(Transport!$H$4="Multi-unit Residential",Data!O2001,IF(Transport!$H$4="Education",Data!AW2001,IF(Transport!$H$4="Mixed-use Building",AH2004,Data!AF2001)))</f>
        <v>168.513057</v>
      </c>
      <c r="P2000">
        <f>IF(Transport!$H$4="Multi-unit Residential",Data!P2001,IF(Transport!$H$4="Education",Data!AX2001,IF(Transport!$H$4="Mixed-use Building",AI2004,Data!AG2001)))</f>
        <v>-45.196191519999999</v>
      </c>
    </row>
    <row r="2001" spans="1:16" x14ac:dyDescent="0.55000000000000004">
      <c r="A2001">
        <f>IF(Transport!$H$4="Multi-unit Residential",Data!A2002,IF(Transport!$H$4="Education",Data!AI2002,IF(Transport!$H$4="Mixed-use Building",T2005,Data!R2002)))</f>
        <v>347400</v>
      </c>
      <c r="B2001" t="str">
        <f>IF(Transport!$H$4="Multi-unit Residential",Data!B2002,IF(Transport!$H$4="Education",Data!AJ2002,IF(Transport!$H$4="Mixed-use Building",U2005,Data!S2002)))</f>
        <v>Arthurs Point</v>
      </c>
      <c r="C2001" t="str">
        <f>IF(Transport!$H$4="Multi-unit Residential",Data!C2002,IF(Transport!$H$4="Education",Data!AK2002,IF(Transport!$H$4="Mixed-use Building",V2005,Data!T2002)))</f>
        <v>New Zealand</v>
      </c>
      <c r="D2001">
        <f>IF(Transport!$H$4="Multi-unit Residential",Data!D2002,IF(Transport!$H$4="Education",Data!AL2002,IF(Transport!$H$4="Mixed-use Building",W2005,Data!U2002)))</f>
        <v>0</v>
      </c>
      <c r="E2001">
        <f>IF(Transport!$H$4="Multi-unit Residential",Data!E2002,IF(Transport!$H$4="Education",Data!AM2002,IF(Transport!$H$4="Mixed-use Building",X2005,Data!V2002)))</f>
        <v>0</v>
      </c>
      <c r="F2001">
        <f>IF(Transport!$H$4="Multi-unit Residential",Data!F2002,IF(Transport!$H$4="Education",Data!AN2002,IF(Transport!$H$4="Mixed-use Building",Y2005,Data!W2002)))</f>
        <v>0</v>
      </c>
      <c r="G2001">
        <f>IF(Transport!$H$4="Multi-unit Residential",Data!G2002,IF(Transport!$H$4="Education",Data!AO2002,IF(Transport!$H$4="Mixed-use Building",Z2005,Data!X2002)))</f>
        <v>0</v>
      </c>
      <c r="H2001">
        <f>IF(Transport!$H$4="Multi-unit Residential",Data!H2002,IF(Transport!$H$4="Education",Data!AP2002,IF(Transport!$H$4="Mixed-use Building",AA2005,Data!Y2002)))</f>
        <v>0.91</v>
      </c>
      <c r="I2001">
        <f>IF(Transport!$H$4="Multi-unit Residential",Data!I2002,IF(Transport!$H$4="Education",Data!AQ2002,IF(Transport!$H$4="Mixed-use Building",AB2005,Data!Z2002)))</f>
        <v>0</v>
      </c>
      <c r="J2001">
        <f>IF(Transport!$H$4="Multi-unit Residential",Data!J2002,IF(Transport!$H$4="Education",Data!AR2002,IF(Transport!$H$4="Mixed-use Building",AC2005,Data!AA2002)))</f>
        <v>0</v>
      </c>
      <c r="K2001">
        <f>IF(Transport!$H$4="Multi-unit Residential",Data!K2002,IF(Transport!$H$4="Education",Data!AS2002,IF(Transport!$H$4="Mixed-use Building",AD2005,Data!AB2002)))</f>
        <v>0</v>
      </c>
      <c r="L2001">
        <f>IF(Transport!$H$4="Multi-unit Residential",Data!L2002,IF(Transport!$H$4="Education",Data!AT2002,IF(Transport!$H$4="Mixed-use Building",AE2005,Data!AC2002)))</f>
        <v>0.09</v>
      </c>
      <c r="M2001">
        <f>IF(Transport!$H$4="Multi-unit Residential",Data!M2002,IF(Transport!$H$4="Education",Data!AU2002,IF(Transport!$H$4="Mixed-use Building",AF2005,Data!AD2002)))</f>
        <v>0.02</v>
      </c>
      <c r="N2001">
        <f>IF(Transport!$H$4="Multi-unit Residential",Data!N2002,IF(Transport!$H$4="Education",Data!AV2002,IF(Transport!$H$4="Mixed-use Building",AG2005,Data!AE2002)))</f>
        <v>5.2402037384293196</v>
      </c>
      <c r="O2001">
        <f>IF(Transport!$H$4="Multi-unit Residential",Data!O2002,IF(Transport!$H$4="Education",Data!AW2002,IF(Transport!$H$4="Mixed-use Building",AH2005,Data!AF2002)))</f>
        <v>168.6732629</v>
      </c>
      <c r="P2001">
        <f>IF(Transport!$H$4="Multi-unit Residential",Data!P2002,IF(Transport!$H$4="Education",Data!AX2002,IF(Transport!$H$4="Mixed-use Building",AI2005,Data!AG2002)))</f>
        <v>-44.989249090000001</v>
      </c>
    </row>
    <row r="2002" spans="1:16" x14ac:dyDescent="0.55000000000000004">
      <c r="A2002">
        <f>IF(Transport!$H$4="Multi-unit Residential",Data!A2003,IF(Transport!$H$4="Education",Data!AI2003,IF(Transport!$H$4="Mixed-use Building",T2006,Data!R2003)))</f>
        <v>347500</v>
      </c>
      <c r="B2002" t="str">
        <f>IF(Transport!$H$4="Multi-unit Residential",Data!B2003,IF(Transport!$H$4="Education",Data!AJ2003,IF(Transport!$H$4="Mixed-use Building",U2006,Data!S2003)))</f>
        <v>Wakatipu Basin</v>
      </c>
      <c r="C2002" t="str">
        <f>IF(Transport!$H$4="Multi-unit Residential",Data!C2003,IF(Transport!$H$4="Education",Data!AK2003,IF(Transport!$H$4="Mixed-use Building",V2006,Data!T2003)))</f>
        <v>New Zealand</v>
      </c>
      <c r="D2002">
        <f>IF(Transport!$H$4="Multi-unit Residential",Data!D2003,IF(Transport!$H$4="Education",Data!AL2003,IF(Transport!$H$4="Mixed-use Building",W2006,Data!U2003)))</f>
        <v>0</v>
      </c>
      <c r="E2002">
        <f>IF(Transport!$H$4="Multi-unit Residential",Data!E2003,IF(Transport!$H$4="Education",Data!AM2003,IF(Transport!$H$4="Mixed-use Building",X2006,Data!V2003)))</f>
        <v>0</v>
      </c>
      <c r="F2002">
        <f>IF(Transport!$H$4="Multi-unit Residential",Data!F2003,IF(Transport!$H$4="Education",Data!AN2003,IF(Transport!$H$4="Mixed-use Building",Y2006,Data!W2003)))</f>
        <v>0</v>
      </c>
      <c r="G2002">
        <f>IF(Transport!$H$4="Multi-unit Residential",Data!G2003,IF(Transport!$H$4="Education",Data!AO2003,IF(Transport!$H$4="Mixed-use Building",Z2006,Data!X2003)))</f>
        <v>0</v>
      </c>
      <c r="H2002">
        <f>IF(Transport!$H$4="Multi-unit Residential",Data!H2003,IF(Transport!$H$4="Education",Data!AP2003,IF(Transport!$H$4="Mixed-use Building",AA2006,Data!Y2003)))</f>
        <v>0.95</v>
      </c>
      <c r="I2002">
        <f>IF(Transport!$H$4="Multi-unit Residential",Data!I2003,IF(Transport!$H$4="Education",Data!AQ2003,IF(Transport!$H$4="Mixed-use Building",AB2006,Data!Z2003)))</f>
        <v>0</v>
      </c>
      <c r="J2002">
        <f>IF(Transport!$H$4="Multi-unit Residential",Data!J2003,IF(Transport!$H$4="Education",Data!AR2003,IF(Transport!$H$4="Mixed-use Building",AC2006,Data!AA2003)))</f>
        <v>0</v>
      </c>
      <c r="K2002">
        <f>IF(Transport!$H$4="Multi-unit Residential",Data!K2003,IF(Transport!$H$4="Education",Data!AS2003,IF(Transport!$H$4="Mixed-use Building",AD2006,Data!AB2003)))</f>
        <v>0.03</v>
      </c>
      <c r="L2002">
        <f>IF(Transport!$H$4="Multi-unit Residential",Data!L2003,IF(Transport!$H$4="Education",Data!AT2003,IF(Transport!$H$4="Mixed-use Building",AE2006,Data!AC2003)))</f>
        <v>0.02</v>
      </c>
      <c r="M2002">
        <f>IF(Transport!$H$4="Multi-unit Residential",Data!M2003,IF(Transport!$H$4="Education",Data!AU2003,IF(Transport!$H$4="Mixed-use Building",AF2006,Data!AD2003)))</f>
        <v>0.02</v>
      </c>
      <c r="N2002">
        <f>IF(Transport!$H$4="Multi-unit Residential",Data!N2003,IF(Transport!$H$4="Education",Data!AV2003,IF(Transport!$H$4="Mixed-use Building",AG2006,Data!AE2003)))</f>
        <v>7.4163393723435203</v>
      </c>
      <c r="O2002">
        <f>IF(Transport!$H$4="Multi-unit Residential",Data!O2003,IF(Transport!$H$4="Education",Data!AW2003,IF(Transport!$H$4="Mixed-use Building",AH2006,Data!AF2003)))</f>
        <v>168.78382669999999</v>
      </c>
      <c r="P2002">
        <f>IF(Transport!$H$4="Multi-unit Residential",Data!P2003,IF(Transport!$H$4="Education",Data!AX2003,IF(Transport!$H$4="Mixed-use Building",AI2006,Data!AG2003)))</f>
        <v>-44.971409710000003</v>
      </c>
    </row>
    <row r="2003" spans="1:16" x14ac:dyDescent="0.55000000000000004">
      <c r="A2003">
        <f>IF(Transport!$H$4="Multi-unit Residential",Data!A2004,IF(Transport!$H$4="Education",Data!AI2004,IF(Transport!$H$4="Mixed-use Building",T2007,Data!R2004)))</f>
        <v>347700</v>
      </c>
      <c r="B2003" t="str">
        <f>IF(Transport!$H$4="Multi-unit Residential",Data!B2004,IF(Transport!$H$4="Education",Data!AJ2004,IF(Transport!$H$4="Mixed-use Building",U2007,Data!S2004)))</f>
        <v>Warren Park</v>
      </c>
      <c r="C2003" t="str">
        <f>IF(Transport!$H$4="Multi-unit Residential",Data!C2004,IF(Transport!$H$4="Education",Data!AK2004,IF(Transport!$H$4="Mixed-use Building",V2007,Data!T2004)))</f>
        <v>New Zealand</v>
      </c>
      <c r="D2003">
        <f>IF(Transport!$H$4="Multi-unit Residential",Data!D2004,IF(Transport!$H$4="Education",Data!AL2004,IF(Transport!$H$4="Mixed-use Building",W2007,Data!U2004)))</f>
        <v>0</v>
      </c>
      <c r="E2003">
        <f>IF(Transport!$H$4="Multi-unit Residential",Data!E2004,IF(Transport!$H$4="Education",Data!AM2004,IF(Transport!$H$4="Mixed-use Building",X2007,Data!V2004)))</f>
        <v>0.01</v>
      </c>
      <c r="F2003">
        <f>IF(Transport!$H$4="Multi-unit Residential",Data!F2004,IF(Transport!$H$4="Education",Data!AN2004,IF(Transport!$H$4="Mixed-use Building",Y2007,Data!W2004)))</f>
        <v>0</v>
      </c>
      <c r="G2003">
        <f>IF(Transport!$H$4="Multi-unit Residential",Data!G2004,IF(Transport!$H$4="Education",Data!AO2004,IF(Transport!$H$4="Mixed-use Building",Z2007,Data!X2004)))</f>
        <v>0</v>
      </c>
      <c r="H2003">
        <f>IF(Transport!$H$4="Multi-unit Residential",Data!H2004,IF(Transport!$H$4="Education",Data!AP2004,IF(Transport!$H$4="Mixed-use Building",AA2007,Data!Y2004)))</f>
        <v>0.85</v>
      </c>
      <c r="I2003">
        <f>IF(Transport!$H$4="Multi-unit Residential",Data!I2004,IF(Transport!$H$4="Education",Data!AQ2004,IF(Transport!$H$4="Mixed-use Building",AB2007,Data!Z2004)))</f>
        <v>0.01</v>
      </c>
      <c r="J2003">
        <f>IF(Transport!$H$4="Multi-unit Residential",Data!J2004,IF(Transport!$H$4="Education",Data!AR2004,IF(Transport!$H$4="Mixed-use Building",AC2007,Data!AA2004)))</f>
        <v>0</v>
      </c>
      <c r="K2003">
        <f>IF(Transport!$H$4="Multi-unit Residential",Data!K2004,IF(Transport!$H$4="Education",Data!AS2004,IF(Transport!$H$4="Mixed-use Building",AD2007,Data!AB2004)))</f>
        <v>0</v>
      </c>
      <c r="L2003">
        <f>IF(Transport!$H$4="Multi-unit Residential",Data!L2004,IF(Transport!$H$4="Education",Data!AT2004,IF(Transport!$H$4="Mixed-use Building",AE2007,Data!AC2004)))</f>
        <v>0.13</v>
      </c>
      <c r="M2003">
        <f>IF(Transport!$H$4="Multi-unit Residential",Data!M2004,IF(Transport!$H$4="Education",Data!AU2004,IF(Transport!$H$4="Mixed-use Building",AF2007,Data!AD2004)))</f>
        <v>0.02</v>
      </c>
      <c r="N2003">
        <f>IF(Transport!$H$4="Multi-unit Residential",Data!N2004,IF(Transport!$H$4="Education",Data!AV2004,IF(Transport!$H$4="Mixed-use Building",AG2007,Data!AE2004)))</f>
        <v>7.2490018238763199</v>
      </c>
      <c r="O2003">
        <f>IF(Transport!$H$4="Multi-unit Residential",Data!O2004,IF(Transport!$H$4="Education",Data!AW2004,IF(Transport!$H$4="Mixed-use Building",AH2007,Data!AF2004)))</f>
        <v>168.66173000000001</v>
      </c>
      <c r="P2003">
        <f>IF(Transport!$H$4="Multi-unit Residential",Data!P2004,IF(Transport!$H$4="Education",Data!AX2004,IF(Transport!$H$4="Mixed-use Building",AI2007,Data!AG2004)))</f>
        <v>-45.022643709999997</v>
      </c>
    </row>
    <row r="2004" spans="1:16" x14ac:dyDescent="0.55000000000000004">
      <c r="A2004">
        <f>IF(Transport!$H$4="Multi-unit Residential",Data!A2005,IF(Transport!$H$4="Education",Data!AI2005,IF(Transport!$H$4="Mixed-use Building",T2008,Data!R2005)))</f>
        <v>347800</v>
      </c>
      <c r="B2004" t="str">
        <f>IF(Transport!$H$4="Multi-unit Residential",Data!B2005,IF(Transport!$H$4="Education",Data!AJ2005,IF(Transport!$H$4="Mixed-use Building",U2008,Data!S2005)))</f>
        <v>Sunshine Bay-Fernhill</v>
      </c>
      <c r="C2004" t="str">
        <f>IF(Transport!$H$4="Multi-unit Residential",Data!C2005,IF(Transport!$H$4="Education",Data!AK2005,IF(Transport!$H$4="Mixed-use Building",V2008,Data!T2005)))</f>
        <v>New Zealand</v>
      </c>
      <c r="D2004">
        <f>IF(Transport!$H$4="Multi-unit Residential",Data!D2005,IF(Transport!$H$4="Education",Data!AL2005,IF(Transport!$H$4="Mixed-use Building",W2008,Data!U2005)))</f>
        <v>0</v>
      </c>
      <c r="E2004">
        <f>IF(Transport!$H$4="Multi-unit Residential",Data!E2005,IF(Transport!$H$4="Education",Data!AM2005,IF(Transport!$H$4="Mixed-use Building",X2008,Data!V2005)))</f>
        <v>0</v>
      </c>
      <c r="F2004">
        <f>IF(Transport!$H$4="Multi-unit Residential",Data!F2005,IF(Transport!$H$4="Education",Data!AN2005,IF(Transport!$H$4="Mixed-use Building",Y2008,Data!W2005)))</f>
        <v>0</v>
      </c>
      <c r="G2004">
        <f>IF(Transport!$H$4="Multi-unit Residential",Data!G2005,IF(Transport!$H$4="Education",Data!AO2005,IF(Transport!$H$4="Mixed-use Building",Z2008,Data!X2005)))</f>
        <v>0</v>
      </c>
      <c r="H2004">
        <f>IF(Transport!$H$4="Multi-unit Residential",Data!H2005,IF(Transport!$H$4="Education",Data!AP2005,IF(Transport!$H$4="Mixed-use Building",AA2008,Data!Y2005)))</f>
        <v>0.76</v>
      </c>
      <c r="I2004">
        <f>IF(Transport!$H$4="Multi-unit Residential",Data!I2005,IF(Transport!$H$4="Education",Data!AQ2005,IF(Transport!$H$4="Mixed-use Building",AB2008,Data!Z2005)))</f>
        <v>0</v>
      </c>
      <c r="J2004">
        <f>IF(Transport!$H$4="Multi-unit Residential",Data!J2005,IF(Transport!$H$4="Education",Data!AR2005,IF(Transport!$H$4="Mixed-use Building",AC2008,Data!AA2005)))</f>
        <v>0</v>
      </c>
      <c r="K2004">
        <f>IF(Transport!$H$4="Multi-unit Residential",Data!K2005,IF(Transport!$H$4="Education",Data!AS2005,IF(Transport!$H$4="Mixed-use Building",AD2008,Data!AB2005)))</f>
        <v>0</v>
      </c>
      <c r="L2004">
        <f>IF(Transport!$H$4="Multi-unit Residential",Data!L2005,IF(Transport!$H$4="Education",Data!AT2005,IF(Transport!$H$4="Mixed-use Building",AE2008,Data!AC2005)))</f>
        <v>0.24</v>
      </c>
      <c r="M2004">
        <f>IF(Transport!$H$4="Multi-unit Residential",Data!M2005,IF(Transport!$H$4="Education",Data!AU2005,IF(Transport!$H$4="Mixed-use Building",AF2008,Data!AD2005)))</f>
        <v>0.02</v>
      </c>
      <c r="N2004">
        <f>IF(Transport!$H$4="Multi-unit Residential",Data!N2005,IF(Transport!$H$4="Education",Data!AV2005,IF(Transport!$H$4="Mixed-use Building",AG2008,Data!AE2005)))</f>
        <v>3.3069433082449402</v>
      </c>
      <c r="O2004">
        <f>IF(Transport!$H$4="Multi-unit Residential",Data!O2005,IF(Transport!$H$4="Education",Data!AW2005,IF(Transport!$H$4="Mixed-use Building",AH2008,Data!AF2005)))</f>
        <v>168.63106869999999</v>
      </c>
      <c r="P2004">
        <f>IF(Transport!$H$4="Multi-unit Residential",Data!P2005,IF(Transport!$H$4="Education",Data!AX2005,IF(Transport!$H$4="Mixed-use Building",AI2008,Data!AG2005)))</f>
        <v>-45.041303229999997</v>
      </c>
    </row>
    <row r="2005" spans="1:16" x14ac:dyDescent="0.55000000000000004">
      <c r="A2005">
        <f>IF(Transport!$H$4="Multi-unit Residential",Data!A2006,IF(Transport!$H$4="Education",Data!AI2006,IF(Transport!$H$4="Mixed-use Building",T2009,Data!R2006)))</f>
        <v>347900</v>
      </c>
      <c r="B2005" t="str">
        <f>IF(Transport!$H$4="Multi-unit Residential",Data!B2006,IF(Transport!$H$4="Education",Data!AJ2006,IF(Transport!$H$4="Mixed-use Building",U2009,Data!S2006)))</f>
        <v>Arrowtown</v>
      </c>
      <c r="C2005" t="str">
        <f>IF(Transport!$H$4="Multi-unit Residential",Data!C2006,IF(Transport!$H$4="Education",Data!AK2006,IF(Transport!$H$4="Mixed-use Building",V2009,Data!T2006)))</f>
        <v>New Zealand</v>
      </c>
      <c r="D2005">
        <f>IF(Transport!$H$4="Multi-unit Residential",Data!D2006,IF(Transport!$H$4="Education",Data!AL2006,IF(Transport!$H$4="Mixed-use Building",W2009,Data!U2006)))</f>
        <v>0</v>
      </c>
      <c r="E2005">
        <f>IF(Transport!$H$4="Multi-unit Residential",Data!E2006,IF(Transport!$H$4="Education",Data!AM2006,IF(Transport!$H$4="Mixed-use Building",X2009,Data!V2006)))</f>
        <v>0.01</v>
      </c>
      <c r="F2005">
        <f>IF(Transport!$H$4="Multi-unit Residential",Data!F2006,IF(Transport!$H$4="Education",Data!AN2006,IF(Transport!$H$4="Mixed-use Building",Y2009,Data!W2006)))</f>
        <v>0</v>
      </c>
      <c r="G2005">
        <f>IF(Transport!$H$4="Multi-unit Residential",Data!G2006,IF(Transport!$H$4="Education",Data!AO2006,IF(Transport!$H$4="Mixed-use Building",Z2009,Data!X2006)))</f>
        <v>0</v>
      </c>
      <c r="H2005">
        <f>IF(Transport!$H$4="Multi-unit Residential",Data!H2006,IF(Transport!$H$4="Education",Data!AP2006,IF(Transport!$H$4="Mixed-use Building",AA2009,Data!Y2006)))</f>
        <v>0.76</v>
      </c>
      <c r="I2005">
        <f>IF(Transport!$H$4="Multi-unit Residential",Data!I2006,IF(Transport!$H$4="Education",Data!AQ2006,IF(Transport!$H$4="Mixed-use Building",AB2009,Data!Z2006)))</f>
        <v>0.02</v>
      </c>
      <c r="J2005">
        <f>IF(Transport!$H$4="Multi-unit Residential",Data!J2006,IF(Transport!$H$4="Education",Data!AR2006,IF(Transport!$H$4="Mixed-use Building",AC2009,Data!AA2006)))</f>
        <v>0</v>
      </c>
      <c r="K2005">
        <f>IF(Transport!$H$4="Multi-unit Residential",Data!K2006,IF(Transport!$H$4="Education",Data!AS2006,IF(Transport!$H$4="Mixed-use Building",AD2009,Data!AB2006)))</f>
        <v>0.04</v>
      </c>
      <c r="L2005">
        <f>IF(Transport!$H$4="Multi-unit Residential",Data!L2006,IF(Transport!$H$4="Education",Data!AT2006,IF(Transport!$H$4="Mixed-use Building",AE2009,Data!AC2006)))</f>
        <v>0.17</v>
      </c>
      <c r="M2005">
        <f>IF(Transport!$H$4="Multi-unit Residential",Data!M2006,IF(Transport!$H$4="Education",Data!AU2006,IF(Transport!$H$4="Mixed-use Building",AF2009,Data!AD2006)))</f>
        <v>0.02</v>
      </c>
      <c r="N2005">
        <f>IF(Transport!$H$4="Multi-unit Residential",Data!N2006,IF(Transport!$H$4="Education",Data!AV2006,IF(Transport!$H$4="Mixed-use Building",AG2009,Data!AE2006)))</f>
        <v>5.0645734406245202</v>
      </c>
      <c r="O2005">
        <f>IF(Transport!$H$4="Multi-unit Residential",Data!O2006,IF(Transport!$H$4="Education",Data!AW2006,IF(Transport!$H$4="Mixed-use Building",AH2009,Data!AF2006)))</f>
        <v>168.831756699999</v>
      </c>
      <c r="P2005">
        <f>IF(Transport!$H$4="Multi-unit Residential",Data!P2006,IF(Transport!$H$4="Education",Data!AX2006,IF(Transport!$H$4="Mixed-use Building",AI2009,Data!AG2006)))</f>
        <v>-44.943042460000001</v>
      </c>
    </row>
    <row r="2006" spans="1:16" x14ac:dyDescent="0.55000000000000004">
      <c r="A2006">
        <f>IF(Transport!$H$4="Multi-unit Residential",Data!A2007,IF(Transport!$H$4="Education",Data!AI2007,IF(Transport!$H$4="Mixed-use Building",T2010,Data!R2007)))</f>
        <v>348000</v>
      </c>
      <c r="B2006" t="str">
        <f>IF(Transport!$H$4="Multi-unit Residential",Data!B2007,IF(Transport!$H$4="Education",Data!AJ2007,IF(Transport!$H$4="Mixed-use Building",U2010,Data!S2007)))</f>
        <v>Quail Rise</v>
      </c>
      <c r="C2006" t="str">
        <f>IF(Transport!$H$4="Multi-unit Residential",Data!C2007,IF(Transport!$H$4="Education",Data!AK2007,IF(Transport!$H$4="Mixed-use Building",V2010,Data!T2007)))</f>
        <v>New Zealand</v>
      </c>
      <c r="D2006">
        <f>IF(Transport!$H$4="Multi-unit Residential",Data!D2007,IF(Transport!$H$4="Education",Data!AL2007,IF(Transport!$H$4="Mixed-use Building",W2010,Data!U2007)))</f>
        <v>0</v>
      </c>
      <c r="E2006">
        <f>IF(Transport!$H$4="Multi-unit Residential",Data!E2007,IF(Transport!$H$4="Education",Data!AM2007,IF(Transport!$H$4="Mixed-use Building",X2010,Data!V2007)))</f>
        <v>0</v>
      </c>
      <c r="F2006">
        <f>IF(Transport!$H$4="Multi-unit Residential",Data!F2007,IF(Transport!$H$4="Education",Data!AN2007,IF(Transport!$H$4="Mixed-use Building",Y2010,Data!W2007)))</f>
        <v>0</v>
      </c>
      <c r="G2006">
        <f>IF(Transport!$H$4="Multi-unit Residential",Data!G2007,IF(Transport!$H$4="Education",Data!AO2007,IF(Transport!$H$4="Mixed-use Building",Z2010,Data!X2007)))</f>
        <v>0</v>
      </c>
      <c r="H2006">
        <f>IF(Transport!$H$4="Multi-unit Residential",Data!H2007,IF(Transport!$H$4="Education",Data!AP2007,IF(Transport!$H$4="Mixed-use Building",AA2010,Data!Y2007)))</f>
        <v>1</v>
      </c>
      <c r="I2006">
        <f>IF(Transport!$H$4="Multi-unit Residential",Data!I2007,IF(Transport!$H$4="Education",Data!AQ2007,IF(Transport!$H$4="Mixed-use Building",AB2010,Data!Z2007)))</f>
        <v>0</v>
      </c>
      <c r="J2006">
        <f>IF(Transport!$H$4="Multi-unit Residential",Data!J2007,IF(Transport!$H$4="Education",Data!AR2007,IF(Transport!$H$4="Mixed-use Building",AC2010,Data!AA2007)))</f>
        <v>0</v>
      </c>
      <c r="K2006">
        <f>IF(Transport!$H$4="Multi-unit Residential",Data!K2007,IF(Transport!$H$4="Education",Data!AS2007,IF(Transport!$H$4="Mixed-use Building",AD2010,Data!AB2007)))</f>
        <v>0</v>
      </c>
      <c r="L2006">
        <f>IF(Transport!$H$4="Multi-unit Residential",Data!L2007,IF(Transport!$H$4="Education",Data!AT2007,IF(Transport!$H$4="Mixed-use Building",AE2010,Data!AC2007)))</f>
        <v>0</v>
      </c>
      <c r="M2006">
        <f>IF(Transport!$H$4="Multi-unit Residential",Data!M2007,IF(Transport!$H$4="Education",Data!AU2007,IF(Transport!$H$4="Mixed-use Building",AF2010,Data!AD2007)))</f>
        <v>0.02</v>
      </c>
      <c r="N2006">
        <f>IF(Transport!$H$4="Multi-unit Residential",Data!N2007,IF(Transport!$H$4="Education",Data!AV2007,IF(Transport!$H$4="Mixed-use Building",AG2010,Data!AE2007)))</f>
        <v>4.1630978428987797</v>
      </c>
      <c r="O2006">
        <f>IF(Transport!$H$4="Multi-unit Residential",Data!O2007,IF(Transport!$H$4="Education",Data!AW2007,IF(Transport!$H$4="Mixed-use Building",AH2010,Data!AF2007)))</f>
        <v>168.7419908</v>
      </c>
      <c r="P2006">
        <f>IF(Transport!$H$4="Multi-unit Residential",Data!P2007,IF(Transport!$H$4="Education",Data!AX2007,IF(Transport!$H$4="Mixed-use Building",AI2010,Data!AG2007)))</f>
        <v>-44.994867599999999</v>
      </c>
    </row>
    <row r="2007" spans="1:16" x14ac:dyDescent="0.55000000000000004">
      <c r="A2007">
        <f>IF(Transport!$H$4="Multi-unit Residential",Data!A2008,IF(Transport!$H$4="Education",Data!AI2008,IF(Transport!$H$4="Mixed-use Building",T2011,Data!R2008)))</f>
        <v>348100</v>
      </c>
      <c r="B2007" t="str">
        <f>IF(Transport!$H$4="Multi-unit Residential",Data!B2008,IF(Transport!$H$4="Education",Data!AJ2008,IF(Transport!$H$4="Mixed-use Building",U2011,Data!S2008)))</f>
        <v>Queenstown Central</v>
      </c>
      <c r="C2007" t="str">
        <f>IF(Transport!$H$4="Multi-unit Residential",Data!C2008,IF(Transport!$H$4="Education",Data!AK2008,IF(Transport!$H$4="Mixed-use Building",V2011,Data!T2008)))</f>
        <v>New Zealand</v>
      </c>
      <c r="D2007">
        <f>IF(Transport!$H$4="Multi-unit Residential",Data!D2008,IF(Transport!$H$4="Education",Data!AL2008,IF(Transport!$H$4="Mixed-use Building",W2011,Data!U2008)))</f>
        <v>0</v>
      </c>
      <c r="E2007">
        <f>IF(Transport!$H$4="Multi-unit Residential",Data!E2008,IF(Transport!$H$4="Education",Data!AM2008,IF(Transport!$H$4="Mixed-use Building",X2011,Data!V2008)))</f>
        <v>0.09</v>
      </c>
      <c r="F2007">
        <f>IF(Transport!$H$4="Multi-unit Residential",Data!F2008,IF(Transport!$H$4="Education",Data!AN2008,IF(Transport!$H$4="Mixed-use Building",Y2011,Data!W2008)))</f>
        <v>0</v>
      </c>
      <c r="G2007">
        <f>IF(Transport!$H$4="Multi-unit Residential",Data!G2008,IF(Transport!$H$4="Education",Data!AO2008,IF(Transport!$H$4="Mixed-use Building",Z2011,Data!X2008)))</f>
        <v>0</v>
      </c>
      <c r="H2007">
        <f>IF(Transport!$H$4="Multi-unit Residential",Data!H2008,IF(Transport!$H$4="Education",Data!AP2008,IF(Transport!$H$4="Mixed-use Building",AA2011,Data!Y2008)))</f>
        <v>0.59</v>
      </c>
      <c r="I2007">
        <f>IF(Transport!$H$4="Multi-unit Residential",Data!I2008,IF(Transport!$H$4="Education",Data!AQ2008,IF(Transport!$H$4="Mixed-use Building",AB2011,Data!Z2008)))</f>
        <v>0.03</v>
      </c>
      <c r="J2007">
        <f>IF(Transport!$H$4="Multi-unit Residential",Data!J2008,IF(Transport!$H$4="Education",Data!AR2008,IF(Transport!$H$4="Mixed-use Building",AC2011,Data!AA2008)))</f>
        <v>0</v>
      </c>
      <c r="K2007">
        <f>IF(Transport!$H$4="Multi-unit Residential",Data!K2008,IF(Transport!$H$4="Education",Data!AS2008,IF(Transport!$H$4="Mixed-use Building",AD2011,Data!AB2008)))</f>
        <v>0.03</v>
      </c>
      <c r="L2007">
        <f>IF(Transport!$H$4="Multi-unit Residential",Data!L2008,IF(Transport!$H$4="Education",Data!AT2008,IF(Transport!$H$4="Mixed-use Building",AE2011,Data!AC2008)))</f>
        <v>0.26</v>
      </c>
      <c r="M2007">
        <f>IF(Transport!$H$4="Multi-unit Residential",Data!M2008,IF(Transport!$H$4="Education",Data!AU2008,IF(Transport!$H$4="Mixed-use Building",AF2011,Data!AD2008)))</f>
        <v>0.02</v>
      </c>
      <c r="N2007">
        <f>IF(Transport!$H$4="Multi-unit Residential",Data!N2008,IF(Transport!$H$4="Education",Data!AV2008,IF(Transport!$H$4="Mixed-use Building",AG2011,Data!AE2008)))</f>
        <v>6.2659875116557098</v>
      </c>
      <c r="O2007">
        <f>IF(Transport!$H$4="Multi-unit Residential",Data!O2008,IF(Transport!$H$4="Education",Data!AW2008,IF(Transport!$H$4="Mixed-use Building",AH2011,Data!AF2008)))</f>
        <v>168.6542872</v>
      </c>
      <c r="P2007">
        <f>IF(Transport!$H$4="Multi-unit Residential",Data!P2008,IF(Transport!$H$4="Education",Data!AX2008,IF(Transport!$H$4="Mixed-use Building",AI2011,Data!AG2008)))</f>
        <v>-45.034034399999904</v>
      </c>
    </row>
    <row r="2008" spans="1:16" x14ac:dyDescent="0.55000000000000004">
      <c r="A2008">
        <f>IF(Transport!$H$4="Multi-unit Residential",Data!A2009,IF(Transport!$H$4="Education",Data!AI2009,IF(Transport!$H$4="Mixed-use Building",T2012,Data!R2009)))</f>
        <v>348200</v>
      </c>
      <c r="B2008" t="str">
        <f>IF(Transport!$H$4="Multi-unit Residential",Data!B2009,IF(Transport!$H$4="Education",Data!AJ2009,IF(Transport!$H$4="Mixed-use Building",U2012,Data!S2009)))</f>
        <v>Queenstown East</v>
      </c>
      <c r="C2008" t="str">
        <f>IF(Transport!$H$4="Multi-unit Residential",Data!C2009,IF(Transport!$H$4="Education",Data!AK2009,IF(Transport!$H$4="Mixed-use Building",V2012,Data!T2009)))</f>
        <v>New Zealand</v>
      </c>
      <c r="D2008">
        <f>IF(Transport!$H$4="Multi-unit Residential",Data!D2009,IF(Transport!$H$4="Education",Data!AL2009,IF(Transport!$H$4="Mixed-use Building",W2012,Data!U2009)))</f>
        <v>0</v>
      </c>
      <c r="E2008">
        <f>IF(Transport!$H$4="Multi-unit Residential",Data!E2009,IF(Transport!$H$4="Education",Data!AM2009,IF(Transport!$H$4="Mixed-use Building",X2012,Data!V2009)))</f>
        <v>0.03</v>
      </c>
      <c r="F2008">
        <f>IF(Transport!$H$4="Multi-unit Residential",Data!F2009,IF(Transport!$H$4="Education",Data!AN2009,IF(Transport!$H$4="Mixed-use Building",Y2012,Data!W2009)))</f>
        <v>0</v>
      </c>
      <c r="G2008">
        <f>IF(Transport!$H$4="Multi-unit Residential",Data!G2009,IF(Transport!$H$4="Education",Data!AO2009,IF(Transport!$H$4="Mixed-use Building",Z2012,Data!X2009)))</f>
        <v>0</v>
      </c>
      <c r="H2008">
        <f>IF(Transport!$H$4="Multi-unit Residential",Data!H2009,IF(Transport!$H$4="Education",Data!AP2009,IF(Transport!$H$4="Mixed-use Building",AA2012,Data!Y2009)))</f>
        <v>0.62</v>
      </c>
      <c r="I2008">
        <f>IF(Transport!$H$4="Multi-unit Residential",Data!I2009,IF(Transport!$H$4="Education",Data!AQ2009,IF(Transport!$H$4="Mixed-use Building",AB2012,Data!Z2009)))</f>
        <v>0</v>
      </c>
      <c r="J2008">
        <f>IF(Transport!$H$4="Multi-unit Residential",Data!J2009,IF(Transport!$H$4="Education",Data!AR2009,IF(Transport!$H$4="Mixed-use Building",AC2012,Data!AA2009)))</f>
        <v>0</v>
      </c>
      <c r="K2008">
        <f>IF(Transport!$H$4="Multi-unit Residential",Data!K2009,IF(Transport!$H$4="Education",Data!AS2009,IF(Transport!$H$4="Mixed-use Building",AD2012,Data!AB2009)))</f>
        <v>0</v>
      </c>
      <c r="L2008">
        <f>IF(Transport!$H$4="Multi-unit Residential",Data!L2009,IF(Transport!$H$4="Education",Data!AT2009,IF(Transport!$H$4="Mixed-use Building",AE2012,Data!AC2009)))</f>
        <v>0.35</v>
      </c>
      <c r="M2008">
        <f>IF(Transport!$H$4="Multi-unit Residential",Data!M2009,IF(Transport!$H$4="Education",Data!AU2009,IF(Transport!$H$4="Mixed-use Building",AF2012,Data!AD2009)))</f>
        <v>0.02</v>
      </c>
      <c r="N2008">
        <f>IF(Transport!$H$4="Multi-unit Residential",Data!N2009,IF(Transport!$H$4="Education",Data!AV2009,IF(Transport!$H$4="Mixed-use Building",AG2012,Data!AE2009)))</f>
        <v>3.92693016428895</v>
      </c>
      <c r="O2008">
        <f>IF(Transport!$H$4="Multi-unit Residential",Data!O2009,IF(Transport!$H$4="Education",Data!AW2009,IF(Transport!$H$4="Mixed-use Building",AH2012,Data!AF2009)))</f>
        <v>168.66856669999899</v>
      </c>
      <c r="P2008">
        <f>IF(Transport!$H$4="Multi-unit Residential",Data!P2009,IF(Transport!$H$4="Education",Data!AX2009,IF(Transport!$H$4="Mixed-use Building",AI2012,Data!AG2009)))</f>
        <v>-45.032683419999998</v>
      </c>
    </row>
    <row r="2009" spans="1:16" x14ac:dyDescent="0.55000000000000004">
      <c r="A2009">
        <f>IF(Transport!$H$4="Multi-unit Residential",Data!A2010,IF(Transport!$H$4="Education",Data!AI2010,IF(Transport!$H$4="Mixed-use Building",T2013,Data!R2010)))</f>
        <v>348300</v>
      </c>
      <c r="B2009" t="str">
        <f>IF(Transport!$H$4="Multi-unit Residential",Data!B2010,IF(Transport!$H$4="Education",Data!AJ2010,IF(Transport!$H$4="Mixed-use Building",U2013,Data!S2010)))</f>
        <v>Frankton Arm</v>
      </c>
      <c r="C2009" t="str">
        <f>IF(Transport!$H$4="Multi-unit Residential",Data!C2010,IF(Transport!$H$4="Education",Data!AK2010,IF(Transport!$H$4="Mixed-use Building",V2013,Data!T2010)))</f>
        <v>New Zealand</v>
      </c>
      <c r="D2009">
        <f>IF(Transport!$H$4="Multi-unit Residential",Data!D2010,IF(Transport!$H$4="Education",Data!AL2010,IF(Transport!$H$4="Mixed-use Building",W2013,Data!U2010)))</f>
        <v>0</v>
      </c>
      <c r="E2009">
        <f>IF(Transport!$H$4="Multi-unit Residential",Data!E2010,IF(Transport!$H$4="Education",Data!AM2010,IF(Transport!$H$4="Mixed-use Building",X2013,Data!V2010)))</f>
        <v>0</v>
      </c>
      <c r="F2009">
        <f>IF(Transport!$H$4="Multi-unit Residential",Data!F2010,IF(Transport!$H$4="Education",Data!AN2010,IF(Transport!$H$4="Mixed-use Building",Y2013,Data!W2010)))</f>
        <v>0</v>
      </c>
      <c r="G2009">
        <f>IF(Transport!$H$4="Multi-unit Residential",Data!G2010,IF(Transport!$H$4="Education",Data!AO2010,IF(Transport!$H$4="Mixed-use Building",Z2013,Data!X2010)))</f>
        <v>0</v>
      </c>
      <c r="H2009">
        <f>IF(Transport!$H$4="Multi-unit Residential",Data!H2010,IF(Transport!$H$4="Education",Data!AP2010,IF(Transport!$H$4="Mixed-use Building",AA2013,Data!Y2010)))</f>
        <v>0.87</v>
      </c>
      <c r="I2009">
        <f>IF(Transport!$H$4="Multi-unit Residential",Data!I2010,IF(Transport!$H$4="Education",Data!AQ2010,IF(Transport!$H$4="Mixed-use Building",AB2013,Data!Z2010)))</f>
        <v>0</v>
      </c>
      <c r="J2009">
        <f>IF(Transport!$H$4="Multi-unit Residential",Data!J2010,IF(Transport!$H$4="Education",Data!AR2010,IF(Transport!$H$4="Mixed-use Building",AC2013,Data!AA2010)))</f>
        <v>0</v>
      </c>
      <c r="K2009">
        <f>IF(Transport!$H$4="Multi-unit Residential",Data!K2010,IF(Transport!$H$4="Education",Data!AS2010,IF(Transport!$H$4="Mixed-use Building",AD2013,Data!AB2010)))</f>
        <v>0</v>
      </c>
      <c r="L2009">
        <f>IF(Transport!$H$4="Multi-unit Residential",Data!L2010,IF(Transport!$H$4="Education",Data!AT2010,IF(Transport!$H$4="Mixed-use Building",AE2013,Data!AC2010)))</f>
        <v>0.13</v>
      </c>
      <c r="M2009">
        <f>IF(Transport!$H$4="Multi-unit Residential",Data!M2010,IF(Transport!$H$4="Education",Data!AU2010,IF(Transport!$H$4="Mixed-use Building",AF2013,Data!AD2010)))</f>
        <v>0.02</v>
      </c>
      <c r="N2009">
        <f>IF(Transport!$H$4="Multi-unit Residential",Data!N2010,IF(Transport!$H$4="Education",Data!AV2010,IF(Transport!$H$4="Mixed-use Building",AG2013,Data!AE2010)))</f>
        <v>4.0309213866295703</v>
      </c>
      <c r="O2009">
        <f>IF(Transport!$H$4="Multi-unit Residential",Data!O2010,IF(Transport!$H$4="Education",Data!AW2010,IF(Transport!$H$4="Mixed-use Building",AH2013,Data!AF2010)))</f>
        <v>168.68939789999999</v>
      </c>
      <c r="P2009">
        <f>IF(Transport!$H$4="Multi-unit Residential",Data!P2010,IF(Transport!$H$4="Education",Data!AX2010,IF(Transport!$H$4="Mixed-use Building",AI2013,Data!AG2010)))</f>
        <v>-45.026997520000002</v>
      </c>
    </row>
    <row r="2010" spans="1:16" x14ac:dyDescent="0.55000000000000004">
      <c r="A2010">
        <f>IF(Transport!$H$4="Multi-unit Residential",Data!A2011,IF(Transport!$H$4="Education",Data!AI2011,IF(Transport!$H$4="Mixed-use Building",T2014,Data!R2011)))</f>
        <v>348400</v>
      </c>
      <c r="B2010" t="str">
        <f>IF(Transport!$H$4="Multi-unit Residential",Data!B2011,IF(Transport!$H$4="Education",Data!AJ2011,IF(Transport!$H$4="Mixed-use Building",U2014,Data!S2011)))</f>
        <v>Frankton</v>
      </c>
      <c r="C2010" t="str">
        <f>IF(Transport!$H$4="Multi-unit Residential",Data!C2011,IF(Transport!$H$4="Education",Data!AK2011,IF(Transport!$H$4="Mixed-use Building",V2014,Data!T2011)))</f>
        <v>New Zealand</v>
      </c>
      <c r="D2010">
        <f>IF(Transport!$H$4="Multi-unit Residential",Data!D2011,IF(Transport!$H$4="Education",Data!AL2011,IF(Transport!$H$4="Mixed-use Building",W2014,Data!U2011)))</f>
        <v>0</v>
      </c>
      <c r="E2010">
        <f>IF(Transport!$H$4="Multi-unit Residential",Data!E2011,IF(Transport!$H$4="Education",Data!AM2011,IF(Transport!$H$4="Mixed-use Building",X2014,Data!V2011)))</f>
        <v>0.03</v>
      </c>
      <c r="F2010">
        <f>IF(Transport!$H$4="Multi-unit Residential",Data!F2011,IF(Transport!$H$4="Education",Data!AN2011,IF(Transport!$H$4="Mixed-use Building",Y2014,Data!W2011)))</f>
        <v>0</v>
      </c>
      <c r="G2010">
        <f>IF(Transport!$H$4="Multi-unit Residential",Data!G2011,IF(Transport!$H$4="Education",Data!AO2011,IF(Transport!$H$4="Mixed-use Building",Z2014,Data!X2011)))</f>
        <v>0</v>
      </c>
      <c r="H2010">
        <f>IF(Transport!$H$4="Multi-unit Residential",Data!H2011,IF(Transport!$H$4="Education",Data!AP2011,IF(Transport!$H$4="Mixed-use Building",AA2014,Data!Y2011)))</f>
        <v>0.86</v>
      </c>
      <c r="I2010">
        <f>IF(Transport!$H$4="Multi-unit Residential",Data!I2011,IF(Transport!$H$4="Education",Data!AQ2011,IF(Transport!$H$4="Mixed-use Building",AB2014,Data!Z2011)))</f>
        <v>0.05</v>
      </c>
      <c r="J2010">
        <f>IF(Transport!$H$4="Multi-unit Residential",Data!J2011,IF(Transport!$H$4="Education",Data!AR2011,IF(Transport!$H$4="Mixed-use Building",AC2014,Data!AA2011)))</f>
        <v>0</v>
      </c>
      <c r="K2010">
        <f>IF(Transport!$H$4="Multi-unit Residential",Data!K2011,IF(Transport!$H$4="Education",Data!AS2011,IF(Transport!$H$4="Mixed-use Building",AD2014,Data!AB2011)))</f>
        <v>0.02</v>
      </c>
      <c r="L2010">
        <f>IF(Transport!$H$4="Multi-unit Residential",Data!L2011,IF(Transport!$H$4="Education",Data!AT2011,IF(Transport!$H$4="Mixed-use Building",AE2014,Data!AC2011)))</f>
        <v>0.04</v>
      </c>
      <c r="M2010">
        <f>IF(Transport!$H$4="Multi-unit Residential",Data!M2011,IF(Transport!$H$4="Education",Data!AU2011,IF(Transport!$H$4="Mixed-use Building",AF2014,Data!AD2011)))</f>
        <v>0.02</v>
      </c>
      <c r="N2010">
        <f>IF(Transport!$H$4="Multi-unit Residential",Data!N2011,IF(Transport!$H$4="Education",Data!AV2011,IF(Transport!$H$4="Mixed-use Building",AG2014,Data!AE2011)))</f>
        <v>7.7666934464393096</v>
      </c>
      <c r="O2010">
        <f>IF(Transport!$H$4="Multi-unit Residential",Data!O2011,IF(Transport!$H$4="Education",Data!AW2011,IF(Transport!$H$4="Mixed-use Building",AH2014,Data!AF2011)))</f>
        <v>168.74585279999999</v>
      </c>
      <c r="P2010">
        <f>IF(Transport!$H$4="Multi-unit Residential",Data!P2011,IF(Transport!$H$4="Education",Data!AX2011,IF(Transport!$H$4="Mixed-use Building",AI2014,Data!AG2011)))</f>
        <v>-45.018256970000003</v>
      </c>
    </row>
    <row r="2011" spans="1:16" x14ac:dyDescent="0.55000000000000004">
      <c r="A2011">
        <f>IF(Transport!$H$4="Multi-unit Residential",Data!A2012,IF(Transport!$H$4="Education",Data!AI2012,IF(Transport!$H$4="Mixed-use Building",T2015,Data!R2012)))</f>
        <v>348500</v>
      </c>
      <c r="B2011" t="str">
        <f>IF(Transport!$H$4="Multi-unit Residential",Data!B2012,IF(Transport!$H$4="Education",Data!AJ2012,IF(Transport!$H$4="Mixed-use Building",U2015,Data!S2012)))</f>
        <v>Lake Hayes</v>
      </c>
      <c r="C2011" t="str">
        <f>IF(Transport!$H$4="Multi-unit Residential",Data!C2012,IF(Transport!$H$4="Education",Data!AK2012,IF(Transport!$H$4="Mixed-use Building",V2015,Data!T2012)))</f>
        <v>New Zealand</v>
      </c>
      <c r="D2011">
        <f>IF(Transport!$H$4="Multi-unit Residential",Data!D2012,IF(Transport!$H$4="Education",Data!AL2012,IF(Transport!$H$4="Mixed-use Building",W2015,Data!U2012)))</f>
        <v>0</v>
      </c>
      <c r="E2011">
        <f>IF(Transport!$H$4="Multi-unit Residential",Data!E2012,IF(Transport!$H$4="Education",Data!AM2012,IF(Transport!$H$4="Mixed-use Building",X2015,Data!V2012)))</f>
        <v>0</v>
      </c>
      <c r="F2011">
        <f>IF(Transport!$H$4="Multi-unit Residential",Data!F2012,IF(Transport!$H$4="Education",Data!AN2012,IF(Transport!$H$4="Mixed-use Building",Y2015,Data!W2012)))</f>
        <v>0</v>
      </c>
      <c r="G2011">
        <f>IF(Transport!$H$4="Multi-unit Residential",Data!G2012,IF(Transport!$H$4="Education",Data!AO2012,IF(Transport!$H$4="Mixed-use Building",Z2015,Data!X2012)))</f>
        <v>0</v>
      </c>
      <c r="H2011">
        <f>IF(Transport!$H$4="Multi-unit Residential",Data!H2012,IF(Transport!$H$4="Education",Data!AP2012,IF(Transport!$H$4="Mixed-use Building",AA2015,Data!Y2012)))</f>
        <v>1</v>
      </c>
      <c r="I2011">
        <f>IF(Transport!$H$4="Multi-unit Residential",Data!I2012,IF(Transport!$H$4="Education",Data!AQ2012,IF(Transport!$H$4="Mixed-use Building",AB2015,Data!Z2012)))</f>
        <v>0</v>
      </c>
      <c r="J2011">
        <f>IF(Transport!$H$4="Multi-unit Residential",Data!J2012,IF(Transport!$H$4="Education",Data!AR2012,IF(Transport!$H$4="Mixed-use Building",AC2015,Data!AA2012)))</f>
        <v>0</v>
      </c>
      <c r="K2011">
        <f>IF(Transport!$H$4="Multi-unit Residential",Data!K2012,IF(Transport!$H$4="Education",Data!AS2012,IF(Transport!$H$4="Mixed-use Building",AD2015,Data!AB2012)))</f>
        <v>0</v>
      </c>
      <c r="L2011">
        <f>IF(Transport!$H$4="Multi-unit Residential",Data!L2012,IF(Transport!$H$4="Education",Data!AT2012,IF(Transport!$H$4="Mixed-use Building",AE2015,Data!AC2012)))</f>
        <v>0</v>
      </c>
      <c r="M2011">
        <f>IF(Transport!$H$4="Multi-unit Residential",Data!M2012,IF(Transport!$H$4="Education",Data!AU2012,IF(Transport!$H$4="Mixed-use Building",AF2015,Data!AD2012)))</f>
        <v>0.02</v>
      </c>
      <c r="N2011">
        <f>IF(Transport!$H$4="Multi-unit Residential",Data!N2012,IF(Transport!$H$4="Education",Data!AV2012,IF(Transport!$H$4="Mixed-use Building",AG2015,Data!AE2012)))</f>
        <v>6.0197610732662303</v>
      </c>
      <c r="O2011">
        <f>IF(Transport!$H$4="Multi-unit Residential",Data!O2012,IF(Transport!$H$4="Education",Data!AW2012,IF(Transport!$H$4="Mixed-use Building",AH2015,Data!AF2012)))</f>
        <v>168.81476850000001</v>
      </c>
      <c r="P2011">
        <f>IF(Transport!$H$4="Multi-unit Residential",Data!P2012,IF(Transport!$H$4="Education",Data!AX2012,IF(Transport!$H$4="Mixed-use Building",AI2015,Data!AG2012)))</f>
        <v>-44.979558249999997</v>
      </c>
    </row>
    <row r="2012" spans="1:16" x14ac:dyDescent="0.55000000000000004">
      <c r="A2012">
        <f>IF(Transport!$H$4="Multi-unit Residential",Data!A2013,IF(Transport!$H$4="Education",Data!AI2013,IF(Transport!$H$4="Mixed-use Building",T2016,Data!R2013)))</f>
        <v>348600</v>
      </c>
      <c r="B2012" t="str">
        <f>IF(Transport!$H$4="Multi-unit Residential",Data!B2013,IF(Transport!$H$4="Education",Data!AJ2013,IF(Transport!$H$4="Mixed-use Building",U2016,Data!S2013)))</f>
        <v>Kelvin Heights</v>
      </c>
      <c r="C2012" t="str">
        <f>IF(Transport!$H$4="Multi-unit Residential",Data!C2013,IF(Transport!$H$4="Education",Data!AK2013,IF(Transport!$H$4="Mixed-use Building",V2016,Data!T2013)))</f>
        <v>New Zealand</v>
      </c>
      <c r="D2012">
        <f>IF(Transport!$H$4="Multi-unit Residential",Data!D2013,IF(Transport!$H$4="Education",Data!AL2013,IF(Transport!$H$4="Mixed-use Building",W2016,Data!U2013)))</f>
        <v>0</v>
      </c>
      <c r="E2012">
        <f>IF(Transport!$H$4="Multi-unit Residential",Data!E2013,IF(Transport!$H$4="Education",Data!AM2013,IF(Transport!$H$4="Mixed-use Building",X2016,Data!V2013)))</f>
        <v>0</v>
      </c>
      <c r="F2012">
        <f>IF(Transport!$H$4="Multi-unit Residential",Data!F2013,IF(Transport!$H$4="Education",Data!AN2013,IF(Transport!$H$4="Mixed-use Building",Y2016,Data!W2013)))</f>
        <v>0</v>
      </c>
      <c r="G2012">
        <f>IF(Transport!$H$4="Multi-unit Residential",Data!G2013,IF(Transport!$H$4="Education",Data!AO2013,IF(Transport!$H$4="Mixed-use Building",Z2016,Data!X2013)))</f>
        <v>0</v>
      </c>
      <c r="H2012">
        <f>IF(Transport!$H$4="Multi-unit Residential",Data!H2013,IF(Transport!$H$4="Education",Data!AP2013,IF(Transport!$H$4="Mixed-use Building",AA2016,Data!Y2013)))</f>
        <v>0.82</v>
      </c>
      <c r="I2012">
        <f>IF(Transport!$H$4="Multi-unit Residential",Data!I2013,IF(Transport!$H$4="Education",Data!AQ2013,IF(Transport!$H$4="Mixed-use Building",AB2016,Data!Z2013)))</f>
        <v>0</v>
      </c>
      <c r="J2012">
        <f>IF(Transport!$H$4="Multi-unit Residential",Data!J2013,IF(Transport!$H$4="Education",Data!AR2013,IF(Transport!$H$4="Mixed-use Building",AC2016,Data!AA2013)))</f>
        <v>0</v>
      </c>
      <c r="K2012">
        <f>IF(Transport!$H$4="Multi-unit Residential",Data!K2013,IF(Transport!$H$4="Education",Data!AS2013,IF(Transport!$H$4="Mixed-use Building",AD2016,Data!AB2013)))</f>
        <v>0.05</v>
      </c>
      <c r="L2012">
        <f>IF(Transport!$H$4="Multi-unit Residential",Data!L2013,IF(Transport!$H$4="Education",Data!AT2013,IF(Transport!$H$4="Mixed-use Building",AE2016,Data!AC2013)))</f>
        <v>0.13</v>
      </c>
      <c r="M2012">
        <f>IF(Transport!$H$4="Multi-unit Residential",Data!M2013,IF(Transport!$H$4="Education",Data!AU2013,IF(Transport!$H$4="Mixed-use Building",AF2016,Data!AD2013)))</f>
        <v>0.02</v>
      </c>
      <c r="N2012">
        <f>IF(Transport!$H$4="Multi-unit Residential",Data!N2013,IF(Transport!$H$4="Education",Data!AV2013,IF(Transport!$H$4="Mixed-use Building",AG2016,Data!AE2013)))</f>
        <v>4.4154528796460903</v>
      </c>
      <c r="O2012">
        <f>IF(Transport!$H$4="Multi-unit Residential",Data!O2013,IF(Transport!$H$4="Education",Data!AW2013,IF(Transport!$H$4="Mixed-use Building",AH2016,Data!AF2013)))</f>
        <v>168.713751</v>
      </c>
      <c r="P2012">
        <f>IF(Transport!$H$4="Multi-unit Residential",Data!P2013,IF(Transport!$H$4="Education",Data!AX2013,IF(Transport!$H$4="Mixed-use Building",AI2016,Data!AG2013)))</f>
        <v>-45.040807350000001</v>
      </c>
    </row>
    <row r="2013" spans="1:16" x14ac:dyDescent="0.55000000000000004">
      <c r="A2013">
        <f>IF(Transport!$H$4="Multi-unit Residential",Data!A2014,IF(Transport!$H$4="Education",Data!AI2014,IF(Transport!$H$4="Mixed-use Building",T2017,Data!R2014)))</f>
        <v>348700</v>
      </c>
      <c r="B2013" t="str">
        <f>IF(Transport!$H$4="Multi-unit Residential",Data!B2014,IF(Transport!$H$4="Education",Data!AJ2014,IF(Transport!$H$4="Mixed-use Building",U2017,Data!S2014)))</f>
        <v>Shotover Country</v>
      </c>
      <c r="C2013" t="str">
        <f>IF(Transport!$H$4="Multi-unit Residential",Data!C2014,IF(Transport!$H$4="Education",Data!AK2014,IF(Transport!$H$4="Mixed-use Building",V2017,Data!T2014)))</f>
        <v>New Zealand</v>
      </c>
      <c r="D2013">
        <f>IF(Transport!$H$4="Multi-unit Residential",Data!D2014,IF(Transport!$H$4="Education",Data!AL2014,IF(Transport!$H$4="Mixed-use Building",W2017,Data!U2014)))</f>
        <v>0</v>
      </c>
      <c r="E2013">
        <f>IF(Transport!$H$4="Multi-unit Residential",Data!E2014,IF(Transport!$H$4="Education",Data!AM2014,IF(Transport!$H$4="Mixed-use Building",X2017,Data!V2014)))</f>
        <v>0</v>
      </c>
      <c r="F2013">
        <f>IF(Transport!$H$4="Multi-unit Residential",Data!F2014,IF(Transport!$H$4="Education",Data!AN2014,IF(Transport!$H$4="Mixed-use Building",Y2017,Data!W2014)))</f>
        <v>0</v>
      </c>
      <c r="G2013">
        <f>IF(Transport!$H$4="Multi-unit Residential",Data!G2014,IF(Transport!$H$4="Education",Data!AO2014,IF(Transport!$H$4="Mixed-use Building",Z2017,Data!X2014)))</f>
        <v>0</v>
      </c>
      <c r="H2013">
        <f>IF(Transport!$H$4="Multi-unit Residential",Data!H2014,IF(Transport!$H$4="Education",Data!AP2014,IF(Transport!$H$4="Mixed-use Building",AA2017,Data!Y2014)))</f>
        <v>0.64</v>
      </c>
      <c r="I2013">
        <f>IF(Transport!$H$4="Multi-unit Residential",Data!I2014,IF(Transport!$H$4="Education",Data!AQ2014,IF(Transport!$H$4="Mixed-use Building",AB2017,Data!Z2014)))</f>
        <v>0</v>
      </c>
      <c r="J2013">
        <f>IF(Transport!$H$4="Multi-unit Residential",Data!J2014,IF(Transport!$H$4="Education",Data!AR2014,IF(Transport!$H$4="Mixed-use Building",AC2017,Data!AA2014)))</f>
        <v>0</v>
      </c>
      <c r="K2013">
        <f>IF(Transport!$H$4="Multi-unit Residential",Data!K2014,IF(Transport!$H$4="Education",Data!AS2014,IF(Transport!$H$4="Mixed-use Building",AD2017,Data!AB2014)))</f>
        <v>0</v>
      </c>
      <c r="L2013">
        <f>IF(Transport!$H$4="Multi-unit Residential",Data!L2014,IF(Transport!$H$4="Education",Data!AT2014,IF(Transport!$H$4="Mixed-use Building",AE2017,Data!AC2014)))</f>
        <v>0.36</v>
      </c>
      <c r="M2013">
        <f>IF(Transport!$H$4="Multi-unit Residential",Data!M2014,IF(Transport!$H$4="Education",Data!AU2014,IF(Transport!$H$4="Mixed-use Building",AF2017,Data!AD2014)))</f>
        <v>0.02</v>
      </c>
      <c r="N2013">
        <f>IF(Transport!$H$4="Multi-unit Residential",Data!N2014,IF(Transport!$H$4="Education",Data!AV2014,IF(Transport!$H$4="Mixed-use Building",AG2017,Data!AE2014)))</f>
        <v>2.2014771561628801</v>
      </c>
      <c r="O2013">
        <f>IF(Transport!$H$4="Multi-unit Residential",Data!O2014,IF(Transport!$H$4="Education",Data!AW2014,IF(Transport!$H$4="Mixed-use Building",AH2017,Data!AF2014)))</f>
        <v>168.77572549999999</v>
      </c>
      <c r="P2013">
        <f>IF(Transport!$H$4="Multi-unit Residential",Data!P2014,IF(Transport!$H$4="Education",Data!AX2014,IF(Transport!$H$4="Mixed-use Building",AI2017,Data!AG2014)))</f>
        <v>-45.006792529999998</v>
      </c>
    </row>
    <row r="2014" spans="1:16" x14ac:dyDescent="0.55000000000000004">
      <c r="A2014">
        <f>IF(Transport!$H$4="Multi-unit Residential",Data!A2015,IF(Transport!$H$4="Education",Data!AI2015,IF(Transport!$H$4="Mixed-use Building",T2018,Data!R2015)))</f>
        <v>348800</v>
      </c>
      <c r="B2014" t="str">
        <f>IF(Transport!$H$4="Multi-unit Residential",Data!B2015,IF(Transport!$H$4="Education",Data!AJ2015,IF(Transport!$H$4="Mixed-use Building",U2018,Data!S2015)))</f>
        <v>Lake Hayes Estate</v>
      </c>
      <c r="C2014" t="str">
        <f>IF(Transport!$H$4="Multi-unit Residential",Data!C2015,IF(Transport!$H$4="Education",Data!AK2015,IF(Transport!$H$4="Mixed-use Building",V2018,Data!T2015)))</f>
        <v>New Zealand</v>
      </c>
      <c r="D2014">
        <f>IF(Transport!$H$4="Multi-unit Residential",Data!D2015,IF(Transport!$H$4="Education",Data!AL2015,IF(Transport!$H$4="Mixed-use Building",W2018,Data!U2015)))</f>
        <v>0</v>
      </c>
      <c r="E2014">
        <f>IF(Transport!$H$4="Multi-unit Residential",Data!E2015,IF(Transport!$H$4="Education",Data!AM2015,IF(Transport!$H$4="Mixed-use Building",X2018,Data!V2015)))</f>
        <v>0</v>
      </c>
      <c r="F2014">
        <f>IF(Transport!$H$4="Multi-unit Residential",Data!F2015,IF(Transport!$H$4="Education",Data!AN2015,IF(Transport!$H$4="Mixed-use Building",Y2018,Data!W2015)))</f>
        <v>0</v>
      </c>
      <c r="G2014">
        <f>IF(Transport!$H$4="Multi-unit Residential",Data!G2015,IF(Transport!$H$4="Education",Data!AO2015,IF(Transport!$H$4="Mixed-use Building",Z2018,Data!X2015)))</f>
        <v>0</v>
      </c>
      <c r="H2014">
        <f>IF(Transport!$H$4="Multi-unit Residential",Data!H2015,IF(Transport!$H$4="Education",Data!AP2015,IF(Transport!$H$4="Mixed-use Building",AA2018,Data!Y2015)))</f>
        <v>1</v>
      </c>
      <c r="I2014">
        <f>IF(Transport!$H$4="Multi-unit Residential",Data!I2015,IF(Transport!$H$4="Education",Data!AQ2015,IF(Transport!$H$4="Mixed-use Building",AB2018,Data!Z2015)))</f>
        <v>0</v>
      </c>
      <c r="J2014">
        <f>IF(Transport!$H$4="Multi-unit Residential",Data!J2015,IF(Transport!$H$4="Education",Data!AR2015,IF(Transport!$H$4="Mixed-use Building",AC2018,Data!AA2015)))</f>
        <v>0</v>
      </c>
      <c r="K2014">
        <f>IF(Transport!$H$4="Multi-unit Residential",Data!K2015,IF(Transport!$H$4="Education",Data!AS2015,IF(Transport!$H$4="Mixed-use Building",AD2018,Data!AB2015)))</f>
        <v>0</v>
      </c>
      <c r="L2014">
        <f>IF(Transport!$H$4="Multi-unit Residential",Data!L2015,IF(Transport!$H$4="Education",Data!AT2015,IF(Transport!$H$4="Mixed-use Building",AE2018,Data!AC2015)))</f>
        <v>0</v>
      </c>
      <c r="M2014">
        <f>IF(Transport!$H$4="Multi-unit Residential",Data!M2015,IF(Transport!$H$4="Education",Data!AU2015,IF(Transport!$H$4="Mixed-use Building",AF2018,Data!AD2015)))</f>
        <v>0.02</v>
      </c>
      <c r="N2014">
        <f>IF(Transport!$H$4="Multi-unit Residential",Data!N2015,IF(Transport!$H$4="Education",Data!AV2015,IF(Transport!$H$4="Mixed-use Building",AG2018,Data!AE2015)))</f>
        <v>2.9825708577193</v>
      </c>
      <c r="O2014">
        <f>IF(Transport!$H$4="Multi-unit Residential",Data!O2015,IF(Transport!$H$4="Education",Data!AW2015,IF(Transport!$H$4="Mixed-use Building",AH2018,Data!AF2015)))</f>
        <v>168.79374440000001</v>
      </c>
      <c r="P2014">
        <f>IF(Transport!$H$4="Multi-unit Residential",Data!P2015,IF(Transport!$H$4="Education",Data!AX2015,IF(Transport!$H$4="Mixed-use Building",AI2018,Data!AG2015)))</f>
        <v>-45.002280820000003</v>
      </c>
    </row>
    <row r="2015" spans="1:16" x14ac:dyDescent="0.55000000000000004">
      <c r="A2015">
        <f>IF(Transport!$H$4="Multi-unit Residential",Data!A2016,IF(Transport!$H$4="Education",Data!AI2016,IF(Transport!$H$4="Mixed-use Building",T2019,Data!R2016)))</f>
        <v>348900</v>
      </c>
      <c r="B2015" t="str">
        <f>IF(Transport!$H$4="Multi-unit Residential",Data!B2016,IF(Transport!$H$4="Education",Data!AJ2016,IF(Transport!$H$4="Mixed-use Building",U2019,Data!S2016)))</f>
        <v>Jacks Point</v>
      </c>
      <c r="C2015" t="str">
        <f>IF(Transport!$H$4="Multi-unit Residential",Data!C2016,IF(Transport!$H$4="Education",Data!AK2016,IF(Transport!$H$4="Mixed-use Building",V2019,Data!T2016)))</f>
        <v>New Zealand</v>
      </c>
      <c r="D2015">
        <f>IF(Transport!$H$4="Multi-unit Residential",Data!D2016,IF(Transport!$H$4="Education",Data!AL2016,IF(Transport!$H$4="Mixed-use Building",W2019,Data!U2016)))</f>
        <v>0</v>
      </c>
      <c r="E2015">
        <f>IF(Transport!$H$4="Multi-unit Residential",Data!E2016,IF(Transport!$H$4="Education",Data!AM2016,IF(Transport!$H$4="Mixed-use Building",X2019,Data!V2016)))</f>
        <v>0</v>
      </c>
      <c r="F2015">
        <f>IF(Transport!$H$4="Multi-unit Residential",Data!F2016,IF(Transport!$H$4="Education",Data!AN2016,IF(Transport!$H$4="Mixed-use Building",Y2019,Data!W2016)))</f>
        <v>0</v>
      </c>
      <c r="G2015">
        <f>IF(Transport!$H$4="Multi-unit Residential",Data!G2016,IF(Transport!$H$4="Education",Data!AO2016,IF(Transport!$H$4="Mixed-use Building",Z2019,Data!X2016)))</f>
        <v>0</v>
      </c>
      <c r="H2015">
        <f>IF(Transport!$H$4="Multi-unit Residential",Data!H2016,IF(Transport!$H$4="Education",Data!AP2016,IF(Transport!$H$4="Mixed-use Building",AA2019,Data!Y2016)))</f>
        <v>1</v>
      </c>
      <c r="I2015">
        <f>IF(Transport!$H$4="Multi-unit Residential",Data!I2016,IF(Transport!$H$4="Education",Data!AQ2016,IF(Transport!$H$4="Mixed-use Building",AB2019,Data!Z2016)))</f>
        <v>0</v>
      </c>
      <c r="J2015">
        <f>IF(Transport!$H$4="Multi-unit Residential",Data!J2016,IF(Transport!$H$4="Education",Data!AR2016,IF(Transport!$H$4="Mixed-use Building",AC2019,Data!AA2016)))</f>
        <v>0</v>
      </c>
      <c r="K2015">
        <f>IF(Transport!$H$4="Multi-unit Residential",Data!K2016,IF(Transport!$H$4="Education",Data!AS2016,IF(Transport!$H$4="Mixed-use Building",AD2019,Data!AB2016)))</f>
        <v>0</v>
      </c>
      <c r="L2015">
        <f>IF(Transport!$H$4="Multi-unit Residential",Data!L2016,IF(Transport!$H$4="Education",Data!AT2016,IF(Transport!$H$4="Mixed-use Building",AE2019,Data!AC2016)))</f>
        <v>0</v>
      </c>
      <c r="M2015">
        <f>IF(Transport!$H$4="Multi-unit Residential",Data!M2016,IF(Transport!$H$4="Education",Data!AU2016,IF(Transport!$H$4="Mixed-use Building",AF2019,Data!AD2016)))</f>
        <v>0.02</v>
      </c>
      <c r="N2015">
        <f>IF(Transport!$H$4="Multi-unit Residential",Data!N2016,IF(Transport!$H$4="Education",Data!AV2016,IF(Transport!$H$4="Mixed-use Building",AG2019,Data!AE2016)))</f>
        <v>4.9433111759413899</v>
      </c>
      <c r="O2015">
        <f>IF(Transport!$H$4="Multi-unit Residential",Data!O2016,IF(Transport!$H$4="Education",Data!AW2016,IF(Transport!$H$4="Mixed-use Building",AH2019,Data!AF2016)))</f>
        <v>168.73715619999999</v>
      </c>
      <c r="P2015">
        <f>IF(Transport!$H$4="Multi-unit Residential",Data!P2016,IF(Transport!$H$4="Education",Data!AX2016,IF(Transport!$H$4="Mixed-use Building",AI2019,Data!AG2016)))</f>
        <v>-45.071826250000001</v>
      </c>
    </row>
    <row r="2016" spans="1:16" x14ac:dyDescent="0.55000000000000004">
      <c r="A2016">
        <f>IF(Transport!$H$4="Multi-unit Residential",Data!A2017,IF(Transport!$H$4="Education",Data!AI2017,IF(Transport!$H$4="Mixed-use Building",T2020,Data!R2017)))</f>
        <v>349000</v>
      </c>
      <c r="B2016" t="str">
        <f>IF(Transport!$H$4="Multi-unit Residential",Data!B2017,IF(Transport!$H$4="Education",Data!AJ2017,IF(Transport!$H$4="Mixed-use Building",U2020,Data!S2017)))</f>
        <v>Strath Taieri</v>
      </c>
      <c r="C2016" t="str">
        <f>IF(Transport!$H$4="Multi-unit Residential",Data!C2017,IF(Transport!$H$4="Education",Data!AK2017,IF(Transport!$H$4="Mixed-use Building",V2020,Data!T2017)))</f>
        <v>New Zealand</v>
      </c>
      <c r="D2016">
        <f>IF(Transport!$H$4="Multi-unit Residential",Data!D2017,IF(Transport!$H$4="Education",Data!AL2017,IF(Transport!$H$4="Mixed-use Building",W2020,Data!U2017)))</f>
        <v>0</v>
      </c>
      <c r="E2016">
        <f>IF(Transport!$H$4="Multi-unit Residential",Data!E2017,IF(Transport!$H$4="Education",Data!AM2017,IF(Transport!$H$4="Mixed-use Building",X2020,Data!V2017)))</f>
        <v>0</v>
      </c>
      <c r="F2016">
        <f>IF(Transport!$H$4="Multi-unit Residential",Data!F2017,IF(Transport!$H$4="Education",Data!AN2017,IF(Transport!$H$4="Mixed-use Building",Y2020,Data!W2017)))</f>
        <v>0</v>
      </c>
      <c r="G2016">
        <f>IF(Transport!$H$4="Multi-unit Residential",Data!G2017,IF(Transport!$H$4="Education",Data!AO2017,IF(Transport!$H$4="Mixed-use Building",Z2020,Data!X2017)))</f>
        <v>0</v>
      </c>
      <c r="H2016">
        <f>IF(Transport!$H$4="Multi-unit Residential",Data!H2017,IF(Transport!$H$4="Education",Data!AP2017,IF(Transport!$H$4="Mixed-use Building",AA2020,Data!Y2017)))</f>
        <v>0.8</v>
      </c>
      <c r="I2016">
        <f>IF(Transport!$H$4="Multi-unit Residential",Data!I2017,IF(Transport!$H$4="Education",Data!AQ2017,IF(Transport!$H$4="Mixed-use Building",AB2020,Data!Z2017)))</f>
        <v>0</v>
      </c>
      <c r="J2016">
        <f>IF(Transport!$H$4="Multi-unit Residential",Data!J2017,IF(Transport!$H$4="Education",Data!AR2017,IF(Transport!$H$4="Mixed-use Building",AC2020,Data!AA2017)))</f>
        <v>0</v>
      </c>
      <c r="K2016">
        <f>IF(Transport!$H$4="Multi-unit Residential",Data!K2017,IF(Transport!$H$4="Education",Data!AS2017,IF(Transport!$H$4="Mixed-use Building",AD2020,Data!AB2017)))</f>
        <v>0</v>
      </c>
      <c r="L2016">
        <f>IF(Transport!$H$4="Multi-unit Residential",Data!L2017,IF(Transport!$H$4="Education",Data!AT2017,IF(Transport!$H$4="Mixed-use Building",AE2020,Data!AC2017)))</f>
        <v>0.2</v>
      </c>
      <c r="M2016">
        <f>IF(Transport!$H$4="Multi-unit Residential",Data!M2017,IF(Transport!$H$4="Education",Data!AU2017,IF(Transport!$H$4="Mixed-use Building",AF2020,Data!AD2017)))</f>
        <v>0.02</v>
      </c>
      <c r="N2016">
        <f>IF(Transport!$H$4="Multi-unit Residential",Data!N2017,IF(Transport!$H$4="Education",Data!AV2017,IF(Transport!$H$4="Mixed-use Building",AG2020,Data!AE2017)))</f>
        <v>3.1176996719073999</v>
      </c>
      <c r="O2016">
        <f>IF(Transport!$H$4="Multi-unit Residential",Data!O2017,IF(Transport!$H$4="Education",Data!AW2017,IF(Transport!$H$4="Mixed-use Building",AH2020,Data!AF2017)))</f>
        <v>170.1404714</v>
      </c>
      <c r="P2016">
        <f>IF(Transport!$H$4="Multi-unit Residential",Data!P2017,IF(Transport!$H$4="Education",Data!AX2017,IF(Transport!$H$4="Mixed-use Building",AI2020,Data!AG2017)))</f>
        <v>-45.610337350000002</v>
      </c>
    </row>
    <row r="2017" spans="1:16" x14ac:dyDescent="0.55000000000000004">
      <c r="A2017">
        <f>IF(Transport!$H$4="Multi-unit Residential",Data!A2018,IF(Transport!$H$4="Education",Data!AI2018,IF(Transport!$H$4="Mixed-use Building",T2021,Data!R2018)))</f>
        <v>349100</v>
      </c>
      <c r="B2017" t="str">
        <f>IF(Transport!$H$4="Multi-unit Residential",Data!B2018,IF(Transport!$H$4="Education",Data!AJ2018,IF(Transport!$H$4="Mixed-use Building",U2021,Data!S2018)))</f>
        <v>Bucklands Crossing</v>
      </c>
      <c r="C2017" t="str">
        <f>IF(Transport!$H$4="Multi-unit Residential",Data!C2018,IF(Transport!$H$4="Education",Data!AK2018,IF(Transport!$H$4="Mixed-use Building",V2021,Data!T2018)))</f>
        <v>New Zealand</v>
      </c>
      <c r="D2017">
        <f>IF(Transport!$H$4="Multi-unit Residential",Data!D2018,IF(Transport!$H$4="Education",Data!AL2018,IF(Transport!$H$4="Mixed-use Building",W2021,Data!U2018)))</f>
        <v>0</v>
      </c>
      <c r="E2017">
        <f>IF(Transport!$H$4="Multi-unit Residential",Data!E2018,IF(Transport!$H$4="Education",Data!AM2018,IF(Transport!$H$4="Mixed-use Building",X2021,Data!V2018)))</f>
        <v>0</v>
      </c>
      <c r="F2017">
        <f>IF(Transport!$H$4="Multi-unit Residential",Data!F2018,IF(Transport!$H$4="Education",Data!AN2018,IF(Transport!$H$4="Mixed-use Building",Y2021,Data!W2018)))</f>
        <v>0</v>
      </c>
      <c r="G2017">
        <f>IF(Transport!$H$4="Multi-unit Residential",Data!G2018,IF(Transport!$H$4="Education",Data!AO2018,IF(Transport!$H$4="Mixed-use Building",Z2021,Data!X2018)))</f>
        <v>0</v>
      </c>
      <c r="H2017">
        <f>IF(Transport!$H$4="Multi-unit Residential",Data!H2018,IF(Transport!$H$4="Education",Data!AP2018,IF(Transport!$H$4="Mixed-use Building",AA2021,Data!Y2018)))</f>
        <v>0.92</v>
      </c>
      <c r="I2017">
        <f>IF(Transport!$H$4="Multi-unit Residential",Data!I2018,IF(Transport!$H$4="Education",Data!AQ2018,IF(Transport!$H$4="Mixed-use Building",AB2021,Data!Z2018)))</f>
        <v>0</v>
      </c>
      <c r="J2017">
        <f>IF(Transport!$H$4="Multi-unit Residential",Data!J2018,IF(Transport!$H$4="Education",Data!AR2018,IF(Transport!$H$4="Mixed-use Building",AC2021,Data!AA2018)))</f>
        <v>0</v>
      </c>
      <c r="K2017">
        <f>IF(Transport!$H$4="Multi-unit Residential",Data!K2018,IF(Transport!$H$4="Education",Data!AS2018,IF(Transport!$H$4="Mixed-use Building",AD2021,Data!AB2018)))</f>
        <v>0</v>
      </c>
      <c r="L2017">
        <f>IF(Transport!$H$4="Multi-unit Residential",Data!L2018,IF(Transport!$H$4="Education",Data!AT2018,IF(Transport!$H$4="Mixed-use Building",AE2021,Data!AC2018)))</f>
        <v>0.08</v>
      </c>
      <c r="M2017">
        <f>IF(Transport!$H$4="Multi-unit Residential",Data!M2018,IF(Transport!$H$4="Education",Data!AU2018,IF(Transport!$H$4="Mixed-use Building",AF2021,Data!AD2018)))</f>
        <v>0.02</v>
      </c>
      <c r="N2017">
        <f>IF(Transport!$H$4="Multi-unit Residential",Data!N2018,IF(Transport!$H$4="Education",Data!AV2018,IF(Transport!$H$4="Mixed-use Building",AG2021,Data!AE2018)))</f>
        <v>5.6344922402361899</v>
      </c>
      <c r="O2017">
        <f>IF(Transport!$H$4="Multi-unit Residential",Data!O2018,IF(Transport!$H$4="Education",Data!AW2018,IF(Transport!$H$4="Mixed-use Building",AH2021,Data!AF2018)))</f>
        <v>170.53249890000001</v>
      </c>
      <c r="P2017">
        <f>IF(Transport!$H$4="Multi-unit Residential",Data!P2018,IF(Transport!$H$4="Education",Data!AX2018,IF(Transport!$H$4="Mixed-use Building",AI2021,Data!AG2018)))</f>
        <v>-45.624939120000001</v>
      </c>
    </row>
    <row r="2018" spans="1:16" x14ac:dyDescent="0.55000000000000004">
      <c r="A2018">
        <f>IF(Transport!$H$4="Multi-unit Residential",Data!A2019,IF(Transport!$H$4="Education",Data!AI2019,IF(Transport!$H$4="Mixed-use Building",T2022,Data!R2019)))</f>
        <v>349200</v>
      </c>
      <c r="B2018" t="str">
        <f>IF(Transport!$H$4="Multi-unit Residential",Data!B2019,IF(Transport!$H$4="Education",Data!AJ2019,IF(Transport!$H$4="Mixed-use Building",U2022,Data!S2019)))</f>
        <v>Waikouaiti</v>
      </c>
      <c r="C2018" t="str">
        <f>IF(Transport!$H$4="Multi-unit Residential",Data!C2019,IF(Transport!$H$4="Education",Data!AK2019,IF(Transport!$H$4="Mixed-use Building",V2022,Data!T2019)))</f>
        <v>New Zealand</v>
      </c>
      <c r="D2018">
        <f>IF(Transport!$H$4="Multi-unit Residential",Data!D2019,IF(Transport!$H$4="Education",Data!AL2019,IF(Transport!$H$4="Mixed-use Building",W2022,Data!U2019)))</f>
        <v>0</v>
      </c>
      <c r="E2018">
        <f>IF(Transport!$H$4="Multi-unit Residential",Data!E2019,IF(Transport!$H$4="Education",Data!AM2019,IF(Transport!$H$4="Mixed-use Building",X2022,Data!V2019)))</f>
        <v>0</v>
      </c>
      <c r="F2018">
        <f>IF(Transport!$H$4="Multi-unit Residential",Data!F2019,IF(Transport!$H$4="Education",Data!AN2019,IF(Transport!$H$4="Mixed-use Building",Y2022,Data!W2019)))</f>
        <v>0</v>
      </c>
      <c r="G2018">
        <f>IF(Transport!$H$4="Multi-unit Residential",Data!G2019,IF(Transport!$H$4="Education",Data!AO2019,IF(Transport!$H$4="Mixed-use Building",Z2022,Data!X2019)))</f>
        <v>0</v>
      </c>
      <c r="H2018">
        <f>IF(Transport!$H$4="Multi-unit Residential",Data!H2019,IF(Transport!$H$4="Education",Data!AP2019,IF(Transport!$H$4="Mixed-use Building",AA2022,Data!Y2019)))</f>
        <v>0.9</v>
      </c>
      <c r="I2018">
        <f>IF(Transport!$H$4="Multi-unit Residential",Data!I2019,IF(Transport!$H$4="Education",Data!AQ2019,IF(Transport!$H$4="Mixed-use Building",AB2022,Data!Z2019)))</f>
        <v>0</v>
      </c>
      <c r="J2018">
        <f>IF(Transport!$H$4="Multi-unit Residential",Data!J2019,IF(Transport!$H$4="Education",Data!AR2019,IF(Transport!$H$4="Mixed-use Building",AC2022,Data!AA2019)))</f>
        <v>0</v>
      </c>
      <c r="K2018">
        <f>IF(Transport!$H$4="Multi-unit Residential",Data!K2019,IF(Transport!$H$4="Education",Data!AS2019,IF(Transport!$H$4="Mixed-use Building",AD2022,Data!AB2019)))</f>
        <v>0</v>
      </c>
      <c r="L2018">
        <f>IF(Transport!$H$4="Multi-unit Residential",Data!L2019,IF(Transport!$H$4="Education",Data!AT2019,IF(Transport!$H$4="Mixed-use Building",AE2022,Data!AC2019)))</f>
        <v>0.1</v>
      </c>
      <c r="M2018">
        <f>IF(Transport!$H$4="Multi-unit Residential",Data!M2019,IF(Transport!$H$4="Education",Data!AU2019,IF(Transport!$H$4="Mixed-use Building",AF2022,Data!AD2019)))</f>
        <v>0.02</v>
      </c>
      <c r="N2018">
        <f>IF(Transport!$H$4="Multi-unit Residential",Data!N2019,IF(Transport!$H$4="Education",Data!AV2019,IF(Transport!$H$4="Mixed-use Building",AG2022,Data!AE2019)))</f>
        <v>5.2887390134875796</v>
      </c>
      <c r="O2018">
        <f>IF(Transport!$H$4="Multi-unit Residential",Data!O2019,IF(Transport!$H$4="Education",Data!AW2019,IF(Transport!$H$4="Mixed-use Building",AH2022,Data!AF2019)))</f>
        <v>170.67770609999999</v>
      </c>
      <c r="P2018">
        <f>IF(Transport!$H$4="Multi-unit Residential",Data!P2019,IF(Transport!$H$4="Education",Data!AX2019,IF(Transport!$H$4="Mixed-use Building",AI2022,Data!AG2019)))</f>
        <v>-45.600101559999999</v>
      </c>
    </row>
    <row r="2019" spans="1:16" x14ac:dyDescent="0.55000000000000004">
      <c r="A2019">
        <f>IF(Transport!$H$4="Multi-unit Residential",Data!A2020,IF(Transport!$H$4="Education",Data!AI2020,IF(Transport!$H$4="Mixed-use Building",T2023,Data!R2020)))</f>
        <v>349300</v>
      </c>
      <c r="B2019" t="str">
        <f>IF(Transport!$H$4="Multi-unit Residential",Data!B2020,IF(Transport!$H$4="Education",Data!AJ2020,IF(Transport!$H$4="Mixed-use Building",U2023,Data!S2020)))</f>
        <v>Momona</v>
      </c>
      <c r="C2019" t="str">
        <f>IF(Transport!$H$4="Multi-unit Residential",Data!C2020,IF(Transport!$H$4="Education",Data!AK2020,IF(Transport!$H$4="Mixed-use Building",V2023,Data!T2020)))</f>
        <v>New Zealand</v>
      </c>
      <c r="D2019">
        <f>IF(Transport!$H$4="Multi-unit Residential",Data!D2020,IF(Transport!$H$4="Education",Data!AL2020,IF(Transport!$H$4="Mixed-use Building",W2023,Data!U2020)))</f>
        <v>0</v>
      </c>
      <c r="E2019">
        <f>IF(Transport!$H$4="Multi-unit Residential",Data!E2020,IF(Transport!$H$4="Education",Data!AM2020,IF(Transport!$H$4="Mixed-use Building",X2023,Data!V2020)))</f>
        <v>0</v>
      </c>
      <c r="F2019">
        <f>IF(Transport!$H$4="Multi-unit Residential",Data!F2020,IF(Transport!$H$4="Education",Data!AN2020,IF(Transport!$H$4="Mixed-use Building",Y2023,Data!W2020)))</f>
        <v>0</v>
      </c>
      <c r="G2019">
        <f>IF(Transport!$H$4="Multi-unit Residential",Data!G2020,IF(Transport!$H$4="Education",Data!AO2020,IF(Transport!$H$4="Mixed-use Building",Z2023,Data!X2020)))</f>
        <v>0</v>
      </c>
      <c r="H2019">
        <f>IF(Transport!$H$4="Multi-unit Residential",Data!H2020,IF(Transport!$H$4="Education",Data!AP2020,IF(Transport!$H$4="Mixed-use Building",AA2023,Data!Y2020)))</f>
        <v>0.92</v>
      </c>
      <c r="I2019">
        <f>IF(Transport!$H$4="Multi-unit Residential",Data!I2020,IF(Transport!$H$4="Education",Data!AQ2020,IF(Transport!$H$4="Mixed-use Building",AB2023,Data!Z2020)))</f>
        <v>0.02</v>
      </c>
      <c r="J2019">
        <f>IF(Transport!$H$4="Multi-unit Residential",Data!J2020,IF(Transport!$H$4="Education",Data!AR2020,IF(Transport!$H$4="Mixed-use Building",AC2023,Data!AA2020)))</f>
        <v>0</v>
      </c>
      <c r="K2019">
        <f>IF(Transport!$H$4="Multi-unit Residential",Data!K2020,IF(Transport!$H$4="Education",Data!AS2020,IF(Transport!$H$4="Mixed-use Building",AD2023,Data!AB2020)))</f>
        <v>0</v>
      </c>
      <c r="L2019">
        <f>IF(Transport!$H$4="Multi-unit Residential",Data!L2020,IF(Transport!$H$4="Education",Data!AT2020,IF(Transport!$H$4="Mixed-use Building",AE2023,Data!AC2020)))</f>
        <v>0.06</v>
      </c>
      <c r="M2019">
        <f>IF(Transport!$H$4="Multi-unit Residential",Data!M2020,IF(Transport!$H$4="Education",Data!AU2020,IF(Transport!$H$4="Mixed-use Building",AF2023,Data!AD2020)))</f>
        <v>0.02</v>
      </c>
      <c r="N2019">
        <f>IF(Transport!$H$4="Multi-unit Residential",Data!N2020,IF(Transport!$H$4="Education",Data!AV2020,IF(Transport!$H$4="Mixed-use Building",AG2023,Data!AE2020)))</f>
        <v>7.5740411423584799</v>
      </c>
      <c r="O2019">
        <f>IF(Transport!$H$4="Multi-unit Residential",Data!O2020,IF(Transport!$H$4="Education",Data!AW2020,IF(Transport!$H$4="Mixed-use Building",AH2023,Data!AF2020)))</f>
        <v>170.20271369999901</v>
      </c>
      <c r="P2019">
        <f>IF(Transport!$H$4="Multi-unit Residential",Data!P2020,IF(Transport!$H$4="Education",Data!AX2020,IF(Transport!$H$4="Mixed-use Building",AI2023,Data!AG2020)))</f>
        <v>-45.935687729999998</v>
      </c>
    </row>
    <row r="2020" spans="1:16" x14ac:dyDescent="0.55000000000000004">
      <c r="A2020">
        <f>IF(Transport!$H$4="Multi-unit Residential",Data!A2021,IF(Transport!$H$4="Education",Data!AI2021,IF(Transport!$H$4="Mixed-use Building",T2024,Data!R2021)))</f>
        <v>349400</v>
      </c>
      <c r="B2020" t="str">
        <f>IF(Transport!$H$4="Multi-unit Residential",Data!B2021,IF(Transport!$H$4="Education",Data!AJ2021,IF(Transport!$H$4="Mixed-use Building",U2024,Data!S2021)))</f>
        <v>Taieri</v>
      </c>
      <c r="C2020" t="str">
        <f>IF(Transport!$H$4="Multi-unit Residential",Data!C2021,IF(Transport!$H$4="Education",Data!AK2021,IF(Transport!$H$4="Mixed-use Building",V2024,Data!T2021)))</f>
        <v>New Zealand</v>
      </c>
      <c r="D2020">
        <f>IF(Transport!$H$4="Multi-unit Residential",Data!D2021,IF(Transport!$H$4="Education",Data!AL2021,IF(Transport!$H$4="Mixed-use Building",W2024,Data!U2021)))</f>
        <v>0</v>
      </c>
      <c r="E2020">
        <f>IF(Transport!$H$4="Multi-unit Residential",Data!E2021,IF(Transport!$H$4="Education",Data!AM2021,IF(Transport!$H$4="Mixed-use Building",X2024,Data!V2021)))</f>
        <v>0</v>
      </c>
      <c r="F2020">
        <f>IF(Transport!$H$4="Multi-unit Residential",Data!F2021,IF(Transport!$H$4="Education",Data!AN2021,IF(Transport!$H$4="Mixed-use Building",Y2024,Data!W2021)))</f>
        <v>0</v>
      </c>
      <c r="G2020">
        <f>IF(Transport!$H$4="Multi-unit Residential",Data!G2021,IF(Transport!$H$4="Education",Data!AO2021,IF(Transport!$H$4="Mixed-use Building",Z2024,Data!X2021)))</f>
        <v>0</v>
      </c>
      <c r="H2020">
        <f>IF(Transport!$H$4="Multi-unit Residential",Data!H2021,IF(Transport!$H$4="Education",Data!AP2021,IF(Transport!$H$4="Mixed-use Building",AA2024,Data!Y2021)))</f>
        <v>1</v>
      </c>
      <c r="I2020">
        <f>IF(Transport!$H$4="Multi-unit Residential",Data!I2021,IF(Transport!$H$4="Education",Data!AQ2021,IF(Transport!$H$4="Mixed-use Building",AB2024,Data!Z2021)))</f>
        <v>0</v>
      </c>
      <c r="J2020">
        <f>IF(Transport!$H$4="Multi-unit Residential",Data!J2021,IF(Transport!$H$4="Education",Data!AR2021,IF(Transport!$H$4="Mixed-use Building",AC2024,Data!AA2021)))</f>
        <v>0</v>
      </c>
      <c r="K2020">
        <f>IF(Transport!$H$4="Multi-unit Residential",Data!K2021,IF(Transport!$H$4="Education",Data!AS2021,IF(Transport!$H$4="Mixed-use Building",AD2024,Data!AB2021)))</f>
        <v>0</v>
      </c>
      <c r="L2020">
        <f>IF(Transport!$H$4="Multi-unit Residential",Data!L2021,IF(Transport!$H$4="Education",Data!AT2021,IF(Transport!$H$4="Mixed-use Building",AE2024,Data!AC2021)))</f>
        <v>0</v>
      </c>
      <c r="M2020">
        <f>IF(Transport!$H$4="Multi-unit Residential",Data!M2021,IF(Transport!$H$4="Education",Data!AU2021,IF(Transport!$H$4="Mixed-use Building",AF2024,Data!AD2021)))</f>
        <v>0.02</v>
      </c>
      <c r="N2020">
        <f>IF(Transport!$H$4="Multi-unit Residential",Data!N2021,IF(Transport!$H$4="Education",Data!AV2021,IF(Transport!$H$4="Mixed-use Building",AG2024,Data!AE2021)))</f>
        <v>5.4048393142202702</v>
      </c>
      <c r="O2020">
        <f>IF(Transport!$H$4="Multi-unit Residential",Data!O2021,IF(Transport!$H$4="Education",Data!AW2021,IF(Transport!$H$4="Mixed-use Building",AH2024,Data!AF2021)))</f>
        <v>170.35434609999999</v>
      </c>
      <c r="P2020">
        <f>IF(Transport!$H$4="Multi-unit Residential",Data!P2021,IF(Transport!$H$4="Education",Data!AX2021,IF(Transport!$H$4="Mixed-use Building",AI2024,Data!AG2021)))</f>
        <v>-45.847561470000002</v>
      </c>
    </row>
    <row r="2021" spans="1:16" x14ac:dyDescent="0.55000000000000004">
      <c r="A2021">
        <f>IF(Transport!$H$4="Multi-unit Residential",Data!A2022,IF(Transport!$H$4="Education",Data!AI2022,IF(Transport!$H$4="Mixed-use Building",T2025,Data!R2022)))</f>
        <v>349600</v>
      </c>
      <c r="B2021" t="str">
        <f>IF(Transport!$H$4="Multi-unit Residential",Data!B2022,IF(Transport!$H$4="Education",Data!AJ2022,IF(Transport!$H$4="Mixed-use Building",U2025,Data!S2022)))</f>
        <v>Mount Cargill</v>
      </c>
      <c r="C2021" t="str">
        <f>IF(Transport!$H$4="Multi-unit Residential",Data!C2022,IF(Transport!$H$4="Education",Data!AK2022,IF(Transport!$H$4="Mixed-use Building",V2025,Data!T2022)))</f>
        <v>New Zealand</v>
      </c>
      <c r="D2021">
        <f>IF(Transport!$H$4="Multi-unit Residential",Data!D2022,IF(Transport!$H$4="Education",Data!AL2022,IF(Transport!$H$4="Mixed-use Building",W2025,Data!U2022)))</f>
        <v>0</v>
      </c>
      <c r="E2021">
        <f>IF(Transport!$H$4="Multi-unit Residential",Data!E2022,IF(Transport!$H$4="Education",Data!AM2022,IF(Transport!$H$4="Mixed-use Building",X2025,Data!V2022)))</f>
        <v>0</v>
      </c>
      <c r="F2021">
        <f>IF(Transport!$H$4="Multi-unit Residential",Data!F2022,IF(Transport!$H$4="Education",Data!AN2022,IF(Transport!$H$4="Mixed-use Building",Y2025,Data!W2022)))</f>
        <v>0</v>
      </c>
      <c r="G2021">
        <f>IF(Transport!$H$4="Multi-unit Residential",Data!G2022,IF(Transport!$H$4="Education",Data!AO2022,IF(Transport!$H$4="Mixed-use Building",Z2025,Data!X2022)))</f>
        <v>0</v>
      </c>
      <c r="H2021">
        <f>IF(Transport!$H$4="Multi-unit Residential",Data!H2022,IF(Transport!$H$4="Education",Data!AP2022,IF(Transport!$H$4="Mixed-use Building",AA2025,Data!Y2022)))</f>
        <v>0.92</v>
      </c>
      <c r="I2021">
        <f>IF(Transport!$H$4="Multi-unit Residential",Data!I2022,IF(Transport!$H$4="Education",Data!AQ2022,IF(Transport!$H$4="Mixed-use Building",AB2025,Data!Z2022)))</f>
        <v>0</v>
      </c>
      <c r="J2021">
        <f>IF(Transport!$H$4="Multi-unit Residential",Data!J2022,IF(Transport!$H$4="Education",Data!AR2022,IF(Transport!$H$4="Mixed-use Building",AC2025,Data!AA2022)))</f>
        <v>0</v>
      </c>
      <c r="K2021">
        <f>IF(Transport!$H$4="Multi-unit Residential",Data!K2022,IF(Transport!$H$4="Education",Data!AS2022,IF(Transport!$H$4="Mixed-use Building",AD2025,Data!AB2022)))</f>
        <v>0</v>
      </c>
      <c r="L2021">
        <f>IF(Transport!$H$4="Multi-unit Residential",Data!L2022,IF(Transport!$H$4="Education",Data!AT2022,IF(Transport!$H$4="Mixed-use Building",AE2025,Data!AC2022)))</f>
        <v>0.08</v>
      </c>
      <c r="M2021">
        <f>IF(Transport!$H$4="Multi-unit Residential",Data!M2022,IF(Transport!$H$4="Education",Data!AU2022,IF(Transport!$H$4="Mixed-use Building",AF2025,Data!AD2022)))</f>
        <v>0.02</v>
      </c>
      <c r="N2021">
        <f>IF(Transport!$H$4="Multi-unit Residential",Data!N2022,IF(Transport!$H$4="Education",Data!AV2022,IF(Transport!$H$4="Mixed-use Building",AG2025,Data!AE2022)))</f>
        <v>4.7102921870970498</v>
      </c>
      <c r="O2021">
        <f>IF(Transport!$H$4="Multi-unit Residential",Data!O2022,IF(Transport!$H$4="Education",Data!AW2022,IF(Transport!$H$4="Mixed-use Building",AH2025,Data!AF2022)))</f>
        <v>170.569693</v>
      </c>
      <c r="P2021">
        <f>IF(Transport!$H$4="Multi-unit Residential",Data!P2022,IF(Transport!$H$4="Education",Data!AX2022,IF(Transport!$H$4="Mixed-use Building",AI2025,Data!AG2022)))</f>
        <v>-45.78378738</v>
      </c>
    </row>
    <row r="2022" spans="1:16" x14ac:dyDescent="0.55000000000000004">
      <c r="A2022">
        <f>IF(Transport!$H$4="Multi-unit Residential",Data!A2023,IF(Transport!$H$4="Education",Data!AI2023,IF(Transport!$H$4="Mixed-use Building",T2026,Data!R2023)))</f>
        <v>349700</v>
      </c>
      <c r="B2022" t="str">
        <f>IF(Transport!$H$4="Multi-unit Residential",Data!B2023,IF(Transport!$H$4="Education",Data!AJ2023,IF(Transport!$H$4="Mixed-use Building",U2026,Data!S2023)))</f>
        <v>Bush Road</v>
      </c>
      <c r="C2022" t="str">
        <f>IF(Transport!$H$4="Multi-unit Residential",Data!C2023,IF(Transport!$H$4="Education",Data!AK2023,IF(Transport!$H$4="Mixed-use Building",V2026,Data!T2023)))</f>
        <v>New Zealand</v>
      </c>
      <c r="D2022">
        <f>IF(Transport!$H$4="Multi-unit Residential",Data!D2023,IF(Transport!$H$4="Education",Data!AL2023,IF(Transport!$H$4="Mixed-use Building",W2026,Data!U2023)))</f>
        <v>0</v>
      </c>
      <c r="E2022">
        <f>IF(Transport!$H$4="Multi-unit Residential",Data!E2023,IF(Transport!$H$4="Education",Data!AM2023,IF(Transport!$H$4="Mixed-use Building",X2026,Data!V2023)))</f>
        <v>0</v>
      </c>
      <c r="F2022">
        <f>IF(Transport!$H$4="Multi-unit Residential",Data!F2023,IF(Transport!$H$4="Education",Data!AN2023,IF(Transport!$H$4="Mixed-use Building",Y2026,Data!W2023)))</f>
        <v>0</v>
      </c>
      <c r="G2022">
        <f>IF(Transport!$H$4="Multi-unit Residential",Data!G2023,IF(Transport!$H$4="Education",Data!AO2023,IF(Transport!$H$4="Mixed-use Building",Z2026,Data!X2023)))</f>
        <v>0</v>
      </c>
      <c r="H2022">
        <f>IF(Transport!$H$4="Multi-unit Residential",Data!H2023,IF(Transport!$H$4="Education",Data!AP2023,IF(Transport!$H$4="Mixed-use Building",AA2026,Data!Y2023)))</f>
        <v>1</v>
      </c>
      <c r="I2022">
        <f>IF(Transport!$H$4="Multi-unit Residential",Data!I2023,IF(Transport!$H$4="Education",Data!AQ2023,IF(Transport!$H$4="Mixed-use Building",AB2026,Data!Z2023)))</f>
        <v>0</v>
      </c>
      <c r="J2022">
        <f>IF(Transport!$H$4="Multi-unit Residential",Data!J2023,IF(Transport!$H$4="Education",Data!AR2023,IF(Transport!$H$4="Mixed-use Building",AC2026,Data!AA2023)))</f>
        <v>0</v>
      </c>
      <c r="K2022">
        <f>IF(Transport!$H$4="Multi-unit Residential",Data!K2023,IF(Transport!$H$4="Education",Data!AS2023,IF(Transport!$H$4="Mixed-use Building",AD2026,Data!AB2023)))</f>
        <v>0</v>
      </c>
      <c r="L2022">
        <f>IF(Transport!$H$4="Multi-unit Residential",Data!L2023,IF(Transport!$H$4="Education",Data!AT2023,IF(Transport!$H$4="Mixed-use Building",AE2026,Data!AC2023)))</f>
        <v>0</v>
      </c>
      <c r="M2022">
        <f>IF(Transport!$H$4="Multi-unit Residential",Data!M2023,IF(Transport!$H$4="Education",Data!AU2023,IF(Transport!$H$4="Mixed-use Building",AF2026,Data!AD2023)))</f>
        <v>0.02</v>
      </c>
      <c r="N2022">
        <f>IF(Transport!$H$4="Multi-unit Residential",Data!N2023,IF(Transport!$H$4="Education",Data!AV2023,IF(Transport!$H$4="Mixed-use Building",AG2026,Data!AE2023)))</f>
        <v>0.71032690393947095</v>
      </c>
      <c r="O2022">
        <f>IF(Transport!$H$4="Multi-unit Residential",Data!O2023,IF(Transport!$H$4="Education",Data!AW2023,IF(Transport!$H$4="Mixed-use Building",AH2026,Data!AF2023)))</f>
        <v>170.33831549999999</v>
      </c>
      <c r="P2022">
        <f>IF(Transport!$H$4="Multi-unit Residential",Data!P2023,IF(Transport!$H$4="Education",Data!AX2023,IF(Transport!$H$4="Mixed-use Building",AI2026,Data!AG2023)))</f>
        <v>-45.873106870000001</v>
      </c>
    </row>
    <row r="2023" spans="1:16" x14ac:dyDescent="0.55000000000000004">
      <c r="A2023">
        <f>IF(Transport!$H$4="Multi-unit Residential",Data!A2024,IF(Transport!$H$4="Education",Data!AI2024,IF(Transport!$H$4="Mixed-use Building",T2027,Data!R2024)))</f>
        <v>349800</v>
      </c>
      <c r="B2023" t="str">
        <f>IF(Transport!$H$4="Multi-unit Residential",Data!B2024,IF(Transport!$H$4="Education",Data!AJ2024,IF(Transport!$H$4="Mixed-use Building",U2027,Data!S2024)))</f>
        <v>Mosgiel East</v>
      </c>
      <c r="C2023" t="str">
        <f>IF(Transport!$H$4="Multi-unit Residential",Data!C2024,IF(Transport!$H$4="Education",Data!AK2024,IF(Transport!$H$4="Mixed-use Building",V2027,Data!T2024)))</f>
        <v>New Zealand</v>
      </c>
      <c r="D2023">
        <f>IF(Transport!$H$4="Multi-unit Residential",Data!D2024,IF(Transport!$H$4="Education",Data!AL2024,IF(Transport!$H$4="Mixed-use Building",W2027,Data!U2024)))</f>
        <v>0</v>
      </c>
      <c r="E2023">
        <f>IF(Transport!$H$4="Multi-unit Residential",Data!E2024,IF(Transport!$H$4="Education",Data!AM2024,IF(Transport!$H$4="Mixed-use Building",X2027,Data!V2024)))</f>
        <v>0</v>
      </c>
      <c r="F2023">
        <f>IF(Transport!$H$4="Multi-unit Residential",Data!F2024,IF(Transport!$H$4="Education",Data!AN2024,IF(Transport!$H$4="Mixed-use Building",Y2027,Data!W2024)))</f>
        <v>0</v>
      </c>
      <c r="G2023">
        <f>IF(Transport!$H$4="Multi-unit Residential",Data!G2024,IF(Transport!$H$4="Education",Data!AO2024,IF(Transport!$H$4="Mixed-use Building",Z2027,Data!X2024)))</f>
        <v>0</v>
      </c>
      <c r="H2023">
        <f>IF(Transport!$H$4="Multi-unit Residential",Data!H2024,IF(Transport!$H$4="Education",Data!AP2024,IF(Transport!$H$4="Mixed-use Building",AA2027,Data!Y2024)))</f>
        <v>0.92</v>
      </c>
      <c r="I2023">
        <f>IF(Transport!$H$4="Multi-unit Residential",Data!I2024,IF(Transport!$H$4="Education",Data!AQ2024,IF(Transport!$H$4="Mixed-use Building",AB2027,Data!Z2024)))</f>
        <v>0</v>
      </c>
      <c r="J2023">
        <f>IF(Transport!$H$4="Multi-unit Residential",Data!J2024,IF(Transport!$H$4="Education",Data!AR2024,IF(Transport!$H$4="Mixed-use Building",AC2027,Data!AA2024)))</f>
        <v>0</v>
      </c>
      <c r="K2023">
        <f>IF(Transport!$H$4="Multi-unit Residential",Data!K2024,IF(Transport!$H$4="Education",Data!AS2024,IF(Transport!$H$4="Mixed-use Building",AD2027,Data!AB2024)))</f>
        <v>0</v>
      </c>
      <c r="L2023">
        <f>IF(Transport!$H$4="Multi-unit Residential",Data!L2024,IF(Transport!$H$4="Education",Data!AT2024,IF(Transport!$H$4="Mixed-use Building",AE2027,Data!AC2024)))</f>
        <v>0.08</v>
      </c>
      <c r="M2023">
        <f>IF(Transport!$H$4="Multi-unit Residential",Data!M2024,IF(Transport!$H$4="Education",Data!AU2024,IF(Transport!$H$4="Mixed-use Building",AF2027,Data!AD2024)))</f>
        <v>0.02</v>
      </c>
      <c r="N2023">
        <f>IF(Transport!$H$4="Multi-unit Residential",Data!N2024,IF(Transport!$H$4="Education",Data!AV2024,IF(Transport!$H$4="Mixed-use Building",AG2027,Data!AE2024)))</f>
        <v>3.6848900083340101</v>
      </c>
      <c r="O2023">
        <f>IF(Transport!$H$4="Multi-unit Residential",Data!O2024,IF(Transport!$H$4="Education",Data!AW2024,IF(Transport!$H$4="Mixed-use Building",AH2027,Data!AF2024)))</f>
        <v>170.36435469999901</v>
      </c>
      <c r="P2023">
        <f>IF(Transport!$H$4="Multi-unit Residential",Data!P2024,IF(Transport!$H$4="Education",Data!AX2024,IF(Transport!$H$4="Mixed-use Building",AI2027,Data!AG2024)))</f>
        <v>-45.86646279</v>
      </c>
    </row>
    <row r="2024" spans="1:16" x14ac:dyDescent="0.55000000000000004">
      <c r="A2024">
        <f>IF(Transport!$H$4="Multi-unit Residential",Data!A2025,IF(Transport!$H$4="Education",Data!AI2025,IF(Transport!$H$4="Mixed-use Building",T2028,Data!R2025)))</f>
        <v>349900</v>
      </c>
      <c r="B2024" t="str">
        <f>IF(Transport!$H$4="Multi-unit Residential",Data!B2025,IF(Transport!$H$4="Education",Data!AJ2025,IF(Transport!$H$4="Mixed-use Building",U2028,Data!S2025)))</f>
        <v>Mosgiel Central</v>
      </c>
      <c r="C2024" t="str">
        <f>IF(Transport!$H$4="Multi-unit Residential",Data!C2025,IF(Transport!$H$4="Education",Data!AK2025,IF(Transport!$H$4="Mixed-use Building",V2028,Data!T2025)))</f>
        <v>New Zealand</v>
      </c>
      <c r="D2024">
        <f>IF(Transport!$H$4="Multi-unit Residential",Data!D2025,IF(Transport!$H$4="Education",Data!AL2025,IF(Transport!$H$4="Mixed-use Building",W2028,Data!U2025)))</f>
        <v>0</v>
      </c>
      <c r="E2024">
        <f>IF(Transport!$H$4="Multi-unit Residential",Data!E2025,IF(Transport!$H$4="Education",Data!AM2025,IF(Transport!$H$4="Mixed-use Building",X2028,Data!V2025)))</f>
        <v>0</v>
      </c>
      <c r="F2024">
        <f>IF(Transport!$H$4="Multi-unit Residential",Data!F2025,IF(Transport!$H$4="Education",Data!AN2025,IF(Transport!$H$4="Mixed-use Building",Y2028,Data!W2025)))</f>
        <v>0</v>
      </c>
      <c r="G2024">
        <f>IF(Transport!$H$4="Multi-unit Residential",Data!G2025,IF(Transport!$H$4="Education",Data!AO2025,IF(Transport!$H$4="Mixed-use Building",Z2028,Data!X2025)))</f>
        <v>0</v>
      </c>
      <c r="H2024">
        <f>IF(Transport!$H$4="Multi-unit Residential",Data!H2025,IF(Transport!$H$4="Education",Data!AP2025,IF(Transport!$H$4="Mixed-use Building",AA2028,Data!Y2025)))</f>
        <v>0.86</v>
      </c>
      <c r="I2024">
        <f>IF(Transport!$H$4="Multi-unit Residential",Data!I2025,IF(Transport!$H$4="Education",Data!AQ2025,IF(Transport!$H$4="Mixed-use Building",AB2028,Data!Z2025)))</f>
        <v>0.02</v>
      </c>
      <c r="J2024">
        <f>IF(Transport!$H$4="Multi-unit Residential",Data!J2025,IF(Transport!$H$4="Education",Data!AR2025,IF(Transport!$H$4="Mixed-use Building",AC2028,Data!AA2025)))</f>
        <v>0</v>
      </c>
      <c r="K2024">
        <f>IF(Transport!$H$4="Multi-unit Residential",Data!K2025,IF(Transport!$H$4="Education",Data!AS2025,IF(Transport!$H$4="Mixed-use Building",AD2028,Data!AB2025)))</f>
        <v>0.01</v>
      </c>
      <c r="L2024">
        <f>IF(Transport!$H$4="Multi-unit Residential",Data!L2025,IF(Transport!$H$4="Education",Data!AT2025,IF(Transport!$H$4="Mixed-use Building",AE2028,Data!AC2025)))</f>
        <v>0.11</v>
      </c>
      <c r="M2024">
        <f>IF(Transport!$H$4="Multi-unit Residential",Data!M2025,IF(Transport!$H$4="Education",Data!AU2025,IF(Transport!$H$4="Mixed-use Building",AF2028,Data!AD2025)))</f>
        <v>0.02</v>
      </c>
      <c r="N2024">
        <f>IF(Transport!$H$4="Multi-unit Residential",Data!N2025,IF(Transport!$H$4="Education",Data!AV2025,IF(Transport!$H$4="Mixed-use Building",AG2028,Data!AE2025)))</f>
        <v>4.4401608148100902</v>
      </c>
      <c r="O2024">
        <f>IF(Transport!$H$4="Multi-unit Residential",Data!O2025,IF(Transport!$H$4="Education",Data!AW2025,IF(Transport!$H$4="Mixed-use Building",AH2028,Data!AF2025)))</f>
        <v>170.34786550000001</v>
      </c>
      <c r="P2024">
        <f>IF(Transport!$H$4="Multi-unit Residential",Data!P2025,IF(Transport!$H$4="Education",Data!AX2025,IF(Transport!$H$4="Mixed-use Building",AI2028,Data!AG2025)))</f>
        <v>-45.878669860000002</v>
      </c>
    </row>
    <row r="2025" spans="1:16" x14ac:dyDescent="0.55000000000000004">
      <c r="A2025">
        <f>IF(Transport!$H$4="Multi-unit Residential",Data!A2026,IF(Transport!$H$4="Education",Data!AI2026,IF(Transport!$H$4="Mixed-use Building",T2029,Data!R2026)))</f>
        <v>350000</v>
      </c>
      <c r="B2025" t="str">
        <f>IF(Transport!$H$4="Multi-unit Residential",Data!B2026,IF(Transport!$H$4="Education",Data!AJ2026,IF(Transport!$H$4="Mixed-use Building",U2029,Data!S2026)))</f>
        <v>Seddon Park</v>
      </c>
      <c r="C2025" t="str">
        <f>IF(Transport!$H$4="Multi-unit Residential",Data!C2026,IF(Transport!$H$4="Education",Data!AK2026,IF(Transport!$H$4="Mixed-use Building",V2029,Data!T2026)))</f>
        <v>New Zealand</v>
      </c>
      <c r="D2025">
        <f>IF(Transport!$H$4="Multi-unit Residential",Data!D2026,IF(Transport!$H$4="Education",Data!AL2026,IF(Transport!$H$4="Mixed-use Building",W2029,Data!U2026)))</f>
        <v>0</v>
      </c>
      <c r="E2025">
        <f>IF(Transport!$H$4="Multi-unit Residential",Data!E2026,IF(Transport!$H$4="Education",Data!AM2026,IF(Transport!$H$4="Mixed-use Building",X2029,Data!V2026)))</f>
        <v>0</v>
      </c>
      <c r="F2025">
        <f>IF(Transport!$H$4="Multi-unit Residential",Data!F2026,IF(Transport!$H$4="Education",Data!AN2026,IF(Transport!$H$4="Mixed-use Building",Y2029,Data!W2026)))</f>
        <v>0</v>
      </c>
      <c r="G2025">
        <f>IF(Transport!$H$4="Multi-unit Residential",Data!G2026,IF(Transport!$H$4="Education",Data!AO2026,IF(Transport!$H$4="Mixed-use Building",Z2029,Data!X2026)))</f>
        <v>0</v>
      </c>
      <c r="H2025">
        <f>IF(Transport!$H$4="Multi-unit Residential",Data!H2026,IF(Transport!$H$4="Education",Data!AP2026,IF(Transport!$H$4="Mixed-use Building",AA2029,Data!Y2026)))</f>
        <v>0.97</v>
      </c>
      <c r="I2025">
        <f>IF(Transport!$H$4="Multi-unit Residential",Data!I2026,IF(Transport!$H$4="Education",Data!AQ2026,IF(Transport!$H$4="Mixed-use Building",AB2029,Data!Z2026)))</f>
        <v>0</v>
      </c>
      <c r="J2025">
        <f>IF(Transport!$H$4="Multi-unit Residential",Data!J2026,IF(Transport!$H$4="Education",Data!AR2026,IF(Transport!$H$4="Mixed-use Building",AC2029,Data!AA2026)))</f>
        <v>0</v>
      </c>
      <c r="K2025">
        <f>IF(Transport!$H$4="Multi-unit Residential",Data!K2026,IF(Transport!$H$4="Education",Data!AS2026,IF(Transport!$H$4="Mixed-use Building",AD2029,Data!AB2026)))</f>
        <v>0</v>
      </c>
      <c r="L2025">
        <f>IF(Transport!$H$4="Multi-unit Residential",Data!L2026,IF(Transport!$H$4="Education",Data!AT2026,IF(Transport!$H$4="Mixed-use Building",AE2029,Data!AC2026)))</f>
        <v>0.03</v>
      </c>
      <c r="M2025">
        <f>IF(Transport!$H$4="Multi-unit Residential",Data!M2026,IF(Transport!$H$4="Education",Data!AU2026,IF(Transport!$H$4="Mixed-use Building",AF2029,Data!AD2026)))</f>
        <v>0.02</v>
      </c>
      <c r="N2025">
        <f>IF(Transport!$H$4="Multi-unit Residential",Data!N2026,IF(Transport!$H$4="Education",Data!AV2026,IF(Transport!$H$4="Mixed-use Building",AG2029,Data!AE2026)))</f>
        <v>3.8684525946047401</v>
      </c>
      <c r="O2025">
        <f>IF(Transport!$H$4="Multi-unit Residential",Data!O2026,IF(Transport!$H$4="Education",Data!AW2026,IF(Transport!$H$4="Mixed-use Building",AH2029,Data!AF2026)))</f>
        <v>170.3559486</v>
      </c>
      <c r="P2025">
        <f>IF(Transport!$H$4="Multi-unit Residential",Data!P2026,IF(Transport!$H$4="Education",Data!AX2026,IF(Transport!$H$4="Mixed-use Building",AI2029,Data!AG2026)))</f>
        <v>-45.875666500000001</v>
      </c>
    </row>
    <row r="2026" spans="1:16" x14ac:dyDescent="0.55000000000000004">
      <c r="A2026">
        <f>IF(Transport!$H$4="Multi-unit Residential",Data!A2027,IF(Transport!$H$4="Education",Data!AI2027,IF(Transport!$H$4="Mixed-use Building",T2030,Data!R2027)))</f>
        <v>350100</v>
      </c>
      <c r="B2026" t="str">
        <f>IF(Transport!$H$4="Multi-unit Residential",Data!B2027,IF(Transport!$H$4="Education",Data!AJ2027,IF(Transport!$H$4="Mixed-use Building",U2030,Data!S2027)))</f>
        <v>Wingatui</v>
      </c>
      <c r="C2026" t="str">
        <f>IF(Transport!$H$4="Multi-unit Residential",Data!C2027,IF(Transport!$H$4="Education",Data!AK2027,IF(Transport!$H$4="Mixed-use Building",V2030,Data!T2027)))</f>
        <v>New Zealand</v>
      </c>
      <c r="D2026">
        <f>IF(Transport!$H$4="Multi-unit Residential",Data!D2027,IF(Transport!$H$4="Education",Data!AL2027,IF(Transport!$H$4="Mixed-use Building",W2030,Data!U2027)))</f>
        <v>0</v>
      </c>
      <c r="E2026">
        <f>IF(Transport!$H$4="Multi-unit Residential",Data!E2027,IF(Transport!$H$4="Education",Data!AM2027,IF(Transport!$H$4="Mixed-use Building",X2030,Data!V2027)))</f>
        <v>0</v>
      </c>
      <c r="F2026">
        <f>IF(Transport!$H$4="Multi-unit Residential",Data!F2027,IF(Transport!$H$4="Education",Data!AN2027,IF(Transport!$H$4="Mixed-use Building",Y2030,Data!W2027)))</f>
        <v>0</v>
      </c>
      <c r="G2026">
        <f>IF(Transport!$H$4="Multi-unit Residential",Data!G2027,IF(Transport!$H$4="Education",Data!AO2027,IF(Transport!$H$4="Mixed-use Building",Z2030,Data!X2027)))</f>
        <v>0</v>
      </c>
      <c r="H2026">
        <f>IF(Transport!$H$4="Multi-unit Residential",Data!H2027,IF(Transport!$H$4="Education",Data!AP2027,IF(Transport!$H$4="Mixed-use Building",AA2030,Data!Y2027)))</f>
        <v>1</v>
      </c>
      <c r="I2026">
        <f>IF(Transport!$H$4="Multi-unit Residential",Data!I2027,IF(Transport!$H$4="Education",Data!AQ2027,IF(Transport!$H$4="Mixed-use Building",AB2030,Data!Z2027)))</f>
        <v>0</v>
      </c>
      <c r="J2026">
        <f>IF(Transport!$H$4="Multi-unit Residential",Data!J2027,IF(Transport!$H$4="Education",Data!AR2027,IF(Transport!$H$4="Mixed-use Building",AC2030,Data!AA2027)))</f>
        <v>0</v>
      </c>
      <c r="K2026">
        <f>IF(Transport!$H$4="Multi-unit Residential",Data!K2027,IF(Transport!$H$4="Education",Data!AS2027,IF(Transport!$H$4="Mixed-use Building",AD2030,Data!AB2027)))</f>
        <v>0</v>
      </c>
      <c r="L2026">
        <f>IF(Transport!$H$4="Multi-unit Residential",Data!L2027,IF(Transport!$H$4="Education",Data!AT2027,IF(Transport!$H$4="Mixed-use Building",AE2030,Data!AC2027)))</f>
        <v>0</v>
      </c>
      <c r="M2026">
        <f>IF(Transport!$H$4="Multi-unit Residential",Data!M2027,IF(Transport!$H$4="Education",Data!AU2027,IF(Transport!$H$4="Mixed-use Building",AF2030,Data!AD2027)))</f>
        <v>0.02</v>
      </c>
      <c r="N2026">
        <f>IF(Transport!$H$4="Multi-unit Residential",Data!N2027,IF(Transport!$H$4="Education",Data!AV2027,IF(Transport!$H$4="Mixed-use Building",AG2030,Data!AE2027)))</f>
        <v>4.7769873565876697</v>
      </c>
      <c r="O2026">
        <f>IF(Transport!$H$4="Multi-unit Residential",Data!O2027,IF(Transport!$H$4="Education",Data!AW2027,IF(Transport!$H$4="Mixed-use Building",AH2030,Data!AF2027)))</f>
        <v>170.386277599999</v>
      </c>
      <c r="P2026">
        <f>IF(Transport!$H$4="Multi-unit Residential",Data!P2027,IF(Transport!$H$4="Education",Data!AX2027,IF(Transport!$H$4="Mixed-use Building",AI2030,Data!AG2027)))</f>
        <v>-45.867007479999998</v>
      </c>
    </row>
    <row r="2027" spans="1:16" x14ac:dyDescent="0.55000000000000004">
      <c r="A2027">
        <f>IF(Transport!$H$4="Multi-unit Residential",Data!A2028,IF(Transport!$H$4="Education",Data!AI2028,IF(Transport!$H$4="Mixed-use Building",T2031,Data!R2028)))</f>
        <v>350200</v>
      </c>
      <c r="B2027" t="str">
        <f>IF(Transport!$H$4="Multi-unit Residential",Data!B2028,IF(Transport!$H$4="Education",Data!AJ2028,IF(Transport!$H$4="Mixed-use Building",U2031,Data!S2028)))</f>
        <v>Saddle Hill-Chain Hills</v>
      </c>
      <c r="C2027" t="str">
        <f>IF(Transport!$H$4="Multi-unit Residential",Data!C2028,IF(Transport!$H$4="Education",Data!AK2028,IF(Transport!$H$4="Mixed-use Building",V2031,Data!T2028)))</f>
        <v>New Zealand</v>
      </c>
      <c r="D2027">
        <f>IF(Transport!$H$4="Multi-unit Residential",Data!D2028,IF(Transport!$H$4="Education",Data!AL2028,IF(Transport!$H$4="Mixed-use Building",W2031,Data!U2028)))</f>
        <v>0</v>
      </c>
      <c r="E2027">
        <f>IF(Transport!$H$4="Multi-unit Residential",Data!E2028,IF(Transport!$H$4="Education",Data!AM2028,IF(Transport!$H$4="Mixed-use Building",X2031,Data!V2028)))</f>
        <v>0</v>
      </c>
      <c r="F2027">
        <f>IF(Transport!$H$4="Multi-unit Residential",Data!F2028,IF(Transport!$H$4="Education",Data!AN2028,IF(Transport!$H$4="Mixed-use Building",Y2031,Data!W2028)))</f>
        <v>0</v>
      </c>
      <c r="G2027">
        <f>IF(Transport!$H$4="Multi-unit Residential",Data!G2028,IF(Transport!$H$4="Education",Data!AO2028,IF(Transport!$H$4="Mixed-use Building",Z2031,Data!X2028)))</f>
        <v>0</v>
      </c>
      <c r="H2027">
        <f>IF(Transport!$H$4="Multi-unit Residential",Data!H2028,IF(Transport!$H$4="Education",Data!AP2028,IF(Transport!$H$4="Mixed-use Building",AA2031,Data!Y2028)))</f>
        <v>1</v>
      </c>
      <c r="I2027">
        <f>IF(Transport!$H$4="Multi-unit Residential",Data!I2028,IF(Transport!$H$4="Education",Data!AQ2028,IF(Transport!$H$4="Mixed-use Building",AB2031,Data!Z2028)))</f>
        <v>0</v>
      </c>
      <c r="J2027">
        <f>IF(Transport!$H$4="Multi-unit Residential",Data!J2028,IF(Transport!$H$4="Education",Data!AR2028,IF(Transport!$H$4="Mixed-use Building",AC2031,Data!AA2028)))</f>
        <v>0</v>
      </c>
      <c r="K2027">
        <f>IF(Transport!$H$4="Multi-unit Residential",Data!K2028,IF(Transport!$H$4="Education",Data!AS2028,IF(Transport!$H$4="Mixed-use Building",AD2031,Data!AB2028)))</f>
        <v>0</v>
      </c>
      <c r="L2027">
        <f>IF(Transport!$H$4="Multi-unit Residential",Data!L2028,IF(Transport!$H$4="Education",Data!AT2028,IF(Transport!$H$4="Mixed-use Building",AE2031,Data!AC2028)))</f>
        <v>0</v>
      </c>
      <c r="M2027">
        <f>IF(Transport!$H$4="Multi-unit Residential",Data!M2028,IF(Transport!$H$4="Education",Data!AU2028,IF(Transport!$H$4="Mixed-use Building",AF2031,Data!AD2028)))</f>
        <v>0.02</v>
      </c>
      <c r="N2027">
        <f>IF(Transport!$H$4="Multi-unit Residential",Data!N2028,IF(Transport!$H$4="Education",Data!AV2028,IF(Transport!$H$4="Mixed-use Building",AG2031,Data!AE2028)))</f>
        <v>5.0999115339183501</v>
      </c>
      <c r="O2027">
        <f>IF(Transport!$H$4="Multi-unit Residential",Data!O2028,IF(Transport!$H$4="Education",Data!AW2028,IF(Transport!$H$4="Mixed-use Building",AH2031,Data!AF2028)))</f>
        <v>170.3757957</v>
      </c>
      <c r="P2027">
        <f>IF(Transport!$H$4="Multi-unit Residential",Data!P2028,IF(Transport!$H$4="Education",Data!AX2028,IF(Transport!$H$4="Mixed-use Building",AI2031,Data!AG2028)))</f>
        <v>-45.904980449999996</v>
      </c>
    </row>
    <row r="2028" spans="1:16" x14ac:dyDescent="0.55000000000000004">
      <c r="A2028">
        <f>IF(Transport!$H$4="Multi-unit Residential",Data!A2029,IF(Transport!$H$4="Education",Data!AI2029,IF(Transport!$H$4="Mixed-use Building",T2032,Data!R2029)))</f>
        <v>350300</v>
      </c>
      <c r="B2028" t="str">
        <f>IF(Transport!$H$4="Multi-unit Residential",Data!B2029,IF(Transport!$H$4="Education",Data!AJ2029,IF(Transport!$H$4="Mixed-use Building",U2032,Data!S2029)))</f>
        <v>East Taieri</v>
      </c>
      <c r="C2028" t="str">
        <f>IF(Transport!$H$4="Multi-unit Residential",Data!C2029,IF(Transport!$H$4="Education",Data!AK2029,IF(Transport!$H$4="Mixed-use Building",V2032,Data!T2029)))</f>
        <v>New Zealand</v>
      </c>
      <c r="D2028">
        <f>IF(Transport!$H$4="Multi-unit Residential",Data!D2029,IF(Transport!$H$4="Education",Data!AL2029,IF(Transport!$H$4="Mixed-use Building",W2032,Data!U2029)))</f>
        <v>0</v>
      </c>
      <c r="E2028">
        <f>IF(Transport!$H$4="Multi-unit Residential",Data!E2029,IF(Transport!$H$4="Education",Data!AM2029,IF(Transport!$H$4="Mixed-use Building",X2032,Data!V2029)))</f>
        <v>0</v>
      </c>
      <c r="F2028">
        <f>IF(Transport!$H$4="Multi-unit Residential",Data!F2029,IF(Transport!$H$4="Education",Data!AN2029,IF(Transport!$H$4="Mixed-use Building",Y2032,Data!W2029)))</f>
        <v>0</v>
      </c>
      <c r="G2028">
        <f>IF(Transport!$H$4="Multi-unit Residential",Data!G2029,IF(Transport!$H$4="Education",Data!AO2029,IF(Transport!$H$4="Mixed-use Building",Z2032,Data!X2029)))</f>
        <v>0</v>
      </c>
      <c r="H2028">
        <f>IF(Transport!$H$4="Multi-unit Residential",Data!H2029,IF(Transport!$H$4="Education",Data!AP2029,IF(Transport!$H$4="Mixed-use Building",AA2032,Data!Y2029)))</f>
        <v>0.98</v>
      </c>
      <c r="I2028">
        <f>IF(Transport!$H$4="Multi-unit Residential",Data!I2029,IF(Transport!$H$4="Education",Data!AQ2029,IF(Transport!$H$4="Mixed-use Building",AB2032,Data!Z2029)))</f>
        <v>0</v>
      </c>
      <c r="J2028">
        <f>IF(Transport!$H$4="Multi-unit Residential",Data!J2029,IF(Transport!$H$4="Education",Data!AR2029,IF(Transport!$H$4="Mixed-use Building",AC2032,Data!AA2029)))</f>
        <v>0</v>
      </c>
      <c r="K2028">
        <f>IF(Transport!$H$4="Multi-unit Residential",Data!K2029,IF(Transport!$H$4="Education",Data!AS2029,IF(Transport!$H$4="Mixed-use Building",AD2032,Data!AB2029)))</f>
        <v>0</v>
      </c>
      <c r="L2028">
        <f>IF(Transport!$H$4="Multi-unit Residential",Data!L2029,IF(Transport!$H$4="Education",Data!AT2029,IF(Transport!$H$4="Mixed-use Building",AE2032,Data!AC2029)))</f>
        <v>0.02</v>
      </c>
      <c r="M2028">
        <f>IF(Transport!$H$4="Multi-unit Residential",Data!M2029,IF(Transport!$H$4="Education",Data!AU2029,IF(Transport!$H$4="Mixed-use Building",AF2032,Data!AD2029)))</f>
        <v>0.02</v>
      </c>
      <c r="N2028">
        <f>IF(Transport!$H$4="Multi-unit Residential",Data!N2029,IF(Transport!$H$4="Education",Data!AV2029,IF(Transport!$H$4="Mixed-use Building",AG2032,Data!AE2029)))</f>
        <v>3.8420171684419002</v>
      </c>
      <c r="O2028">
        <f>IF(Transport!$H$4="Multi-unit Residential",Data!O2029,IF(Transport!$H$4="Education",Data!AW2029,IF(Transport!$H$4="Mixed-use Building",AH2032,Data!AF2029)))</f>
        <v>170.3518894</v>
      </c>
      <c r="P2028">
        <f>IF(Transport!$H$4="Multi-unit Residential",Data!P2029,IF(Transport!$H$4="Education",Data!AX2029,IF(Transport!$H$4="Mixed-use Building",AI2032,Data!AG2029)))</f>
        <v>-45.891033849999999</v>
      </c>
    </row>
    <row r="2029" spans="1:16" x14ac:dyDescent="0.55000000000000004">
      <c r="A2029">
        <f>IF(Transport!$H$4="Multi-unit Residential",Data!A2030,IF(Transport!$H$4="Education",Data!AI2030,IF(Transport!$H$4="Mixed-use Building",T2033,Data!R2030)))</f>
        <v>350400</v>
      </c>
      <c r="B2029" t="str">
        <f>IF(Transport!$H$4="Multi-unit Residential",Data!B2030,IF(Transport!$H$4="Education",Data!AJ2030,IF(Transport!$H$4="Mixed-use Building",U2033,Data!S2030)))</f>
        <v>Halfway Bush</v>
      </c>
      <c r="C2029" t="str">
        <f>IF(Transport!$H$4="Multi-unit Residential",Data!C2030,IF(Transport!$H$4="Education",Data!AK2030,IF(Transport!$H$4="Mixed-use Building",V2033,Data!T2030)))</f>
        <v>New Zealand</v>
      </c>
      <c r="D2029">
        <f>IF(Transport!$H$4="Multi-unit Residential",Data!D2030,IF(Transport!$H$4="Education",Data!AL2030,IF(Transport!$H$4="Mixed-use Building",W2033,Data!U2030)))</f>
        <v>0</v>
      </c>
      <c r="E2029">
        <f>IF(Transport!$H$4="Multi-unit Residential",Data!E2030,IF(Transport!$H$4="Education",Data!AM2030,IF(Transport!$H$4="Mixed-use Building",X2033,Data!V2030)))</f>
        <v>0</v>
      </c>
      <c r="F2029">
        <f>IF(Transport!$H$4="Multi-unit Residential",Data!F2030,IF(Transport!$H$4="Education",Data!AN2030,IF(Transport!$H$4="Mixed-use Building",Y2033,Data!W2030)))</f>
        <v>0</v>
      </c>
      <c r="G2029">
        <f>IF(Transport!$H$4="Multi-unit Residential",Data!G2030,IF(Transport!$H$4="Education",Data!AO2030,IF(Transport!$H$4="Mixed-use Building",Z2033,Data!X2030)))</f>
        <v>0</v>
      </c>
      <c r="H2029">
        <f>IF(Transport!$H$4="Multi-unit Residential",Data!H2030,IF(Transport!$H$4="Education",Data!AP2030,IF(Transport!$H$4="Mixed-use Building",AA2033,Data!Y2030)))</f>
        <v>0.95</v>
      </c>
      <c r="I2029">
        <f>IF(Transport!$H$4="Multi-unit Residential",Data!I2030,IF(Transport!$H$4="Education",Data!AQ2030,IF(Transport!$H$4="Mixed-use Building",AB2033,Data!Z2030)))</f>
        <v>0</v>
      </c>
      <c r="J2029">
        <f>IF(Transport!$H$4="Multi-unit Residential",Data!J2030,IF(Transport!$H$4="Education",Data!AR2030,IF(Transport!$H$4="Mixed-use Building",AC2033,Data!AA2030)))</f>
        <v>0</v>
      </c>
      <c r="K2029">
        <f>IF(Transport!$H$4="Multi-unit Residential",Data!K2030,IF(Transport!$H$4="Education",Data!AS2030,IF(Transport!$H$4="Mixed-use Building",AD2033,Data!AB2030)))</f>
        <v>0</v>
      </c>
      <c r="L2029">
        <f>IF(Transport!$H$4="Multi-unit Residential",Data!L2030,IF(Transport!$H$4="Education",Data!AT2030,IF(Transport!$H$4="Mixed-use Building",AE2033,Data!AC2030)))</f>
        <v>0.05</v>
      </c>
      <c r="M2029">
        <f>IF(Transport!$H$4="Multi-unit Residential",Data!M2030,IF(Transport!$H$4="Education",Data!AU2030,IF(Transport!$H$4="Mixed-use Building",AF2033,Data!AD2030)))</f>
        <v>0.02</v>
      </c>
      <c r="N2029">
        <f>IF(Transport!$H$4="Multi-unit Residential",Data!N2030,IF(Transport!$H$4="Education",Data!AV2030,IF(Transport!$H$4="Mixed-use Building",AG2033,Data!AE2030)))</f>
        <v>4.2515544179565401</v>
      </c>
      <c r="O2029">
        <f>IF(Transport!$H$4="Multi-unit Residential",Data!O2030,IF(Transport!$H$4="Education",Data!AW2030,IF(Transport!$H$4="Mixed-use Building",AH2033,Data!AF2030)))</f>
        <v>170.46654229999999</v>
      </c>
      <c r="P2029">
        <f>IF(Transport!$H$4="Multi-unit Residential",Data!P2030,IF(Transport!$H$4="Education",Data!AX2030,IF(Transport!$H$4="Mixed-use Building",AI2033,Data!AG2030)))</f>
        <v>-45.857066869999997</v>
      </c>
    </row>
    <row r="2030" spans="1:16" x14ac:dyDescent="0.55000000000000004">
      <c r="A2030">
        <f>IF(Transport!$H$4="Multi-unit Residential",Data!A2031,IF(Transport!$H$4="Education",Data!AI2031,IF(Transport!$H$4="Mixed-use Building",T2034,Data!R2031)))</f>
        <v>350500</v>
      </c>
      <c r="B2030" t="str">
        <f>IF(Transport!$H$4="Multi-unit Residential",Data!B2031,IF(Transport!$H$4="Education",Data!AJ2031,IF(Transport!$H$4="Mixed-use Building",U2034,Data!S2031)))</f>
        <v>Helensburgh</v>
      </c>
      <c r="C2030" t="str">
        <f>IF(Transport!$H$4="Multi-unit Residential",Data!C2031,IF(Transport!$H$4="Education",Data!AK2031,IF(Transport!$H$4="Mixed-use Building",V2034,Data!T2031)))</f>
        <v>New Zealand</v>
      </c>
      <c r="D2030" t="str">
        <f>IF(Transport!$H$4="Multi-unit Residential",Data!D2031,IF(Transport!$H$4="Education",Data!AL2031,IF(Transport!$H$4="Mixed-use Building",W2034,Data!U2031)))</f>
        <v>?</v>
      </c>
      <c r="E2030" t="str">
        <f>IF(Transport!$H$4="Multi-unit Residential",Data!E2031,IF(Transport!$H$4="Education",Data!AM2031,IF(Transport!$H$4="Mixed-use Building",X2034,Data!V2031)))</f>
        <v>?</v>
      </c>
      <c r="F2030" t="str">
        <f>IF(Transport!$H$4="Multi-unit Residential",Data!F2031,IF(Transport!$H$4="Education",Data!AN2031,IF(Transport!$H$4="Mixed-use Building",Y2034,Data!W2031)))</f>
        <v>?</v>
      </c>
      <c r="G2030">
        <f>IF(Transport!$H$4="Multi-unit Residential",Data!G2031,IF(Transport!$H$4="Education",Data!AO2031,IF(Transport!$H$4="Mixed-use Building",Z2034,Data!X2031)))</f>
        <v>0</v>
      </c>
      <c r="H2030" t="str">
        <f>IF(Transport!$H$4="Multi-unit Residential",Data!H2031,IF(Transport!$H$4="Education",Data!AP2031,IF(Transport!$H$4="Mixed-use Building",AA2034,Data!Y2031)))</f>
        <v>?</v>
      </c>
      <c r="I2030" t="str">
        <f>IF(Transport!$H$4="Multi-unit Residential",Data!I2031,IF(Transport!$H$4="Education",Data!AQ2031,IF(Transport!$H$4="Mixed-use Building",AB2034,Data!Z2031)))</f>
        <v>?</v>
      </c>
      <c r="J2030">
        <f>IF(Transport!$H$4="Multi-unit Residential",Data!J2031,IF(Transport!$H$4="Education",Data!AR2031,IF(Transport!$H$4="Mixed-use Building",AC2034,Data!AA2031)))</f>
        <v>0</v>
      </c>
      <c r="K2030" t="str">
        <f>IF(Transport!$H$4="Multi-unit Residential",Data!K2031,IF(Transport!$H$4="Education",Data!AS2031,IF(Transport!$H$4="Mixed-use Building",AD2034,Data!AB2031)))</f>
        <v>?</v>
      </c>
      <c r="L2030" t="str">
        <f>IF(Transport!$H$4="Multi-unit Residential",Data!L2031,IF(Transport!$H$4="Education",Data!AT2031,IF(Transport!$H$4="Mixed-use Building",AE2034,Data!AC2031)))</f>
        <v>?</v>
      </c>
      <c r="M2030">
        <f>IF(Transport!$H$4="Multi-unit Residential",Data!M2031,IF(Transport!$H$4="Education",Data!AU2031,IF(Transport!$H$4="Mixed-use Building",AF2034,Data!AD2031)))</f>
        <v>0.02</v>
      </c>
      <c r="N2030" t="str">
        <f>IF(Transport!$H$4="Multi-unit Residential",Data!N2031,IF(Transport!$H$4="Education",Data!AV2031,IF(Transport!$H$4="Mixed-use Building",AG2034,Data!AE2031)))</f>
        <v>?</v>
      </c>
      <c r="O2030">
        <f>IF(Transport!$H$4="Multi-unit Residential",Data!O2031,IF(Transport!$H$4="Education",Data!AW2031,IF(Transport!$H$4="Mixed-use Building",AH2034,Data!AF2031)))</f>
        <v>170.48340640000001</v>
      </c>
      <c r="P2030">
        <f>IF(Transport!$H$4="Multi-unit Residential",Data!P2031,IF(Transport!$H$4="Education",Data!AX2031,IF(Transport!$H$4="Mixed-use Building",AI2034,Data!AG2031)))</f>
        <v>-45.849363529999998</v>
      </c>
    </row>
    <row r="2031" spans="1:16" x14ac:dyDescent="0.55000000000000004">
      <c r="A2031">
        <f>IF(Transport!$H$4="Multi-unit Residential",Data!A2032,IF(Transport!$H$4="Education",Data!AI2032,IF(Transport!$H$4="Mixed-use Building",T2035,Data!R2032)))</f>
        <v>350600</v>
      </c>
      <c r="B2031" t="str">
        <f>IF(Transport!$H$4="Multi-unit Residential",Data!B2032,IF(Transport!$H$4="Education",Data!AJ2032,IF(Transport!$H$4="Mixed-use Building",U2035,Data!S2032)))</f>
        <v>Glenleith</v>
      </c>
      <c r="C2031" t="str">
        <f>IF(Transport!$H$4="Multi-unit Residential",Data!C2032,IF(Transport!$H$4="Education",Data!AK2032,IF(Transport!$H$4="Mixed-use Building",V2035,Data!T2032)))</f>
        <v>New Zealand</v>
      </c>
      <c r="D2031" t="str">
        <f>IF(Transport!$H$4="Multi-unit Residential",Data!D2032,IF(Transport!$H$4="Education",Data!AL2032,IF(Transport!$H$4="Mixed-use Building",W2035,Data!U2032)))</f>
        <v>?</v>
      </c>
      <c r="E2031" t="str">
        <f>IF(Transport!$H$4="Multi-unit Residential",Data!E2032,IF(Transport!$H$4="Education",Data!AM2032,IF(Transport!$H$4="Mixed-use Building",X2035,Data!V2032)))</f>
        <v>?</v>
      </c>
      <c r="F2031" t="str">
        <f>IF(Transport!$H$4="Multi-unit Residential",Data!F2032,IF(Transport!$H$4="Education",Data!AN2032,IF(Transport!$H$4="Mixed-use Building",Y2035,Data!W2032)))</f>
        <v>?</v>
      </c>
      <c r="G2031">
        <f>IF(Transport!$H$4="Multi-unit Residential",Data!G2032,IF(Transport!$H$4="Education",Data!AO2032,IF(Transport!$H$4="Mixed-use Building",Z2035,Data!X2032)))</f>
        <v>0</v>
      </c>
      <c r="H2031" t="str">
        <f>IF(Transport!$H$4="Multi-unit Residential",Data!H2032,IF(Transport!$H$4="Education",Data!AP2032,IF(Transport!$H$4="Mixed-use Building",AA2035,Data!Y2032)))</f>
        <v>?</v>
      </c>
      <c r="I2031" t="str">
        <f>IF(Transport!$H$4="Multi-unit Residential",Data!I2032,IF(Transport!$H$4="Education",Data!AQ2032,IF(Transport!$H$4="Mixed-use Building",AB2035,Data!Z2032)))</f>
        <v>?</v>
      </c>
      <c r="J2031">
        <f>IF(Transport!$H$4="Multi-unit Residential",Data!J2032,IF(Transport!$H$4="Education",Data!AR2032,IF(Transport!$H$4="Mixed-use Building",AC2035,Data!AA2032)))</f>
        <v>0</v>
      </c>
      <c r="K2031" t="str">
        <f>IF(Transport!$H$4="Multi-unit Residential",Data!K2032,IF(Transport!$H$4="Education",Data!AS2032,IF(Transport!$H$4="Mixed-use Building",AD2035,Data!AB2032)))</f>
        <v>?</v>
      </c>
      <c r="L2031" t="str">
        <f>IF(Transport!$H$4="Multi-unit Residential",Data!L2032,IF(Transport!$H$4="Education",Data!AT2032,IF(Transport!$H$4="Mixed-use Building",AE2035,Data!AC2032)))</f>
        <v>?</v>
      </c>
      <c r="M2031">
        <f>IF(Transport!$H$4="Multi-unit Residential",Data!M2032,IF(Transport!$H$4="Education",Data!AU2032,IF(Transport!$H$4="Mixed-use Building",AF2035,Data!AD2032)))</f>
        <v>0.02</v>
      </c>
      <c r="N2031" t="str">
        <f>IF(Transport!$H$4="Multi-unit Residential",Data!N2032,IF(Transport!$H$4="Education",Data!AV2032,IF(Transport!$H$4="Mixed-use Building",AG2035,Data!AE2032)))</f>
        <v>?</v>
      </c>
      <c r="O2031">
        <f>IF(Transport!$H$4="Multi-unit Residential",Data!O2032,IF(Transport!$H$4="Education",Data!AW2032,IF(Transport!$H$4="Mixed-use Building",AH2035,Data!AF2032)))</f>
        <v>170.49960709999999</v>
      </c>
      <c r="P2031">
        <f>IF(Transport!$H$4="Multi-unit Residential",Data!P2032,IF(Transport!$H$4="Education",Data!AX2032,IF(Transport!$H$4="Mixed-use Building",AI2035,Data!AG2032)))</f>
        <v>-45.84321396</v>
      </c>
    </row>
    <row r="2032" spans="1:16" x14ac:dyDescent="0.55000000000000004">
      <c r="A2032">
        <f>IF(Transport!$H$4="Multi-unit Residential",Data!A2033,IF(Transport!$H$4="Education",Data!AI2033,IF(Transport!$H$4="Mixed-use Building",T2036,Data!R2033)))</f>
        <v>350700</v>
      </c>
      <c r="B2032" t="str">
        <f>IF(Transport!$H$4="Multi-unit Residential",Data!B2033,IF(Transport!$H$4="Education",Data!AJ2033,IF(Transport!$H$4="Mixed-use Building",U2036,Data!S2033)))</f>
        <v>Fairfield (Dunedin City)</v>
      </c>
      <c r="C2032" t="str">
        <f>IF(Transport!$H$4="Multi-unit Residential",Data!C2033,IF(Transport!$H$4="Education",Data!AK2033,IF(Transport!$H$4="Mixed-use Building",V2036,Data!T2033)))</f>
        <v>New Zealand</v>
      </c>
      <c r="D2032">
        <f>IF(Transport!$H$4="Multi-unit Residential",Data!D2033,IF(Transport!$H$4="Education",Data!AL2033,IF(Transport!$H$4="Mixed-use Building",W2036,Data!U2033)))</f>
        <v>0</v>
      </c>
      <c r="E2032">
        <f>IF(Transport!$H$4="Multi-unit Residential",Data!E2033,IF(Transport!$H$4="Education",Data!AM2033,IF(Transport!$H$4="Mixed-use Building",X2036,Data!V2033)))</f>
        <v>0</v>
      </c>
      <c r="F2032">
        <f>IF(Transport!$H$4="Multi-unit Residential",Data!F2033,IF(Transport!$H$4="Education",Data!AN2033,IF(Transport!$H$4="Mixed-use Building",Y2036,Data!W2033)))</f>
        <v>0</v>
      </c>
      <c r="G2032">
        <f>IF(Transport!$H$4="Multi-unit Residential",Data!G2033,IF(Transport!$H$4="Education",Data!AO2033,IF(Transport!$H$4="Mixed-use Building",Z2036,Data!X2033)))</f>
        <v>0</v>
      </c>
      <c r="H2032">
        <f>IF(Transport!$H$4="Multi-unit Residential",Data!H2033,IF(Transport!$H$4="Education",Data!AP2033,IF(Transport!$H$4="Mixed-use Building",AA2036,Data!Y2033)))</f>
        <v>0.95</v>
      </c>
      <c r="I2032">
        <f>IF(Transport!$H$4="Multi-unit Residential",Data!I2033,IF(Transport!$H$4="Education",Data!AQ2033,IF(Transport!$H$4="Mixed-use Building",AB2036,Data!Z2033)))</f>
        <v>0</v>
      </c>
      <c r="J2032">
        <f>IF(Transport!$H$4="Multi-unit Residential",Data!J2033,IF(Transport!$H$4="Education",Data!AR2033,IF(Transport!$H$4="Mixed-use Building",AC2036,Data!AA2033)))</f>
        <v>0</v>
      </c>
      <c r="K2032">
        <f>IF(Transport!$H$4="Multi-unit Residential",Data!K2033,IF(Transport!$H$4="Education",Data!AS2033,IF(Transport!$H$4="Mixed-use Building",AD2036,Data!AB2033)))</f>
        <v>0</v>
      </c>
      <c r="L2032">
        <f>IF(Transport!$H$4="Multi-unit Residential",Data!L2033,IF(Transport!$H$4="Education",Data!AT2033,IF(Transport!$H$4="Mixed-use Building",AE2036,Data!AC2033)))</f>
        <v>0.05</v>
      </c>
      <c r="M2032">
        <f>IF(Transport!$H$4="Multi-unit Residential",Data!M2033,IF(Transport!$H$4="Education",Data!AU2033,IF(Transport!$H$4="Mixed-use Building",AF2036,Data!AD2033)))</f>
        <v>0.02</v>
      </c>
      <c r="N2032">
        <f>IF(Transport!$H$4="Multi-unit Residential",Data!N2033,IF(Transport!$H$4="Education",Data!AV2033,IF(Transport!$H$4="Mixed-use Building",AG2036,Data!AE2033)))</f>
        <v>4.52918675919297</v>
      </c>
      <c r="O2032">
        <f>IF(Transport!$H$4="Multi-unit Residential",Data!O2033,IF(Transport!$H$4="Education",Data!AW2033,IF(Transport!$H$4="Mixed-use Building",AH2036,Data!AF2033)))</f>
        <v>170.40079739999999</v>
      </c>
      <c r="P2032">
        <f>IF(Transport!$H$4="Multi-unit Residential",Data!P2033,IF(Transport!$H$4="Education",Data!AX2033,IF(Transport!$H$4="Mixed-use Building",AI2036,Data!AG2033)))</f>
        <v>-45.90161406</v>
      </c>
    </row>
    <row r="2033" spans="1:16" x14ac:dyDescent="0.55000000000000004">
      <c r="A2033">
        <f>IF(Transport!$H$4="Multi-unit Residential",Data!A2034,IF(Transport!$H$4="Education",Data!AI2034,IF(Transport!$H$4="Mixed-use Building",T2037,Data!R2034)))</f>
        <v>350900</v>
      </c>
      <c r="B2033" t="str">
        <f>IF(Transport!$H$4="Multi-unit Residential",Data!B2034,IF(Transport!$H$4="Education",Data!AJ2034,IF(Transport!$H$4="Mixed-use Building",U2037,Data!S2034)))</f>
        <v>Brockville</v>
      </c>
      <c r="C2033" t="str">
        <f>IF(Transport!$H$4="Multi-unit Residential",Data!C2034,IF(Transport!$H$4="Education",Data!AK2034,IF(Transport!$H$4="Mixed-use Building",V2037,Data!T2034)))</f>
        <v>New Zealand</v>
      </c>
      <c r="D2033">
        <f>IF(Transport!$H$4="Multi-unit Residential",Data!D2034,IF(Transport!$H$4="Education",Data!AL2034,IF(Transport!$H$4="Mixed-use Building",W2037,Data!U2034)))</f>
        <v>0</v>
      </c>
      <c r="E2033">
        <f>IF(Transport!$H$4="Multi-unit Residential",Data!E2034,IF(Transport!$H$4="Education",Data!AM2034,IF(Transport!$H$4="Mixed-use Building",X2037,Data!V2034)))</f>
        <v>0</v>
      </c>
      <c r="F2033">
        <f>IF(Transport!$H$4="Multi-unit Residential",Data!F2034,IF(Transport!$H$4="Education",Data!AN2034,IF(Transport!$H$4="Mixed-use Building",Y2037,Data!W2034)))</f>
        <v>0</v>
      </c>
      <c r="G2033">
        <f>IF(Transport!$H$4="Multi-unit Residential",Data!G2034,IF(Transport!$H$4="Education",Data!AO2034,IF(Transport!$H$4="Mixed-use Building",Z2037,Data!X2034)))</f>
        <v>0</v>
      </c>
      <c r="H2033">
        <f>IF(Transport!$H$4="Multi-unit Residential",Data!H2034,IF(Transport!$H$4="Education",Data!AP2034,IF(Transport!$H$4="Mixed-use Building",AA2037,Data!Y2034)))</f>
        <v>0.45</v>
      </c>
      <c r="I2033">
        <f>IF(Transport!$H$4="Multi-unit Residential",Data!I2034,IF(Transport!$H$4="Education",Data!AQ2034,IF(Transport!$H$4="Mixed-use Building",AB2037,Data!Z2034)))</f>
        <v>0</v>
      </c>
      <c r="J2033">
        <f>IF(Transport!$H$4="Multi-unit Residential",Data!J2034,IF(Transport!$H$4="Education",Data!AR2034,IF(Transport!$H$4="Mixed-use Building",AC2037,Data!AA2034)))</f>
        <v>0</v>
      </c>
      <c r="K2033">
        <f>IF(Transport!$H$4="Multi-unit Residential",Data!K2034,IF(Transport!$H$4="Education",Data!AS2034,IF(Transport!$H$4="Mixed-use Building",AD2037,Data!AB2034)))</f>
        <v>0</v>
      </c>
      <c r="L2033">
        <f>IF(Transport!$H$4="Multi-unit Residential",Data!L2034,IF(Transport!$H$4="Education",Data!AT2034,IF(Transport!$H$4="Mixed-use Building",AE2037,Data!AC2034)))</f>
        <v>0.55000000000000004</v>
      </c>
      <c r="M2033">
        <f>IF(Transport!$H$4="Multi-unit Residential",Data!M2034,IF(Transport!$H$4="Education",Data!AU2034,IF(Transport!$H$4="Mixed-use Building",AF2037,Data!AD2034)))</f>
        <v>0.02</v>
      </c>
      <c r="N2033" t="str">
        <f>IF(Transport!$H$4="Multi-unit Residential",Data!N2034,IF(Transport!$H$4="Education",Data!AV2034,IF(Transport!$H$4="Mixed-use Building",AG2037,Data!AE2034)))</f>
        <v>?</v>
      </c>
      <c r="O2033">
        <f>IF(Transport!$H$4="Multi-unit Residential",Data!O2034,IF(Transport!$H$4="Education",Data!AW2034,IF(Transport!$H$4="Mixed-use Building",AH2037,Data!AF2034)))</f>
        <v>170.46160369999899</v>
      </c>
      <c r="P2033">
        <f>IF(Transport!$H$4="Multi-unit Residential",Data!P2034,IF(Transport!$H$4="Education",Data!AX2034,IF(Transport!$H$4="Mixed-use Building",AI2037,Data!AG2034)))</f>
        <v>-45.866897739999999</v>
      </c>
    </row>
    <row r="2034" spans="1:16" x14ac:dyDescent="0.55000000000000004">
      <c r="A2034">
        <f>IF(Transport!$H$4="Multi-unit Residential",Data!A2035,IF(Transport!$H$4="Education",Data!AI2035,IF(Transport!$H$4="Mixed-use Building",T2038,Data!R2035)))</f>
        <v>351000</v>
      </c>
      <c r="B2034" t="str">
        <f>IF(Transport!$H$4="Multi-unit Residential",Data!B2035,IF(Transport!$H$4="Education",Data!AJ2035,IF(Transport!$H$4="Mixed-use Building",U2038,Data!S2035)))</f>
        <v>Wakari</v>
      </c>
      <c r="C2034" t="str">
        <f>IF(Transport!$H$4="Multi-unit Residential",Data!C2035,IF(Transport!$H$4="Education",Data!AK2035,IF(Transport!$H$4="Mixed-use Building",V2038,Data!T2035)))</f>
        <v>New Zealand</v>
      </c>
      <c r="D2034">
        <f>IF(Transport!$H$4="Multi-unit Residential",Data!D2035,IF(Transport!$H$4="Education",Data!AL2035,IF(Transport!$H$4="Mixed-use Building",W2038,Data!U2035)))</f>
        <v>0</v>
      </c>
      <c r="E2034">
        <f>IF(Transport!$H$4="Multi-unit Residential",Data!E2035,IF(Transport!$H$4="Education",Data!AM2035,IF(Transport!$H$4="Mixed-use Building",X2038,Data!V2035)))</f>
        <v>0</v>
      </c>
      <c r="F2034">
        <f>IF(Transport!$H$4="Multi-unit Residential",Data!F2035,IF(Transport!$H$4="Education",Data!AN2035,IF(Transport!$H$4="Mixed-use Building",Y2038,Data!W2035)))</f>
        <v>0</v>
      </c>
      <c r="G2034">
        <f>IF(Transport!$H$4="Multi-unit Residential",Data!G2035,IF(Transport!$H$4="Education",Data!AO2035,IF(Transport!$H$4="Mixed-use Building",Z2038,Data!X2035)))</f>
        <v>0</v>
      </c>
      <c r="H2034">
        <f>IF(Transport!$H$4="Multi-unit Residential",Data!H2035,IF(Transport!$H$4="Education",Data!AP2035,IF(Transport!$H$4="Mixed-use Building",AA2038,Data!Y2035)))</f>
        <v>0.89</v>
      </c>
      <c r="I2034">
        <f>IF(Transport!$H$4="Multi-unit Residential",Data!I2035,IF(Transport!$H$4="Education",Data!AQ2035,IF(Transport!$H$4="Mixed-use Building",AB2038,Data!Z2035)))</f>
        <v>0</v>
      </c>
      <c r="J2034">
        <f>IF(Transport!$H$4="Multi-unit Residential",Data!J2035,IF(Transport!$H$4="Education",Data!AR2035,IF(Transport!$H$4="Mixed-use Building",AC2038,Data!AA2035)))</f>
        <v>0</v>
      </c>
      <c r="K2034">
        <f>IF(Transport!$H$4="Multi-unit Residential",Data!K2035,IF(Transport!$H$4="Education",Data!AS2035,IF(Transport!$H$4="Mixed-use Building",AD2038,Data!AB2035)))</f>
        <v>0</v>
      </c>
      <c r="L2034">
        <f>IF(Transport!$H$4="Multi-unit Residential",Data!L2035,IF(Transport!$H$4="Education",Data!AT2035,IF(Transport!$H$4="Mixed-use Building",AE2038,Data!AC2035)))</f>
        <v>0.11</v>
      </c>
      <c r="M2034">
        <f>IF(Transport!$H$4="Multi-unit Residential",Data!M2035,IF(Transport!$H$4="Education",Data!AU2035,IF(Transport!$H$4="Mixed-use Building",AF2038,Data!AD2035)))</f>
        <v>0.02</v>
      </c>
      <c r="N2034">
        <f>IF(Transport!$H$4="Multi-unit Residential",Data!N2035,IF(Transport!$H$4="Education",Data!AV2035,IF(Transport!$H$4="Mixed-use Building",AG2038,Data!AE2035)))</f>
        <v>1.90260335019495</v>
      </c>
      <c r="O2034">
        <f>IF(Transport!$H$4="Multi-unit Residential",Data!O2035,IF(Transport!$H$4="Education",Data!AW2035,IF(Transport!$H$4="Mixed-use Building",AH2038,Data!AF2035)))</f>
        <v>170.4862186</v>
      </c>
      <c r="P2034">
        <f>IF(Transport!$H$4="Multi-unit Residential",Data!P2035,IF(Transport!$H$4="Education",Data!AX2035,IF(Transport!$H$4="Mixed-use Building",AI2038,Data!AG2035)))</f>
        <v>-45.858387049999997</v>
      </c>
    </row>
    <row r="2035" spans="1:16" x14ac:dyDescent="0.55000000000000004">
      <c r="A2035">
        <f>IF(Transport!$H$4="Multi-unit Residential",Data!A2036,IF(Transport!$H$4="Education",Data!AI2036,IF(Transport!$H$4="Mixed-use Building",T2039,Data!R2036)))</f>
        <v>351100</v>
      </c>
      <c r="B2035" t="str">
        <f>IF(Transport!$H$4="Multi-unit Residential",Data!B2036,IF(Transport!$H$4="Education",Data!AJ2036,IF(Transport!$H$4="Mixed-use Building",U2039,Data!S2036)))</f>
        <v>Abbotsford</v>
      </c>
      <c r="C2035" t="str">
        <f>IF(Transport!$H$4="Multi-unit Residential",Data!C2036,IF(Transport!$H$4="Education",Data!AK2036,IF(Transport!$H$4="Mixed-use Building",V2039,Data!T2036)))</f>
        <v>New Zealand</v>
      </c>
      <c r="D2035">
        <f>IF(Transport!$H$4="Multi-unit Residential",Data!D2036,IF(Transport!$H$4="Education",Data!AL2036,IF(Transport!$H$4="Mixed-use Building",W2039,Data!U2036)))</f>
        <v>0</v>
      </c>
      <c r="E2035">
        <f>IF(Transport!$H$4="Multi-unit Residential",Data!E2036,IF(Transport!$H$4="Education",Data!AM2036,IF(Transport!$H$4="Mixed-use Building",X2039,Data!V2036)))</f>
        <v>0</v>
      </c>
      <c r="F2035">
        <f>IF(Transport!$H$4="Multi-unit Residential",Data!F2036,IF(Transport!$H$4="Education",Data!AN2036,IF(Transport!$H$4="Mixed-use Building",Y2039,Data!W2036)))</f>
        <v>0</v>
      </c>
      <c r="G2035">
        <f>IF(Transport!$H$4="Multi-unit Residential",Data!G2036,IF(Transport!$H$4="Education",Data!AO2036,IF(Transport!$H$4="Mixed-use Building",Z2039,Data!X2036)))</f>
        <v>0</v>
      </c>
      <c r="H2035">
        <f>IF(Transport!$H$4="Multi-unit Residential",Data!H2036,IF(Transport!$H$4="Education",Data!AP2036,IF(Transport!$H$4="Mixed-use Building",AA2039,Data!Y2036)))</f>
        <v>1</v>
      </c>
      <c r="I2035">
        <f>IF(Transport!$H$4="Multi-unit Residential",Data!I2036,IF(Transport!$H$4="Education",Data!AQ2036,IF(Transport!$H$4="Mixed-use Building",AB2039,Data!Z2036)))</f>
        <v>0</v>
      </c>
      <c r="J2035">
        <f>IF(Transport!$H$4="Multi-unit Residential",Data!J2036,IF(Transport!$H$4="Education",Data!AR2036,IF(Transport!$H$4="Mixed-use Building",AC2039,Data!AA2036)))</f>
        <v>0</v>
      </c>
      <c r="K2035">
        <f>IF(Transport!$H$4="Multi-unit Residential",Data!K2036,IF(Transport!$H$4="Education",Data!AS2036,IF(Transport!$H$4="Mixed-use Building",AD2039,Data!AB2036)))</f>
        <v>0</v>
      </c>
      <c r="L2035">
        <f>IF(Transport!$H$4="Multi-unit Residential",Data!L2036,IF(Transport!$H$4="Education",Data!AT2036,IF(Transport!$H$4="Mixed-use Building",AE2039,Data!AC2036)))</f>
        <v>0</v>
      </c>
      <c r="M2035">
        <f>IF(Transport!$H$4="Multi-unit Residential",Data!M2036,IF(Transport!$H$4="Education",Data!AU2036,IF(Transport!$H$4="Mixed-use Building",AF2039,Data!AD2036)))</f>
        <v>0.02</v>
      </c>
      <c r="N2035" t="str">
        <f>IF(Transport!$H$4="Multi-unit Residential",Data!N2036,IF(Transport!$H$4="Education",Data!AV2036,IF(Transport!$H$4="Mixed-use Building",AG2039,Data!AE2036)))</f>
        <v>?</v>
      </c>
      <c r="O2035">
        <f>IF(Transport!$H$4="Multi-unit Residential",Data!O2036,IF(Transport!$H$4="Education",Data!AW2036,IF(Transport!$H$4="Mixed-use Building",AH2039,Data!AF2036)))</f>
        <v>170.42275119999999</v>
      </c>
      <c r="P2035">
        <f>IF(Transport!$H$4="Multi-unit Residential",Data!P2036,IF(Transport!$H$4="Education",Data!AX2036,IF(Transport!$H$4="Mixed-use Building",AI2039,Data!AG2036)))</f>
        <v>-45.895754699999998</v>
      </c>
    </row>
    <row r="2036" spans="1:16" x14ac:dyDescent="0.55000000000000004">
      <c r="A2036">
        <f>IF(Transport!$H$4="Multi-unit Residential",Data!A2037,IF(Transport!$H$4="Education",Data!AI2037,IF(Transport!$H$4="Mixed-use Building",T2040,Data!R2037)))</f>
        <v>351200</v>
      </c>
      <c r="B2036" t="str">
        <f>IF(Transport!$H$4="Multi-unit Residential",Data!B2037,IF(Transport!$H$4="Education",Data!AJ2037,IF(Transport!$H$4="Mixed-use Building",U2040,Data!S2037)))</f>
        <v>Brighton</v>
      </c>
      <c r="C2036" t="str">
        <f>IF(Transport!$H$4="Multi-unit Residential",Data!C2037,IF(Transport!$H$4="Education",Data!AK2037,IF(Transport!$H$4="Mixed-use Building",V2040,Data!T2037)))</f>
        <v>New Zealand</v>
      </c>
      <c r="D2036">
        <f>IF(Transport!$H$4="Multi-unit Residential",Data!D2037,IF(Transport!$H$4="Education",Data!AL2037,IF(Transport!$H$4="Mixed-use Building",W2040,Data!U2037)))</f>
        <v>0</v>
      </c>
      <c r="E2036">
        <f>IF(Transport!$H$4="Multi-unit Residential",Data!E2037,IF(Transport!$H$4="Education",Data!AM2037,IF(Transport!$H$4="Mixed-use Building",X2040,Data!V2037)))</f>
        <v>0</v>
      </c>
      <c r="F2036">
        <f>IF(Transport!$H$4="Multi-unit Residential",Data!F2037,IF(Transport!$H$4="Education",Data!AN2037,IF(Transport!$H$4="Mixed-use Building",Y2040,Data!W2037)))</f>
        <v>0</v>
      </c>
      <c r="G2036">
        <f>IF(Transport!$H$4="Multi-unit Residential",Data!G2037,IF(Transport!$H$4="Education",Data!AO2037,IF(Transport!$H$4="Mixed-use Building",Z2040,Data!X2037)))</f>
        <v>0</v>
      </c>
      <c r="H2036">
        <f>IF(Transport!$H$4="Multi-unit Residential",Data!H2037,IF(Transport!$H$4="Education",Data!AP2037,IF(Transport!$H$4="Mixed-use Building",AA2040,Data!Y2037)))</f>
        <v>1</v>
      </c>
      <c r="I2036">
        <f>IF(Transport!$H$4="Multi-unit Residential",Data!I2037,IF(Transport!$H$4="Education",Data!AQ2037,IF(Transport!$H$4="Mixed-use Building",AB2040,Data!Z2037)))</f>
        <v>0</v>
      </c>
      <c r="J2036">
        <f>IF(Transport!$H$4="Multi-unit Residential",Data!J2037,IF(Transport!$H$4="Education",Data!AR2037,IF(Transport!$H$4="Mixed-use Building",AC2040,Data!AA2037)))</f>
        <v>0</v>
      </c>
      <c r="K2036">
        <f>IF(Transport!$H$4="Multi-unit Residential",Data!K2037,IF(Transport!$H$4="Education",Data!AS2037,IF(Transport!$H$4="Mixed-use Building",AD2040,Data!AB2037)))</f>
        <v>0</v>
      </c>
      <c r="L2036">
        <f>IF(Transport!$H$4="Multi-unit Residential",Data!L2037,IF(Transport!$H$4="Education",Data!AT2037,IF(Transport!$H$4="Mixed-use Building",AE2040,Data!AC2037)))</f>
        <v>0</v>
      </c>
      <c r="M2036">
        <f>IF(Transport!$H$4="Multi-unit Residential",Data!M2037,IF(Transport!$H$4="Education",Data!AU2037,IF(Transport!$H$4="Mixed-use Building",AF2040,Data!AD2037)))</f>
        <v>0.02</v>
      </c>
      <c r="N2036" t="str">
        <f>IF(Transport!$H$4="Multi-unit Residential",Data!N2037,IF(Transport!$H$4="Education",Data!AV2037,IF(Transport!$H$4="Mixed-use Building",AG2040,Data!AE2037)))</f>
        <v>?</v>
      </c>
      <c r="O2036">
        <f>IF(Transport!$H$4="Multi-unit Residential",Data!O2037,IF(Transport!$H$4="Education",Data!AW2037,IF(Transport!$H$4="Mixed-use Building",AH2040,Data!AF2037)))</f>
        <v>170.3577549</v>
      </c>
      <c r="P2036">
        <f>IF(Transport!$H$4="Multi-unit Residential",Data!P2037,IF(Transport!$H$4="Education",Data!AX2037,IF(Transport!$H$4="Mixed-use Building",AI2040,Data!AG2037)))</f>
        <v>-45.937542219999997</v>
      </c>
    </row>
    <row r="2037" spans="1:16" x14ac:dyDescent="0.55000000000000004">
      <c r="A2037">
        <f>IF(Transport!$H$4="Multi-unit Residential",Data!A2038,IF(Transport!$H$4="Education",Data!AI2038,IF(Transport!$H$4="Mixed-use Building",T2041,Data!R2038)))</f>
        <v>351300</v>
      </c>
      <c r="B2037" t="str">
        <f>IF(Transport!$H$4="Multi-unit Residential",Data!B2038,IF(Transport!$H$4="Education",Data!AJ2038,IF(Transport!$H$4="Mixed-use Building",U2041,Data!S2038)))</f>
        <v>Pine Hill-Dalmore</v>
      </c>
      <c r="C2037" t="str">
        <f>IF(Transport!$H$4="Multi-unit Residential",Data!C2038,IF(Transport!$H$4="Education",Data!AK2038,IF(Transport!$H$4="Mixed-use Building",V2041,Data!T2038)))</f>
        <v>New Zealand</v>
      </c>
      <c r="D2037">
        <f>IF(Transport!$H$4="Multi-unit Residential",Data!D2038,IF(Transport!$H$4="Education",Data!AL2038,IF(Transport!$H$4="Mixed-use Building",W2041,Data!U2038)))</f>
        <v>0</v>
      </c>
      <c r="E2037">
        <f>IF(Transport!$H$4="Multi-unit Residential",Data!E2038,IF(Transport!$H$4="Education",Data!AM2038,IF(Transport!$H$4="Mixed-use Building",X2041,Data!V2038)))</f>
        <v>0</v>
      </c>
      <c r="F2037">
        <f>IF(Transport!$H$4="Multi-unit Residential",Data!F2038,IF(Transport!$H$4="Education",Data!AN2038,IF(Transport!$H$4="Mixed-use Building",Y2041,Data!W2038)))</f>
        <v>0</v>
      </c>
      <c r="G2037">
        <f>IF(Transport!$H$4="Multi-unit Residential",Data!G2038,IF(Transport!$H$4="Education",Data!AO2038,IF(Transport!$H$4="Mixed-use Building",Z2041,Data!X2038)))</f>
        <v>0</v>
      </c>
      <c r="H2037">
        <f>IF(Transport!$H$4="Multi-unit Residential",Data!H2038,IF(Transport!$H$4="Education",Data!AP2038,IF(Transport!$H$4="Mixed-use Building",AA2041,Data!Y2038)))</f>
        <v>1</v>
      </c>
      <c r="I2037">
        <f>IF(Transport!$H$4="Multi-unit Residential",Data!I2038,IF(Transport!$H$4="Education",Data!AQ2038,IF(Transport!$H$4="Mixed-use Building",AB2041,Data!Z2038)))</f>
        <v>0</v>
      </c>
      <c r="J2037">
        <f>IF(Transport!$H$4="Multi-unit Residential",Data!J2038,IF(Transport!$H$4="Education",Data!AR2038,IF(Transport!$H$4="Mixed-use Building",AC2041,Data!AA2038)))</f>
        <v>0</v>
      </c>
      <c r="K2037">
        <f>IF(Transport!$H$4="Multi-unit Residential",Data!K2038,IF(Transport!$H$4="Education",Data!AS2038,IF(Transport!$H$4="Mixed-use Building",AD2041,Data!AB2038)))</f>
        <v>0</v>
      </c>
      <c r="L2037">
        <f>IF(Transport!$H$4="Multi-unit Residential",Data!L2038,IF(Transport!$H$4="Education",Data!AT2038,IF(Transport!$H$4="Mixed-use Building",AE2041,Data!AC2038)))</f>
        <v>0</v>
      </c>
      <c r="M2037">
        <f>IF(Transport!$H$4="Multi-unit Residential",Data!M2038,IF(Transport!$H$4="Education",Data!AU2038,IF(Transport!$H$4="Mixed-use Building",AF2041,Data!AD2038)))</f>
        <v>0.02</v>
      </c>
      <c r="N2037" t="str">
        <f>IF(Transport!$H$4="Multi-unit Residential",Data!N2038,IF(Transport!$H$4="Education",Data!AV2038,IF(Transport!$H$4="Mixed-use Building",AG2041,Data!AE2038)))</f>
        <v>?</v>
      </c>
      <c r="O2037">
        <f>IF(Transport!$H$4="Multi-unit Residential",Data!O2038,IF(Transport!$H$4="Education",Data!AW2038,IF(Transport!$H$4="Mixed-use Building",AH2041,Data!AF2038)))</f>
        <v>170.51763799999901</v>
      </c>
      <c r="P2037">
        <f>IF(Transport!$H$4="Multi-unit Residential",Data!P2038,IF(Transport!$H$4="Education",Data!AX2038,IF(Transport!$H$4="Mixed-use Building",AI2041,Data!AG2038)))</f>
        <v>-45.845571509999999</v>
      </c>
    </row>
    <row r="2038" spans="1:16" x14ac:dyDescent="0.55000000000000004">
      <c r="A2038">
        <f>IF(Transport!$H$4="Multi-unit Residential",Data!A2039,IF(Transport!$H$4="Education",Data!AI2039,IF(Transport!$H$4="Mixed-use Building",T2042,Data!R2039)))</f>
        <v>351400</v>
      </c>
      <c r="B2038" t="str">
        <f>IF(Transport!$H$4="Multi-unit Residential",Data!B2039,IF(Transport!$H$4="Education",Data!AJ2039,IF(Transport!$H$4="Mixed-use Building",U2042,Data!S2039)))</f>
        <v>Kaikorai-Bradford</v>
      </c>
      <c r="C2038" t="str">
        <f>IF(Transport!$H$4="Multi-unit Residential",Data!C2039,IF(Transport!$H$4="Education",Data!AK2039,IF(Transport!$H$4="Mixed-use Building",V2042,Data!T2039)))</f>
        <v>New Zealand</v>
      </c>
      <c r="D2038">
        <f>IF(Transport!$H$4="Multi-unit Residential",Data!D2039,IF(Transport!$H$4="Education",Data!AL2039,IF(Transport!$H$4="Mixed-use Building",W2042,Data!U2039)))</f>
        <v>0</v>
      </c>
      <c r="E2038">
        <f>IF(Transport!$H$4="Multi-unit Residential",Data!E2039,IF(Transport!$H$4="Education",Data!AM2039,IF(Transport!$H$4="Mixed-use Building",X2042,Data!V2039)))</f>
        <v>0</v>
      </c>
      <c r="F2038">
        <f>IF(Transport!$H$4="Multi-unit Residential",Data!F2039,IF(Transport!$H$4="Education",Data!AN2039,IF(Transport!$H$4="Mixed-use Building",Y2042,Data!W2039)))</f>
        <v>0</v>
      </c>
      <c r="G2038">
        <f>IF(Transport!$H$4="Multi-unit Residential",Data!G2039,IF(Transport!$H$4="Education",Data!AO2039,IF(Transport!$H$4="Mixed-use Building",Z2042,Data!X2039)))</f>
        <v>0</v>
      </c>
      <c r="H2038">
        <f>IF(Transport!$H$4="Multi-unit Residential",Data!H2039,IF(Transport!$H$4="Education",Data!AP2039,IF(Transport!$H$4="Mixed-use Building",AA2042,Data!Y2039)))</f>
        <v>0.99</v>
      </c>
      <c r="I2038">
        <f>IF(Transport!$H$4="Multi-unit Residential",Data!I2039,IF(Transport!$H$4="Education",Data!AQ2039,IF(Transport!$H$4="Mixed-use Building",AB2042,Data!Z2039)))</f>
        <v>0</v>
      </c>
      <c r="J2038">
        <f>IF(Transport!$H$4="Multi-unit Residential",Data!J2039,IF(Transport!$H$4="Education",Data!AR2039,IF(Transport!$H$4="Mixed-use Building",AC2042,Data!AA2039)))</f>
        <v>0</v>
      </c>
      <c r="K2038">
        <f>IF(Transport!$H$4="Multi-unit Residential",Data!K2039,IF(Transport!$H$4="Education",Data!AS2039,IF(Transport!$H$4="Mixed-use Building",AD2042,Data!AB2039)))</f>
        <v>0</v>
      </c>
      <c r="L2038">
        <f>IF(Transport!$H$4="Multi-unit Residential",Data!L2039,IF(Transport!$H$4="Education",Data!AT2039,IF(Transport!$H$4="Mixed-use Building",AE2042,Data!AC2039)))</f>
        <v>0.01</v>
      </c>
      <c r="M2038">
        <f>IF(Transport!$H$4="Multi-unit Residential",Data!M2039,IF(Transport!$H$4="Education",Data!AU2039,IF(Transport!$H$4="Mixed-use Building",AF2042,Data!AD2039)))</f>
        <v>0.02</v>
      </c>
      <c r="N2038">
        <f>IF(Transport!$H$4="Multi-unit Residential",Data!N2039,IF(Transport!$H$4="Education",Data!AV2039,IF(Transport!$H$4="Mixed-use Building",AG2042,Data!AE2039)))</f>
        <v>5.2962602140673196</v>
      </c>
      <c r="O2038">
        <f>IF(Transport!$H$4="Multi-unit Residential",Data!O2039,IF(Transport!$H$4="Education",Data!AW2039,IF(Transport!$H$4="Mixed-use Building",AH2042,Data!AF2039)))</f>
        <v>170.45911519999899</v>
      </c>
      <c r="P2038">
        <f>IF(Transport!$H$4="Multi-unit Residential",Data!P2039,IF(Transport!$H$4="Education",Data!AX2039,IF(Transport!$H$4="Mixed-use Building",AI2042,Data!AG2039)))</f>
        <v>-45.885785169999998</v>
      </c>
    </row>
    <row r="2039" spans="1:16" x14ac:dyDescent="0.55000000000000004">
      <c r="A2039">
        <f>IF(Transport!$H$4="Multi-unit Residential",Data!A2040,IF(Transport!$H$4="Education",Data!AI2040,IF(Transport!$H$4="Mixed-use Building",T2043,Data!R2040)))</f>
        <v>351500</v>
      </c>
      <c r="B2039" t="str">
        <f>IF(Transport!$H$4="Multi-unit Residential",Data!B2040,IF(Transport!$H$4="Education",Data!AJ2040,IF(Transport!$H$4="Mixed-use Building",U2043,Data!S2040)))</f>
        <v>Maori Hill</v>
      </c>
      <c r="C2039" t="str">
        <f>IF(Transport!$H$4="Multi-unit Residential",Data!C2040,IF(Transport!$H$4="Education",Data!AK2040,IF(Transport!$H$4="Mixed-use Building",V2043,Data!T2040)))</f>
        <v>New Zealand</v>
      </c>
      <c r="D2039">
        <f>IF(Transport!$H$4="Multi-unit Residential",Data!D2040,IF(Transport!$H$4="Education",Data!AL2040,IF(Transport!$H$4="Mixed-use Building",W2043,Data!U2040)))</f>
        <v>0</v>
      </c>
      <c r="E2039">
        <f>IF(Transport!$H$4="Multi-unit Residential",Data!E2040,IF(Transport!$H$4="Education",Data!AM2040,IF(Transport!$H$4="Mixed-use Building",X2043,Data!V2040)))</f>
        <v>0</v>
      </c>
      <c r="F2039">
        <f>IF(Transport!$H$4="Multi-unit Residential",Data!F2040,IF(Transport!$H$4="Education",Data!AN2040,IF(Transport!$H$4="Mixed-use Building",Y2043,Data!W2040)))</f>
        <v>0</v>
      </c>
      <c r="G2039">
        <f>IF(Transport!$H$4="Multi-unit Residential",Data!G2040,IF(Transport!$H$4="Education",Data!AO2040,IF(Transport!$H$4="Mixed-use Building",Z2043,Data!X2040)))</f>
        <v>0</v>
      </c>
      <c r="H2039">
        <f>IF(Transport!$H$4="Multi-unit Residential",Data!H2040,IF(Transport!$H$4="Education",Data!AP2040,IF(Transport!$H$4="Mixed-use Building",AA2043,Data!Y2040)))</f>
        <v>0.9</v>
      </c>
      <c r="I2039">
        <f>IF(Transport!$H$4="Multi-unit Residential",Data!I2040,IF(Transport!$H$4="Education",Data!AQ2040,IF(Transport!$H$4="Mixed-use Building",AB2043,Data!Z2040)))</f>
        <v>0</v>
      </c>
      <c r="J2039">
        <f>IF(Transport!$H$4="Multi-unit Residential",Data!J2040,IF(Transport!$H$4="Education",Data!AR2040,IF(Transport!$H$4="Mixed-use Building",AC2043,Data!AA2040)))</f>
        <v>0</v>
      </c>
      <c r="K2039">
        <f>IF(Transport!$H$4="Multi-unit Residential",Data!K2040,IF(Transport!$H$4="Education",Data!AS2040,IF(Transport!$H$4="Mixed-use Building",AD2043,Data!AB2040)))</f>
        <v>0</v>
      </c>
      <c r="L2039">
        <f>IF(Transport!$H$4="Multi-unit Residential",Data!L2040,IF(Transport!$H$4="Education",Data!AT2040,IF(Transport!$H$4="Mixed-use Building",AE2043,Data!AC2040)))</f>
        <v>0.1</v>
      </c>
      <c r="M2039">
        <f>IF(Transport!$H$4="Multi-unit Residential",Data!M2040,IF(Transport!$H$4="Education",Data!AU2040,IF(Transport!$H$4="Mixed-use Building",AF2043,Data!AD2040)))</f>
        <v>0.02</v>
      </c>
      <c r="N2039">
        <f>IF(Transport!$H$4="Multi-unit Residential",Data!N2040,IF(Transport!$H$4="Education",Data!AV2040,IF(Transport!$H$4="Mixed-use Building",AG2043,Data!AE2040)))</f>
        <v>4.8422116038204104</v>
      </c>
      <c r="O2039">
        <f>IF(Transport!$H$4="Multi-unit Residential",Data!O2040,IF(Transport!$H$4="Education",Data!AW2040,IF(Transport!$H$4="Mixed-use Building",AH2043,Data!AF2040)))</f>
        <v>170.50064649999999</v>
      </c>
      <c r="P2039">
        <f>IF(Transport!$H$4="Multi-unit Residential",Data!P2040,IF(Transport!$H$4="Education",Data!AX2040,IF(Transport!$H$4="Mixed-use Building",AI2043,Data!AG2040)))</f>
        <v>-45.857777970000001</v>
      </c>
    </row>
    <row r="2040" spans="1:16" x14ac:dyDescent="0.55000000000000004">
      <c r="A2040">
        <f>IF(Transport!$H$4="Multi-unit Residential",Data!A2041,IF(Transport!$H$4="Education",Data!AI2041,IF(Transport!$H$4="Mixed-use Building",T2044,Data!R2041)))</f>
        <v>351600</v>
      </c>
      <c r="B2040" t="str">
        <f>IF(Transport!$H$4="Multi-unit Residential",Data!B2041,IF(Transport!$H$4="Education",Data!AJ2041,IF(Transport!$H$4="Mixed-use Building",U2044,Data!S2041)))</f>
        <v>Roslyn (Dunedin City)</v>
      </c>
      <c r="C2040" t="str">
        <f>IF(Transport!$H$4="Multi-unit Residential",Data!C2041,IF(Transport!$H$4="Education",Data!AK2041,IF(Transport!$H$4="Mixed-use Building",V2044,Data!T2041)))</f>
        <v>New Zealand</v>
      </c>
      <c r="D2040">
        <f>IF(Transport!$H$4="Multi-unit Residential",Data!D2041,IF(Transport!$H$4="Education",Data!AL2041,IF(Transport!$H$4="Mixed-use Building",W2044,Data!U2041)))</f>
        <v>0</v>
      </c>
      <c r="E2040">
        <f>IF(Transport!$H$4="Multi-unit Residential",Data!E2041,IF(Transport!$H$4="Education",Data!AM2041,IF(Transport!$H$4="Mixed-use Building",X2044,Data!V2041)))</f>
        <v>0</v>
      </c>
      <c r="F2040">
        <f>IF(Transport!$H$4="Multi-unit Residential",Data!F2041,IF(Transport!$H$4="Education",Data!AN2041,IF(Transport!$H$4="Mixed-use Building",Y2044,Data!W2041)))</f>
        <v>0</v>
      </c>
      <c r="G2040">
        <f>IF(Transport!$H$4="Multi-unit Residential",Data!G2041,IF(Transport!$H$4="Education",Data!AO2041,IF(Transport!$H$4="Mixed-use Building",Z2044,Data!X2041)))</f>
        <v>0</v>
      </c>
      <c r="H2040">
        <f>IF(Transport!$H$4="Multi-unit Residential",Data!H2041,IF(Transport!$H$4="Education",Data!AP2041,IF(Transport!$H$4="Mixed-use Building",AA2044,Data!Y2041)))</f>
        <v>0.88</v>
      </c>
      <c r="I2040">
        <f>IF(Transport!$H$4="Multi-unit Residential",Data!I2041,IF(Transport!$H$4="Education",Data!AQ2041,IF(Transport!$H$4="Mixed-use Building",AB2044,Data!Z2041)))</f>
        <v>0</v>
      </c>
      <c r="J2040">
        <f>IF(Transport!$H$4="Multi-unit Residential",Data!J2041,IF(Transport!$H$4="Education",Data!AR2041,IF(Transport!$H$4="Mixed-use Building",AC2044,Data!AA2041)))</f>
        <v>0</v>
      </c>
      <c r="K2040">
        <f>IF(Transport!$H$4="Multi-unit Residential",Data!K2041,IF(Transport!$H$4="Education",Data!AS2041,IF(Transport!$H$4="Mixed-use Building",AD2044,Data!AB2041)))</f>
        <v>0</v>
      </c>
      <c r="L2040">
        <f>IF(Transport!$H$4="Multi-unit Residential",Data!L2041,IF(Transport!$H$4="Education",Data!AT2041,IF(Transport!$H$4="Mixed-use Building",AE2044,Data!AC2041)))</f>
        <v>0.12</v>
      </c>
      <c r="M2040">
        <f>IF(Transport!$H$4="Multi-unit Residential",Data!M2041,IF(Transport!$H$4="Education",Data!AU2041,IF(Transport!$H$4="Mixed-use Building",AF2044,Data!AD2041)))</f>
        <v>0.02</v>
      </c>
      <c r="N2040">
        <f>IF(Transport!$H$4="Multi-unit Residential",Data!N2041,IF(Transport!$H$4="Education",Data!AV2041,IF(Transport!$H$4="Mixed-use Building",AG2044,Data!AE2041)))</f>
        <v>4.0064883111094796</v>
      </c>
      <c r="O2040">
        <f>IF(Transport!$H$4="Multi-unit Residential",Data!O2041,IF(Transport!$H$4="Education",Data!AW2041,IF(Transport!$H$4="Mixed-use Building",AH2044,Data!AF2041)))</f>
        <v>170.4917572</v>
      </c>
      <c r="P2040">
        <f>IF(Transport!$H$4="Multi-unit Residential",Data!P2041,IF(Transport!$H$4="Education",Data!AX2041,IF(Transport!$H$4="Mixed-use Building",AI2044,Data!AG2041)))</f>
        <v>-45.867119070000001</v>
      </c>
    </row>
    <row r="2041" spans="1:16" x14ac:dyDescent="0.55000000000000004">
      <c r="A2041">
        <f>IF(Transport!$H$4="Multi-unit Residential",Data!A2042,IF(Transport!$H$4="Education",Data!AI2042,IF(Transport!$H$4="Mixed-use Building",T2045,Data!R2042)))</f>
        <v>351700</v>
      </c>
      <c r="B2041" t="str">
        <f>IF(Transport!$H$4="Multi-unit Residential",Data!B2042,IF(Transport!$H$4="Education",Data!AJ2042,IF(Transport!$H$4="Mixed-use Building",U2045,Data!S2042)))</f>
        <v>North East Valley Chingford</v>
      </c>
      <c r="C2041" t="str">
        <f>IF(Transport!$H$4="Multi-unit Residential",Data!C2042,IF(Transport!$H$4="Education",Data!AK2042,IF(Transport!$H$4="Mixed-use Building",V2045,Data!T2042)))</f>
        <v>New Zealand</v>
      </c>
      <c r="D2041">
        <f>IF(Transport!$H$4="Multi-unit Residential",Data!D2042,IF(Transport!$H$4="Education",Data!AL2042,IF(Transport!$H$4="Mixed-use Building",W2045,Data!U2042)))</f>
        <v>0</v>
      </c>
      <c r="E2041">
        <f>IF(Transport!$H$4="Multi-unit Residential",Data!E2042,IF(Transport!$H$4="Education",Data!AM2042,IF(Transport!$H$4="Mixed-use Building",X2045,Data!V2042)))</f>
        <v>0</v>
      </c>
      <c r="F2041">
        <f>IF(Transport!$H$4="Multi-unit Residential",Data!F2042,IF(Transport!$H$4="Education",Data!AN2042,IF(Transport!$H$4="Mixed-use Building",Y2045,Data!W2042)))</f>
        <v>0</v>
      </c>
      <c r="G2041">
        <f>IF(Transport!$H$4="Multi-unit Residential",Data!G2042,IF(Transport!$H$4="Education",Data!AO2042,IF(Transport!$H$4="Mixed-use Building",Z2045,Data!X2042)))</f>
        <v>0</v>
      </c>
      <c r="H2041">
        <f>IF(Transport!$H$4="Multi-unit Residential",Data!H2042,IF(Transport!$H$4="Education",Data!AP2042,IF(Transport!$H$4="Mixed-use Building",AA2045,Data!Y2042)))</f>
        <v>0.5</v>
      </c>
      <c r="I2041">
        <f>IF(Transport!$H$4="Multi-unit Residential",Data!I2042,IF(Transport!$H$4="Education",Data!AQ2042,IF(Transport!$H$4="Mixed-use Building",AB2045,Data!Z2042)))</f>
        <v>0</v>
      </c>
      <c r="J2041">
        <f>IF(Transport!$H$4="Multi-unit Residential",Data!J2042,IF(Transport!$H$4="Education",Data!AR2042,IF(Transport!$H$4="Mixed-use Building",AC2045,Data!AA2042)))</f>
        <v>0</v>
      </c>
      <c r="K2041">
        <f>IF(Transport!$H$4="Multi-unit Residential",Data!K2042,IF(Transport!$H$4="Education",Data!AS2042,IF(Transport!$H$4="Mixed-use Building",AD2045,Data!AB2042)))</f>
        <v>0</v>
      </c>
      <c r="L2041">
        <f>IF(Transport!$H$4="Multi-unit Residential",Data!L2042,IF(Transport!$H$4="Education",Data!AT2042,IF(Transport!$H$4="Mixed-use Building",AE2045,Data!AC2042)))</f>
        <v>0.5</v>
      </c>
      <c r="M2041">
        <f>IF(Transport!$H$4="Multi-unit Residential",Data!M2042,IF(Transport!$H$4="Education",Data!AU2042,IF(Transport!$H$4="Mixed-use Building",AF2045,Data!AD2042)))</f>
        <v>0.02</v>
      </c>
      <c r="N2041">
        <f>IF(Transport!$H$4="Multi-unit Residential",Data!N2042,IF(Transport!$H$4="Education",Data!AV2042,IF(Transport!$H$4="Mixed-use Building",AG2045,Data!AE2042)))</f>
        <v>0.471898754032333</v>
      </c>
      <c r="O2041">
        <f>IF(Transport!$H$4="Multi-unit Residential",Data!O2042,IF(Transport!$H$4="Education",Data!AW2042,IF(Transport!$H$4="Mixed-use Building",AH2045,Data!AF2042)))</f>
        <v>170.5296846</v>
      </c>
      <c r="P2041">
        <f>IF(Transport!$H$4="Multi-unit Residential",Data!P2042,IF(Transport!$H$4="Education",Data!AX2042,IF(Transport!$H$4="Mixed-use Building",AI2045,Data!AG2042)))</f>
        <v>-45.846828410000001</v>
      </c>
    </row>
    <row r="2042" spans="1:16" x14ac:dyDescent="0.55000000000000004">
      <c r="A2042">
        <f>IF(Transport!$H$4="Multi-unit Residential",Data!A2043,IF(Transport!$H$4="Education",Data!AI2043,IF(Transport!$H$4="Mixed-use Building",T2046,Data!R2043)))</f>
        <v>351800</v>
      </c>
      <c r="B2042" t="str">
        <f>IF(Transport!$H$4="Multi-unit Residential",Data!B2043,IF(Transport!$H$4="Education",Data!AJ2043,IF(Transport!$H$4="Mixed-use Building",U2046,Data!S2043)))</f>
        <v>Roseneath-Sawyers Bay</v>
      </c>
      <c r="C2042" t="str">
        <f>IF(Transport!$H$4="Multi-unit Residential",Data!C2043,IF(Transport!$H$4="Education",Data!AK2043,IF(Transport!$H$4="Mixed-use Building",V2046,Data!T2043)))</f>
        <v>New Zealand</v>
      </c>
      <c r="D2042">
        <f>IF(Transport!$H$4="Multi-unit Residential",Data!D2043,IF(Transport!$H$4="Education",Data!AL2043,IF(Transport!$H$4="Mixed-use Building",W2046,Data!U2043)))</f>
        <v>0</v>
      </c>
      <c r="E2042">
        <f>IF(Transport!$H$4="Multi-unit Residential",Data!E2043,IF(Transport!$H$4="Education",Data!AM2043,IF(Transport!$H$4="Mixed-use Building",X2046,Data!V2043)))</f>
        <v>0</v>
      </c>
      <c r="F2042">
        <f>IF(Transport!$H$4="Multi-unit Residential",Data!F2043,IF(Transport!$H$4="Education",Data!AN2043,IF(Transport!$H$4="Mixed-use Building",Y2046,Data!W2043)))</f>
        <v>0</v>
      </c>
      <c r="G2042">
        <f>IF(Transport!$H$4="Multi-unit Residential",Data!G2043,IF(Transport!$H$4="Education",Data!AO2043,IF(Transport!$H$4="Mixed-use Building",Z2046,Data!X2043)))</f>
        <v>0</v>
      </c>
      <c r="H2042">
        <f>IF(Transport!$H$4="Multi-unit Residential",Data!H2043,IF(Transport!$H$4="Education",Data!AP2043,IF(Transport!$H$4="Mixed-use Building",AA2046,Data!Y2043)))</f>
        <v>1</v>
      </c>
      <c r="I2042">
        <f>IF(Transport!$H$4="Multi-unit Residential",Data!I2043,IF(Transport!$H$4="Education",Data!AQ2043,IF(Transport!$H$4="Mixed-use Building",AB2046,Data!Z2043)))</f>
        <v>0</v>
      </c>
      <c r="J2042">
        <f>IF(Transport!$H$4="Multi-unit Residential",Data!J2043,IF(Transport!$H$4="Education",Data!AR2043,IF(Transport!$H$4="Mixed-use Building",AC2046,Data!AA2043)))</f>
        <v>0</v>
      </c>
      <c r="K2042">
        <f>IF(Transport!$H$4="Multi-unit Residential",Data!K2043,IF(Transport!$H$4="Education",Data!AS2043,IF(Transport!$H$4="Mixed-use Building",AD2046,Data!AB2043)))</f>
        <v>0</v>
      </c>
      <c r="L2042">
        <f>IF(Transport!$H$4="Multi-unit Residential",Data!L2043,IF(Transport!$H$4="Education",Data!AT2043,IF(Transport!$H$4="Mixed-use Building",AE2046,Data!AC2043)))</f>
        <v>0</v>
      </c>
      <c r="M2042">
        <f>IF(Transport!$H$4="Multi-unit Residential",Data!M2043,IF(Transport!$H$4="Education",Data!AU2043,IF(Transport!$H$4="Mixed-use Building",AF2046,Data!AD2043)))</f>
        <v>0.02</v>
      </c>
      <c r="N2042">
        <f>IF(Transport!$H$4="Multi-unit Residential",Data!N2043,IF(Transport!$H$4="Education",Data!AV2043,IF(Transport!$H$4="Mixed-use Building",AG2046,Data!AE2043)))</f>
        <v>0.74165480524384997</v>
      </c>
      <c r="O2042">
        <f>IF(Transport!$H$4="Multi-unit Residential",Data!O2043,IF(Transport!$H$4="Education",Data!AW2043,IF(Transport!$H$4="Mixed-use Building",AH2046,Data!AF2043)))</f>
        <v>170.59383349999999</v>
      </c>
      <c r="P2042">
        <f>IF(Transport!$H$4="Multi-unit Residential",Data!P2043,IF(Transport!$H$4="Education",Data!AX2043,IF(Transport!$H$4="Mixed-use Building",AI2046,Data!AG2043)))</f>
        <v>-45.822971989999999</v>
      </c>
    </row>
    <row r="2043" spans="1:16" x14ac:dyDescent="0.55000000000000004">
      <c r="A2043">
        <f>IF(Transport!$H$4="Multi-unit Residential",Data!A2044,IF(Transport!$H$4="Education",Data!AI2044,IF(Transport!$H$4="Mixed-use Building",T2047,Data!R2044)))</f>
        <v>351900</v>
      </c>
      <c r="B2043" t="str">
        <f>IF(Transport!$H$4="Multi-unit Residential",Data!B2044,IF(Transport!$H$4="Education",Data!AJ2044,IF(Transport!$H$4="Mixed-use Building",U2047,Data!S2044)))</f>
        <v xml:space="preserve">Normanby </v>
      </c>
      <c r="C2043" t="str">
        <f>IF(Transport!$H$4="Multi-unit Residential",Data!C2044,IF(Transport!$H$4="Education",Data!AK2044,IF(Transport!$H$4="Mixed-use Building",V2047,Data!T2044)))</f>
        <v>New Zealand</v>
      </c>
      <c r="D2043">
        <f>IF(Transport!$H$4="Multi-unit Residential",Data!D2044,IF(Transport!$H$4="Education",Data!AL2044,IF(Transport!$H$4="Mixed-use Building",W2047,Data!U2044)))</f>
        <v>0</v>
      </c>
      <c r="E2043">
        <f>IF(Transport!$H$4="Multi-unit Residential",Data!E2044,IF(Transport!$H$4="Education",Data!AM2044,IF(Transport!$H$4="Mixed-use Building",X2047,Data!V2044)))</f>
        <v>0</v>
      </c>
      <c r="F2043">
        <f>IF(Transport!$H$4="Multi-unit Residential",Data!F2044,IF(Transport!$H$4="Education",Data!AN2044,IF(Transport!$H$4="Mixed-use Building",Y2047,Data!W2044)))</f>
        <v>0</v>
      </c>
      <c r="G2043">
        <f>IF(Transport!$H$4="Multi-unit Residential",Data!G2044,IF(Transport!$H$4="Education",Data!AO2044,IF(Transport!$H$4="Mixed-use Building",Z2047,Data!X2044)))</f>
        <v>0</v>
      </c>
      <c r="H2043">
        <f>IF(Transport!$H$4="Multi-unit Residential",Data!H2044,IF(Transport!$H$4="Education",Data!AP2044,IF(Transport!$H$4="Mixed-use Building",AA2047,Data!Y2044)))</f>
        <v>0.25</v>
      </c>
      <c r="I2043">
        <f>IF(Transport!$H$4="Multi-unit Residential",Data!I2044,IF(Transport!$H$4="Education",Data!AQ2044,IF(Transport!$H$4="Mixed-use Building",AB2047,Data!Z2044)))</f>
        <v>0</v>
      </c>
      <c r="J2043">
        <f>IF(Transport!$H$4="Multi-unit Residential",Data!J2044,IF(Transport!$H$4="Education",Data!AR2044,IF(Transport!$H$4="Mixed-use Building",AC2047,Data!AA2044)))</f>
        <v>0</v>
      </c>
      <c r="K2043">
        <f>IF(Transport!$H$4="Multi-unit Residential",Data!K2044,IF(Transport!$H$4="Education",Data!AS2044,IF(Transport!$H$4="Mixed-use Building",AD2047,Data!AB2044)))</f>
        <v>0</v>
      </c>
      <c r="L2043">
        <f>IF(Transport!$H$4="Multi-unit Residential",Data!L2044,IF(Transport!$H$4="Education",Data!AT2044,IF(Transport!$H$4="Mixed-use Building",AE2047,Data!AC2044)))</f>
        <v>0.75</v>
      </c>
      <c r="M2043">
        <f>IF(Transport!$H$4="Multi-unit Residential",Data!M2044,IF(Transport!$H$4="Education",Data!AU2044,IF(Transport!$H$4="Mixed-use Building",AF2047,Data!AD2044)))</f>
        <v>0.02</v>
      </c>
      <c r="N2043">
        <f>IF(Transport!$H$4="Multi-unit Residential",Data!N2044,IF(Transport!$H$4="Education",Data!AV2044,IF(Transport!$H$4="Mixed-use Building",AG2047,Data!AE2044)))</f>
        <v>0.78705379221161498</v>
      </c>
      <c r="O2043">
        <f>IF(Transport!$H$4="Multi-unit Residential",Data!O2044,IF(Transport!$H$4="Education",Data!AW2044,IF(Transport!$H$4="Mixed-use Building",AH2047,Data!AF2044)))</f>
        <v>170.54490340000001</v>
      </c>
      <c r="P2043">
        <f>IF(Transport!$H$4="Multi-unit Residential",Data!P2044,IF(Transport!$H$4="Education",Data!AX2044,IF(Transport!$H$4="Mixed-use Building",AI2047,Data!AG2044)))</f>
        <v>-45.841759699999997</v>
      </c>
    </row>
    <row r="2044" spans="1:16" x14ac:dyDescent="0.55000000000000004">
      <c r="A2044">
        <f>IF(Transport!$H$4="Multi-unit Residential",Data!A2045,IF(Transport!$H$4="Education",Data!AI2045,IF(Transport!$H$4="Mixed-use Building",T2048,Data!R2045)))</f>
        <v>352000</v>
      </c>
      <c r="B2044" t="str">
        <f>IF(Transport!$H$4="Multi-unit Residential",Data!B2045,IF(Transport!$H$4="Education",Data!AJ2045,IF(Transport!$H$4="Mixed-use Building",U2048,Data!S2045)))</f>
        <v>North East Valley Knox</v>
      </c>
      <c r="C2044" t="str">
        <f>IF(Transport!$H$4="Multi-unit Residential",Data!C2045,IF(Transport!$H$4="Education",Data!AK2045,IF(Transport!$H$4="Mixed-use Building",V2048,Data!T2045)))</f>
        <v>New Zealand</v>
      </c>
      <c r="D2044">
        <f>IF(Transport!$H$4="Multi-unit Residential",Data!D2045,IF(Transport!$H$4="Education",Data!AL2045,IF(Transport!$H$4="Mixed-use Building",W2048,Data!U2045)))</f>
        <v>0</v>
      </c>
      <c r="E2044">
        <f>IF(Transport!$H$4="Multi-unit Residential",Data!E2045,IF(Transport!$H$4="Education",Data!AM2045,IF(Transport!$H$4="Mixed-use Building",X2048,Data!V2045)))</f>
        <v>0</v>
      </c>
      <c r="F2044">
        <f>IF(Transport!$H$4="Multi-unit Residential",Data!F2045,IF(Transport!$H$4="Education",Data!AN2045,IF(Transport!$H$4="Mixed-use Building",Y2048,Data!W2045)))</f>
        <v>0</v>
      </c>
      <c r="G2044">
        <f>IF(Transport!$H$4="Multi-unit Residential",Data!G2045,IF(Transport!$H$4="Education",Data!AO2045,IF(Transport!$H$4="Mixed-use Building",Z2048,Data!X2045)))</f>
        <v>0</v>
      </c>
      <c r="H2044">
        <f>IF(Transport!$H$4="Multi-unit Residential",Data!H2045,IF(Transport!$H$4="Education",Data!AP2045,IF(Transport!$H$4="Mixed-use Building",AA2048,Data!Y2045)))</f>
        <v>0.66</v>
      </c>
      <c r="I2044">
        <f>IF(Transport!$H$4="Multi-unit Residential",Data!I2045,IF(Transport!$H$4="Education",Data!AQ2045,IF(Transport!$H$4="Mixed-use Building",AB2048,Data!Z2045)))</f>
        <v>0</v>
      </c>
      <c r="J2044">
        <f>IF(Transport!$H$4="Multi-unit Residential",Data!J2045,IF(Transport!$H$4="Education",Data!AR2045,IF(Transport!$H$4="Mixed-use Building",AC2048,Data!AA2045)))</f>
        <v>0</v>
      </c>
      <c r="K2044">
        <f>IF(Transport!$H$4="Multi-unit Residential",Data!K2045,IF(Transport!$H$4="Education",Data!AS2045,IF(Transport!$H$4="Mixed-use Building",AD2048,Data!AB2045)))</f>
        <v>0</v>
      </c>
      <c r="L2044">
        <f>IF(Transport!$H$4="Multi-unit Residential",Data!L2045,IF(Transport!$H$4="Education",Data!AT2045,IF(Transport!$H$4="Mixed-use Building",AE2048,Data!AC2045)))</f>
        <v>0.34</v>
      </c>
      <c r="M2044">
        <f>IF(Transport!$H$4="Multi-unit Residential",Data!M2045,IF(Transport!$H$4="Education",Data!AU2045,IF(Transport!$H$4="Mixed-use Building",AF2048,Data!AD2045)))</f>
        <v>0.02</v>
      </c>
      <c r="N2044">
        <f>IF(Transport!$H$4="Multi-unit Residential",Data!N2045,IF(Transport!$H$4="Education",Data!AV2045,IF(Transport!$H$4="Mixed-use Building",AG2048,Data!AE2045)))</f>
        <v>2.61493632316279</v>
      </c>
      <c r="O2044">
        <f>IF(Transport!$H$4="Multi-unit Residential",Data!O2045,IF(Transport!$H$4="Education",Data!AW2045,IF(Transport!$H$4="Mixed-use Building",AH2048,Data!AF2045)))</f>
        <v>170.52237249999999</v>
      </c>
      <c r="P2044">
        <f>IF(Transport!$H$4="Multi-unit Residential",Data!P2045,IF(Transport!$H$4="Education",Data!AX2045,IF(Transport!$H$4="Mixed-use Building",AI2048,Data!AG2045)))</f>
        <v>-45.852386189999997</v>
      </c>
    </row>
    <row r="2045" spans="1:16" x14ac:dyDescent="0.55000000000000004">
      <c r="A2045">
        <f>IF(Transport!$H$4="Multi-unit Residential",Data!A2046,IF(Transport!$H$4="Education",Data!AI2046,IF(Transport!$H$4="Mixed-use Building",T2049,Data!R2046)))</f>
        <v>352100</v>
      </c>
      <c r="B2045" t="str">
        <f>IF(Transport!$H$4="Multi-unit Residential",Data!B2046,IF(Transport!$H$4="Education",Data!AJ2046,IF(Transport!$H$4="Mixed-use Building",U2049,Data!S2046)))</f>
        <v>Belleknowes</v>
      </c>
      <c r="C2045" t="str">
        <f>IF(Transport!$H$4="Multi-unit Residential",Data!C2046,IF(Transport!$H$4="Education",Data!AK2046,IF(Transport!$H$4="Mixed-use Building",V2049,Data!T2046)))</f>
        <v>New Zealand</v>
      </c>
      <c r="D2045">
        <f>IF(Transport!$H$4="Multi-unit Residential",Data!D2046,IF(Transport!$H$4="Education",Data!AL2046,IF(Transport!$H$4="Mixed-use Building",W2049,Data!U2046)))</f>
        <v>0</v>
      </c>
      <c r="E2045">
        <f>IF(Transport!$H$4="Multi-unit Residential",Data!E2046,IF(Transport!$H$4="Education",Data!AM2046,IF(Transport!$H$4="Mixed-use Building",X2049,Data!V2046)))</f>
        <v>0</v>
      </c>
      <c r="F2045">
        <f>IF(Transport!$H$4="Multi-unit Residential",Data!F2046,IF(Transport!$H$4="Education",Data!AN2046,IF(Transport!$H$4="Mixed-use Building",Y2049,Data!W2046)))</f>
        <v>0</v>
      </c>
      <c r="G2045">
        <f>IF(Transport!$H$4="Multi-unit Residential",Data!G2046,IF(Transport!$H$4="Education",Data!AO2046,IF(Transport!$H$4="Mixed-use Building",Z2049,Data!X2046)))</f>
        <v>0</v>
      </c>
      <c r="H2045">
        <f>IF(Transport!$H$4="Multi-unit Residential",Data!H2046,IF(Transport!$H$4="Education",Data!AP2046,IF(Transport!$H$4="Mixed-use Building",AA2049,Data!Y2046)))</f>
        <v>0</v>
      </c>
      <c r="I2045">
        <f>IF(Transport!$H$4="Multi-unit Residential",Data!I2046,IF(Transport!$H$4="Education",Data!AQ2046,IF(Transport!$H$4="Mixed-use Building",AB2049,Data!Z2046)))</f>
        <v>0</v>
      </c>
      <c r="J2045">
        <f>IF(Transport!$H$4="Multi-unit Residential",Data!J2046,IF(Transport!$H$4="Education",Data!AR2046,IF(Transport!$H$4="Mixed-use Building",AC2049,Data!AA2046)))</f>
        <v>0</v>
      </c>
      <c r="K2045">
        <f>IF(Transport!$H$4="Multi-unit Residential",Data!K2046,IF(Transport!$H$4="Education",Data!AS2046,IF(Transport!$H$4="Mixed-use Building",AD2049,Data!AB2046)))</f>
        <v>0</v>
      </c>
      <c r="L2045">
        <f>IF(Transport!$H$4="Multi-unit Residential",Data!L2046,IF(Transport!$H$4="Education",Data!AT2046,IF(Transport!$H$4="Mixed-use Building",AE2049,Data!AC2046)))</f>
        <v>1</v>
      </c>
      <c r="M2045">
        <f>IF(Transport!$H$4="Multi-unit Residential",Data!M2046,IF(Transport!$H$4="Education",Data!AU2046,IF(Transport!$H$4="Mixed-use Building",AF2049,Data!AD2046)))</f>
        <v>0.02</v>
      </c>
      <c r="N2045" t="str">
        <f>IF(Transport!$H$4="Multi-unit Residential",Data!N2046,IF(Transport!$H$4="Education",Data!AV2046,IF(Transport!$H$4="Mixed-use Building",AG2049,Data!AE2046)))</f>
        <v>?</v>
      </c>
      <c r="O2045">
        <f>IF(Transport!$H$4="Multi-unit Residential",Data!O2046,IF(Transport!$H$4="Education",Data!AW2046,IF(Transport!$H$4="Mixed-use Building",AH2049,Data!AF2046)))</f>
        <v>170.48137729999999</v>
      </c>
      <c r="P2045">
        <f>IF(Transport!$H$4="Multi-unit Residential",Data!P2046,IF(Transport!$H$4="Education",Data!AX2046,IF(Transport!$H$4="Mixed-use Building",AI2049,Data!AG2046)))</f>
        <v>-45.874816619999997</v>
      </c>
    </row>
    <row r="2046" spans="1:16" x14ac:dyDescent="0.55000000000000004">
      <c r="A2046">
        <f>IF(Transport!$H$4="Multi-unit Residential",Data!A2047,IF(Transport!$H$4="Education",Data!AI2047,IF(Transport!$H$4="Mixed-use Building",T2050,Data!R2047)))</f>
        <v>352200</v>
      </c>
      <c r="B2046" t="str">
        <f>IF(Transport!$H$4="Multi-unit Residential",Data!B2047,IF(Transport!$H$4="Education",Data!AJ2047,IF(Transport!$H$4="Mixed-use Building",U2050,Data!S2047)))</f>
        <v>Gardens (Dunedin City)</v>
      </c>
      <c r="C2046" t="str">
        <f>IF(Transport!$H$4="Multi-unit Residential",Data!C2047,IF(Transport!$H$4="Education",Data!AK2047,IF(Transport!$H$4="Mixed-use Building",V2050,Data!T2047)))</f>
        <v>New Zealand</v>
      </c>
      <c r="D2046">
        <f>IF(Transport!$H$4="Multi-unit Residential",Data!D2047,IF(Transport!$H$4="Education",Data!AL2047,IF(Transport!$H$4="Mixed-use Building",W2050,Data!U2047)))</f>
        <v>0</v>
      </c>
      <c r="E2046">
        <f>IF(Transport!$H$4="Multi-unit Residential",Data!E2047,IF(Transport!$H$4="Education",Data!AM2047,IF(Transport!$H$4="Mixed-use Building",X2050,Data!V2047)))</f>
        <v>0</v>
      </c>
      <c r="F2046">
        <f>IF(Transport!$H$4="Multi-unit Residential",Data!F2047,IF(Transport!$H$4="Education",Data!AN2047,IF(Transport!$H$4="Mixed-use Building",Y2050,Data!W2047)))</f>
        <v>0</v>
      </c>
      <c r="G2046">
        <f>IF(Transport!$H$4="Multi-unit Residential",Data!G2047,IF(Transport!$H$4="Education",Data!AO2047,IF(Transport!$H$4="Mixed-use Building",Z2050,Data!X2047)))</f>
        <v>0</v>
      </c>
      <c r="H2046">
        <f>IF(Transport!$H$4="Multi-unit Residential",Data!H2047,IF(Transport!$H$4="Education",Data!AP2047,IF(Transport!$H$4="Mixed-use Building",AA2050,Data!Y2047)))</f>
        <v>0.74</v>
      </c>
      <c r="I2046">
        <f>IF(Transport!$H$4="Multi-unit Residential",Data!I2047,IF(Transport!$H$4="Education",Data!AQ2047,IF(Transport!$H$4="Mixed-use Building",AB2050,Data!Z2047)))</f>
        <v>0</v>
      </c>
      <c r="J2046">
        <f>IF(Transport!$H$4="Multi-unit Residential",Data!J2047,IF(Transport!$H$4="Education",Data!AR2047,IF(Transport!$H$4="Mixed-use Building",AC2050,Data!AA2047)))</f>
        <v>0</v>
      </c>
      <c r="K2046">
        <f>IF(Transport!$H$4="Multi-unit Residential",Data!K2047,IF(Transport!$H$4="Education",Data!AS2047,IF(Transport!$H$4="Mixed-use Building",AD2050,Data!AB2047)))</f>
        <v>0</v>
      </c>
      <c r="L2046">
        <f>IF(Transport!$H$4="Multi-unit Residential",Data!L2047,IF(Transport!$H$4="Education",Data!AT2047,IF(Transport!$H$4="Mixed-use Building",AE2050,Data!AC2047)))</f>
        <v>0.26</v>
      </c>
      <c r="M2046">
        <f>IF(Transport!$H$4="Multi-unit Residential",Data!M2047,IF(Transport!$H$4="Education",Data!AU2047,IF(Transport!$H$4="Mixed-use Building",AF2050,Data!AD2047)))</f>
        <v>0.02</v>
      </c>
      <c r="N2046">
        <f>IF(Transport!$H$4="Multi-unit Residential",Data!N2047,IF(Transport!$H$4="Education",Data!AV2047,IF(Transport!$H$4="Mixed-use Building",AG2050,Data!AE2047)))</f>
        <v>3.6322919902938402</v>
      </c>
      <c r="O2046">
        <f>IF(Transport!$H$4="Multi-unit Residential",Data!O2047,IF(Transport!$H$4="Education",Data!AW2047,IF(Transport!$H$4="Mixed-use Building",AH2050,Data!AF2047)))</f>
        <v>170.51916850000001</v>
      </c>
      <c r="P2046">
        <f>IF(Transport!$H$4="Multi-unit Residential",Data!P2047,IF(Transport!$H$4="Education",Data!AX2047,IF(Transport!$H$4="Mixed-use Building",AI2050,Data!AG2047)))</f>
        <v>-45.858778489999999</v>
      </c>
    </row>
    <row r="2047" spans="1:16" x14ac:dyDescent="0.55000000000000004">
      <c r="A2047">
        <f>IF(Transport!$H$4="Multi-unit Residential",Data!A2048,IF(Transport!$H$4="Education",Data!AI2048,IF(Transport!$H$4="Mixed-use Building",T2051,Data!R2048)))</f>
        <v>352300</v>
      </c>
      <c r="B2047" t="str">
        <f>IF(Transport!$H$4="Multi-unit Residential",Data!B2048,IF(Transport!$H$4="Education",Data!AJ2048,IF(Transport!$H$4="Mixed-use Building",U2051,Data!S2048)))</f>
        <v>Kenmure</v>
      </c>
      <c r="C2047" t="str">
        <f>IF(Transport!$H$4="Multi-unit Residential",Data!C2048,IF(Transport!$H$4="Education",Data!AK2048,IF(Transport!$H$4="Mixed-use Building",V2051,Data!T2048)))</f>
        <v>New Zealand</v>
      </c>
      <c r="D2047">
        <f>IF(Transport!$H$4="Multi-unit Residential",Data!D2048,IF(Transport!$H$4="Education",Data!AL2048,IF(Transport!$H$4="Mixed-use Building",W2051,Data!U2048)))</f>
        <v>0</v>
      </c>
      <c r="E2047">
        <f>IF(Transport!$H$4="Multi-unit Residential",Data!E2048,IF(Transport!$H$4="Education",Data!AM2048,IF(Transport!$H$4="Mixed-use Building",X2051,Data!V2048)))</f>
        <v>0</v>
      </c>
      <c r="F2047">
        <f>IF(Transport!$H$4="Multi-unit Residential",Data!F2048,IF(Transport!$H$4="Education",Data!AN2048,IF(Transport!$H$4="Mixed-use Building",Y2051,Data!W2048)))</f>
        <v>0</v>
      </c>
      <c r="G2047">
        <f>IF(Transport!$H$4="Multi-unit Residential",Data!G2048,IF(Transport!$H$4="Education",Data!AO2048,IF(Transport!$H$4="Mixed-use Building",Z2051,Data!X2048)))</f>
        <v>0</v>
      </c>
      <c r="H2047">
        <f>IF(Transport!$H$4="Multi-unit Residential",Data!H2048,IF(Transport!$H$4="Education",Data!AP2048,IF(Transport!$H$4="Mixed-use Building",AA2051,Data!Y2048)))</f>
        <v>0.91</v>
      </c>
      <c r="I2047">
        <f>IF(Transport!$H$4="Multi-unit Residential",Data!I2048,IF(Transport!$H$4="Education",Data!AQ2048,IF(Transport!$H$4="Mixed-use Building",AB2051,Data!Z2048)))</f>
        <v>0</v>
      </c>
      <c r="J2047">
        <f>IF(Transport!$H$4="Multi-unit Residential",Data!J2048,IF(Transport!$H$4="Education",Data!AR2048,IF(Transport!$H$4="Mixed-use Building",AC2051,Data!AA2048)))</f>
        <v>0</v>
      </c>
      <c r="K2047">
        <f>IF(Transport!$H$4="Multi-unit Residential",Data!K2048,IF(Transport!$H$4="Education",Data!AS2048,IF(Transport!$H$4="Mixed-use Building",AD2051,Data!AB2048)))</f>
        <v>0</v>
      </c>
      <c r="L2047">
        <f>IF(Transport!$H$4="Multi-unit Residential",Data!L2048,IF(Transport!$H$4="Education",Data!AT2048,IF(Transport!$H$4="Mixed-use Building",AE2051,Data!AC2048)))</f>
        <v>0.09</v>
      </c>
      <c r="M2047">
        <f>IF(Transport!$H$4="Multi-unit Residential",Data!M2048,IF(Transport!$H$4="Education",Data!AU2048,IF(Transport!$H$4="Mixed-use Building",AF2051,Data!AD2048)))</f>
        <v>0.02</v>
      </c>
      <c r="N2047">
        <f>IF(Transport!$H$4="Multi-unit Residential",Data!N2048,IF(Transport!$H$4="Education",Data!AV2048,IF(Transport!$H$4="Mixed-use Building",AG2051,Data!AE2048)))</f>
        <v>2.86271424542762</v>
      </c>
      <c r="O2047">
        <f>IF(Transport!$H$4="Multi-unit Residential",Data!O2048,IF(Transport!$H$4="Education",Data!AW2048,IF(Transport!$H$4="Mixed-use Building",AH2051,Data!AF2048)))</f>
        <v>170.46858499999999</v>
      </c>
      <c r="P2047">
        <f>IF(Transport!$H$4="Multi-unit Residential",Data!P2048,IF(Transport!$H$4="Education",Data!AX2048,IF(Transport!$H$4="Mixed-use Building",AI2051,Data!AG2048)))</f>
        <v>-45.886841269999998</v>
      </c>
    </row>
    <row r="2048" spans="1:16" x14ac:dyDescent="0.55000000000000004">
      <c r="A2048">
        <f>IF(Transport!$H$4="Multi-unit Residential",Data!A2049,IF(Transport!$H$4="Education",Data!AI2049,IF(Transport!$H$4="Mixed-use Building",T2052,Data!R2049)))</f>
        <v>352400</v>
      </c>
      <c r="B2048" t="str">
        <f>IF(Transport!$H$4="Multi-unit Residential",Data!B2049,IF(Transport!$H$4="Education",Data!AJ2049,IF(Transport!$H$4="Mixed-use Building",U2052,Data!S2049)))</f>
        <v>Campus West</v>
      </c>
      <c r="C2048" t="str">
        <f>IF(Transport!$H$4="Multi-unit Residential",Data!C2049,IF(Transport!$H$4="Education",Data!AK2049,IF(Transport!$H$4="Mixed-use Building",V2052,Data!T2049)))</f>
        <v>New Zealand</v>
      </c>
      <c r="D2048">
        <f>IF(Transport!$H$4="Multi-unit Residential",Data!D2049,IF(Transport!$H$4="Education",Data!AL2049,IF(Transport!$H$4="Mixed-use Building",W2052,Data!U2049)))</f>
        <v>0</v>
      </c>
      <c r="E2048">
        <f>IF(Transport!$H$4="Multi-unit Residential",Data!E2049,IF(Transport!$H$4="Education",Data!AM2049,IF(Transport!$H$4="Mixed-use Building",X2052,Data!V2049)))</f>
        <v>0</v>
      </c>
      <c r="F2048">
        <f>IF(Transport!$H$4="Multi-unit Residential",Data!F2049,IF(Transport!$H$4="Education",Data!AN2049,IF(Transport!$H$4="Mixed-use Building",Y2052,Data!W2049)))</f>
        <v>0</v>
      </c>
      <c r="G2048">
        <f>IF(Transport!$H$4="Multi-unit Residential",Data!G2049,IF(Transport!$H$4="Education",Data!AO2049,IF(Transport!$H$4="Mixed-use Building",Z2052,Data!X2049)))</f>
        <v>0</v>
      </c>
      <c r="H2048">
        <f>IF(Transport!$H$4="Multi-unit Residential",Data!H2049,IF(Transport!$H$4="Education",Data!AP2049,IF(Transport!$H$4="Mixed-use Building",AA2052,Data!Y2049)))</f>
        <v>0.4</v>
      </c>
      <c r="I2048">
        <f>IF(Transport!$H$4="Multi-unit Residential",Data!I2049,IF(Transport!$H$4="Education",Data!AQ2049,IF(Transport!$H$4="Mixed-use Building",AB2052,Data!Z2049)))</f>
        <v>0</v>
      </c>
      <c r="J2048">
        <f>IF(Transport!$H$4="Multi-unit Residential",Data!J2049,IF(Transport!$H$4="Education",Data!AR2049,IF(Transport!$H$4="Mixed-use Building",AC2052,Data!AA2049)))</f>
        <v>0</v>
      </c>
      <c r="K2048">
        <f>IF(Transport!$H$4="Multi-unit Residential",Data!K2049,IF(Transport!$H$4="Education",Data!AS2049,IF(Transport!$H$4="Mixed-use Building",AD2052,Data!AB2049)))</f>
        <v>0</v>
      </c>
      <c r="L2048">
        <f>IF(Transport!$H$4="Multi-unit Residential",Data!L2049,IF(Transport!$H$4="Education",Data!AT2049,IF(Transport!$H$4="Mixed-use Building",AE2052,Data!AC2049)))</f>
        <v>0.6</v>
      </c>
      <c r="M2048">
        <f>IF(Transport!$H$4="Multi-unit Residential",Data!M2049,IF(Transport!$H$4="Education",Data!AU2049,IF(Transport!$H$4="Mixed-use Building",AF2052,Data!AD2049)))</f>
        <v>0.02</v>
      </c>
      <c r="N2048">
        <f>IF(Transport!$H$4="Multi-unit Residential",Data!N2049,IF(Transport!$H$4="Education",Data!AV2049,IF(Transport!$H$4="Mixed-use Building",AG2052,Data!AE2049)))</f>
        <v>2.5603592112320599</v>
      </c>
      <c r="O2048">
        <f>IF(Transport!$H$4="Multi-unit Residential",Data!O2049,IF(Transport!$H$4="Education",Data!AW2049,IF(Transport!$H$4="Mixed-use Building",AH2052,Data!AF2049)))</f>
        <v>170.50786259999899</v>
      </c>
      <c r="P2048">
        <f>IF(Transport!$H$4="Multi-unit Residential",Data!P2049,IF(Transport!$H$4="Education",Data!AX2049,IF(Transport!$H$4="Mixed-use Building",AI2052,Data!AG2049)))</f>
        <v>-45.862902169999998</v>
      </c>
    </row>
    <row r="2049" spans="1:16" x14ac:dyDescent="0.55000000000000004">
      <c r="A2049">
        <f>IF(Transport!$H$4="Multi-unit Residential",Data!A2050,IF(Transport!$H$4="Education",Data!AI2050,IF(Transport!$H$4="Mixed-use Building",T2053,Data!R2050)))</f>
        <v>352500</v>
      </c>
      <c r="B2049" t="str">
        <f>IF(Transport!$H$4="Multi-unit Residential",Data!B2050,IF(Transport!$H$4="Education",Data!AJ2050,IF(Transport!$H$4="Mixed-use Building",U2053,Data!S2050)))</f>
        <v>Waldronville</v>
      </c>
      <c r="C2049" t="str">
        <f>IF(Transport!$H$4="Multi-unit Residential",Data!C2050,IF(Transport!$H$4="Education",Data!AK2050,IF(Transport!$H$4="Mixed-use Building",V2053,Data!T2050)))</f>
        <v>New Zealand</v>
      </c>
      <c r="D2049">
        <f>IF(Transport!$H$4="Multi-unit Residential",Data!D2050,IF(Transport!$H$4="Education",Data!AL2050,IF(Transport!$H$4="Mixed-use Building",W2053,Data!U2050)))</f>
        <v>0</v>
      </c>
      <c r="E2049">
        <f>IF(Transport!$H$4="Multi-unit Residential",Data!E2050,IF(Transport!$H$4="Education",Data!AM2050,IF(Transport!$H$4="Mixed-use Building",X2053,Data!V2050)))</f>
        <v>0</v>
      </c>
      <c r="F2049">
        <f>IF(Transport!$H$4="Multi-unit Residential",Data!F2050,IF(Transport!$H$4="Education",Data!AN2050,IF(Transport!$H$4="Mixed-use Building",Y2053,Data!W2050)))</f>
        <v>0</v>
      </c>
      <c r="G2049">
        <f>IF(Transport!$H$4="Multi-unit Residential",Data!G2050,IF(Transport!$H$4="Education",Data!AO2050,IF(Transport!$H$4="Mixed-use Building",Z2053,Data!X2050)))</f>
        <v>0</v>
      </c>
      <c r="H2049">
        <f>IF(Transport!$H$4="Multi-unit Residential",Data!H2050,IF(Transport!$H$4="Education",Data!AP2050,IF(Transport!$H$4="Mixed-use Building",AA2053,Data!Y2050)))</f>
        <v>1</v>
      </c>
      <c r="I2049">
        <f>IF(Transport!$H$4="Multi-unit Residential",Data!I2050,IF(Transport!$H$4="Education",Data!AQ2050,IF(Transport!$H$4="Mixed-use Building",AB2053,Data!Z2050)))</f>
        <v>0</v>
      </c>
      <c r="J2049">
        <f>IF(Transport!$H$4="Multi-unit Residential",Data!J2050,IF(Transport!$H$4="Education",Data!AR2050,IF(Transport!$H$4="Mixed-use Building",AC2053,Data!AA2050)))</f>
        <v>0</v>
      </c>
      <c r="K2049">
        <f>IF(Transport!$H$4="Multi-unit Residential",Data!K2050,IF(Transport!$H$4="Education",Data!AS2050,IF(Transport!$H$4="Mixed-use Building",AD2053,Data!AB2050)))</f>
        <v>0</v>
      </c>
      <c r="L2049">
        <f>IF(Transport!$H$4="Multi-unit Residential",Data!L2050,IF(Transport!$H$4="Education",Data!AT2050,IF(Transport!$H$4="Mixed-use Building",AE2053,Data!AC2050)))</f>
        <v>0</v>
      </c>
      <c r="M2049">
        <f>IF(Transport!$H$4="Multi-unit Residential",Data!M2050,IF(Transport!$H$4="Education",Data!AU2050,IF(Transport!$H$4="Mixed-use Building",AF2053,Data!AD2050)))</f>
        <v>0.02</v>
      </c>
      <c r="N2049" t="str">
        <f>IF(Transport!$H$4="Multi-unit Residential",Data!N2050,IF(Transport!$H$4="Education",Data!AV2050,IF(Transport!$H$4="Mixed-use Building",AG2053,Data!AE2050)))</f>
        <v>?</v>
      </c>
      <c r="O2049">
        <f>IF(Transport!$H$4="Multi-unit Residential",Data!O2050,IF(Transport!$H$4="Education",Data!AW2050,IF(Transport!$H$4="Mixed-use Building",AH2053,Data!AF2050)))</f>
        <v>170.4255345</v>
      </c>
      <c r="P2049">
        <f>IF(Transport!$H$4="Multi-unit Residential",Data!P2050,IF(Transport!$H$4="Education",Data!AX2050,IF(Transport!$H$4="Mixed-use Building",AI2053,Data!AG2050)))</f>
        <v>-45.919845639999998</v>
      </c>
    </row>
    <row r="2050" spans="1:16" x14ac:dyDescent="0.55000000000000004">
      <c r="A2050">
        <f>IF(Transport!$H$4="Multi-unit Residential",Data!A2051,IF(Transport!$H$4="Education",Data!AI2051,IF(Transport!$H$4="Mixed-use Building",T2054,Data!R2051)))</f>
        <v>352600</v>
      </c>
      <c r="B2050" t="str">
        <f>IF(Transport!$H$4="Multi-unit Residential",Data!B2051,IF(Transport!$H$4="Education",Data!AJ2051,IF(Transport!$H$4="Mixed-use Building",U2054,Data!S2051)))</f>
        <v>Green Island</v>
      </c>
      <c r="C2050" t="str">
        <f>IF(Transport!$H$4="Multi-unit Residential",Data!C2051,IF(Transport!$H$4="Education",Data!AK2051,IF(Transport!$H$4="Mixed-use Building",V2054,Data!T2051)))</f>
        <v>New Zealand</v>
      </c>
      <c r="D2050">
        <f>IF(Transport!$H$4="Multi-unit Residential",Data!D2051,IF(Transport!$H$4="Education",Data!AL2051,IF(Transport!$H$4="Mixed-use Building",W2054,Data!U2051)))</f>
        <v>0</v>
      </c>
      <c r="E2050">
        <f>IF(Transport!$H$4="Multi-unit Residential",Data!E2051,IF(Transport!$H$4="Education",Data!AM2051,IF(Transport!$H$4="Mixed-use Building",X2054,Data!V2051)))</f>
        <v>0</v>
      </c>
      <c r="F2050">
        <f>IF(Transport!$H$4="Multi-unit Residential",Data!F2051,IF(Transport!$H$4="Education",Data!AN2051,IF(Transport!$H$4="Mixed-use Building",Y2054,Data!W2051)))</f>
        <v>0</v>
      </c>
      <c r="G2050">
        <f>IF(Transport!$H$4="Multi-unit Residential",Data!G2051,IF(Transport!$H$4="Education",Data!AO2051,IF(Transport!$H$4="Mixed-use Building",Z2054,Data!X2051)))</f>
        <v>0</v>
      </c>
      <c r="H2050">
        <f>IF(Transport!$H$4="Multi-unit Residential",Data!H2051,IF(Transport!$H$4="Education",Data!AP2051,IF(Transport!$H$4="Mixed-use Building",AA2054,Data!Y2051)))</f>
        <v>0.96</v>
      </c>
      <c r="I2050">
        <f>IF(Transport!$H$4="Multi-unit Residential",Data!I2051,IF(Transport!$H$4="Education",Data!AQ2051,IF(Transport!$H$4="Mixed-use Building",AB2054,Data!Z2051)))</f>
        <v>0</v>
      </c>
      <c r="J2050">
        <f>IF(Transport!$H$4="Multi-unit Residential",Data!J2051,IF(Transport!$H$4="Education",Data!AR2051,IF(Transport!$H$4="Mixed-use Building",AC2054,Data!AA2051)))</f>
        <v>0</v>
      </c>
      <c r="K2050">
        <f>IF(Transport!$H$4="Multi-unit Residential",Data!K2051,IF(Transport!$H$4="Education",Data!AS2051,IF(Transport!$H$4="Mixed-use Building",AD2054,Data!AB2051)))</f>
        <v>0</v>
      </c>
      <c r="L2050">
        <f>IF(Transport!$H$4="Multi-unit Residential",Data!L2051,IF(Transport!$H$4="Education",Data!AT2051,IF(Transport!$H$4="Mixed-use Building",AE2054,Data!AC2051)))</f>
        <v>0.04</v>
      </c>
      <c r="M2050">
        <f>IF(Transport!$H$4="Multi-unit Residential",Data!M2051,IF(Transport!$H$4="Education",Data!AU2051,IF(Transport!$H$4="Mixed-use Building",AF2054,Data!AD2051)))</f>
        <v>0.02</v>
      </c>
      <c r="N2050">
        <f>IF(Transport!$H$4="Multi-unit Residential",Data!N2051,IF(Transport!$H$4="Education",Data!AV2051,IF(Transport!$H$4="Mixed-use Building",AG2054,Data!AE2051)))</f>
        <v>4.7502744974598903</v>
      </c>
      <c r="O2050">
        <f>IF(Transport!$H$4="Multi-unit Residential",Data!O2051,IF(Transport!$H$4="Education",Data!AW2051,IF(Transport!$H$4="Mixed-use Building",AH2054,Data!AF2051)))</f>
        <v>170.4373693</v>
      </c>
      <c r="P2050">
        <f>IF(Transport!$H$4="Multi-unit Residential",Data!P2051,IF(Transport!$H$4="Education",Data!AX2051,IF(Transport!$H$4="Mixed-use Building",AI2054,Data!AG2051)))</f>
        <v>-45.907097120000003</v>
      </c>
    </row>
    <row r="2051" spans="1:16" x14ac:dyDescent="0.55000000000000004">
      <c r="A2051">
        <f>IF(Transport!$H$4="Multi-unit Residential",Data!A2052,IF(Transport!$H$4="Education",Data!AI2052,IF(Transport!$H$4="Mixed-use Building",T2055,Data!R2052)))</f>
        <v>352700</v>
      </c>
      <c r="B2051" t="str">
        <f>IF(Transport!$H$4="Multi-unit Residential",Data!B2052,IF(Transport!$H$4="Education",Data!AJ2052,IF(Transport!$H$4="Mixed-use Building",U2055,Data!S2052)))</f>
        <v>Port Chalmers</v>
      </c>
      <c r="C2051" t="str">
        <f>IF(Transport!$H$4="Multi-unit Residential",Data!C2052,IF(Transport!$H$4="Education",Data!AK2052,IF(Transport!$H$4="Mixed-use Building",V2055,Data!T2052)))</f>
        <v>New Zealand</v>
      </c>
      <c r="D2051">
        <f>IF(Transport!$H$4="Multi-unit Residential",Data!D2052,IF(Transport!$H$4="Education",Data!AL2052,IF(Transport!$H$4="Mixed-use Building",W2055,Data!U2052)))</f>
        <v>0</v>
      </c>
      <c r="E2051">
        <f>IF(Transport!$H$4="Multi-unit Residential",Data!E2052,IF(Transport!$H$4="Education",Data!AM2052,IF(Transport!$H$4="Mixed-use Building",X2055,Data!V2052)))</f>
        <v>0</v>
      </c>
      <c r="F2051">
        <f>IF(Transport!$H$4="Multi-unit Residential",Data!F2052,IF(Transport!$H$4="Education",Data!AN2052,IF(Transport!$H$4="Mixed-use Building",Y2055,Data!W2052)))</f>
        <v>0</v>
      </c>
      <c r="G2051">
        <f>IF(Transport!$H$4="Multi-unit Residential",Data!G2052,IF(Transport!$H$4="Education",Data!AO2052,IF(Transport!$H$4="Mixed-use Building",Z2055,Data!X2052)))</f>
        <v>0</v>
      </c>
      <c r="H2051">
        <f>IF(Transport!$H$4="Multi-unit Residential",Data!H2052,IF(Transport!$H$4="Education",Data!AP2052,IF(Transport!$H$4="Mixed-use Building",AA2055,Data!Y2052)))</f>
        <v>0.89</v>
      </c>
      <c r="I2051">
        <f>IF(Transport!$H$4="Multi-unit Residential",Data!I2052,IF(Transport!$H$4="Education",Data!AQ2052,IF(Transport!$H$4="Mixed-use Building",AB2055,Data!Z2052)))</f>
        <v>0</v>
      </c>
      <c r="J2051">
        <f>IF(Transport!$H$4="Multi-unit Residential",Data!J2052,IF(Transport!$H$4="Education",Data!AR2052,IF(Transport!$H$4="Mixed-use Building",AC2055,Data!AA2052)))</f>
        <v>0</v>
      </c>
      <c r="K2051">
        <f>IF(Transport!$H$4="Multi-unit Residential",Data!K2052,IF(Transport!$H$4="Education",Data!AS2052,IF(Transport!$H$4="Mixed-use Building",AD2055,Data!AB2052)))</f>
        <v>0</v>
      </c>
      <c r="L2051">
        <f>IF(Transport!$H$4="Multi-unit Residential",Data!L2052,IF(Transport!$H$4="Education",Data!AT2052,IF(Transport!$H$4="Mixed-use Building",AE2055,Data!AC2052)))</f>
        <v>0.11</v>
      </c>
      <c r="M2051">
        <f>IF(Transport!$H$4="Multi-unit Residential",Data!M2052,IF(Transport!$H$4="Education",Data!AU2052,IF(Transport!$H$4="Mixed-use Building",AF2055,Data!AD2052)))</f>
        <v>0.02</v>
      </c>
      <c r="N2051">
        <f>IF(Transport!$H$4="Multi-unit Residential",Data!N2052,IF(Transport!$H$4="Education",Data!AV2052,IF(Transport!$H$4="Mixed-use Building",AG2055,Data!AE2052)))</f>
        <v>6.8536872467099696</v>
      </c>
      <c r="O2051">
        <f>IF(Transport!$H$4="Multi-unit Residential",Data!O2052,IF(Transport!$H$4="Education",Data!AW2052,IF(Transport!$H$4="Mixed-use Building",AH2055,Data!AF2052)))</f>
        <v>170.61881579999999</v>
      </c>
      <c r="P2051">
        <f>IF(Transport!$H$4="Multi-unit Residential",Data!P2052,IF(Transport!$H$4="Education",Data!AX2052,IF(Transport!$H$4="Mixed-use Building",AI2055,Data!AG2052)))</f>
        <v>-45.813123930000003</v>
      </c>
    </row>
    <row r="2052" spans="1:16" x14ac:dyDescent="0.55000000000000004">
      <c r="A2052">
        <f>IF(Transport!$H$4="Multi-unit Residential",Data!A2053,IF(Transport!$H$4="Education",Data!AI2053,IF(Transport!$H$4="Mixed-use Building",T2056,Data!R2053)))</f>
        <v>352800</v>
      </c>
      <c r="B2052" t="str">
        <f>IF(Transport!$H$4="Multi-unit Residential",Data!B2053,IF(Transport!$H$4="Education",Data!AJ2053,IF(Transport!$H$4="Mixed-use Building",U2056,Data!S2053)))</f>
        <v>Royal Terrace</v>
      </c>
      <c r="C2052" t="str">
        <f>IF(Transport!$H$4="Multi-unit Residential",Data!C2053,IF(Transport!$H$4="Education",Data!AK2053,IF(Transport!$H$4="Mixed-use Building",V2056,Data!T2053)))</f>
        <v>New Zealand</v>
      </c>
      <c r="D2052">
        <f>IF(Transport!$H$4="Multi-unit Residential",Data!D2053,IF(Transport!$H$4="Education",Data!AL2053,IF(Transport!$H$4="Mixed-use Building",W2056,Data!U2053)))</f>
        <v>0</v>
      </c>
      <c r="E2052">
        <f>IF(Transport!$H$4="Multi-unit Residential",Data!E2053,IF(Transport!$H$4="Education",Data!AM2053,IF(Transport!$H$4="Mixed-use Building",X2056,Data!V2053)))</f>
        <v>0</v>
      </c>
      <c r="F2052">
        <f>IF(Transport!$H$4="Multi-unit Residential",Data!F2053,IF(Transport!$H$4="Education",Data!AN2053,IF(Transport!$H$4="Mixed-use Building",Y2056,Data!W2053)))</f>
        <v>0</v>
      </c>
      <c r="G2052">
        <f>IF(Transport!$H$4="Multi-unit Residential",Data!G2053,IF(Transport!$H$4="Education",Data!AO2053,IF(Transport!$H$4="Mixed-use Building",Z2056,Data!X2053)))</f>
        <v>0</v>
      </c>
      <c r="H2052">
        <f>IF(Transport!$H$4="Multi-unit Residential",Data!H2053,IF(Transport!$H$4="Education",Data!AP2053,IF(Transport!$H$4="Mixed-use Building",AA2056,Data!Y2053)))</f>
        <v>1</v>
      </c>
      <c r="I2052">
        <f>IF(Transport!$H$4="Multi-unit Residential",Data!I2053,IF(Transport!$H$4="Education",Data!AQ2053,IF(Transport!$H$4="Mixed-use Building",AB2056,Data!Z2053)))</f>
        <v>0</v>
      </c>
      <c r="J2052">
        <f>IF(Transport!$H$4="Multi-unit Residential",Data!J2053,IF(Transport!$H$4="Education",Data!AR2053,IF(Transport!$H$4="Mixed-use Building",AC2056,Data!AA2053)))</f>
        <v>0</v>
      </c>
      <c r="K2052">
        <f>IF(Transport!$H$4="Multi-unit Residential",Data!K2053,IF(Transport!$H$4="Education",Data!AS2053,IF(Transport!$H$4="Mixed-use Building",AD2056,Data!AB2053)))</f>
        <v>0</v>
      </c>
      <c r="L2052">
        <f>IF(Transport!$H$4="Multi-unit Residential",Data!L2053,IF(Transport!$H$4="Education",Data!AT2053,IF(Transport!$H$4="Mixed-use Building",AE2056,Data!AC2053)))</f>
        <v>0</v>
      </c>
      <c r="M2052">
        <f>IF(Transport!$H$4="Multi-unit Residential",Data!M2053,IF(Transport!$H$4="Education",Data!AU2053,IF(Transport!$H$4="Mixed-use Building",AF2056,Data!AD2053)))</f>
        <v>0.02</v>
      </c>
      <c r="N2052">
        <f>IF(Transport!$H$4="Multi-unit Residential",Data!N2053,IF(Transport!$H$4="Education",Data!AV2053,IF(Transport!$H$4="Mixed-use Building",AG2056,Data!AE2053)))</f>
        <v>1.9284263921187099</v>
      </c>
      <c r="O2052">
        <f>IF(Transport!$H$4="Multi-unit Residential",Data!O2053,IF(Transport!$H$4="Education",Data!AW2053,IF(Transport!$H$4="Mixed-use Building",AH2056,Data!AF2053)))</f>
        <v>170.5021874</v>
      </c>
      <c r="P2052">
        <f>IF(Transport!$H$4="Multi-unit Residential",Data!P2053,IF(Transport!$H$4="Education",Data!AX2053,IF(Transport!$H$4="Mixed-use Building",AI2056,Data!AG2053)))</f>
        <v>-45.868788479999999</v>
      </c>
    </row>
    <row r="2053" spans="1:16" x14ac:dyDescent="0.55000000000000004">
      <c r="A2053">
        <f>IF(Transport!$H$4="Multi-unit Residential",Data!A2054,IF(Transport!$H$4="Education",Data!AI2054,IF(Transport!$H$4="Mixed-use Building",T2057,Data!R2054)))</f>
        <v>352900</v>
      </c>
      <c r="B2053" t="str">
        <f>IF(Transport!$H$4="Multi-unit Residential",Data!B2054,IF(Transport!$H$4="Education",Data!AJ2054,IF(Transport!$H$4="Mixed-use Building",U2057,Data!S2054)))</f>
        <v>Arthur Street</v>
      </c>
      <c r="C2053" t="str">
        <f>IF(Transport!$H$4="Multi-unit Residential",Data!C2054,IF(Transport!$H$4="Education",Data!AK2054,IF(Transport!$H$4="Mixed-use Building",V2057,Data!T2054)))</f>
        <v>New Zealand</v>
      </c>
      <c r="D2053">
        <f>IF(Transport!$H$4="Multi-unit Residential",Data!D2054,IF(Transport!$H$4="Education",Data!AL2054,IF(Transport!$H$4="Mixed-use Building",W2057,Data!U2054)))</f>
        <v>0</v>
      </c>
      <c r="E2053">
        <f>IF(Transport!$H$4="Multi-unit Residential",Data!E2054,IF(Transport!$H$4="Education",Data!AM2054,IF(Transport!$H$4="Mixed-use Building",X2057,Data!V2054)))</f>
        <v>0</v>
      </c>
      <c r="F2053">
        <f>IF(Transport!$H$4="Multi-unit Residential",Data!F2054,IF(Transport!$H$4="Education",Data!AN2054,IF(Transport!$H$4="Mixed-use Building",Y2057,Data!W2054)))</f>
        <v>0</v>
      </c>
      <c r="G2053">
        <f>IF(Transport!$H$4="Multi-unit Residential",Data!G2054,IF(Transport!$H$4="Education",Data!AO2054,IF(Transport!$H$4="Mixed-use Building",Z2057,Data!X2054)))</f>
        <v>0</v>
      </c>
      <c r="H2053">
        <f>IF(Transport!$H$4="Multi-unit Residential",Data!H2054,IF(Transport!$H$4="Education",Data!AP2054,IF(Transport!$H$4="Mixed-use Building",AA2057,Data!Y2054)))</f>
        <v>0.89</v>
      </c>
      <c r="I2053">
        <f>IF(Transport!$H$4="Multi-unit Residential",Data!I2054,IF(Transport!$H$4="Education",Data!AQ2054,IF(Transport!$H$4="Mixed-use Building",AB2057,Data!Z2054)))</f>
        <v>0</v>
      </c>
      <c r="J2053">
        <f>IF(Transport!$H$4="Multi-unit Residential",Data!J2054,IF(Transport!$H$4="Education",Data!AR2054,IF(Transport!$H$4="Mixed-use Building",AC2057,Data!AA2054)))</f>
        <v>0</v>
      </c>
      <c r="K2053">
        <f>IF(Transport!$H$4="Multi-unit Residential",Data!K2054,IF(Transport!$H$4="Education",Data!AS2054,IF(Transport!$H$4="Mixed-use Building",AD2057,Data!AB2054)))</f>
        <v>0</v>
      </c>
      <c r="L2053">
        <f>IF(Transport!$H$4="Multi-unit Residential",Data!L2054,IF(Transport!$H$4="Education",Data!AT2054,IF(Transport!$H$4="Mixed-use Building",AE2057,Data!AC2054)))</f>
        <v>0.11</v>
      </c>
      <c r="M2053">
        <f>IF(Transport!$H$4="Multi-unit Residential",Data!M2054,IF(Transport!$H$4="Education",Data!AU2054,IF(Transport!$H$4="Mixed-use Building",AF2057,Data!AD2054)))</f>
        <v>0.02</v>
      </c>
      <c r="N2053">
        <f>IF(Transport!$H$4="Multi-unit Residential",Data!N2054,IF(Transport!$H$4="Education",Data!AV2054,IF(Transport!$H$4="Mixed-use Building",AG2057,Data!AE2054)))</f>
        <v>2.8743515898361398</v>
      </c>
      <c r="O2053">
        <f>IF(Transport!$H$4="Multi-unit Residential",Data!O2054,IF(Transport!$H$4="Education",Data!AW2054,IF(Transport!$H$4="Mixed-use Building",AH2057,Data!AF2054)))</f>
        <v>170.49272730000001</v>
      </c>
      <c r="P2053">
        <f>IF(Transport!$H$4="Multi-unit Residential",Data!P2054,IF(Transport!$H$4="Education",Data!AX2054,IF(Transport!$H$4="Mixed-use Building",AI2057,Data!AG2054)))</f>
        <v>-45.875749399999997</v>
      </c>
    </row>
    <row r="2054" spans="1:16" x14ac:dyDescent="0.55000000000000004">
      <c r="A2054">
        <f>IF(Transport!$H$4="Multi-unit Residential",Data!A2055,IF(Transport!$H$4="Education",Data!AI2055,IF(Transport!$H$4="Mixed-use Building",T2058,Data!R2055)))</f>
        <v>353000</v>
      </c>
      <c r="B2054" t="str">
        <f>IF(Transport!$H$4="Multi-unit Residential",Data!B2055,IF(Transport!$H$4="Education",Data!AJ2055,IF(Transport!$H$4="Mixed-use Building",U2058,Data!S2055)))</f>
        <v>Opoho</v>
      </c>
      <c r="C2054" t="str">
        <f>IF(Transport!$H$4="Multi-unit Residential",Data!C2055,IF(Transport!$H$4="Education",Data!AK2055,IF(Transport!$H$4="Mixed-use Building",V2058,Data!T2055)))</f>
        <v>New Zealand</v>
      </c>
      <c r="D2054">
        <f>IF(Transport!$H$4="Multi-unit Residential",Data!D2055,IF(Transport!$H$4="Education",Data!AL2055,IF(Transport!$H$4="Mixed-use Building",W2058,Data!U2055)))</f>
        <v>0</v>
      </c>
      <c r="E2054">
        <f>IF(Transport!$H$4="Multi-unit Residential",Data!E2055,IF(Transport!$H$4="Education",Data!AM2055,IF(Transport!$H$4="Mixed-use Building",X2058,Data!V2055)))</f>
        <v>0</v>
      </c>
      <c r="F2054">
        <f>IF(Transport!$H$4="Multi-unit Residential",Data!F2055,IF(Transport!$H$4="Education",Data!AN2055,IF(Transport!$H$4="Mixed-use Building",Y2058,Data!W2055)))</f>
        <v>0</v>
      </c>
      <c r="G2054">
        <f>IF(Transport!$H$4="Multi-unit Residential",Data!G2055,IF(Transport!$H$4="Education",Data!AO2055,IF(Transport!$H$4="Mixed-use Building",Z2058,Data!X2055)))</f>
        <v>0</v>
      </c>
      <c r="H2054">
        <f>IF(Transport!$H$4="Multi-unit Residential",Data!H2055,IF(Transport!$H$4="Education",Data!AP2055,IF(Transport!$H$4="Mixed-use Building",AA2058,Data!Y2055)))</f>
        <v>0</v>
      </c>
      <c r="I2054">
        <f>IF(Transport!$H$4="Multi-unit Residential",Data!I2055,IF(Transport!$H$4="Education",Data!AQ2055,IF(Transport!$H$4="Mixed-use Building",AB2058,Data!Z2055)))</f>
        <v>0</v>
      </c>
      <c r="J2054">
        <f>IF(Transport!$H$4="Multi-unit Residential",Data!J2055,IF(Transport!$H$4="Education",Data!AR2055,IF(Transport!$H$4="Mixed-use Building",AC2058,Data!AA2055)))</f>
        <v>0</v>
      </c>
      <c r="K2054">
        <f>IF(Transport!$H$4="Multi-unit Residential",Data!K2055,IF(Transport!$H$4="Education",Data!AS2055,IF(Transport!$H$4="Mixed-use Building",AD2058,Data!AB2055)))</f>
        <v>0</v>
      </c>
      <c r="L2054">
        <f>IF(Transport!$H$4="Multi-unit Residential",Data!L2055,IF(Transport!$H$4="Education",Data!AT2055,IF(Transport!$H$4="Mixed-use Building",AE2058,Data!AC2055)))</f>
        <v>1</v>
      </c>
      <c r="M2054">
        <f>IF(Transport!$H$4="Multi-unit Residential",Data!M2055,IF(Transport!$H$4="Education",Data!AU2055,IF(Transport!$H$4="Mixed-use Building",AF2058,Data!AD2055)))</f>
        <v>0.02</v>
      </c>
      <c r="N2054" t="str">
        <f>IF(Transport!$H$4="Multi-unit Residential",Data!N2055,IF(Transport!$H$4="Education",Data!AV2055,IF(Transport!$H$4="Mixed-use Building",AG2058,Data!AE2055)))</f>
        <v>?</v>
      </c>
      <c r="O2054">
        <f>IF(Transport!$H$4="Multi-unit Residential",Data!O2055,IF(Transport!$H$4="Education",Data!AW2055,IF(Transport!$H$4="Mixed-use Building",AH2058,Data!AF2055)))</f>
        <v>170.5419488</v>
      </c>
      <c r="P2054">
        <f>IF(Transport!$H$4="Multi-unit Residential",Data!P2055,IF(Transport!$H$4="Education",Data!AX2055,IF(Transport!$H$4="Mixed-use Building",AI2058,Data!AG2055)))</f>
        <v>-45.855176129999997</v>
      </c>
    </row>
    <row r="2055" spans="1:16" x14ac:dyDescent="0.55000000000000004">
      <c r="A2055">
        <f>IF(Transport!$H$4="Multi-unit Residential",Data!A2056,IF(Transport!$H$4="Education",Data!AI2056,IF(Transport!$H$4="Mixed-use Building",T2059,Data!R2056)))</f>
        <v>353100</v>
      </c>
      <c r="B2055" t="str">
        <f>IF(Transport!$H$4="Multi-unit Residential",Data!B2056,IF(Transport!$H$4="Education",Data!AJ2056,IF(Transport!$H$4="Mixed-use Building",U2059,Data!S2056)))</f>
        <v>Campus North</v>
      </c>
      <c r="C2055" t="str">
        <f>IF(Transport!$H$4="Multi-unit Residential",Data!C2056,IF(Transport!$H$4="Education",Data!AK2056,IF(Transport!$H$4="Mixed-use Building",V2059,Data!T2056)))</f>
        <v>New Zealand</v>
      </c>
      <c r="D2055">
        <f>IF(Transport!$H$4="Multi-unit Residential",Data!D2056,IF(Transport!$H$4="Education",Data!AL2056,IF(Transport!$H$4="Mixed-use Building",W2059,Data!U2056)))</f>
        <v>0</v>
      </c>
      <c r="E2055">
        <f>IF(Transport!$H$4="Multi-unit Residential",Data!E2056,IF(Transport!$H$4="Education",Data!AM2056,IF(Transport!$H$4="Mixed-use Building",X2059,Data!V2056)))</f>
        <v>0.01</v>
      </c>
      <c r="F2055">
        <f>IF(Transport!$H$4="Multi-unit Residential",Data!F2056,IF(Transport!$H$4="Education",Data!AN2056,IF(Transport!$H$4="Mixed-use Building",Y2059,Data!W2056)))</f>
        <v>0</v>
      </c>
      <c r="G2055">
        <f>IF(Transport!$H$4="Multi-unit Residential",Data!G2056,IF(Transport!$H$4="Education",Data!AO2056,IF(Transport!$H$4="Mixed-use Building",Z2059,Data!X2056)))</f>
        <v>0</v>
      </c>
      <c r="H2055">
        <f>IF(Transport!$H$4="Multi-unit Residential",Data!H2056,IF(Transport!$H$4="Education",Data!AP2056,IF(Transport!$H$4="Mixed-use Building",AA2059,Data!Y2056)))</f>
        <v>0.68</v>
      </c>
      <c r="I2055">
        <f>IF(Transport!$H$4="Multi-unit Residential",Data!I2056,IF(Transport!$H$4="Education",Data!AQ2056,IF(Transport!$H$4="Mixed-use Building",AB2059,Data!Z2056)))</f>
        <v>0.01</v>
      </c>
      <c r="J2055">
        <f>IF(Transport!$H$4="Multi-unit Residential",Data!J2056,IF(Transport!$H$4="Education",Data!AR2056,IF(Transport!$H$4="Mixed-use Building",AC2059,Data!AA2056)))</f>
        <v>0</v>
      </c>
      <c r="K2055">
        <f>IF(Transport!$H$4="Multi-unit Residential",Data!K2056,IF(Transport!$H$4="Education",Data!AS2056,IF(Transport!$H$4="Mixed-use Building",AD2059,Data!AB2056)))</f>
        <v>0.03</v>
      </c>
      <c r="L2055">
        <f>IF(Transport!$H$4="Multi-unit Residential",Data!L2056,IF(Transport!$H$4="Education",Data!AT2056,IF(Transport!$H$4="Mixed-use Building",AE2059,Data!AC2056)))</f>
        <v>0.27</v>
      </c>
      <c r="M2055">
        <f>IF(Transport!$H$4="Multi-unit Residential",Data!M2056,IF(Transport!$H$4="Education",Data!AU2056,IF(Transport!$H$4="Mixed-use Building",AF2059,Data!AD2056)))</f>
        <v>0.02</v>
      </c>
      <c r="N2055">
        <f>IF(Transport!$H$4="Multi-unit Residential",Data!N2056,IF(Transport!$H$4="Education",Data!AV2056,IF(Transport!$H$4="Mixed-use Building",AG2059,Data!AE2056)))</f>
        <v>4.6722766512042204</v>
      </c>
      <c r="O2055">
        <f>IF(Transport!$H$4="Multi-unit Residential",Data!O2056,IF(Transport!$H$4="Education",Data!AW2056,IF(Transport!$H$4="Mixed-use Building",AH2059,Data!AF2056)))</f>
        <v>170.5198063</v>
      </c>
      <c r="P2055">
        <f>IF(Transport!$H$4="Multi-unit Residential",Data!P2056,IF(Transport!$H$4="Education",Data!AX2056,IF(Transport!$H$4="Mixed-use Building",AI2059,Data!AG2056)))</f>
        <v>-45.864625590000003</v>
      </c>
    </row>
    <row r="2056" spans="1:16" x14ac:dyDescent="0.55000000000000004">
      <c r="A2056">
        <f>IF(Transport!$H$4="Multi-unit Residential",Data!A2057,IF(Transport!$H$4="Education",Data!AI2057,IF(Transport!$H$4="Mixed-use Building",T2060,Data!R2057)))</f>
        <v>353200</v>
      </c>
      <c r="B2056" t="str">
        <f>IF(Transport!$H$4="Multi-unit Residential",Data!B2057,IF(Transport!$H$4="Education",Data!AJ2057,IF(Transport!$H$4="Mixed-use Building",U2060,Data!S2057)))</f>
        <v>Campus South</v>
      </c>
      <c r="C2056" t="str">
        <f>IF(Transport!$H$4="Multi-unit Residential",Data!C2057,IF(Transport!$H$4="Education",Data!AK2057,IF(Transport!$H$4="Mixed-use Building",V2060,Data!T2057)))</f>
        <v>New Zealand</v>
      </c>
      <c r="D2056">
        <f>IF(Transport!$H$4="Multi-unit Residential",Data!D2057,IF(Transport!$H$4="Education",Data!AL2057,IF(Transport!$H$4="Mixed-use Building",W2060,Data!U2057)))</f>
        <v>0</v>
      </c>
      <c r="E2056">
        <f>IF(Transport!$H$4="Multi-unit Residential",Data!E2057,IF(Transport!$H$4="Education",Data!AM2057,IF(Transport!$H$4="Mixed-use Building",X2060,Data!V2057)))</f>
        <v>0.04</v>
      </c>
      <c r="F2056">
        <f>IF(Transport!$H$4="Multi-unit Residential",Data!F2057,IF(Transport!$H$4="Education",Data!AN2057,IF(Transport!$H$4="Mixed-use Building",Y2060,Data!W2057)))</f>
        <v>0</v>
      </c>
      <c r="G2056">
        <f>IF(Transport!$H$4="Multi-unit Residential",Data!G2057,IF(Transport!$H$4="Education",Data!AO2057,IF(Transport!$H$4="Mixed-use Building",Z2060,Data!X2057)))</f>
        <v>0</v>
      </c>
      <c r="H2056">
        <f>IF(Transport!$H$4="Multi-unit Residential",Data!H2057,IF(Transport!$H$4="Education",Data!AP2057,IF(Transport!$H$4="Mixed-use Building",AA2060,Data!Y2057)))</f>
        <v>0.73</v>
      </c>
      <c r="I2056">
        <f>IF(Transport!$H$4="Multi-unit Residential",Data!I2057,IF(Transport!$H$4="Education",Data!AQ2057,IF(Transport!$H$4="Mixed-use Building",AB2060,Data!Z2057)))</f>
        <v>0.03</v>
      </c>
      <c r="J2056">
        <f>IF(Transport!$H$4="Multi-unit Residential",Data!J2057,IF(Transport!$H$4="Education",Data!AR2057,IF(Transport!$H$4="Mixed-use Building",AC2060,Data!AA2057)))</f>
        <v>0</v>
      </c>
      <c r="K2056">
        <f>IF(Transport!$H$4="Multi-unit Residential",Data!K2057,IF(Transport!$H$4="Education",Data!AS2057,IF(Transport!$H$4="Mixed-use Building",AD2060,Data!AB2057)))</f>
        <v>0.03</v>
      </c>
      <c r="L2056">
        <f>IF(Transport!$H$4="Multi-unit Residential",Data!L2057,IF(Transport!$H$4="Education",Data!AT2057,IF(Transport!$H$4="Mixed-use Building",AE2060,Data!AC2057)))</f>
        <v>0.17</v>
      </c>
      <c r="M2056">
        <f>IF(Transport!$H$4="Multi-unit Residential",Data!M2057,IF(Transport!$H$4="Education",Data!AU2057,IF(Transport!$H$4="Mixed-use Building",AF2060,Data!AD2057)))</f>
        <v>0.02</v>
      </c>
      <c r="N2056">
        <f>IF(Transport!$H$4="Multi-unit Residential",Data!N2057,IF(Transport!$H$4="Education",Data!AV2057,IF(Transport!$H$4="Mixed-use Building",AG2060,Data!AE2057)))</f>
        <v>5.1895500794224896</v>
      </c>
      <c r="O2056">
        <f>IF(Transport!$H$4="Multi-unit Residential",Data!O2057,IF(Transport!$H$4="Education",Data!AW2057,IF(Transport!$H$4="Mixed-use Building",AH2060,Data!AF2057)))</f>
        <v>170.5121168</v>
      </c>
      <c r="P2056">
        <f>IF(Transport!$H$4="Multi-unit Residential",Data!P2057,IF(Transport!$H$4="Education",Data!AX2057,IF(Transport!$H$4="Mixed-use Building",AI2060,Data!AG2057)))</f>
        <v>-45.867937920000003</v>
      </c>
    </row>
    <row r="2057" spans="1:16" x14ac:dyDescent="0.55000000000000004">
      <c r="A2057">
        <f>IF(Transport!$H$4="Multi-unit Residential",Data!A2058,IF(Transport!$H$4="Education",Data!AI2058,IF(Transport!$H$4="Mixed-use Building",T2061,Data!R2058)))</f>
        <v>353300</v>
      </c>
      <c r="B2057" t="str">
        <f>IF(Transport!$H$4="Multi-unit Residential",Data!B2058,IF(Transport!$H$4="Education",Data!AJ2058,IF(Transport!$H$4="Mixed-use Building",U2061,Data!S2058)))</f>
        <v>Mornington</v>
      </c>
      <c r="C2057" t="str">
        <f>IF(Transport!$H$4="Multi-unit Residential",Data!C2058,IF(Transport!$H$4="Education",Data!AK2058,IF(Transport!$H$4="Mixed-use Building",V2061,Data!T2058)))</f>
        <v>New Zealand</v>
      </c>
      <c r="D2057">
        <f>IF(Transport!$H$4="Multi-unit Residential",Data!D2058,IF(Transport!$H$4="Education",Data!AL2058,IF(Transport!$H$4="Mixed-use Building",W2061,Data!U2058)))</f>
        <v>0</v>
      </c>
      <c r="E2057">
        <f>IF(Transport!$H$4="Multi-unit Residential",Data!E2058,IF(Transport!$H$4="Education",Data!AM2058,IF(Transport!$H$4="Mixed-use Building",X2061,Data!V2058)))</f>
        <v>0</v>
      </c>
      <c r="F2057">
        <f>IF(Transport!$H$4="Multi-unit Residential",Data!F2058,IF(Transport!$H$4="Education",Data!AN2058,IF(Transport!$H$4="Mixed-use Building",Y2061,Data!W2058)))</f>
        <v>0</v>
      </c>
      <c r="G2057">
        <f>IF(Transport!$H$4="Multi-unit Residential",Data!G2058,IF(Transport!$H$4="Education",Data!AO2058,IF(Transport!$H$4="Mixed-use Building",Z2061,Data!X2058)))</f>
        <v>0</v>
      </c>
      <c r="H2057">
        <f>IF(Transport!$H$4="Multi-unit Residential",Data!H2058,IF(Transport!$H$4="Education",Data!AP2058,IF(Transport!$H$4="Mixed-use Building",AA2061,Data!Y2058)))</f>
        <v>0.92</v>
      </c>
      <c r="I2057">
        <f>IF(Transport!$H$4="Multi-unit Residential",Data!I2058,IF(Transport!$H$4="Education",Data!AQ2058,IF(Transport!$H$4="Mixed-use Building",AB2061,Data!Z2058)))</f>
        <v>0</v>
      </c>
      <c r="J2057">
        <f>IF(Transport!$H$4="Multi-unit Residential",Data!J2058,IF(Transport!$H$4="Education",Data!AR2058,IF(Transport!$H$4="Mixed-use Building",AC2061,Data!AA2058)))</f>
        <v>0</v>
      </c>
      <c r="K2057">
        <f>IF(Transport!$H$4="Multi-unit Residential",Data!K2058,IF(Transport!$H$4="Education",Data!AS2058,IF(Transport!$H$4="Mixed-use Building",AD2061,Data!AB2058)))</f>
        <v>0</v>
      </c>
      <c r="L2057">
        <f>IF(Transport!$H$4="Multi-unit Residential",Data!L2058,IF(Transport!$H$4="Education",Data!AT2058,IF(Transport!$H$4="Mixed-use Building",AE2061,Data!AC2058)))</f>
        <v>0.08</v>
      </c>
      <c r="M2057">
        <f>IF(Transport!$H$4="Multi-unit Residential",Data!M2058,IF(Transport!$H$4="Education",Data!AU2058,IF(Transport!$H$4="Mixed-use Building",AF2061,Data!AD2058)))</f>
        <v>0.02</v>
      </c>
      <c r="N2057">
        <f>IF(Transport!$H$4="Multi-unit Residential",Data!N2058,IF(Transport!$H$4="Education",Data!AV2058,IF(Transport!$H$4="Mixed-use Building",AG2061,Data!AE2058)))</f>
        <v>3.1845574305879101</v>
      </c>
      <c r="O2057">
        <f>IF(Transport!$H$4="Multi-unit Residential",Data!O2058,IF(Transport!$H$4="Education",Data!AW2058,IF(Transport!$H$4="Mixed-use Building",AH2061,Data!AF2058)))</f>
        <v>170.48404239999999</v>
      </c>
      <c r="P2057">
        <f>IF(Transport!$H$4="Multi-unit Residential",Data!P2058,IF(Transport!$H$4="Education",Data!AX2058,IF(Transport!$H$4="Mixed-use Building",AI2061,Data!AG2058)))</f>
        <v>-45.885644480000003</v>
      </c>
    </row>
    <row r="2058" spans="1:16" x14ac:dyDescent="0.55000000000000004">
      <c r="A2058">
        <f>IF(Transport!$H$4="Multi-unit Residential",Data!A2059,IF(Transport!$H$4="Education",Data!AI2059,IF(Transport!$H$4="Mixed-use Building",T2062,Data!R2059)))</f>
        <v>353400</v>
      </c>
      <c r="B2058" t="str">
        <f>IF(Transport!$H$4="Multi-unit Residential",Data!B2059,IF(Transport!$H$4="Education",Data!AJ2059,IF(Transport!$H$4="Mixed-use Building",U2062,Data!S2059)))</f>
        <v>Dunedin Central</v>
      </c>
      <c r="C2058" t="str">
        <f>IF(Transport!$H$4="Multi-unit Residential",Data!C2059,IF(Transport!$H$4="Education",Data!AK2059,IF(Transport!$H$4="Mixed-use Building",V2062,Data!T2059)))</f>
        <v>New Zealand</v>
      </c>
      <c r="D2058">
        <f>IF(Transport!$H$4="Multi-unit Residential",Data!D2059,IF(Transport!$H$4="Education",Data!AL2059,IF(Transport!$H$4="Mixed-use Building",W2062,Data!U2059)))</f>
        <v>0</v>
      </c>
      <c r="E2058">
        <f>IF(Transport!$H$4="Multi-unit Residential",Data!E2059,IF(Transport!$H$4="Education",Data!AM2059,IF(Transport!$H$4="Mixed-use Building",X2062,Data!V2059)))</f>
        <v>0.06</v>
      </c>
      <c r="F2058">
        <f>IF(Transport!$H$4="Multi-unit Residential",Data!F2059,IF(Transport!$H$4="Education",Data!AN2059,IF(Transport!$H$4="Mixed-use Building",Y2062,Data!W2059)))</f>
        <v>0</v>
      </c>
      <c r="G2058">
        <f>IF(Transport!$H$4="Multi-unit Residential",Data!G2059,IF(Transport!$H$4="Education",Data!AO2059,IF(Transport!$H$4="Mixed-use Building",Z2062,Data!X2059)))</f>
        <v>0</v>
      </c>
      <c r="H2058">
        <f>IF(Transport!$H$4="Multi-unit Residential",Data!H2059,IF(Transport!$H$4="Education",Data!AP2059,IF(Transport!$H$4="Mixed-use Building",AA2062,Data!Y2059)))</f>
        <v>0.72999999999999898</v>
      </c>
      <c r="I2058">
        <f>IF(Transport!$H$4="Multi-unit Residential",Data!I2059,IF(Transport!$H$4="Education",Data!AQ2059,IF(Transport!$H$4="Mixed-use Building",AB2062,Data!Z2059)))</f>
        <v>0.06</v>
      </c>
      <c r="J2058">
        <f>IF(Transport!$H$4="Multi-unit Residential",Data!J2059,IF(Transport!$H$4="Education",Data!AR2059,IF(Transport!$H$4="Mixed-use Building",AC2062,Data!AA2059)))</f>
        <v>0</v>
      </c>
      <c r="K2058">
        <f>IF(Transport!$H$4="Multi-unit Residential",Data!K2059,IF(Transport!$H$4="Education",Data!AS2059,IF(Transport!$H$4="Mixed-use Building",AD2062,Data!AB2059)))</f>
        <v>0.02</v>
      </c>
      <c r="L2058">
        <f>IF(Transport!$H$4="Multi-unit Residential",Data!L2059,IF(Transport!$H$4="Education",Data!AT2059,IF(Transport!$H$4="Mixed-use Building",AE2062,Data!AC2059)))</f>
        <v>0.13</v>
      </c>
      <c r="M2058">
        <f>IF(Transport!$H$4="Multi-unit Residential",Data!M2059,IF(Transport!$H$4="Education",Data!AU2059,IF(Transport!$H$4="Mixed-use Building",AF2062,Data!AD2059)))</f>
        <v>0.02</v>
      </c>
      <c r="N2058">
        <f>IF(Transport!$H$4="Multi-unit Residential",Data!N2059,IF(Transport!$H$4="Education",Data!AV2059,IF(Transport!$H$4="Mixed-use Building",AG2062,Data!AE2059)))</f>
        <v>5.28628031328899</v>
      </c>
      <c r="O2058">
        <f>IF(Transport!$H$4="Multi-unit Residential",Data!O2059,IF(Transport!$H$4="Education",Data!AW2059,IF(Transport!$H$4="Mixed-use Building",AH2062,Data!AF2059)))</f>
        <v>170.5029122</v>
      </c>
      <c r="P2058">
        <f>IF(Transport!$H$4="Multi-unit Residential",Data!P2059,IF(Transport!$H$4="Education",Data!AX2059,IF(Transport!$H$4="Mixed-use Building",AI2062,Data!AG2059)))</f>
        <v>-45.877124709999997</v>
      </c>
    </row>
    <row r="2059" spans="1:16" x14ac:dyDescent="0.55000000000000004">
      <c r="A2059">
        <f>IF(Transport!$H$4="Multi-unit Residential",Data!A2060,IF(Transport!$H$4="Education",Data!AI2060,IF(Transport!$H$4="Mixed-use Building",T2063,Data!R2060)))</f>
        <v>353500</v>
      </c>
      <c r="B2059" t="str">
        <f>IF(Transport!$H$4="Multi-unit Residential",Data!B2060,IF(Transport!$H$4="Education",Data!AJ2060,IF(Transport!$H$4="Mixed-use Building",U2063,Data!S2060)))</f>
        <v>Maryhill</v>
      </c>
      <c r="C2059" t="str">
        <f>IF(Transport!$H$4="Multi-unit Residential",Data!C2060,IF(Transport!$H$4="Education",Data!AK2060,IF(Transport!$H$4="Mixed-use Building",V2063,Data!T2060)))</f>
        <v>New Zealand</v>
      </c>
      <c r="D2059">
        <f>IF(Transport!$H$4="Multi-unit Residential",Data!D2060,IF(Transport!$H$4="Education",Data!AL2060,IF(Transport!$H$4="Mixed-use Building",W2063,Data!U2060)))</f>
        <v>0</v>
      </c>
      <c r="E2059">
        <f>IF(Transport!$H$4="Multi-unit Residential",Data!E2060,IF(Transport!$H$4="Education",Data!AM2060,IF(Transport!$H$4="Mixed-use Building",X2063,Data!V2060)))</f>
        <v>0</v>
      </c>
      <c r="F2059">
        <f>IF(Transport!$H$4="Multi-unit Residential",Data!F2060,IF(Transport!$H$4="Education",Data!AN2060,IF(Transport!$H$4="Mixed-use Building",Y2063,Data!W2060)))</f>
        <v>0</v>
      </c>
      <c r="G2059">
        <f>IF(Transport!$H$4="Multi-unit Residential",Data!G2060,IF(Transport!$H$4="Education",Data!AO2060,IF(Transport!$H$4="Mixed-use Building",Z2063,Data!X2060)))</f>
        <v>0</v>
      </c>
      <c r="H2059">
        <f>IF(Transport!$H$4="Multi-unit Residential",Data!H2060,IF(Transport!$H$4="Education",Data!AP2060,IF(Transport!$H$4="Mixed-use Building",AA2063,Data!Y2060)))</f>
        <v>1</v>
      </c>
      <c r="I2059">
        <f>IF(Transport!$H$4="Multi-unit Residential",Data!I2060,IF(Transport!$H$4="Education",Data!AQ2060,IF(Transport!$H$4="Mixed-use Building",AB2063,Data!Z2060)))</f>
        <v>0</v>
      </c>
      <c r="J2059">
        <f>IF(Transport!$H$4="Multi-unit Residential",Data!J2060,IF(Transport!$H$4="Education",Data!AR2060,IF(Transport!$H$4="Mixed-use Building",AC2063,Data!AA2060)))</f>
        <v>0</v>
      </c>
      <c r="K2059">
        <f>IF(Transport!$H$4="Multi-unit Residential",Data!K2060,IF(Transport!$H$4="Education",Data!AS2060,IF(Transport!$H$4="Mixed-use Building",AD2063,Data!AB2060)))</f>
        <v>0</v>
      </c>
      <c r="L2059">
        <f>IF(Transport!$H$4="Multi-unit Residential",Data!L2060,IF(Transport!$H$4="Education",Data!AT2060,IF(Transport!$H$4="Mixed-use Building",AE2063,Data!AC2060)))</f>
        <v>0</v>
      </c>
      <c r="M2059">
        <f>IF(Transport!$H$4="Multi-unit Residential",Data!M2060,IF(Transport!$H$4="Education",Data!AU2060,IF(Transport!$H$4="Mixed-use Building",AF2063,Data!AD2060)))</f>
        <v>0.02</v>
      </c>
      <c r="N2059" t="str">
        <f>IF(Transport!$H$4="Multi-unit Residential",Data!N2060,IF(Transport!$H$4="Education",Data!AV2060,IF(Transport!$H$4="Mixed-use Building",AG2063,Data!AE2060)))</f>
        <v>?</v>
      </c>
      <c r="O2059">
        <f>IF(Transport!$H$4="Multi-unit Residential",Data!O2060,IF(Transport!$H$4="Education",Data!AW2060,IF(Transport!$H$4="Mixed-use Building",AH2063,Data!AF2060)))</f>
        <v>170.47568519999999</v>
      </c>
      <c r="P2059">
        <f>IF(Transport!$H$4="Multi-unit Residential",Data!P2060,IF(Transport!$H$4="Education",Data!AX2060,IF(Transport!$H$4="Mixed-use Building",AI2063,Data!AG2060)))</f>
        <v>-45.891945419999999</v>
      </c>
    </row>
    <row r="2060" spans="1:16" x14ac:dyDescent="0.55000000000000004">
      <c r="A2060">
        <f>IF(Transport!$H$4="Multi-unit Residential",Data!A2061,IF(Transport!$H$4="Education",Data!AI2061,IF(Transport!$H$4="Mixed-use Building",T2064,Data!R2061)))</f>
        <v>353600</v>
      </c>
      <c r="B2060" t="str">
        <f>IF(Transport!$H$4="Multi-unit Residential",Data!B2061,IF(Transport!$H$4="Education",Data!AJ2061,IF(Transport!$H$4="Mixed-use Building",U2064,Data!S2061)))</f>
        <v>Ravensbourne-St Leonards</v>
      </c>
      <c r="C2060" t="str">
        <f>IF(Transport!$H$4="Multi-unit Residential",Data!C2061,IF(Transport!$H$4="Education",Data!AK2061,IF(Transport!$H$4="Mixed-use Building",V2064,Data!T2061)))</f>
        <v>New Zealand</v>
      </c>
      <c r="D2060">
        <f>IF(Transport!$H$4="Multi-unit Residential",Data!D2061,IF(Transport!$H$4="Education",Data!AL2061,IF(Transport!$H$4="Mixed-use Building",W2064,Data!U2061)))</f>
        <v>0</v>
      </c>
      <c r="E2060">
        <f>IF(Transport!$H$4="Multi-unit Residential",Data!E2061,IF(Transport!$H$4="Education",Data!AM2061,IF(Transport!$H$4="Mixed-use Building",X2064,Data!V2061)))</f>
        <v>0</v>
      </c>
      <c r="F2060">
        <f>IF(Transport!$H$4="Multi-unit Residential",Data!F2061,IF(Transport!$H$4="Education",Data!AN2061,IF(Transport!$H$4="Mixed-use Building",Y2064,Data!W2061)))</f>
        <v>0</v>
      </c>
      <c r="G2060">
        <f>IF(Transport!$H$4="Multi-unit Residential",Data!G2061,IF(Transport!$H$4="Education",Data!AO2061,IF(Transport!$H$4="Mixed-use Building",Z2064,Data!X2061)))</f>
        <v>0</v>
      </c>
      <c r="H2060">
        <f>IF(Transport!$H$4="Multi-unit Residential",Data!H2061,IF(Transport!$H$4="Education",Data!AP2061,IF(Transport!$H$4="Mixed-use Building",AA2064,Data!Y2061)))</f>
        <v>1</v>
      </c>
      <c r="I2060">
        <f>IF(Transport!$H$4="Multi-unit Residential",Data!I2061,IF(Transport!$H$4="Education",Data!AQ2061,IF(Transport!$H$4="Mixed-use Building",AB2064,Data!Z2061)))</f>
        <v>0</v>
      </c>
      <c r="J2060">
        <f>IF(Transport!$H$4="Multi-unit Residential",Data!J2061,IF(Transport!$H$4="Education",Data!AR2061,IF(Transport!$H$4="Mixed-use Building",AC2064,Data!AA2061)))</f>
        <v>0</v>
      </c>
      <c r="K2060">
        <f>IF(Transport!$H$4="Multi-unit Residential",Data!K2061,IF(Transport!$H$4="Education",Data!AS2061,IF(Transport!$H$4="Mixed-use Building",AD2064,Data!AB2061)))</f>
        <v>0</v>
      </c>
      <c r="L2060">
        <f>IF(Transport!$H$4="Multi-unit Residential",Data!L2061,IF(Transport!$H$4="Education",Data!AT2061,IF(Transport!$H$4="Mixed-use Building",AE2064,Data!AC2061)))</f>
        <v>0</v>
      </c>
      <c r="M2060">
        <f>IF(Transport!$H$4="Multi-unit Residential",Data!M2061,IF(Transport!$H$4="Education",Data!AU2061,IF(Transport!$H$4="Mixed-use Building",AF2064,Data!AD2061)))</f>
        <v>0.02</v>
      </c>
      <c r="N2060" t="str">
        <f>IF(Transport!$H$4="Multi-unit Residential",Data!N2061,IF(Transport!$H$4="Education",Data!AV2061,IF(Transport!$H$4="Mixed-use Building",AG2064,Data!AE2061)))</f>
        <v>?</v>
      </c>
      <c r="O2060">
        <f>IF(Transport!$H$4="Multi-unit Residential",Data!O2061,IF(Transport!$H$4="Education",Data!AW2061,IF(Transport!$H$4="Mixed-use Building",AH2064,Data!AF2061)))</f>
        <v>170.56534809999999</v>
      </c>
      <c r="P2060">
        <f>IF(Transport!$H$4="Multi-unit Residential",Data!P2061,IF(Transport!$H$4="Education",Data!AX2061,IF(Transport!$H$4="Mixed-use Building",AI2064,Data!AG2061)))</f>
        <v>-45.852504060000001</v>
      </c>
    </row>
    <row r="2061" spans="1:16" x14ac:dyDescent="0.55000000000000004">
      <c r="A2061">
        <f>IF(Transport!$H$4="Multi-unit Residential",Data!A2062,IF(Transport!$H$4="Education",Data!AI2062,IF(Transport!$H$4="Mixed-use Building",T2065,Data!R2062)))</f>
        <v>353700</v>
      </c>
      <c r="B2061" t="str">
        <f>IF(Transport!$H$4="Multi-unit Residential",Data!B2062,IF(Transport!$H$4="Education",Data!AJ2062,IF(Transport!$H$4="Mixed-use Building",U2065,Data!S2062)))</f>
        <v>Harbourside</v>
      </c>
      <c r="C2061" t="str">
        <f>IF(Transport!$H$4="Multi-unit Residential",Data!C2062,IF(Transport!$H$4="Education",Data!AK2062,IF(Transport!$H$4="Mixed-use Building",V2065,Data!T2062)))</f>
        <v>New Zealand</v>
      </c>
      <c r="D2061">
        <f>IF(Transport!$H$4="Multi-unit Residential",Data!D2062,IF(Transport!$H$4="Education",Data!AL2062,IF(Transport!$H$4="Mixed-use Building",W2065,Data!U2062)))</f>
        <v>0</v>
      </c>
      <c r="E2061">
        <f>IF(Transport!$H$4="Multi-unit Residential",Data!E2062,IF(Transport!$H$4="Education",Data!AM2062,IF(Transport!$H$4="Mixed-use Building",X2065,Data!V2062)))</f>
        <v>0</v>
      </c>
      <c r="F2061">
        <f>IF(Transport!$H$4="Multi-unit Residential",Data!F2062,IF(Transport!$H$4="Education",Data!AN2062,IF(Transport!$H$4="Mixed-use Building",Y2065,Data!W2062)))</f>
        <v>0</v>
      </c>
      <c r="G2061">
        <f>IF(Transport!$H$4="Multi-unit Residential",Data!G2062,IF(Transport!$H$4="Education",Data!AO2062,IF(Transport!$H$4="Mixed-use Building",Z2065,Data!X2062)))</f>
        <v>0</v>
      </c>
      <c r="H2061">
        <f>IF(Transport!$H$4="Multi-unit Residential",Data!H2062,IF(Transport!$H$4="Education",Data!AP2062,IF(Transport!$H$4="Mixed-use Building",AA2065,Data!Y2062)))</f>
        <v>0.96</v>
      </c>
      <c r="I2061">
        <f>IF(Transport!$H$4="Multi-unit Residential",Data!I2062,IF(Transport!$H$4="Education",Data!AQ2062,IF(Transport!$H$4="Mixed-use Building",AB2065,Data!Z2062)))</f>
        <v>0.01</v>
      </c>
      <c r="J2061">
        <f>IF(Transport!$H$4="Multi-unit Residential",Data!J2062,IF(Transport!$H$4="Education",Data!AR2062,IF(Transport!$H$4="Mixed-use Building",AC2065,Data!AA2062)))</f>
        <v>0</v>
      </c>
      <c r="K2061">
        <f>IF(Transport!$H$4="Multi-unit Residential",Data!K2062,IF(Transport!$H$4="Education",Data!AS2062,IF(Transport!$H$4="Mixed-use Building",AD2065,Data!AB2062)))</f>
        <v>0</v>
      </c>
      <c r="L2061">
        <f>IF(Transport!$H$4="Multi-unit Residential",Data!L2062,IF(Transport!$H$4="Education",Data!AT2062,IF(Transport!$H$4="Mixed-use Building",AE2065,Data!AC2062)))</f>
        <v>0.03</v>
      </c>
      <c r="M2061">
        <f>IF(Transport!$H$4="Multi-unit Residential",Data!M2062,IF(Transport!$H$4="Education",Data!AU2062,IF(Transport!$H$4="Mixed-use Building",AF2065,Data!AD2062)))</f>
        <v>0.02</v>
      </c>
      <c r="N2061">
        <f>IF(Transport!$H$4="Multi-unit Residential",Data!N2062,IF(Transport!$H$4="Education",Data!AV2062,IF(Transport!$H$4="Mixed-use Building",AG2065,Data!AE2062)))</f>
        <v>6.6109858689074104</v>
      </c>
      <c r="O2061">
        <f>IF(Transport!$H$4="Multi-unit Residential",Data!O2062,IF(Transport!$H$4="Education",Data!AW2062,IF(Transport!$H$4="Mixed-use Building",AH2065,Data!AF2062)))</f>
        <v>170.5253251</v>
      </c>
      <c r="P2061">
        <f>IF(Transport!$H$4="Multi-unit Residential",Data!P2062,IF(Transport!$H$4="Education",Data!AX2062,IF(Transport!$H$4="Mixed-use Building",AI2065,Data!AG2062)))</f>
        <v>-45.87139217</v>
      </c>
    </row>
    <row r="2062" spans="1:16" x14ac:dyDescent="0.55000000000000004">
      <c r="A2062">
        <f>IF(Transport!$H$4="Multi-unit Residential",Data!A2063,IF(Transport!$H$4="Education",Data!AI2063,IF(Transport!$H$4="Mixed-use Building",T2066,Data!R2063)))</f>
        <v>353800</v>
      </c>
      <c r="B2062" t="str">
        <f>IF(Transport!$H$4="Multi-unit Residential",Data!B2063,IF(Transport!$H$4="Education",Data!AJ2063,IF(Transport!$H$4="Mixed-use Building",U2066,Data!S2063)))</f>
        <v>Fernhill</v>
      </c>
      <c r="C2062" t="str">
        <f>IF(Transport!$H$4="Multi-unit Residential",Data!C2063,IF(Transport!$H$4="Education",Data!AK2063,IF(Transport!$H$4="Mixed-use Building",V2066,Data!T2063)))</f>
        <v>New Zealand</v>
      </c>
      <c r="D2062">
        <f>IF(Transport!$H$4="Multi-unit Residential",Data!D2063,IF(Transport!$H$4="Education",Data!AL2063,IF(Transport!$H$4="Mixed-use Building",W2066,Data!U2063)))</f>
        <v>0</v>
      </c>
      <c r="E2062">
        <f>IF(Transport!$H$4="Multi-unit Residential",Data!E2063,IF(Transport!$H$4="Education",Data!AM2063,IF(Transport!$H$4="Mixed-use Building",X2066,Data!V2063)))</f>
        <v>0</v>
      </c>
      <c r="F2062">
        <f>IF(Transport!$H$4="Multi-unit Residential",Data!F2063,IF(Transport!$H$4="Education",Data!AN2063,IF(Transport!$H$4="Mixed-use Building",Y2066,Data!W2063)))</f>
        <v>0</v>
      </c>
      <c r="G2062">
        <f>IF(Transport!$H$4="Multi-unit Residential",Data!G2063,IF(Transport!$H$4="Education",Data!AO2063,IF(Transport!$H$4="Mixed-use Building",Z2066,Data!X2063)))</f>
        <v>0</v>
      </c>
      <c r="H2062">
        <f>IF(Transport!$H$4="Multi-unit Residential",Data!H2063,IF(Transport!$H$4="Education",Data!AP2063,IF(Transport!$H$4="Mixed-use Building",AA2066,Data!Y2063)))</f>
        <v>0.82</v>
      </c>
      <c r="I2062">
        <f>IF(Transport!$H$4="Multi-unit Residential",Data!I2063,IF(Transport!$H$4="Education",Data!AQ2063,IF(Transport!$H$4="Mixed-use Building",AB2066,Data!Z2063)))</f>
        <v>0</v>
      </c>
      <c r="J2062">
        <f>IF(Transport!$H$4="Multi-unit Residential",Data!J2063,IF(Transport!$H$4="Education",Data!AR2063,IF(Transport!$H$4="Mixed-use Building",AC2066,Data!AA2063)))</f>
        <v>0</v>
      </c>
      <c r="K2062">
        <f>IF(Transport!$H$4="Multi-unit Residential",Data!K2063,IF(Transport!$H$4="Education",Data!AS2063,IF(Transport!$H$4="Mixed-use Building",AD2066,Data!AB2063)))</f>
        <v>0</v>
      </c>
      <c r="L2062">
        <f>IF(Transport!$H$4="Multi-unit Residential",Data!L2063,IF(Transport!$H$4="Education",Data!AT2063,IF(Transport!$H$4="Mixed-use Building",AE2066,Data!AC2063)))</f>
        <v>0.18</v>
      </c>
      <c r="M2062">
        <f>IF(Transport!$H$4="Multi-unit Residential",Data!M2063,IF(Transport!$H$4="Education",Data!AU2063,IF(Transport!$H$4="Mixed-use Building",AF2066,Data!AD2063)))</f>
        <v>0.02</v>
      </c>
      <c r="N2062">
        <f>IF(Transport!$H$4="Multi-unit Residential",Data!N2063,IF(Transport!$H$4="Education",Data!AV2063,IF(Transport!$H$4="Mixed-use Building",AG2066,Data!AE2063)))</f>
        <v>2.0104040812312598</v>
      </c>
      <c r="O2062">
        <f>IF(Transport!$H$4="Multi-unit Residential",Data!O2063,IF(Transport!$H$4="Education",Data!AW2063,IF(Transport!$H$4="Mixed-use Building",AH2066,Data!AF2063)))</f>
        <v>170.49318449999899</v>
      </c>
      <c r="P2062">
        <f>IF(Transport!$H$4="Multi-unit Residential",Data!P2063,IF(Transport!$H$4="Education",Data!AX2063,IF(Transport!$H$4="Mixed-use Building",AI2066,Data!AG2063)))</f>
        <v>-45.88464081</v>
      </c>
    </row>
    <row r="2063" spans="1:16" x14ac:dyDescent="0.55000000000000004">
      <c r="A2063">
        <f>IF(Transport!$H$4="Multi-unit Residential",Data!A2064,IF(Transport!$H$4="Education",Data!AI2064,IF(Transport!$H$4="Mixed-use Building",T2067,Data!R2064)))</f>
        <v>353900</v>
      </c>
      <c r="B2063" t="str">
        <f>IF(Transport!$H$4="Multi-unit Residential",Data!B2064,IF(Transport!$H$4="Education",Data!AJ2064,IF(Transport!$H$4="Mixed-use Building",U2067,Data!S2064)))</f>
        <v>Otago Peninsula</v>
      </c>
      <c r="C2063" t="str">
        <f>IF(Transport!$H$4="Multi-unit Residential",Data!C2064,IF(Transport!$H$4="Education",Data!AK2064,IF(Transport!$H$4="Mixed-use Building",V2067,Data!T2064)))</f>
        <v>New Zealand</v>
      </c>
      <c r="D2063">
        <f>IF(Transport!$H$4="Multi-unit Residential",Data!D2064,IF(Transport!$H$4="Education",Data!AL2064,IF(Transport!$H$4="Mixed-use Building",W2067,Data!U2064)))</f>
        <v>0</v>
      </c>
      <c r="E2063">
        <f>IF(Transport!$H$4="Multi-unit Residential",Data!E2064,IF(Transport!$H$4="Education",Data!AM2064,IF(Transport!$H$4="Mixed-use Building",X2067,Data!V2064)))</f>
        <v>0</v>
      </c>
      <c r="F2063">
        <f>IF(Transport!$H$4="Multi-unit Residential",Data!F2064,IF(Transport!$H$4="Education",Data!AN2064,IF(Transport!$H$4="Mixed-use Building",Y2067,Data!W2064)))</f>
        <v>0</v>
      </c>
      <c r="G2063">
        <f>IF(Transport!$H$4="Multi-unit Residential",Data!G2064,IF(Transport!$H$4="Education",Data!AO2064,IF(Transport!$H$4="Mixed-use Building",Z2067,Data!X2064)))</f>
        <v>0</v>
      </c>
      <c r="H2063">
        <f>IF(Transport!$H$4="Multi-unit Residential",Data!H2064,IF(Transport!$H$4="Education",Data!AP2064,IF(Transport!$H$4="Mixed-use Building",AA2067,Data!Y2064)))</f>
        <v>1</v>
      </c>
      <c r="I2063">
        <f>IF(Transport!$H$4="Multi-unit Residential",Data!I2064,IF(Transport!$H$4="Education",Data!AQ2064,IF(Transport!$H$4="Mixed-use Building",AB2067,Data!Z2064)))</f>
        <v>0</v>
      </c>
      <c r="J2063">
        <f>IF(Transport!$H$4="Multi-unit Residential",Data!J2064,IF(Transport!$H$4="Education",Data!AR2064,IF(Transport!$H$4="Mixed-use Building",AC2067,Data!AA2064)))</f>
        <v>0</v>
      </c>
      <c r="K2063">
        <f>IF(Transport!$H$4="Multi-unit Residential",Data!K2064,IF(Transport!$H$4="Education",Data!AS2064,IF(Transport!$H$4="Mixed-use Building",AD2067,Data!AB2064)))</f>
        <v>0</v>
      </c>
      <c r="L2063">
        <f>IF(Transport!$H$4="Multi-unit Residential",Data!L2064,IF(Transport!$H$4="Education",Data!AT2064,IF(Transport!$H$4="Mixed-use Building",AE2067,Data!AC2064)))</f>
        <v>0</v>
      </c>
      <c r="M2063">
        <f>IF(Transport!$H$4="Multi-unit Residential",Data!M2064,IF(Transport!$H$4="Education",Data!AU2064,IF(Transport!$H$4="Mixed-use Building",AF2067,Data!AD2064)))</f>
        <v>0.02</v>
      </c>
      <c r="N2063">
        <f>IF(Transport!$H$4="Multi-unit Residential",Data!N2064,IF(Transport!$H$4="Education",Data!AV2064,IF(Transport!$H$4="Mixed-use Building",AG2067,Data!AE2064)))</f>
        <v>1.64711062009649</v>
      </c>
      <c r="O2063">
        <f>IF(Transport!$H$4="Multi-unit Residential",Data!O2064,IF(Transport!$H$4="Education",Data!AW2064,IF(Transport!$H$4="Mixed-use Building",AH2067,Data!AF2064)))</f>
        <v>170.6665169</v>
      </c>
      <c r="P2063">
        <f>IF(Transport!$H$4="Multi-unit Residential",Data!P2064,IF(Transport!$H$4="Education",Data!AX2064,IF(Transport!$H$4="Mixed-use Building",AI2067,Data!AG2064)))</f>
        <v>-45.857259409999998</v>
      </c>
    </row>
    <row r="2064" spans="1:16" x14ac:dyDescent="0.55000000000000004">
      <c r="A2064">
        <f>IF(Transport!$H$4="Multi-unit Residential",Data!A2065,IF(Transport!$H$4="Education",Data!AI2065,IF(Transport!$H$4="Mixed-use Building",T2068,Data!R2065)))</f>
        <v>354000</v>
      </c>
      <c r="B2064" t="str">
        <f>IF(Transport!$H$4="Multi-unit Residential",Data!B2065,IF(Transport!$H$4="Education",Data!AJ2065,IF(Transport!$H$4="Mixed-use Building",U2068,Data!S2065)))</f>
        <v>Concord</v>
      </c>
      <c r="C2064" t="str">
        <f>IF(Transport!$H$4="Multi-unit Residential",Data!C2065,IF(Transport!$H$4="Education",Data!AK2065,IF(Transport!$H$4="Mixed-use Building",V2068,Data!T2065)))</f>
        <v>New Zealand</v>
      </c>
      <c r="D2064" t="str">
        <f>IF(Transport!$H$4="Multi-unit Residential",Data!D2065,IF(Transport!$H$4="Education",Data!AL2065,IF(Transport!$H$4="Mixed-use Building",W2068,Data!U2065)))</f>
        <v>?</v>
      </c>
      <c r="E2064" t="str">
        <f>IF(Transport!$H$4="Multi-unit Residential",Data!E2065,IF(Transport!$H$4="Education",Data!AM2065,IF(Transport!$H$4="Mixed-use Building",X2068,Data!V2065)))</f>
        <v>?</v>
      </c>
      <c r="F2064" t="str">
        <f>IF(Transport!$H$4="Multi-unit Residential",Data!F2065,IF(Transport!$H$4="Education",Data!AN2065,IF(Transport!$H$4="Mixed-use Building",Y2068,Data!W2065)))</f>
        <v>?</v>
      </c>
      <c r="G2064">
        <f>IF(Transport!$H$4="Multi-unit Residential",Data!G2065,IF(Transport!$H$4="Education",Data!AO2065,IF(Transport!$H$4="Mixed-use Building",Z2068,Data!X2065)))</f>
        <v>0</v>
      </c>
      <c r="H2064" t="str">
        <f>IF(Transport!$H$4="Multi-unit Residential",Data!H2065,IF(Transport!$H$4="Education",Data!AP2065,IF(Transport!$H$4="Mixed-use Building",AA2068,Data!Y2065)))</f>
        <v>?</v>
      </c>
      <c r="I2064" t="str">
        <f>IF(Transport!$H$4="Multi-unit Residential",Data!I2065,IF(Transport!$H$4="Education",Data!AQ2065,IF(Transport!$H$4="Mixed-use Building",AB2068,Data!Z2065)))</f>
        <v>?</v>
      </c>
      <c r="J2064">
        <f>IF(Transport!$H$4="Multi-unit Residential",Data!J2065,IF(Transport!$H$4="Education",Data!AR2065,IF(Transport!$H$4="Mixed-use Building",AC2068,Data!AA2065)))</f>
        <v>0</v>
      </c>
      <c r="K2064" t="str">
        <f>IF(Transport!$H$4="Multi-unit Residential",Data!K2065,IF(Transport!$H$4="Education",Data!AS2065,IF(Transport!$H$4="Mixed-use Building",AD2068,Data!AB2065)))</f>
        <v>?</v>
      </c>
      <c r="L2064" t="str">
        <f>IF(Transport!$H$4="Multi-unit Residential",Data!L2065,IF(Transport!$H$4="Education",Data!AT2065,IF(Transport!$H$4="Mixed-use Building",AE2068,Data!AC2065)))</f>
        <v>?</v>
      </c>
      <c r="M2064">
        <f>IF(Transport!$H$4="Multi-unit Residential",Data!M2065,IF(Transport!$H$4="Education",Data!AU2065,IF(Transport!$H$4="Mixed-use Building",AF2068,Data!AD2065)))</f>
        <v>0.02</v>
      </c>
      <c r="N2064" t="str">
        <f>IF(Transport!$H$4="Multi-unit Residential",Data!N2065,IF(Transport!$H$4="Education",Data!AV2065,IF(Transport!$H$4="Mixed-use Building",AG2068,Data!AE2065)))</f>
        <v>?</v>
      </c>
      <c r="O2064">
        <f>IF(Transport!$H$4="Multi-unit Residential",Data!O2065,IF(Transport!$H$4="Education",Data!AW2065,IF(Transport!$H$4="Mixed-use Building",AH2068,Data!AF2065)))</f>
        <v>170.46034589999999</v>
      </c>
      <c r="P2064">
        <f>IF(Transport!$H$4="Multi-unit Residential",Data!P2065,IF(Transport!$H$4="Education",Data!AX2065,IF(Transport!$H$4="Mixed-use Building",AI2068,Data!AG2065)))</f>
        <v>-45.904716290000003</v>
      </c>
    </row>
    <row r="2065" spans="1:16" x14ac:dyDescent="0.55000000000000004">
      <c r="A2065">
        <f>IF(Transport!$H$4="Multi-unit Residential",Data!A2066,IF(Transport!$H$4="Education",Data!AI2066,IF(Transport!$H$4="Mixed-use Building",T2069,Data!R2066)))</f>
        <v>354100</v>
      </c>
      <c r="B2065" t="str">
        <f>IF(Transport!$H$4="Multi-unit Residential",Data!B2066,IF(Transport!$H$4="Education",Data!AJ2066,IF(Transport!$H$4="Mixed-use Building",U2069,Data!S2066)))</f>
        <v>Calton Hill</v>
      </c>
      <c r="C2065" t="str">
        <f>IF(Transport!$H$4="Multi-unit Residential",Data!C2066,IF(Transport!$H$4="Education",Data!AK2066,IF(Transport!$H$4="Mixed-use Building",V2069,Data!T2066)))</f>
        <v>New Zealand</v>
      </c>
      <c r="D2065" t="str">
        <f>IF(Transport!$H$4="Multi-unit Residential",Data!D2066,IF(Transport!$H$4="Education",Data!AL2066,IF(Transport!$H$4="Mixed-use Building",W2069,Data!U2066)))</f>
        <v>?</v>
      </c>
      <c r="E2065" t="str">
        <f>IF(Transport!$H$4="Multi-unit Residential",Data!E2066,IF(Transport!$H$4="Education",Data!AM2066,IF(Transport!$H$4="Mixed-use Building",X2069,Data!V2066)))</f>
        <v>?</v>
      </c>
      <c r="F2065" t="str">
        <f>IF(Transport!$H$4="Multi-unit Residential",Data!F2066,IF(Transport!$H$4="Education",Data!AN2066,IF(Transport!$H$4="Mixed-use Building",Y2069,Data!W2066)))</f>
        <v>?</v>
      </c>
      <c r="G2065">
        <f>IF(Transport!$H$4="Multi-unit Residential",Data!G2066,IF(Transport!$H$4="Education",Data!AO2066,IF(Transport!$H$4="Mixed-use Building",Z2069,Data!X2066)))</f>
        <v>0</v>
      </c>
      <c r="H2065" t="str">
        <f>IF(Transport!$H$4="Multi-unit Residential",Data!H2066,IF(Transport!$H$4="Education",Data!AP2066,IF(Transport!$H$4="Mixed-use Building",AA2069,Data!Y2066)))</f>
        <v>?</v>
      </c>
      <c r="I2065" t="str">
        <f>IF(Transport!$H$4="Multi-unit Residential",Data!I2066,IF(Transport!$H$4="Education",Data!AQ2066,IF(Transport!$H$4="Mixed-use Building",AB2069,Data!Z2066)))</f>
        <v>?</v>
      </c>
      <c r="J2065">
        <f>IF(Transport!$H$4="Multi-unit Residential",Data!J2066,IF(Transport!$H$4="Education",Data!AR2066,IF(Transport!$H$4="Mixed-use Building",AC2069,Data!AA2066)))</f>
        <v>0</v>
      </c>
      <c r="K2065" t="str">
        <f>IF(Transport!$H$4="Multi-unit Residential",Data!K2066,IF(Transport!$H$4="Education",Data!AS2066,IF(Transport!$H$4="Mixed-use Building",AD2069,Data!AB2066)))</f>
        <v>?</v>
      </c>
      <c r="L2065" t="str">
        <f>IF(Transport!$H$4="Multi-unit Residential",Data!L2066,IF(Transport!$H$4="Education",Data!AT2066,IF(Transport!$H$4="Mixed-use Building",AE2069,Data!AC2066)))</f>
        <v>?</v>
      </c>
      <c r="M2065">
        <f>IF(Transport!$H$4="Multi-unit Residential",Data!M2066,IF(Transport!$H$4="Education",Data!AU2066,IF(Transport!$H$4="Mixed-use Building",AF2069,Data!AD2066)))</f>
        <v>0.02</v>
      </c>
      <c r="N2065" t="str">
        <f>IF(Transport!$H$4="Multi-unit Residential",Data!N2066,IF(Transport!$H$4="Education",Data!AV2066,IF(Transport!$H$4="Mixed-use Building",AG2069,Data!AE2066)))</f>
        <v>?</v>
      </c>
      <c r="O2065">
        <f>IF(Transport!$H$4="Multi-unit Residential",Data!O2066,IF(Transport!$H$4="Education",Data!AW2066,IF(Transport!$H$4="Mixed-use Building",AH2069,Data!AF2066)))</f>
        <v>170.46859230000001</v>
      </c>
      <c r="P2065">
        <f>IF(Transport!$H$4="Multi-unit Residential",Data!P2066,IF(Transport!$H$4="Education",Data!AX2066,IF(Transport!$H$4="Mixed-use Building",AI2069,Data!AG2066)))</f>
        <v>-45.899318960000002</v>
      </c>
    </row>
    <row r="2066" spans="1:16" x14ac:dyDescent="0.55000000000000004">
      <c r="A2066">
        <f>IF(Transport!$H$4="Multi-unit Residential",Data!A2067,IF(Transport!$H$4="Education",Data!AI2067,IF(Transport!$H$4="Mixed-use Building",T2070,Data!R2067)))</f>
        <v>354200</v>
      </c>
      <c r="B2066" t="str">
        <f>IF(Transport!$H$4="Multi-unit Residential",Data!B2067,IF(Transport!$H$4="Education",Data!AJ2067,IF(Transport!$H$4="Mixed-use Building",U2070,Data!S2067)))</f>
        <v>Caversham</v>
      </c>
      <c r="C2066" t="str">
        <f>IF(Transport!$H$4="Multi-unit Residential",Data!C2067,IF(Transport!$H$4="Education",Data!AK2067,IF(Transport!$H$4="Mixed-use Building",V2070,Data!T2067)))</f>
        <v>New Zealand</v>
      </c>
      <c r="D2066">
        <f>IF(Transport!$H$4="Multi-unit Residential",Data!D2067,IF(Transport!$H$4="Education",Data!AL2067,IF(Transport!$H$4="Mixed-use Building",W2070,Data!U2067)))</f>
        <v>0</v>
      </c>
      <c r="E2066">
        <f>IF(Transport!$H$4="Multi-unit Residential",Data!E2067,IF(Transport!$H$4="Education",Data!AM2067,IF(Transport!$H$4="Mixed-use Building",X2070,Data!V2067)))</f>
        <v>0</v>
      </c>
      <c r="F2066">
        <f>IF(Transport!$H$4="Multi-unit Residential",Data!F2067,IF(Transport!$H$4="Education",Data!AN2067,IF(Transport!$H$4="Mixed-use Building",Y2070,Data!W2067)))</f>
        <v>0</v>
      </c>
      <c r="G2066">
        <f>IF(Transport!$H$4="Multi-unit Residential",Data!G2067,IF(Transport!$H$4="Education",Data!AO2067,IF(Transport!$H$4="Mixed-use Building",Z2070,Data!X2067)))</f>
        <v>0</v>
      </c>
      <c r="H2066">
        <f>IF(Transport!$H$4="Multi-unit Residential",Data!H2067,IF(Transport!$H$4="Education",Data!AP2067,IF(Transport!$H$4="Mixed-use Building",AA2070,Data!Y2067)))</f>
        <v>0.91</v>
      </c>
      <c r="I2066">
        <f>IF(Transport!$H$4="Multi-unit Residential",Data!I2067,IF(Transport!$H$4="Education",Data!AQ2067,IF(Transport!$H$4="Mixed-use Building",AB2070,Data!Z2067)))</f>
        <v>0</v>
      </c>
      <c r="J2066">
        <f>IF(Transport!$H$4="Multi-unit Residential",Data!J2067,IF(Transport!$H$4="Education",Data!AR2067,IF(Transport!$H$4="Mixed-use Building",AC2070,Data!AA2067)))</f>
        <v>0</v>
      </c>
      <c r="K2066">
        <f>IF(Transport!$H$4="Multi-unit Residential",Data!K2067,IF(Transport!$H$4="Education",Data!AS2067,IF(Transport!$H$4="Mixed-use Building",AD2070,Data!AB2067)))</f>
        <v>0</v>
      </c>
      <c r="L2066">
        <f>IF(Transport!$H$4="Multi-unit Residential",Data!L2067,IF(Transport!$H$4="Education",Data!AT2067,IF(Transport!$H$4="Mixed-use Building",AE2070,Data!AC2067)))</f>
        <v>0.09</v>
      </c>
      <c r="M2066">
        <f>IF(Transport!$H$4="Multi-unit Residential",Data!M2067,IF(Transport!$H$4="Education",Data!AU2067,IF(Transport!$H$4="Mixed-use Building",AF2070,Data!AD2067)))</f>
        <v>0.02</v>
      </c>
      <c r="N2066">
        <f>IF(Transport!$H$4="Multi-unit Residential",Data!N2067,IF(Transport!$H$4="Education",Data!AV2067,IF(Transport!$H$4="Mixed-use Building",AG2070,Data!AE2067)))</f>
        <v>3.4534078846276</v>
      </c>
      <c r="O2066">
        <f>IF(Transport!$H$4="Multi-unit Residential",Data!O2067,IF(Transport!$H$4="Education",Data!AW2067,IF(Transport!$H$4="Mixed-use Building",AH2070,Data!AF2067)))</f>
        <v>170.4820345</v>
      </c>
      <c r="P2066">
        <f>IF(Transport!$H$4="Multi-unit Residential",Data!P2067,IF(Transport!$H$4="Education",Data!AX2067,IF(Transport!$H$4="Mixed-use Building",AI2070,Data!AG2067)))</f>
        <v>-45.896771170000001</v>
      </c>
    </row>
    <row r="2067" spans="1:16" x14ac:dyDescent="0.55000000000000004">
      <c r="A2067">
        <f>IF(Transport!$H$4="Multi-unit Residential",Data!A2068,IF(Transport!$H$4="Education",Data!AI2068,IF(Transport!$H$4="Mixed-use Building",T2071,Data!R2068)))</f>
        <v>354300</v>
      </c>
      <c r="B2067" t="str">
        <f>IF(Transport!$H$4="Multi-unit Residential",Data!B2068,IF(Transport!$H$4="Education",Data!AJ2068,IF(Transport!$H$4="Mixed-use Building",U2071,Data!S2068)))</f>
        <v>Hillside-Portsmouth Drive</v>
      </c>
      <c r="C2067" t="str">
        <f>IF(Transport!$H$4="Multi-unit Residential",Data!C2068,IF(Transport!$H$4="Education",Data!AK2068,IF(Transport!$H$4="Mixed-use Building",V2071,Data!T2068)))</f>
        <v>New Zealand</v>
      </c>
      <c r="D2067">
        <f>IF(Transport!$H$4="Multi-unit Residential",Data!D2068,IF(Transport!$H$4="Education",Data!AL2068,IF(Transport!$H$4="Mixed-use Building",W2071,Data!U2068)))</f>
        <v>0</v>
      </c>
      <c r="E2067">
        <f>IF(Transport!$H$4="Multi-unit Residential",Data!E2068,IF(Transport!$H$4="Education",Data!AM2068,IF(Transport!$H$4="Mixed-use Building",X2071,Data!V2068)))</f>
        <v>0</v>
      </c>
      <c r="F2067">
        <f>IF(Transport!$H$4="Multi-unit Residential",Data!F2068,IF(Transport!$H$4="Education",Data!AN2068,IF(Transport!$H$4="Mixed-use Building",Y2071,Data!W2068)))</f>
        <v>0</v>
      </c>
      <c r="G2067">
        <f>IF(Transport!$H$4="Multi-unit Residential",Data!G2068,IF(Transport!$H$4="Education",Data!AO2068,IF(Transport!$H$4="Mixed-use Building",Z2071,Data!X2068)))</f>
        <v>0</v>
      </c>
      <c r="H2067">
        <f>IF(Transport!$H$4="Multi-unit Residential",Data!H2068,IF(Transport!$H$4="Education",Data!AP2068,IF(Transport!$H$4="Mixed-use Building",AA2071,Data!Y2068)))</f>
        <v>0.93</v>
      </c>
      <c r="I2067">
        <f>IF(Transport!$H$4="Multi-unit Residential",Data!I2068,IF(Transport!$H$4="Education",Data!AQ2068,IF(Transport!$H$4="Mixed-use Building",AB2071,Data!Z2068)))</f>
        <v>0.02</v>
      </c>
      <c r="J2067">
        <f>IF(Transport!$H$4="Multi-unit Residential",Data!J2068,IF(Transport!$H$4="Education",Data!AR2068,IF(Transport!$H$4="Mixed-use Building",AC2071,Data!AA2068)))</f>
        <v>0</v>
      </c>
      <c r="K2067">
        <f>IF(Transport!$H$4="Multi-unit Residential",Data!K2068,IF(Transport!$H$4="Education",Data!AS2068,IF(Transport!$H$4="Mixed-use Building",AD2071,Data!AB2068)))</f>
        <v>0</v>
      </c>
      <c r="L2067">
        <f>IF(Transport!$H$4="Multi-unit Residential",Data!L2068,IF(Transport!$H$4="Education",Data!AT2068,IF(Transport!$H$4="Mixed-use Building",AE2071,Data!AC2068)))</f>
        <v>0.05</v>
      </c>
      <c r="M2067">
        <f>IF(Transport!$H$4="Multi-unit Residential",Data!M2068,IF(Transport!$H$4="Education",Data!AU2068,IF(Transport!$H$4="Mixed-use Building",AF2071,Data!AD2068)))</f>
        <v>0.02</v>
      </c>
      <c r="N2067">
        <f>IF(Transport!$H$4="Multi-unit Residential",Data!N2068,IF(Transport!$H$4="Education",Data!AV2068,IF(Transport!$H$4="Mixed-use Building",AG2071,Data!AE2068)))</f>
        <v>5.7382853470362098</v>
      </c>
      <c r="O2067">
        <f>IF(Transport!$H$4="Multi-unit Residential",Data!O2068,IF(Transport!$H$4="Education",Data!AW2068,IF(Transport!$H$4="Mixed-use Building",AH2071,Data!AF2068)))</f>
        <v>170.50333599999999</v>
      </c>
      <c r="P2067">
        <f>IF(Transport!$H$4="Multi-unit Residential",Data!P2068,IF(Transport!$H$4="Education",Data!AX2068,IF(Transport!$H$4="Mixed-use Building",AI2071,Data!AG2068)))</f>
        <v>-45.892949940000001</v>
      </c>
    </row>
    <row r="2068" spans="1:16" x14ac:dyDescent="0.55000000000000004">
      <c r="A2068">
        <f>IF(Transport!$H$4="Multi-unit Residential",Data!A2069,IF(Transport!$H$4="Education",Data!AI2069,IF(Transport!$H$4="Mixed-use Building",T2072,Data!R2069)))</f>
        <v>354400</v>
      </c>
      <c r="B2068" t="str">
        <f>IF(Transport!$H$4="Multi-unit Residential",Data!B2069,IF(Transport!$H$4="Education",Data!AJ2069,IF(Transport!$H$4="Mixed-use Building",U2072,Data!S2069)))</f>
        <v>Kew (Dunedin City)</v>
      </c>
      <c r="C2068" t="str">
        <f>IF(Transport!$H$4="Multi-unit Residential",Data!C2069,IF(Transport!$H$4="Education",Data!AK2069,IF(Transport!$H$4="Mixed-use Building",V2072,Data!T2069)))</f>
        <v>New Zealand</v>
      </c>
      <c r="D2068">
        <f>IF(Transport!$H$4="Multi-unit Residential",Data!D2069,IF(Transport!$H$4="Education",Data!AL2069,IF(Transport!$H$4="Mixed-use Building",W2072,Data!U2069)))</f>
        <v>0</v>
      </c>
      <c r="E2068">
        <f>IF(Transport!$H$4="Multi-unit Residential",Data!E2069,IF(Transport!$H$4="Education",Data!AM2069,IF(Transport!$H$4="Mixed-use Building",X2072,Data!V2069)))</f>
        <v>0</v>
      </c>
      <c r="F2068">
        <f>IF(Transport!$H$4="Multi-unit Residential",Data!F2069,IF(Transport!$H$4="Education",Data!AN2069,IF(Transport!$H$4="Mixed-use Building",Y2072,Data!W2069)))</f>
        <v>0</v>
      </c>
      <c r="G2068">
        <f>IF(Transport!$H$4="Multi-unit Residential",Data!G2069,IF(Transport!$H$4="Education",Data!AO2069,IF(Transport!$H$4="Mixed-use Building",Z2072,Data!X2069)))</f>
        <v>0</v>
      </c>
      <c r="H2068">
        <f>IF(Transport!$H$4="Multi-unit Residential",Data!H2069,IF(Transport!$H$4="Education",Data!AP2069,IF(Transport!$H$4="Mixed-use Building",AA2072,Data!Y2069)))</f>
        <v>1</v>
      </c>
      <c r="I2068">
        <f>IF(Transport!$H$4="Multi-unit Residential",Data!I2069,IF(Transport!$H$4="Education",Data!AQ2069,IF(Transport!$H$4="Mixed-use Building",AB2072,Data!Z2069)))</f>
        <v>0</v>
      </c>
      <c r="J2068">
        <f>IF(Transport!$H$4="Multi-unit Residential",Data!J2069,IF(Transport!$H$4="Education",Data!AR2069,IF(Transport!$H$4="Mixed-use Building",AC2072,Data!AA2069)))</f>
        <v>0</v>
      </c>
      <c r="K2068">
        <f>IF(Transport!$H$4="Multi-unit Residential",Data!K2069,IF(Transport!$H$4="Education",Data!AS2069,IF(Transport!$H$4="Mixed-use Building",AD2072,Data!AB2069)))</f>
        <v>0</v>
      </c>
      <c r="L2068">
        <f>IF(Transport!$H$4="Multi-unit Residential",Data!L2069,IF(Transport!$H$4="Education",Data!AT2069,IF(Transport!$H$4="Mixed-use Building",AE2072,Data!AC2069)))</f>
        <v>0</v>
      </c>
      <c r="M2068">
        <f>IF(Transport!$H$4="Multi-unit Residential",Data!M2069,IF(Transport!$H$4="Education",Data!AU2069,IF(Transport!$H$4="Mixed-use Building",AF2072,Data!AD2069)))</f>
        <v>0.02</v>
      </c>
      <c r="N2068">
        <f>IF(Transport!$H$4="Multi-unit Residential",Data!N2069,IF(Transport!$H$4="Education",Data!AV2069,IF(Transport!$H$4="Mixed-use Building",AG2072,Data!AE2069)))</f>
        <v>4.5639101720989599</v>
      </c>
      <c r="O2068">
        <f>IF(Transport!$H$4="Multi-unit Residential",Data!O2069,IF(Transport!$H$4="Education",Data!AW2069,IF(Transport!$H$4="Mixed-use Building",AH2072,Data!AF2069)))</f>
        <v>170.48071959999999</v>
      </c>
      <c r="P2068">
        <f>IF(Transport!$H$4="Multi-unit Residential",Data!P2069,IF(Transport!$H$4="Education",Data!AX2069,IF(Transport!$H$4="Mixed-use Building",AI2072,Data!AG2069)))</f>
        <v>-45.903248040000001</v>
      </c>
    </row>
    <row r="2069" spans="1:16" x14ac:dyDescent="0.55000000000000004">
      <c r="A2069">
        <f>IF(Transport!$H$4="Multi-unit Residential",Data!A2070,IF(Transport!$H$4="Education",Data!AI2070,IF(Transport!$H$4="Mixed-use Building",T2073,Data!R2070)))</f>
        <v>354500</v>
      </c>
      <c r="B2069" t="str">
        <f>IF(Transport!$H$4="Multi-unit Residential",Data!B2070,IF(Transport!$H$4="Education",Data!AJ2070,IF(Transport!$H$4="Mixed-use Building",U2073,Data!S2070)))</f>
        <v>Corstorphine</v>
      </c>
      <c r="C2069" t="str">
        <f>IF(Transport!$H$4="Multi-unit Residential",Data!C2070,IF(Transport!$H$4="Education",Data!AK2070,IF(Transport!$H$4="Mixed-use Building",V2073,Data!T2070)))</f>
        <v>New Zealand</v>
      </c>
      <c r="D2069" t="str">
        <f>IF(Transport!$H$4="Multi-unit Residential",Data!D2070,IF(Transport!$H$4="Education",Data!AL2070,IF(Transport!$H$4="Mixed-use Building",W2073,Data!U2070)))</f>
        <v>?</v>
      </c>
      <c r="E2069" t="str">
        <f>IF(Transport!$H$4="Multi-unit Residential",Data!E2070,IF(Transport!$H$4="Education",Data!AM2070,IF(Transport!$H$4="Mixed-use Building",X2073,Data!V2070)))</f>
        <v>?</v>
      </c>
      <c r="F2069" t="str">
        <f>IF(Transport!$H$4="Multi-unit Residential",Data!F2070,IF(Transport!$H$4="Education",Data!AN2070,IF(Transport!$H$4="Mixed-use Building",Y2073,Data!W2070)))</f>
        <v>?</v>
      </c>
      <c r="G2069">
        <f>IF(Transport!$H$4="Multi-unit Residential",Data!G2070,IF(Transport!$H$4="Education",Data!AO2070,IF(Transport!$H$4="Mixed-use Building",Z2073,Data!X2070)))</f>
        <v>0</v>
      </c>
      <c r="H2069" t="str">
        <f>IF(Transport!$H$4="Multi-unit Residential",Data!H2070,IF(Transport!$H$4="Education",Data!AP2070,IF(Transport!$H$4="Mixed-use Building",AA2073,Data!Y2070)))</f>
        <v>?</v>
      </c>
      <c r="I2069" t="str">
        <f>IF(Transport!$H$4="Multi-unit Residential",Data!I2070,IF(Transport!$H$4="Education",Data!AQ2070,IF(Transport!$H$4="Mixed-use Building",AB2073,Data!Z2070)))</f>
        <v>?</v>
      </c>
      <c r="J2069">
        <f>IF(Transport!$H$4="Multi-unit Residential",Data!J2070,IF(Transport!$H$4="Education",Data!AR2070,IF(Transport!$H$4="Mixed-use Building",AC2073,Data!AA2070)))</f>
        <v>0</v>
      </c>
      <c r="K2069" t="str">
        <f>IF(Transport!$H$4="Multi-unit Residential",Data!K2070,IF(Transport!$H$4="Education",Data!AS2070,IF(Transport!$H$4="Mixed-use Building",AD2073,Data!AB2070)))</f>
        <v>?</v>
      </c>
      <c r="L2069" t="str">
        <f>IF(Transport!$H$4="Multi-unit Residential",Data!L2070,IF(Transport!$H$4="Education",Data!AT2070,IF(Transport!$H$4="Mixed-use Building",AE2073,Data!AC2070)))</f>
        <v>?</v>
      </c>
      <c r="M2069">
        <f>IF(Transport!$H$4="Multi-unit Residential",Data!M2070,IF(Transport!$H$4="Education",Data!AU2070,IF(Transport!$H$4="Mixed-use Building",AF2073,Data!AD2070)))</f>
        <v>0.02</v>
      </c>
      <c r="N2069" t="str">
        <f>IF(Transport!$H$4="Multi-unit Residential",Data!N2070,IF(Transport!$H$4="Education",Data!AV2070,IF(Transport!$H$4="Mixed-use Building",AG2073,Data!AE2070)))</f>
        <v>?</v>
      </c>
      <c r="O2069">
        <f>IF(Transport!$H$4="Multi-unit Residential",Data!O2070,IF(Transport!$H$4="Education",Data!AW2070,IF(Transport!$H$4="Mixed-use Building",AH2073,Data!AF2070)))</f>
        <v>170.4722257</v>
      </c>
      <c r="P2069">
        <f>IF(Transport!$H$4="Multi-unit Residential",Data!P2070,IF(Transport!$H$4="Education",Data!AX2070,IF(Transport!$H$4="Mixed-use Building",AI2073,Data!AG2070)))</f>
        <v>-45.908309430000003</v>
      </c>
    </row>
    <row r="2070" spans="1:16" x14ac:dyDescent="0.55000000000000004">
      <c r="A2070">
        <f>IF(Transport!$H$4="Multi-unit Residential",Data!A2071,IF(Transport!$H$4="Education",Data!AI2071,IF(Transport!$H$4="Mixed-use Building",T2074,Data!R2071)))</f>
        <v>354600</v>
      </c>
      <c r="B2070" t="str">
        <f>IF(Transport!$H$4="Multi-unit Residential",Data!B2071,IF(Transport!$H$4="Education",Data!AJ2071,IF(Transport!$H$4="Mixed-use Building",U2074,Data!S2071)))</f>
        <v>Forbury</v>
      </c>
      <c r="C2070" t="str">
        <f>IF(Transport!$H$4="Multi-unit Residential",Data!C2071,IF(Transport!$H$4="Education",Data!AK2071,IF(Transport!$H$4="Mixed-use Building",V2074,Data!T2071)))</f>
        <v>New Zealand</v>
      </c>
      <c r="D2070">
        <f>IF(Transport!$H$4="Multi-unit Residential",Data!D2071,IF(Transport!$H$4="Education",Data!AL2071,IF(Transport!$H$4="Mixed-use Building",W2074,Data!U2071)))</f>
        <v>0</v>
      </c>
      <c r="E2070">
        <f>IF(Transport!$H$4="Multi-unit Residential",Data!E2071,IF(Transport!$H$4="Education",Data!AM2071,IF(Transport!$H$4="Mixed-use Building",X2074,Data!V2071)))</f>
        <v>0</v>
      </c>
      <c r="F2070">
        <f>IF(Transport!$H$4="Multi-unit Residential",Data!F2071,IF(Transport!$H$4="Education",Data!AN2071,IF(Transport!$H$4="Mixed-use Building",Y2074,Data!W2071)))</f>
        <v>0</v>
      </c>
      <c r="G2070">
        <f>IF(Transport!$H$4="Multi-unit Residential",Data!G2071,IF(Transport!$H$4="Education",Data!AO2071,IF(Transport!$H$4="Mixed-use Building",Z2074,Data!X2071)))</f>
        <v>0</v>
      </c>
      <c r="H2070">
        <f>IF(Transport!$H$4="Multi-unit Residential",Data!H2071,IF(Transport!$H$4="Education",Data!AP2071,IF(Transport!$H$4="Mixed-use Building",AA2074,Data!Y2071)))</f>
        <v>0.95</v>
      </c>
      <c r="I2070">
        <f>IF(Transport!$H$4="Multi-unit Residential",Data!I2071,IF(Transport!$H$4="Education",Data!AQ2071,IF(Transport!$H$4="Mixed-use Building",AB2074,Data!Z2071)))</f>
        <v>0</v>
      </c>
      <c r="J2070">
        <f>IF(Transport!$H$4="Multi-unit Residential",Data!J2071,IF(Transport!$H$4="Education",Data!AR2071,IF(Transport!$H$4="Mixed-use Building",AC2074,Data!AA2071)))</f>
        <v>0</v>
      </c>
      <c r="K2070">
        <f>IF(Transport!$H$4="Multi-unit Residential",Data!K2071,IF(Transport!$H$4="Education",Data!AS2071,IF(Transport!$H$4="Mixed-use Building",AD2074,Data!AB2071)))</f>
        <v>0</v>
      </c>
      <c r="L2070">
        <f>IF(Transport!$H$4="Multi-unit Residential",Data!L2071,IF(Transport!$H$4="Education",Data!AT2071,IF(Transport!$H$4="Mixed-use Building",AE2074,Data!AC2071)))</f>
        <v>0.05</v>
      </c>
      <c r="M2070">
        <f>IF(Transport!$H$4="Multi-unit Residential",Data!M2071,IF(Transport!$H$4="Education",Data!AU2071,IF(Transport!$H$4="Mixed-use Building",AF2074,Data!AD2071)))</f>
        <v>0.02</v>
      </c>
      <c r="N2070">
        <f>IF(Transport!$H$4="Multi-unit Residential",Data!N2071,IF(Transport!$H$4="Education",Data!AV2071,IF(Transport!$H$4="Mixed-use Building",AG2074,Data!AE2071)))</f>
        <v>3.1262292033847201</v>
      </c>
      <c r="O2070">
        <f>IF(Transport!$H$4="Multi-unit Residential",Data!O2071,IF(Transport!$H$4="Education",Data!AW2071,IF(Transport!$H$4="Mixed-use Building",AH2074,Data!AF2071)))</f>
        <v>170.490306</v>
      </c>
      <c r="P2070">
        <f>IF(Transport!$H$4="Multi-unit Residential",Data!P2071,IF(Transport!$H$4="Education",Data!AX2071,IF(Transport!$H$4="Mixed-use Building",AI2074,Data!AG2071)))</f>
        <v>-45.900993339999999</v>
      </c>
    </row>
    <row r="2071" spans="1:16" x14ac:dyDescent="0.55000000000000004">
      <c r="A2071">
        <f>IF(Transport!$H$4="Multi-unit Residential",Data!A2072,IF(Transport!$H$4="Education",Data!AI2072,IF(Transport!$H$4="Mixed-use Building",T2075,Data!R2072)))</f>
        <v>354700</v>
      </c>
      <c r="B2071" t="str">
        <f>IF(Transport!$H$4="Multi-unit Residential",Data!B2072,IF(Transport!$H$4="Education",Data!AJ2072,IF(Transport!$H$4="Mixed-use Building",U2075,Data!S2072)))</f>
        <v>Bathgate Park</v>
      </c>
      <c r="C2071" t="str">
        <f>IF(Transport!$H$4="Multi-unit Residential",Data!C2072,IF(Transport!$H$4="Education",Data!AK2072,IF(Transport!$H$4="Mixed-use Building",V2075,Data!T2072)))</f>
        <v>New Zealand</v>
      </c>
      <c r="D2071">
        <f>IF(Transport!$H$4="Multi-unit Residential",Data!D2072,IF(Transport!$H$4="Education",Data!AL2072,IF(Transport!$H$4="Mixed-use Building",W2075,Data!U2072)))</f>
        <v>0</v>
      </c>
      <c r="E2071">
        <f>IF(Transport!$H$4="Multi-unit Residential",Data!E2072,IF(Transport!$H$4="Education",Data!AM2072,IF(Transport!$H$4="Mixed-use Building",X2075,Data!V2072)))</f>
        <v>0</v>
      </c>
      <c r="F2071">
        <f>IF(Transport!$H$4="Multi-unit Residential",Data!F2072,IF(Transport!$H$4="Education",Data!AN2072,IF(Transport!$H$4="Mixed-use Building",Y2075,Data!W2072)))</f>
        <v>0</v>
      </c>
      <c r="G2071">
        <f>IF(Transport!$H$4="Multi-unit Residential",Data!G2072,IF(Transport!$H$4="Education",Data!AO2072,IF(Transport!$H$4="Mixed-use Building",Z2075,Data!X2072)))</f>
        <v>0</v>
      </c>
      <c r="H2071">
        <f>IF(Transport!$H$4="Multi-unit Residential",Data!H2072,IF(Transport!$H$4="Education",Data!AP2072,IF(Transport!$H$4="Mixed-use Building",AA2075,Data!Y2072)))</f>
        <v>0.89</v>
      </c>
      <c r="I2071">
        <f>IF(Transport!$H$4="Multi-unit Residential",Data!I2072,IF(Transport!$H$4="Education",Data!AQ2072,IF(Transport!$H$4="Mixed-use Building",AB2075,Data!Z2072)))</f>
        <v>0</v>
      </c>
      <c r="J2071">
        <f>IF(Transport!$H$4="Multi-unit Residential",Data!J2072,IF(Transport!$H$4="Education",Data!AR2072,IF(Transport!$H$4="Mixed-use Building",AC2075,Data!AA2072)))</f>
        <v>0</v>
      </c>
      <c r="K2071">
        <f>IF(Transport!$H$4="Multi-unit Residential",Data!K2072,IF(Transport!$H$4="Education",Data!AS2072,IF(Transport!$H$4="Mixed-use Building",AD2075,Data!AB2072)))</f>
        <v>0</v>
      </c>
      <c r="L2071">
        <f>IF(Transport!$H$4="Multi-unit Residential",Data!L2072,IF(Transport!$H$4="Education",Data!AT2072,IF(Transport!$H$4="Mixed-use Building",AE2075,Data!AC2072)))</f>
        <v>0.11</v>
      </c>
      <c r="M2071">
        <f>IF(Transport!$H$4="Multi-unit Residential",Data!M2072,IF(Transport!$H$4="Education",Data!AU2072,IF(Transport!$H$4="Mixed-use Building",AF2075,Data!AD2072)))</f>
        <v>0.02</v>
      </c>
      <c r="N2071">
        <f>IF(Transport!$H$4="Multi-unit Residential",Data!N2072,IF(Transport!$H$4="Education",Data!AV2072,IF(Transport!$H$4="Mixed-use Building",AG2075,Data!AE2072)))</f>
        <v>2.75844567830638</v>
      </c>
      <c r="O2071">
        <f>IF(Transport!$H$4="Multi-unit Residential",Data!O2072,IF(Transport!$H$4="Education",Data!AW2072,IF(Transport!$H$4="Mixed-use Building",AH2075,Data!AF2072)))</f>
        <v>170.49926479999999</v>
      </c>
      <c r="P2071">
        <f>IF(Transport!$H$4="Multi-unit Residential",Data!P2072,IF(Transport!$H$4="Education",Data!AX2072,IF(Transport!$H$4="Mixed-use Building",AI2075,Data!AG2072)))</f>
        <v>-45.898153870000002</v>
      </c>
    </row>
    <row r="2072" spans="1:16" x14ac:dyDescent="0.55000000000000004">
      <c r="A2072">
        <f>IF(Transport!$H$4="Multi-unit Residential",Data!A2073,IF(Transport!$H$4="Education",Data!AI2073,IF(Transport!$H$4="Mixed-use Building",T2076,Data!R2073)))</f>
        <v>354800</v>
      </c>
      <c r="B2072" t="str">
        <f>IF(Transport!$H$4="Multi-unit Residential",Data!B2073,IF(Transport!$H$4="Education",Data!AJ2073,IF(Transport!$H$4="Mixed-use Building",U2076,Data!S2073)))</f>
        <v>St Clair</v>
      </c>
      <c r="C2072" t="str">
        <f>IF(Transport!$H$4="Multi-unit Residential",Data!C2073,IF(Transport!$H$4="Education",Data!AK2073,IF(Transport!$H$4="Mixed-use Building",V2076,Data!T2073)))</f>
        <v>New Zealand</v>
      </c>
      <c r="D2072">
        <f>IF(Transport!$H$4="Multi-unit Residential",Data!D2073,IF(Transport!$H$4="Education",Data!AL2073,IF(Transport!$H$4="Mixed-use Building",W2076,Data!U2073)))</f>
        <v>0</v>
      </c>
      <c r="E2072">
        <f>IF(Transport!$H$4="Multi-unit Residential",Data!E2073,IF(Transport!$H$4="Education",Data!AM2073,IF(Transport!$H$4="Mixed-use Building",X2076,Data!V2073)))</f>
        <v>0</v>
      </c>
      <c r="F2072">
        <f>IF(Transport!$H$4="Multi-unit Residential",Data!F2073,IF(Transport!$H$4="Education",Data!AN2073,IF(Transport!$H$4="Mixed-use Building",Y2076,Data!W2073)))</f>
        <v>0</v>
      </c>
      <c r="G2072">
        <f>IF(Transport!$H$4="Multi-unit Residential",Data!G2073,IF(Transport!$H$4="Education",Data!AO2073,IF(Transport!$H$4="Mixed-use Building",Z2076,Data!X2073)))</f>
        <v>0</v>
      </c>
      <c r="H2072">
        <f>IF(Transport!$H$4="Multi-unit Residential",Data!H2073,IF(Transport!$H$4="Education",Data!AP2073,IF(Transport!$H$4="Mixed-use Building",AA2076,Data!Y2073)))</f>
        <v>0.82</v>
      </c>
      <c r="I2072">
        <f>IF(Transport!$H$4="Multi-unit Residential",Data!I2073,IF(Transport!$H$4="Education",Data!AQ2073,IF(Transport!$H$4="Mixed-use Building",AB2076,Data!Z2073)))</f>
        <v>0</v>
      </c>
      <c r="J2072">
        <f>IF(Transport!$H$4="Multi-unit Residential",Data!J2073,IF(Transport!$H$4="Education",Data!AR2073,IF(Transport!$H$4="Mixed-use Building",AC2076,Data!AA2073)))</f>
        <v>0</v>
      </c>
      <c r="K2072">
        <f>IF(Transport!$H$4="Multi-unit Residential",Data!K2073,IF(Transport!$H$4="Education",Data!AS2073,IF(Transport!$H$4="Mixed-use Building",AD2076,Data!AB2073)))</f>
        <v>0</v>
      </c>
      <c r="L2072">
        <f>IF(Transport!$H$4="Multi-unit Residential",Data!L2073,IF(Transport!$H$4="Education",Data!AT2073,IF(Transport!$H$4="Mixed-use Building",AE2076,Data!AC2073)))</f>
        <v>0.18</v>
      </c>
      <c r="M2072">
        <f>IF(Transport!$H$4="Multi-unit Residential",Data!M2073,IF(Transport!$H$4="Education",Data!AU2073,IF(Transport!$H$4="Mixed-use Building",AF2076,Data!AD2073)))</f>
        <v>0.02</v>
      </c>
      <c r="N2072">
        <f>IF(Transport!$H$4="Multi-unit Residential",Data!N2073,IF(Transport!$H$4="Education",Data!AV2073,IF(Transport!$H$4="Mixed-use Building",AG2076,Data!AE2073)))</f>
        <v>4.3703197788540598</v>
      </c>
      <c r="O2072">
        <f>IF(Transport!$H$4="Multi-unit Residential",Data!O2073,IF(Transport!$H$4="Education",Data!AW2073,IF(Transport!$H$4="Mixed-use Building",AH2076,Data!AF2073)))</f>
        <v>170.48137850000001</v>
      </c>
      <c r="P2072">
        <f>IF(Transport!$H$4="Multi-unit Residential",Data!P2073,IF(Transport!$H$4="Education",Data!AX2073,IF(Transport!$H$4="Mixed-use Building",AI2076,Data!AG2073)))</f>
        <v>-45.913017889999999</v>
      </c>
    </row>
    <row r="2073" spans="1:16" x14ac:dyDescent="0.55000000000000004">
      <c r="A2073">
        <f>IF(Transport!$H$4="Multi-unit Residential",Data!A2074,IF(Transport!$H$4="Education",Data!AI2074,IF(Transport!$H$4="Mixed-use Building",T2077,Data!R2074)))</f>
        <v>354900</v>
      </c>
      <c r="B2073" t="str">
        <f>IF(Transport!$H$4="Multi-unit Residential",Data!B2074,IF(Transport!$H$4="Education",Data!AJ2074,IF(Transport!$H$4="Mixed-use Building",U2077,Data!S2074)))</f>
        <v xml:space="preserve">Waverley </v>
      </c>
      <c r="C2073" t="str">
        <f>IF(Transport!$H$4="Multi-unit Residential",Data!C2074,IF(Transport!$H$4="Education",Data!AK2074,IF(Transport!$H$4="Mixed-use Building",V2077,Data!T2074)))</f>
        <v>New Zealand</v>
      </c>
      <c r="D2073">
        <f>IF(Transport!$H$4="Multi-unit Residential",Data!D2074,IF(Transport!$H$4="Education",Data!AL2074,IF(Transport!$H$4="Mixed-use Building",W2077,Data!U2074)))</f>
        <v>0</v>
      </c>
      <c r="E2073">
        <f>IF(Transport!$H$4="Multi-unit Residential",Data!E2074,IF(Transport!$H$4="Education",Data!AM2074,IF(Transport!$H$4="Mixed-use Building",X2077,Data!V2074)))</f>
        <v>0</v>
      </c>
      <c r="F2073">
        <f>IF(Transport!$H$4="Multi-unit Residential",Data!F2074,IF(Transport!$H$4="Education",Data!AN2074,IF(Transport!$H$4="Mixed-use Building",Y2077,Data!W2074)))</f>
        <v>0</v>
      </c>
      <c r="G2073">
        <f>IF(Transport!$H$4="Multi-unit Residential",Data!G2074,IF(Transport!$H$4="Education",Data!AO2074,IF(Transport!$H$4="Mixed-use Building",Z2077,Data!X2074)))</f>
        <v>0</v>
      </c>
      <c r="H2073">
        <f>IF(Transport!$H$4="Multi-unit Residential",Data!H2074,IF(Transport!$H$4="Education",Data!AP2074,IF(Transport!$H$4="Mixed-use Building",AA2077,Data!Y2074)))</f>
        <v>0.8</v>
      </c>
      <c r="I2073">
        <f>IF(Transport!$H$4="Multi-unit Residential",Data!I2074,IF(Transport!$H$4="Education",Data!AQ2074,IF(Transport!$H$4="Mixed-use Building",AB2077,Data!Z2074)))</f>
        <v>0</v>
      </c>
      <c r="J2073">
        <f>IF(Transport!$H$4="Multi-unit Residential",Data!J2074,IF(Transport!$H$4="Education",Data!AR2074,IF(Transport!$H$4="Mixed-use Building",AC2077,Data!AA2074)))</f>
        <v>0</v>
      </c>
      <c r="K2073">
        <f>IF(Transport!$H$4="Multi-unit Residential",Data!K2074,IF(Transport!$H$4="Education",Data!AS2074,IF(Transport!$H$4="Mixed-use Building",AD2077,Data!AB2074)))</f>
        <v>0</v>
      </c>
      <c r="L2073">
        <f>IF(Transport!$H$4="Multi-unit Residential",Data!L2074,IF(Transport!$H$4="Education",Data!AT2074,IF(Transport!$H$4="Mixed-use Building",AE2077,Data!AC2074)))</f>
        <v>0.2</v>
      </c>
      <c r="M2073">
        <f>IF(Transport!$H$4="Multi-unit Residential",Data!M2074,IF(Transport!$H$4="Education",Data!AU2074,IF(Transport!$H$4="Mixed-use Building",AF2077,Data!AD2074)))</f>
        <v>0.02</v>
      </c>
      <c r="N2073">
        <f>IF(Transport!$H$4="Multi-unit Residential",Data!N2074,IF(Transport!$H$4="Education",Data!AV2074,IF(Transport!$H$4="Mixed-use Building",AG2077,Data!AE2074)))</f>
        <v>9.8708213490006594E-2</v>
      </c>
      <c r="O2073">
        <f>IF(Transport!$H$4="Multi-unit Residential",Data!O2074,IF(Transport!$H$4="Education",Data!AW2074,IF(Transport!$H$4="Mixed-use Building",AH2077,Data!AF2074)))</f>
        <v>170.54132469999999</v>
      </c>
      <c r="P2073">
        <f>IF(Transport!$H$4="Multi-unit Residential",Data!P2074,IF(Transport!$H$4="Education",Data!AX2074,IF(Transport!$H$4="Mixed-use Building",AI2077,Data!AG2074)))</f>
        <v>-45.883831460000003</v>
      </c>
    </row>
    <row r="2074" spans="1:16" x14ac:dyDescent="0.55000000000000004">
      <c r="A2074">
        <f>IF(Transport!$H$4="Multi-unit Residential",Data!A2075,IF(Transport!$H$4="Education",Data!AI2075,IF(Transport!$H$4="Mixed-use Building",T2078,Data!R2075)))</f>
        <v>355000</v>
      </c>
      <c r="B2074" t="str">
        <f>IF(Transport!$H$4="Multi-unit Residential",Data!B2075,IF(Transport!$H$4="Education",Data!AJ2075,IF(Transport!$H$4="Mixed-use Building",U2078,Data!S2075)))</f>
        <v>Macandrew Bay-Company Bay</v>
      </c>
      <c r="C2074" t="str">
        <f>IF(Transport!$H$4="Multi-unit Residential",Data!C2075,IF(Transport!$H$4="Education",Data!AK2075,IF(Transport!$H$4="Mixed-use Building",V2078,Data!T2075)))</f>
        <v>New Zealand</v>
      </c>
      <c r="D2074">
        <f>IF(Transport!$H$4="Multi-unit Residential",Data!D2075,IF(Transport!$H$4="Education",Data!AL2075,IF(Transport!$H$4="Mixed-use Building",W2078,Data!U2075)))</f>
        <v>0</v>
      </c>
      <c r="E2074">
        <f>IF(Transport!$H$4="Multi-unit Residential",Data!E2075,IF(Transport!$H$4="Education",Data!AM2075,IF(Transport!$H$4="Mixed-use Building",X2078,Data!V2075)))</f>
        <v>0</v>
      </c>
      <c r="F2074">
        <f>IF(Transport!$H$4="Multi-unit Residential",Data!F2075,IF(Transport!$H$4="Education",Data!AN2075,IF(Transport!$H$4="Mixed-use Building",Y2078,Data!W2075)))</f>
        <v>0</v>
      </c>
      <c r="G2074">
        <f>IF(Transport!$H$4="Multi-unit Residential",Data!G2075,IF(Transport!$H$4="Education",Data!AO2075,IF(Transport!$H$4="Mixed-use Building",Z2078,Data!X2075)))</f>
        <v>0</v>
      </c>
      <c r="H2074">
        <f>IF(Transport!$H$4="Multi-unit Residential",Data!H2075,IF(Transport!$H$4="Education",Data!AP2075,IF(Transport!$H$4="Mixed-use Building",AA2078,Data!Y2075)))</f>
        <v>0.67</v>
      </c>
      <c r="I2074">
        <f>IF(Transport!$H$4="Multi-unit Residential",Data!I2075,IF(Transport!$H$4="Education",Data!AQ2075,IF(Transport!$H$4="Mixed-use Building",AB2078,Data!Z2075)))</f>
        <v>0</v>
      </c>
      <c r="J2074">
        <f>IF(Transport!$H$4="Multi-unit Residential",Data!J2075,IF(Transport!$H$4="Education",Data!AR2075,IF(Transport!$H$4="Mixed-use Building",AC2078,Data!AA2075)))</f>
        <v>0</v>
      </c>
      <c r="K2074">
        <f>IF(Transport!$H$4="Multi-unit Residential",Data!K2075,IF(Transport!$H$4="Education",Data!AS2075,IF(Transport!$H$4="Mixed-use Building",AD2078,Data!AB2075)))</f>
        <v>0</v>
      </c>
      <c r="L2074">
        <f>IF(Transport!$H$4="Multi-unit Residential",Data!L2075,IF(Transport!$H$4="Education",Data!AT2075,IF(Transport!$H$4="Mixed-use Building",AE2078,Data!AC2075)))</f>
        <v>0.33</v>
      </c>
      <c r="M2074">
        <f>IF(Transport!$H$4="Multi-unit Residential",Data!M2075,IF(Transport!$H$4="Education",Data!AU2075,IF(Transport!$H$4="Mixed-use Building",AF2078,Data!AD2075)))</f>
        <v>0.02</v>
      </c>
      <c r="N2074" t="str">
        <f>IF(Transport!$H$4="Multi-unit Residential",Data!N2075,IF(Transport!$H$4="Education",Data!AV2075,IF(Transport!$H$4="Mixed-use Building",AG2078,Data!AE2075)))</f>
        <v>?</v>
      </c>
      <c r="O2074">
        <f>IF(Transport!$H$4="Multi-unit Residential",Data!O2075,IF(Transport!$H$4="Education",Data!AW2075,IF(Transport!$H$4="Mixed-use Building",AH2078,Data!AF2075)))</f>
        <v>170.59700799999999</v>
      </c>
      <c r="P2074">
        <f>IF(Transport!$H$4="Multi-unit Residential",Data!P2075,IF(Transport!$H$4="Education",Data!AX2075,IF(Transport!$H$4="Mixed-use Building",AI2078,Data!AG2075)))</f>
        <v>-45.86339907</v>
      </c>
    </row>
    <row r="2075" spans="1:16" x14ac:dyDescent="0.55000000000000004">
      <c r="A2075">
        <f>IF(Transport!$H$4="Multi-unit Residential",Data!A2076,IF(Transport!$H$4="Education",Data!AI2076,IF(Transport!$H$4="Mixed-use Building",T2079,Data!R2076)))</f>
        <v>355100</v>
      </c>
      <c r="B2075" t="str">
        <f>IF(Transport!$H$4="Multi-unit Residential",Data!B2076,IF(Transport!$H$4="Education",Data!AJ2076,IF(Transport!$H$4="Mixed-use Building",U2079,Data!S2076)))</f>
        <v>Broad Bay-Portobello</v>
      </c>
      <c r="C2075" t="str">
        <f>IF(Transport!$H$4="Multi-unit Residential",Data!C2076,IF(Transport!$H$4="Education",Data!AK2076,IF(Transport!$H$4="Mixed-use Building",V2079,Data!T2076)))</f>
        <v>New Zealand</v>
      </c>
      <c r="D2075">
        <f>IF(Transport!$H$4="Multi-unit Residential",Data!D2076,IF(Transport!$H$4="Education",Data!AL2076,IF(Transport!$H$4="Mixed-use Building",W2079,Data!U2076)))</f>
        <v>0</v>
      </c>
      <c r="E2075">
        <f>IF(Transport!$H$4="Multi-unit Residential",Data!E2076,IF(Transport!$H$4="Education",Data!AM2076,IF(Transport!$H$4="Mixed-use Building",X2079,Data!V2076)))</f>
        <v>0</v>
      </c>
      <c r="F2075">
        <f>IF(Transport!$H$4="Multi-unit Residential",Data!F2076,IF(Transport!$H$4="Education",Data!AN2076,IF(Transport!$H$4="Mixed-use Building",Y2079,Data!W2076)))</f>
        <v>0</v>
      </c>
      <c r="G2075">
        <f>IF(Transport!$H$4="Multi-unit Residential",Data!G2076,IF(Transport!$H$4="Education",Data!AO2076,IF(Transport!$H$4="Mixed-use Building",Z2079,Data!X2076)))</f>
        <v>0</v>
      </c>
      <c r="H2075">
        <f>IF(Transport!$H$4="Multi-unit Residential",Data!H2076,IF(Transport!$H$4="Education",Data!AP2076,IF(Transport!$H$4="Mixed-use Building",AA2079,Data!Y2076)))</f>
        <v>0.8</v>
      </c>
      <c r="I2075">
        <f>IF(Transport!$H$4="Multi-unit Residential",Data!I2076,IF(Transport!$H$4="Education",Data!AQ2076,IF(Transport!$H$4="Mixed-use Building",AB2079,Data!Z2076)))</f>
        <v>0</v>
      </c>
      <c r="J2075">
        <f>IF(Transport!$H$4="Multi-unit Residential",Data!J2076,IF(Transport!$H$4="Education",Data!AR2076,IF(Transport!$H$4="Mixed-use Building",AC2079,Data!AA2076)))</f>
        <v>0</v>
      </c>
      <c r="K2075">
        <f>IF(Transport!$H$4="Multi-unit Residential",Data!K2076,IF(Transport!$H$4="Education",Data!AS2076,IF(Transport!$H$4="Mixed-use Building",AD2079,Data!AB2076)))</f>
        <v>0</v>
      </c>
      <c r="L2075">
        <f>IF(Transport!$H$4="Multi-unit Residential",Data!L2076,IF(Transport!$H$4="Education",Data!AT2076,IF(Transport!$H$4="Mixed-use Building",AE2079,Data!AC2076)))</f>
        <v>0.2</v>
      </c>
      <c r="M2075">
        <f>IF(Transport!$H$4="Multi-unit Residential",Data!M2076,IF(Transport!$H$4="Education",Data!AU2076,IF(Transport!$H$4="Mixed-use Building",AF2079,Data!AD2076)))</f>
        <v>0.02</v>
      </c>
      <c r="N2075">
        <f>IF(Transport!$H$4="Multi-unit Residential",Data!N2076,IF(Transport!$H$4="Education",Data!AV2076,IF(Transport!$H$4="Mixed-use Building",AG2079,Data!AE2076)))</f>
        <v>0.79383795173417304</v>
      </c>
      <c r="O2075">
        <f>IF(Transport!$H$4="Multi-unit Residential",Data!O2076,IF(Transport!$H$4="Education",Data!AW2076,IF(Transport!$H$4="Mixed-use Building",AH2079,Data!AF2076)))</f>
        <v>170.63941</v>
      </c>
      <c r="P2075">
        <f>IF(Transport!$H$4="Multi-unit Residential",Data!P2076,IF(Transport!$H$4="Education",Data!AX2076,IF(Transport!$H$4="Mixed-use Building",AI2079,Data!AG2076)))</f>
        <v>-45.842786740000001</v>
      </c>
    </row>
    <row r="2076" spans="1:16" x14ac:dyDescent="0.55000000000000004">
      <c r="A2076">
        <f>IF(Transport!$H$4="Multi-unit Residential",Data!A2077,IF(Transport!$H$4="Education",Data!AI2077,IF(Transport!$H$4="Mixed-use Building",T2080,Data!R2077)))</f>
        <v>355200</v>
      </c>
      <c r="B2076" t="str">
        <f>IF(Transport!$H$4="Multi-unit Residential",Data!B2077,IF(Transport!$H$4="Education",Data!AJ2077,IF(Transport!$H$4="Mixed-use Building",U2080,Data!S2077)))</f>
        <v>St Kilda South</v>
      </c>
      <c r="C2076" t="str">
        <f>IF(Transport!$H$4="Multi-unit Residential",Data!C2077,IF(Transport!$H$4="Education",Data!AK2077,IF(Transport!$H$4="Mixed-use Building",V2080,Data!T2077)))</f>
        <v>New Zealand</v>
      </c>
      <c r="D2076">
        <f>IF(Transport!$H$4="Multi-unit Residential",Data!D2077,IF(Transport!$H$4="Education",Data!AL2077,IF(Transport!$H$4="Mixed-use Building",W2080,Data!U2077)))</f>
        <v>0</v>
      </c>
      <c r="E2076">
        <f>IF(Transport!$H$4="Multi-unit Residential",Data!E2077,IF(Transport!$H$4="Education",Data!AM2077,IF(Transport!$H$4="Mixed-use Building",X2080,Data!V2077)))</f>
        <v>0</v>
      </c>
      <c r="F2076">
        <f>IF(Transport!$H$4="Multi-unit Residential",Data!F2077,IF(Transport!$H$4="Education",Data!AN2077,IF(Transport!$H$4="Mixed-use Building",Y2080,Data!W2077)))</f>
        <v>0</v>
      </c>
      <c r="G2076">
        <f>IF(Transport!$H$4="Multi-unit Residential",Data!G2077,IF(Transport!$H$4="Education",Data!AO2077,IF(Transport!$H$4="Mixed-use Building",Z2080,Data!X2077)))</f>
        <v>0</v>
      </c>
      <c r="H2076">
        <f>IF(Transport!$H$4="Multi-unit Residential",Data!H2077,IF(Transport!$H$4="Education",Data!AP2077,IF(Transport!$H$4="Mixed-use Building",AA2080,Data!Y2077)))</f>
        <v>0.88</v>
      </c>
      <c r="I2076">
        <f>IF(Transport!$H$4="Multi-unit Residential",Data!I2077,IF(Transport!$H$4="Education",Data!AQ2077,IF(Transport!$H$4="Mixed-use Building",AB2080,Data!Z2077)))</f>
        <v>0</v>
      </c>
      <c r="J2076">
        <f>IF(Transport!$H$4="Multi-unit Residential",Data!J2077,IF(Transport!$H$4="Education",Data!AR2077,IF(Transport!$H$4="Mixed-use Building",AC2080,Data!AA2077)))</f>
        <v>0</v>
      </c>
      <c r="K2076">
        <f>IF(Transport!$H$4="Multi-unit Residential",Data!K2077,IF(Transport!$H$4="Education",Data!AS2077,IF(Transport!$H$4="Mixed-use Building",AD2080,Data!AB2077)))</f>
        <v>0</v>
      </c>
      <c r="L2076">
        <f>IF(Transport!$H$4="Multi-unit Residential",Data!L2077,IF(Transport!$H$4="Education",Data!AT2077,IF(Transport!$H$4="Mixed-use Building",AE2080,Data!AC2077)))</f>
        <v>0.12</v>
      </c>
      <c r="M2076">
        <f>IF(Transport!$H$4="Multi-unit Residential",Data!M2077,IF(Transport!$H$4="Education",Data!AU2077,IF(Transport!$H$4="Mixed-use Building",AF2080,Data!AD2077)))</f>
        <v>0.02</v>
      </c>
      <c r="N2076">
        <f>IF(Transport!$H$4="Multi-unit Residential",Data!N2077,IF(Transport!$H$4="Education",Data!AV2077,IF(Transport!$H$4="Mixed-use Building",AG2080,Data!AE2077)))</f>
        <v>2.3063291026648498</v>
      </c>
      <c r="O2076">
        <f>IF(Transport!$H$4="Multi-unit Residential",Data!O2077,IF(Transport!$H$4="Education",Data!AW2077,IF(Transport!$H$4="Mixed-use Building",AH2080,Data!AF2077)))</f>
        <v>170.50147569999999</v>
      </c>
      <c r="P2076">
        <f>IF(Transport!$H$4="Multi-unit Residential",Data!P2077,IF(Transport!$H$4="Education",Data!AX2077,IF(Transport!$H$4="Mixed-use Building",AI2080,Data!AG2077)))</f>
        <v>-45.905759920000001</v>
      </c>
    </row>
    <row r="2077" spans="1:16" x14ac:dyDescent="0.55000000000000004">
      <c r="A2077">
        <f>IF(Transport!$H$4="Multi-unit Residential",Data!A2078,IF(Transport!$H$4="Education",Data!AI2078,IF(Transport!$H$4="Mixed-use Building",T2081,Data!R2078)))</f>
        <v>355300</v>
      </c>
      <c r="B2077" t="str">
        <f>IF(Transport!$H$4="Multi-unit Residential",Data!B2078,IF(Transport!$H$4="Education",Data!AJ2078,IF(Transport!$H$4="Mixed-use Building",U2081,Data!S2078)))</f>
        <v>Musselburgh</v>
      </c>
      <c r="C2077" t="str">
        <f>IF(Transport!$H$4="Multi-unit Residential",Data!C2078,IF(Transport!$H$4="Education",Data!AK2078,IF(Transport!$H$4="Mixed-use Building",V2081,Data!T2078)))</f>
        <v>New Zealand</v>
      </c>
      <c r="D2077">
        <f>IF(Transport!$H$4="Multi-unit Residential",Data!D2078,IF(Transport!$H$4="Education",Data!AL2078,IF(Transport!$H$4="Mixed-use Building",W2081,Data!U2078)))</f>
        <v>0</v>
      </c>
      <c r="E2077">
        <f>IF(Transport!$H$4="Multi-unit Residential",Data!E2078,IF(Transport!$H$4="Education",Data!AM2078,IF(Transport!$H$4="Mixed-use Building",X2081,Data!V2078)))</f>
        <v>0</v>
      </c>
      <c r="F2077">
        <f>IF(Transport!$H$4="Multi-unit Residential",Data!F2078,IF(Transport!$H$4="Education",Data!AN2078,IF(Transport!$H$4="Mixed-use Building",Y2081,Data!W2078)))</f>
        <v>0</v>
      </c>
      <c r="G2077">
        <f>IF(Transport!$H$4="Multi-unit Residential",Data!G2078,IF(Transport!$H$4="Education",Data!AO2078,IF(Transport!$H$4="Mixed-use Building",Z2081,Data!X2078)))</f>
        <v>0</v>
      </c>
      <c r="H2077">
        <f>IF(Transport!$H$4="Multi-unit Residential",Data!H2078,IF(Transport!$H$4="Education",Data!AP2078,IF(Transport!$H$4="Mixed-use Building",AA2081,Data!Y2078)))</f>
        <v>1</v>
      </c>
      <c r="I2077">
        <f>IF(Transport!$H$4="Multi-unit Residential",Data!I2078,IF(Transport!$H$4="Education",Data!AQ2078,IF(Transport!$H$4="Mixed-use Building",AB2081,Data!Z2078)))</f>
        <v>0</v>
      </c>
      <c r="J2077">
        <f>IF(Transport!$H$4="Multi-unit Residential",Data!J2078,IF(Transport!$H$4="Education",Data!AR2078,IF(Transport!$H$4="Mixed-use Building",AC2081,Data!AA2078)))</f>
        <v>0</v>
      </c>
      <c r="K2077">
        <f>IF(Transport!$H$4="Multi-unit Residential",Data!K2078,IF(Transport!$H$4="Education",Data!AS2078,IF(Transport!$H$4="Mixed-use Building",AD2081,Data!AB2078)))</f>
        <v>0</v>
      </c>
      <c r="L2077">
        <f>IF(Transport!$H$4="Multi-unit Residential",Data!L2078,IF(Transport!$H$4="Education",Data!AT2078,IF(Transport!$H$4="Mixed-use Building",AE2081,Data!AC2078)))</f>
        <v>0</v>
      </c>
      <c r="M2077">
        <f>IF(Transport!$H$4="Multi-unit Residential",Data!M2078,IF(Transport!$H$4="Education",Data!AU2078,IF(Transport!$H$4="Mixed-use Building",AF2081,Data!AD2078)))</f>
        <v>0.02</v>
      </c>
      <c r="N2077">
        <f>IF(Transport!$H$4="Multi-unit Residential",Data!N2078,IF(Transport!$H$4="Education",Data!AV2078,IF(Transport!$H$4="Mixed-use Building",AG2081,Data!AE2078)))</f>
        <v>2.4154440421644598</v>
      </c>
      <c r="O2077">
        <f>IF(Transport!$H$4="Multi-unit Residential",Data!O2078,IF(Transport!$H$4="Education",Data!AW2078,IF(Transport!$H$4="Mixed-use Building",AH2081,Data!AF2078)))</f>
        <v>170.5181474</v>
      </c>
      <c r="P2077">
        <f>IF(Transport!$H$4="Multi-unit Residential",Data!P2078,IF(Transport!$H$4="Education",Data!AX2078,IF(Transport!$H$4="Mixed-use Building",AI2081,Data!AG2078)))</f>
        <v>-45.897337980000003</v>
      </c>
    </row>
    <row r="2078" spans="1:16" x14ac:dyDescent="0.55000000000000004">
      <c r="A2078">
        <f>IF(Transport!$H$4="Multi-unit Residential",Data!A2079,IF(Transport!$H$4="Education",Data!AI2079,IF(Transport!$H$4="Mixed-use Building",T2082,Data!R2079)))</f>
        <v>355400</v>
      </c>
      <c r="B2078" t="str">
        <f>IF(Transport!$H$4="Multi-unit Residential",Data!B2079,IF(Transport!$H$4="Education",Data!AJ2079,IF(Transport!$H$4="Mixed-use Building",U2082,Data!S2079)))</f>
        <v>Shiel Hill</v>
      </c>
      <c r="C2078" t="str">
        <f>IF(Transport!$H$4="Multi-unit Residential",Data!C2079,IF(Transport!$H$4="Education",Data!AK2079,IF(Transport!$H$4="Mixed-use Building",V2082,Data!T2079)))</f>
        <v>New Zealand</v>
      </c>
      <c r="D2078" t="str">
        <f>IF(Transport!$H$4="Multi-unit Residential",Data!D2079,IF(Transport!$H$4="Education",Data!AL2079,IF(Transport!$H$4="Mixed-use Building",W2082,Data!U2079)))</f>
        <v>?</v>
      </c>
      <c r="E2078" t="str">
        <f>IF(Transport!$H$4="Multi-unit Residential",Data!E2079,IF(Transport!$H$4="Education",Data!AM2079,IF(Transport!$H$4="Mixed-use Building",X2082,Data!V2079)))</f>
        <v>?</v>
      </c>
      <c r="F2078" t="str">
        <f>IF(Transport!$H$4="Multi-unit Residential",Data!F2079,IF(Transport!$H$4="Education",Data!AN2079,IF(Transport!$H$4="Mixed-use Building",Y2082,Data!W2079)))</f>
        <v>?</v>
      </c>
      <c r="G2078">
        <f>IF(Transport!$H$4="Multi-unit Residential",Data!G2079,IF(Transport!$H$4="Education",Data!AO2079,IF(Transport!$H$4="Mixed-use Building",Z2082,Data!X2079)))</f>
        <v>0</v>
      </c>
      <c r="H2078" t="str">
        <f>IF(Transport!$H$4="Multi-unit Residential",Data!H2079,IF(Transport!$H$4="Education",Data!AP2079,IF(Transport!$H$4="Mixed-use Building",AA2082,Data!Y2079)))</f>
        <v>?</v>
      </c>
      <c r="I2078" t="str">
        <f>IF(Transport!$H$4="Multi-unit Residential",Data!I2079,IF(Transport!$H$4="Education",Data!AQ2079,IF(Transport!$H$4="Mixed-use Building",AB2082,Data!Z2079)))</f>
        <v>?</v>
      </c>
      <c r="J2078">
        <f>IF(Transport!$H$4="Multi-unit Residential",Data!J2079,IF(Transport!$H$4="Education",Data!AR2079,IF(Transport!$H$4="Mixed-use Building",AC2082,Data!AA2079)))</f>
        <v>0</v>
      </c>
      <c r="K2078" t="str">
        <f>IF(Transport!$H$4="Multi-unit Residential",Data!K2079,IF(Transport!$H$4="Education",Data!AS2079,IF(Transport!$H$4="Mixed-use Building",AD2082,Data!AB2079)))</f>
        <v>?</v>
      </c>
      <c r="L2078" t="str">
        <f>IF(Transport!$H$4="Multi-unit Residential",Data!L2079,IF(Transport!$H$4="Education",Data!AT2079,IF(Transport!$H$4="Mixed-use Building",AE2082,Data!AC2079)))</f>
        <v>?</v>
      </c>
      <c r="M2078">
        <f>IF(Transport!$H$4="Multi-unit Residential",Data!M2079,IF(Transport!$H$4="Education",Data!AU2079,IF(Transport!$H$4="Mixed-use Building",AF2082,Data!AD2079)))</f>
        <v>0.02</v>
      </c>
      <c r="N2078" t="str">
        <f>IF(Transport!$H$4="Multi-unit Residential",Data!N2079,IF(Transport!$H$4="Education",Data!AV2079,IF(Transport!$H$4="Mixed-use Building",AG2082,Data!AE2079)))</f>
        <v>?</v>
      </c>
      <c r="O2078">
        <f>IF(Transport!$H$4="Multi-unit Residential",Data!O2079,IF(Transport!$H$4="Education",Data!AW2079,IF(Transport!$H$4="Mixed-use Building",AH2082,Data!AF2079)))</f>
        <v>170.5429681</v>
      </c>
      <c r="P2078">
        <f>IF(Transport!$H$4="Multi-unit Residential",Data!P2079,IF(Transport!$H$4="Education",Data!AX2079,IF(Transport!$H$4="Mixed-use Building",AI2082,Data!AG2079)))</f>
        <v>-45.888118589999998</v>
      </c>
    </row>
    <row r="2079" spans="1:16" x14ac:dyDescent="0.55000000000000004">
      <c r="A2079">
        <f>IF(Transport!$H$4="Multi-unit Residential",Data!A2080,IF(Transport!$H$4="Education",Data!AI2080,IF(Transport!$H$4="Mixed-use Building",T2083,Data!R2080)))</f>
        <v>355500</v>
      </c>
      <c r="B2079" t="str">
        <f>IF(Transport!$H$4="Multi-unit Residential",Data!B2080,IF(Transport!$H$4="Education",Data!AJ2080,IF(Transport!$H$4="Mixed-use Building",U2083,Data!S2080)))</f>
        <v>St Kilda North</v>
      </c>
      <c r="C2079" t="str">
        <f>IF(Transport!$H$4="Multi-unit Residential",Data!C2080,IF(Transport!$H$4="Education",Data!AK2080,IF(Transport!$H$4="Mixed-use Building",V2083,Data!T2080)))</f>
        <v>New Zealand</v>
      </c>
      <c r="D2079">
        <f>IF(Transport!$H$4="Multi-unit Residential",Data!D2080,IF(Transport!$H$4="Education",Data!AL2080,IF(Transport!$H$4="Mixed-use Building",W2083,Data!U2080)))</f>
        <v>0</v>
      </c>
      <c r="E2079">
        <f>IF(Transport!$H$4="Multi-unit Residential",Data!E2080,IF(Transport!$H$4="Education",Data!AM2080,IF(Transport!$H$4="Mixed-use Building",X2083,Data!V2080)))</f>
        <v>0</v>
      </c>
      <c r="F2079">
        <f>IF(Transport!$H$4="Multi-unit Residential",Data!F2080,IF(Transport!$H$4="Education",Data!AN2080,IF(Transport!$H$4="Mixed-use Building",Y2083,Data!W2080)))</f>
        <v>0</v>
      </c>
      <c r="G2079">
        <f>IF(Transport!$H$4="Multi-unit Residential",Data!G2080,IF(Transport!$H$4="Education",Data!AO2080,IF(Transport!$H$4="Mixed-use Building",Z2083,Data!X2080)))</f>
        <v>0</v>
      </c>
      <c r="H2079">
        <f>IF(Transport!$H$4="Multi-unit Residential",Data!H2080,IF(Transport!$H$4="Education",Data!AP2080,IF(Transport!$H$4="Mixed-use Building",AA2083,Data!Y2080)))</f>
        <v>0.79</v>
      </c>
      <c r="I2079">
        <f>IF(Transport!$H$4="Multi-unit Residential",Data!I2080,IF(Transport!$H$4="Education",Data!AQ2080,IF(Transport!$H$4="Mixed-use Building",AB2083,Data!Z2080)))</f>
        <v>0</v>
      </c>
      <c r="J2079">
        <f>IF(Transport!$H$4="Multi-unit Residential",Data!J2080,IF(Transport!$H$4="Education",Data!AR2080,IF(Transport!$H$4="Mixed-use Building",AC2083,Data!AA2080)))</f>
        <v>0</v>
      </c>
      <c r="K2079">
        <f>IF(Transport!$H$4="Multi-unit Residential",Data!K2080,IF(Transport!$H$4="Education",Data!AS2080,IF(Transport!$H$4="Mixed-use Building",AD2083,Data!AB2080)))</f>
        <v>0</v>
      </c>
      <c r="L2079">
        <f>IF(Transport!$H$4="Multi-unit Residential",Data!L2080,IF(Transport!$H$4="Education",Data!AT2080,IF(Transport!$H$4="Mixed-use Building",AE2083,Data!AC2080)))</f>
        <v>0.21</v>
      </c>
      <c r="M2079">
        <f>IF(Transport!$H$4="Multi-unit Residential",Data!M2080,IF(Transport!$H$4="Education",Data!AU2080,IF(Transport!$H$4="Mixed-use Building",AF2083,Data!AD2080)))</f>
        <v>0.02</v>
      </c>
      <c r="N2079">
        <f>IF(Transport!$H$4="Multi-unit Residential",Data!N2080,IF(Transport!$H$4="Education",Data!AV2080,IF(Transport!$H$4="Mixed-use Building",AG2083,Data!AE2080)))</f>
        <v>1.80710576287504</v>
      </c>
      <c r="O2079">
        <f>IF(Transport!$H$4="Multi-unit Residential",Data!O2080,IF(Transport!$H$4="Education",Data!AW2080,IF(Transport!$H$4="Mixed-use Building",AH2083,Data!AF2080)))</f>
        <v>170.51329179999999</v>
      </c>
      <c r="P2079">
        <f>IF(Transport!$H$4="Multi-unit Residential",Data!P2080,IF(Transport!$H$4="Education",Data!AX2080,IF(Transport!$H$4="Mixed-use Building",AI2083,Data!AG2080)))</f>
        <v>-45.903512040000003</v>
      </c>
    </row>
    <row r="2080" spans="1:16" x14ac:dyDescent="0.55000000000000004">
      <c r="A2080">
        <f>IF(Transport!$H$4="Multi-unit Residential",Data!A2081,IF(Transport!$H$4="Education",Data!AI2081,IF(Transport!$H$4="Mixed-use Building",T2084,Data!R2081)))</f>
        <v>355600</v>
      </c>
      <c r="B2080" t="str">
        <f>IF(Transport!$H$4="Multi-unit Residential",Data!B2081,IF(Transport!$H$4="Education",Data!AJ2081,IF(Transport!$H$4="Mixed-use Building",U2084,Data!S2081)))</f>
        <v>Andersons Bay</v>
      </c>
      <c r="C2080" t="str">
        <f>IF(Transport!$H$4="Multi-unit Residential",Data!C2081,IF(Transport!$H$4="Education",Data!AK2081,IF(Transport!$H$4="Mixed-use Building",V2084,Data!T2081)))</f>
        <v>New Zealand</v>
      </c>
      <c r="D2080">
        <f>IF(Transport!$H$4="Multi-unit Residential",Data!D2081,IF(Transport!$H$4="Education",Data!AL2081,IF(Transport!$H$4="Mixed-use Building",W2084,Data!U2081)))</f>
        <v>0</v>
      </c>
      <c r="E2080">
        <f>IF(Transport!$H$4="Multi-unit Residential",Data!E2081,IF(Transport!$H$4="Education",Data!AM2081,IF(Transport!$H$4="Mixed-use Building",X2084,Data!V2081)))</f>
        <v>0</v>
      </c>
      <c r="F2080">
        <f>IF(Transport!$H$4="Multi-unit Residential",Data!F2081,IF(Transport!$H$4="Education",Data!AN2081,IF(Transport!$H$4="Mixed-use Building",Y2084,Data!W2081)))</f>
        <v>0</v>
      </c>
      <c r="G2080">
        <f>IF(Transport!$H$4="Multi-unit Residential",Data!G2081,IF(Transport!$H$4="Education",Data!AO2081,IF(Transport!$H$4="Mixed-use Building",Z2084,Data!X2081)))</f>
        <v>0</v>
      </c>
      <c r="H2080">
        <f>IF(Transport!$H$4="Multi-unit Residential",Data!H2081,IF(Transport!$H$4="Education",Data!AP2081,IF(Transport!$H$4="Mixed-use Building",AA2084,Data!Y2081)))</f>
        <v>1</v>
      </c>
      <c r="I2080">
        <f>IF(Transport!$H$4="Multi-unit Residential",Data!I2081,IF(Transport!$H$4="Education",Data!AQ2081,IF(Transport!$H$4="Mixed-use Building",AB2084,Data!Z2081)))</f>
        <v>0</v>
      </c>
      <c r="J2080">
        <f>IF(Transport!$H$4="Multi-unit Residential",Data!J2081,IF(Transport!$H$4="Education",Data!AR2081,IF(Transport!$H$4="Mixed-use Building",AC2084,Data!AA2081)))</f>
        <v>0</v>
      </c>
      <c r="K2080">
        <f>IF(Transport!$H$4="Multi-unit Residential",Data!K2081,IF(Transport!$H$4="Education",Data!AS2081,IF(Transport!$H$4="Mixed-use Building",AD2084,Data!AB2081)))</f>
        <v>0</v>
      </c>
      <c r="L2080">
        <f>IF(Transport!$H$4="Multi-unit Residential",Data!L2081,IF(Transport!$H$4="Education",Data!AT2081,IF(Transport!$H$4="Mixed-use Building",AE2084,Data!AC2081)))</f>
        <v>0</v>
      </c>
      <c r="M2080">
        <f>IF(Transport!$H$4="Multi-unit Residential",Data!M2081,IF(Transport!$H$4="Education",Data!AU2081,IF(Transport!$H$4="Mixed-use Building",AF2084,Data!AD2081)))</f>
        <v>0.02</v>
      </c>
      <c r="N2080">
        <f>IF(Transport!$H$4="Multi-unit Residential",Data!N2081,IF(Transport!$H$4="Education",Data!AV2081,IF(Transport!$H$4="Mixed-use Building",AG2084,Data!AE2081)))</f>
        <v>3.2511437571267199</v>
      </c>
      <c r="O2080">
        <f>IF(Transport!$H$4="Multi-unit Residential",Data!O2081,IF(Transport!$H$4="Education",Data!AW2081,IF(Transport!$H$4="Mixed-use Building",AH2084,Data!AF2081)))</f>
        <v>170.53386</v>
      </c>
      <c r="P2080">
        <f>IF(Transport!$H$4="Multi-unit Residential",Data!P2081,IF(Transport!$H$4="Education",Data!AX2081,IF(Transport!$H$4="Mixed-use Building",AI2084,Data!AG2081)))</f>
        <v>-45.897224710000003</v>
      </c>
    </row>
    <row r="2081" spans="1:16" x14ac:dyDescent="0.55000000000000004">
      <c r="A2081">
        <f>IF(Transport!$H$4="Multi-unit Residential",Data!A2082,IF(Transport!$H$4="Education",Data!AI2082,IF(Transport!$H$4="Mixed-use Building",T2085,Data!R2082)))</f>
        <v>355700</v>
      </c>
      <c r="B2081" t="str">
        <f>IF(Transport!$H$4="Multi-unit Residential",Data!B2082,IF(Transport!$H$4="Education",Data!AJ2082,IF(Transport!$H$4="Mixed-use Building",U2085,Data!S2082)))</f>
        <v>Tainui</v>
      </c>
      <c r="C2081" t="str">
        <f>IF(Transport!$H$4="Multi-unit Residential",Data!C2082,IF(Transport!$H$4="Education",Data!AK2082,IF(Transport!$H$4="Mixed-use Building",V2085,Data!T2082)))</f>
        <v>New Zealand</v>
      </c>
      <c r="D2081">
        <f>IF(Transport!$H$4="Multi-unit Residential",Data!D2082,IF(Transport!$H$4="Education",Data!AL2082,IF(Transport!$H$4="Mixed-use Building",W2085,Data!U2082)))</f>
        <v>0</v>
      </c>
      <c r="E2081">
        <f>IF(Transport!$H$4="Multi-unit Residential",Data!E2082,IF(Transport!$H$4="Education",Data!AM2082,IF(Transport!$H$4="Mixed-use Building",X2085,Data!V2082)))</f>
        <v>0</v>
      </c>
      <c r="F2081">
        <f>IF(Transport!$H$4="Multi-unit Residential",Data!F2082,IF(Transport!$H$4="Education",Data!AN2082,IF(Transport!$H$4="Mixed-use Building",Y2085,Data!W2082)))</f>
        <v>0</v>
      </c>
      <c r="G2081">
        <f>IF(Transport!$H$4="Multi-unit Residential",Data!G2082,IF(Transport!$H$4="Education",Data!AO2082,IF(Transport!$H$4="Mixed-use Building",Z2085,Data!X2082)))</f>
        <v>0</v>
      </c>
      <c r="H2081">
        <f>IF(Transport!$H$4="Multi-unit Residential",Data!H2082,IF(Transport!$H$4="Education",Data!AP2082,IF(Transport!$H$4="Mixed-use Building",AA2085,Data!Y2082)))</f>
        <v>1</v>
      </c>
      <c r="I2081">
        <f>IF(Transport!$H$4="Multi-unit Residential",Data!I2082,IF(Transport!$H$4="Education",Data!AQ2082,IF(Transport!$H$4="Mixed-use Building",AB2085,Data!Z2082)))</f>
        <v>0</v>
      </c>
      <c r="J2081">
        <f>IF(Transport!$H$4="Multi-unit Residential",Data!J2082,IF(Transport!$H$4="Education",Data!AR2082,IF(Transport!$H$4="Mixed-use Building",AC2085,Data!AA2082)))</f>
        <v>0</v>
      </c>
      <c r="K2081">
        <f>IF(Transport!$H$4="Multi-unit Residential",Data!K2082,IF(Transport!$H$4="Education",Data!AS2082,IF(Transport!$H$4="Mixed-use Building",AD2085,Data!AB2082)))</f>
        <v>0</v>
      </c>
      <c r="L2081">
        <f>IF(Transport!$H$4="Multi-unit Residential",Data!L2082,IF(Transport!$H$4="Education",Data!AT2082,IF(Transport!$H$4="Mixed-use Building",AE2085,Data!AC2082)))</f>
        <v>0</v>
      </c>
      <c r="M2081">
        <f>IF(Transport!$H$4="Multi-unit Residential",Data!M2082,IF(Transport!$H$4="Education",Data!AU2082,IF(Transport!$H$4="Mixed-use Building",AF2085,Data!AD2082)))</f>
        <v>0.02</v>
      </c>
      <c r="N2081">
        <f>IF(Transport!$H$4="Multi-unit Residential",Data!N2082,IF(Transport!$H$4="Education",Data!AV2082,IF(Transport!$H$4="Mixed-use Building",AG2085,Data!AE2082)))</f>
        <v>0.80662102262792701</v>
      </c>
      <c r="O2081">
        <f>IF(Transport!$H$4="Multi-unit Residential",Data!O2082,IF(Transport!$H$4="Education",Data!AW2082,IF(Transport!$H$4="Mixed-use Building",AH2085,Data!AF2082)))</f>
        <v>170.53482869999999</v>
      </c>
      <c r="P2081">
        <f>IF(Transport!$H$4="Multi-unit Residential",Data!P2082,IF(Transport!$H$4="Education",Data!AX2082,IF(Transport!$H$4="Mixed-use Building",AI2085,Data!AG2082)))</f>
        <v>-45.904445150000001</v>
      </c>
    </row>
    <row r="2082" spans="1:16" x14ac:dyDescent="0.55000000000000004">
      <c r="A2082">
        <f>IF(Transport!$H$4="Multi-unit Residential",Data!A2083,IF(Transport!$H$4="Education",Data!AI2083,IF(Transport!$H$4="Mixed-use Building",T2086,Data!R2083)))</f>
        <v>355800</v>
      </c>
      <c r="B2082" t="str">
        <f>IF(Transport!$H$4="Multi-unit Residential",Data!B2083,IF(Transport!$H$4="Education",Data!AJ2083,IF(Transport!$H$4="Mixed-use Building",U2086,Data!S2083)))</f>
        <v>West Otago</v>
      </c>
      <c r="C2082" t="str">
        <f>IF(Transport!$H$4="Multi-unit Residential",Data!C2083,IF(Transport!$H$4="Education",Data!AK2083,IF(Transport!$H$4="Mixed-use Building",V2086,Data!T2083)))</f>
        <v>New Zealand</v>
      </c>
      <c r="D2082">
        <f>IF(Transport!$H$4="Multi-unit Residential",Data!D2083,IF(Transport!$H$4="Education",Data!AL2083,IF(Transport!$H$4="Mixed-use Building",W2086,Data!U2083)))</f>
        <v>0</v>
      </c>
      <c r="E2082">
        <f>IF(Transport!$H$4="Multi-unit Residential",Data!E2083,IF(Transport!$H$4="Education",Data!AM2083,IF(Transport!$H$4="Mixed-use Building",X2086,Data!V2083)))</f>
        <v>0</v>
      </c>
      <c r="F2082">
        <f>IF(Transport!$H$4="Multi-unit Residential",Data!F2083,IF(Transport!$H$4="Education",Data!AN2083,IF(Transport!$H$4="Mixed-use Building",Y2086,Data!W2083)))</f>
        <v>0</v>
      </c>
      <c r="G2082">
        <f>IF(Transport!$H$4="Multi-unit Residential",Data!G2083,IF(Transport!$H$4="Education",Data!AO2083,IF(Transport!$H$4="Mixed-use Building",Z2086,Data!X2083)))</f>
        <v>0</v>
      </c>
      <c r="H2082">
        <f>IF(Transport!$H$4="Multi-unit Residential",Data!H2083,IF(Transport!$H$4="Education",Data!AP2083,IF(Transport!$H$4="Mixed-use Building",AA2086,Data!Y2083)))</f>
        <v>0.79</v>
      </c>
      <c r="I2082">
        <f>IF(Transport!$H$4="Multi-unit Residential",Data!I2083,IF(Transport!$H$4="Education",Data!AQ2083,IF(Transport!$H$4="Mixed-use Building",AB2086,Data!Z2083)))</f>
        <v>0.04</v>
      </c>
      <c r="J2082">
        <f>IF(Transport!$H$4="Multi-unit Residential",Data!J2083,IF(Transport!$H$4="Education",Data!AR2083,IF(Transport!$H$4="Mixed-use Building",AC2086,Data!AA2083)))</f>
        <v>0</v>
      </c>
      <c r="K2082">
        <f>IF(Transport!$H$4="Multi-unit Residential",Data!K2083,IF(Transport!$H$4="Education",Data!AS2083,IF(Transport!$H$4="Mixed-use Building",AD2086,Data!AB2083)))</f>
        <v>0.02</v>
      </c>
      <c r="L2082">
        <f>IF(Transport!$H$4="Multi-unit Residential",Data!L2083,IF(Transport!$H$4="Education",Data!AT2083,IF(Transport!$H$4="Mixed-use Building",AE2086,Data!AC2083)))</f>
        <v>0.15</v>
      </c>
      <c r="M2082">
        <f>IF(Transport!$H$4="Multi-unit Residential",Data!M2083,IF(Transport!$H$4="Education",Data!AU2083,IF(Transport!$H$4="Mixed-use Building",AF2086,Data!AD2083)))</f>
        <v>0.02</v>
      </c>
      <c r="N2082">
        <f>IF(Transport!$H$4="Multi-unit Residential",Data!N2083,IF(Transport!$H$4="Education",Data!AV2083,IF(Transport!$H$4="Mixed-use Building",AG2086,Data!AE2083)))</f>
        <v>1.0618233445904499</v>
      </c>
      <c r="O2082">
        <f>IF(Transport!$H$4="Multi-unit Residential",Data!O2083,IF(Transport!$H$4="Education",Data!AW2083,IF(Transport!$H$4="Mixed-use Building",AH2086,Data!AF2083)))</f>
        <v>169.212907</v>
      </c>
      <c r="P2082">
        <f>IF(Transport!$H$4="Multi-unit Residential",Data!P2083,IF(Transport!$H$4="Education",Data!AX2083,IF(Transport!$H$4="Mixed-use Building",AI2086,Data!AG2083)))</f>
        <v>-45.835354219999999</v>
      </c>
    </row>
    <row r="2083" spans="1:16" x14ac:dyDescent="0.55000000000000004">
      <c r="A2083">
        <f>IF(Transport!$H$4="Multi-unit Residential",Data!A2084,IF(Transport!$H$4="Education",Data!AI2084,IF(Transport!$H$4="Mixed-use Building",T2087,Data!R2084)))</f>
        <v>355900</v>
      </c>
      <c r="B2083" t="str">
        <f>IF(Transport!$H$4="Multi-unit Residential",Data!B2084,IF(Transport!$H$4="Education",Data!AJ2084,IF(Transport!$H$4="Mixed-use Building",U2087,Data!S2084)))</f>
        <v>Tuapeka</v>
      </c>
      <c r="C2083" t="str">
        <f>IF(Transport!$H$4="Multi-unit Residential",Data!C2084,IF(Transport!$H$4="Education",Data!AK2084,IF(Transport!$H$4="Mixed-use Building",V2087,Data!T2084)))</f>
        <v>New Zealand</v>
      </c>
      <c r="D2083">
        <f>IF(Transport!$H$4="Multi-unit Residential",Data!D2084,IF(Transport!$H$4="Education",Data!AL2084,IF(Transport!$H$4="Mixed-use Building",W2087,Data!U2084)))</f>
        <v>0</v>
      </c>
      <c r="E2083">
        <f>IF(Transport!$H$4="Multi-unit Residential",Data!E2084,IF(Transport!$H$4="Education",Data!AM2084,IF(Transport!$H$4="Mixed-use Building",X2087,Data!V2084)))</f>
        <v>0</v>
      </c>
      <c r="F2083">
        <f>IF(Transport!$H$4="Multi-unit Residential",Data!F2084,IF(Transport!$H$4="Education",Data!AN2084,IF(Transport!$H$4="Mixed-use Building",Y2087,Data!W2084)))</f>
        <v>0</v>
      </c>
      <c r="G2083">
        <f>IF(Transport!$H$4="Multi-unit Residential",Data!G2084,IF(Transport!$H$4="Education",Data!AO2084,IF(Transport!$H$4="Mixed-use Building",Z2087,Data!X2084)))</f>
        <v>0</v>
      </c>
      <c r="H2083">
        <f>IF(Transport!$H$4="Multi-unit Residential",Data!H2084,IF(Transport!$H$4="Education",Data!AP2084,IF(Transport!$H$4="Mixed-use Building",AA2087,Data!Y2084)))</f>
        <v>0.84</v>
      </c>
      <c r="I2083">
        <f>IF(Transport!$H$4="Multi-unit Residential",Data!I2084,IF(Transport!$H$4="Education",Data!AQ2084,IF(Transport!$H$4="Mixed-use Building",AB2087,Data!Z2084)))</f>
        <v>7.0000000000000007E-2</v>
      </c>
      <c r="J2083">
        <f>IF(Transport!$H$4="Multi-unit Residential",Data!J2084,IF(Transport!$H$4="Education",Data!AR2084,IF(Transport!$H$4="Mixed-use Building",AC2087,Data!AA2084)))</f>
        <v>0</v>
      </c>
      <c r="K2083">
        <f>IF(Transport!$H$4="Multi-unit Residential",Data!K2084,IF(Transport!$H$4="Education",Data!AS2084,IF(Transport!$H$4="Mixed-use Building",AD2087,Data!AB2084)))</f>
        <v>0</v>
      </c>
      <c r="L2083">
        <f>IF(Transport!$H$4="Multi-unit Residential",Data!L2084,IF(Transport!$H$4="Education",Data!AT2084,IF(Transport!$H$4="Mixed-use Building",AE2087,Data!AC2084)))</f>
        <v>0.09</v>
      </c>
      <c r="M2083">
        <f>IF(Transport!$H$4="Multi-unit Residential",Data!M2084,IF(Transport!$H$4="Education",Data!AU2084,IF(Transport!$H$4="Mixed-use Building",AF2087,Data!AD2084)))</f>
        <v>0.02</v>
      </c>
      <c r="N2083" t="str">
        <f>IF(Transport!$H$4="Multi-unit Residential",Data!N2084,IF(Transport!$H$4="Education",Data!AV2084,IF(Transport!$H$4="Mixed-use Building",AG2087,Data!AE2084)))</f>
        <v>?</v>
      </c>
      <c r="O2083">
        <f>IF(Transport!$H$4="Multi-unit Residential",Data!O2084,IF(Transport!$H$4="Education",Data!AW2084,IF(Transport!$H$4="Mixed-use Building",AH2087,Data!AF2084)))</f>
        <v>169.71507439999999</v>
      </c>
      <c r="P2083">
        <f>IF(Transport!$H$4="Multi-unit Residential",Data!P2084,IF(Transport!$H$4="Education",Data!AX2084,IF(Transport!$H$4="Mixed-use Building",AI2087,Data!AG2084)))</f>
        <v>-45.882838560000003</v>
      </c>
    </row>
    <row r="2084" spans="1:16" x14ac:dyDescent="0.55000000000000004">
      <c r="A2084">
        <f>IF(Transport!$H$4="Multi-unit Residential",Data!A2085,IF(Transport!$H$4="Education",Data!AI2085,IF(Transport!$H$4="Mixed-use Building",T2088,Data!R2085)))</f>
        <v>356000</v>
      </c>
      <c r="B2084" t="str">
        <f>IF(Transport!$H$4="Multi-unit Residential",Data!B2085,IF(Transport!$H$4="Education",Data!AJ2085,IF(Transport!$H$4="Mixed-use Building",U2088,Data!S2085)))</f>
        <v>Clinton</v>
      </c>
      <c r="C2084" t="str">
        <f>IF(Transport!$H$4="Multi-unit Residential",Data!C2085,IF(Transport!$H$4="Education",Data!AK2085,IF(Transport!$H$4="Mixed-use Building",V2088,Data!T2085)))</f>
        <v>New Zealand</v>
      </c>
      <c r="D2084">
        <f>IF(Transport!$H$4="Multi-unit Residential",Data!D2085,IF(Transport!$H$4="Education",Data!AL2085,IF(Transport!$H$4="Mixed-use Building",W2088,Data!U2085)))</f>
        <v>0</v>
      </c>
      <c r="E2084">
        <f>IF(Transport!$H$4="Multi-unit Residential",Data!E2085,IF(Transport!$H$4="Education",Data!AM2085,IF(Transport!$H$4="Mixed-use Building",X2088,Data!V2085)))</f>
        <v>0</v>
      </c>
      <c r="F2084">
        <f>IF(Transport!$H$4="Multi-unit Residential",Data!F2085,IF(Transport!$H$4="Education",Data!AN2085,IF(Transport!$H$4="Mixed-use Building",Y2088,Data!W2085)))</f>
        <v>0</v>
      </c>
      <c r="G2084">
        <f>IF(Transport!$H$4="Multi-unit Residential",Data!G2085,IF(Transport!$H$4="Education",Data!AO2085,IF(Transport!$H$4="Mixed-use Building",Z2088,Data!X2085)))</f>
        <v>0</v>
      </c>
      <c r="H2084">
        <f>IF(Transport!$H$4="Multi-unit Residential",Data!H2085,IF(Transport!$H$4="Education",Data!AP2085,IF(Transport!$H$4="Mixed-use Building",AA2088,Data!Y2085)))</f>
        <v>0.92</v>
      </c>
      <c r="I2084">
        <f>IF(Transport!$H$4="Multi-unit Residential",Data!I2085,IF(Transport!$H$4="Education",Data!AQ2085,IF(Transport!$H$4="Mixed-use Building",AB2088,Data!Z2085)))</f>
        <v>0</v>
      </c>
      <c r="J2084">
        <f>IF(Transport!$H$4="Multi-unit Residential",Data!J2085,IF(Transport!$H$4="Education",Data!AR2085,IF(Transport!$H$4="Mixed-use Building",AC2088,Data!AA2085)))</f>
        <v>0</v>
      </c>
      <c r="K2084">
        <f>IF(Transport!$H$4="Multi-unit Residential",Data!K2085,IF(Transport!$H$4="Education",Data!AS2085,IF(Transport!$H$4="Mixed-use Building",AD2088,Data!AB2085)))</f>
        <v>0</v>
      </c>
      <c r="L2084">
        <f>IF(Transport!$H$4="Multi-unit Residential",Data!L2085,IF(Transport!$H$4="Education",Data!AT2085,IF(Transport!$H$4="Mixed-use Building",AE2088,Data!AC2085)))</f>
        <v>0.08</v>
      </c>
      <c r="M2084">
        <f>IF(Transport!$H$4="Multi-unit Residential",Data!M2085,IF(Transport!$H$4="Education",Data!AU2085,IF(Transport!$H$4="Mixed-use Building",AF2088,Data!AD2085)))</f>
        <v>0.02</v>
      </c>
      <c r="N2084">
        <f>IF(Transport!$H$4="Multi-unit Residential",Data!N2085,IF(Transport!$H$4="Education",Data!AV2085,IF(Transport!$H$4="Mixed-use Building",AG2088,Data!AE2085)))</f>
        <v>9.6635194054747</v>
      </c>
      <c r="O2084">
        <f>IF(Transport!$H$4="Multi-unit Residential",Data!O2085,IF(Transport!$H$4="Education",Data!AW2085,IF(Transport!$H$4="Mixed-use Building",AH2088,Data!AF2085)))</f>
        <v>169.36302839999999</v>
      </c>
      <c r="P2084">
        <f>IF(Transport!$H$4="Multi-unit Residential",Data!P2085,IF(Transport!$H$4="Education",Data!AX2085,IF(Transport!$H$4="Mixed-use Building",AI2088,Data!AG2085)))</f>
        <v>-46.232959139999998</v>
      </c>
    </row>
    <row r="2085" spans="1:16" x14ac:dyDescent="0.55000000000000004">
      <c r="A2085">
        <f>IF(Transport!$H$4="Multi-unit Residential",Data!A2086,IF(Transport!$H$4="Education",Data!AI2086,IF(Transport!$H$4="Mixed-use Building",T2089,Data!R2086)))</f>
        <v>356100</v>
      </c>
      <c r="B2085" t="str">
        <f>IF(Transport!$H$4="Multi-unit Residential",Data!B2086,IF(Transport!$H$4="Education",Data!AJ2086,IF(Transport!$H$4="Mixed-use Building",U2089,Data!S2086)))</f>
        <v>Clutha Valley</v>
      </c>
      <c r="C2085" t="str">
        <f>IF(Transport!$H$4="Multi-unit Residential",Data!C2086,IF(Transport!$H$4="Education",Data!AK2086,IF(Transport!$H$4="Mixed-use Building",V2089,Data!T2086)))</f>
        <v>New Zealand</v>
      </c>
      <c r="D2085">
        <f>IF(Transport!$H$4="Multi-unit Residential",Data!D2086,IF(Transport!$H$4="Education",Data!AL2086,IF(Transport!$H$4="Mixed-use Building",W2089,Data!U2086)))</f>
        <v>0</v>
      </c>
      <c r="E2085">
        <f>IF(Transport!$H$4="Multi-unit Residential",Data!E2086,IF(Transport!$H$4="Education",Data!AM2086,IF(Transport!$H$4="Mixed-use Building",X2089,Data!V2086)))</f>
        <v>0</v>
      </c>
      <c r="F2085">
        <f>IF(Transport!$H$4="Multi-unit Residential",Data!F2086,IF(Transport!$H$4="Education",Data!AN2086,IF(Transport!$H$4="Mixed-use Building",Y2089,Data!W2086)))</f>
        <v>0</v>
      </c>
      <c r="G2085">
        <f>IF(Transport!$H$4="Multi-unit Residential",Data!G2086,IF(Transport!$H$4="Education",Data!AO2086,IF(Transport!$H$4="Mixed-use Building",Z2089,Data!X2086)))</f>
        <v>0</v>
      </c>
      <c r="H2085">
        <f>IF(Transport!$H$4="Multi-unit Residential",Data!H2086,IF(Transport!$H$4="Education",Data!AP2086,IF(Transport!$H$4="Mixed-use Building",AA2089,Data!Y2086)))</f>
        <v>0.9</v>
      </c>
      <c r="I2085">
        <f>IF(Transport!$H$4="Multi-unit Residential",Data!I2086,IF(Transport!$H$4="Education",Data!AQ2086,IF(Transport!$H$4="Mixed-use Building",AB2089,Data!Z2086)))</f>
        <v>7.0000000000000007E-2</v>
      </c>
      <c r="J2085">
        <f>IF(Transport!$H$4="Multi-unit Residential",Data!J2086,IF(Transport!$H$4="Education",Data!AR2086,IF(Transport!$H$4="Mixed-use Building",AC2089,Data!AA2086)))</f>
        <v>0</v>
      </c>
      <c r="K2085">
        <f>IF(Transport!$H$4="Multi-unit Residential",Data!K2086,IF(Transport!$H$4="Education",Data!AS2086,IF(Transport!$H$4="Mixed-use Building",AD2089,Data!AB2086)))</f>
        <v>0.01</v>
      </c>
      <c r="L2085">
        <f>IF(Transport!$H$4="Multi-unit Residential",Data!L2086,IF(Transport!$H$4="Education",Data!AT2086,IF(Transport!$H$4="Mixed-use Building",AE2089,Data!AC2086)))</f>
        <v>0.02</v>
      </c>
      <c r="M2085">
        <f>IF(Transport!$H$4="Multi-unit Residential",Data!M2086,IF(Transport!$H$4="Education",Data!AU2086,IF(Transport!$H$4="Mixed-use Building",AF2089,Data!AD2086)))</f>
        <v>0.02</v>
      </c>
      <c r="N2085">
        <f>IF(Transport!$H$4="Multi-unit Residential",Data!N2086,IF(Transport!$H$4="Education",Data!AV2086,IF(Transport!$H$4="Mixed-use Building",AG2089,Data!AE2086)))</f>
        <v>15.961638621984999</v>
      </c>
      <c r="O2085">
        <f>IF(Transport!$H$4="Multi-unit Residential",Data!O2086,IF(Transport!$H$4="Education",Data!AW2086,IF(Transport!$H$4="Mixed-use Building",AH2089,Data!AF2086)))</f>
        <v>169.61562869999901</v>
      </c>
      <c r="P2085">
        <f>IF(Transport!$H$4="Multi-unit Residential",Data!P2086,IF(Transport!$H$4="Education",Data!AX2086,IF(Transport!$H$4="Mixed-use Building",AI2089,Data!AG2086)))</f>
        <v>-46.146661719999997</v>
      </c>
    </row>
    <row r="2086" spans="1:16" x14ac:dyDescent="0.55000000000000004">
      <c r="A2086">
        <f>IF(Transport!$H$4="Multi-unit Residential",Data!A2087,IF(Transport!$H$4="Education",Data!AI2087,IF(Transport!$H$4="Mixed-use Building",T2090,Data!R2087)))</f>
        <v>356200</v>
      </c>
      <c r="B2086" t="str">
        <f>IF(Transport!$H$4="Multi-unit Residential",Data!B2087,IF(Transport!$H$4="Education",Data!AJ2087,IF(Transport!$H$4="Mixed-use Building",U2090,Data!S2087)))</f>
        <v>Bruce</v>
      </c>
      <c r="C2086" t="str">
        <f>IF(Transport!$H$4="Multi-unit Residential",Data!C2087,IF(Transport!$H$4="Education",Data!AK2087,IF(Transport!$H$4="Mixed-use Building",V2090,Data!T2087)))</f>
        <v>New Zealand</v>
      </c>
      <c r="D2086">
        <f>IF(Transport!$H$4="Multi-unit Residential",Data!D2087,IF(Transport!$H$4="Education",Data!AL2087,IF(Transport!$H$4="Mixed-use Building",W2090,Data!U2087)))</f>
        <v>0</v>
      </c>
      <c r="E2086">
        <f>IF(Transport!$H$4="Multi-unit Residential",Data!E2087,IF(Transport!$H$4="Education",Data!AM2087,IF(Transport!$H$4="Mixed-use Building",X2090,Data!V2087)))</f>
        <v>0</v>
      </c>
      <c r="F2086">
        <f>IF(Transport!$H$4="Multi-unit Residential",Data!F2087,IF(Transport!$H$4="Education",Data!AN2087,IF(Transport!$H$4="Mixed-use Building",Y2090,Data!W2087)))</f>
        <v>0</v>
      </c>
      <c r="G2086">
        <f>IF(Transport!$H$4="Multi-unit Residential",Data!G2087,IF(Transport!$H$4="Education",Data!AO2087,IF(Transport!$H$4="Mixed-use Building",Z2090,Data!X2087)))</f>
        <v>0</v>
      </c>
      <c r="H2086">
        <f>IF(Transport!$H$4="Multi-unit Residential",Data!H2087,IF(Transport!$H$4="Education",Data!AP2087,IF(Transport!$H$4="Mixed-use Building",AA2090,Data!Y2087)))</f>
        <v>0.94</v>
      </c>
      <c r="I2086">
        <f>IF(Transport!$H$4="Multi-unit Residential",Data!I2087,IF(Transport!$H$4="Education",Data!AQ2087,IF(Transport!$H$4="Mixed-use Building",AB2090,Data!Z2087)))</f>
        <v>0.02</v>
      </c>
      <c r="J2086">
        <f>IF(Transport!$H$4="Multi-unit Residential",Data!J2087,IF(Transport!$H$4="Education",Data!AR2087,IF(Transport!$H$4="Mixed-use Building",AC2090,Data!AA2087)))</f>
        <v>0</v>
      </c>
      <c r="K2086">
        <f>IF(Transport!$H$4="Multi-unit Residential",Data!K2087,IF(Transport!$H$4="Education",Data!AS2087,IF(Transport!$H$4="Mixed-use Building",AD2090,Data!AB2087)))</f>
        <v>0</v>
      </c>
      <c r="L2086">
        <f>IF(Transport!$H$4="Multi-unit Residential",Data!L2087,IF(Transport!$H$4="Education",Data!AT2087,IF(Transport!$H$4="Mixed-use Building",AE2090,Data!AC2087)))</f>
        <v>0.04</v>
      </c>
      <c r="M2086">
        <f>IF(Transport!$H$4="Multi-unit Residential",Data!M2087,IF(Transport!$H$4="Education",Data!AU2087,IF(Transport!$H$4="Mixed-use Building",AF2090,Data!AD2087)))</f>
        <v>0.02</v>
      </c>
      <c r="N2086">
        <f>IF(Transport!$H$4="Multi-unit Residential",Data!N2087,IF(Transport!$H$4="Education",Data!AV2087,IF(Transport!$H$4="Mixed-use Building",AG2090,Data!AE2087)))</f>
        <v>10.398159278594701</v>
      </c>
      <c r="O2086">
        <f>IF(Transport!$H$4="Multi-unit Residential",Data!O2087,IF(Transport!$H$4="Education",Data!AW2087,IF(Transport!$H$4="Mixed-use Building",AH2090,Data!AF2087)))</f>
        <v>169.9771958</v>
      </c>
      <c r="P2086">
        <f>IF(Transport!$H$4="Multi-unit Residential",Data!P2087,IF(Transport!$H$4="Education",Data!AX2087,IF(Transport!$H$4="Mixed-use Building",AI2090,Data!AG2087)))</f>
        <v>-46.08507668</v>
      </c>
    </row>
    <row r="2087" spans="1:16" x14ac:dyDescent="0.55000000000000004">
      <c r="A2087">
        <f>IF(Transport!$H$4="Multi-unit Residential",Data!A2088,IF(Transport!$H$4="Education",Data!AI2088,IF(Transport!$H$4="Mixed-use Building",T2091,Data!R2088)))</f>
        <v>356300</v>
      </c>
      <c r="B2087" t="str">
        <f>IF(Transport!$H$4="Multi-unit Residential",Data!B2088,IF(Transport!$H$4="Education",Data!AJ2088,IF(Transport!$H$4="Mixed-use Building",U2091,Data!S2088)))</f>
        <v>Catlins</v>
      </c>
      <c r="C2087" t="str">
        <f>IF(Transport!$H$4="Multi-unit Residential",Data!C2088,IF(Transport!$H$4="Education",Data!AK2088,IF(Transport!$H$4="Mixed-use Building",V2091,Data!T2088)))</f>
        <v>New Zealand</v>
      </c>
      <c r="D2087">
        <f>IF(Transport!$H$4="Multi-unit Residential",Data!D2088,IF(Transport!$H$4="Education",Data!AL2088,IF(Transport!$H$4="Mixed-use Building",W2091,Data!U2088)))</f>
        <v>0</v>
      </c>
      <c r="E2087">
        <f>IF(Transport!$H$4="Multi-unit Residential",Data!E2088,IF(Transport!$H$4="Education",Data!AM2088,IF(Transport!$H$4="Mixed-use Building",X2091,Data!V2088)))</f>
        <v>0</v>
      </c>
      <c r="F2087">
        <f>IF(Transport!$H$4="Multi-unit Residential",Data!F2088,IF(Transport!$H$4="Education",Data!AN2088,IF(Transport!$H$4="Mixed-use Building",Y2091,Data!W2088)))</f>
        <v>0</v>
      </c>
      <c r="G2087">
        <f>IF(Transport!$H$4="Multi-unit Residential",Data!G2088,IF(Transport!$H$4="Education",Data!AO2088,IF(Transport!$H$4="Mixed-use Building",Z2091,Data!X2088)))</f>
        <v>0</v>
      </c>
      <c r="H2087">
        <f>IF(Transport!$H$4="Multi-unit Residential",Data!H2088,IF(Transport!$H$4="Education",Data!AP2088,IF(Transport!$H$4="Mixed-use Building",AA2091,Data!Y2088)))</f>
        <v>0.8</v>
      </c>
      <c r="I2087">
        <f>IF(Transport!$H$4="Multi-unit Residential",Data!I2088,IF(Transport!$H$4="Education",Data!AQ2088,IF(Transport!$H$4="Mixed-use Building",AB2091,Data!Z2088)))</f>
        <v>0.05</v>
      </c>
      <c r="J2087">
        <f>IF(Transport!$H$4="Multi-unit Residential",Data!J2088,IF(Transport!$H$4="Education",Data!AR2088,IF(Transport!$H$4="Mixed-use Building",AC2091,Data!AA2088)))</f>
        <v>0</v>
      </c>
      <c r="K2087">
        <f>IF(Transport!$H$4="Multi-unit Residential",Data!K2088,IF(Transport!$H$4="Education",Data!AS2088,IF(Transport!$H$4="Mixed-use Building",AD2091,Data!AB2088)))</f>
        <v>0</v>
      </c>
      <c r="L2087">
        <f>IF(Transport!$H$4="Multi-unit Residential",Data!L2088,IF(Transport!$H$4="Education",Data!AT2088,IF(Transport!$H$4="Mixed-use Building",AE2091,Data!AC2088)))</f>
        <v>0.15</v>
      </c>
      <c r="M2087">
        <f>IF(Transport!$H$4="Multi-unit Residential",Data!M2088,IF(Transport!$H$4="Education",Data!AU2088,IF(Transport!$H$4="Mixed-use Building",AF2091,Data!AD2088)))</f>
        <v>0.02</v>
      </c>
      <c r="N2087">
        <f>IF(Transport!$H$4="Multi-unit Residential",Data!N2088,IF(Transport!$H$4="Education",Data!AV2088,IF(Transport!$H$4="Mixed-use Building",AG2091,Data!AE2088)))</f>
        <v>4.4514458810538704</v>
      </c>
      <c r="O2087">
        <f>IF(Transport!$H$4="Multi-unit Residential",Data!O2088,IF(Transport!$H$4="Education",Data!AW2088,IF(Transport!$H$4="Mixed-use Building",AH2091,Data!AF2088)))</f>
        <v>169.46517689999999</v>
      </c>
      <c r="P2087">
        <f>IF(Transport!$H$4="Multi-unit Residential",Data!P2088,IF(Transport!$H$4="Education",Data!AX2088,IF(Transport!$H$4="Mixed-use Building",AI2091,Data!AG2088)))</f>
        <v>-46.459645029999997</v>
      </c>
    </row>
    <row r="2088" spans="1:16" x14ac:dyDescent="0.55000000000000004">
      <c r="A2088">
        <f>IF(Transport!$H$4="Multi-unit Residential",Data!A2089,IF(Transport!$H$4="Education",Data!AI2089,IF(Transport!$H$4="Mixed-use Building",T2092,Data!R2089)))</f>
        <v>356400</v>
      </c>
      <c r="B2088" t="str">
        <f>IF(Transport!$H$4="Multi-unit Residential",Data!B2089,IF(Transport!$H$4="Education",Data!AJ2089,IF(Transport!$H$4="Mixed-use Building",U2092,Data!S2089)))</f>
        <v>Milton</v>
      </c>
      <c r="C2088" t="str">
        <f>IF(Transport!$H$4="Multi-unit Residential",Data!C2089,IF(Transport!$H$4="Education",Data!AK2089,IF(Transport!$H$4="Mixed-use Building",V2092,Data!T2089)))</f>
        <v>New Zealand</v>
      </c>
      <c r="D2088">
        <f>IF(Transport!$H$4="Multi-unit Residential",Data!D2089,IF(Transport!$H$4="Education",Data!AL2089,IF(Transport!$H$4="Mixed-use Building",W2092,Data!U2089)))</f>
        <v>0</v>
      </c>
      <c r="E2088">
        <f>IF(Transport!$H$4="Multi-unit Residential",Data!E2089,IF(Transport!$H$4="Education",Data!AM2089,IF(Transport!$H$4="Mixed-use Building",X2092,Data!V2089)))</f>
        <v>0</v>
      </c>
      <c r="F2088">
        <f>IF(Transport!$H$4="Multi-unit Residential",Data!F2089,IF(Transport!$H$4="Education",Data!AN2089,IF(Transport!$H$4="Mixed-use Building",Y2092,Data!W2089)))</f>
        <v>0</v>
      </c>
      <c r="G2088">
        <f>IF(Transport!$H$4="Multi-unit Residential",Data!G2089,IF(Transport!$H$4="Education",Data!AO2089,IF(Transport!$H$4="Mixed-use Building",Z2092,Data!X2089)))</f>
        <v>0</v>
      </c>
      <c r="H2088">
        <f>IF(Transport!$H$4="Multi-unit Residential",Data!H2089,IF(Transport!$H$4="Education",Data!AP2089,IF(Transport!$H$4="Mixed-use Building",AA2092,Data!Y2089)))</f>
        <v>0.77999999999999903</v>
      </c>
      <c r="I2088">
        <f>IF(Transport!$H$4="Multi-unit Residential",Data!I2089,IF(Transport!$H$4="Education",Data!AQ2089,IF(Transport!$H$4="Mixed-use Building",AB2092,Data!Z2089)))</f>
        <v>0.05</v>
      </c>
      <c r="J2088">
        <f>IF(Transport!$H$4="Multi-unit Residential",Data!J2089,IF(Transport!$H$4="Education",Data!AR2089,IF(Transport!$H$4="Mixed-use Building",AC2092,Data!AA2089)))</f>
        <v>0</v>
      </c>
      <c r="K2088">
        <f>IF(Transport!$H$4="Multi-unit Residential",Data!K2089,IF(Transport!$H$4="Education",Data!AS2089,IF(Transport!$H$4="Mixed-use Building",AD2092,Data!AB2089)))</f>
        <v>0.03</v>
      </c>
      <c r="L2088">
        <f>IF(Transport!$H$4="Multi-unit Residential",Data!L2089,IF(Transport!$H$4="Education",Data!AT2089,IF(Transport!$H$4="Mixed-use Building",AE2092,Data!AC2089)))</f>
        <v>0.14000000000000001</v>
      </c>
      <c r="M2088">
        <f>IF(Transport!$H$4="Multi-unit Residential",Data!M2089,IF(Transport!$H$4="Education",Data!AU2089,IF(Transport!$H$4="Mixed-use Building",AF2092,Data!AD2089)))</f>
        <v>0.02</v>
      </c>
      <c r="N2088">
        <f>IF(Transport!$H$4="Multi-unit Residential",Data!N2089,IF(Transport!$H$4="Education",Data!AV2089,IF(Transport!$H$4="Mixed-use Building",AG2092,Data!AE2089)))</f>
        <v>3.3714352797323901</v>
      </c>
      <c r="O2088">
        <f>IF(Transport!$H$4="Multi-unit Residential",Data!O2089,IF(Transport!$H$4="Education",Data!AW2089,IF(Transport!$H$4="Mixed-use Building",AH2092,Data!AF2089)))</f>
        <v>169.96750180000001</v>
      </c>
      <c r="P2088">
        <f>IF(Transport!$H$4="Multi-unit Residential",Data!P2089,IF(Transport!$H$4="Education",Data!AX2089,IF(Transport!$H$4="Mixed-use Building",AI2092,Data!AG2089)))</f>
        <v>-46.121672340000003</v>
      </c>
    </row>
    <row r="2089" spans="1:16" x14ac:dyDescent="0.55000000000000004">
      <c r="A2089">
        <f>IF(Transport!$H$4="Multi-unit Residential",Data!A2090,IF(Transport!$H$4="Education",Data!AI2090,IF(Transport!$H$4="Mixed-use Building",T2093,Data!R2090)))</f>
        <v>356500</v>
      </c>
      <c r="B2089" t="str">
        <f>IF(Transport!$H$4="Multi-unit Residential",Data!B2090,IF(Transport!$H$4="Education",Data!AJ2090,IF(Transport!$H$4="Mixed-use Building",U2093,Data!S2090)))</f>
        <v>Balclutha South</v>
      </c>
      <c r="C2089" t="str">
        <f>IF(Transport!$H$4="Multi-unit Residential",Data!C2090,IF(Transport!$H$4="Education",Data!AK2090,IF(Transport!$H$4="Mixed-use Building",V2093,Data!T2090)))</f>
        <v>New Zealand</v>
      </c>
      <c r="D2089">
        <f>IF(Transport!$H$4="Multi-unit Residential",Data!D2090,IF(Transport!$H$4="Education",Data!AL2090,IF(Transport!$H$4="Mixed-use Building",W2093,Data!U2090)))</f>
        <v>0</v>
      </c>
      <c r="E2089">
        <f>IF(Transport!$H$4="Multi-unit Residential",Data!E2090,IF(Transport!$H$4="Education",Data!AM2090,IF(Transport!$H$4="Mixed-use Building",X2093,Data!V2090)))</f>
        <v>0</v>
      </c>
      <c r="F2089">
        <f>IF(Transport!$H$4="Multi-unit Residential",Data!F2090,IF(Transport!$H$4="Education",Data!AN2090,IF(Transport!$H$4="Mixed-use Building",Y2093,Data!W2090)))</f>
        <v>0</v>
      </c>
      <c r="G2089">
        <f>IF(Transport!$H$4="Multi-unit Residential",Data!G2090,IF(Transport!$H$4="Education",Data!AO2090,IF(Transport!$H$4="Mixed-use Building",Z2093,Data!X2090)))</f>
        <v>0</v>
      </c>
      <c r="H2089">
        <f>IF(Transport!$H$4="Multi-unit Residential",Data!H2090,IF(Transport!$H$4="Education",Data!AP2090,IF(Transport!$H$4="Mixed-use Building",AA2093,Data!Y2090)))</f>
        <v>0.87</v>
      </c>
      <c r="I2089">
        <f>IF(Transport!$H$4="Multi-unit Residential",Data!I2090,IF(Transport!$H$4="Education",Data!AQ2090,IF(Transport!$H$4="Mixed-use Building",AB2093,Data!Z2090)))</f>
        <v>0.04</v>
      </c>
      <c r="J2089">
        <f>IF(Transport!$H$4="Multi-unit Residential",Data!J2090,IF(Transport!$H$4="Education",Data!AR2090,IF(Transport!$H$4="Mixed-use Building",AC2093,Data!AA2090)))</f>
        <v>0</v>
      </c>
      <c r="K2089">
        <f>IF(Transport!$H$4="Multi-unit Residential",Data!K2090,IF(Transport!$H$4="Education",Data!AS2090,IF(Transport!$H$4="Mixed-use Building",AD2093,Data!AB2090)))</f>
        <v>0.01</v>
      </c>
      <c r="L2089">
        <f>IF(Transport!$H$4="Multi-unit Residential",Data!L2090,IF(Transport!$H$4="Education",Data!AT2090,IF(Transport!$H$4="Mixed-use Building",AE2093,Data!AC2090)))</f>
        <v>0.08</v>
      </c>
      <c r="M2089">
        <f>IF(Transport!$H$4="Multi-unit Residential",Data!M2090,IF(Transport!$H$4="Education",Data!AU2090,IF(Transport!$H$4="Mixed-use Building",AF2093,Data!AD2090)))</f>
        <v>0.02</v>
      </c>
      <c r="N2089">
        <f>IF(Transport!$H$4="Multi-unit Residential",Data!N2090,IF(Transport!$H$4="Education",Data!AV2090,IF(Transport!$H$4="Mixed-use Building",AG2093,Data!AE2090)))</f>
        <v>8.9033059670298602</v>
      </c>
      <c r="O2089">
        <f>IF(Transport!$H$4="Multi-unit Residential",Data!O2090,IF(Transport!$H$4="Education",Data!AW2090,IF(Transport!$H$4="Mixed-use Building",AH2093,Data!AF2090)))</f>
        <v>169.73143859999999</v>
      </c>
      <c r="P2089">
        <f>IF(Transport!$H$4="Multi-unit Residential",Data!P2090,IF(Transport!$H$4="Education",Data!AX2090,IF(Transport!$H$4="Mixed-use Building",AI2093,Data!AG2090)))</f>
        <v>-46.242443850000001</v>
      </c>
    </row>
    <row r="2090" spans="1:16" x14ac:dyDescent="0.55000000000000004">
      <c r="A2090">
        <f>IF(Transport!$H$4="Multi-unit Residential",Data!A2091,IF(Transport!$H$4="Education",Data!AI2091,IF(Transport!$H$4="Mixed-use Building",T2094,Data!R2091)))</f>
        <v>356600</v>
      </c>
      <c r="B2090" t="str">
        <f>IF(Transport!$H$4="Multi-unit Residential",Data!B2091,IF(Transport!$H$4="Education",Data!AJ2091,IF(Transport!$H$4="Mixed-use Building",U2094,Data!S2091)))</f>
        <v>Balclutha North</v>
      </c>
      <c r="C2090" t="str">
        <f>IF(Transport!$H$4="Multi-unit Residential",Data!C2091,IF(Transport!$H$4="Education",Data!AK2091,IF(Transport!$H$4="Mixed-use Building",V2094,Data!T2091)))</f>
        <v>New Zealand</v>
      </c>
      <c r="D2090">
        <f>IF(Transport!$H$4="Multi-unit Residential",Data!D2091,IF(Transport!$H$4="Education",Data!AL2091,IF(Transport!$H$4="Mixed-use Building",W2094,Data!U2091)))</f>
        <v>0</v>
      </c>
      <c r="E2090">
        <f>IF(Transport!$H$4="Multi-unit Residential",Data!E2091,IF(Transport!$H$4="Education",Data!AM2091,IF(Transport!$H$4="Mixed-use Building",X2094,Data!V2091)))</f>
        <v>0</v>
      </c>
      <c r="F2090">
        <f>IF(Transport!$H$4="Multi-unit Residential",Data!F2091,IF(Transport!$H$4="Education",Data!AN2091,IF(Transport!$H$4="Mixed-use Building",Y2094,Data!W2091)))</f>
        <v>0</v>
      </c>
      <c r="G2090">
        <f>IF(Transport!$H$4="Multi-unit Residential",Data!G2091,IF(Transport!$H$4="Education",Data!AO2091,IF(Transport!$H$4="Mixed-use Building",Z2094,Data!X2091)))</f>
        <v>0</v>
      </c>
      <c r="H2090">
        <f>IF(Transport!$H$4="Multi-unit Residential",Data!H2091,IF(Transport!$H$4="Education",Data!AP2091,IF(Transport!$H$4="Mixed-use Building",AA2094,Data!Y2091)))</f>
        <v>0.89</v>
      </c>
      <c r="I2090">
        <f>IF(Transport!$H$4="Multi-unit Residential",Data!I2091,IF(Transport!$H$4="Education",Data!AQ2091,IF(Transport!$H$4="Mixed-use Building",AB2094,Data!Z2091)))</f>
        <v>0.04</v>
      </c>
      <c r="J2090">
        <f>IF(Transport!$H$4="Multi-unit Residential",Data!J2091,IF(Transport!$H$4="Education",Data!AR2091,IF(Transport!$H$4="Mixed-use Building",AC2094,Data!AA2091)))</f>
        <v>0</v>
      </c>
      <c r="K2090">
        <f>IF(Transport!$H$4="Multi-unit Residential",Data!K2091,IF(Transport!$H$4="Education",Data!AS2091,IF(Transport!$H$4="Mixed-use Building",AD2094,Data!AB2091)))</f>
        <v>0</v>
      </c>
      <c r="L2090">
        <f>IF(Transport!$H$4="Multi-unit Residential",Data!L2091,IF(Transport!$H$4="Education",Data!AT2091,IF(Transport!$H$4="Mixed-use Building",AE2094,Data!AC2091)))</f>
        <v>7.0000000000000007E-2</v>
      </c>
      <c r="M2090">
        <f>IF(Transport!$H$4="Multi-unit Residential",Data!M2091,IF(Transport!$H$4="Education",Data!AU2091,IF(Transport!$H$4="Mixed-use Building",AF2094,Data!AD2091)))</f>
        <v>0.02</v>
      </c>
      <c r="N2090">
        <f>IF(Transport!$H$4="Multi-unit Residential",Data!N2091,IF(Transport!$H$4="Education",Data!AV2091,IF(Transport!$H$4="Mixed-use Building",AG2094,Data!AE2091)))</f>
        <v>4.7453175638536997</v>
      </c>
      <c r="O2090">
        <f>IF(Transport!$H$4="Multi-unit Residential",Data!O2091,IF(Transport!$H$4="Education",Data!AW2091,IF(Transport!$H$4="Mixed-use Building",AH2094,Data!AF2091)))</f>
        <v>169.75291719999899</v>
      </c>
      <c r="P2090">
        <f>IF(Transport!$H$4="Multi-unit Residential",Data!P2091,IF(Transport!$H$4="Education",Data!AX2091,IF(Transport!$H$4="Mixed-use Building",AI2094,Data!AG2091)))</f>
        <v>-46.232456450000001</v>
      </c>
    </row>
    <row r="2091" spans="1:16" x14ac:dyDescent="0.55000000000000004">
      <c r="A2091">
        <f>IF(Transport!$H$4="Multi-unit Residential",Data!A2092,IF(Transport!$H$4="Education",Data!AI2092,IF(Transport!$H$4="Mixed-use Building",T2095,Data!R2092)))</f>
        <v>356700</v>
      </c>
      <c r="B2091" t="str">
        <f>IF(Transport!$H$4="Multi-unit Residential",Data!B2092,IF(Transport!$H$4="Education",Data!AJ2092,IF(Transport!$H$4="Mixed-use Building",U2095,Data!S2092)))</f>
        <v>Benhar-Stirling</v>
      </c>
      <c r="C2091" t="str">
        <f>IF(Transport!$H$4="Multi-unit Residential",Data!C2092,IF(Transport!$H$4="Education",Data!AK2092,IF(Transport!$H$4="Mixed-use Building",V2095,Data!T2092)))</f>
        <v>New Zealand</v>
      </c>
      <c r="D2091">
        <f>IF(Transport!$H$4="Multi-unit Residential",Data!D2092,IF(Transport!$H$4="Education",Data!AL2092,IF(Transport!$H$4="Mixed-use Building",W2095,Data!U2092)))</f>
        <v>0</v>
      </c>
      <c r="E2091">
        <f>IF(Transport!$H$4="Multi-unit Residential",Data!E2092,IF(Transport!$H$4="Education",Data!AM2092,IF(Transport!$H$4="Mixed-use Building",X2095,Data!V2092)))</f>
        <v>0</v>
      </c>
      <c r="F2091">
        <f>IF(Transport!$H$4="Multi-unit Residential",Data!F2092,IF(Transport!$H$4="Education",Data!AN2092,IF(Transport!$H$4="Mixed-use Building",Y2095,Data!W2092)))</f>
        <v>0</v>
      </c>
      <c r="G2091">
        <f>IF(Transport!$H$4="Multi-unit Residential",Data!G2092,IF(Transport!$H$4="Education",Data!AO2092,IF(Transport!$H$4="Mixed-use Building",Z2095,Data!X2092)))</f>
        <v>0</v>
      </c>
      <c r="H2091">
        <f>IF(Transport!$H$4="Multi-unit Residential",Data!H2092,IF(Transport!$H$4="Education",Data!AP2092,IF(Transport!$H$4="Mixed-use Building",AA2095,Data!Y2092)))</f>
        <v>0.8</v>
      </c>
      <c r="I2091">
        <f>IF(Transport!$H$4="Multi-unit Residential",Data!I2092,IF(Transport!$H$4="Education",Data!AQ2092,IF(Transport!$H$4="Mixed-use Building",AB2095,Data!Z2092)))</f>
        <v>0</v>
      </c>
      <c r="J2091">
        <f>IF(Transport!$H$4="Multi-unit Residential",Data!J2092,IF(Transport!$H$4="Education",Data!AR2092,IF(Transport!$H$4="Mixed-use Building",AC2095,Data!AA2092)))</f>
        <v>0</v>
      </c>
      <c r="K2091">
        <f>IF(Transport!$H$4="Multi-unit Residential",Data!K2092,IF(Transport!$H$4="Education",Data!AS2092,IF(Transport!$H$4="Mixed-use Building",AD2095,Data!AB2092)))</f>
        <v>0</v>
      </c>
      <c r="L2091">
        <f>IF(Transport!$H$4="Multi-unit Residential",Data!L2092,IF(Transport!$H$4="Education",Data!AT2092,IF(Transport!$H$4="Mixed-use Building",AE2095,Data!AC2092)))</f>
        <v>0.2</v>
      </c>
      <c r="M2091">
        <f>IF(Transport!$H$4="Multi-unit Residential",Data!M2092,IF(Transport!$H$4="Education",Data!AU2092,IF(Transport!$H$4="Mixed-use Building",AF2095,Data!AD2092)))</f>
        <v>0.02</v>
      </c>
      <c r="N2091">
        <f>IF(Transport!$H$4="Multi-unit Residential",Data!N2092,IF(Transport!$H$4="Education",Data!AV2092,IF(Transport!$H$4="Mixed-use Building",AG2095,Data!AE2092)))</f>
        <v>3.5346499576894601</v>
      </c>
      <c r="O2091">
        <f>IF(Transport!$H$4="Multi-unit Residential",Data!O2092,IF(Transport!$H$4="Education",Data!AW2092,IF(Transport!$H$4="Mixed-use Building",AH2095,Data!AF2092)))</f>
        <v>169.77798340000001</v>
      </c>
      <c r="P2091">
        <f>IF(Transport!$H$4="Multi-unit Residential",Data!P2092,IF(Transport!$H$4="Education",Data!AX2092,IF(Transport!$H$4="Mixed-use Building",AI2095,Data!AG2092)))</f>
        <v>-46.237216709999998</v>
      </c>
    </row>
    <row r="2092" spans="1:16" x14ac:dyDescent="0.55000000000000004">
      <c r="A2092">
        <f>IF(Transport!$H$4="Multi-unit Residential",Data!A2093,IF(Transport!$H$4="Education",Data!AI2093,IF(Transport!$H$4="Mixed-use Building",T2096,Data!R2093)))</f>
        <v>356800</v>
      </c>
      <c r="B2092" t="str">
        <f>IF(Transport!$H$4="Multi-unit Residential",Data!B2093,IF(Transport!$H$4="Education",Data!AJ2093,IF(Transport!$H$4="Mixed-use Building",U2096,Data!S2093)))</f>
        <v>Kaitangata-Matau</v>
      </c>
      <c r="C2092" t="str">
        <f>IF(Transport!$H$4="Multi-unit Residential",Data!C2093,IF(Transport!$H$4="Education",Data!AK2093,IF(Transport!$H$4="Mixed-use Building",V2096,Data!T2093)))</f>
        <v>New Zealand</v>
      </c>
      <c r="D2092">
        <f>IF(Transport!$H$4="Multi-unit Residential",Data!D2093,IF(Transport!$H$4="Education",Data!AL2093,IF(Transport!$H$4="Mixed-use Building",W2096,Data!U2093)))</f>
        <v>0</v>
      </c>
      <c r="E2092">
        <f>IF(Transport!$H$4="Multi-unit Residential",Data!E2093,IF(Transport!$H$4="Education",Data!AM2093,IF(Transport!$H$4="Mixed-use Building",X2096,Data!V2093)))</f>
        <v>0</v>
      </c>
      <c r="F2092">
        <f>IF(Transport!$H$4="Multi-unit Residential",Data!F2093,IF(Transport!$H$4="Education",Data!AN2093,IF(Transport!$H$4="Mixed-use Building",Y2096,Data!W2093)))</f>
        <v>0</v>
      </c>
      <c r="G2092">
        <f>IF(Transport!$H$4="Multi-unit Residential",Data!G2093,IF(Transport!$H$4="Education",Data!AO2093,IF(Transport!$H$4="Mixed-use Building",Z2096,Data!X2093)))</f>
        <v>0</v>
      </c>
      <c r="H2092">
        <f>IF(Transport!$H$4="Multi-unit Residential",Data!H2093,IF(Transport!$H$4="Education",Data!AP2093,IF(Transport!$H$4="Mixed-use Building",AA2096,Data!Y2093)))</f>
        <v>1</v>
      </c>
      <c r="I2092">
        <f>IF(Transport!$H$4="Multi-unit Residential",Data!I2093,IF(Transport!$H$4="Education",Data!AQ2093,IF(Transport!$H$4="Mixed-use Building",AB2096,Data!Z2093)))</f>
        <v>0</v>
      </c>
      <c r="J2092">
        <f>IF(Transport!$H$4="Multi-unit Residential",Data!J2093,IF(Transport!$H$4="Education",Data!AR2093,IF(Transport!$H$4="Mixed-use Building",AC2096,Data!AA2093)))</f>
        <v>0</v>
      </c>
      <c r="K2092">
        <f>IF(Transport!$H$4="Multi-unit Residential",Data!K2093,IF(Transport!$H$4="Education",Data!AS2093,IF(Transport!$H$4="Mixed-use Building",AD2096,Data!AB2093)))</f>
        <v>0</v>
      </c>
      <c r="L2092">
        <f>IF(Transport!$H$4="Multi-unit Residential",Data!L2093,IF(Transport!$H$4="Education",Data!AT2093,IF(Transport!$H$4="Mixed-use Building",AE2096,Data!AC2093)))</f>
        <v>0</v>
      </c>
      <c r="M2092">
        <f>IF(Transport!$H$4="Multi-unit Residential",Data!M2093,IF(Transport!$H$4="Education",Data!AU2093,IF(Transport!$H$4="Mixed-use Building",AF2096,Data!AD2093)))</f>
        <v>0.02</v>
      </c>
      <c r="N2092">
        <f>IF(Transport!$H$4="Multi-unit Residential",Data!N2093,IF(Transport!$H$4="Education",Data!AV2093,IF(Transport!$H$4="Mixed-use Building",AG2096,Data!AE2093)))</f>
        <v>2.6811254232001902</v>
      </c>
      <c r="O2092">
        <f>IF(Transport!$H$4="Multi-unit Residential",Data!O2093,IF(Transport!$H$4="Education",Data!AW2093,IF(Transport!$H$4="Mixed-use Building",AH2096,Data!AF2093)))</f>
        <v>169.85724189999999</v>
      </c>
      <c r="P2092">
        <f>IF(Transport!$H$4="Multi-unit Residential",Data!P2093,IF(Transport!$H$4="Education",Data!AX2093,IF(Transport!$H$4="Mixed-use Building",AI2096,Data!AG2093)))</f>
        <v>-46.264575020000002</v>
      </c>
    </row>
    <row r="2093" spans="1:16" x14ac:dyDescent="0.55000000000000004">
      <c r="A2093">
        <f>IF(Transport!$H$4="Multi-unit Residential",Data!A2094,IF(Transport!$H$4="Education",Data!AI2094,IF(Transport!$H$4="Mixed-use Building",T2097,Data!R2094)))</f>
        <v>357000</v>
      </c>
      <c r="B2093" t="str">
        <f>IF(Transport!$H$4="Multi-unit Residential",Data!B2094,IF(Transport!$H$4="Education",Data!AJ2094,IF(Transport!$H$4="Mixed-use Building",U2097,Data!S2094)))</f>
        <v>Fiordland</v>
      </c>
      <c r="C2093" t="str">
        <f>IF(Transport!$H$4="Multi-unit Residential",Data!C2094,IF(Transport!$H$4="Education",Data!AK2094,IF(Transport!$H$4="Mixed-use Building",V2097,Data!T2094)))</f>
        <v>New Zealand</v>
      </c>
      <c r="D2093">
        <f>IF(Transport!$H$4="Multi-unit Residential",Data!D2094,IF(Transport!$H$4="Education",Data!AL2094,IF(Transport!$H$4="Mixed-use Building",W2097,Data!U2094)))</f>
        <v>0</v>
      </c>
      <c r="E2093">
        <f>IF(Transport!$H$4="Multi-unit Residential",Data!E2094,IF(Transport!$H$4="Education",Data!AM2094,IF(Transport!$H$4="Mixed-use Building",X2097,Data!V2094)))</f>
        <v>0</v>
      </c>
      <c r="F2093">
        <f>IF(Transport!$H$4="Multi-unit Residential",Data!F2094,IF(Transport!$H$4="Education",Data!AN2094,IF(Transport!$H$4="Mixed-use Building",Y2097,Data!W2094)))</f>
        <v>0</v>
      </c>
      <c r="G2093">
        <f>IF(Transport!$H$4="Multi-unit Residential",Data!G2094,IF(Transport!$H$4="Education",Data!AO2094,IF(Transport!$H$4="Mixed-use Building",Z2097,Data!X2094)))</f>
        <v>0</v>
      </c>
      <c r="H2093">
        <f>IF(Transport!$H$4="Multi-unit Residential",Data!H2094,IF(Transport!$H$4="Education",Data!AP2094,IF(Transport!$H$4="Mixed-use Building",AA2097,Data!Y2094)))</f>
        <v>0.75</v>
      </c>
      <c r="I2093">
        <f>IF(Transport!$H$4="Multi-unit Residential",Data!I2094,IF(Transport!$H$4="Education",Data!AQ2094,IF(Transport!$H$4="Mixed-use Building",AB2097,Data!Z2094)))</f>
        <v>0.25</v>
      </c>
      <c r="J2093">
        <f>IF(Transport!$H$4="Multi-unit Residential",Data!J2094,IF(Transport!$H$4="Education",Data!AR2094,IF(Transport!$H$4="Mixed-use Building",AC2097,Data!AA2094)))</f>
        <v>0</v>
      </c>
      <c r="K2093">
        <f>IF(Transport!$H$4="Multi-unit Residential",Data!K2094,IF(Transport!$H$4="Education",Data!AS2094,IF(Transport!$H$4="Mixed-use Building",AD2097,Data!AB2094)))</f>
        <v>0</v>
      </c>
      <c r="L2093">
        <f>IF(Transport!$H$4="Multi-unit Residential",Data!L2094,IF(Transport!$H$4="Education",Data!AT2094,IF(Transport!$H$4="Mixed-use Building",AE2097,Data!AC2094)))</f>
        <v>0</v>
      </c>
      <c r="M2093">
        <f>IF(Transport!$H$4="Multi-unit Residential",Data!M2094,IF(Transport!$H$4="Education",Data!AU2094,IF(Transport!$H$4="Mixed-use Building",AF2097,Data!AD2094)))</f>
        <v>0.02</v>
      </c>
      <c r="N2093">
        <f>IF(Transport!$H$4="Multi-unit Residential",Data!N2094,IF(Transport!$H$4="Education",Data!AV2094,IF(Transport!$H$4="Mixed-use Building",AG2097,Data!AE2094)))</f>
        <v>11.2839094912874</v>
      </c>
      <c r="O2093">
        <f>IF(Transport!$H$4="Multi-unit Residential",Data!O2094,IF(Transport!$H$4="Education",Data!AW2094,IF(Transport!$H$4="Mixed-use Building",AH2097,Data!AF2094)))</f>
        <v>167.34643890000001</v>
      </c>
      <c r="P2093">
        <f>IF(Transport!$H$4="Multi-unit Residential",Data!P2094,IF(Transport!$H$4="Education",Data!AX2094,IF(Transport!$H$4="Mixed-use Building",AI2097,Data!AG2094)))</f>
        <v>-45.356714080000003</v>
      </c>
    </row>
    <row r="2094" spans="1:16" x14ac:dyDescent="0.55000000000000004">
      <c r="A2094">
        <f>IF(Transport!$H$4="Multi-unit Residential",Data!A2095,IF(Transport!$H$4="Education",Data!AI2095,IF(Transport!$H$4="Mixed-use Building",T2098,Data!R2095)))</f>
        <v>357200</v>
      </c>
      <c r="B2094" t="str">
        <f>IF(Transport!$H$4="Multi-unit Residential",Data!B2095,IF(Transport!$H$4="Education",Data!AJ2095,IF(Transport!$H$4="Mixed-use Building",U2098,Data!S2095)))</f>
        <v>Inland water Lake Te Anau</v>
      </c>
      <c r="C2094" t="str">
        <f>IF(Transport!$H$4="Multi-unit Residential",Data!C2095,IF(Transport!$H$4="Education",Data!AK2095,IF(Transport!$H$4="Mixed-use Building",V2098,Data!T2095)))</f>
        <v>New Zealand</v>
      </c>
      <c r="D2094">
        <f>IF(Transport!$H$4="Multi-unit Residential",Data!D2095,IF(Transport!$H$4="Education",Data!AL2095,IF(Transport!$H$4="Mixed-use Building",W2098,Data!U2095)))</f>
        <v>0</v>
      </c>
      <c r="E2094">
        <f>IF(Transport!$H$4="Multi-unit Residential",Data!E2095,IF(Transport!$H$4="Education",Data!AM2095,IF(Transport!$H$4="Mixed-use Building",X2098,Data!V2095)))</f>
        <v>0</v>
      </c>
      <c r="F2094">
        <f>IF(Transport!$H$4="Multi-unit Residential",Data!F2095,IF(Transport!$H$4="Education",Data!AN2095,IF(Transport!$H$4="Mixed-use Building",Y2098,Data!W2095)))</f>
        <v>0</v>
      </c>
      <c r="G2094">
        <f>IF(Transport!$H$4="Multi-unit Residential",Data!G2095,IF(Transport!$H$4="Education",Data!AO2095,IF(Transport!$H$4="Mixed-use Building",Z2098,Data!X2095)))</f>
        <v>0</v>
      </c>
      <c r="H2094">
        <f>IF(Transport!$H$4="Multi-unit Residential",Data!H2095,IF(Transport!$H$4="Education",Data!AP2095,IF(Transport!$H$4="Mixed-use Building",AA2098,Data!Y2095)))</f>
        <v>0.64</v>
      </c>
      <c r="I2094">
        <f>IF(Transport!$H$4="Multi-unit Residential",Data!I2095,IF(Transport!$H$4="Education",Data!AQ2095,IF(Transport!$H$4="Mixed-use Building",AB2098,Data!Z2095)))</f>
        <v>0</v>
      </c>
      <c r="J2094">
        <f>IF(Transport!$H$4="Multi-unit Residential",Data!J2095,IF(Transport!$H$4="Education",Data!AR2095,IF(Transport!$H$4="Mixed-use Building",AC2098,Data!AA2095)))</f>
        <v>0</v>
      </c>
      <c r="K2094">
        <f>IF(Transport!$H$4="Multi-unit Residential",Data!K2095,IF(Transport!$H$4="Education",Data!AS2095,IF(Transport!$H$4="Mixed-use Building",AD2098,Data!AB2095)))</f>
        <v>0.18</v>
      </c>
      <c r="L2094">
        <f>IF(Transport!$H$4="Multi-unit Residential",Data!L2095,IF(Transport!$H$4="Education",Data!AT2095,IF(Transport!$H$4="Mixed-use Building",AE2098,Data!AC2095)))</f>
        <v>0.18</v>
      </c>
      <c r="M2094">
        <f>IF(Transport!$H$4="Multi-unit Residential",Data!M2095,IF(Transport!$H$4="Education",Data!AU2095,IF(Transport!$H$4="Mixed-use Building",AF2098,Data!AD2095)))</f>
        <v>0.02</v>
      </c>
      <c r="N2094">
        <f>IF(Transport!$H$4="Multi-unit Residential",Data!N2095,IF(Transport!$H$4="Education",Data!AV2095,IF(Transport!$H$4="Mixed-use Building",AG2098,Data!AE2095)))</f>
        <v>23.113465219658998</v>
      </c>
      <c r="O2094">
        <f>IF(Transport!$H$4="Multi-unit Residential",Data!O2095,IF(Transport!$H$4="Education",Data!AW2095,IF(Transport!$H$4="Mixed-use Building",AH2098,Data!AF2095)))</f>
        <v>167.731196199999</v>
      </c>
      <c r="P2094">
        <f>IF(Transport!$H$4="Multi-unit Residential",Data!P2095,IF(Transport!$H$4="Education",Data!AX2095,IF(Transport!$H$4="Mixed-use Building",AI2098,Data!AG2095)))</f>
        <v>-45.211013999999999</v>
      </c>
    </row>
    <row r="2095" spans="1:16" x14ac:dyDescent="0.55000000000000004">
      <c r="A2095">
        <f>IF(Transport!$H$4="Multi-unit Residential",Data!A2096,IF(Transport!$H$4="Education",Data!AI2096,IF(Transport!$H$4="Mixed-use Building",T2099,Data!R2096)))</f>
        <v>357300</v>
      </c>
      <c r="B2095" t="str">
        <f>IF(Transport!$H$4="Multi-unit Residential",Data!B2096,IF(Transport!$H$4="Education",Data!AJ2096,IF(Transport!$H$4="Mixed-use Building",U2099,Data!S2096)))</f>
        <v>Mararoa</v>
      </c>
      <c r="C2095" t="str">
        <f>IF(Transport!$H$4="Multi-unit Residential",Data!C2096,IF(Transport!$H$4="Education",Data!AK2096,IF(Transport!$H$4="Mixed-use Building",V2099,Data!T2096)))</f>
        <v>New Zealand</v>
      </c>
      <c r="D2095">
        <f>IF(Transport!$H$4="Multi-unit Residential",Data!D2096,IF(Transport!$H$4="Education",Data!AL2096,IF(Transport!$H$4="Mixed-use Building",W2099,Data!U2096)))</f>
        <v>0</v>
      </c>
      <c r="E2095">
        <f>IF(Transport!$H$4="Multi-unit Residential",Data!E2096,IF(Transport!$H$4="Education",Data!AM2096,IF(Transport!$H$4="Mixed-use Building",X2099,Data!V2096)))</f>
        <v>0</v>
      </c>
      <c r="F2095">
        <f>IF(Transport!$H$4="Multi-unit Residential",Data!F2096,IF(Transport!$H$4="Education",Data!AN2096,IF(Transport!$H$4="Mixed-use Building",Y2099,Data!W2096)))</f>
        <v>0</v>
      </c>
      <c r="G2095">
        <f>IF(Transport!$H$4="Multi-unit Residential",Data!G2096,IF(Transport!$H$4="Education",Data!AO2096,IF(Transport!$H$4="Mixed-use Building",Z2099,Data!X2096)))</f>
        <v>0</v>
      </c>
      <c r="H2095">
        <f>IF(Transport!$H$4="Multi-unit Residential",Data!H2096,IF(Transport!$H$4="Education",Data!AP2096,IF(Transport!$H$4="Mixed-use Building",AA2099,Data!Y2096)))</f>
        <v>0.79</v>
      </c>
      <c r="I2095">
        <f>IF(Transport!$H$4="Multi-unit Residential",Data!I2096,IF(Transport!$H$4="Education",Data!AQ2096,IF(Transport!$H$4="Mixed-use Building",AB2099,Data!Z2096)))</f>
        <v>0</v>
      </c>
      <c r="J2095">
        <f>IF(Transport!$H$4="Multi-unit Residential",Data!J2096,IF(Transport!$H$4="Education",Data!AR2096,IF(Transport!$H$4="Mixed-use Building",AC2099,Data!AA2096)))</f>
        <v>0</v>
      </c>
      <c r="K2095">
        <f>IF(Transport!$H$4="Multi-unit Residential",Data!K2096,IF(Transport!$H$4="Education",Data!AS2096,IF(Transport!$H$4="Mixed-use Building",AD2099,Data!AB2096)))</f>
        <v>0</v>
      </c>
      <c r="L2095">
        <f>IF(Transport!$H$4="Multi-unit Residential",Data!L2096,IF(Transport!$H$4="Education",Data!AT2096,IF(Transport!$H$4="Mixed-use Building",AE2099,Data!AC2096)))</f>
        <v>0.21</v>
      </c>
      <c r="M2095">
        <f>IF(Transport!$H$4="Multi-unit Residential",Data!M2096,IF(Transport!$H$4="Education",Data!AU2096,IF(Transport!$H$4="Mixed-use Building",AF2099,Data!AD2096)))</f>
        <v>0.02</v>
      </c>
      <c r="N2095">
        <f>IF(Transport!$H$4="Multi-unit Residential",Data!N2096,IF(Transport!$H$4="Education",Data!AV2096,IF(Transport!$H$4="Mixed-use Building",AG2099,Data!AE2096)))</f>
        <v>9.3166036101588698</v>
      </c>
      <c r="O2095">
        <f>IF(Transport!$H$4="Multi-unit Residential",Data!O2096,IF(Transport!$H$4="Education",Data!AW2096,IF(Transport!$H$4="Mixed-use Building",AH2099,Data!AF2096)))</f>
        <v>167.98134959999999</v>
      </c>
      <c r="P2095">
        <f>IF(Transport!$H$4="Multi-unit Residential",Data!P2096,IF(Transport!$H$4="Education",Data!AX2096,IF(Transport!$H$4="Mixed-use Building",AI2099,Data!AG2096)))</f>
        <v>-45.266184690000003</v>
      </c>
    </row>
    <row r="2096" spans="1:16" x14ac:dyDescent="0.55000000000000004">
      <c r="A2096">
        <f>IF(Transport!$H$4="Multi-unit Residential",Data!A2097,IF(Transport!$H$4="Education",Data!AI2097,IF(Transport!$H$4="Mixed-use Building",T2100,Data!R2097)))</f>
        <v>357500</v>
      </c>
      <c r="B2096" t="str">
        <f>IF(Transport!$H$4="Multi-unit Residential",Data!B2097,IF(Transport!$H$4="Education",Data!AJ2097,IF(Transport!$H$4="Mixed-use Building",U2100,Data!S2097)))</f>
        <v>Te Anau</v>
      </c>
      <c r="C2096" t="str">
        <f>IF(Transport!$H$4="Multi-unit Residential",Data!C2097,IF(Transport!$H$4="Education",Data!AK2097,IF(Transport!$H$4="Mixed-use Building",V2100,Data!T2097)))</f>
        <v>New Zealand</v>
      </c>
      <c r="D2096">
        <f>IF(Transport!$H$4="Multi-unit Residential",Data!D2097,IF(Transport!$H$4="Education",Data!AL2097,IF(Transport!$H$4="Mixed-use Building",W2100,Data!U2097)))</f>
        <v>0</v>
      </c>
      <c r="E2096">
        <f>IF(Transport!$H$4="Multi-unit Residential",Data!E2097,IF(Transport!$H$4="Education",Data!AM2097,IF(Transport!$H$4="Mixed-use Building",X2100,Data!V2097)))</f>
        <v>0</v>
      </c>
      <c r="F2096">
        <f>IF(Transport!$H$4="Multi-unit Residential",Data!F2097,IF(Transport!$H$4="Education",Data!AN2097,IF(Transport!$H$4="Mixed-use Building",Y2100,Data!W2097)))</f>
        <v>0</v>
      </c>
      <c r="G2096">
        <f>IF(Transport!$H$4="Multi-unit Residential",Data!G2097,IF(Transport!$H$4="Education",Data!AO2097,IF(Transport!$H$4="Mixed-use Building",Z2100,Data!X2097)))</f>
        <v>0</v>
      </c>
      <c r="H2096">
        <f>IF(Transport!$H$4="Multi-unit Residential",Data!H2097,IF(Transport!$H$4="Education",Data!AP2097,IF(Transport!$H$4="Mixed-use Building",AA2100,Data!Y2097)))</f>
        <v>0.7</v>
      </c>
      <c r="I2096">
        <f>IF(Transport!$H$4="Multi-unit Residential",Data!I2097,IF(Transport!$H$4="Education",Data!AQ2097,IF(Transport!$H$4="Mixed-use Building",AB2100,Data!Z2097)))</f>
        <v>0.04</v>
      </c>
      <c r="J2096">
        <f>IF(Transport!$H$4="Multi-unit Residential",Data!J2097,IF(Transport!$H$4="Education",Data!AR2097,IF(Transport!$H$4="Mixed-use Building",AC2100,Data!AA2097)))</f>
        <v>0</v>
      </c>
      <c r="K2096">
        <f>IF(Transport!$H$4="Multi-unit Residential",Data!K2097,IF(Transport!$H$4="Education",Data!AS2097,IF(Transport!$H$4="Mixed-use Building",AD2100,Data!AB2097)))</f>
        <v>0.1</v>
      </c>
      <c r="L2096">
        <f>IF(Transport!$H$4="Multi-unit Residential",Data!L2097,IF(Transport!$H$4="Education",Data!AT2097,IF(Transport!$H$4="Mixed-use Building",AE2100,Data!AC2097)))</f>
        <v>0.16</v>
      </c>
      <c r="M2096">
        <f>IF(Transport!$H$4="Multi-unit Residential",Data!M2097,IF(Transport!$H$4="Education",Data!AU2097,IF(Transport!$H$4="Mixed-use Building",AF2100,Data!AD2097)))</f>
        <v>0.02</v>
      </c>
      <c r="N2096">
        <f>IF(Transport!$H$4="Multi-unit Residential",Data!N2097,IF(Transport!$H$4="Education",Data!AV2097,IF(Transport!$H$4="Mixed-use Building",AG2100,Data!AE2097)))</f>
        <v>3.6286538781682198</v>
      </c>
      <c r="O2096">
        <f>IF(Transport!$H$4="Multi-unit Residential",Data!O2097,IF(Transport!$H$4="Education",Data!AW2097,IF(Transport!$H$4="Mixed-use Building",AH2100,Data!AF2097)))</f>
        <v>167.72303049999999</v>
      </c>
      <c r="P2096">
        <f>IF(Transport!$H$4="Multi-unit Residential",Data!P2097,IF(Transport!$H$4="Education",Data!AX2097,IF(Transport!$H$4="Mixed-use Building",AI2100,Data!AG2097)))</f>
        <v>-45.413515599999997</v>
      </c>
    </row>
    <row r="2097" spans="1:16" x14ac:dyDescent="0.55000000000000004">
      <c r="A2097">
        <f>IF(Transport!$H$4="Multi-unit Residential",Data!A2098,IF(Transport!$H$4="Education",Data!AI2098,IF(Transport!$H$4="Mixed-use Building",T2101,Data!R2098)))</f>
        <v>357600</v>
      </c>
      <c r="B2097" t="str">
        <f>IF(Transport!$H$4="Multi-unit Residential",Data!B2098,IF(Transport!$H$4="Education",Data!AJ2098,IF(Transport!$H$4="Mixed-use Building",U2101,Data!S2098)))</f>
        <v>Whitestone</v>
      </c>
      <c r="C2097" t="str">
        <f>IF(Transport!$H$4="Multi-unit Residential",Data!C2098,IF(Transport!$H$4="Education",Data!AK2098,IF(Transport!$H$4="Mixed-use Building",V2101,Data!T2098)))</f>
        <v>New Zealand</v>
      </c>
      <c r="D2097">
        <f>IF(Transport!$H$4="Multi-unit Residential",Data!D2098,IF(Transport!$H$4="Education",Data!AL2098,IF(Transport!$H$4="Mixed-use Building",W2101,Data!U2098)))</f>
        <v>0</v>
      </c>
      <c r="E2097">
        <f>IF(Transport!$H$4="Multi-unit Residential",Data!E2098,IF(Transport!$H$4="Education",Data!AM2098,IF(Transport!$H$4="Mixed-use Building",X2101,Data!V2098)))</f>
        <v>0</v>
      </c>
      <c r="F2097">
        <f>IF(Transport!$H$4="Multi-unit Residential",Data!F2098,IF(Transport!$H$4="Education",Data!AN2098,IF(Transport!$H$4="Mixed-use Building",Y2101,Data!W2098)))</f>
        <v>0</v>
      </c>
      <c r="G2097">
        <f>IF(Transport!$H$4="Multi-unit Residential",Data!G2098,IF(Transport!$H$4="Education",Data!AO2098,IF(Transport!$H$4="Mixed-use Building",Z2101,Data!X2098)))</f>
        <v>0</v>
      </c>
      <c r="H2097">
        <f>IF(Transport!$H$4="Multi-unit Residential",Data!H2098,IF(Transport!$H$4="Education",Data!AP2098,IF(Transport!$H$4="Mixed-use Building",AA2101,Data!Y2098)))</f>
        <v>1</v>
      </c>
      <c r="I2097">
        <f>IF(Transport!$H$4="Multi-unit Residential",Data!I2098,IF(Transport!$H$4="Education",Data!AQ2098,IF(Transport!$H$4="Mixed-use Building",AB2101,Data!Z2098)))</f>
        <v>0</v>
      </c>
      <c r="J2097">
        <f>IF(Transport!$H$4="Multi-unit Residential",Data!J2098,IF(Transport!$H$4="Education",Data!AR2098,IF(Transport!$H$4="Mixed-use Building",AC2101,Data!AA2098)))</f>
        <v>0</v>
      </c>
      <c r="K2097">
        <f>IF(Transport!$H$4="Multi-unit Residential",Data!K2098,IF(Transport!$H$4="Education",Data!AS2098,IF(Transport!$H$4="Mixed-use Building",AD2101,Data!AB2098)))</f>
        <v>0</v>
      </c>
      <c r="L2097">
        <f>IF(Transport!$H$4="Multi-unit Residential",Data!L2098,IF(Transport!$H$4="Education",Data!AT2098,IF(Transport!$H$4="Mixed-use Building",AE2101,Data!AC2098)))</f>
        <v>0</v>
      </c>
      <c r="M2097">
        <f>IF(Transport!$H$4="Multi-unit Residential",Data!M2098,IF(Transport!$H$4="Education",Data!AU2098,IF(Transport!$H$4="Mixed-use Building",AF2101,Data!AD2098)))</f>
        <v>0.02</v>
      </c>
      <c r="N2097">
        <f>IF(Transport!$H$4="Multi-unit Residential",Data!N2098,IF(Transport!$H$4="Education",Data!AV2098,IF(Transport!$H$4="Mixed-use Building",AG2101,Data!AE2098)))</f>
        <v>6.0249823062828201</v>
      </c>
      <c r="O2097">
        <f>IF(Transport!$H$4="Multi-unit Residential",Data!O2098,IF(Transport!$H$4="Education",Data!AW2098,IF(Transport!$H$4="Mixed-use Building",AH2101,Data!AF2098)))</f>
        <v>167.75405659999899</v>
      </c>
      <c r="P2097">
        <f>IF(Transport!$H$4="Multi-unit Residential",Data!P2098,IF(Transport!$H$4="Education",Data!AX2098,IF(Transport!$H$4="Mixed-use Building",AI2101,Data!AG2098)))</f>
        <v>-45.441726670000001</v>
      </c>
    </row>
    <row r="2098" spans="1:16" x14ac:dyDescent="0.55000000000000004">
      <c r="A2098">
        <f>IF(Transport!$H$4="Multi-unit Residential",Data!A2099,IF(Transport!$H$4="Education",Data!AI2099,IF(Transport!$H$4="Mixed-use Building",T2102,Data!R2099)))</f>
        <v>357700</v>
      </c>
      <c r="B2098" t="str">
        <f>IF(Transport!$H$4="Multi-unit Residential",Data!B2099,IF(Transport!$H$4="Education",Data!AJ2099,IF(Transport!$H$4="Mixed-use Building",U2102,Data!S2099)))</f>
        <v>Mossburn</v>
      </c>
      <c r="C2098" t="str">
        <f>IF(Transport!$H$4="Multi-unit Residential",Data!C2099,IF(Transport!$H$4="Education",Data!AK2099,IF(Transport!$H$4="Mixed-use Building",V2102,Data!T2099)))</f>
        <v>New Zealand</v>
      </c>
      <c r="D2098">
        <f>IF(Transport!$H$4="Multi-unit Residential",Data!D2099,IF(Transport!$H$4="Education",Data!AL2099,IF(Transport!$H$4="Mixed-use Building",W2102,Data!U2099)))</f>
        <v>0</v>
      </c>
      <c r="E2098">
        <f>IF(Transport!$H$4="Multi-unit Residential",Data!E2099,IF(Transport!$H$4="Education",Data!AM2099,IF(Transport!$H$4="Mixed-use Building",X2102,Data!V2099)))</f>
        <v>0</v>
      </c>
      <c r="F2098">
        <f>IF(Transport!$H$4="Multi-unit Residential",Data!F2099,IF(Transport!$H$4="Education",Data!AN2099,IF(Transport!$H$4="Mixed-use Building",Y2102,Data!W2099)))</f>
        <v>0</v>
      </c>
      <c r="G2098">
        <f>IF(Transport!$H$4="Multi-unit Residential",Data!G2099,IF(Transport!$H$4="Education",Data!AO2099,IF(Transport!$H$4="Mixed-use Building",Z2102,Data!X2099)))</f>
        <v>0</v>
      </c>
      <c r="H2098">
        <f>IF(Transport!$H$4="Multi-unit Residential",Data!H2099,IF(Transport!$H$4="Education",Data!AP2099,IF(Transport!$H$4="Mixed-use Building",AA2102,Data!Y2099)))</f>
        <v>0.89</v>
      </c>
      <c r="I2098">
        <f>IF(Transport!$H$4="Multi-unit Residential",Data!I2099,IF(Transport!$H$4="Education",Data!AQ2099,IF(Transport!$H$4="Mixed-use Building",AB2102,Data!Z2099)))</f>
        <v>0</v>
      </c>
      <c r="J2098">
        <f>IF(Transport!$H$4="Multi-unit Residential",Data!J2099,IF(Transport!$H$4="Education",Data!AR2099,IF(Transport!$H$4="Mixed-use Building",AC2102,Data!AA2099)))</f>
        <v>0</v>
      </c>
      <c r="K2098">
        <f>IF(Transport!$H$4="Multi-unit Residential",Data!K2099,IF(Transport!$H$4="Education",Data!AS2099,IF(Transport!$H$4="Mixed-use Building",AD2102,Data!AB2099)))</f>
        <v>0</v>
      </c>
      <c r="L2098">
        <f>IF(Transport!$H$4="Multi-unit Residential",Data!L2099,IF(Transport!$H$4="Education",Data!AT2099,IF(Transport!$H$4="Mixed-use Building",AE2102,Data!AC2099)))</f>
        <v>0.11</v>
      </c>
      <c r="M2098">
        <f>IF(Transport!$H$4="Multi-unit Residential",Data!M2099,IF(Transport!$H$4="Education",Data!AU2099,IF(Transport!$H$4="Mixed-use Building",AF2102,Data!AD2099)))</f>
        <v>0.02</v>
      </c>
      <c r="N2098">
        <f>IF(Transport!$H$4="Multi-unit Residential",Data!N2099,IF(Transport!$H$4="Education",Data!AV2099,IF(Transport!$H$4="Mixed-use Building",AG2102,Data!AE2099)))</f>
        <v>5.2427899799440301</v>
      </c>
      <c r="O2098">
        <f>IF(Transport!$H$4="Multi-unit Residential",Data!O2099,IF(Transport!$H$4="Education",Data!AW2099,IF(Transport!$H$4="Mixed-use Building",AH2102,Data!AF2099)))</f>
        <v>168.37465710000001</v>
      </c>
      <c r="P2098">
        <f>IF(Transport!$H$4="Multi-unit Residential",Data!P2099,IF(Transport!$H$4="Education",Data!AX2099,IF(Transport!$H$4="Mixed-use Building",AI2102,Data!AG2099)))</f>
        <v>-45.546541400000002</v>
      </c>
    </row>
    <row r="2099" spans="1:16" x14ac:dyDescent="0.55000000000000004">
      <c r="A2099">
        <f>IF(Transport!$H$4="Multi-unit Residential",Data!A2100,IF(Transport!$H$4="Education",Data!AI2100,IF(Transport!$H$4="Mixed-use Building",T2103,Data!R2100)))</f>
        <v>357900</v>
      </c>
      <c r="B2099" t="str">
        <f>IF(Transport!$H$4="Multi-unit Residential",Data!B2100,IF(Transport!$H$4="Education",Data!AJ2100,IF(Transport!$H$4="Mixed-use Building",U2103,Data!S2100)))</f>
        <v>Longwood Forest</v>
      </c>
      <c r="C2099" t="str">
        <f>IF(Transport!$H$4="Multi-unit Residential",Data!C2100,IF(Transport!$H$4="Education",Data!AK2100,IF(Transport!$H$4="Mixed-use Building",V2103,Data!T2100)))</f>
        <v>New Zealand</v>
      </c>
      <c r="D2099">
        <f>IF(Transport!$H$4="Multi-unit Residential",Data!D2100,IF(Transport!$H$4="Education",Data!AL2100,IF(Transport!$H$4="Mixed-use Building",W2103,Data!U2100)))</f>
        <v>0</v>
      </c>
      <c r="E2099">
        <f>IF(Transport!$H$4="Multi-unit Residential",Data!E2100,IF(Transport!$H$4="Education",Data!AM2100,IF(Transport!$H$4="Mixed-use Building",X2103,Data!V2100)))</f>
        <v>0</v>
      </c>
      <c r="F2099">
        <f>IF(Transport!$H$4="Multi-unit Residential",Data!F2100,IF(Transport!$H$4="Education",Data!AN2100,IF(Transport!$H$4="Mixed-use Building",Y2103,Data!W2100)))</f>
        <v>0</v>
      </c>
      <c r="G2099">
        <f>IF(Transport!$H$4="Multi-unit Residential",Data!G2100,IF(Transport!$H$4="Education",Data!AO2100,IF(Transport!$H$4="Mixed-use Building",Z2103,Data!X2100)))</f>
        <v>0</v>
      </c>
      <c r="H2099">
        <f>IF(Transport!$H$4="Multi-unit Residential",Data!H2100,IF(Transport!$H$4="Education",Data!AP2100,IF(Transport!$H$4="Mixed-use Building",AA2103,Data!Y2100)))</f>
        <v>0.89</v>
      </c>
      <c r="I2099">
        <f>IF(Transport!$H$4="Multi-unit Residential",Data!I2100,IF(Transport!$H$4="Education",Data!AQ2100,IF(Transport!$H$4="Mixed-use Building",AB2103,Data!Z2100)))</f>
        <v>0.04</v>
      </c>
      <c r="J2099">
        <f>IF(Transport!$H$4="Multi-unit Residential",Data!J2100,IF(Transport!$H$4="Education",Data!AR2100,IF(Transport!$H$4="Mixed-use Building",AC2103,Data!AA2100)))</f>
        <v>0</v>
      </c>
      <c r="K2099">
        <f>IF(Transport!$H$4="Multi-unit Residential",Data!K2100,IF(Transport!$H$4="Education",Data!AS2100,IF(Transport!$H$4="Mixed-use Building",AD2103,Data!AB2100)))</f>
        <v>0</v>
      </c>
      <c r="L2099">
        <f>IF(Transport!$H$4="Multi-unit Residential",Data!L2100,IF(Transport!$H$4="Education",Data!AT2100,IF(Transport!$H$4="Mixed-use Building",AE2103,Data!AC2100)))</f>
        <v>7.0000000000000007E-2</v>
      </c>
      <c r="M2099">
        <f>IF(Transport!$H$4="Multi-unit Residential",Data!M2100,IF(Transport!$H$4="Education",Data!AU2100,IF(Transport!$H$4="Mixed-use Building",AF2103,Data!AD2100)))</f>
        <v>0.02</v>
      </c>
      <c r="N2099">
        <f>IF(Transport!$H$4="Multi-unit Residential",Data!N2100,IF(Transport!$H$4="Education",Data!AV2100,IF(Transport!$H$4="Mixed-use Building",AG2103,Data!AE2100)))</f>
        <v>11.438952483469</v>
      </c>
      <c r="O2099">
        <f>IF(Transport!$H$4="Multi-unit Residential",Data!O2100,IF(Transport!$H$4="Education",Data!AW2100,IF(Transport!$H$4="Mixed-use Building",AH2103,Data!AF2100)))</f>
        <v>167.67309</v>
      </c>
      <c r="P2099">
        <f>IF(Transport!$H$4="Multi-unit Residential",Data!P2100,IF(Transport!$H$4="Education",Data!AX2100,IF(Transport!$H$4="Mixed-use Building",AI2103,Data!AG2100)))</f>
        <v>-46.01728241</v>
      </c>
    </row>
    <row r="2100" spans="1:16" x14ac:dyDescent="0.55000000000000004">
      <c r="A2100">
        <f>IF(Transport!$H$4="Multi-unit Residential",Data!A2101,IF(Transport!$H$4="Education",Data!AI2101,IF(Transport!$H$4="Mixed-use Building",T2104,Data!R2101)))</f>
        <v>358000</v>
      </c>
      <c r="B2100" t="str">
        <f>IF(Transport!$H$4="Multi-unit Residential",Data!B2101,IF(Transport!$H$4="Education",Data!AJ2101,IF(Transport!$H$4="Mixed-use Building",U2104,Data!S2101)))</f>
        <v>Ohai-Nightcaps</v>
      </c>
      <c r="C2100" t="str">
        <f>IF(Transport!$H$4="Multi-unit Residential",Data!C2101,IF(Transport!$H$4="Education",Data!AK2101,IF(Transport!$H$4="Mixed-use Building",V2104,Data!T2101)))</f>
        <v>New Zealand</v>
      </c>
      <c r="D2100">
        <f>IF(Transport!$H$4="Multi-unit Residential",Data!D2101,IF(Transport!$H$4="Education",Data!AL2101,IF(Transport!$H$4="Mixed-use Building",W2104,Data!U2101)))</f>
        <v>0</v>
      </c>
      <c r="E2100">
        <f>IF(Transport!$H$4="Multi-unit Residential",Data!E2101,IF(Transport!$H$4="Education",Data!AM2101,IF(Transport!$H$4="Mixed-use Building",X2104,Data!V2101)))</f>
        <v>0</v>
      </c>
      <c r="F2100">
        <f>IF(Transport!$H$4="Multi-unit Residential",Data!F2101,IF(Transport!$H$4="Education",Data!AN2101,IF(Transport!$H$4="Mixed-use Building",Y2104,Data!W2101)))</f>
        <v>0</v>
      </c>
      <c r="G2100">
        <f>IF(Transport!$H$4="Multi-unit Residential",Data!G2101,IF(Transport!$H$4="Education",Data!AO2101,IF(Transport!$H$4="Mixed-use Building",Z2104,Data!X2101)))</f>
        <v>0</v>
      </c>
      <c r="H2100">
        <f>IF(Transport!$H$4="Multi-unit Residential",Data!H2101,IF(Transport!$H$4="Education",Data!AP2101,IF(Transport!$H$4="Mixed-use Building",AA2104,Data!Y2101)))</f>
        <v>0.89</v>
      </c>
      <c r="I2100">
        <f>IF(Transport!$H$4="Multi-unit Residential",Data!I2101,IF(Transport!$H$4="Education",Data!AQ2101,IF(Transport!$H$4="Mixed-use Building",AB2104,Data!Z2101)))</f>
        <v>0</v>
      </c>
      <c r="J2100">
        <f>IF(Transport!$H$4="Multi-unit Residential",Data!J2101,IF(Transport!$H$4="Education",Data!AR2101,IF(Transport!$H$4="Mixed-use Building",AC2104,Data!AA2101)))</f>
        <v>0</v>
      </c>
      <c r="K2100">
        <f>IF(Transport!$H$4="Multi-unit Residential",Data!K2101,IF(Transport!$H$4="Education",Data!AS2101,IF(Transport!$H$4="Mixed-use Building",AD2104,Data!AB2101)))</f>
        <v>0</v>
      </c>
      <c r="L2100">
        <f>IF(Transport!$H$4="Multi-unit Residential",Data!L2101,IF(Transport!$H$4="Education",Data!AT2101,IF(Transport!$H$4="Mixed-use Building",AE2104,Data!AC2101)))</f>
        <v>0.11</v>
      </c>
      <c r="M2100">
        <f>IF(Transport!$H$4="Multi-unit Residential",Data!M2101,IF(Transport!$H$4="Education",Data!AU2101,IF(Transport!$H$4="Mixed-use Building",AF2104,Data!AD2101)))</f>
        <v>0.02</v>
      </c>
      <c r="N2100">
        <f>IF(Transport!$H$4="Multi-unit Residential",Data!N2101,IF(Transport!$H$4="Education",Data!AV2101,IF(Transport!$H$4="Mixed-use Building",AG2104,Data!AE2101)))</f>
        <v>12.347506935377</v>
      </c>
      <c r="O2100">
        <f>IF(Transport!$H$4="Multi-unit Residential",Data!O2101,IF(Transport!$H$4="Education",Data!AW2101,IF(Transport!$H$4="Mixed-use Building",AH2104,Data!AF2101)))</f>
        <v>168.0261404</v>
      </c>
      <c r="P2100">
        <f>IF(Transport!$H$4="Multi-unit Residential",Data!P2101,IF(Transport!$H$4="Education",Data!AX2101,IF(Transport!$H$4="Mixed-use Building",AI2104,Data!AG2101)))</f>
        <v>-45.890935089999999</v>
      </c>
    </row>
    <row r="2101" spans="1:16" x14ac:dyDescent="0.55000000000000004">
      <c r="A2101">
        <f>IF(Transport!$H$4="Multi-unit Residential",Data!A2102,IF(Transport!$H$4="Education",Data!AI2102,IF(Transport!$H$4="Mixed-use Building",T2105,Data!R2102)))</f>
        <v>358100</v>
      </c>
      <c r="B2101" t="str">
        <f>IF(Transport!$H$4="Multi-unit Residential",Data!B2102,IF(Transport!$H$4="Education",Data!AJ2102,IF(Transport!$H$4="Mixed-use Building",U2105,Data!S2102)))</f>
        <v>Riversdale-Piano Flat</v>
      </c>
      <c r="C2101" t="str">
        <f>IF(Transport!$H$4="Multi-unit Residential",Data!C2102,IF(Transport!$H$4="Education",Data!AK2102,IF(Transport!$H$4="Mixed-use Building",V2105,Data!T2102)))</f>
        <v>New Zealand</v>
      </c>
      <c r="D2101">
        <f>IF(Transport!$H$4="Multi-unit Residential",Data!D2102,IF(Transport!$H$4="Education",Data!AL2102,IF(Transport!$H$4="Mixed-use Building",W2105,Data!U2102)))</f>
        <v>0</v>
      </c>
      <c r="E2101">
        <f>IF(Transport!$H$4="Multi-unit Residential",Data!E2102,IF(Transport!$H$4="Education",Data!AM2102,IF(Transport!$H$4="Mixed-use Building",X2105,Data!V2102)))</f>
        <v>0</v>
      </c>
      <c r="F2101">
        <f>IF(Transport!$H$4="Multi-unit Residential",Data!F2102,IF(Transport!$H$4="Education",Data!AN2102,IF(Transport!$H$4="Mixed-use Building",Y2105,Data!W2102)))</f>
        <v>0</v>
      </c>
      <c r="G2101">
        <f>IF(Transport!$H$4="Multi-unit Residential",Data!G2102,IF(Transport!$H$4="Education",Data!AO2102,IF(Transport!$H$4="Mixed-use Building",Z2105,Data!X2102)))</f>
        <v>0</v>
      </c>
      <c r="H2101">
        <f>IF(Transport!$H$4="Multi-unit Residential",Data!H2102,IF(Transport!$H$4="Education",Data!AP2102,IF(Transport!$H$4="Mixed-use Building",AA2105,Data!Y2102)))</f>
        <v>0.87</v>
      </c>
      <c r="I2101">
        <f>IF(Transport!$H$4="Multi-unit Residential",Data!I2102,IF(Transport!$H$4="Education",Data!AQ2102,IF(Transport!$H$4="Mixed-use Building",AB2105,Data!Z2102)))</f>
        <v>0.04</v>
      </c>
      <c r="J2101">
        <f>IF(Transport!$H$4="Multi-unit Residential",Data!J2102,IF(Transport!$H$4="Education",Data!AR2102,IF(Transport!$H$4="Mixed-use Building",AC2105,Data!AA2102)))</f>
        <v>0</v>
      </c>
      <c r="K2101">
        <f>IF(Transport!$H$4="Multi-unit Residential",Data!K2102,IF(Transport!$H$4="Education",Data!AS2102,IF(Transport!$H$4="Mixed-use Building",AD2105,Data!AB2102)))</f>
        <v>0</v>
      </c>
      <c r="L2101">
        <f>IF(Transport!$H$4="Multi-unit Residential",Data!L2102,IF(Transport!$H$4="Education",Data!AT2102,IF(Transport!$H$4="Mixed-use Building",AE2105,Data!AC2102)))</f>
        <v>0.09</v>
      </c>
      <c r="M2101">
        <f>IF(Transport!$H$4="Multi-unit Residential",Data!M2102,IF(Transport!$H$4="Education",Data!AU2102,IF(Transport!$H$4="Mixed-use Building",AF2105,Data!AD2102)))</f>
        <v>0.02</v>
      </c>
      <c r="N2101">
        <f>IF(Transport!$H$4="Multi-unit Residential",Data!N2102,IF(Transport!$H$4="Education",Data!AV2102,IF(Transport!$H$4="Mixed-use Building",AG2105,Data!AE2102)))</f>
        <v>2.3382380791038599</v>
      </c>
      <c r="O2101">
        <f>IF(Transport!$H$4="Multi-unit Residential",Data!O2102,IF(Transport!$H$4="Education",Data!AW2102,IF(Transport!$H$4="Mixed-use Building",AH2105,Data!AF2102)))</f>
        <v>168.88204150000001</v>
      </c>
      <c r="P2101">
        <f>IF(Transport!$H$4="Multi-unit Residential",Data!P2102,IF(Transport!$H$4="Education",Data!AX2102,IF(Transport!$H$4="Mixed-use Building",AI2105,Data!AG2102)))</f>
        <v>-45.682178200000003</v>
      </c>
    </row>
    <row r="2102" spans="1:16" x14ac:dyDescent="0.55000000000000004">
      <c r="A2102">
        <f>IF(Transport!$H$4="Multi-unit Residential",Data!A2103,IF(Transport!$H$4="Education",Data!AI2103,IF(Transport!$H$4="Mixed-use Building",T2106,Data!R2103)))</f>
        <v>358200</v>
      </c>
      <c r="B2102" t="str">
        <f>IF(Transport!$H$4="Multi-unit Residential",Data!B2103,IF(Transport!$H$4="Education",Data!AJ2103,IF(Transport!$H$4="Mixed-use Building",U2106,Data!S2103)))</f>
        <v>Lumsden-Balfour</v>
      </c>
      <c r="C2102" t="str">
        <f>IF(Transport!$H$4="Multi-unit Residential",Data!C2103,IF(Transport!$H$4="Education",Data!AK2103,IF(Transport!$H$4="Mixed-use Building",V2106,Data!T2103)))</f>
        <v>New Zealand</v>
      </c>
      <c r="D2102">
        <f>IF(Transport!$H$4="Multi-unit Residential",Data!D2103,IF(Transport!$H$4="Education",Data!AL2103,IF(Transport!$H$4="Mixed-use Building",W2106,Data!U2103)))</f>
        <v>0</v>
      </c>
      <c r="E2102">
        <f>IF(Transport!$H$4="Multi-unit Residential",Data!E2103,IF(Transport!$H$4="Education",Data!AM2103,IF(Transport!$H$4="Mixed-use Building",X2106,Data!V2103)))</f>
        <v>0</v>
      </c>
      <c r="F2102">
        <f>IF(Transport!$H$4="Multi-unit Residential",Data!F2103,IF(Transport!$H$4="Education",Data!AN2103,IF(Transport!$H$4="Mixed-use Building",Y2106,Data!W2103)))</f>
        <v>0</v>
      </c>
      <c r="G2102">
        <f>IF(Transport!$H$4="Multi-unit Residential",Data!G2103,IF(Transport!$H$4="Education",Data!AO2103,IF(Transport!$H$4="Mixed-use Building",Z2106,Data!X2103)))</f>
        <v>0</v>
      </c>
      <c r="H2102">
        <f>IF(Transport!$H$4="Multi-unit Residential",Data!H2103,IF(Transport!$H$4="Education",Data!AP2103,IF(Transport!$H$4="Mixed-use Building",AA2106,Data!Y2103)))</f>
        <v>0.89</v>
      </c>
      <c r="I2102">
        <f>IF(Transport!$H$4="Multi-unit Residential",Data!I2103,IF(Transport!$H$4="Education",Data!AQ2103,IF(Transport!$H$4="Mixed-use Building",AB2106,Data!Z2103)))</f>
        <v>0.03</v>
      </c>
      <c r="J2102">
        <f>IF(Transport!$H$4="Multi-unit Residential",Data!J2103,IF(Transport!$H$4="Education",Data!AR2103,IF(Transport!$H$4="Mixed-use Building",AC2106,Data!AA2103)))</f>
        <v>0</v>
      </c>
      <c r="K2102">
        <f>IF(Transport!$H$4="Multi-unit Residential",Data!K2103,IF(Transport!$H$4="Education",Data!AS2103,IF(Transport!$H$4="Mixed-use Building",AD2106,Data!AB2103)))</f>
        <v>0</v>
      </c>
      <c r="L2102">
        <f>IF(Transport!$H$4="Multi-unit Residential",Data!L2103,IF(Transport!$H$4="Education",Data!AT2103,IF(Transport!$H$4="Mixed-use Building",AE2106,Data!AC2103)))</f>
        <v>0.08</v>
      </c>
      <c r="M2102">
        <f>IF(Transport!$H$4="Multi-unit Residential",Data!M2103,IF(Transport!$H$4="Education",Data!AU2103,IF(Transport!$H$4="Mixed-use Building",AF2106,Data!AD2103)))</f>
        <v>0.02</v>
      </c>
      <c r="N2102">
        <f>IF(Transport!$H$4="Multi-unit Residential",Data!N2103,IF(Transport!$H$4="Education",Data!AV2103,IF(Transport!$H$4="Mixed-use Building",AG2106,Data!AE2103)))</f>
        <v>6.5848610080575902</v>
      </c>
      <c r="O2102">
        <f>IF(Transport!$H$4="Multi-unit Residential",Data!O2103,IF(Transport!$H$4="Education",Data!AW2103,IF(Transport!$H$4="Mixed-use Building",AH2106,Data!AF2103)))</f>
        <v>168.61002109999899</v>
      </c>
      <c r="P2102">
        <f>IF(Transport!$H$4="Multi-unit Residential",Data!P2103,IF(Transport!$H$4="Education",Data!AX2103,IF(Transport!$H$4="Mixed-use Building",AI2106,Data!AG2103)))</f>
        <v>-45.749217389999998</v>
      </c>
    </row>
    <row r="2103" spans="1:16" x14ac:dyDescent="0.55000000000000004">
      <c r="A2103">
        <f>IF(Transport!$H$4="Multi-unit Residential",Data!A2104,IF(Transport!$H$4="Education",Data!AI2104,IF(Transport!$H$4="Mixed-use Building",T2107,Data!R2104)))</f>
        <v>358300</v>
      </c>
      <c r="B2103" t="str">
        <f>IF(Transport!$H$4="Multi-unit Residential",Data!B2104,IF(Transport!$H$4="Education",Data!AJ2104,IF(Transport!$H$4="Mixed-use Building",U2107,Data!S2104)))</f>
        <v>Oreti River</v>
      </c>
      <c r="C2103" t="str">
        <f>IF(Transport!$H$4="Multi-unit Residential",Data!C2104,IF(Transport!$H$4="Education",Data!AK2104,IF(Transport!$H$4="Mixed-use Building",V2107,Data!T2104)))</f>
        <v>New Zealand</v>
      </c>
      <c r="D2103">
        <f>IF(Transport!$H$4="Multi-unit Residential",Data!D2104,IF(Transport!$H$4="Education",Data!AL2104,IF(Transport!$H$4="Mixed-use Building",W2107,Data!U2104)))</f>
        <v>0</v>
      </c>
      <c r="E2103">
        <f>IF(Transport!$H$4="Multi-unit Residential",Data!E2104,IF(Transport!$H$4="Education",Data!AM2104,IF(Transport!$H$4="Mixed-use Building",X2107,Data!V2104)))</f>
        <v>0</v>
      </c>
      <c r="F2103">
        <f>IF(Transport!$H$4="Multi-unit Residential",Data!F2104,IF(Transport!$H$4="Education",Data!AN2104,IF(Transport!$H$4="Mixed-use Building",Y2107,Data!W2104)))</f>
        <v>0</v>
      </c>
      <c r="G2103">
        <f>IF(Transport!$H$4="Multi-unit Residential",Data!G2104,IF(Transport!$H$4="Education",Data!AO2104,IF(Transport!$H$4="Mixed-use Building",Z2107,Data!X2104)))</f>
        <v>0</v>
      </c>
      <c r="H2103">
        <f>IF(Transport!$H$4="Multi-unit Residential",Data!H2104,IF(Transport!$H$4="Education",Data!AP2104,IF(Transport!$H$4="Mixed-use Building",AA2107,Data!Y2104)))</f>
        <v>0.96</v>
      </c>
      <c r="I2103">
        <f>IF(Transport!$H$4="Multi-unit Residential",Data!I2104,IF(Transport!$H$4="Education",Data!AQ2104,IF(Transport!$H$4="Mixed-use Building",AB2107,Data!Z2104)))</f>
        <v>0</v>
      </c>
      <c r="J2103">
        <f>IF(Transport!$H$4="Multi-unit Residential",Data!J2104,IF(Transport!$H$4="Education",Data!AR2104,IF(Transport!$H$4="Mixed-use Building",AC2107,Data!AA2104)))</f>
        <v>0</v>
      </c>
      <c r="K2103">
        <f>IF(Transport!$H$4="Multi-unit Residential",Data!K2104,IF(Transport!$H$4="Education",Data!AS2104,IF(Transport!$H$4="Mixed-use Building",AD2107,Data!AB2104)))</f>
        <v>0</v>
      </c>
      <c r="L2103">
        <f>IF(Transport!$H$4="Multi-unit Residential",Data!L2104,IF(Transport!$H$4="Education",Data!AT2104,IF(Transport!$H$4="Mixed-use Building",AE2107,Data!AC2104)))</f>
        <v>0.04</v>
      </c>
      <c r="M2103">
        <f>IF(Transport!$H$4="Multi-unit Residential",Data!M2104,IF(Transport!$H$4="Education",Data!AU2104,IF(Transport!$H$4="Mixed-use Building",AF2107,Data!AD2104)))</f>
        <v>0.02</v>
      </c>
      <c r="N2103">
        <f>IF(Transport!$H$4="Multi-unit Residential",Data!N2104,IF(Transport!$H$4="Education",Data!AV2104,IF(Transport!$H$4="Mixed-use Building",AG2107,Data!AE2104)))</f>
        <v>11.332411603610099</v>
      </c>
      <c r="O2103">
        <f>IF(Transport!$H$4="Multi-unit Residential",Data!O2104,IF(Transport!$H$4="Education",Data!AW2104,IF(Transport!$H$4="Mixed-use Building",AH2107,Data!AF2104)))</f>
        <v>168.31787</v>
      </c>
      <c r="P2103">
        <f>IF(Transport!$H$4="Multi-unit Residential",Data!P2104,IF(Transport!$H$4="Education",Data!AX2104,IF(Transport!$H$4="Mixed-use Building",AI2107,Data!AG2104)))</f>
        <v>-46.00199113</v>
      </c>
    </row>
    <row r="2104" spans="1:16" x14ac:dyDescent="0.55000000000000004">
      <c r="A2104">
        <f>IF(Transport!$H$4="Multi-unit Residential",Data!A2105,IF(Transport!$H$4="Education",Data!AI2105,IF(Transport!$H$4="Mixed-use Building",T2108,Data!R2105)))</f>
        <v>358400</v>
      </c>
      <c r="B2104" t="str">
        <f>IF(Transport!$H$4="Multi-unit Residential",Data!B2105,IF(Transport!$H$4="Education",Data!AJ2105,IF(Transport!$H$4="Mixed-use Building",U2108,Data!S2105)))</f>
        <v>Otautau</v>
      </c>
      <c r="C2104" t="str">
        <f>IF(Transport!$H$4="Multi-unit Residential",Data!C2105,IF(Transport!$H$4="Education",Data!AK2105,IF(Transport!$H$4="Mixed-use Building",V2108,Data!T2105)))</f>
        <v>New Zealand</v>
      </c>
      <c r="D2104">
        <f>IF(Transport!$H$4="Multi-unit Residential",Data!D2105,IF(Transport!$H$4="Education",Data!AL2105,IF(Transport!$H$4="Mixed-use Building",W2108,Data!U2105)))</f>
        <v>0</v>
      </c>
      <c r="E2104">
        <f>IF(Transport!$H$4="Multi-unit Residential",Data!E2105,IF(Transport!$H$4="Education",Data!AM2105,IF(Transport!$H$4="Mixed-use Building",X2108,Data!V2105)))</f>
        <v>0</v>
      </c>
      <c r="F2104">
        <f>IF(Transport!$H$4="Multi-unit Residential",Data!F2105,IF(Transport!$H$4="Education",Data!AN2105,IF(Transport!$H$4="Mixed-use Building",Y2108,Data!W2105)))</f>
        <v>0</v>
      </c>
      <c r="G2104">
        <f>IF(Transport!$H$4="Multi-unit Residential",Data!G2105,IF(Transport!$H$4="Education",Data!AO2105,IF(Transport!$H$4="Mixed-use Building",Z2108,Data!X2105)))</f>
        <v>0</v>
      </c>
      <c r="H2104">
        <f>IF(Transport!$H$4="Multi-unit Residential",Data!H2105,IF(Transport!$H$4="Education",Data!AP2105,IF(Transport!$H$4="Mixed-use Building",AA2108,Data!Y2105)))</f>
        <v>0.89</v>
      </c>
      <c r="I2104">
        <f>IF(Transport!$H$4="Multi-unit Residential",Data!I2105,IF(Transport!$H$4="Education",Data!AQ2105,IF(Transport!$H$4="Mixed-use Building",AB2108,Data!Z2105)))</f>
        <v>0.02</v>
      </c>
      <c r="J2104">
        <f>IF(Transport!$H$4="Multi-unit Residential",Data!J2105,IF(Transport!$H$4="Education",Data!AR2105,IF(Transport!$H$4="Mixed-use Building",AC2108,Data!AA2105)))</f>
        <v>0</v>
      </c>
      <c r="K2104">
        <f>IF(Transport!$H$4="Multi-unit Residential",Data!K2105,IF(Transport!$H$4="Education",Data!AS2105,IF(Transport!$H$4="Mixed-use Building",AD2108,Data!AB2105)))</f>
        <v>0</v>
      </c>
      <c r="L2104">
        <f>IF(Transport!$H$4="Multi-unit Residential",Data!L2105,IF(Transport!$H$4="Education",Data!AT2105,IF(Transport!$H$4="Mixed-use Building",AE2108,Data!AC2105)))</f>
        <v>0.09</v>
      </c>
      <c r="M2104">
        <f>IF(Transport!$H$4="Multi-unit Residential",Data!M2105,IF(Transport!$H$4="Education",Data!AU2105,IF(Transport!$H$4="Mixed-use Building",AF2108,Data!AD2105)))</f>
        <v>0.02</v>
      </c>
      <c r="N2104">
        <f>IF(Transport!$H$4="Multi-unit Residential",Data!N2105,IF(Transport!$H$4="Education",Data!AV2105,IF(Transport!$H$4="Mixed-use Building",AG2108,Data!AE2105)))</f>
        <v>7.4679367054902803</v>
      </c>
      <c r="O2104">
        <f>IF(Transport!$H$4="Multi-unit Residential",Data!O2105,IF(Transport!$H$4="Education",Data!AW2105,IF(Transport!$H$4="Mixed-use Building",AH2108,Data!AF2105)))</f>
        <v>168.05347839999999</v>
      </c>
      <c r="P2104">
        <f>IF(Transport!$H$4="Multi-unit Residential",Data!P2105,IF(Transport!$H$4="Education",Data!AX2105,IF(Transport!$H$4="Mixed-use Building",AI2108,Data!AG2105)))</f>
        <v>-46.192506790000003</v>
      </c>
    </row>
    <row r="2105" spans="1:16" x14ac:dyDescent="0.55000000000000004">
      <c r="A2105">
        <f>IF(Transport!$H$4="Multi-unit Residential",Data!A2106,IF(Transport!$H$4="Education",Data!AI2106,IF(Transport!$H$4="Mixed-use Building",T2109,Data!R2106)))</f>
        <v>358500</v>
      </c>
      <c r="B2105" t="str">
        <f>IF(Transport!$H$4="Multi-unit Residential",Data!B2106,IF(Transport!$H$4="Education",Data!AJ2106,IF(Transport!$H$4="Mixed-use Building",U2109,Data!S2106)))</f>
        <v>Hedgehope</v>
      </c>
      <c r="C2105" t="str">
        <f>IF(Transport!$H$4="Multi-unit Residential",Data!C2106,IF(Transport!$H$4="Education",Data!AK2106,IF(Transport!$H$4="Mixed-use Building",V2109,Data!T2106)))</f>
        <v>New Zealand</v>
      </c>
      <c r="D2105">
        <f>IF(Transport!$H$4="Multi-unit Residential",Data!D2106,IF(Transport!$H$4="Education",Data!AL2106,IF(Transport!$H$4="Mixed-use Building",W2109,Data!U2106)))</f>
        <v>0</v>
      </c>
      <c r="E2105">
        <f>IF(Transport!$H$4="Multi-unit Residential",Data!E2106,IF(Transport!$H$4="Education",Data!AM2106,IF(Transport!$H$4="Mixed-use Building",X2109,Data!V2106)))</f>
        <v>0</v>
      </c>
      <c r="F2105">
        <f>IF(Transport!$H$4="Multi-unit Residential",Data!F2106,IF(Transport!$H$4="Education",Data!AN2106,IF(Transport!$H$4="Mixed-use Building",Y2109,Data!W2106)))</f>
        <v>0</v>
      </c>
      <c r="G2105">
        <f>IF(Transport!$H$4="Multi-unit Residential",Data!G2106,IF(Transport!$H$4="Education",Data!AO2106,IF(Transport!$H$4="Mixed-use Building",Z2109,Data!X2106)))</f>
        <v>0</v>
      </c>
      <c r="H2105">
        <f>IF(Transport!$H$4="Multi-unit Residential",Data!H2106,IF(Transport!$H$4="Education",Data!AP2106,IF(Transport!$H$4="Mixed-use Building",AA2109,Data!Y2106)))</f>
        <v>1</v>
      </c>
      <c r="I2105">
        <f>IF(Transport!$H$4="Multi-unit Residential",Data!I2106,IF(Transport!$H$4="Education",Data!AQ2106,IF(Transport!$H$4="Mixed-use Building",AB2109,Data!Z2106)))</f>
        <v>0</v>
      </c>
      <c r="J2105">
        <f>IF(Transport!$H$4="Multi-unit Residential",Data!J2106,IF(Transport!$H$4="Education",Data!AR2106,IF(Transport!$H$4="Mixed-use Building",AC2109,Data!AA2106)))</f>
        <v>0</v>
      </c>
      <c r="K2105">
        <f>IF(Transport!$H$4="Multi-unit Residential",Data!K2106,IF(Transport!$H$4="Education",Data!AS2106,IF(Transport!$H$4="Mixed-use Building",AD2109,Data!AB2106)))</f>
        <v>0</v>
      </c>
      <c r="L2105">
        <f>IF(Transport!$H$4="Multi-unit Residential",Data!L2106,IF(Transport!$H$4="Education",Data!AT2106,IF(Transport!$H$4="Mixed-use Building",AE2109,Data!AC2106)))</f>
        <v>0</v>
      </c>
      <c r="M2105">
        <f>IF(Transport!$H$4="Multi-unit Residential",Data!M2106,IF(Transport!$H$4="Education",Data!AU2106,IF(Transport!$H$4="Mixed-use Building",AF2109,Data!AD2106)))</f>
        <v>0.02</v>
      </c>
      <c r="N2105">
        <f>IF(Transport!$H$4="Multi-unit Residential",Data!N2106,IF(Transport!$H$4="Education",Data!AV2106,IF(Transport!$H$4="Mixed-use Building",AG2109,Data!AE2106)))</f>
        <v>10.697735698113201</v>
      </c>
      <c r="O2105">
        <f>IF(Transport!$H$4="Multi-unit Residential",Data!O2106,IF(Transport!$H$4="Education",Data!AW2106,IF(Transport!$H$4="Mixed-use Building",AH2109,Data!AF2106)))</f>
        <v>168.56584009999901</v>
      </c>
      <c r="P2105">
        <f>IF(Transport!$H$4="Multi-unit Residential",Data!P2106,IF(Transport!$H$4="Education",Data!AX2106,IF(Transport!$H$4="Mixed-use Building",AI2109,Data!AG2106)))</f>
        <v>-46.129031189999999</v>
      </c>
    </row>
    <row r="2106" spans="1:16" x14ac:dyDescent="0.55000000000000004">
      <c r="A2106">
        <f>IF(Transport!$H$4="Multi-unit Residential",Data!A2107,IF(Transport!$H$4="Education",Data!AI2107,IF(Transport!$H$4="Mixed-use Building",T2110,Data!R2107)))</f>
        <v>358600</v>
      </c>
      <c r="B2106" t="str">
        <f>IF(Transport!$H$4="Multi-unit Residential",Data!B2107,IF(Transport!$H$4="Education",Data!AJ2107,IF(Transport!$H$4="Mixed-use Building",U2110,Data!S2107)))</f>
        <v>Winton</v>
      </c>
      <c r="C2106" t="str">
        <f>IF(Transport!$H$4="Multi-unit Residential",Data!C2107,IF(Transport!$H$4="Education",Data!AK2107,IF(Transport!$H$4="Mixed-use Building",V2110,Data!T2107)))</f>
        <v>New Zealand</v>
      </c>
      <c r="D2106">
        <f>IF(Transport!$H$4="Multi-unit Residential",Data!D2107,IF(Transport!$H$4="Education",Data!AL2107,IF(Transport!$H$4="Mixed-use Building",W2110,Data!U2107)))</f>
        <v>0</v>
      </c>
      <c r="E2106">
        <f>IF(Transport!$H$4="Multi-unit Residential",Data!E2107,IF(Transport!$H$4="Education",Data!AM2107,IF(Transport!$H$4="Mixed-use Building",X2110,Data!V2107)))</f>
        <v>0</v>
      </c>
      <c r="F2106">
        <f>IF(Transport!$H$4="Multi-unit Residential",Data!F2107,IF(Transport!$H$4="Education",Data!AN2107,IF(Transport!$H$4="Mixed-use Building",Y2110,Data!W2107)))</f>
        <v>0</v>
      </c>
      <c r="G2106">
        <f>IF(Transport!$H$4="Multi-unit Residential",Data!G2107,IF(Transport!$H$4="Education",Data!AO2107,IF(Transport!$H$4="Mixed-use Building",Z2110,Data!X2107)))</f>
        <v>0</v>
      </c>
      <c r="H2106">
        <f>IF(Transport!$H$4="Multi-unit Residential",Data!H2107,IF(Transport!$H$4="Education",Data!AP2107,IF(Transport!$H$4="Mixed-use Building",AA2110,Data!Y2107)))</f>
        <v>0.87</v>
      </c>
      <c r="I2106">
        <f>IF(Transport!$H$4="Multi-unit Residential",Data!I2107,IF(Transport!$H$4="Education",Data!AQ2107,IF(Transport!$H$4="Mixed-use Building",AB2110,Data!Z2107)))</f>
        <v>0.02</v>
      </c>
      <c r="J2106">
        <f>IF(Transport!$H$4="Multi-unit Residential",Data!J2107,IF(Transport!$H$4="Education",Data!AR2107,IF(Transport!$H$4="Mixed-use Building",AC2110,Data!AA2107)))</f>
        <v>0</v>
      </c>
      <c r="K2106">
        <f>IF(Transport!$H$4="Multi-unit Residential",Data!K2107,IF(Transport!$H$4="Education",Data!AS2107,IF(Transport!$H$4="Mixed-use Building",AD2110,Data!AB2107)))</f>
        <v>0.01</v>
      </c>
      <c r="L2106">
        <f>IF(Transport!$H$4="Multi-unit Residential",Data!L2107,IF(Transport!$H$4="Education",Data!AT2107,IF(Transport!$H$4="Mixed-use Building",AE2110,Data!AC2107)))</f>
        <v>0.1</v>
      </c>
      <c r="M2106">
        <f>IF(Transport!$H$4="Multi-unit Residential",Data!M2107,IF(Transport!$H$4="Education",Data!AU2107,IF(Transport!$H$4="Mixed-use Building",AF2110,Data!AD2107)))</f>
        <v>0.02</v>
      </c>
      <c r="N2106">
        <f>IF(Transport!$H$4="Multi-unit Residential",Data!N2107,IF(Transport!$H$4="Education",Data!AV2107,IF(Transport!$H$4="Mixed-use Building",AG2110,Data!AE2107)))</f>
        <v>10.705189075266</v>
      </c>
      <c r="O2106">
        <f>IF(Transport!$H$4="Multi-unit Residential",Data!O2107,IF(Transport!$H$4="Education",Data!AW2107,IF(Transport!$H$4="Mixed-use Building",AH2110,Data!AF2107)))</f>
        <v>168.32382509999999</v>
      </c>
      <c r="P2106">
        <f>IF(Transport!$H$4="Multi-unit Residential",Data!P2107,IF(Transport!$H$4="Education",Data!AX2107,IF(Transport!$H$4="Mixed-use Building",AI2110,Data!AG2107)))</f>
        <v>-46.144860710000003</v>
      </c>
    </row>
    <row r="2107" spans="1:16" x14ac:dyDescent="0.55000000000000004">
      <c r="A2107">
        <f>IF(Transport!$H$4="Multi-unit Residential",Data!A2108,IF(Transport!$H$4="Education",Data!AI2108,IF(Transport!$H$4="Mixed-use Building",T2111,Data!R2108)))</f>
        <v>358700</v>
      </c>
      <c r="B2107" t="str">
        <f>IF(Transport!$H$4="Multi-unit Residential",Data!B2108,IF(Transport!$H$4="Education",Data!AJ2108,IF(Transport!$H$4="Mixed-use Building",U2111,Data!S2108)))</f>
        <v>Waianiwa</v>
      </c>
      <c r="C2107" t="str">
        <f>IF(Transport!$H$4="Multi-unit Residential",Data!C2108,IF(Transport!$H$4="Education",Data!AK2108,IF(Transport!$H$4="Mixed-use Building",V2111,Data!T2108)))</f>
        <v>New Zealand</v>
      </c>
      <c r="D2107">
        <f>IF(Transport!$H$4="Multi-unit Residential",Data!D2108,IF(Transport!$H$4="Education",Data!AL2108,IF(Transport!$H$4="Mixed-use Building",W2111,Data!U2108)))</f>
        <v>0</v>
      </c>
      <c r="E2107">
        <f>IF(Transport!$H$4="Multi-unit Residential",Data!E2108,IF(Transport!$H$4="Education",Data!AM2108,IF(Transport!$H$4="Mixed-use Building",X2111,Data!V2108)))</f>
        <v>0</v>
      </c>
      <c r="F2107">
        <f>IF(Transport!$H$4="Multi-unit Residential",Data!F2108,IF(Transport!$H$4="Education",Data!AN2108,IF(Transport!$H$4="Mixed-use Building",Y2111,Data!W2108)))</f>
        <v>0</v>
      </c>
      <c r="G2107">
        <f>IF(Transport!$H$4="Multi-unit Residential",Data!G2108,IF(Transport!$H$4="Education",Data!AO2108,IF(Transport!$H$4="Mixed-use Building",Z2111,Data!X2108)))</f>
        <v>0</v>
      </c>
      <c r="H2107">
        <f>IF(Transport!$H$4="Multi-unit Residential",Data!H2108,IF(Transport!$H$4="Education",Data!AP2108,IF(Transport!$H$4="Mixed-use Building",AA2111,Data!Y2108)))</f>
        <v>0.92</v>
      </c>
      <c r="I2107">
        <f>IF(Transport!$H$4="Multi-unit Residential",Data!I2108,IF(Transport!$H$4="Education",Data!AQ2108,IF(Transport!$H$4="Mixed-use Building",AB2111,Data!Z2108)))</f>
        <v>0</v>
      </c>
      <c r="J2107">
        <f>IF(Transport!$H$4="Multi-unit Residential",Data!J2108,IF(Transport!$H$4="Education",Data!AR2108,IF(Transport!$H$4="Mixed-use Building",AC2111,Data!AA2108)))</f>
        <v>0</v>
      </c>
      <c r="K2107">
        <f>IF(Transport!$H$4="Multi-unit Residential",Data!K2108,IF(Transport!$H$4="Education",Data!AS2108,IF(Transport!$H$4="Mixed-use Building",AD2111,Data!AB2108)))</f>
        <v>0</v>
      </c>
      <c r="L2107">
        <f>IF(Transport!$H$4="Multi-unit Residential",Data!L2108,IF(Transport!$H$4="Education",Data!AT2108,IF(Transport!$H$4="Mixed-use Building",AE2111,Data!AC2108)))</f>
        <v>0.08</v>
      </c>
      <c r="M2107">
        <f>IF(Transport!$H$4="Multi-unit Residential",Data!M2108,IF(Transport!$H$4="Education",Data!AU2108,IF(Transport!$H$4="Mixed-use Building",AF2111,Data!AD2108)))</f>
        <v>0.02</v>
      </c>
      <c r="N2107">
        <f>IF(Transport!$H$4="Multi-unit Residential",Data!N2108,IF(Transport!$H$4="Education",Data!AV2108,IF(Transport!$H$4="Mixed-use Building",AG2111,Data!AE2108)))</f>
        <v>7.5351843060025496</v>
      </c>
      <c r="O2107">
        <f>IF(Transport!$H$4="Multi-unit Residential",Data!O2108,IF(Transport!$H$4="Education",Data!AW2108,IF(Transport!$H$4="Mixed-use Building",AH2111,Data!AF2108)))</f>
        <v>168.33027039999999</v>
      </c>
      <c r="P2107">
        <f>IF(Transport!$H$4="Multi-unit Residential",Data!P2108,IF(Transport!$H$4="Education",Data!AX2108,IF(Transport!$H$4="Mixed-use Building",AI2111,Data!AG2108)))</f>
        <v>-46.245352439999998</v>
      </c>
    </row>
    <row r="2108" spans="1:16" x14ac:dyDescent="0.55000000000000004">
      <c r="A2108">
        <f>IF(Transport!$H$4="Multi-unit Residential",Data!A2109,IF(Transport!$H$4="Education",Data!AI2109,IF(Transport!$H$4="Mixed-use Building",T2112,Data!R2109)))</f>
        <v>358800</v>
      </c>
      <c r="B2108" t="str">
        <f>IF(Transport!$H$4="Multi-unit Residential",Data!B2109,IF(Transport!$H$4="Education",Data!AJ2109,IF(Transport!$H$4="Mixed-use Building",U2112,Data!S2109)))</f>
        <v>Riverton</v>
      </c>
      <c r="C2108" t="str">
        <f>IF(Transport!$H$4="Multi-unit Residential",Data!C2109,IF(Transport!$H$4="Education",Data!AK2109,IF(Transport!$H$4="Mixed-use Building",V2112,Data!T2109)))</f>
        <v>New Zealand</v>
      </c>
      <c r="D2108">
        <f>IF(Transport!$H$4="Multi-unit Residential",Data!D2109,IF(Transport!$H$4="Education",Data!AL2109,IF(Transport!$H$4="Mixed-use Building",W2112,Data!U2109)))</f>
        <v>0</v>
      </c>
      <c r="E2108">
        <f>IF(Transport!$H$4="Multi-unit Residential",Data!E2109,IF(Transport!$H$4="Education",Data!AM2109,IF(Transport!$H$4="Mixed-use Building",X2112,Data!V2109)))</f>
        <v>0</v>
      </c>
      <c r="F2108">
        <f>IF(Transport!$H$4="Multi-unit Residential",Data!F2109,IF(Transport!$H$4="Education",Data!AN2109,IF(Transport!$H$4="Mixed-use Building",Y2112,Data!W2109)))</f>
        <v>0</v>
      </c>
      <c r="G2108">
        <f>IF(Transport!$H$4="Multi-unit Residential",Data!G2109,IF(Transport!$H$4="Education",Data!AO2109,IF(Transport!$H$4="Mixed-use Building",Z2112,Data!X2109)))</f>
        <v>0</v>
      </c>
      <c r="H2108">
        <f>IF(Transport!$H$4="Multi-unit Residential",Data!H2109,IF(Transport!$H$4="Education",Data!AP2109,IF(Transport!$H$4="Mixed-use Building",AA2112,Data!Y2109)))</f>
        <v>0.89</v>
      </c>
      <c r="I2108">
        <f>IF(Transport!$H$4="Multi-unit Residential",Data!I2109,IF(Transport!$H$4="Education",Data!AQ2109,IF(Transport!$H$4="Mixed-use Building",AB2112,Data!Z2109)))</f>
        <v>0</v>
      </c>
      <c r="J2108">
        <f>IF(Transport!$H$4="Multi-unit Residential",Data!J2109,IF(Transport!$H$4="Education",Data!AR2109,IF(Transport!$H$4="Mixed-use Building",AC2112,Data!AA2109)))</f>
        <v>0</v>
      </c>
      <c r="K2108">
        <f>IF(Transport!$H$4="Multi-unit Residential",Data!K2109,IF(Transport!$H$4="Education",Data!AS2109,IF(Transport!$H$4="Mixed-use Building",AD2112,Data!AB2109)))</f>
        <v>0</v>
      </c>
      <c r="L2108">
        <f>IF(Transport!$H$4="Multi-unit Residential",Data!L2109,IF(Transport!$H$4="Education",Data!AT2109,IF(Transport!$H$4="Mixed-use Building",AE2112,Data!AC2109)))</f>
        <v>0.11</v>
      </c>
      <c r="M2108">
        <f>IF(Transport!$H$4="Multi-unit Residential",Data!M2109,IF(Transport!$H$4="Education",Data!AU2109,IF(Transport!$H$4="Mixed-use Building",AF2112,Data!AD2109)))</f>
        <v>0.02</v>
      </c>
      <c r="N2108">
        <f>IF(Transport!$H$4="Multi-unit Residential",Data!N2109,IF(Transport!$H$4="Education",Data!AV2109,IF(Transport!$H$4="Mixed-use Building",AG2112,Data!AE2109)))</f>
        <v>6.5367877305005404</v>
      </c>
      <c r="O2108">
        <f>IF(Transport!$H$4="Multi-unit Residential",Data!O2109,IF(Transport!$H$4="Education",Data!AW2109,IF(Transport!$H$4="Mixed-use Building",AH2112,Data!AF2109)))</f>
        <v>168.0151329</v>
      </c>
      <c r="P2108">
        <f>IF(Transport!$H$4="Multi-unit Residential",Data!P2109,IF(Transport!$H$4="Education",Data!AX2109,IF(Transport!$H$4="Mixed-use Building",AI2112,Data!AG2109)))</f>
        <v>-46.364907070000001</v>
      </c>
    </row>
    <row r="2109" spans="1:16" x14ac:dyDescent="0.55000000000000004">
      <c r="A2109">
        <f>IF(Transport!$H$4="Multi-unit Residential",Data!A2110,IF(Transport!$H$4="Education",Data!AI2110,IF(Transport!$H$4="Mixed-use Building",T2113,Data!R2110)))</f>
        <v>358900</v>
      </c>
      <c r="B2109" t="str">
        <f>IF(Transport!$H$4="Multi-unit Residential",Data!B2110,IF(Transport!$H$4="Education",Data!AJ2110,IF(Transport!$H$4="Mixed-use Building",U2113,Data!S2110)))</f>
        <v>Wallacetown</v>
      </c>
      <c r="C2109" t="str">
        <f>IF(Transport!$H$4="Multi-unit Residential",Data!C2110,IF(Transport!$H$4="Education",Data!AK2110,IF(Transport!$H$4="Mixed-use Building",V2113,Data!T2110)))</f>
        <v>New Zealand</v>
      </c>
      <c r="D2109">
        <f>IF(Transport!$H$4="Multi-unit Residential",Data!D2110,IF(Transport!$H$4="Education",Data!AL2110,IF(Transport!$H$4="Mixed-use Building",W2113,Data!U2110)))</f>
        <v>0</v>
      </c>
      <c r="E2109">
        <f>IF(Transport!$H$4="Multi-unit Residential",Data!E2110,IF(Transport!$H$4="Education",Data!AM2110,IF(Transport!$H$4="Mixed-use Building",X2113,Data!V2110)))</f>
        <v>0</v>
      </c>
      <c r="F2109">
        <f>IF(Transport!$H$4="Multi-unit Residential",Data!F2110,IF(Transport!$H$4="Education",Data!AN2110,IF(Transport!$H$4="Mixed-use Building",Y2113,Data!W2110)))</f>
        <v>0</v>
      </c>
      <c r="G2109">
        <f>IF(Transport!$H$4="Multi-unit Residential",Data!G2110,IF(Transport!$H$4="Education",Data!AO2110,IF(Transport!$H$4="Mixed-use Building",Z2113,Data!X2110)))</f>
        <v>0</v>
      </c>
      <c r="H2109">
        <f>IF(Transport!$H$4="Multi-unit Residential",Data!H2110,IF(Transport!$H$4="Education",Data!AP2110,IF(Transport!$H$4="Mixed-use Building",AA2113,Data!Y2110)))</f>
        <v>0.98</v>
      </c>
      <c r="I2109">
        <f>IF(Transport!$H$4="Multi-unit Residential",Data!I2110,IF(Transport!$H$4="Education",Data!AQ2110,IF(Transport!$H$4="Mixed-use Building",AB2113,Data!Z2110)))</f>
        <v>0</v>
      </c>
      <c r="J2109">
        <f>IF(Transport!$H$4="Multi-unit Residential",Data!J2110,IF(Transport!$H$4="Education",Data!AR2110,IF(Transport!$H$4="Mixed-use Building",AC2113,Data!AA2110)))</f>
        <v>0</v>
      </c>
      <c r="K2109">
        <f>IF(Transport!$H$4="Multi-unit Residential",Data!K2110,IF(Transport!$H$4="Education",Data!AS2110,IF(Transport!$H$4="Mixed-use Building",AD2113,Data!AB2110)))</f>
        <v>0</v>
      </c>
      <c r="L2109">
        <f>IF(Transport!$H$4="Multi-unit Residential",Data!L2110,IF(Transport!$H$4="Education",Data!AT2110,IF(Transport!$H$4="Mixed-use Building",AE2113,Data!AC2110)))</f>
        <v>0.02</v>
      </c>
      <c r="M2109">
        <f>IF(Transport!$H$4="Multi-unit Residential",Data!M2110,IF(Transport!$H$4="Education",Data!AU2110,IF(Transport!$H$4="Mixed-use Building",AF2113,Data!AD2110)))</f>
        <v>0.02</v>
      </c>
      <c r="N2109">
        <f>IF(Transport!$H$4="Multi-unit Residential",Data!N2110,IF(Transport!$H$4="Education",Data!AV2110,IF(Transport!$H$4="Mixed-use Building",AG2113,Data!AE2110)))</f>
        <v>14.105416909320599</v>
      </c>
      <c r="O2109">
        <f>IF(Transport!$H$4="Multi-unit Residential",Data!O2110,IF(Transport!$H$4="Education",Data!AW2110,IF(Transport!$H$4="Mixed-use Building",AH2113,Data!AF2110)))</f>
        <v>168.25553450000001</v>
      </c>
      <c r="P2109">
        <f>IF(Transport!$H$4="Multi-unit Residential",Data!P2110,IF(Transport!$H$4="Education",Data!AX2110,IF(Transport!$H$4="Mixed-use Building",AI2113,Data!AG2110)))</f>
        <v>-46.335784289999999</v>
      </c>
    </row>
    <row r="2110" spans="1:16" x14ac:dyDescent="0.55000000000000004">
      <c r="A2110">
        <f>IF(Transport!$H$4="Multi-unit Residential",Data!A2111,IF(Transport!$H$4="Education",Data!AI2111,IF(Transport!$H$4="Mixed-use Building",T2114,Data!R2111)))</f>
        <v>359000</v>
      </c>
      <c r="B2110" t="str">
        <f>IF(Transport!$H$4="Multi-unit Residential",Data!B2111,IF(Transport!$H$4="Education",Data!AJ2111,IF(Transport!$H$4="Mixed-use Building",U2114,Data!S2111)))</f>
        <v>Grove Bush</v>
      </c>
      <c r="C2110" t="str">
        <f>IF(Transport!$H$4="Multi-unit Residential",Data!C2111,IF(Transport!$H$4="Education",Data!AK2111,IF(Transport!$H$4="Mixed-use Building",V2114,Data!T2111)))</f>
        <v>New Zealand</v>
      </c>
      <c r="D2110">
        <f>IF(Transport!$H$4="Multi-unit Residential",Data!D2111,IF(Transport!$H$4="Education",Data!AL2111,IF(Transport!$H$4="Mixed-use Building",W2114,Data!U2111)))</f>
        <v>0</v>
      </c>
      <c r="E2110">
        <f>IF(Transport!$H$4="Multi-unit Residential",Data!E2111,IF(Transport!$H$4="Education",Data!AM2111,IF(Transport!$H$4="Mixed-use Building",X2114,Data!V2111)))</f>
        <v>0</v>
      </c>
      <c r="F2110">
        <f>IF(Transport!$H$4="Multi-unit Residential",Data!F2111,IF(Transport!$H$4="Education",Data!AN2111,IF(Transport!$H$4="Mixed-use Building",Y2114,Data!W2111)))</f>
        <v>0</v>
      </c>
      <c r="G2110">
        <f>IF(Transport!$H$4="Multi-unit Residential",Data!G2111,IF(Transport!$H$4="Education",Data!AO2111,IF(Transport!$H$4="Mixed-use Building",Z2114,Data!X2111)))</f>
        <v>0</v>
      </c>
      <c r="H2110">
        <f>IF(Transport!$H$4="Multi-unit Residential",Data!H2111,IF(Transport!$H$4="Education",Data!AP2111,IF(Transport!$H$4="Mixed-use Building",AA2114,Data!Y2111)))</f>
        <v>1</v>
      </c>
      <c r="I2110">
        <f>IF(Transport!$H$4="Multi-unit Residential",Data!I2111,IF(Transport!$H$4="Education",Data!AQ2111,IF(Transport!$H$4="Mixed-use Building",AB2114,Data!Z2111)))</f>
        <v>0</v>
      </c>
      <c r="J2110">
        <f>IF(Transport!$H$4="Multi-unit Residential",Data!J2111,IF(Transport!$H$4="Education",Data!AR2111,IF(Transport!$H$4="Mixed-use Building",AC2114,Data!AA2111)))</f>
        <v>0</v>
      </c>
      <c r="K2110">
        <f>IF(Transport!$H$4="Multi-unit Residential",Data!K2111,IF(Transport!$H$4="Education",Data!AS2111,IF(Transport!$H$4="Mixed-use Building",AD2114,Data!AB2111)))</f>
        <v>0</v>
      </c>
      <c r="L2110">
        <f>IF(Transport!$H$4="Multi-unit Residential",Data!L2111,IF(Transport!$H$4="Education",Data!AT2111,IF(Transport!$H$4="Mixed-use Building",AE2114,Data!AC2111)))</f>
        <v>0</v>
      </c>
      <c r="M2110">
        <f>IF(Transport!$H$4="Multi-unit Residential",Data!M2111,IF(Transport!$H$4="Education",Data!AU2111,IF(Transport!$H$4="Mixed-use Building",AF2114,Data!AD2111)))</f>
        <v>0.02</v>
      </c>
      <c r="N2110" t="str">
        <f>IF(Transport!$H$4="Multi-unit Residential",Data!N2111,IF(Transport!$H$4="Education",Data!AV2111,IF(Transport!$H$4="Mixed-use Building",AG2114,Data!AE2111)))</f>
        <v>?</v>
      </c>
      <c r="O2110">
        <f>IF(Transport!$H$4="Multi-unit Residential",Data!O2111,IF(Transport!$H$4="Education",Data!AW2111,IF(Transport!$H$4="Mixed-use Building",AH2114,Data!AF2111)))</f>
        <v>168.47812709999999</v>
      </c>
      <c r="P2110">
        <f>IF(Transport!$H$4="Multi-unit Residential",Data!P2111,IF(Transport!$H$4="Education",Data!AX2111,IF(Transport!$H$4="Mixed-use Building",AI2114,Data!AG2111)))</f>
        <v>-46.300683720000002</v>
      </c>
    </row>
    <row r="2111" spans="1:16" x14ac:dyDescent="0.55000000000000004">
      <c r="A2111">
        <f>IF(Transport!$H$4="Multi-unit Residential",Data!A2112,IF(Transport!$H$4="Education",Data!AI2112,IF(Transport!$H$4="Mixed-use Building",T2115,Data!R2112)))</f>
        <v>359100</v>
      </c>
      <c r="B2111" t="str">
        <f>IF(Transport!$H$4="Multi-unit Residential",Data!B2112,IF(Transport!$H$4="Education",Data!AJ2112,IF(Transport!$H$4="Mixed-use Building",U2115,Data!S2112)))</f>
        <v>Edendale-Woodlands</v>
      </c>
      <c r="C2111" t="str">
        <f>IF(Transport!$H$4="Multi-unit Residential",Data!C2112,IF(Transport!$H$4="Education",Data!AK2112,IF(Transport!$H$4="Mixed-use Building",V2115,Data!T2112)))</f>
        <v>New Zealand</v>
      </c>
      <c r="D2111">
        <f>IF(Transport!$H$4="Multi-unit Residential",Data!D2112,IF(Transport!$H$4="Education",Data!AL2112,IF(Transport!$H$4="Mixed-use Building",W2115,Data!U2112)))</f>
        <v>0</v>
      </c>
      <c r="E2111">
        <f>IF(Transport!$H$4="Multi-unit Residential",Data!E2112,IF(Transport!$H$4="Education",Data!AM2112,IF(Transport!$H$4="Mixed-use Building",X2115,Data!V2112)))</f>
        <v>0</v>
      </c>
      <c r="F2111">
        <f>IF(Transport!$H$4="Multi-unit Residential",Data!F2112,IF(Transport!$H$4="Education",Data!AN2112,IF(Transport!$H$4="Mixed-use Building",Y2115,Data!W2112)))</f>
        <v>0</v>
      </c>
      <c r="G2111">
        <f>IF(Transport!$H$4="Multi-unit Residential",Data!G2112,IF(Transport!$H$4="Education",Data!AO2112,IF(Transport!$H$4="Mixed-use Building",Z2115,Data!X2112)))</f>
        <v>0</v>
      </c>
      <c r="H2111">
        <f>IF(Transport!$H$4="Multi-unit Residential",Data!H2112,IF(Transport!$H$4="Education",Data!AP2112,IF(Transport!$H$4="Mixed-use Building",AA2115,Data!Y2112)))</f>
        <v>0.84</v>
      </c>
      <c r="I2111">
        <f>IF(Transport!$H$4="Multi-unit Residential",Data!I2112,IF(Transport!$H$4="Education",Data!AQ2112,IF(Transport!$H$4="Mixed-use Building",AB2115,Data!Z2112)))</f>
        <v>0.03</v>
      </c>
      <c r="J2111">
        <f>IF(Transport!$H$4="Multi-unit Residential",Data!J2112,IF(Transport!$H$4="Education",Data!AR2112,IF(Transport!$H$4="Mixed-use Building",AC2115,Data!AA2112)))</f>
        <v>0</v>
      </c>
      <c r="K2111">
        <f>IF(Transport!$H$4="Multi-unit Residential",Data!K2112,IF(Transport!$H$4="Education",Data!AS2112,IF(Transport!$H$4="Mixed-use Building",AD2115,Data!AB2112)))</f>
        <v>0.02</v>
      </c>
      <c r="L2111">
        <f>IF(Transport!$H$4="Multi-unit Residential",Data!L2112,IF(Transport!$H$4="Education",Data!AT2112,IF(Transport!$H$4="Mixed-use Building",AE2115,Data!AC2112)))</f>
        <v>0.11</v>
      </c>
      <c r="M2111">
        <f>IF(Transport!$H$4="Multi-unit Residential",Data!M2112,IF(Transport!$H$4="Education",Data!AU2112,IF(Transport!$H$4="Mixed-use Building",AF2115,Data!AD2112)))</f>
        <v>0.02</v>
      </c>
      <c r="N2111">
        <f>IF(Transport!$H$4="Multi-unit Residential",Data!N2112,IF(Transport!$H$4="Education",Data!AV2112,IF(Transport!$H$4="Mixed-use Building",AG2115,Data!AE2112)))</f>
        <v>14.7744241623848</v>
      </c>
      <c r="O2111">
        <f>IF(Transport!$H$4="Multi-unit Residential",Data!O2112,IF(Transport!$H$4="Education",Data!AW2112,IF(Transport!$H$4="Mixed-use Building",AH2115,Data!AF2112)))</f>
        <v>168.6700711</v>
      </c>
      <c r="P2111">
        <f>IF(Transport!$H$4="Multi-unit Residential",Data!P2112,IF(Transport!$H$4="Education",Data!AX2112,IF(Transport!$H$4="Mixed-use Building",AI2115,Data!AG2112)))</f>
        <v>-46.333438100000002</v>
      </c>
    </row>
    <row r="2112" spans="1:16" x14ac:dyDescent="0.55000000000000004">
      <c r="A2112">
        <f>IF(Transport!$H$4="Multi-unit Residential",Data!A2113,IF(Transport!$H$4="Education",Data!AI2113,IF(Transport!$H$4="Mixed-use Building",T2116,Data!R2113)))</f>
        <v>359300</v>
      </c>
      <c r="B2112" t="str">
        <f>IF(Transport!$H$4="Multi-unit Residential",Data!B2113,IF(Transport!$H$4="Education",Data!AJ2113,IF(Transport!$H$4="Mixed-use Building",U2116,Data!S2113)))</f>
        <v>Stewart Island</v>
      </c>
      <c r="C2112" t="str">
        <f>IF(Transport!$H$4="Multi-unit Residential",Data!C2113,IF(Transport!$H$4="Education",Data!AK2113,IF(Transport!$H$4="Mixed-use Building",V2116,Data!T2113)))</f>
        <v>New Zealand</v>
      </c>
      <c r="D2112">
        <f>IF(Transport!$H$4="Multi-unit Residential",Data!D2113,IF(Transport!$H$4="Education",Data!AL2113,IF(Transport!$H$4="Mixed-use Building",W2116,Data!U2113)))</f>
        <v>0</v>
      </c>
      <c r="E2112">
        <f>IF(Transport!$H$4="Multi-unit Residential",Data!E2113,IF(Transport!$H$4="Education",Data!AM2113,IF(Transport!$H$4="Mixed-use Building",X2116,Data!V2113)))</f>
        <v>0</v>
      </c>
      <c r="F2112">
        <f>IF(Transport!$H$4="Multi-unit Residential",Data!F2113,IF(Transport!$H$4="Education",Data!AN2113,IF(Transport!$H$4="Mixed-use Building",Y2116,Data!W2113)))</f>
        <v>0</v>
      </c>
      <c r="G2112">
        <f>IF(Transport!$H$4="Multi-unit Residential",Data!G2113,IF(Transport!$H$4="Education",Data!AO2113,IF(Transport!$H$4="Mixed-use Building",Z2116,Data!X2113)))</f>
        <v>0</v>
      </c>
      <c r="H2112">
        <f>IF(Transport!$H$4="Multi-unit Residential",Data!H2113,IF(Transport!$H$4="Education",Data!AP2113,IF(Transport!$H$4="Mixed-use Building",AA2116,Data!Y2113)))</f>
        <v>0.61</v>
      </c>
      <c r="I2112">
        <f>IF(Transport!$H$4="Multi-unit Residential",Data!I2113,IF(Transport!$H$4="Education",Data!AQ2113,IF(Transport!$H$4="Mixed-use Building",AB2116,Data!Z2113)))</f>
        <v>0</v>
      </c>
      <c r="J2112">
        <f>IF(Transport!$H$4="Multi-unit Residential",Data!J2113,IF(Transport!$H$4="Education",Data!AR2113,IF(Transport!$H$4="Mixed-use Building",AC2116,Data!AA2113)))</f>
        <v>0</v>
      </c>
      <c r="K2112">
        <f>IF(Transport!$H$4="Multi-unit Residential",Data!K2113,IF(Transport!$H$4="Education",Data!AS2113,IF(Transport!$H$4="Mixed-use Building",AD2116,Data!AB2113)))</f>
        <v>0</v>
      </c>
      <c r="L2112">
        <f>IF(Transport!$H$4="Multi-unit Residential",Data!L2113,IF(Transport!$H$4="Education",Data!AT2113,IF(Transport!$H$4="Mixed-use Building",AE2116,Data!AC2113)))</f>
        <v>0.39</v>
      </c>
      <c r="M2112">
        <f>IF(Transport!$H$4="Multi-unit Residential",Data!M2113,IF(Transport!$H$4="Education",Data!AU2113,IF(Transport!$H$4="Mixed-use Building",AF2116,Data!AD2113)))</f>
        <v>0.02</v>
      </c>
      <c r="N2112" t="str">
        <f>IF(Transport!$H$4="Multi-unit Residential",Data!N2113,IF(Transport!$H$4="Education",Data!AV2113,IF(Transport!$H$4="Mixed-use Building",AG2116,Data!AE2113)))</f>
        <v>?</v>
      </c>
      <c r="O2112">
        <f>IF(Transport!$H$4="Multi-unit Residential",Data!O2113,IF(Transport!$H$4="Education",Data!AW2113,IF(Transport!$H$4="Mixed-use Building",AH2116,Data!AF2113)))</f>
        <v>167.859025</v>
      </c>
      <c r="P2112">
        <f>IF(Transport!$H$4="Multi-unit Residential",Data!P2113,IF(Transport!$H$4="Education",Data!AX2113,IF(Transport!$H$4="Mixed-use Building",AI2116,Data!AG2113)))</f>
        <v>-46.985199430000002</v>
      </c>
    </row>
    <row r="2113" spans="1:16" x14ac:dyDescent="0.55000000000000004">
      <c r="A2113">
        <f>IF(Transport!$H$4="Multi-unit Residential",Data!A2114,IF(Transport!$H$4="Education",Data!AI2114,IF(Transport!$H$4="Mixed-use Building",T2117,Data!R2114)))</f>
        <v>359400</v>
      </c>
      <c r="B2113" t="str">
        <f>IF(Transport!$H$4="Multi-unit Residential",Data!B2114,IF(Transport!$H$4="Education",Data!AJ2114,IF(Transport!$H$4="Mixed-use Building",U2117,Data!S2114)))</f>
        <v>Awarua Plains</v>
      </c>
      <c r="C2113" t="str">
        <f>IF(Transport!$H$4="Multi-unit Residential",Data!C2114,IF(Transport!$H$4="Education",Data!AK2114,IF(Transport!$H$4="Mixed-use Building",V2117,Data!T2114)))</f>
        <v>New Zealand</v>
      </c>
      <c r="D2113">
        <f>IF(Transport!$H$4="Multi-unit Residential",Data!D2114,IF(Transport!$H$4="Education",Data!AL2114,IF(Transport!$H$4="Mixed-use Building",W2117,Data!U2114)))</f>
        <v>0</v>
      </c>
      <c r="E2113">
        <f>IF(Transport!$H$4="Multi-unit Residential",Data!E2114,IF(Transport!$H$4="Education",Data!AM2114,IF(Transport!$H$4="Mixed-use Building",X2117,Data!V2114)))</f>
        <v>0</v>
      </c>
      <c r="F2113">
        <f>IF(Transport!$H$4="Multi-unit Residential",Data!F2114,IF(Transport!$H$4="Education",Data!AN2114,IF(Transport!$H$4="Mixed-use Building",Y2117,Data!W2114)))</f>
        <v>0</v>
      </c>
      <c r="G2113">
        <f>IF(Transport!$H$4="Multi-unit Residential",Data!G2114,IF(Transport!$H$4="Education",Data!AO2114,IF(Transport!$H$4="Mixed-use Building",Z2117,Data!X2114)))</f>
        <v>0</v>
      </c>
      <c r="H2113">
        <f>IF(Transport!$H$4="Multi-unit Residential",Data!H2114,IF(Transport!$H$4="Education",Data!AP2114,IF(Transport!$H$4="Mixed-use Building",AA2117,Data!Y2114)))</f>
        <v>0.9</v>
      </c>
      <c r="I2113">
        <f>IF(Transport!$H$4="Multi-unit Residential",Data!I2114,IF(Transport!$H$4="Education",Data!AQ2114,IF(Transport!$H$4="Mixed-use Building",AB2117,Data!Z2114)))</f>
        <v>0</v>
      </c>
      <c r="J2113">
        <f>IF(Transport!$H$4="Multi-unit Residential",Data!J2114,IF(Transport!$H$4="Education",Data!AR2114,IF(Transport!$H$4="Mixed-use Building",AC2117,Data!AA2114)))</f>
        <v>0</v>
      </c>
      <c r="K2113">
        <f>IF(Transport!$H$4="Multi-unit Residential",Data!K2114,IF(Transport!$H$4="Education",Data!AS2114,IF(Transport!$H$4="Mixed-use Building",AD2117,Data!AB2114)))</f>
        <v>0</v>
      </c>
      <c r="L2113">
        <f>IF(Transport!$H$4="Multi-unit Residential",Data!L2114,IF(Transport!$H$4="Education",Data!AT2114,IF(Transport!$H$4="Mixed-use Building",AE2117,Data!AC2114)))</f>
        <v>0.1</v>
      </c>
      <c r="M2113">
        <f>IF(Transport!$H$4="Multi-unit Residential",Data!M2114,IF(Transport!$H$4="Education",Data!AU2114,IF(Transport!$H$4="Mixed-use Building",AF2117,Data!AD2114)))</f>
        <v>0.02</v>
      </c>
      <c r="N2113">
        <f>IF(Transport!$H$4="Multi-unit Residential",Data!N2114,IF(Transport!$H$4="Education",Data!AV2114,IF(Transport!$H$4="Mixed-use Building",AG2117,Data!AE2114)))</f>
        <v>2.4793417331578702</v>
      </c>
      <c r="O2113">
        <f>IF(Transport!$H$4="Multi-unit Residential",Data!O2114,IF(Transport!$H$4="Education",Data!AW2114,IF(Transport!$H$4="Mixed-use Building",AH2117,Data!AF2114)))</f>
        <v>168.6040988</v>
      </c>
      <c r="P2113">
        <f>IF(Transport!$H$4="Multi-unit Residential",Data!P2114,IF(Transport!$H$4="Education",Data!AX2114,IF(Transport!$H$4="Mixed-use Building",AI2117,Data!AG2114)))</f>
        <v>-46.48269183</v>
      </c>
    </row>
    <row r="2114" spans="1:16" x14ac:dyDescent="0.55000000000000004">
      <c r="A2114">
        <f>IF(Transport!$H$4="Multi-unit Residential",Data!A2115,IF(Transport!$H$4="Education",Data!AI2115,IF(Transport!$H$4="Mixed-use Building",T2118,Data!R2115)))</f>
        <v>359500</v>
      </c>
      <c r="B2114" t="str">
        <f>IF(Transport!$H$4="Multi-unit Residential",Data!B2115,IF(Transport!$H$4="Education",Data!AJ2115,IF(Transport!$H$4="Mixed-use Building",U2118,Data!S2115)))</f>
        <v>Wyndham-Catlins</v>
      </c>
      <c r="C2114" t="str">
        <f>IF(Transport!$H$4="Multi-unit Residential",Data!C2115,IF(Transport!$H$4="Education",Data!AK2115,IF(Transport!$H$4="Mixed-use Building",V2118,Data!T2115)))</f>
        <v>New Zealand</v>
      </c>
      <c r="D2114">
        <f>IF(Transport!$H$4="Multi-unit Residential",Data!D2115,IF(Transport!$H$4="Education",Data!AL2115,IF(Transport!$H$4="Mixed-use Building",W2118,Data!U2115)))</f>
        <v>0</v>
      </c>
      <c r="E2114">
        <f>IF(Transport!$H$4="Multi-unit Residential",Data!E2115,IF(Transport!$H$4="Education",Data!AM2115,IF(Transport!$H$4="Mixed-use Building",X2118,Data!V2115)))</f>
        <v>0</v>
      </c>
      <c r="F2114">
        <f>IF(Transport!$H$4="Multi-unit Residential",Data!F2115,IF(Transport!$H$4="Education",Data!AN2115,IF(Transport!$H$4="Mixed-use Building",Y2118,Data!W2115)))</f>
        <v>0</v>
      </c>
      <c r="G2114">
        <f>IF(Transport!$H$4="Multi-unit Residential",Data!G2115,IF(Transport!$H$4="Education",Data!AO2115,IF(Transport!$H$4="Mixed-use Building",Z2118,Data!X2115)))</f>
        <v>0</v>
      </c>
      <c r="H2114">
        <f>IF(Transport!$H$4="Multi-unit Residential",Data!H2115,IF(Transport!$H$4="Education",Data!AP2115,IF(Transport!$H$4="Mixed-use Building",AA2118,Data!Y2115)))</f>
        <v>0.82</v>
      </c>
      <c r="I2114">
        <f>IF(Transport!$H$4="Multi-unit Residential",Data!I2115,IF(Transport!$H$4="Education",Data!AQ2115,IF(Transport!$H$4="Mixed-use Building",AB2118,Data!Z2115)))</f>
        <v>0.06</v>
      </c>
      <c r="J2114">
        <f>IF(Transport!$H$4="Multi-unit Residential",Data!J2115,IF(Transport!$H$4="Education",Data!AR2115,IF(Transport!$H$4="Mixed-use Building",AC2118,Data!AA2115)))</f>
        <v>0</v>
      </c>
      <c r="K2114">
        <f>IF(Transport!$H$4="Multi-unit Residential",Data!K2115,IF(Transport!$H$4="Education",Data!AS2115,IF(Transport!$H$4="Mixed-use Building",AD2118,Data!AB2115)))</f>
        <v>0</v>
      </c>
      <c r="L2114">
        <f>IF(Transport!$H$4="Multi-unit Residential",Data!L2115,IF(Transport!$H$4="Education",Data!AT2115,IF(Transport!$H$4="Mixed-use Building",AE2118,Data!AC2115)))</f>
        <v>0.12</v>
      </c>
      <c r="M2114">
        <f>IF(Transport!$H$4="Multi-unit Residential",Data!M2115,IF(Transport!$H$4="Education",Data!AU2115,IF(Transport!$H$4="Mixed-use Building",AF2118,Data!AD2115)))</f>
        <v>0.02</v>
      </c>
      <c r="N2114">
        <f>IF(Transport!$H$4="Multi-unit Residential",Data!N2115,IF(Transport!$H$4="Education",Data!AV2115,IF(Transport!$H$4="Mixed-use Building",AG2118,Data!AE2115)))</f>
        <v>6.9886432342951998</v>
      </c>
      <c r="O2114">
        <f>IF(Transport!$H$4="Multi-unit Residential",Data!O2115,IF(Transport!$H$4="Education",Data!AW2115,IF(Transport!$H$4="Mixed-use Building",AH2118,Data!AF2115)))</f>
        <v>168.99193119999899</v>
      </c>
      <c r="P2114">
        <f>IF(Transport!$H$4="Multi-unit Residential",Data!P2115,IF(Transport!$H$4="Education",Data!AX2115,IF(Transport!$H$4="Mixed-use Building",AI2118,Data!AG2115)))</f>
        <v>-46.472832760000003</v>
      </c>
    </row>
    <row r="2115" spans="1:16" x14ac:dyDescent="0.55000000000000004">
      <c r="A2115">
        <f>IF(Transport!$H$4="Multi-unit Residential",Data!A2116,IF(Transport!$H$4="Education",Data!AI2116,IF(Transport!$H$4="Mixed-use Building",T2119,Data!R2116)))</f>
        <v>359600</v>
      </c>
      <c r="B2115" t="str">
        <f>IF(Transport!$H$4="Multi-unit Residential",Data!B2116,IF(Transport!$H$4="Education",Data!AJ2116,IF(Transport!$H$4="Mixed-use Building",U2119,Data!S2116)))</f>
        <v>Waikaka</v>
      </c>
      <c r="C2115" t="str">
        <f>IF(Transport!$H$4="Multi-unit Residential",Data!C2116,IF(Transport!$H$4="Education",Data!AK2116,IF(Transport!$H$4="Mixed-use Building",V2119,Data!T2116)))</f>
        <v>New Zealand</v>
      </c>
      <c r="D2115">
        <f>IF(Transport!$H$4="Multi-unit Residential",Data!D2116,IF(Transport!$H$4="Education",Data!AL2116,IF(Transport!$H$4="Mixed-use Building",W2119,Data!U2116)))</f>
        <v>0</v>
      </c>
      <c r="E2115">
        <f>IF(Transport!$H$4="Multi-unit Residential",Data!E2116,IF(Transport!$H$4="Education",Data!AM2116,IF(Transport!$H$4="Mixed-use Building",X2119,Data!V2116)))</f>
        <v>0</v>
      </c>
      <c r="F2115">
        <f>IF(Transport!$H$4="Multi-unit Residential",Data!F2116,IF(Transport!$H$4="Education",Data!AN2116,IF(Transport!$H$4="Mixed-use Building",Y2119,Data!W2116)))</f>
        <v>0</v>
      </c>
      <c r="G2115">
        <f>IF(Transport!$H$4="Multi-unit Residential",Data!G2116,IF(Transport!$H$4="Education",Data!AO2116,IF(Transport!$H$4="Mixed-use Building",Z2119,Data!X2116)))</f>
        <v>0</v>
      </c>
      <c r="H2115">
        <f>IF(Transport!$H$4="Multi-unit Residential",Data!H2116,IF(Transport!$H$4="Education",Data!AP2116,IF(Transport!$H$4="Mixed-use Building",AA2119,Data!Y2116)))</f>
        <v>0.93</v>
      </c>
      <c r="I2115">
        <f>IF(Transport!$H$4="Multi-unit Residential",Data!I2116,IF(Transport!$H$4="Education",Data!AQ2116,IF(Transport!$H$4="Mixed-use Building",AB2119,Data!Z2116)))</f>
        <v>0</v>
      </c>
      <c r="J2115">
        <f>IF(Transport!$H$4="Multi-unit Residential",Data!J2116,IF(Transport!$H$4="Education",Data!AR2116,IF(Transport!$H$4="Mixed-use Building",AC2119,Data!AA2116)))</f>
        <v>0</v>
      </c>
      <c r="K2115">
        <f>IF(Transport!$H$4="Multi-unit Residential",Data!K2116,IF(Transport!$H$4="Education",Data!AS2116,IF(Transport!$H$4="Mixed-use Building",AD2119,Data!AB2116)))</f>
        <v>0</v>
      </c>
      <c r="L2115">
        <f>IF(Transport!$H$4="Multi-unit Residential",Data!L2116,IF(Transport!$H$4="Education",Data!AT2116,IF(Transport!$H$4="Mixed-use Building",AE2119,Data!AC2116)))</f>
        <v>7.0000000000000007E-2</v>
      </c>
      <c r="M2115">
        <f>IF(Transport!$H$4="Multi-unit Residential",Data!M2116,IF(Transport!$H$4="Education",Data!AU2116,IF(Transport!$H$4="Mixed-use Building",AF2119,Data!AD2116)))</f>
        <v>0.02</v>
      </c>
      <c r="N2115">
        <f>IF(Transport!$H$4="Multi-unit Residential",Data!N2116,IF(Transport!$H$4="Education",Data!AV2116,IF(Transport!$H$4="Mixed-use Building",AG2119,Data!AE2116)))</f>
        <v>8.6912630858212392</v>
      </c>
      <c r="O2115">
        <f>IF(Transport!$H$4="Multi-unit Residential",Data!O2116,IF(Transport!$H$4="Education",Data!AW2116,IF(Transport!$H$4="Mixed-use Building",AH2119,Data!AF2116)))</f>
        <v>168.9804374</v>
      </c>
      <c r="P2115">
        <f>IF(Transport!$H$4="Multi-unit Residential",Data!P2116,IF(Transport!$H$4="Education",Data!AX2116,IF(Transport!$H$4="Mixed-use Building",AI2119,Data!AG2116)))</f>
        <v>-45.96604044</v>
      </c>
    </row>
    <row r="2116" spans="1:16" x14ac:dyDescent="0.55000000000000004">
      <c r="A2116">
        <f>IF(Transport!$H$4="Multi-unit Residential",Data!A2117,IF(Transport!$H$4="Education",Data!AI2117,IF(Transport!$H$4="Mixed-use Building",T2120,Data!R2117)))</f>
        <v>359700</v>
      </c>
      <c r="B2116" t="str">
        <f>IF(Transport!$H$4="Multi-unit Residential",Data!B2117,IF(Transport!$H$4="Education",Data!AJ2117,IF(Transport!$H$4="Mixed-use Building",U2120,Data!S2117)))</f>
        <v>Waimumu-Kaiwera</v>
      </c>
      <c r="C2116" t="str">
        <f>IF(Transport!$H$4="Multi-unit Residential",Data!C2117,IF(Transport!$H$4="Education",Data!AK2117,IF(Transport!$H$4="Mixed-use Building",V2120,Data!T2117)))</f>
        <v>New Zealand</v>
      </c>
      <c r="D2116">
        <f>IF(Transport!$H$4="Multi-unit Residential",Data!D2117,IF(Transport!$H$4="Education",Data!AL2117,IF(Transport!$H$4="Mixed-use Building",W2120,Data!U2117)))</f>
        <v>0</v>
      </c>
      <c r="E2116">
        <f>IF(Transport!$H$4="Multi-unit Residential",Data!E2117,IF(Transport!$H$4="Education",Data!AM2117,IF(Transport!$H$4="Mixed-use Building",X2120,Data!V2117)))</f>
        <v>0</v>
      </c>
      <c r="F2116">
        <f>IF(Transport!$H$4="Multi-unit Residential",Data!F2117,IF(Transport!$H$4="Education",Data!AN2117,IF(Transport!$H$4="Mixed-use Building",Y2120,Data!W2117)))</f>
        <v>0</v>
      </c>
      <c r="G2116">
        <f>IF(Transport!$H$4="Multi-unit Residential",Data!G2117,IF(Transport!$H$4="Education",Data!AO2117,IF(Transport!$H$4="Mixed-use Building",Z2120,Data!X2117)))</f>
        <v>0</v>
      </c>
      <c r="H2116">
        <f>IF(Transport!$H$4="Multi-unit Residential",Data!H2117,IF(Transport!$H$4="Education",Data!AP2117,IF(Transport!$H$4="Mixed-use Building",AA2120,Data!Y2117)))</f>
        <v>1</v>
      </c>
      <c r="I2116">
        <f>IF(Transport!$H$4="Multi-unit Residential",Data!I2117,IF(Transport!$H$4="Education",Data!AQ2117,IF(Transport!$H$4="Mixed-use Building",AB2120,Data!Z2117)))</f>
        <v>0</v>
      </c>
      <c r="J2116">
        <f>IF(Transport!$H$4="Multi-unit Residential",Data!J2117,IF(Transport!$H$4="Education",Data!AR2117,IF(Transport!$H$4="Mixed-use Building",AC2120,Data!AA2117)))</f>
        <v>0</v>
      </c>
      <c r="K2116">
        <f>IF(Transport!$H$4="Multi-unit Residential",Data!K2117,IF(Transport!$H$4="Education",Data!AS2117,IF(Transport!$H$4="Mixed-use Building",AD2120,Data!AB2117)))</f>
        <v>0</v>
      </c>
      <c r="L2116">
        <f>IF(Transport!$H$4="Multi-unit Residential",Data!L2117,IF(Transport!$H$4="Education",Data!AT2117,IF(Transport!$H$4="Mixed-use Building",AE2120,Data!AC2117)))</f>
        <v>0</v>
      </c>
      <c r="M2116">
        <f>IF(Transport!$H$4="Multi-unit Residential",Data!M2117,IF(Transport!$H$4="Education",Data!AU2117,IF(Transport!$H$4="Mixed-use Building",AF2120,Data!AD2117)))</f>
        <v>0.02</v>
      </c>
      <c r="N2116">
        <f>IF(Transport!$H$4="Multi-unit Residential",Data!N2117,IF(Transport!$H$4="Education",Data!AV2117,IF(Transport!$H$4="Mixed-use Building",AG2120,Data!AE2117)))</f>
        <v>6.2237832927195003</v>
      </c>
      <c r="O2116">
        <f>IF(Transport!$H$4="Multi-unit Residential",Data!O2117,IF(Transport!$H$4="Education",Data!AW2117,IF(Transport!$H$4="Mixed-use Building",AH2120,Data!AF2117)))</f>
        <v>168.94734769999999</v>
      </c>
      <c r="P2116">
        <f>IF(Transport!$H$4="Multi-unit Residential",Data!P2117,IF(Transport!$H$4="Education",Data!AX2117,IF(Transport!$H$4="Mixed-use Building",AI2120,Data!AG2117)))</f>
        <v>-46.165891870000003</v>
      </c>
    </row>
    <row r="2117" spans="1:16" x14ac:dyDescent="0.55000000000000004">
      <c r="A2117">
        <f>IF(Transport!$H$4="Multi-unit Residential",Data!A2118,IF(Transport!$H$4="Education",Data!AI2118,IF(Transport!$H$4="Mixed-use Building",T2121,Data!R2118)))</f>
        <v>359800</v>
      </c>
      <c r="B2117" t="str">
        <f>IF(Transport!$H$4="Multi-unit Residential",Data!B2118,IF(Transport!$H$4="Education",Data!AJ2118,IF(Transport!$H$4="Mixed-use Building",U2121,Data!S2118)))</f>
        <v>Gore North</v>
      </c>
      <c r="C2117" t="str">
        <f>IF(Transport!$H$4="Multi-unit Residential",Data!C2118,IF(Transport!$H$4="Education",Data!AK2118,IF(Transport!$H$4="Mixed-use Building",V2121,Data!T2118)))</f>
        <v>New Zealand</v>
      </c>
      <c r="D2117">
        <f>IF(Transport!$H$4="Multi-unit Residential",Data!D2118,IF(Transport!$H$4="Education",Data!AL2118,IF(Transport!$H$4="Mixed-use Building",W2121,Data!U2118)))</f>
        <v>0</v>
      </c>
      <c r="E2117">
        <f>IF(Transport!$H$4="Multi-unit Residential",Data!E2118,IF(Transport!$H$4="Education",Data!AM2118,IF(Transport!$H$4="Mixed-use Building",X2121,Data!V2118)))</f>
        <v>0</v>
      </c>
      <c r="F2117">
        <f>IF(Transport!$H$4="Multi-unit Residential",Data!F2118,IF(Transport!$H$4="Education",Data!AN2118,IF(Transport!$H$4="Mixed-use Building",Y2121,Data!W2118)))</f>
        <v>0</v>
      </c>
      <c r="G2117">
        <f>IF(Transport!$H$4="Multi-unit Residential",Data!G2118,IF(Transport!$H$4="Education",Data!AO2118,IF(Transport!$H$4="Mixed-use Building",Z2121,Data!X2118)))</f>
        <v>0</v>
      </c>
      <c r="H2117">
        <f>IF(Transport!$H$4="Multi-unit Residential",Data!H2118,IF(Transport!$H$4="Education",Data!AP2118,IF(Transport!$H$4="Mixed-use Building",AA2121,Data!Y2118)))</f>
        <v>1</v>
      </c>
      <c r="I2117">
        <f>IF(Transport!$H$4="Multi-unit Residential",Data!I2118,IF(Transport!$H$4="Education",Data!AQ2118,IF(Transport!$H$4="Mixed-use Building",AB2121,Data!Z2118)))</f>
        <v>0</v>
      </c>
      <c r="J2117">
        <f>IF(Transport!$H$4="Multi-unit Residential",Data!J2118,IF(Transport!$H$4="Education",Data!AR2118,IF(Transport!$H$4="Mixed-use Building",AC2121,Data!AA2118)))</f>
        <v>0</v>
      </c>
      <c r="K2117">
        <f>IF(Transport!$H$4="Multi-unit Residential",Data!K2118,IF(Transport!$H$4="Education",Data!AS2118,IF(Transport!$H$4="Mixed-use Building",AD2121,Data!AB2118)))</f>
        <v>0</v>
      </c>
      <c r="L2117">
        <f>IF(Transport!$H$4="Multi-unit Residential",Data!L2118,IF(Transport!$H$4="Education",Data!AT2118,IF(Transport!$H$4="Mixed-use Building",AE2121,Data!AC2118)))</f>
        <v>0</v>
      </c>
      <c r="M2117">
        <f>IF(Transport!$H$4="Multi-unit Residential",Data!M2118,IF(Transport!$H$4="Education",Data!AU2118,IF(Transport!$H$4="Mixed-use Building",AF2121,Data!AD2118)))</f>
        <v>0.02</v>
      </c>
      <c r="N2117">
        <f>IF(Transport!$H$4="Multi-unit Residential",Data!N2118,IF(Transport!$H$4="Education",Data!AV2118,IF(Transport!$H$4="Mixed-use Building",AG2121,Data!AE2118)))</f>
        <v>3.5944518226576698</v>
      </c>
      <c r="O2117">
        <f>IF(Transport!$H$4="Multi-unit Residential",Data!O2118,IF(Transport!$H$4="Education",Data!AW2118,IF(Transport!$H$4="Mixed-use Building",AH2121,Data!AF2118)))</f>
        <v>168.93868799999899</v>
      </c>
      <c r="P2117">
        <f>IF(Transport!$H$4="Multi-unit Residential",Data!P2118,IF(Transport!$H$4="Education",Data!AX2118,IF(Transport!$H$4="Mixed-use Building",AI2121,Data!AG2118)))</f>
        <v>-46.091614630000002</v>
      </c>
    </row>
    <row r="2118" spans="1:16" x14ac:dyDescent="0.55000000000000004">
      <c r="A2118">
        <f>IF(Transport!$H$4="Multi-unit Residential",Data!A2119,IF(Transport!$H$4="Education",Data!AI2119,IF(Transport!$H$4="Mixed-use Building",T2122,Data!R2119)))</f>
        <v>359900</v>
      </c>
      <c r="B2118" t="str">
        <f>IF(Transport!$H$4="Multi-unit Residential",Data!B2119,IF(Transport!$H$4="Education",Data!AJ2119,IF(Transport!$H$4="Mixed-use Building",U2122,Data!S2119)))</f>
        <v>Gore West</v>
      </c>
      <c r="C2118" t="str">
        <f>IF(Transport!$H$4="Multi-unit Residential",Data!C2119,IF(Transport!$H$4="Education",Data!AK2119,IF(Transport!$H$4="Mixed-use Building",V2122,Data!T2119)))</f>
        <v>New Zealand</v>
      </c>
      <c r="D2118">
        <f>IF(Transport!$H$4="Multi-unit Residential",Data!D2119,IF(Transport!$H$4="Education",Data!AL2119,IF(Transport!$H$4="Mixed-use Building",W2122,Data!U2119)))</f>
        <v>0</v>
      </c>
      <c r="E2118">
        <f>IF(Transport!$H$4="Multi-unit Residential",Data!E2119,IF(Transport!$H$4="Education",Data!AM2119,IF(Transport!$H$4="Mixed-use Building",X2122,Data!V2119)))</f>
        <v>0</v>
      </c>
      <c r="F2118">
        <f>IF(Transport!$H$4="Multi-unit Residential",Data!F2119,IF(Transport!$H$4="Education",Data!AN2119,IF(Transport!$H$4="Mixed-use Building",Y2122,Data!W2119)))</f>
        <v>0</v>
      </c>
      <c r="G2118">
        <f>IF(Transport!$H$4="Multi-unit Residential",Data!G2119,IF(Transport!$H$4="Education",Data!AO2119,IF(Transport!$H$4="Mixed-use Building",Z2122,Data!X2119)))</f>
        <v>0</v>
      </c>
      <c r="H2118">
        <f>IF(Transport!$H$4="Multi-unit Residential",Data!H2119,IF(Transport!$H$4="Education",Data!AP2119,IF(Transport!$H$4="Mixed-use Building",AA2122,Data!Y2119)))</f>
        <v>0.89</v>
      </c>
      <c r="I2118">
        <f>IF(Transport!$H$4="Multi-unit Residential",Data!I2119,IF(Transport!$H$4="Education",Data!AQ2119,IF(Transport!$H$4="Mixed-use Building",AB2122,Data!Z2119)))</f>
        <v>0</v>
      </c>
      <c r="J2118">
        <f>IF(Transport!$H$4="Multi-unit Residential",Data!J2119,IF(Transport!$H$4="Education",Data!AR2119,IF(Transport!$H$4="Mixed-use Building",AC2122,Data!AA2119)))</f>
        <v>0</v>
      </c>
      <c r="K2118">
        <f>IF(Transport!$H$4="Multi-unit Residential",Data!K2119,IF(Transport!$H$4="Education",Data!AS2119,IF(Transport!$H$4="Mixed-use Building",AD2122,Data!AB2119)))</f>
        <v>0</v>
      </c>
      <c r="L2118">
        <f>IF(Transport!$H$4="Multi-unit Residential",Data!L2119,IF(Transport!$H$4="Education",Data!AT2119,IF(Transport!$H$4="Mixed-use Building",AE2122,Data!AC2119)))</f>
        <v>0.11</v>
      </c>
      <c r="M2118">
        <f>IF(Transport!$H$4="Multi-unit Residential",Data!M2119,IF(Transport!$H$4="Education",Data!AU2119,IF(Transport!$H$4="Mixed-use Building",AF2122,Data!AD2119)))</f>
        <v>0.02</v>
      </c>
      <c r="N2118">
        <f>IF(Transport!$H$4="Multi-unit Residential",Data!N2119,IF(Transport!$H$4="Education",Data!AV2119,IF(Transport!$H$4="Mixed-use Building",AG2122,Data!AE2119)))</f>
        <v>5.7398706143703304</v>
      </c>
      <c r="O2118">
        <f>IF(Transport!$H$4="Multi-unit Residential",Data!O2119,IF(Transport!$H$4="Education",Data!AW2119,IF(Transport!$H$4="Mixed-use Building",AH2122,Data!AF2119)))</f>
        <v>168.92356179999999</v>
      </c>
      <c r="P2118">
        <f>IF(Transport!$H$4="Multi-unit Residential",Data!P2119,IF(Transport!$H$4="Education",Data!AX2119,IF(Transport!$H$4="Mixed-use Building",AI2122,Data!AG2119)))</f>
        <v>-46.106264009999997</v>
      </c>
    </row>
    <row r="2119" spans="1:16" x14ac:dyDescent="0.55000000000000004">
      <c r="A2119">
        <f>IF(Transport!$H$4="Multi-unit Residential",Data!A2120,IF(Transport!$H$4="Education",Data!AI2120,IF(Transport!$H$4="Mixed-use Building",T2123,Data!R2120)))</f>
        <v>360000</v>
      </c>
      <c r="B2119" t="str">
        <f>IF(Transport!$H$4="Multi-unit Residential",Data!B2120,IF(Transport!$H$4="Education",Data!AJ2120,IF(Transport!$H$4="Mixed-use Building",U2123,Data!S2120)))</f>
        <v>East Gore</v>
      </c>
      <c r="C2119" t="str">
        <f>IF(Transport!$H$4="Multi-unit Residential",Data!C2120,IF(Transport!$H$4="Education",Data!AK2120,IF(Transport!$H$4="Mixed-use Building",V2123,Data!T2120)))</f>
        <v>New Zealand</v>
      </c>
      <c r="D2119">
        <f>IF(Transport!$H$4="Multi-unit Residential",Data!D2120,IF(Transport!$H$4="Education",Data!AL2120,IF(Transport!$H$4="Mixed-use Building",W2123,Data!U2120)))</f>
        <v>0</v>
      </c>
      <c r="E2119">
        <f>IF(Transport!$H$4="Multi-unit Residential",Data!E2120,IF(Transport!$H$4="Education",Data!AM2120,IF(Transport!$H$4="Mixed-use Building",X2123,Data!V2120)))</f>
        <v>0</v>
      </c>
      <c r="F2119">
        <f>IF(Transport!$H$4="Multi-unit Residential",Data!F2120,IF(Transport!$H$4="Education",Data!AN2120,IF(Transport!$H$4="Mixed-use Building",Y2123,Data!W2120)))</f>
        <v>0</v>
      </c>
      <c r="G2119">
        <f>IF(Transport!$H$4="Multi-unit Residential",Data!G2120,IF(Transport!$H$4="Education",Data!AO2120,IF(Transport!$H$4="Mixed-use Building",Z2123,Data!X2120)))</f>
        <v>0</v>
      </c>
      <c r="H2119">
        <f>IF(Transport!$H$4="Multi-unit Residential",Data!H2120,IF(Transport!$H$4="Education",Data!AP2120,IF(Transport!$H$4="Mixed-use Building",AA2123,Data!Y2120)))</f>
        <v>1</v>
      </c>
      <c r="I2119">
        <f>IF(Transport!$H$4="Multi-unit Residential",Data!I2120,IF(Transport!$H$4="Education",Data!AQ2120,IF(Transport!$H$4="Mixed-use Building",AB2123,Data!Z2120)))</f>
        <v>0</v>
      </c>
      <c r="J2119">
        <f>IF(Transport!$H$4="Multi-unit Residential",Data!J2120,IF(Transport!$H$4="Education",Data!AR2120,IF(Transport!$H$4="Mixed-use Building",AC2123,Data!AA2120)))</f>
        <v>0</v>
      </c>
      <c r="K2119">
        <f>IF(Transport!$H$4="Multi-unit Residential",Data!K2120,IF(Transport!$H$4="Education",Data!AS2120,IF(Transport!$H$4="Mixed-use Building",AD2123,Data!AB2120)))</f>
        <v>0</v>
      </c>
      <c r="L2119">
        <f>IF(Transport!$H$4="Multi-unit Residential",Data!L2120,IF(Transport!$H$4="Education",Data!AT2120,IF(Transport!$H$4="Mixed-use Building",AE2123,Data!AC2120)))</f>
        <v>0</v>
      </c>
      <c r="M2119">
        <f>IF(Transport!$H$4="Multi-unit Residential",Data!M2120,IF(Transport!$H$4="Education",Data!AU2120,IF(Transport!$H$4="Mixed-use Building",AF2123,Data!AD2120)))</f>
        <v>0.02</v>
      </c>
      <c r="N2119">
        <f>IF(Transport!$H$4="Multi-unit Residential",Data!N2120,IF(Transport!$H$4="Education",Data!AV2120,IF(Transport!$H$4="Mixed-use Building",AG2123,Data!AE2120)))</f>
        <v>3.2813126507401802</v>
      </c>
      <c r="O2119">
        <f>IF(Transport!$H$4="Multi-unit Residential",Data!O2120,IF(Transport!$H$4="Education",Data!AW2120,IF(Transport!$H$4="Mixed-use Building",AH2123,Data!AF2120)))</f>
        <v>168.96136279999999</v>
      </c>
      <c r="P2119">
        <f>IF(Transport!$H$4="Multi-unit Residential",Data!P2120,IF(Transport!$H$4="Education",Data!AX2120,IF(Transport!$H$4="Mixed-use Building",AI2123,Data!AG2120)))</f>
        <v>-46.089579120000003</v>
      </c>
    </row>
    <row r="2120" spans="1:16" x14ac:dyDescent="0.55000000000000004">
      <c r="A2120">
        <f>IF(Transport!$H$4="Multi-unit Residential",Data!A2121,IF(Transport!$H$4="Education",Data!AI2121,IF(Transport!$H$4="Mixed-use Building",T2124,Data!R2121)))</f>
        <v>360100</v>
      </c>
      <c r="B2120" t="str">
        <f>IF(Transport!$H$4="Multi-unit Residential",Data!B2121,IF(Transport!$H$4="Education",Data!AJ2121,IF(Transport!$H$4="Mixed-use Building",U2124,Data!S2121)))</f>
        <v>Gore Central</v>
      </c>
      <c r="C2120" t="str">
        <f>IF(Transport!$H$4="Multi-unit Residential",Data!C2121,IF(Transport!$H$4="Education",Data!AK2121,IF(Transport!$H$4="Mixed-use Building",V2124,Data!T2121)))</f>
        <v>New Zealand</v>
      </c>
      <c r="D2120">
        <f>IF(Transport!$H$4="Multi-unit Residential",Data!D2121,IF(Transport!$H$4="Education",Data!AL2121,IF(Transport!$H$4="Mixed-use Building",W2124,Data!U2121)))</f>
        <v>0</v>
      </c>
      <c r="E2120">
        <f>IF(Transport!$H$4="Multi-unit Residential",Data!E2121,IF(Transport!$H$4="Education",Data!AM2121,IF(Transport!$H$4="Mixed-use Building",X2124,Data!V2121)))</f>
        <v>0</v>
      </c>
      <c r="F2120">
        <f>IF(Transport!$H$4="Multi-unit Residential",Data!F2121,IF(Transport!$H$4="Education",Data!AN2121,IF(Transport!$H$4="Mixed-use Building",Y2124,Data!W2121)))</f>
        <v>0</v>
      </c>
      <c r="G2120">
        <f>IF(Transport!$H$4="Multi-unit Residential",Data!G2121,IF(Transport!$H$4="Education",Data!AO2121,IF(Transport!$H$4="Mixed-use Building",Z2124,Data!X2121)))</f>
        <v>0</v>
      </c>
      <c r="H2120">
        <f>IF(Transport!$H$4="Multi-unit Residential",Data!H2121,IF(Transport!$H$4="Education",Data!AP2121,IF(Transport!$H$4="Mixed-use Building",AA2124,Data!Y2121)))</f>
        <v>0.88</v>
      </c>
      <c r="I2120">
        <f>IF(Transport!$H$4="Multi-unit Residential",Data!I2121,IF(Transport!$H$4="Education",Data!AQ2121,IF(Transport!$H$4="Mixed-use Building",AB2124,Data!Z2121)))</f>
        <v>0.03</v>
      </c>
      <c r="J2120">
        <f>IF(Transport!$H$4="Multi-unit Residential",Data!J2121,IF(Transport!$H$4="Education",Data!AR2121,IF(Transport!$H$4="Mixed-use Building",AC2124,Data!AA2121)))</f>
        <v>0</v>
      </c>
      <c r="K2120">
        <f>IF(Transport!$H$4="Multi-unit Residential",Data!K2121,IF(Transport!$H$4="Education",Data!AS2121,IF(Transport!$H$4="Mixed-use Building",AD2124,Data!AB2121)))</f>
        <v>0.01</v>
      </c>
      <c r="L2120">
        <f>IF(Transport!$H$4="Multi-unit Residential",Data!L2121,IF(Transport!$H$4="Education",Data!AT2121,IF(Transport!$H$4="Mixed-use Building",AE2124,Data!AC2121)))</f>
        <v>0.08</v>
      </c>
      <c r="M2120">
        <f>IF(Transport!$H$4="Multi-unit Residential",Data!M2121,IF(Transport!$H$4="Education",Data!AU2121,IF(Transport!$H$4="Mixed-use Building",AF2124,Data!AD2121)))</f>
        <v>0.02</v>
      </c>
      <c r="N2120">
        <f>IF(Transport!$H$4="Multi-unit Residential",Data!N2121,IF(Transport!$H$4="Education",Data!AV2121,IF(Transport!$H$4="Mixed-use Building",AG2124,Data!AE2121)))</f>
        <v>6.6922260281536099</v>
      </c>
      <c r="O2120">
        <f>IF(Transport!$H$4="Multi-unit Residential",Data!O2121,IF(Transport!$H$4="Education",Data!AW2121,IF(Transport!$H$4="Mixed-use Building",AH2124,Data!AF2121)))</f>
        <v>168.94520059999999</v>
      </c>
      <c r="P2120">
        <f>IF(Transport!$H$4="Multi-unit Residential",Data!P2121,IF(Transport!$H$4="Education",Data!AX2121,IF(Transport!$H$4="Mixed-use Building",AI2124,Data!AG2121)))</f>
        <v>-46.099887520000003</v>
      </c>
    </row>
    <row r="2121" spans="1:16" x14ac:dyDescent="0.55000000000000004">
      <c r="A2121">
        <f>IF(Transport!$H$4="Multi-unit Residential",Data!A2122,IF(Transport!$H$4="Education",Data!AI2122,IF(Transport!$H$4="Mixed-use Building",T2125,Data!R2122)))</f>
        <v>360200</v>
      </c>
      <c r="B2121" t="str">
        <f>IF(Transport!$H$4="Multi-unit Residential",Data!B2122,IF(Transport!$H$4="Education",Data!AJ2122,IF(Transport!$H$4="Mixed-use Building",U2125,Data!S2122)))</f>
        <v>Gore Main</v>
      </c>
      <c r="C2121" t="str">
        <f>IF(Transport!$H$4="Multi-unit Residential",Data!C2122,IF(Transport!$H$4="Education",Data!AK2122,IF(Transport!$H$4="Mixed-use Building",V2125,Data!T2122)))</f>
        <v>New Zealand</v>
      </c>
      <c r="D2121">
        <f>IF(Transport!$H$4="Multi-unit Residential",Data!D2122,IF(Transport!$H$4="Education",Data!AL2122,IF(Transport!$H$4="Mixed-use Building",W2125,Data!U2122)))</f>
        <v>0</v>
      </c>
      <c r="E2121">
        <f>IF(Transport!$H$4="Multi-unit Residential",Data!E2122,IF(Transport!$H$4="Education",Data!AM2122,IF(Transport!$H$4="Mixed-use Building",X2125,Data!V2122)))</f>
        <v>0</v>
      </c>
      <c r="F2121">
        <f>IF(Transport!$H$4="Multi-unit Residential",Data!F2122,IF(Transport!$H$4="Education",Data!AN2122,IF(Transport!$H$4="Mixed-use Building",Y2125,Data!W2122)))</f>
        <v>0</v>
      </c>
      <c r="G2121">
        <f>IF(Transport!$H$4="Multi-unit Residential",Data!G2122,IF(Transport!$H$4="Education",Data!AO2122,IF(Transport!$H$4="Mixed-use Building",Z2125,Data!X2122)))</f>
        <v>0</v>
      </c>
      <c r="H2121">
        <f>IF(Transport!$H$4="Multi-unit Residential",Data!H2122,IF(Transport!$H$4="Education",Data!AP2122,IF(Transport!$H$4="Mixed-use Building",AA2125,Data!Y2122)))</f>
        <v>0.95</v>
      </c>
      <c r="I2121">
        <f>IF(Transport!$H$4="Multi-unit Residential",Data!I2122,IF(Transport!$H$4="Education",Data!AQ2122,IF(Transport!$H$4="Mixed-use Building",AB2125,Data!Z2122)))</f>
        <v>0</v>
      </c>
      <c r="J2121">
        <f>IF(Transport!$H$4="Multi-unit Residential",Data!J2122,IF(Transport!$H$4="Education",Data!AR2122,IF(Transport!$H$4="Mixed-use Building",AC2125,Data!AA2122)))</f>
        <v>0</v>
      </c>
      <c r="K2121">
        <f>IF(Transport!$H$4="Multi-unit Residential",Data!K2122,IF(Transport!$H$4="Education",Data!AS2122,IF(Transport!$H$4="Mixed-use Building",AD2125,Data!AB2122)))</f>
        <v>0</v>
      </c>
      <c r="L2121">
        <f>IF(Transport!$H$4="Multi-unit Residential",Data!L2122,IF(Transport!$H$4="Education",Data!AT2122,IF(Transport!$H$4="Mixed-use Building",AE2125,Data!AC2122)))</f>
        <v>0.05</v>
      </c>
      <c r="M2121">
        <f>IF(Transport!$H$4="Multi-unit Residential",Data!M2122,IF(Transport!$H$4="Education",Data!AU2122,IF(Transport!$H$4="Mixed-use Building",AF2125,Data!AD2122)))</f>
        <v>0.02</v>
      </c>
      <c r="N2121">
        <f>IF(Transport!$H$4="Multi-unit Residential",Data!N2122,IF(Transport!$H$4="Education",Data!AV2122,IF(Transport!$H$4="Mixed-use Building",AG2125,Data!AE2122)))</f>
        <v>7.5560473645920103</v>
      </c>
      <c r="O2121">
        <f>IF(Transport!$H$4="Multi-unit Residential",Data!O2122,IF(Transport!$H$4="Education",Data!AW2122,IF(Transport!$H$4="Mixed-use Building",AH2125,Data!AF2122)))</f>
        <v>168.93745659999999</v>
      </c>
      <c r="P2121">
        <f>IF(Transport!$H$4="Multi-unit Residential",Data!P2122,IF(Transport!$H$4="Education",Data!AX2122,IF(Transport!$H$4="Mixed-use Building",AI2125,Data!AG2122)))</f>
        <v>-46.104276759999998</v>
      </c>
    </row>
    <row r="2122" spans="1:16" x14ac:dyDescent="0.55000000000000004">
      <c r="A2122">
        <f>IF(Transport!$H$4="Multi-unit Residential",Data!A2123,IF(Transport!$H$4="Education",Data!AI2123,IF(Transport!$H$4="Mixed-use Building",T2126,Data!R2123)))</f>
        <v>360300</v>
      </c>
      <c r="B2122" t="str">
        <f>IF(Transport!$H$4="Multi-unit Residential",Data!B2123,IF(Transport!$H$4="Education",Data!AJ2123,IF(Transport!$H$4="Mixed-use Building",U2126,Data!S2123)))</f>
        <v>Gore South</v>
      </c>
      <c r="C2122" t="str">
        <f>IF(Transport!$H$4="Multi-unit Residential",Data!C2123,IF(Transport!$H$4="Education",Data!AK2123,IF(Transport!$H$4="Mixed-use Building",V2126,Data!T2123)))</f>
        <v>New Zealand</v>
      </c>
      <c r="D2122">
        <f>IF(Transport!$H$4="Multi-unit Residential",Data!D2123,IF(Transport!$H$4="Education",Data!AL2123,IF(Transport!$H$4="Mixed-use Building",W2126,Data!U2123)))</f>
        <v>0</v>
      </c>
      <c r="E2122">
        <f>IF(Transport!$H$4="Multi-unit Residential",Data!E2123,IF(Transport!$H$4="Education",Data!AM2123,IF(Transport!$H$4="Mixed-use Building",X2126,Data!V2123)))</f>
        <v>0</v>
      </c>
      <c r="F2122">
        <f>IF(Transport!$H$4="Multi-unit Residential",Data!F2123,IF(Transport!$H$4="Education",Data!AN2123,IF(Transport!$H$4="Mixed-use Building",Y2126,Data!W2123)))</f>
        <v>0</v>
      </c>
      <c r="G2122">
        <f>IF(Transport!$H$4="Multi-unit Residential",Data!G2123,IF(Transport!$H$4="Education",Data!AO2123,IF(Transport!$H$4="Mixed-use Building",Z2126,Data!X2123)))</f>
        <v>0</v>
      </c>
      <c r="H2122">
        <f>IF(Transport!$H$4="Multi-unit Residential",Data!H2123,IF(Transport!$H$4="Education",Data!AP2123,IF(Transport!$H$4="Mixed-use Building",AA2126,Data!Y2123)))</f>
        <v>1</v>
      </c>
      <c r="I2122">
        <f>IF(Transport!$H$4="Multi-unit Residential",Data!I2123,IF(Transport!$H$4="Education",Data!AQ2123,IF(Transport!$H$4="Mixed-use Building",AB2126,Data!Z2123)))</f>
        <v>0</v>
      </c>
      <c r="J2122">
        <f>IF(Transport!$H$4="Multi-unit Residential",Data!J2123,IF(Transport!$H$4="Education",Data!AR2123,IF(Transport!$H$4="Mixed-use Building",AC2126,Data!AA2123)))</f>
        <v>0</v>
      </c>
      <c r="K2122">
        <f>IF(Transport!$H$4="Multi-unit Residential",Data!K2123,IF(Transport!$H$4="Education",Data!AS2123,IF(Transport!$H$4="Mixed-use Building",AD2126,Data!AB2123)))</f>
        <v>0</v>
      </c>
      <c r="L2122">
        <f>IF(Transport!$H$4="Multi-unit Residential",Data!L2123,IF(Transport!$H$4="Education",Data!AT2123,IF(Transport!$H$4="Mixed-use Building",AE2126,Data!AC2123)))</f>
        <v>0</v>
      </c>
      <c r="M2122">
        <f>IF(Transport!$H$4="Multi-unit Residential",Data!M2123,IF(Transport!$H$4="Education",Data!AU2123,IF(Transport!$H$4="Mixed-use Building",AF2126,Data!AD2123)))</f>
        <v>0.02</v>
      </c>
      <c r="N2122">
        <f>IF(Transport!$H$4="Multi-unit Residential",Data!N2123,IF(Transport!$H$4="Education",Data!AV2123,IF(Transport!$H$4="Mixed-use Building",AG2126,Data!AE2123)))</f>
        <v>5.7074885855600401</v>
      </c>
      <c r="O2122">
        <f>IF(Transport!$H$4="Multi-unit Residential",Data!O2123,IF(Transport!$H$4="Education",Data!AW2123,IF(Transport!$H$4="Mixed-use Building",AH2126,Data!AF2123)))</f>
        <v>168.92688759999999</v>
      </c>
      <c r="P2122">
        <f>IF(Transport!$H$4="Multi-unit Residential",Data!P2123,IF(Transport!$H$4="Education",Data!AX2123,IF(Transport!$H$4="Mixed-use Building",AI2126,Data!AG2123)))</f>
        <v>-46.119431310000003</v>
      </c>
    </row>
    <row r="2123" spans="1:16" x14ac:dyDescent="0.55000000000000004">
      <c r="A2123">
        <f>IF(Transport!$H$4="Multi-unit Residential",Data!A2124,IF(Transport!$H$4="Education",Data!AI2124,IF(Transport!$H$4="Mixed-use Building",T2127,Data!R2124)))</f>
        <v>360400</v>
      </c>
      <c r="B2123" t="str">
        <f>IF(Transport!$H$4="Multi-unit Residential",Data!B2124,IF(Transport!$H$4="Education",Data!AJ2124,IF(Transport!$H$4="Mixed-use Building",U2127,Data!S2124)))</f>
        <v>Mataura</v>
      </c>
      <c r="C2123" t="str">
        <f>IF(Transport!$H$4="Multi-unit Residential",Data!C2124,IF(Transport!$H$4="Education",Data!AK2124,IF(Transport!$H$4="Mixed-use Building",V2127,Data!T2124)))</f>
        <v>New Zealand</v>
      </c>
      <c r="D2123">
        <f>IF(Transport!$H$4="Multi-unit Residential",Data!D2124,IF(Transport!$H$4="Education",Data!AL2124,IF(Transport!$H$4="Mixed-use Building",W2127,Data!U2124)))</f>
        <v>0</v>
      </c>
      <c r="E2123">
        <f>IF(Transport!$H$4="Multi-unit Residential",Data!E2124,IF(Transport!$H$4="Education",Data!AM2124,IF(Transport!$H$4="Mixed-use Building",X2127,Data!V2124)))</f>
        <v>0</v>
      </c>
      <c r="F2123">
        <f>IF(Transport!$H$4="Multi-unit Residential",Data!F2124,IF(Transport!$H$4="Education",Data!AN2124,IF(Transport!$H$4="Mixed-use Building",Y2127,Data!W2124)))</f>
        <v>0</v>
      </c>
      <c r="G2123">
        <f>IF(Transport!$H$4="Multi-unit Residential",Data!G2124,IF(Transport!$H$4="Education",Data!AO2124,IF(Transport!$H$4="Mixed-use Building",Z2127,Data!X2124)))</f>
        <v>0</v>
      </c>
      <c r="H2123">
        <f>IF(Transport!$H$4="Multi-unit Residential",Data!H2124,IF(Transport!$H$4="Education",Data!AP2124,IF(Transport!$H$4="Mixed-use Building",AA2127,Data!Y2124)))</f>
        <v>0.85</v>
      </c>
      <c r="I2123">
        <f>IF(Transport!$H$4="Multi-unit Residential",Data!I2124,IF(Transport!$H$4="Education",Data!AQ2124,IF(Transport!$H$4="Mixed-use Building",AB2127,Data!Z2124)))</f>
        <v>0.06</v>
      </c>
      <c r="J2123">
        <f>IF(Transport!$H$4="Multi-unit Residential",Data!J2124,IF(Transport!$H$4="Education",Data!AR2124,IF(Transport!$H$4="Mixed-use Building",AC2127,Data!AA2124)))</f>
        <v>0</v>
      </c>
      <c r="K2123">
        <f>IF(Transport!$H$4="Multi-unit Residential",Data!K2124,IF(Transport!$H$4="Education",Data!AS2124,IF(Transport!$H$4="Mixed-use Building",AD2127,Data!AB2124)))</f>
        <v>0.01</v>
      </c>
      <c r="L2123">
        <f>IF(Transport!$H$4="Multi-unit Residential",Data!L2124,IF(Transport!$H$4="Education",Data!AT2124,IF(Transport!$H$4="Mixed-use Building",AE2127,Data!AC2124)))</f>
        <v>0.08</v>
      </c>
      <c r="M2123">
        <f>IF(Transport!$H$4="Multi-unit Residential",Data!M2124,IF(Transport!$H$4="Education",Data!AU2124,IF(Transport!$H$4="Mixed-use Building",AF2127,Data!AD2124)))</f>
        <v>0.02</v>
      </c>
      <c r="N2123">
        <f>IF(Transport!$H$4="Multi-unit Residential",Data!N2124,IF(Transport!$H$4="Education",Data!AV2124,IF(Transport!$H$4="Mixed-use Building",AG2127,Data!AE2124)))</f>
        <v>6.4750640233478798</v>
      </c>
      <c r="O2123">
        <f>IF(Transport!$H$4="Multi-unit Residential",Data!O2124,IF(Transport!$H$4="Education",Data!AW2124,IF(Transport!$H$4="Mixed-use Building",AH2127,Data!AF2124)))</f>
        <v>168.87330230000001</v>
      </c>
      <c r="P2123">
        <f>IF(Transport!$H$4="Multi-unit Residential",Data!P2124,IF(Transport!$H$4="Education",Data!AX2124,IF(Transport!$H$4="Mixed-use Building",AI2127,Data!AG2124)))</f>
        <v>-46.18742074</v>
      </c>
    </row>
    <row r="2124" spans="1:16" x14ac:dyDescent="0.55000000000000004">
      <c r="A2124">
        <f>IF(Transport!$H$4="Multi-unit Residential",Data!A2125,IF(Transport!$H$4="Education",Data!AI2125,IF(Transport!$H$4="Mixed-use Building",T2128,Data!R2125)))</f>
        <v>360500</v>
      </c>
      <c r="B2124" t="str">
        <f>IF(Transport!$H$4="Multi-unit Residential",Data!B2125,IF(Transport!$H$4="Education",Data!AJ2125,IF(Transport!$H$4="Mixed-use Building",U2128,Data!S2125)))</f>
        <v>West Plains-Makarewa</v>
      </c>
      <c r="C2124" t="str">
        <f>IF(Transport!$H$4="Multi-unit Residential",Data!C2125,IF(Transport!$H$4="Education",Data!AK2125,IF(Transport!$H$4="Mixed-use Building",V2128,Data!T2125)))</f>
        <v>New Zealand</v>
      </c>
      <c r="D2124">
        <f>IF(Transport!$H$4="Multi-unit Residential",Data!D2125,IF(Transport!$H$4="Education",Data!AL2125,IF(Transport!$H$4="Mixed-use Building",W2128,Data!U2125)))</f>
        <v>0</v>
      </c>
      <c r="E2124">
        <f>IF(Transport!$H$4="Multi-unit Residential",Data!E2125,IF(Transport!$H$4="Education",Data!AM2125,IF(Transport!$H$4="Mixed-use Building",X2128,Data!V2125)))</f>
        <v>0</v>
      </c>
      <c r="F2124">
        <f>IF(Transport!$H$4="Multi-unit Residential",Data!F2125,IF(Transport!$H$4="Education",Data!AN2125,IF(Transport!$H$4="Mixed-use Building",Y2128,Data!W2125)))</f>
        <v>0</v>
      </c>
      <c r="G2124">
        <f>IF(Transport!$H$4="Multi-unit Residential",Data!G2125,IF(Transport!$H$4="Education",Data!AO2125,IF(Transport!$H$4="Mixed-use Building",Z2128,Data!X2125)))</f>
        <v>0</v>
      </c>
      <c r="H2124">
        <f>IF(Transport!$H$4="Multi-unit Residential",Data!H2125,IF(Transport!$H$4="Education",Data!AP2125,IF(Transport!$H$4="Mixed-use Building",AA2128,Data!Y2125)))</f>
        <v>1</v>
      </c>
      <c r="I2124">
        <f>IF(Transport!$H$4="Multi-unit Residential",Data!I2125,IF(Transport!$H$4="Education",Data!AQ2125,IF(Transport!$H$4="Mixed-use Building",AB2128,Data!Z2125)))</f>
        <v>0</v>
      </c>
      <c r="J2124">
        <f>IF(Transport!$H$4="Multi-unit Residential",Data!J2125,IF(Transport!$H$4="Education",Data!AR2125,IF(Transport!$H$4="Mixed-use Building",AC2128,Data!AA2125)))</f>
        <v>0</v>
      </c>
      <c r="K2124">
        <f>IF(Transport!$H$4="Multi-unit Residential",Data!K2125,IF(Transport!$H$4="Education",Data!AS2125,IF(Transport!$H$4="Mixed-use Building",AD2128,Data!AB2125)))</f>
        <v>0</v>
      </c>
      <c r="L2124">
        <f>IF(Transport!$H$4="Multi-unit Residential",Data!L2125,IF(Transport!$H$4="Education",Data!AT2125,IF(Transport!$H$4="Mixed-use Building",AE2128,Data!AC2125)))</f>
        <v>0</v>
      </c>
      <c r="M2124">
        <f>IF(Transport!$H$4="Multi-unit Residential",Data!M2125,IF(Transport!$H$4="Education",Data!AU2125,IF(Transport!$H$4="Mixed-use Building",AF2128,Data!AD2125)))</f>
        <v>0.02</v>
      </c>
      <c r="N2124">
        <f>IF(Transport!$H$4="Multi-unit Residential",Data!N2125,IF(Transport!$H$4="Education",Data!AV2125,IF(Transport!$H$4="Mixed-use Building",AG2128,Data!AE2125)))</f>
        <v>5.1715213542096201</v>
      </c>
      <c r="O2124">
        <f>IF(Transport!$H$4="Multi-unit Residential",Data!O2125,IF(Transport!$H$4="Education",Data!AW2125,IF(Transport!$H$4="Mixed-use Building",AH2128,Data!AF2125)))</f>
        <v>168.2831171</v>
      </c>
      <c r="P2124">
        <f>IF(Transport!$H$4="Multi-unit Residential",Data!P2125,IF(Transport!$H$4="Education",Data!AX2125,IF(Transport!$H$4="Mixed-use Building",AI2128,Data!AG2125)))</f>
        <v>-46.405567390000002</v>
      </c>
    </row>
    <row r="2125" spans="1:16" x14ac:dyDescent="0.55000000000000004">
      <c r="A2125">
        <f>IF(Transport!$H$4="Multi-unit Residential",Data!A2126,IF(Transport!$H$4="Education",Data!AI2126,IF(Transport!$H$4="Mixed-use Building",T2129,Data!R2126)))</f>
        <v>360600</v>
      </c>
      <c r="B2125" t="str">
        <f>IF(Transport!$H$4="Multi-unit Residential",Data!B2126,IF(Transport!$H$4="Education",Data!AJ2126,IF(Transport!$H$4="Mixed-use Building",U2129,Data!S2126)))</f>
        <v>Prestonville-Grasmere</v>
      </c>
      <c r="C2125" t="str">
        <f>IF(Transport!$H$4="Multi-unit Residential",Data!C2126,IF(Transport!$H$4="Education",Data!AK2126,IF(Transport!$H$4="Mixed-use Building",V2129,Data!T2126)))</f>
        <v>New Zealand</v>
      </c>
      <c r="D2125">
        <f>IF(Transport!$H$4="Multi-unit Residential",Data!D2126,IF(Transport!$H$4="Education",Data!AL2126,IF(Transport!$H$4="Mixed-use Building",W2129,Data!U2126)))</f>
        <v>0</v>
      </c>
      <c r="E2125">
        <f>IF(Transport!$H$4="Multi-unit Residential",Data!E2126,IF(Transport!$H$4="Education",Data!AM2126,IF(Transport!$H$4="Mixed-use Building",X2129,Data!V2126)))</f>
        <v>0</v>
      </c>
      <c r="F2125">
        <f>IF(Transport!$H$4="Multi-unit Residential",Data!F2126,IF(Transport!$H$4="Education",Data!AN2126,IF(Transport!$H$4="Mixed-use Building",Y2129,Data!W2126)))</f>
        <v>0</v>
      </c>
      <c r="G2125">
        <f>IF(Transport!$H$4="Multi-unit Residential",Data!G2126,IF(Transport!$H$4="Education",Data!AO2126,IF(Transport!$H$4="Mixed-use Building",Z2129,Data!X2126)))</f>
        <v>0</v>
      </c>
      <c r="H2125">
        <f>IF(Transport!$H$4="Multi-unit Residential",Data!H2126,IF(Transport!$H$4="Education",Data!AP2126,IF(Transport!$H$4="Mixed-use Building",AA2129,Data!Y2126)))</f>
        <v>0.96</v>
      </c>
      <c r="I2125">
        <f>IF(Transport!$H$4="Multi-unit Residential",Data!I2126,IF(Transport!$H$4="Education",Data!AQ2126,IF(Transport!$H$4="Mixed-use Building",AB2129,Data!Z2126)))</f>
        <v>0.01</v>
      </c>
      <c r="J2125">
        <f>IF(Transport!$H$4="Multi-unit Residential",Data!J2126,IF(Transport!$H$4="Education",Data!AR2126,IF(Transport!$H$4="Mixed-use Building",AC2129,Data!AA2126)))</f>
        <v>0</v>
      </c>
      <c r="K2125">
        <f>IF(Transport!$H$4="Multi-unit Residential",Data!K2126,IF(Transport!$H$4="Education",Data!AS2126,IF(Transport!$H$4="Mixed-use Building",AD2129,Data!AB2126)))</f>
        <v>0</v>
      </c>
      <c r="L2125">
        <f>IF(Transport!$H$4="Multi-unit Residential",Data!L2126,IF(Transport!$H$4="Education",Data!AT2126,IF(Transport!$H$4="Mixed-use Building",AE2129,Data!AC2126)))</f>
        <v>0.03</v>
      </c>
      <c r="M2125">
        <f>IF(Transport!$H$4="Multi-unit Residential",Data!M2126,IF(Transport!$H$4="Education",Data!AU2126,IF(Transport!$H$4="Mixed-use Building",AF2129,Data!AD2126)))</f>
        <v>0.02</v>
      </c>
      <c r="N2125">
        <f>IF(Transport!$H$4="Multi-unit Residential",Data!N2126,IF(Transport!$H$4="Education",Data!AV2126,IF(Transport!$H$4="Mixed-use Building",AG2129,Data!AE2126)))</f>
        <v>5.3125643236346596</v>
      </c>
      <c r="O2125">
        <f>IF(Transport!$H$4="Multi-unit Residential",Data!O2126,IF(Transport!$H$4="Education",Data!AW2126,IF(Transport!$H$4="Mixed-use Building",AH2129,Data!AF2126)))</f>
        <v>168.34165709999999</v>
      </c>
      <c r="P2125">
        <f>IF(Transport!$H$4="Multi-unit Residential",Data!P2126,IF(Transport!$H$4="Education",Data!AX2126,IF(Transport!$H$4="Mixed-use Building",AI2129,Data!AG2126)))</f>
        <v>-46.380238740000003</v>
      </c>
    </row>
    <row r="2126" spans="1:16" x14ac:dyDescent="0.55000000000000004">
      <c r="A2126">
        <f>IF(Transport!$H$4="Multi-unit Residential",Data!A2127,IF(Transport!$H$4="Education",Data!AI2127,IF(Transport!$H$4="Mixed-use Building",T2130,Data!R2127)))</f>
        <v>360700</v>
      </c>
      <c r="B2126" t="str">
        <f>IF(Transport!$H$4="Multi-unit Residential",Data!B2127,IF(Transport!$H$4="Education",Data!AJ2127,IF(Transport!$H$4="Mixed-use Building",U2130,Data!S2127)))</f>
        <v>Donovan Park</v>
      </c>
      <c r="C2126" t="str">
        <f>IF(Transport!$H$4="Multi-unit Residential",Data!C2127,IF(Transport!$H$4="Education",Data!AK2127,IF(Transport!$H$4="Mixed-use Building",V2130,Data!T2127)))</f>
        <v>New Zealand</v>
      </c>
      <c r="D2126">
        <f>IF(Transport!$H$4="Multi-unit Residential",Data!D2127,IF(Transport!$H$4="Education",Data!AL2127,IF(Transport!$H$4="Mixed-use Building",W2130,Data!U2127)))</f>
        <v>0</v>
      </c>
      <c r="E2126">
        <f>IF(Transport!$H$4="Multi-unit Residential",Data!E2127,IF(Transport!$H$4="Education",Data!AM2127,IF(Transport!$H$4="Mixed-use Building",X2130,Data!V2127)))</f>
        <v>0</v>
      </c>
      <c r="F2126">
        <f>IF(Transport!$H$4="Multi-unit Residential",Data!F2127,IF(Transport!$H$4="Education",Data!AN2127,IF(Transport!$H$4="Mixed-use Building",Y2130,Data!W2127)))</f>
        <v>0</v>
      </c>
      <c r="G2126">
        <f>IF(Transport!$H$4="Multi-unit Residential",Data!G2127,IF(Transport!$H$4="Education",Data!AO2127,IF(Transport!$H$4="Mixed-use Building",Z2130,Data!X2127)))</f>
        <v>0</v>
      </c>
      <c r="H2126">
        <f>IF(Transport!$H$4="Multi-unit Residential",Data!H2127,IF(Transport!$H$4="Education",Data!AP2127,IF(Transport!$H$4="Mixed-use Building",AA2130,Data!Y2127)))</f>
        <v>0.91</v>
      </c>
      <c r="I2126">
        <f>IF(Transport!$H$4="Multi-unit Residential",Data!I2127,IF(Transport!$H$4="Education",Data!AQ2127,IF(Transport!$H$4="Mixed-use Building",AB2130,Data!Z2127)))</f>
        <v>0</v>
      </c>
      <c r="J2126">
        <f>IF(Transport!$H$4="Multi-unit Residential",Data!J2127,IF(Transport!$H$4="Education",Data!AR2127,IF(Transport!$H$4="Mixed-use Building",AC2130,Data!AA2127)))</f>
        <v>0</v>
      </c>
      <c r="K2126">
        <f>IF(Transport!$H$4="Multi-unit Residential",Data!K2127,IF(Transport!$H$4="Education",Data!AS2127,IF(Transport!$H$4="Mixed-use Building",AD2130,Data!AB2127)))</f>
        <v>0</v>
      </c>
      <c r="L2126">
        <f>IF(Transport!$H$4="Multi-unit Residential",Data!L2127,IF(Transport!$H$4="Education",Data!AT2127,IF(Transport!$H$4="Mixed-use Building",AE2130,Data!AC2127)))</f>
        <v>0.09</v>
      </c>
      <c r="M2126">
        <f>IF(Transport!$H$4="Multi-unit Residential",Data!M2127,IF(Transport!$H$4="Education",Data!AU2127,IF(Transport!$H$4="Mixed-use Building",AF2130,Data!AD2127)))</f>
        <v>0.02</v>
      </c>
      <c r="N2126">
        <f>IF(Transport!$H$4="Multi-unit Residential",Data!N2127,IF(Transport!$H$4="Education",Data!AV2127,IF(Transport!$H$4="Mixed-use Building",AG2130,Data!AE2127)))</f>
        <v>3.7363151246928701</v>
      </c>
      <c r="O2126">
        <f>IF(Transport!$H$4="Multi-unit Residential",Data!O2127,IF(Transport!$H$4="Education",Data!AW2127,IF(Transport!$H$4="Mixed-use Building",AH2130,Data!AF2127)))</f>
        <v>168.3565711</v>
      </c>
      <c r="P2126">
        <f>IF(Transport!$H$4="Multi-unit Residential",Data!P2127,IF(Transport!$H$4="Education",Data!AX2127,IF(Transport!$H$4="Mixed-use Building",AI2130,Data!AG2127)))</f>
        <v>-46.375292559999998</v>
      </c>
    </row>
    <row r="2127" spans="1:16" x14ac:dyDescent="0.55000000000000004">
      <c r="A2127">
        <f>IF(Transport!$H$4="Multi-unit Residential",Data!A2128,IF(Transport!$H$4="Education",Data!AI2128,IF(Transport!$H$4="Mixed-use Building",T2131,Data!R2128)))</f>
        <v>360800</v>
      </c>
      <c r="B2127" t="str">
        <f>IF(Transport!$H$4="Multi-unit Residential",Data!B2128,IF(Transport!$H$4="Education",Data!AJ2128,IF(Transport!$H$4="Mixed-use Building",U2131,Data!S2128)))</f>
        <v>Myross Bush</v>
      </c>
      <c r="C2127" t="str">
        <f>IF(Transport!$H$4="Multi-unit Residential",Data!C2128,IF(Transport!$H$4="Education",Data!AK2128,IF(Transport!$H$4="Mixed-use Building",V2131,Data!T2128)))</f>
        <v>New Zealand</v>
      </c>
      <c r="D2127">
        <f>IF(Transport!$H$4="Multi-unit Residential",Data!D2128,IF(Transport!$H$4="Education",Data!AL2128,IF(Transport!$H$4="Mixed-use Building",W2131,Data!U2128)))</f>
        <v>0</v>
      </c>
      <c r="E2127">
        <f>IF(Transport!$H$4="Multi-unit Residential",Data!E2128,IF(Transport!$H$4="Education",Data!AM2128,IF(Transport!$H$4="Mixed-use Building",X2131,Data!V2128)))</f>
        <v>0</v>
      </c>
      <c r="F2127">
        <f>IF(Transport!$H$4="Multi-unit Residential",Data!F2128,IF(Transport!$H$4="Education",Data!AN2128,IF(Transport!$H$4="Mixed-use Building",Y2131,Data!W2128)))</f>
        <v>0</v>
      </c>
      <c r="G2127">
        <f>IF(Transport!$H$4="Multi-unit Residential",Data!G2128,IF(Transport!$H$4="Education",Data!AO2128,IF(Transport!$H$4="Mixed-use Building",Z2131,Data!X2128)))</f>
        <v>0</v>
      </c>
      <c r="H2127">
        <f>IF(Transport!$H$4="Multi-unit Residential",Data!H2128,IF(Transport!$H$4="Education",Data!AP2128,IF(Transport!$H$4="Mixed-use Building",AA2131,Data!Y2128)))</f>
        <v>1</v>
      </c>
      <c r="I2127">
        <f>IF(Transport!$H$4="Multi-unit Residential",Data!I2128,IF(Transport!$H$4="Education",Data!AQ2128,IF(Transport!$H$4="Mixed-use Building",AB2131,Data!Z2128)))</f>
        <v>0</v>
      </c>
      <c r="J2127">
        <f>IF(Transport!$H$4="Multi-unit Residential",Data!J2128,IF(Transport!$H$4="Education",Data!AR2128,IF(Transport!$H$4="Mixed-use Building",AC2131,Data!AA2128)))</f>
        <v>0</v>
      </c>
      <c r="K2127">
        <f>IF(Transport!$H$4="Multi-unit Residential",Data!K2128,IF(Transport!$H$4="Education",Data!AS2128,IF(Transport!$H$4="Mixed-use Building",AD2131,Data!AB2128)))</f>
        <v>0</v>
      </c>
      <c r="L2127">
        <f>IF(Transport!$H$4="Multi-unit Residential",Data!L2128,IF(Transport!$H$4="Education",Data!AT2128,IF(Transport!$H$4="Mixed-use Building",AE2131,Data!AC2128)))</f>
        <v>0</v>
      </c>
      <c r="M2127">
        <f>IF(Transport!$H$4="Multi-unit Residential",Data!M2128,IF(Transport!$H$4="Education",Data!AU2128,IF(Transport!$H$4="Mixed-use Building",AF2131,Data!AD2128)))</f>
        <v>0.02</v>
      </c>
      <c r="N2127">
        <f>IF(Transport!$H$4="Multi-unit Residential",Data!N2128,IF(Transport!$H$4="Education",Data!AV2128,IF(Transport!$H$4="Mixed-use Building",AG2131,Data!AE2128)))</f>
        <v>1.9582134825117099</v>
      </c>
      <c r="O2127">
        <f>IF(Transport!$H$4="Multi-unit Residential",Data!O2128,IF(Transport!$H$4="Education",Data!AW2128,IF(Transport!$H$4="Mixed-use Building",AH2131,Data!AF2128)))</f>
        <v>168.4041521</v>
      </c>
      <c r="P2127">
        <f>IF(Transport!$H$4="Multi-unit Residential",Data!P2128,IF(Transport!$H$4="Education",Data!AX2128,IF(Transport!$H$4="Mixed-use Building",AI2131,Data!AG2128)))</f>
        <v>-46.371403569999998</v>
      </c>
    </row>
    <row r="2128" spans="1:16" x14ac:dyDescent="0.55000000000000004">
      <c r="A2128">
        <f>IF(Transport!$H$4="Multi-unit Residential",Data!A2129,IF(Transport!$H$4="Education",Data!AI2129,IF(Transport!$H$4="Mixed-use Building",T2132,Data!R2129)))</f>
        <v>360900</v>
      </c>
      <c r="B2128" t="str">
        <f>IF(Transport!$H$4="Multi-unit Residential",Data!B2129,IF(Transport!$H$4="Education",Data!AJ2129,IF(Transport!$H$4="Mixed-use Building",U2132,Data!S2129)))</f>
        <v>Otatara</v>
      </c>
      <c r="C2128" t="str">
        <f>IF(Transport!$H$4="Multi-unit Residential",Data!C2129,IF(Transport!$H$4="Education",Data!AK2129,IF(Transport!$H$4="Mixed-use Building",V2132,Data!T2129)))</f>
        <v>New Zealand</v>
      </c>
      <c r="D2128">
        <f>IF(Transport!$H$4="Multi-unit Residential",Data!D2129,IF(Transport!$H$4="Education",Data!AL2129,IF(Transport!$H$4="Mixed-use Building",W2132,Data!U2129)))</f>
        <v>0</v>
      </c>
      <c r="E2128">
        <f>IF(Transport!$H$4="Multi-unit Residential",Data!E2129,IF(Transport!$H$4="Education",Data!AM2129,IF(Transport!$H$4="Mixed-use Building",X2132,Data!V2129)))</f>
        <v>0</v>
      </c>
      <c r="F2128">
        <f>IF(Transport!$H$4="Multi-unit Residential",Data!F2129,IF(Transport!$H$4="Education",Data!AN2129,IF(Transport!$H$4="Mixed-use Building",Y2132,Data!W2129)))</f>
        <v>0</v>
      </c>
      <c r="G2128">
        <f>IF(Transport!$H$4="Multi-unit Residential",Data!G2129,IF(Transport!$H$4="Education",Data!AO2129,IF(Transport!$H$4="Mixed-use Building",Z2132,Data!X2129)))</f>
        <v>0</v>
      </c>
      <c r="H2128">
        <f>IF(Transport!$H$4="Multi-unit Residential",Data!H2129,IF(Transport!$H$4="Education",Data!AP2129,IF(Transport!$H$4="Mixed-use Building",AA2132,Data!Y2129)))</f>
        <v>1</v>
      </c>
      <c r="I2128">
        <f>IF(Transport!$H$4="Multi-unit Residential",Data!I2129,IF(Transport!$H$4="Education",Data!AQ2129,IF(Transport!$H$4="Mixed-use Building",AB2132,Data!Z2129)))</f>
        <v>0</v>
      </c>
      <c r="J2128">
        <f>IF(Transport!$H$4="Multi-unit Residential",Data!J2129,IF(Transport!$H$4="Education",Data!AR2129,IF(Transport!$H$4="Mixed-use Building",AC2132,Data!AA2129)))</f>
        <v>0</v>
      </c>
      <c r="K2128">
        <f>IF(Transport!$H$4="Multi-unit Residential",Data!K2129,IF(Transport!$H$4="Education",Data!AS2129,IF(Transport!$H$4="Mixed-use Building",AD2132,Data!AB2129)))</f>
        <v>0</v>
      </c>
      <c r="L2128">
        <f>IF(Transport!$H$4="Multi-unit Residential",Data!L2129,IF(Transport!$H$4="Education",Data!AT2129,IF(Transport!$H$4="Mixed-use Building",AE2132,Data!AC2129)))</f>
        <v>0</v>
      </c>
      <c r="M2128">
        <f>IF(Transport!$H$4="Multi-unit Residential",Data!M2129,IF(Transport!$H$4="Education",Data!AU2129,IF(Transport!$H$4="Mixed-use Building",AF2132,Data!AD2129)))</f>
        <v>0.02</v>
      </c>
      <c r="N2128">
        <f>IF(Transport!$H$4="Multi-unit Residential",Data!N2129,IF(Transport!$H$4="Education",Data!AV2129,IF(Transport!$H$4="Mixed-use Building",AG2132,Data!AE2129)))</f>
        <v>2.61925171589712</v>
      </c>
      <c r="O2128">
        <f>IF(Transport!$H$4="Multi-unit Residential",Data!O2129,IF(Transport!$H$4="Education",Data!AW2129,IF(Transport!$H$4="Mixed-use Building",AH2132,Data!AF2129)))</f>
        <v>168.2879193</v>
      </c>
      <c r="P2128">
        <f>IF(Transport!$H$4="Multi-unit Residential",Data!P2129,IF(Transport!$H$4="Education",Data!AX2129,IF(Transport!$H$4="Mixed-use Building",AI2132,Data!AG2129)))</f>
        <v>-46.435201290000002</v>
      </c>
    </row>
    <row r="2129" spans="1:16" x14ac:dyDescent="0.55000000000000004">
      <c r="A2129">
        <f>IF(Transport!$H$4="Multi-unit Residential",Data!A2130,IF(Transport!$H$4="Education",Data!AI2130,IF(Transport!$H$4="Mixed-use Building",T2133,Data!R2130)))</f>
        <v>361000</v>
      </c>
      <c r="B2129" t="str">
        <f>IF(Transport!$H$4="Multi-unit Residential",Data!B2130,IF(Transport!$H$4="Education",Data!AJ2130,IF(Transport!$H$4="Mixed-use Building",U2133,Data!S2130)))</f>
        <v>Invercargill Central</v>
      </c>
      <c r="C2129" t="str">
        <f>IF(Transport!$H$4="Multi-unit Residential",Data!C2130,IF(Transport!$H$4="Education",Data!AK2130,IF(Transport!$H$4="Mixed-use Building",V2133,Data!T2130)))</f>
        <v>New Zealand</v>
      </c>
      <c r="D2129">
        <f>IF(Transport!$H$4="Multi-unit Residential",Data!D2130,IF(Transport!$H$4="Education",Data!AL2130,IF(Transport!$H$4="Mixed-use Building",W2133,Data!U2130)))</f>
        <v>0</v>
      </c>
      <c r="E2129">
        <f>IF(Transport!$H$4="Multi-unit Residential",Data!E2130,IF(Transport!$H$4="Education",Data!AM2130,IF(Transport!$H$4="Mixed-use Building",X2133,Data!V2130)))</f>
        <v>0</v>
      </c>
      <c r="F2129">
        <f>IF(Transport!$H$4="Multi-unit Residential",Data!F2130,IF(Transport!$H$4="Education",Data!AN2130,IF(Transport!$H$4="Mixed-use Building",Y2133,Data!W2130)))</f>
        <v>0</v>
      </c>
      <c r="G2129">
        <f>IF(Transport!$H$4="Multi-unit Residential",Data!G2130,IF(Transport!$H$4="Education",Data!AO2130,IF(Transport!$H$4="Mixed-use Building",Z2133,Data!X2130)))</f>
        <v>0</v>
      </c>
      <c r="H2129">
        <f>IF(Transport!$H$4="Multi-unit Residential",Data!H2130,IF(Transport!$H$4="Education",Data!AP2130,IF(Transport!$H$4="Mixed-use Building",AA2133,Data!Y2130)))</f>
        <v>0.90999999999999903</v>
      </c>
      <c r="I2129">
        <f>IF(Transport!$H$4="Multi-unit Residential",Data!I2130,IF(Transport!$H$4="Education",Data!AQ2130,IF(Transport!$H$4="Mixed-use Building",AB2133,Data!Z2130)))</f>
        <v>0.04</v>
      </c>
      <c r="J2129">
        <f>IF(Transport!$H$4="Multi-unit Residential",Data!J2130,IF(Transport!$H$4="Education",Data!AR2130,IF(Transport!$H$4="Mixed-use Building",AC2133,Data!AA2130)))</f>
        <v>0</v>
      </c>
      <c r="K2129">
        <f>IF(Transport!$H$4="Multi-unit Residential",Data!K2130,IF(Transport!$H$4="Education",Data!AS2130,IF(Transport!$H$4="Mixed-use Building",AD2133,Data!AB2130)))</f>
        <v>0.02</v>
      </c>
      <c r="L2129">
        <f>IF(Transport!$H$4="Multi-unit Residential",Data!L2130,IF(Transport!$H$4="Education",Data!AT2130,IF(Transport!$H$4="Mixed-use Building",AE2133,Data!AC2130)))</f>
        <v>0.03</v>
      </c>
      <c r="M2129">
        <f>IF(Transport!$H$4="Multi-unit Residential",Data!M2130,IF(Transport!$H$4="Education",Data!AU2130,IF(Transport!$H$4="Mixed-use Building",AF2133,Data!AD2130)))</f>
        <v>0.02</v>
      </c>
      <c r="N2129">
        <f>IF(Transport!$H$4="Multi-unit Residential",Data!N2130,IF(Transport!$H$4="Education",Data!AV2130,IF(Transport!$H$4="Mixed-use Building",AG2133,Data!AE2130)))</f>
        <v>6.1066339942532002</v>
      </c>
      <c r="O2129">
        <f>IF(Transport!$H$4="Multi-unit Residential",Data!O2130,IF(Transport!$H$4="Education",Data!AW2130,IF(Transport!$H$4="Mixed-use Building",AH2133,Data!AF2130)))</f>
        <v>168.32850730000001</v>
      </c>
      <c r="P2129">
        <f>IF(Transport!$H$4="Multi-unit Residential",Data!P2130,IF(Transport!$H$4="Education",Data!AX2130,IF(Transport!$H$4="Mixed-use Building",AI2133,Data!AG2130)))</f>
        <v>-46.414892389999999</v>
      </c>
    </row>
    <row r="2130" spans="1:16" x14ac:dyDescent="0.55000000000000004">
      <c r="A2130">
        <f>IF(Transport!$H$4="Multi-unit Residential",Data!A2131,IF(Transport!$H$4="Education",Data!AI2131,IF(Transport!$H$4="Mixed-use Building",T2134,Data!R2131)))</f>
        <v>361100</v>
      </c>
      <c r="B2130" t="str">
        <f>IF(Transport!$H$4="Multi-unit Residential",Data!B2131,IF(Transport!$H$4="Education",Data!AJ2131,IF(Transport!$H$4="Mixed-use Building",U2134,Data!S2131)))</f>
        <v>Gladstone (Invercargill City)</v>
      </c>
      <c r="C2130" t="str">
        <f>IF(Transport!$H$4="Multi-unit Residential",Data!C2131,IF(Transport!$H$4="Education",Data!AK2131,IF(Transport!$H$4="Mixed-use Building",V2134,Data!T2131)))</f>
        <v>New Zealand</v>
      </c>
      <c r="D2130">
        <f>IF(Transport!$H$4="Multi-unit Residential",Data!D2131,IF(Transport!$H$4="Education",Data!AL2131,IF(Transport!$H$4="Mixed-use Building",W2134,Data!U2131)))</f>
        <v>0</v>
      </c>
      <c r="E2130">
        <f>IF(Transport!$H$4="Multi-unit Residential",Data!E2131,IF(Transport!$H$4="Education",Data!AM2131,IF(Transport!$H$4="Mixed-use Building",X2134,Data!V2131)))</f>
        <v>0</v>
      </c>
      <c r="F2130">
        <f>IF(Transport!$H$4="Multi-unit Residential",Data!F2131,IF(Transport!$H$4="Education",Data!AN2131,IF(Transport!$H$4="Mixed-use Building",Y2134,Data!W2131)))</f>
        <v>0</v>
      </c>
      <c r="G2130">
        <f>IF(Transport!$H$4="Multi-unit Residential",Data!G2131,IF(Transport!$H$4="Education",Data!AO2131,IF(Transport!$H$4="Mixed-use Building",Z2134,Data!X2131)))</f>
        <v>0</v>
      </c>
      <c r="H2130">
        <f>IF(Transport!$H$4="Multi-unit Residential",Data!H2131,IF(Transport!$H$4="Education",Data!AP2131,IF(Transport!$H$4="Mixed-use Building",AA2134,Data!Y2131)))</f>
        <v>0.95</v>
      </c>
      <c r="I2130">
        <f>IF(Transport!$H$4="Multi-unit Residential",Data!I2131,IF(Transport!$H$4="Education",Data!AQ2131,IF(Transport!$H$4="Mixed-use Building",AB2134,Data!Z2131)))</f>
        <v>0</v>
      </c>
      <c r="J2130">
        <f>IF(Transport!$H$4="Multi-unit Residential",Data!J2131,IF(Transport!$H$4="Education",Data!AR2131,IF(Transport!$H$4="Mixed-use Building",AC2134,Data!AA2131)))</f>
        <v>0</v>
      </c>
      <c r="K2130">
        <f>IF(Transport!$H$4="Multi-unit Residential",Data!K2131,IF(Transport!$H$4="Education",Data!AS2131,IF(Transport!$H$4="Mixed-use Building",AD2134,Data!AB2131)))</f>
        <v>0</v>
      </c>
      <c r="L2130">
        <f>IF(Transport!$H$4="Multi-unit Residential",Data!L2131,IF(Transport!$H$4="Education",Data!AT2131,IF(Transport!$H$4="Mixed-use Building",AE2134,Data!AC2131)))</f>
        <v>0.05</v>
      </c>
      <c r="M2130">
        <f>IF(Transport!$H$4="Multi-unit Residential",Data!M2131,IF(Transport!$H$4="Education",Data!AU2131,IF(Transport!$H$4="Mixed-use Building",AF2134,Data!AD2131)))</f>
        <v>0.02</v>
      </c>
      <c r="N2130">
        <f>IF(Transport!$H$4="Multi-unit Residential",Data!N2131,IF(Transport!$H$4="Education",Data!AV2131,IF(Transport!$H$4="Mixed-use Building",AG2134,Data!AE2131)))</f>
        <v>2.6567134454882799</v>
      </c>
      <c r="O2130">
        <f>IF(Transport!$H$4="Multi-unit Residential",Data!O2131,IF(Transport!$H$4="Education",Data!AW2131,IF(Transport!$H$4="Mixed-use Building",AH2134,Data!AF2131)))</f>
        <v>168.35330060000001</v>
      </c>
      <c r="P2130">
        <f>IF(Transport!$H$4="Multi-unit Residential",Data!P2131,IF(Transport!$H$4="Education",Data!AX2131,IF(Transport!$H$4="Mixed-use Building",AI2134,Data!AG2131)))</f>
        <v>-46.392134830000003</v>
      </c>
    </row>
    <row r="2131" spans="1:16" x14ac:dyDescent="0.55000000000000004">
      <c r="A2131">
        <f>IF(Transport!$H$4="Multi-unit Residential",Data!A2132,IF(Transport!$H$4="Education",Data!AI2132,IF(Transport!$H$4="Mixed-use Building",T2135,Data!R2132)))</f>
        <v>361200</v>
      </c>
      <c r="B2131" t="str">
        <f>IF(Transport!$H$4="Multi-unit Residential",Data!B2132,IF(Transport!$H$4="Education",Data!AJ2132,IF(Transport!$H$4="Mixed-use Building",U2135,Data!S2132)))</f>
        <v>Rosedale</v>
      </c>
      <c r="C2131" t="str">
        <f>IF(Transport!$H$4="Multi-unit Residential",Data!C2132,IF(Transport!$H$4="Education",Data!AK2132,IF(Transport!$H$4="Mixed-use Building",V2135,Data!T2132)))</f>
        <v>New Zealand</v>
      </c>
      <c r="D2131">
        <f>IF(Transport!$H$4="Multi-unit Residential",Data!D2132,IF(Transport!$H$4="Education",Data!AL2132,IF(Transport!$H$4="Mixed-use Building",W2135,Data!U2132)))</f>
        <v>0</v>
      </c>
      <c r="E2131">
        <f>IF(Transport!$H$4="Multi-unit Residential",Data!E2132,IF(Transport!$H$4="Education",Data!AM2132,IF(Transport!$H$4="Mixed-use Building",X2135,Data!V2132)))</f>
        <v>0</v>
      </c>
      <c r="F2131">
        <f>IF(Transport!$H$4="Multi-unit Residential",Data!F2132,IF(Transport!$H$4="Education",Data!AN2132,IF(Transport!$H$4="Mixed-use Building",Y2135,Data!W2132)))</f>
        <v>0</v>
      </c>
      <c r="G2131">
        <f>IF(Transport!$H$4="Multi-unit Residential",Data!G2132,IF(Transport!$H$4="Education",Data!AO2132,IF(Transport!$H$4="Mixed-use Building",Z2135,Data!X2132)))</f>
        <v>0</v>
      </c>
      <c r="H2131">
        <f>IF(Transport!$H$4="Multi-unit Residential",Data!H2132,IF(Transport!$H$4="Education",Data!AP2132,IF(Transport!$H$4="Mixed-use Building",AA2135,Data!Y2132)))</f>
        <v>1</v>
      </c>
      <c r="I2131">
        <f>IF(Transport!$H$4="Multi-unit Residential",Data!I2132,IF(Transport!$H$4="Education",Data!AQ2132,IF(Transport!$H$4="Mixed-use Building",AB2135,Data!Z2132)))</f>
        <v>0</v>
      </c>
      <c r="J2131">
        <f>IF(Transport!$H$4="Multi-unit Residential",Data!J2132,IF(Transport!$H$4="Education",Data!AR2132,IF(Transport!$H$4="Mixed-use Building",AC2135,Data!AA2132)))</f>
        <v>0</v>
      </c>
      <c r="K2131">
        <f>IF(Transport!$H$4="Multi-unit Residential",Data!K2132,IF(Transport!$H$4="Education",Data!AS2132,IF(Transport!$H$4="Mixed-use Building",AD2135,Data!AB2132)))</f>
        <v>0</v>
      </c>
      <c r="L2131">
        <f>IF(Transport!$H$4="Multi-unit Residential",Data!L2132,IF(Transport!$H$4="Education",Data!AT2132,IF(Transport!$H$4="Mixed-use Building",AE2135,Data!AC2132)))</f>
        <v>0</v>
      </c>
      <c r="M2131">
        <f>IF(Transport!$H$4="Multi-unit Residential",Data!M2132,IF(Transport!$H$4="Education",Data!AU2132,IF(Transport!$H$4="Mixed-use Building",AF2135,Data!AD2132)))</f>
        <v>0.02</v>
      </c>
      <c r="N2131">
        <f>IF(Transport!$H$4="Multi-unit Residential",Data!N2132,IF(Transport!$H$4="Education",Data!AV2132,IF(Transport!$H$4="Mixed-use Building",AG2135,Data!AE2132)))</f>
        <v>2.0592914803009701</v>
      </c>
      <c r="O2131">
        <f>IF(Transport!$H$4="Multi-unit Residential",Data!O2132,IF(Transport!$H$4="Education",Data!AW2132,IF(Transport!$H$4="Mixed-use Building",AH2135,Data!AF2132)))</f>
        <v>168.3679626</v>
      </c>
      <c r="P2131">
        <f>IF(Transport!$H$4="Multi-unit Residential",Data!P2132,IF(Transport!$H$4="Education",Data!AX2132,IF(Transport!$H$4="Mixed-use Building",AI2135,Data!AG2132)))</f>
        <v>-46.389713409999999</v>
      </c>
    </row>
    <row r="2132" spans="1:16" x14ac:dyDescent="0.55000000000000004">
      <c r="A2132">
        <f>IF(Transport!$H$4="Multi-unit Residential",Data!A2133,IF(Transport!$H$4="Education",Data!AI2133,IF(Transport!$H$4="Mixed-use Building",T2136,Data!R2133)))</f>
        <v>361300</v>
      </c>
      <c r="B2132" t="str">
        <f>IF(Transport!$H$4="Multi-unit Residential",Data!B2133,IF(Transport!$H$4="Education",Data!AJ2133,IF(Transport!$H$4="Mixed-use Building",U2136,Data!S2133)))</f>
        <v>Avenal</v>
      </c>
      <c r="C2132" t="str">
        <f>IF(Transport!$H$4="Multi-unit Residential",Data!C2133,IF(Transport!$H$4="Education",Data!AK2133,IF(Transport!$H$4="Mixed-use Building",V2136,Data!T2133)))</f>
        <v>New Zealand</v>
      </c>
      <c r="D2132">
        <f>IF(Transport!$H$4="Multi-unit Residential",Data!D2133,IF(Transport!$H$4="Education",Data!AL2133,IF(Transport!$H$4="Mixed-use Building",W2136,Data!U2133)))</f>
        <v>0</v>
      </c>
      <c r="E2132">
        <f>IF(Transport!$H$4="Multi-unit Residential",Data!E2133,IF(Transport!$H$4="Education",Data!AM2133,IF(Transport!$H$4="Mixed-use Building",X2136,Data!V2133)))</f>
        <v>0</v>
      </c>
      <c r="F2132">
        <f>IF(Transport!$H$4="Multi-unit Residential",Data!F2133,IF(Transport!$H$4="Education",Data!AN2133,IF(Transport!$H$4="Mixed-use Building",Y2136,Data!W2133)))</f>
        <v>0</v>
      </c>
      <c r="G2132">
        <f>IF(Transport!$H$4="Multi-unit Residential",Data!G2133,IF(Transport!$H$4="Education",Data!AO2133,IF(Transport!$H$4="Mixed-use Building",Z2136,Data!X2133)))</f>
        <v>0</v>
      </c>
      <c r="H2132">
        <f>IF(Transport!$H$4="Multi-unit Residential",Data!H2133,IF(Transport!$H$4="Education",Data!AP2133,IF(Transport!$H$4="Mixed-use Building",AA2136,Data!Y2133)))</f>
        <v>1</v>
      </c>
      <c r="I2132">
        <f>IF(Transport!$H$4="Multi-unit Residential",Data!I2133,IF(Transport!$H$4="Education",Data!AQ2133,IF(Transport!$H$4="Mixed-use Building",AB2136,Data!Z2133)))</f>
        <v>0</v>
      </c>
      <c r="J2132">
        <f>IF(Transport!$H$4="Multi-unit Residential",Data!J2133,IF(Transport!$H$4="Education",Data!AR2133,IF(Transport!$H$4="Mixed-use Building",AC2136,Data!AA2133)))</f>
        <v>0</v>
      </c>
      <c r="K2132">
        <f>IF(Transport!$H$4="Multi-unit Residential",Data!K2133,IF(Transport!$H$4="Education",Data!AS2133,IF(Transport!$H$4="Mixed-use Building",AD2136,Data!AB2133)))</f>
        <v>0</v>
      </c>
      <c r="L2132">
        <f>IF(Transport!$H$4="Multi-unit Residential",Data!L2133,IF(Transport!$H$4="Education",Data!AT2133,IF(Transport!$H$4="Mixed-use Building",AE2136,Data!AC2133)))</f>
        <v>0</v>
      </c>
      <c r="M2132">
        <f>IF(Transport!$H$4="Multi-unit Residential",Data!M2133,IF(Transport!$H$4="Education",Data!AU2133,IF(Transport!$H$4="Mixed-use Building",AF2136,Data!AD2133)))</f>
        <v>0.02</v>
      </c>
      <c r="N2132">
        <f>IF(Transport!$H$4="Multi-unit Residential",Data!N2133,IF(Transport!$H$4="Education",Data!AV2133,IF(Transport!$H$4="Mixed-use Building",AG2136,Data!AE2133)))</f>
        <v>2.7736698348814599</v>
      </c>
      <c r="O2132">
        <f>IF(Transport!$H$4="Multi-unit Residential",Data!O2133,IF(Transport!$H$4="Education",Data!AW2133,IF(Transport!$H$4="Mixed-use Building",AH2136,Data!AF2133)))</f>
        <v>168.35272939999999</v>
      </c>
      <c r="P2132">
        <f>IF(Transport!$H$4="Multi-unit Residential",Data!P2133,IF(Transport!$H$4="Education",Data!AX2133,IF(Transport!$H$4="Mixed-use Building",AI2136,Data!AG2133)))</f>
        <v>-46.400743429999999</v>
      </c>
    </row>
    <row r="2133" spans="1:16" x14ac:dyDescent="0.55000000000000004">
      <c r="A2133">
        <f>IF(Transport!$H$4="Multi-unit Residential",Data!A2134,IF(Transport!$H$4="Education",Data!AI2134,IF(Transport!$H$4="Mixed-use Building",T2137,Data!R2134)))</f>
        <v>361400</v>
      </c>
      <c r="B2133" t="str">
        <f>IF(Transport!$H$4="Multi-unit Residential",Data!B2134,IF(Transport!$H$4="Education",Data!AJ2134,IF(Transport!$H$4="Mixed-use Building",U2137,Data!S2134)))</f>
        <v>Hargest</v>
      </c>
      <c r="C2133" t="str">
        <f>IF(Transport!$H$4="Multi-unit Residential",Data!C2134,IF(Transport!$H$4="Education",Data!AK2134,IF(Transport!$H$4="Mixed-use Building",V2137,Data!T2134)))</f>
        <v>New Zealand</v>
      </c>
      <c r="D2133">
        <f>IF(Transport!$H$4="Multi-unit Residential",Data!D2134,IF(Transport!$H$4="Education",Data!AL2134,IF(Transport!$H$4="Mixed-use Building",W2137,Data!U2134)))</f>
        <v>0</v>
      </c>
      <c r="E2133">
        <f>IF(Transport!$H$4="Multi-unit Residential",Data!E2134,IF(Transport!$H$4="Education",Data!AM2134,IF(Transport!$H$4="Mixed-use Building",X2137,Data!V2134)))</f>
        <v>0</v>
      </c>
      <c r="F2133">
        <f>IF(Transport!$H$4="Multi-unit Residential",Data!F2134,IF(Transport!$H$4="Education",Data!AN2134,IF(Transport!$H$4="Mixed-use Building",Y2137,Data!W2134)))</f>
        <v>0</v>
      </c>
      <c r="G2133">
        <f>IF(Transport!$H$4="Multi-unit Residential",Data!G2134,IF(Transport!$H$4="Education",Data!AO2134,IF(Transport!$H$4="Mixed-use Building",Z2137,Data!X2134)))</f>
        <v>0</v>
      </c>
      <c r="H2133">
        <f>IF(Transport!$H$4="Multi-unit Residential",Data!H2134,IF(Transport!$H$4="Education",Data!AP2134,IF(Transport!$H$4="Mixed-use Building",AA2137,Data!Y2134)))</f>
        <v>0.94</v>
      </c>
      <c r="I2133">
        <f>IF(Transport!$H$4="Multi-unit Residential",Data!I2134,IF(Transport!$H$4="Education",Data!AQ2134,IF(Transport!$H$4="Mixed-use Building",AB2137,Data!Z2134)))</f>
        <v>0</v>
      </c>
      <c r="J2133">
        <f>IF(Transport!$H$4="Multi-unit Residential",Data!J2134,IF(Transport!$H$4="Education",Data!AR2134,IF(Transport!$H$4="Mixed-use Building",AC2137,Data!AA2134)))</f>
        <v>0</v>
      </c>
      <c r="K2133">
        <f>IF(Transport!$H$4="Multi-unit Residential",Data!K2134,IF(Transport!$H$4="Education",Data!AS2134,IF(Transport!$H$4="Mixed-use Building",AD2137,Data!AB2134)))</f>
        <v>0</v>
      </c>
      <c r="L2133">
        <f>IF(Transport!$H$4="Multi-unit Residential",Data!L2134,IF(Transport!$H$4="Education",Data!AT2134,IF(Transport!$H$4="Mixed-use Building",AE2137,Data!AC2134)))</f>
        <v>0.06</v>
      </c>
      <c r="M2133">
        <f>IF(Transport!$H$4="Multi-unit Residential",Data!M2134,IF(Transport!$H$4="Education",Data!AU2134,IF(Transport!$H$4="Mixed-use Building",AF2137,Data!AD2134)))</f>
        <v>0.02</v>
      </c>
      <c r="N2133">
        <f>IF(Transport!$H$4="Multi-unit Residential",Data!N2134,IF(Transport!$H$4="Education",Data!AV2134,IF(Transport!$H$4="Mixed-use Building",AG2137,Data!AE2134)))</f>
        <v>2.7366797901939202</v>
      </c>
      <c r="O2133">
        <f>IF(Transport!$H$4="Multi-unit Residential",Data!O2134,IF(Transport!$H$4="Education",Data!AW2134,IF(Transport!$H$4="Mixed-use Building",AH2137,Data!AF2134)))</f>
        <v>168.3801311</v>
      </c>
      <c r="P2133">
        <f>IF(Transport!$H$4="Multi-unit Residential",Data!P2134,IF(Transport!$H$4="Education",Data!AX2134,IF(Transport!$H$4="Mixed-use Building",AI2137,Data!AG2134)))</f>
        <v>-46.38994186</v>
      </c>
    </row>
    <row r="2134" spans="1:16" x14ac:dyDescent="0.55000000000000004">
      <c r="A2134">
        <f>IF(Transport!$H$4="Multi-unit Residential",Data!A2135,IF(Transport!$H$4="Education",Data!AI2135,IF(Transport!$H$4="Mixed-use Building",T2138,Data!R2135)))</f>
        <v>361500</v>
      </c>
      <c r="B2134" t="str">
        <f>IF(Transport!$H$4="Multi-unit Residential",Data!B2135,IF(Transport!$H$4="Education",Data!AJ2135,IF(Transport!$H$4="Mixed-use Building",U2138,Data!S2135)))</f>
        <v xml:space="preserve">Windsor </v>
      </c>
      <c r="C2134" t="str">
        <f>IF(Transport!$H$4="Multi-unit Residential",Data!C2135,IF(Transport!$H$4="Education",Data!AK2135,IF(Transport!$H$4="Mixed-use Building",V2138,Data!T2135)))</f>
        <v>New Zealand</v>
      </c>
      <c r="D2134">
        <f>IF(Transport!$H$4="Multi-unit Residential",Data!D2135,IF(Transport!$H$4="Education",Data!AL2135,IF(Transport!$H$4="Mixed-use Building",W2138,Data!U2135)))</f>
        <v>0</v>
      </c>
      <c r="E2134">
        <f>IF(Transport!$H$4="Multi-unit Residential",Data!E2135,IF(Transport!$H$4="Education",Data!AM2135,IF(Transport!$H$4="Mixed-use Building",X2138,Data!V2135)))</f>
        <v>0</v>
      </c>
      <c r="F2134">
        <f>IF(Transport!$H$4="Multi-unit Residential",Data!F2135,IF(Transport!$H$4="Education",Data!AN2135,IF(Transport!$H$4="Mixed-use Building",Y2138,Data!W2135)))</f>
        <v>0</v>
      </c>
      <c r="G2134">
        <f>IF(Transport!$H$4="Multi-unit Residential",Data!G2135,IF(Transport!$H$4="Education",Data!AO2135,IF(Transport!$H$4="Mixed-use Building",Z2138,Data!X2135)))</f>
        <v>0</v>
      </c>
      <c r="H2134">
        <f>IF(Transport!$H$4="Multi-unit Residential",Data!H2135,IF(Transport!$H$4="Education",Data!AP2135,IF(Transport!$H$4="Mixed-use Building",AA2138,Data!Y2135)))</f>
        <v>0.94</v>
      </c>
      <c r="I2134">
        <f>IF(Transport!$H$4="Multi-unit Residential",Data!I2135,IF(Transport!$H$4="Education",Data!AQ2135,IF(Transport!$H$4="Mixed-use Building",AB2138,Data!Z2135)))</f>
        <v>0</v>
      </c>
      <c r="J2134">
        <f>IF(Transport!$H$4="Multi-unit Residential",Data!J2135,IF(Transport!$H$4="Education",Data!AR2135,IF(Transport!$H$4="Mixed-use Building",AC2138,Data!AA2135)))</f>
        <v>0</v>
      </c>
      <c r="K2134">
        <f>IF(Transport!$H$4="Multi-unit Residential",Data!K2135,IF(Transport!$H$4="Education",Data!AS2135,IF(Transport!$H$4="Mixed-use Building",AD2138,Data!AB2135)))</f>
        <v>0.01</v>
      </c>
      <c r="L2134">
        <f>IF(Transport!$H$4="Multi-unit Residential",Data!L2135,IF(Transport!$H$4="Education",Data!AT2135,IF(Transport!$H$4="Mixed-use Building",AE2138,Data!AC2135)))</f>
        <v>0.05</v>
      </c>
      <c r="M2134">
        <f>IF(Transport!$H$4="Multi-unit Residential",Data!M2135,IF(Transport!$H$4="Education",Data!AU2135,IF(Transport!$H$4="Mixed-use Building",AF2138,Data!AD2135)))</f>
        <v>0.02</v>
      </c>
      <c r="N2134">
        <f>IF(Transport!$H$4="Multi-unit Residential",Data!N2135,IF(Transport!$H$4="Education",Data!AV2135,IF(Transport!$H$4="Mixed-use Building",AG2138,Data!AE2135)))</f>
        <v>2.9834786385100598</v>
      </c>
      <c r="O2134">
        <f>IF(Transport!$H$4="Multi-unit Residential",Data!O2135,IF(Transport!$H$4="Education",Data!AW2135,IF(Transport!$H$4="Mixed-use Building",AH2138,Data!AF2135)))</f>
        <v>168.3756861</v>
      </c>
      <c r="P2134">
        <f>IF(Transport!$H$4="Multi-unit Residential",Data!P2135,IF(Transport!$H$4="Education",Data!AX2135,IF(Transport!$H$4="Mixed-use Building",AI2138,Data!AG2135)))</f>
        <v>-46.397166060000004</v>
      </c>
    </row>
    <row r="2135" spans="1:16" x14ac:dyDescent="0.55000000000000004">
      <c r="A2135">
        <f>IF(Transport!$H$4="Multi-unit Residential",Data!A2136,IF(Transport!$H$4="Education",Data!AI2136,IF(Transport!$H$4="Mixed-use Building",T2139,Data!R2136)))</f>
        <v>361600</v>
      </c>
      <c r="B2135" t="str">
        <f>IF(Transport!$H$4="Multi-unit Residential",Data!B2136,IF(Transport!$H$4="Education",Data!AJ2136,IF(Transport!$H$4="Mixed-use Building",U2139,Data!S2136)))</f>
        <v>Richmond (Invercargill City)</v>
      </c>
      <c r="C2135" t="str">
        <f>IF(Transport!$H$4="Multi-unit Residential",Data!C2136,IF(Transport!$H$4="Education",Data!AK2136,IF(Transport!$H$4="Mixed-use Building",V2139,Data!T2136)))</f>
        <v>New Zealand</v>
      </c>
      <c r="D2135">
        <f>IF(Transport!$H$4="Multi-unit Residential",Data!D2136,IF(Transport!$H$4="Education",Data!AL2136,IF(Transport!$H$4="Mixed-use Building",W2139,Data!U2136)))</f>
        <v>0</v>
      </c>
      <c r="E2135">
        <f>IF(Transport!$H$4="Multi-unit Residential",Data!E2136,IF(Transport!$H$4="Education",Data!AM2136,IF(Transport!$H$4="Mixed-use Building",X2139,Data!V2136)))</f>
        <v>0</v>
      </c>
      <c r="F2135">
        <f>IF(Transport!$H$4="Multi-unit Residential",Data!F2136,IF(Transport!$H$4="Education",Data!AN2136,IF(Transport!$H$4="Mixed-use Building",Y2139,Data!W2136)))</f>
        <v>0</v>
      </c>
      <c r="G2135">
        <f>IF(Transport!$H$4="Multi-unit Residential",Data!G2136,IF(Transport!$H$4="Education",Data!AO2136,IF(Transport!$H$4="Mixed-use Building",Z2139,Data!X2136)))</f>
        <v>0</v>
      </c>
      <c r="H2135">
        <f>IF(Transport!$H$4="Multi-unit Residential",Data!H2136,IF(Transport!$H$4="Education",Data!AP2136,IF(Transport!$H$4="Mixed-use Building",AA2139,Data!Y2136)))</f>
        <v>1</v>
      </c>
      <c r="I2135">
        <f>IF(Transport!$H$4="Multi-unit Residential",Data!I2136,IF(Transport!$H$4="Education",Data!AQ2136,IF(Transport!$H$4="Mixed-use Building",AB2139,Data!Z2136)))</f>
        <v>0</v>
      </c>
      <c r="J2135">
        <f>IF(Transport!$H$4="Multi-unit Residential",Data!J2136,IF(Transport!$H$4="Education",Data!AR2136,IF(Transport!$H$4="Mixed-use Building",AC2139,Data!AA2136)))</f>
        <v>0</v>
      </c>
      <c r="K2135">
        <f>IF(Transport!$H$4="Multi-unit Residential",Data!K2136,IF(Transport!$H$4="Education",Data!AS2136,IF(Transport!$H$4="Mixed-use Building",AD2139,Data!AB2136)))</f>
        <v>0</v>
      </c>
      <c r="L2135">
        <f>IF(Transport!$H$4="Multi-unit Residential",Data!L2136,IF(Transport!$H$4="Education",Data!AT2136,IF(Transport!$H$4="Mixed-use Building",AE2139,Data!AC2136)))</f>
        <v>0</v>
      </c>
      <c r="M2135">
        <f>IF(Transport!$H$4="Multi-unit Residential",Data!M2136,IF(Transport!$H$4="Education",Data!AU2136,IF(Transport!$H$4="Mixed-use Building",AF2139,Data!AD2136)))</f>
        <v>0.02</v>
      </c>
      <c r="N2135">
        <f>IF(Transport!$H$4="Multi-unit Residential",Data!N2136,IF(Transport!$H$4="Education",Data!AV2136,IF(Transport!$H$4="Mixed-use Building",AG2139,Data!AE2136)))</f>
        <v>2.6024118980225901</v>
      </c>
      <c r="O2135">
        <f>IF(Transport!$H$4="Multi-unit Residential",Data!O2136,IF(Transport!$H$4="Education",Data!AW2136,IF(Transport!$H$4="Mixed-use Building",AH2139,Data!AF2136)))</f>
        <v>168.3691814</v>
      </c>
      <c r="P2135">
        <f>IF(Transport!$H$4="Multi-unit Residential",Data!P2136,IF(Transport!$H$4="Education",Data!AX2136,IF(Transport!$H$4="Mixed-use Building",AI2139,Data!AG2136)))</f>
        <v>-46.407196190000001</v>
      </c>
    </row>
    <row r="2136" spans="1:16" x14ac:dyDescent="0.55000000000000004">
      <c r="A2136">
        <f>IF(Transport!$H$4="Multi-unit Residential",Data!A2137,IF(Transport!$H$4="Education",Data!AI2137,IF(Transport!$H$4="Mixed-use Building",T2140,Data!R2137)))</f>
        <v>361700</v>
      </c>
      <c r="B2136" t="str">
        <f>IF(Transport!$H$4="Multi-unit Residential",Data!B2137,IF(Transport!$H$4="Education",Data!AJ2137,IF(Transport!$H$4="Mixed-use Building",U2140,Data!S2137)))</f>
        <v>Glengarry</v>
      </c>
      <c r="C2136" t="str">
        <f>IF(Transport!$H$4="Multi-unit Residential",Data!C2137,IF(Transport!$H$4="Education",Data!AK2137,IF(Transport!$H$4="Mixed-use Building",V2140,Data!T2137)))</f>
        <v>New Zealand</v>
      </c>
      <c r="D2136">
        <f>IF(Transport!$H$4="Multi-unit Residential",Data!D2137,IF(Transport!$H$4="Education",Data!AL2137,IF(Transport!$H$4="Mixed-use Building",W2140,Data!U2137)))</f>
        <v>0</v>
      </c>
      <c r="E2136">
        <f>IF(Transport!$H$4="Multi-unit Residential",Data!E2137,IF(Transport!$H$4="Education",Data!AM2137,IF(Transport!$H$4="Mixed-use Building",X2140,Data!V2137)))</f>
        <v>0</v>
      </c>
      <c r="F2136">
        <f>IF(Transport!$H$4="Multi-unit Residential",Data!F2137,IF(Transport!$H$4="Education",Data!AN2137,IF(Transport!$H$4="Mixed-use Building",Y2140,Data!W2137)))</f>
        <v>0</v>
      </c>
      <c r="G2136">
        <f>IF(Transport!$H$4="Multi-unit Residential",Data!G2137,IF(Transport!$H$4="Education",Data!AO2137,IF(Transport!$H$4="Mixed-use Building",Z2140,Data!X2137)))</f>
        <v>0</v>
      </c>
      <c r="H2136">
        <f>IF(Transport!$H$4="Multi-unit Residential",Data!H2137,IF(Transport!$H$4="Education",Data!AP2137,IF(Transport!$H$4="Mixed-use Building",AA2140,Data!Y2137)))</f>
        <v>0.96</v>
      </c>
      <c r="I2136">
        <f>IF(Transport!$H$4="Multi-unit Residential",Data!I2137,IF(Transport!$H$4="Education",Data!AQ2137,IF(Transport!$H$4="Mixed-use Building",AB2140,Data!Z2137)))</f>
        <v>0</v>
      </c>
      <c r="J2136">
        <f>IF(Transport!$H$4="Multi-unit Residential",Data!J2137,IF(Transport!$H$4="Education",Data!AR2137,IF(Transport!$H$4="Mixed-use Building",AC2140,Data!AA2137)))</f>
        <v>0</v>
      </c>
      <c r="K2136">
        <f>IF(Transport!$H$4="Multi-unit Residential",Data!K2137,IF(Transport!$H$4="Education",Data!AS2137,IF(Transport!$H$4="Mixed-use Building",AD2140,Data!AB2137)))</f>
        <v>0</v>
      </c>
      <c r="L2136">
        <f>IF(Transport!$H$4="Multi-unit Residential",Data!L2137,IF(Transport!$H$4="Education",Data!AT2137,IF(Transport!$H$4="Mixed-use Building",AE2140,Data!AC2137)))</f>
        <v>0.04</v>
      </c>
      <c r="M2136">
        <f>IF(Transport!$H$4="Multi-unit Residential",Data!M2137,IF(Transport!$H$4="Education",Data!AU2137,IF(Transport!$H$4="Mixed-use Building",AF2140,Data!AD2137)))</f>
        <v>0.02</v>
      </c>
      <c r="N2136">
        <f>IF(Transport!$H$4="Multi-unit Residential",Data!N2137,IF(Transport!$H$4="Education",Data!AV2137,IF(Transport!$H$4="Mixed-use Building",AG2140,Data!AE2137)))</f>
        <v>2.9793224072397702</v>
      </c>
      <c r="O2136">
        <f>IF(Transport!$H$4="Multi-unit Residential",Data!O2137,IF(Transport!$H$4="Education",Data!AW2137,IF(Transport!$H$4="Mixed-use Building",AH2140,Data!AF2137)))</f>
        <v>168.38809860000001</v>
      </c>
      <c r="P2136">
        <f>IF(Transport!$H$4="Multi-unit Residential",Data!P2137,IF(Transport!$H$4="Education",Data!AX2137,IF(Transport!$H$4="Mixed-use Building",AI2140,Data!AG2137)))</f>
        <v>-46.401757410000002</v>
      </c>
    </row>
    <row r="2137" spans="1:16" x14ac:dyDescent="0.55000000000000004">
      <c r="A2137">
        <f>IF(Transport!$H$4="Multi-unit Residential",Data!A2138,IF(Transport!$H$4="Education",Data!AI2138,IF(Transport!$H$4="Mixed-use Building",T2141,Data!R2138)))</f>
        <v>361900</v>
      </c>
      <c r="B2137" t="str">
        <f>IF(Transport!$H$4="Multi-unit Residential",Data!B2138,IF(Transport!$H$4="Education",Data!AJ2138,IF(Transport!$H$4="Mixed-use Building",U2141,Data!S2138)))</f>
        <v>Turnbull Thompson Park</v>
      </c>
      <c r="C2137" t="str">
        <f>IF(Transport!$H$4="Multi-unit Residential",Data!C2138,IF(Transport!$H$4="Education",Data!AK2138,IF(Transport!$H$4="Mixed-use Building",V2141,Data!T2138)))</f>
        <v>New Zealand</v>
      </c>
      <c r="D2137">
        <f>IF(Transport!$H$4="Multi-unit Residential",Data!D2138,IF(Transport!$H$4="Education",Data!AL2138,IF(Transport!$H$4="Mixed-use Building",W2141,Data!U2138)))</f>
        <v>0</v>
      </c>
      <c r="E2137">
        <f>IF(Transport!$H$4="Multi-unit Residential",Data!E2138,IF(Transport!$H$4="Education",Data!AM2138,IF(Transport!$H$4="Mixed-use Building",X2141,Data!V2138)))</f>
        <v>0</v>
      </c>
      <c r="F2137">
        <f>IF(Transport!$H$4="Multi-unit Residential",Data!F2138,IF(Transport!$H$4="Education",Data!AN2138,IF(Transport!$H$4="Mixed-use Building",Y2141,Data!W2138)))</f>
        <v>0</v>
      </c>
      <c r="G2137">
        <f>IF(Transport!$H$4="Multi-unit Residential",Data!G2138,IF(Transport!$H$4="Education",Data!AO2138,IF(Transport!$H$4="Mixed-use Building",Z2141,Data!X2138)))</f>
        <v>0</v>
      </c>
      <c r="H2137">
        <f>IF(Transport!$H$4="Multi-unit Residential",Data!H2138,IF(Transport!$H$4="Education",Data!AP2138,IF(Transport!$H$4="Mixed-use Building",AA2141,Data!Y2138)))</f>
        <v>0.92</v>
      </c>
      <c r="I2137">
        <f>IF(Transport!$H$4="Multi-unit Residential",Data!I2138,IF(Transport!$H$4="Education",Data!AQ2138,IF(Transport!$H$4="Mixed-use Building",AB2141,Data!Z2138)))</f>
        <v>0</v>
      </c>
      <c r="J2137">
        <f>IF(Transport!$H$4="Multi-unit Residential",Data!J2138,IF(Transport!$H$4="Education",Data!AR2138,IF(Transport!$H$4="Mixed-use Building",AC2141,Data!AA2138)))</f>
        <v>0</v>
      </c>
      <c r="K2137">
        <f>IF(Transport!$H$4="Multi-unit Residential",Data!K2138,IF(Transport!$H$4="Education",Data!AS2138,IF(Transport!$H$4="Mixed-use Building",AD2141,Data!AB2138)))</f>
        <v>0</v>
      </c>
      <c r="L2137">
        <f>IF(Transport!$H$4="Multi-unit Residential",Data!L2138,IF(Transport!$H$4="Education",Data!AT2138,IF(Transport!$H$4="Mixed-use Building",AE2141,Data!AC2138)))</f>
        <v>0.08</v>
      </c>
      <c r="M2137">
        <f>IF(Transport!$H$4="Multi-unit Residential",Data!M2138,IF(Transport!$H$4="Education",Data!AU2138,IF(Transport!$H$4="Mixed-use Building",AF2141,Data!AD2138)))</f>
        <v>0.02</v>
      </c>
      <c r="N2137">
        <f>IF(Transport!$H$4="Multi-unit Residential",Data!N2138,IF(Transport!$H$4="Education",Data!AV2138,IF(Transport!$H$4="Mixed-use Building",AG2141,Data!AE2138)))</f>
        <v>2.6785390769540398</v>
      </c>
      <c r="O2137">
        <f>IF(Transport!$H$4="Multi-unit Residential",Data!O2138,IF(Transport!$H$4="Education",Data!AW2138,IF(Transport!$H$4="Mixed-use Building",AH2141,Data!AF2138)))</f>
        <v>168.38551809999899</v>
      </c>
      <c r="P2137">
        <f>IF(Transport!$H$4="Multi-unit Residential",Data!P2138,IF(Transport!$H$4="Education",Data!AX2138,IF(Transport!$H$4="Mixed-use Building",AI2141,Data!AG2138)))</f>
        <v>-46.410315199999999</v>
      </c>
    </row>
    <row r="2138" spans="1:16" x14ac:dyDescent="0.55000000000000004">
      <c r="A2138">
        <f>IF(Transport!$H$4="Multi-unit Residential",Data!A2139,IF(Transport!$H$4="Education",Data!AI2139,IF(Transport!$H$4="Mixed-use Building",T2142,Data!R2139)))</f>
        <v>362000</v>
      </c>
      <c r="B2138" t="str">
        <f>IF(Transport!$H$4="Multi-unit Residential",Data!B2139,IF(Transport!$H$4="Education",Data!AJ2139,IF(Transport!$H$4="Mixed-use Building",U2142,Data!S2139)))</f>
        <v>Crinan</v>
      </c>
      <c r="C2138" t="str">
        <f>IF(Transport!$H$4="Multi-unit Residential",Data!C2139,IF(Transport!$H$4="Education",Data!AK2139,IF(Transport!$H$4="Mixed-use Building",V2142,Data!T2139)))</f>
        <v>New Zealand</v>
      </c>
      <c r="D2138">
        <f>IF(Transport!$H$4="Multi-unit Residential",Data!D2139,IF(Transport!$H$4="Education",Data!AL2139,IF(Transport!$H$4="Mixed-use Building",W2142,Data!U2139)))</f>
        <v>0</v>
      </c>
      <c r="E2138">
        <f>IF(Transport!$H$4="Multi-unit Residential",Data!E2139,IF(Transport!$H$4="Education",Data!AM2139,IF(Transport!$H$4="Mixed-use Building",X2142,Data!V2139)))</f>
        <v>0</v>
      </c>
      <c r="F2138">
        <f>IF(Transport!$H$4="Multi-unit Residential",Data!F2139,IF(Transport!$H$4="Education",Data!AN2139,IF(Transport!$H$4="Mixed-use Building",Y2142,Data!W2139)))</f>
        <v>0</v>
      </c>
      <c r="G2138">
        <f>IF(Transport!$H$4="Multi-unit Residential",Data!G2139,IF(Transport!$H$4="Education",Data!AO2139,IF(Transport!$H$4="Mixed-use Building",Z2142,Data!X2139)))</f>
        <v>0</v>
      </c>
      <c r="H2138">
        <f>IF(Transport!$H$4="Multi-unit Residential",Data!H2139,IF(Transport!$H$4="Education",Data!AP2139,IF(Transport!$H$4="Mixed-use Building",AA2142,Data!Y2139)))</f>
        <v>1</v>
      </c>
      <c r="I2138">
        <f>IF(Transport!$H$4="Multi-unit Residential",Data!I2139,IF(Transport!$H$4="Education",Data!AQ2139,IF(Transport!$H$4="Mixed-use Building",AB2142,Data!Z2139)))</f>
        <v>0</v>
      </c>
      <c r="J2138">
        <f>IF(Transport!$H$4="Multi-unit Residential",Data!J2139,IF(Transport!$H$4="Education",Data!AR2139,IF(Transport!$H$4="Mixed-use Building",AC2142,Data!AA2139)))</f>
        <v>0</v>
      </c>
      <c r="K2138">
        <f>IF(Transport!$H$4="Multi-unit Residential",Data!K2139,IF(Transport!$H$4="Education",Data!AS2139,IF(Transport!$H$4="Mixed-use Building",AD2142,Data!AB2139)))</f>
        <v>0</v>
      </c>
      <c r="L2138">
        <f>IF(Transport!$H$4="Multi-unit Residential",Data!L2139,IF(Transport!$H$4="Education",Data!AT2139,IF(Transport!$H$4="Mixed-use Building",AE2142,Data!AC2139)))</f>
        <v>0</v>
      </c>
      <c r="M2138">
        <f>IF(Transport!$H$4="Multi-unit Residential",Data!M2139,IF(Transport!$H$4="Education",Data!AU2139,IF(Transport!$H$4="Mixed-use Building",AF2142,Data!AD2139)))</f>
        <v>0.02</v>
      </c>
      <c r="N2138">
        <f>IF(Transport!$H$4="Multi-unit Residential",Data!N2139,IF(Transport!$H$4="Education",Data!AV2139,IF(Transport!$H$4="Mixed-use Building",AG2142,Data!AE2139)))</f>
        <v>3.21687449015098</v>
      </c>
      <c r="O2138">
        <f>IF(Transport!$H$4="Multi-unit Residential",Data!O2139,IF(Transport!$H$4="Education",Data!AW2139,IF(Transport!$H$4="Mixed-use Building",AH2142,Data!AF2139)))</f>
        <v>168.35635269999901</v>
      </c>
      <c r="P2138">
        <f>IF(Transport!$H$4="Multi-unit Residential",Data!P2139,IF(Transport!$H$4="Education",Data!AX2139,IF(Transport!$H$4="Mixed-use Building",AI2142,Data!AG2139)))</f>
        <v>-46.42135777</v>
      </c>
    </row>
    <row r="2139" spans="1:16" x14ac:dyDescent="0.55000000000000004">
      <c r="A2139">
        <f>IF(Transport!$H$4="Multi-unit Residential",Data!A2140,IF(Transport!$H$4="Education",Data!AI2140,IF(Transport!$H$4="Mixed-use Building",T2143,Data!R2140)))</f>
        <v>362100</v>
      </c>
      <c r="B2139" t="str">
        <f>IF(Transport!$H$4="Multi-unit Residential",Data!B2140,IF(Transport!$H$4="Education",Data!AJ2140,IF(Transport!$H$4="Mixed-use Building",U2143,Data!S2140)))</f>
        <v>Georgetown</v>
      </c>
      <c r="C2139" t="str">
        <f>IF(Transport!$H$4="Multi-unit Residential",Data!C2140,IF(Transport!$H$4="Education",Data!AK2140,IF(Transport!$H$4="Mixed-use Building",V2143,Data!T2140)))</f>
        <v>New Zealand</v>
      </c>
      <c r="D2139">
        <f>IF(Transport!$H$4="Multi-unit Residential",Data!D2140,IF(Transport!$H$4="Education",Data!AL2140,IF(Transport!$H$4="Mixed-use Building",W2143,Data!U2140)))</f>
        <v>0</v>
      </c>
      <c r="E2139">
        <f>IF(Transport!$H$4="Multi-unit Residential",Data!E2140,IF(Transport!$H$4="Education",Data!AM2140,IF(Transport!$H$4="Mixed-use Building",X2143,Data!V2140)))</f>
        <v>0</v>
      </c>
      <c r="F2139">
        <f>IF(Transport!$H$4="Multi-unit Residential",Data!F2140,IF(Transport!$H$4="Education",Data!AN2140,IF(Transport!$H$4="Mixed-use Building",Y2143,Data!W2140)))</f>
        <v>0</v>
      </c>
      <c r="G2139">
        <f>IF(Transport!$H$4="Multi-unit Residential",Data!G2140,IF(Transport!$H$4="Education",Data!AO2140,IF(Transport!$H$4="Mixed-use Building",Z2143,Data!X2140)))</f>
        <v>0</v>
      </c>
      <c r="H2139">
        <f>IF(Transport!$H$4="Multi-unit Residential",Data!H2140,IF(Transport!$H$4="Education",Data!AP2140,IF(Transport!$H$4="Mixed-use Building",AA2143,Data!Y2140)))</f>
        <v>0.96</v>
      </c>
      <c r="I2139">
        <f>IF(Transport!$H$4="Multi-unit Residential",Data!I2140,IF(Transport!$H$4="Education",Data!AQ2140,IF(Transport!$H$4="Mixed-use Building",AB2143,Data!Z2140)))</f>
        <v>0</v>
      </c>
      <c r="J2139">
        <f>IF(Transport!$H$4="Multi-unit Residential",Data!J2140,IF(Transport!$H$4="Education",Data!AR2140,IF(Transport!$H$4="Mixed-use Building",AC2143,Data!AA2140)))</f>
        <v>0</v>
      </c>
      <c r="K2139">
        <f>IF(Transport!$H$4="Multi-unit Residential",Data!K2140,IF(Transport!$H$4="Education",Data!AS2140,IF(Transport!$H$4="Mixed-use Building",AD2143,Data!AB2140)))</f>
        <v>0</v>
      </c>
      <c r="L2139">
        <f>IF(Transport!$H$4="Multi-unit Residential",Data!L2140,IF(Transport!$H$4="Education",Data!AT2140,IF(Transport!$H$4="Mixed-use Building",AE2143,Data!AC2140)))</f>
        <v>0.04</v>
      </c>
      <c r="M2139">
        <f>IF(Transport!$H$4="Multi-unit Residential",Data!M2140,IF(Transport!$H$4="Education",Data!AU2140,IF(Transport!$H$4="Mixed-use Building",AF2143,Data!AD2140)))</f>
        <v>0.02</v>
      </c>
      <c r="N2139">
        <f>IF(Transport!$H$4="Multi-unit Residential",Data!N2140,IF(Transport!$H$4="Education",Data!AV2140,IF(Transport!$H$4="Mixed-use Building",AG2143,Data!AE2140)))</f>
        <v>2.7472887219651998</v>
      </c>
      <c r="O2139">
        <f>IF(Transport!$H$4="Multi-unit Residential",Data!O2140,IF(Transport!$H$4="Education",Data!AW2140,IF(Transport!$H$4="Mixed-use Building",AH2143,Data!AF2140)))</f>
        <v>168.36900639999999</v>
      </c>
      <c r="P2139">
        <f>IF(Transport!$H$4="Multi-unit Residential",Data!P2140,IF(Transport!$H$4="Education",Data!AX2140,IF(Transport!$H$4="Mixed-use Building",AI2143,Data!AG2140)))</f>
        <v>-46.419323890000001</v>
      </c>
    </row>
    <row r="2140" spans="1:16" x14ac:dyDescent="0.55000000000000004">
      <c r="A2140">
        <f>IF(Transport!$H$4="Multi-unit Residential",Data!A2141,IF(Transport!$H$4="Education",Data!AI2141,IF(Transport!$H$4="Mixed-use Building",T2144,Data!R2141)))</f>
        <v>362200</v>
      </c>
      <c r="B2140" t="str">
        <f>IF(Transport!$H$4="Multi-unit Residential",Data!B2141,IF(Transport!$H$4="Education",Data!AJ2141,IF(Transport!$H$4="Mixed-use Building",U2144,Data!S2141)))</f>
        <v>Kew (Invercargill City)</v>
      </c>
      <c r="C2140" t="str">
        <f>IF(Transport!$H$4="Multi-unit Residential",Data!C2141,IF(Transport!$H$4="Education",Data!AK2141,IF(Transport!$H$4="Mixed-use Building",V2144,Data!T2141)))</f>
        <v>New Zealand</v>
      </c>
      <c r="D2140">
        <f>IF(Transport!$H$4="Multi-unit Residential",Data!D2141,IF(Transport!$H$4="Education",Data!AL2141,IF(Transport!$H$4="Mixed-use Building",W2144,Data!U2141)))</f>
        <v>0</v>
      </c>
      <c r="E2140">
        <f>IF(Transport!$H$4="Multi-unit Residential",Data!E2141,IF(Transport!$H$4="Education",Data!AM2141,IF(Transport!$H$4="Mixed-use Building",X2144,Data!V2141)))</f>
        <v>0</v>
      </c>
      <c r="F2140">
        <f>IF(Transport!$H$4="Multi-unit Residential",Data!F2141,IF(Transport!$H$4="Education",Data!AN2141,IF(Transport!$H$4="Mixed-use Building",Y2144,Data!W2141)))</f>
        <v>0</v>
      </c>
      <c r="G2140">
        <f>IF(Transport!$H$4="Multi-unit Residential",Data!G2141,IF(Transport!$H$4="Education",Data!AO2141,IF(Transport!$H$4="Mixed-use Building",Z2144,Data!X2141)))</f>
        <v>0</v>
      </c>
      <c r="H2140">
        <f>IF(Transport!$H$4="Multi-unit Residential",Data!H2141,IF(Transport!$H$4="Education",Data!AP2141,IF(Transport!$H$4="Mixed-use Building",AA2144,Data!Y2141)))</f>
        <v>0.97</v>
      </c>
      <c r="I2140">
        <f>IF(Transport!$H$4="Multi-unit Residential",Data!I2141,IF(Transport!$H$4="Education",Data!AQ2141,IF(Transport!$H$4="Mixed-use Building",AB2144,Data!Z2141)))</f>
        <v>0</v>
      </c>
      <c r="J2140">
        <f>IF(Transport!$H$4="Multi-unit Residential",Data!J2141,IF(Transport!$H$4="Education",Data!AR2141,IF(Transport!$H$4="Mixed-use Building",AC2144,Data!AA2141)))</f>
        <v>0</v>
      </c>
      <c r="K2140">
        <f>IF(Transport!$H$4="Multi-unit Residential",Data!K2141,IF(Transport!$H$4="Education",Data!AS2141,IF(Transport!$H$4="Mixed-use Building",AD2144,Data!AB2141)))</f>
        <v>0.01</v>
      </c>
      <c r="L2140">
        <f>IF(Transport!$H$4="Multi-unit Residential",Data!L2141,IF(Transport!$H$4="Education",Data!AT2141,IF(Transport!$H$4="Mixed-use Building",AE2144,Data!AC2141)))</f>
        <v>0.02</v>
      </c>
      <c r="M2140">
        <f>IF(Transport!$H$4="Multi-unit Residential",Data!M2141,IF(Transport!$H$4="Education",Data!AU2141,IF(Transport!$H$4="Mixed-use Building",AF2144,Data!AD2141)))</f>
        <v>0.02</v>
      </c>
      <c r="N2140">
        <f>IF(Transport!$H$4="Multi-unit Residential",Data!N2141,IF(Transport!$H$4="Education",Data!AV2141,IF(Transport!$H$4="Mixed-use Building",AG2144,Data!AE2141)))</f>
        <v>6.1515542363518003</v>
      </c>
      <c r="O2140">
        <f>IF(Transport!$H$4="Multi-unit Residential",Data!O2141,IF(Transport!$H$4="Education",Data!AW2141,IF(Transport!$H$4="Mixed-use Building",AH2144,Data!AF2141)))</f>
        <v>168.353793</v>
      </c>
      <c r="P2140">
        <f>IF(Transport!$H$4="Multi-unit Residential",Data!P2141,IF(Transport!$H$4="Education",Data!AX2141,IF(Transport!$H$4="Mixed-use Building",AI2144,Data!AG2141)))</f>
        <v>-46.433426140000002</v>
      </c>
    </row>
    <row r="2141" spans="1:16" x14ac:dyDescent="0.55000000000000004">
      <c r="A2141">
        <f>IF(Transport!$H$4="Multi-unit Residential",Data!A2142,IF(Transport!$H$4="Education",Data!AI2142,IF(Transport!$H$4="Mixed-use Building",T2145,Data!R2142)))</f>
        <v>362300</v>
      </c>
      <c r="B2141" t="str">
        <f>IF(Transport!$H$4="Multi-unit Residential",Data!B2142,IF(Transport!$H$4="Education",Data!AJ2142,IF(Transport!$H$4="Mixed-use Building",U2145,Data!S2142)))</f>
        <v>Kennington-Tisbury</v>
      </c>
      <c r="C2141" t="str">
        <f>IF(Transport!$H$4="Multi-unit Residential",Data!C2142,IF(Transport!$H$4="Education",Data!AK2142,IF(Transport!$H$4="Mixed-use Building",V2145,Data!T2142)))</f>
        <v>New Zealand</v>
      </c>
      <c r="D2141">
        <f>IF(Transport!$H$4="Multi-unit Residential",Data!D2142,IF(Transport!$H$4="Education",Data!AL2142,IF(Transport!$H$4="Mixed-use Building",W2145,Data!U2142)))</f>
        <v>0</v>
      </c>
      <c r="E2141">
        <f>IF(Transport!$H$4="Multi-unit Residential",Data!E2142,IF(Transport!$H$4="Education",Data!AM2142,IF(Transport!$H$4="Mixed-use Building",X2145,Data!V2142)))</f>
        <v>0</v>
      </c>
      <c r="F2141">
        <f>IF(Transport!$H$4="Multi-unit Residential",Data!F2142,IF(Transport!$H$4="Education",Data!AN2142,IF(Transport!$H$4="Mixed-use Building",Y2145,Data!W2142)))</f>
        <v>0</v>
      </c>
      <c r="G2141">
        <f>IF(Transport!$H$4="Multi-unit Residential",Data!G2142,IF(Transport!$H$4="Education",Data!AO2142,IF(Transport!$H$4="Mixed-use Building",Z2145,Data!X2142)))</f>
        <v>0</v>
      </c>
      <c r="H2141">
        <f>IF(Transport!$H$4="Multi-unit Residential",Data!H2142,IF(Transport!$H$4="Education",Data!AP2142,IF(Transport!$H$4="Mixed-use Building",AA2145,Data!Y2142)))</f>
        <v>0.98</v>
      </c>
      <c r="I2141">
        <f>IF(Transport!$H$4="Multi-unit Residential",Data!I2142,IF(Transport!$H$4="Education",Data!AQ2142,IF(Transport!$H$4="Mixed-use Building",AB2145,Data!Z2142)))</f>
        <v>0</v>
      </c>
      <c r="J2141">
        <f>IF(Transport!$H$4="Multi-unit Residential",Data!J2142,IF(Transport!$H$4="Education",Data!AR2142,IF(Transport!$H$4="Mixed-use Building",AC2145,Data!AA2142)))</f>
        <v>0</v>
      </c>
      <c r="K2141">
        <f>IF(Transport!$H$4="Multi-unit Residential",Data!K2142,IF(Transport!$H$4="Education",Data!AS2142,IF(Transport!$H$4="Mixed-use Building",AD2145,Data!AB2142)))</f>
        <v>0</v>
      </c>
      <c r="L2141">
        <f>IF(Transport!$H$4="Multi-unit Residential",Data!L2142,IF(Transport!$H$4="Education",Data!AT2142,IF(Transport!$H$4="Mixed-use Building",AE2145,Data!AC2142)))</f>
        <v>0.02</v>
      </c>
      <c r="M2141">
        <f>IF(Transport!$H$4="Multi-unit Residential",Data!M2142,IF(Transport!$H$4="Education",Data!AU2142,IF(Transport!$H$4="Mixed-use Building",AF2145,Data!AD2142)))</f>
        <v>0.02</v>
      </c>
      <c r="N2141">
        <f>IF(Transport!$H$4="Multi-unit Residential",Data!N2142,IF(Transport!$H$4="Education",Data!AV2142,IF(Transport!$H$4="Mixed-use Building",AG2145,Data!AE2142)))</f>
        <v>4.7249867507509</v>
      </c>
      <c r="O2141">
        <f>IF(Transport!$H$4="Multi-unit Residential",Data!O2142,IF(Transport!$H$4="Education",Data!AW2142,IF(Transport!$H$4="Mixed-use Building",AH2145,Data!AF2142)))</f>
        <v>168.42196329999999</v>
      </c>
      <c r="P2141">
        <f>IF(Transport!$H$4="Multi-unit Residential",Data!P2142,IF(Transport!$H$4="Education",Data!AX2142,IF(Transport!$H$4="Mixed-use Building",AI2145,Data!AG2142)))</f>
        <v>-46.421330079999997</v>
      </c>
    </row>
    <row r="2142" spans="1:16" x14ac:dyDescent="0.55000000000000004">
      <c r="A2142">
        <f>IF(Transport!$H$4="Multi-unit Residential",Data!A2143,IF(Transport!$H$4="Education",Data!AI2143,IF(Transport!$H$4="Mixed-use Building",T2146,Data!R2143)))</f>
        <v>362400</v>
      </c>
      <c r="B2142" t="str">
        <f>IF(Transport!$H$4="Multi-unit Residential",Data!B2143,IF(Transport!$H$4="Education",Data!AJ2143,IF(Transport!$H$4="Mixed-use Building",U2146,Data!S2143)))</f>
        <v>Newfield</v>
      </c>
      <c r="C2142" t="str">
        <f>IF(Transport!$H$4="Multi-unit Residential",Data!C2143,IF(Transport!$H$4="Education",Data!AK2143,IF(Transport!$H$4="Mixed-use Building",V2146,Data!T2143)))</f>
        <v>New Zealand</v>
      </c>
      <c r="D2142">
        <f>IF(Transport!$H$4="Multi-unit Residential",Data!D2143,IF(Transport!$H$4="Education",Data!AL2143,IF(Transport!$H$4="Mixed-use Building",W2146,Data!U2143)))</f>
        <v>0</v>
      </c>
      <c r="E2142">
        <f>IF(Transport!$H$4="Multi-unit Residential",Data!E2143,IF(Transport!$H$4="Education",Data!AM2143,IF(Transport!$H$4="Mixed-use Building",X2146,Data!V2143)))</f>
        <v>0</v>
      </c>
      <c r="F2142">
        <f>IF(Transport!$H$4="Multi-unit Residential",Data!F2143,IF(Transport!$H$4="Education",Data!AN2143,IF(Transport!$H$4="Mixed-use Building",Y2146,Data!W2143)))</f>
        <v>0</v>
      </c>
      <c r="G2142">
        <f>IF(Transport!$H$4="Multi-unit Residential",Data!G2143,IF(Transport!$H$4="Education",Data!AO2143,IF(Transport!$H$4="Mixed-use Building",Z2146,Data!X2143)))</f>
        <v>0</v>
      </c>
      <c r="H2142">
        <f>IF(Transport!$H$4="Multi-unit Residential",Data!H2143,IF(Transport!$H$4="Education",Data!AP2143,IF(Transport!$H$4="Mixed-use Building",AA2146,Data!Y2143)))</f>
        <v>0.97</v>
      </c>
      <c r="I2142">
        <f>IF(Transport!$H$4="Multi-unit Residential",Data!I2143,IF(Transport!$H$4="Education",Data!AQ2143,IF(Transport!$H$4="Mixed-use Building",AB2146,Data!Z2143)))</f>
        <v>0</v>
      </c>
      <c r="J2142">
        <f>IF(Transport!$H$4="Multi-unit Residential",Data!J2143,IF(Transport!$H$4="Education",Data!AR2143,IF(Transport!$H$4="Mixed-use Building",AC2146,Data!AA2143)))</f>
        <v>0</v>
      </c>
      <c r="K2142">
        <f>IF(Transport!$H$4="Multi-unit Residential",Data!K2143,IF(Transport!$H$4="Education",Data!AS2143,IF(Transport!$H$4="Mixed-use Building",AD2146,Data!AB2143)))</f>
        <v>0</v>
      </c>
      <c r="L2142">
        <f>IF(Transport!$H$4="Multi-unit Residential",Data!L2143,IF(Transport!$H$4="Education",Data!AT2143,IF(Transport!$H$4="Mixed-use Building",AE2146,Data!AC2143)))</f>
        <v>0.03</v>
      </c>
      <c r="M2142">
        <f>IF(Transport!$H$4="Multi-unit Residential",Data!M2143,IF(Transport!$H$4="Education",Data!AU2143,IF(Transport!$H$4="Mixed-use Building",AF2146,Data!AD2143)))</f>
        <v>0.02</v>
      </c>
      <c r="N2142">
        <f>IF(Transport!$H$4="Multi-unit Residential",Data!N2143,IF(Transport!$H$4="Education",Data!AV2143,IF(Transport!$H$4="Mixed-use Building",AG2146,Data!AE2143)))</f>
        <v>3.9417965214005699</v>
      </c>
      <c r="O2142">
        <f>IF(Transport!$H$4="Multi-unit Residential",Data!O2143,IF(Transport!$H$4="Education",Data!AW2143,IF(Transport!$H$4="Mixed-use Building",AH2146,Data!AF2143)))</f>
        <v>168.38907269999899</v>
      </c>
      <c r="P2142">
        <f>IF(Transport!$H$4="Multi-unit Residential",Data!P2143,IF(Transport!$H$4="Education",Data!AX2143,IF(Transport!$H$4="Mixed-use Building",AI2146,Data!AG2143)))</f>
        <v>-46.417553470000001</v>
      </c>
    </row>
    <row r="2143" spans="1:16" x14ac:dyDescent="0.55000000000000004">
      <c r="A2143">
        <f>IF(Transport!$H$4="Multi-unit Residential",Data!A2144,IF(Transport!$H$4="Education",Data!AI2144,IF(Transport!$H$4="Mixed-use Building",T2147,Data!R2144)))</f>
        <v>362500</v>
      </c>
      <c r="B2143" t="str">
        <f>IF(Transport!$H$4="Multi-unit Residential",Data!B2144,IF(Transport!$H$4="Education",Data!AJ2144,IF(Transport!$H$4="Mixed-use Building",U2147,Data!S2144)))</f>
        <v>Strathern</v>
      </c>
      <c r="C2143" t="str">
        <f>IF(Transport!$H$4="Multi-unit Residential",Data!C2144,IF(Transport!$H$4="Education",Data!AK2144,IF(Transport!$H$4="Mixed-use Building",V2147,Data!T2144)))</f>
        <v>New Zealand</v>
      </c>
      <c r="D2143">
        <f>IF(Transport!$H$4="Multi-unit Residential",Data!D2144,IF(Transport!$H$4="Education",Data!AL2144,IF(Transport!$H$4="Mixed-use Building",W2147,Data!U2144)))</f>
        <v>0</v>
      </c>
      <c r="E2143">
        <f>IF(Transport!$H$4="Multi-unit Residential",Data!E2144,IF(Transport!$H$4="Education",Data!AM2144,IF(Transport!$H$4="Mixed-use Building",X2147,Data!V2144)))</f>
        <v>0</v>
      </c>
      <c r="F2143">
        <f>IF(Transport!$H$4="Multi-unit Residential",Data!F2144,IF(Transport!$H$4="Education",Data!AN2144,IF(Transport!$H$4="Mixed-use Building",Y2147,Data!W2144)))</f>
        <v>0</v>
      </c>
      <c r="G2143">
        <f>IF(Transport!$H$4="Multi-unit Residential",Data!G2144,IF(Transport!$H$4="Education",Data!AO2144,IF(Transport!$H$4="Mixed-use Building",Z2147,Data!X2144)))</f>
        <v>0</v>
      </c>
      <c r="H2143">
        <f>IF(Transport!$H$4="Multi-unit Residential",Data!H2144,IF(Transport!$H$4="Education",Data!AP2144,IF(Transport!$H$4="Mixed-use Building",AA2147,Data!Y2144)))</f>
        <v>0.92</v>
      </c>
      <c r="I2143">
        <f>IF(Transport!$H$4="Multi-unit Residential",Data!I2144,IF(Transport!$H$4="Education",Data!AQ2144,IF(Transport!$H$4="Mixed-use Building",AB2147,Data!Z2144)))</f>
        <v>0</v>
      </c>
      <c r="J2143">
        <f>IF(Transport!$H$4="Multi-unit Residential",Data!J2144,IF(Transport!$H$4="Education",Data!AR2144,IF(Transport!$H$4="Mixed-use Building",AC2147,Data!AA2144)))</f>
        <v>0</v>
      </c>
      <c r="K2143">
        <f>IF(Transport!$H$4="Multi-unit Residential",Data!K2144,IF(Transport!$H$4="Education",Data!AS2144,IF(Transport!$H$4="Mixed-use Building",AD2147,Data!AB2144)))</f>
        <v>0</v>
      </c>
      <c r="L2143">
        <f>IF(Transport!$H$4="Multi-unit Residential",Data!L2144,IF(Transport!$H$4="Education",Data!AT2144,IF(Transport!$H$4="Mixed-use Building",AE2147,Data!AC2144)))</f>
        <v>0.08</v>
      </c>
      <c r="M2143">
        <f>IF(Transport!$H$4="Multi-unit Residential",Data!M2144,IF(Transport!$H$4="Education",Data!AU2144,IF(Transport!$H$4="Mixed-use Building",AF2147,Data!AD2144)))</f>
        <v>0.02</v>
      </c>
      <c r="N2143">
        <f>IF(Transport!$H$4="Multi-unit Residential",Data!N2144,IF(Transport!$H$4="Education",Data!AV2144,IF(Transport!$H$4="Mixed-use Building",AG2147,Data!AE2144)))</f>
        <v>2.4395824595676499</v>
      </c>
      <c r="O2143">
        <f>IF(Transport!$H$4="Multi-unit Residential",Data!O2144,IF(Transport!$H$4="Education",Data!AW2144,IF(Transport!$H$4="Mixed-use Building",AH2147,Data!AF2144)))</f>
        <v>168.36839380000001</v>
      </c>
      <c r="P2143">
        <f>IF(Transport!$H$4="Multi-unit Residential",Data!P2144,IF(Transport!$H$4="Education",Data!AX2144,IF(Transport!$H$4="Mixed-use Building",AI2147,Data!AG2144)))</f>
        <v>-46.427924920000002</v>
      </c>
    </row>
    <row r="2144" spans="1:16" x14ac:dyDescent="0.55000000000000004">
      <c r="A2144">
        <f>IF(Transport!$H$4="Multi-unit Residential",Data!A2145,IF(Transport!$H$4="Education",Data!AI2145,IF(Transport!$H$4="Mixed-use Building",T2148,Data!R2145)))</f>
        <v>362600</v>
      </c>
      <c r="B2144" t="str">
        <f>IF(Transport!$H$4="Multi-unit Residential",Data!B2145,IF(Transport!$H$4="Education",Data!AJ2145,IF(Transport!$H$4="Mixed-use Building",U2148,Data!S2145)))</f>
        <v>Elizabeth Park</v>
      </c>
      <c r="C2144" t="str">
        <f>IF(Transport!$H$4="Multi-unit Residential",Data!C2145,IF(Transport!$H$4="Education",Data!AK2145,IF(Transport!$H$4="Mixed-use Building",V2148,Data!T2145)))</f>
        <v>New Zealand</v>
      </c>
      <c r="D2144">
        <f>IF(Transport!$H$4="Multi-unit Residential",Data!D2145,IF(Transport!$H$4="Education",Data!AL2145,IF(Transport!$H$4="Mixed-use Building",W2148,Data!U2145)))</f>
        <v>0</v>
      </c>
      <c r="E2144">
        <f>IF(Transport!$H$4="Multi-unit Residential",Data!E2145,IF(Transport!$H$4="Education",Data!AM2145,IF(Transport!$H$4="Mixed-use Building",X2148,Data!V2145)))</f>
        <v>0</v>
      </c>
      <c r="F2144">
        <f>IF(Transport!$H$4="Multi-unit Residential",Data!F2145,IF(Transport!$H$4="Education",Data!AN2145,IF(Transport!$H$4="Mixed-use Building",Y2148,Data!W2145)))</f>
        <v>0</v>
      </c>
      <c r="G2144">
        <f>IF(Transport!$H$4="Multi-unit Residential",Data!G2145,IF(Transport!$H$4="Education",Data!AO2145,IF(Transport!$H$4="Mixed-use Building",Z2148,Data!X2145)))</f>
        <v>0</v>
      </c>
      <c r="H2144">
        <f>IF(Transport!$H$4="Multi-unit Residential",Data!H2145,IF(Transport!$H$4="Education",Data!AP2145,IF(Transport!$H$4="Mixed-use Building",AA2148,Data!Y2145)))</f>
        <v>1</v>
      </c>
      <c r="I2144">
        <f>IF(Transport!$H$4="Multi-unit Residential",Data!I2145,IF(Transport!$H$4="Education",Data!AQ2145,IF(Transport!$H$4="Mixed-use Building",AB2148,Data!Z2145)))</f>
        <v>0</v>
      </c>
      <c r="J2144">
        <f>IF(Transport!$H$4="Multi-unit Residential",Data!J2145,IF(Transport!$H$4="Education",Data!AR2145,IF(Transport!$H$4="Mixed-use Building",AC2148,Data!AA2145)))</f>
        <v>0</v>
      </c>
      <c r="K2144">
        <f>IF(Transport!$H$4="Multi-unit Residential",Data!K2145,IF(Transport!$H$4="Education",Data!AS2145,IF(Transport!$H$4="Mixed-use Building",AD2148,Data!AB2145)))</f>
        <v>0</v>
      </c>
      <c r="L2144">
        <f>IF(Transport!$H$4="Multi-unit Residential",Data!L2145,IF(Transport!$H$4="Education",Data!AT2145,IF(Transport!$H$4="Mixed-use Building",AE2148,Data!AC2145)))</f>
        <v>0</v>
      </c>
      <c r="M2144">
        <f>IF(Transport!$H$4="Multi-unit Residential",Data!M2145,IF(Transport!$H$4="Education",Data!AU2145,IF(Transport!$H$4="Mixed-use Building",AF2148,Data!AD2145)))</f>
        <v>0.02</v>
      </c>
      <c r="N2144">
        <f>IF(Transport!$H$4="Multi-unit Residential",Data!N2145,IF(Transport!$H$4="Education",Data!AV2145,IF(Transport!$H$4="Mixed-use Building",AG2148,Data!AE2145)))</f>
        <v>1.09481281547562</v>
      </c>
      <c r="O2144">
        <f>IF(Transport!$H$4="Multi-unit Residential",Data!O2145,IF(Transport!$H$4="Education",Data!AW2145,IF(Transport!$H$4="Mixed-use Building",AH2148,Data!AF2145)))</f>
        <v>168.38702040000001</v>
      </c>
      <c r="P2144">
        <f>IF(Transport!$H$4="Multi-unit Residential",Data!P2145,IF(Transport!$H$4="Education",Data!AX2145,IF(Transport!$H$4="Mixed-use Building",AI2148,Data!AG2145)))</f>
        <v>-46.425021059999999</v>
      </c>
    </row>
    <row r="2145" spans="1:16" x14ac:dyDescent="0.55000000000000004">
      <c r="A2145">
        <f>IF(Transport!$H$4="Multi-unit Residential",Data!A2146,IF(Transport!$H$4="Education",Data!AI2146,IF(Transport!$H$4="Mixed-use Building",T2149,Data!R2146)))</f>
        <v>362700</v>
      </c>
      <c r="B2145" t="str">
        <f>IF(Transport!$H$4="Multi-unit Residential",Data!B2146,IF(Transport!$H$4="Education",Data!AJ2146,IF(Transport!$H$4="Mixed-use Building",U2149,Data!S2146)))</f>
        <v>Aurora</v>
      </c>
      <c r="C2145" t="str">
        <f>IF(Transport!$H$4="Multi-unit Residential",Data!C2146,IF(Transport!$H$4="Education",Data!AK2146,IF(Transport!$H$4="Mixed-use Building",V2149,Data!T2146)))</f>
        <v>New Zealand</v>
      </c>
      <c r="D2145">
        <f>IF(Transport!$H$4="Multi-unit Residential",Data!D2146,IF(Transport!$H$4="Education",Data!AL2146,IF(Transport!$H$4="Mixed-use Building",W2149,Data!U2146)))</f>
        <v>0</v>
      </c>
      <c r="E2145">
        <f>IF(Transport!$H$4="Multi-unit Residential",Data!E2146,IF(Transport!$H$4="Education",Data!AM2146,IF(Transport!$H$4="Mixed-use Building",X2149,Data!V2146)))</f>
        <v>0</v>
      </c>
      <c r="F2145">
        <f>IF(Transport!$H$4="Multi-unit Residential",Data!F2146,IF(Transport!$H$4="Education",Data!AN2146,IF(Transport!$H$4="Mixed-use Building",Y2149,Data!W2146)))</f>
        <v>0</v>
      </c>
      <c r="G2145">
        <f>IF(Transport!$H$4="Multi-unit Residential",Data!G2146,IF(Transport!$H$4="Education",Data!AO2146,IF(Transport!$H$4="Mixed-use Building",Z2149,Data!X2146)))</f>
        <v>0</v>
      </c>
      <c r="H2145">
        <f>IF(Transport!$H$4="Multi-unit Residential",Data!H2146,IF(Transport!$H$4="Education",Data!AP2146,IF(Transport!$H$4="Mixed-use Building",AA2149,Data!Y2146)))</f>
        <v>1</v>
      </c>
      <c r="I2145">
        <f>IF(Transport!$H$4="Multi-unit Residential",Data!I2146,IF(Transport!$H$4="Education",Data!AQ2146,IF(Transport!$H$4="Mixed-use Building",AB2149,Data!Z2146)))</f>
        <v>0</v>
      </c>
      <c r="J2145">
        <f>IF(Transport!$H$4="Multi-unit Residential",Data!J2146,IF(Transport!$H$4="Education",Data!AR2146,IF(Transport!$H$4="Mixed-use Building",AC2149,Data!AA2146)))</f>
        <v>0</v>
      </c>
      <c r="K2145">
        <f>IF(Transport!$H$4="Multi-unit Residential",Data!K2146,IF(Transport!$H$4="Education",Data!AS2146,IF(Transport!$H$4="Mixed-use Building",AD2149,Data!AB2146)))</f>
        <v>0</v>
      </c>
      <c r="L2145">
        <f>IF(Transport!$H$4="Multi-unit Residential",Data!L2146,IF(Transport!$H$4="Education",Data!AT2146,IF(Transport!$H$4="Mixed-use Building",AE2149,Data!AC2146)))</f>
        <v>0</v>
      </c>
      <c r="M2145">
        <f>IF(Transport!$H$4="Multi-unit Residential",Data!M2146,IF(Transport!$H$4="Education",Data!AU2146,IF(Transport!$H$4="Mixed-use Building",AF2149,Data!AD2146)))</f>
        <v>0.02</v>
      </c>
      <c r="N2145">
        <f>IF(Transport!$H$4="Multi-unit Residential",Data!N2146,IF(Transport!$H$4="Education",Data!AV2146,IF(Transport!$H$4="Mixed-use Building",AG2149,Data!AE2146)))</f>
        <v>6.1628992789006301</v>
      </c>
      <c r="O2145">
        <f>IF(Transport!$H$4="Multi-unit Residential",Data!O2146,IF(Transport!$H$4="Education",Data!AW2146,IF(Transport!$H$4="Mixed-use Building",AH2149,Data!AF2146)))</f>
        <v>168.38223400000001</v>
      </c>
      <c r="P2145">
        <f>IF(Transport!$H$4="Multi-unit Residential",Data!P2146,IF(Transport!$H$4="Education",Data!AX2146,IF(Transport!$H$4="Mixed-use Building",AI2149,Data!AG2146)))</f>
        <v>-46.429923389999999</v>
      </c>
    </row>
    <row r="2146" spans="1:16" x14ac:dyDescent="0.55000000000000004">
      <c r="A2146">
        <f>IF(Transport!$H$4="Multi-unit Residential",Data!A2147,IF(Transport!$H$4="Education",Data!AI2147,IF(Transport!$H$4="Mixed-use Building",T2150,Data!R2147)))</f>
        <v>362800</v>
      </c>
      <c r="B2146" t="str">
        <f>IF(Transport!$H$4="Multi-unit Residential",Data!B2147,IF(Transport!$H$4="Education",Data!AJ2147,IF(Transport!$H$4="Mixed-use Building",U2150,Data!S2147)))</f>
        <v>Moulson</v>
      </c>
      <c r="C2146" t="str">
        <f>IF(Transport!$H$4="Multi-unit Residential",Data!C2147,IF(Transport!$H$4="Education",Data!AK2147,IF(Transport!$H$4="Mixed-use Building",V2150,Data!T2147)))</f>
        <v>New Zealand</v>
      </c>
      <c r="D2146" t="str">
        <f>IF(Transport!$H$4="Multi-unit Residential",Data!D2147,IF(Transport!$H$4="Education",Data!AL2147,IF(Transport!$H$4="Mixed-use Building",W2150,Data!U2147)))</f>
        <v>?</v>
      </c>
      <c r="E2146" t="str">
        <f>IF(Transport!$H$4="Multi-unit Residential",Data!E2147,IF(Transport!$H$4="Education",Data!AM2147,IF(Transport!$H$4="Mixed-use Building",X2150,Data!V2147)))</f>
        <v>?</v>
      </c>
      <c r="F2146" t="str">
        <f>IF(Transport!$H$4="Multi-unit Residential",Data!F2147,IF(Transport!$H$4="Education",Data!AN2147,IF(Transport!$H$4="Mixed-use Building",Y2150,Data!W2147)))</f>
        <v>?</v>
      </c>
      <c r="G2146">
        <f>IF(Transport!$H$4="Multi-unit Residential",Data!G2147,IF(Transport!$H$4="Education",Data!AO2147,IF(Transport!$H$4="Mixed-use Building",Z2150,Data!X2147)))</f>
        <v>0</v>
      </c>
      <c r="H2146" t="str">
        <f>IF(Transport!$H$4="Multi-unit Residential",Data!H2147,IF(Transport!$H$4="Education",Data!AP2147,IF(Transport!$H$4="Mixed-use Building",AA2150,Data!Y2147)))</f>
        <v>?</v>
      </c>
      <c r="I2146" t="str">
        <f>IF(Transport!$H$4="Multi-unit Residential",Data!I2147,IF(Transport!$H$4="Education",Data!AQ2147,IF(Transport!$H$4="Mixed-use Building",AB2150,Data!Z2147)))</f>
        <v>?</v>
      </c>
      <c r="J2146">
        <f>IF(Transport!$H$4="Multi-unit Residential",Data!J2147,IF(Transport!$H$4="Education",Data!AR2147,IF(Transport!$H$4="Mixed-use Building",AC2150,Data!AA2147)))</f>
        <v>0</v>
      </c>
      <c r="K2146" t="str">
        <f>IF(Transport!$H$4="Multi-unit Residential",Data!K2147,IF(Transport!$H$4="Education",Data!AS2147,IF(Transport!$H$4="Mixed-use Building",AD2150,Data!AB2147)))</f>
        <v>?</v>
      </c>
      <c r="L2146" t="str">
        <f>IF(Transport!$H$4="Multi-unit Residential",Data!L2147,IF(Transport!$H$4="Education",Data!AT2147,IF(Transport!$H$4="Mixed-use Building",AE2150,Data!AC2147)))</f>
        <v>?</v>
      </c>
      <c r="M2146">
        <f>IF(Transport!$H$4="Multi-unit Residential",Data!M2147,IF(Transport!$H$4="Education",Data!AU2147,IF(Transport!$H$4="Mixed-use Building",AF2150,Data!AD2147)))</f>
        <v>0.02</v>
      </c>
      <c r="N2146" t="str">
        <f>IF(Transport!$H$4="Multi-unit Residential",Data!N2147,IF(Transport!$H$4="Education",Data!AV2147,IF(Transport!$H$4="Mixed-use Building",AG2150,Data!AE2147)))</f>
        <v>?</v>
      </c>
      <c r="O2146">
        <f>IF(Transport!$H$4="Multi-unit Residential",Data!O2147,IF(Transport!$H$4="Education",Data!AW2147,IF(Transport!$H$4="Mixed-use Building",AH2150,Data!AF2147)))</f>
        <v>168.37684400000001</v>
      </c>
      <c r="P2146">
        <f>IF(Transport!$H$4="Multi-unit Residential",Data!P2147,IF(Transport!$H$4="Education",Data!AX2147,IF(Transport!$H$4="Mixed-use Building",AI2150,Data!AG2147)))</f>
        <v>-46.434545309999997</v>
      </c>
    </row>
    <row r="2147" spans="1:16" x14ac:dyDescent="0.55000000000000004">
      <c r="A2147">
        <f>IF(Transport!$H$4="Multi-unit Residential",Data!A2148,IF(Transport!$H$4="Education",Data!AI2148,IF(Transport!$H$4="Mixed-use Building",T2151,Data!R2148)))</f>
        <v>362900</v>
      </c>
      <c r="B2147" t="str">
        <f>IF(Transport!$H$4="Multi-unit Residential",Data!B2148,IF(Transport!$H$4="Education",Data!AJ2148,IF(Transport!$H$4="Mixed-use Building",U2151,Data!S2148)))</f>
        <v>Kingswell</v>
      </c>
      <c r="C2147" t="str">
        <f>IF(Transport!$H$4="Multi-unit Residential",Data!C2148,IF(Transport!$H$4="Education",Data!AK2148,IF(Transport!$H$4="Mixed-use Building",V2151,Data!T2148)))</f>
        <v>New Zealand</v>
      </c>
      <c r="D2147">
        <f>IF(Transport!$H$4="Multi-unit Residential",Data!D2148,IF(Transport!$H$4="Education",Data!AL2148,IF(Transport!$H$4="Mixed-use Building",W2151,Data!U2148)))</f>
        <v>0</v>
      </c>
      <c r="E2147">
        <f>IF(Transport!$H$4="Multi-unit Residential",Data!E2148,IF(Transport!$H$4="Education",Data!AM2148,IF(Transport!$H$4="Mixed-use Building",X2151,Data!V2148)))</f>
        <v>0</v>
      </c>
      <c r="F2147">
        <f>IF(Transport!$H$4="Multi-unit Residential",Data!F2148,IF(Transport!$H$4="Education",Data!AN2148,IF(Transport!$H$4="Mixed-use Building",Y2151,Data!W2148)))</f>
        <v>0</v>
      </c>
      <c r="G2147">
        <f>IF(Transport!$H$4="Multi-unit Residential",Data!G2148,IF(Transport!$H$4="Education",Data!AO2148,IF(Transport!$H$4="Mixed-use Building",Z2151,Data!X2148)))</f>
        <v>0</v>
      </c>
      <c r="H2147">
        <f>IF(Transport!$H$4="Multi-unit Residential",Data!H2148,IF(Transport!$H$4="Education",Data!AP2148,IF(Transport!$H$4="Mixed-use Building",AA2151,Data!Y2148)))</f>
        <v>1</v>
      </c>
      <c r="I2147">
        <f>IF(Transport!$H$4="Multi-unit Residential",Data!I2148,IF(Transport!$H$4="Education",Data!AQ2148,IF(Transport!$H$4="Mixed-use Building",AB2151,Data!Z2148)))</f>
        <v>0</v>
      </c>
      <c r="J2147">
        <f>IF(Transport!$H$4="Multi-unit Residential",Data!J2148,IF(Transport!$H$4="Education",Data!AR2148,IF(Transport!$H$4="Mixed-use Building",AC2151,Data!AA2148)))</f>
        <v>0</v>
      </c>
      <c r="K2147">
        <f>IF(Transport!$H$4="Multi-unit Residential",Data!K2148,IF(Transport!$H$4="Education",Data!AS2148,IF(Transport!$H$4="Mixed-use Building",AD2151,Data!AB2148)))</f>
        <v>0</v>
      </c>
      <c r="L2147">
        <f>IF(Transport!$H$4="Multi-unit Residential",Data!L2148,IF(Transport!$H$4="Education",Data!AT2148,IF(Transport!$H$4="Mixed-use Building",AE2151,Data!AC2148)))</f>
        <v>0</v>
      </c>
      <c r="M2147">
        <f>IF(Transport!$H$4="Multi-unit Residential",Data!M2148,IF(Transport!$H$4="Education",Data!AU2148,IF(Transport!$H$4="Mixed-use Building",AF2151,Data!AD2148)))</f>
        <v>0.02</v>
      </c>
      <c r="N2147" t="str">
        <f>IF(Transport!$H$4="Multi-unit Residential",Data!N2148,IF(Transport!$H$4="Education",Data!AV2148,IF(Transport!$H$4="Mixed-use Building",AG2151,Data!AE2148)))</f>
        <v>?</v>
      </c>
      <c r="O2147">
        <f>IF(Transport!$H$4="Multi-unit Residential",Data!O2148,IF(Transport!$H$4="Education",Data!AW2148,IF(Transport!$H$4="Mixed-use Building",AH2151,Data!AF2148)))</f>
        <v>168.370990199999</v>
      </c>
      <c r="P2147">
        <f>IF(Transport!$H$4="Multi-unit Residential",Data!P2148,IF(Transport!$H$4="Education",Data!AX2148,IF(Transport!$H$4="Mixed-use Building",AI2151,Data!AG2148)))</f>
        <v>-46.441018630000002</v>
      </c>
    </row>
    <row r="2148" spans="1:16" x14ac:dyDescent="0.55000000000000004">
      <c r="A2148">
        <f>IF(Transport!$H$4="Multi-unit Residential",Data!A2149,IF(Transport!$H$4="Education",Data!AI2149,IF(Transport!$H$4="Mixed-use Building",T2152,Data!R2149)))</f>
        <v>363000</v>
      </c>
      <c r="B2148" t="str">
        <f>IF(Transport!$H$4="Multi-unit Residential",Data!B2149,IF(Transport!$H$4="Education",Data!AJ2149,IF(Transport!$H$4="Mixed-use Building",U2152,Data!S2149)))</f>
        <v>Clifton</v>
      </c>
      <c r="C2148" t="str">
        <f>IF(Transport!$H$4="Multi-unit Residential",Data!C2149,IF(Transport!$H$4="Education",Data!AK2149,IF(Transport!$H$4="Mixed-use Building",V2152,Data!T2149)))</f>
        <v>New Zealand</v>
      </c>
      <c r="D2148">
        <f>IF(Transport!$H$4="Multi-unit Residential",Data!D2149,IF(Transport!$H$4="Education",Data!AL2149,IF(Transport!$H$4="Mixed-use Building",W2152,Data!U2149)))</f>
        <v>0</v>
      </c>
      <c r="E2148">
        <f>IF(Transport!$H$4="Multi-unit Residential",Data!E2149,IF(Transport!$H$4="Education",Data!AM2149,IF(Transport!$H$4="Mixed-use Building",X2152,Data!V2149)))</f>
        <v>0</v>
      </c>
      <c r="F2148">
        <f>IF(Transport!$H$4="Multi-unit Residential",Data!F2149,IF(Transport!$H$4="Education",Data!AN2149,IF(Transport!$H$4="Mixed-use Building",Y2152,Data!W2149)))</f>
        <v>0</v>
      </c>
      <c r="G2148">
        <f>IF(Transport!$H$4="Multi-unit Residential",Data!G2149,IF(Transport!$H$4="Education",Data!AO2149,IF(Transport!$H$4="Mixed-use Building",Z2152,Data!X2149)))</f>
        <v>0</v>
      </c>
      <c r="H2148">
        <f>IF(Transport!$H$4="Multi-unit Residential",Data!H2149,IF(Transport!$H$4="Education",Data!AP2149,IF(Transport!$H$4="Mixed-use Building",AA2152,Data!Y2149)))</f>
        <v>1</v>
      </c>
      <c r="I2148">
        <f>IF(Transport!$H$4="Multi-unit Residential",Data!I2149,IF(Transport!$H$4="Education",Data!AQ2149,IF(Transport!$H$4="Mixed-use Building",AB2152,Data!Z2149)))</f>
        <v>0</v>
      </c>
      <c r="J2148">
        <f>IF(Transport!$H$4="Multi-unit Residential",Data!J2149,IF(Transport!$H$4="Education",Data!AR2149,IF(Transport!$H$4="Mixed-use Building",AC2152,Data!AA2149)))</f>
        <v>0</v>
      </c>
      <c r="K2148">
        <f>IF(Transport!$H$4="Multi-unit Residential",Data!K2149,IF(Transport!$H$4="Education",Data!AS2149,IF(Transport!$H$4="Mixed-use Building",AD2152,Data!AB2149)))</f>
        <v>0</v>
      </c>
      <c r="L2148">
        <f>IF(Transport!$H$4="Multi-unit Residential",Data!L2149,IF(Transport!$H$4="Education",Data!AT2149,IF(Transport!$H$4="Mixed-use Building",AE2152,Data!AC2149)))</f>
        <v>0</v>
      </c>
      <c r="M2148">
        <f>IF(Transport!$H$4="Multi-unit Residential",Data!M2149,IF(Transport!$H$4="Education",Data!AU2149,IF(Transport!$H$4="Mixed-use Building",AF2152,Data!AD2149)))</f>
        <v>0.02</v>
      </c>
      <c r="N2148">
        <f>IF(Transport!$H$4="Multi-unit Residential",Data!N2149,IF(Transport!$H$4="Education",Data!AV2149,IF(Transport!$H$4="Mixed-use Building",AG2152,Data!AE2149)))</f>
        <v>4.0340343671999701</v>
      </c>
      <c r="O2148">
        <f>IF(Transport!$H$4="Multi-unit Residential",Data!O2149,IF(Transport!$H$4="Education",Data!AW2149,IF(Transport!$H$4="Mixed-use Building",AH2152,Data!AF2149)))</f>
        <v>168.36513529999999</v>
      </c>
      <c r="P2148">
        <f>IF(Transport!$H$4="Multi-unit Residential",Data!P2149,IF(Transport!$H$4="Education",Data!AX2149,IF(Transport!$H$4="Mixed-use Building",AI2152,Data!AG2149)))</f>
        <v>-46.450684499999902</v>
      </c>
    </row>
    <row r="2149" spans="1:16" x14ac:dyDescent="0.55000000000000004">
      <c r="A2149">
        <f>IF(Transport!$H$4="Multi-unit Residential",Data!A2150,IF(Transport!$H$4="Education",Data!AI2150,IF(Transport!$H$4="Mixed-use Building",T2153,Data!R2150)))</f>
        <v>363100</v>
      </c>
      <c r="B2149" t="str">
        <f>IF(Transport!$H$4="Multi-unit Residential",Data!B2150,IF(Transport!$H$4="Education",Data!AJ2150,IF(Transport!$H$4="Mixed-use Building",U2153,Data!S2150)))</f>
        <v xml:space="preserve">Woodend-Greenhills </v>
      </c>
      <c r="C2149" t="str">
        <f>IF(Transport!$H$4="Multi-unit Residential",Data!C2150,IF(Transport!$H$4="Education",Data!AK2150,IF(Transport!$H$4="Mixed-use Building",V2153,Data!T2150)))</f>
        <v>New Zealand</v>
      </c>
      <c r="D2149">
        <f>IF(Transport!$H$4="Multi-unit Residential",Data!D2150,IF(Transport!$H$4="Education",Data!AL2150,IF(Transport!$H$4="Mixed-use Building",W2153,Data!U2150)))</f>
        <v>0</v>
      </c>
      <c r="E2149">
        <f>IF(Transport!$H$4="Multi-unit Residential",Data!E2150,IF(Transport!$H$4="Education",Data!AM2150,IF(Transport!$H$4="Mixed-use Building",X2153,Data!V2150)))</f>
        <v>0</v>
      </c>
      <c r="F2149">
        <f>IF(Transport!$H$4="Multi-unit Residential",Data!F2150,IF(Transport!$H$4="Education",Data!AN2150,IF(Transport!$H$4="Mixed-use Building",Y2153,Data!W2150)))</f>
        <v>0</v>
      </c>
      <c r="G2149">
        <f>IF(Transport!$H$4="Multi-unit Residential",Data!G2150,IF(Transport!$H$4="Education",Data!AO2150,IF(Transport!$H$4="Mixed-use Building",Z2153,Data!X2150)))</f>
        <v>0</v>
      </c>
      <c r="H2149">
        <f>IF(Transport!$H$4="Multi-unit Residential",Data!H2150,IF(Transport!$H$4="Education",Data!AP2150,IF(Transport!$H$4="Mixed-use Building",AA2153,Data!Y2150)))</f>
        <v>0.73</v>
      </c>
      <c r="I2149">
        <f>IF(Transport!$H$4="Multi-unit Residential",Data!I2150,IF(Transport!$H$4="Education",Data!AQ2150,IF(Transport!$H$4="Mixed-use Building",AB2153,Data!Z2150)))</f>
        <v>0.27</v>
      </c>
      <c r="J2149">
        <f>IF(Transport!$H$4="Multi-unit Residential",Data!J2150,IF(Transport!$H$4="Education",Data!AR2150,IF(Transport!$H$4="Mixed-use Building",AC2153,Data!AA2150)))</f>
        <v>0</v>
      </c>
      <c r="K2149">
        <f>IF(Transport!$H$4="Multi-unit Residential",Data!K2150,IF(Transport!$H$4="Education",Data!AS2150,IF(Transport!$H$4="Mixed-use Building",AD2153,Data!AB2150)))</f>
        <v>0</v>
      </c>
      <c r="L2149">
        <f>IF(Transport!$H$4="Multi-unit Residential",Data!L2150,IF(Transport!$H$4="Education",Data!AT2150,IF(Transport!$H$4="Mixed-use Building",AE2153,Data!AC2150)))</f>
        <v>0</v>
      </c>
      <c r="M2149">
        <f>IF(Transport!$H$4="Multi-unit Residential",Data!M2150,IF(Transport!$H$4="Education",Data!AU2150,IF(Transport!$H$4="Mixed-use Building",AF2153,Data!AD2150)))</f>
        <v>0.02</v>
      </c>
      <c r="N2149">
        <f>IF(Transport!$H$4="Multi-unit Residential",Data!N2150,IF(Transport!$H$4="Education",Data!AV2150,IF(Transport!$H$4="Mixed-use Building",AG2153,Data!AE2150)))</f>
        <v>13.124480468727</v>
      </c>
      <c r="O2149">
        <f>IF(Transport!$H$4="Multi-unit Residential",Data!O2150,IF(Transport!$H$4="Education",Data!AW2150,IF(Transport!$H$4="Mixed-use Building",AH2153,Data!AF2150)))</f>
        <v>168.38490490000001</v>
      </c>
      <c r="P2149">
        <f>IF(Transport!$H$4="Multi-unit Residential",Data!P2150,IF(Transport!$H$4="Education",Data!AX2150,IF(Transport!$H$4="Mixed-use Building",AI2153,Data!AG2150)))</f>
        <v>-46.531782509999999</v>
      </c>
    </row>
    <row r="2150" spans="1:16" x14ac:dyDescent="0.55000000000000004">
      <c r="A2150">
        <f>IF(Transport!$H$4="Multi-unit Residential",Data!A2151,IF(Transport!$H$4="Education",Data!AI2151,IF(Transport!$H$4="Mixed-use Building",T2154,Data!R2151)))</f>
        <v>363200</v>
      </c>
      <c r="B2150" t="str">
        <f>IF(Transport!$H$4="Multi-unit Residential",Data!B2151,IF(Transport!$H$4="Education",Data!AJ2151,IF(Transport!$H$4="Mixed-use Building",U2154,Data!S2151)))</f>
        <v>Inlet Bluff Harbour</v>
      </c>
      <c r="C2150" t="str">
        <f>IF(Transport!$H$4="Multi-unit Residential",Data!C2151,IF(Transport!$H$4="Education",Data!AK2151,IF(Transport!$H$4="Mixed-use Building",V2154,Data!T2151)))</f>
        <v>New Zealand</v>
      </c>
      <c r="D2150" t="str">
        <f>IF(Transport!$H$4="Multi-unit Residential",Data!D2151,IF(Transport!$H$4="Education",Data!AL2151,IF(Transport!$H$4="Mixed-use Building",W2154,Data!U2151)))</f>
        <v>?</v>
      </c>
      <c r="E2150" t="str">
        <f>IF(Transport!$H$4="Multi-unit Residential",Data!E2151,IF(Transport!$H$4="Education",Data!AM2151,IF(Transport!$H$4="Mixed-use Building",X2154,Data!V2151)))</f>
        <v>?</v>
      </c>
      <c r="F2150" t="str">
        <f>IF(Transport!$H$4="Multi-unit Residential",Data!F2151,IF(Transport!$H$4="Education",Data!AN2151,IF(Transport!$H$4="Mixed-use Building",Y2154,Data!W2151)))</f>
        <v>?</v>
      </c>
      <c r="G2150">
        <f>IF(Transport!$H$4="Multi-unit Residential",Data!G2151,IF(Transport!$H$4="Education",Data!AO2151,IF(Transport!$H$4="Mixed-use Building",Z2154,Data!X2151)))</f>
        <v>0</v>
      </c>
      <c r="H2150" t="str">
        <f>IF(Transport!$H$4="Multi-unit Residential",Data!H2151,IF(Transport!$H$4="Education",Data!AP2151,IF(Transport!$H$4="Mixed-use Building",AA2154,Data!Y2151)))</f>
        <v>?</v>
      </c>
      <c r="I2150" t="str">
        <f>IF(Transport!$H$4="Multi-unit Residential",Data!I2151,IF(Transport!$H$4="Education",Data!AQ2151,IF(Transport!$H$4="Mixed-use Building",AB2154,Data!Z2151)))</f>
        <v>?</v>
      </c>
      <c r="J2150">
        <f>IF(Transport!$H$4="Multi-unit Residential",Data!J2151,IF(Transport!$H$4="Education",Data!AR2151,IF(Transport!$H$4="Mixed-use Building",AC2154,Data!AA2151)))</f>
        <v>0</v>
      </c>
      <c r="K2150" t="str">
        <f>IF(Transport!$H$4="Multi-unit Residential",Data!K2151,IF(Transport!$H$4="Education",Data!AS2151,IF(Transport!$H$4="Mixed-use Building",AD2154,Data!AB2151)))</f>
        <v>?</v>
      </c>
      <c r="L2150" t="str">
        <f>IF(Transport!$H$4="Multi-unit Residential",Data!L2151,IF(Transport!$H$4="Education",Data!AT2151,IF(Transport!$H$4="Mixed-use Building",AE2154,Data!AC2151)))</f>
        <v>?</v>
      </c>
      <c r="M2150">
        <f>IF(Transport!$H$4="Multi-unit Residential",Data!M2151,IF(Transport!$H$4="Education",Data!AU2151,IF(Transport!$H$4="Mixed-use Building",AF2154,Data!AD2151)))</f>
        <v>0.02</v>
      </c>
      <c r="N2150" t="str">
        <f>IF(Transport!$H$4="Multi-unit Residential",Data!N2151,IF(Transport!$H$4="Education",Data!AV2151,IF(Transport!$H$4="Mixed-use Building",AG2154,Data!AE2151)))</f>
        <v>?</v>
      </c>
      <c r="O2150">
        <f>IF(Transport!$H$4="Multi-unit Residential",Data!O2151,IF(Transport!$H$4="Education",Data!AW2151,IF(Transport!$H$4="Mixed-use Building",AH2154,Data!AF2151)))</f>
        <v>168.39370199999999</v>
      </c>
      <c r="P2150">
        <f>IF(Transport!$H$4="Multi-unit Residential",Data!P2151,IF(Transport!$H$4="Education",Data!AX2151,IF(Transport!$H$4="Mixed-use Building",AI2154,Data!AG2151)))</f>
        <v>-46.573813350000002</v>
      </c>
    </row>
    <row r="2151" spans="1:16" x14ac:dyDescent="0.55000000000000004">
      <c r="A2151">
        <f>IF(Transport!$H$4="Multi-unit Residential",Data!A2152,IF(Transport!$H$4="Education",Data!AI2152,IF(Transport!$H$4="Mixed-use Building",T2155,Data!R2152)))</f>
        <v>363300</v>
      </c>
      <c r="B2151" t="str">
        <f>IF(Transport!$H$4="Multi-unit Residential",Data!B2152,IF(Transport!$H$4="Education",Data!AJ2152,IF(Transport!$H$4="Mixed-use Building",U2155,Data!S2152)))</f>
        <v>Bluff</v>
      </c>
      <c r="C2151" t="str">
        <f>IF(Transport!$H$4="Multi-unit Residential",Data!C2152,IF(Transport!$H$4="Education",Data!AK2152,IF(Transport!$H$4="Mixed-use Building",V2155,Data!T2152)))</f>
        <v>New Zealand</v>
      </c>
      <c r="D2151">
        <f>IF(Transport!$H$4="Multi-unit Residential",Data!D2152,IF(Transport!$H$4="Education",Data!AL2152,IF(Transport!$H$4="Mixed-use Building",W2155,Data!U2152)))</f>
        <v>0</v>
      </c>
      <c r="E2151">
        <f>IF(Transport!$H$4="Multi-unit Residential",Data!E2152,IF(Transport!$H$4="Education",Data!AM2152,IF(Transport!$H$4="Mixed-use Building",X2155,Data!V2152)))</f>
        <v>0</v>
      </c>
      <c r="F2151">
        <f>IF(Transport!$H$4="Multi-unit Residential",Data!F2152,IF(Transport!$H$4="Education",Data!AN2152,IF(Transport!$H$4="Mixed-use Building",Y2155,Data!W2152)))</f>
        <v>0</v>
      </c>
      <c r="G2151">
        <f>IF(Transport!$H$4="Multi-unit Residential",Data!G2152,IF(Transport!$H$4="Education",Data!AO2152,IF(Transport!$H$4="Mixed-use Building",Z2155,Data!X2152)))</f>
        <v>0</v>
      </c>
      <c r="H2151">
        <f>IF(Transport!$H$4="Multi-unit Residential",Data!H2152,IF(Transport!$H$4="Education",Data!AP2152,IF(Transport!$H$4="Mixed-use Building",AA2155,Data!Y2152)))</f>
        <v>0.85</v>
      </c>
      <c r="I2151">
        <f>IF(Transport!$H$4="Multi-unit Residential",Data!I2152,IF(Transport!$H$4="Education",Data!AQ2152,IF(Transport!$H$4="Mixed-use Building",AB2155,Data!Z2152)))</f>
        <v>0.04</v>
      </c>
      <c r="J2151">
        <f>IF(Transport!$H$4="Multi-unit Residential",Data!J2152,IF(Transport!$H$4="Education",Data!AR2152,IF(Transport!$H$4="Mixed-use Building",AC2155,Data!AA2152)))</f>
        <v>0</v>
      </c>
      <c r="K2151">
        <f>IF(Transport!$H$4="Multi-unit Residential",Data!K2152,IF(Transport!$H$4="Education",Data!AS2152,IF(Transport!$H$4="Mixed-use Building",AD2155,Data!AB2152)))</f>
        <v>0.01</v>
      </c>
      <c r="L2151">
        <f>IF(Transport!$H$4="Multi-unit Residential",Data!L2152,IF(Transport!$H$4="Education",Data!AT2152,IF(Transport!$H$4="Mixed-use Building",AE2155,Data!AC2152)))</f>
        <v>0.1</v>
      </c>
      <c r="M2151">
        <f>IF(Transport!$H$4="Multi-unit Residential",Data!M2152,IF(Transport!$H$4="Education",Data!AU2152,IF(Transport!$H$4="Mixed-use Building",AF2155,Data!AD2152)))</f>
        <v>0.02</v>
      </c>
      <c r="N2151">
        <f>IF(Transport!$H$4="Multi-unit Residential",Data!N2152,IF(Transport!$H$4="Education",Data!AV2152,IF(Transport!$H$4="Mixed-use Building",AG2155,Data!AE2152)))</f>
        <v>4.8335203152510298</v>
      </c>
      <c r="O2151">
        <f>IF(Transport!$H$4="Multi-unit Residential",Data!O2152,IF(Transport!$H$4="Education",Data!AW2152,IF(Transport!$H$4="Mixed-use Building",AH2155,Data!AF2152)))</f>
        <v>168.33223810000001</v>
      </c>
      <c r="P2151">
        <f>IF(Transport!$H$4="Multi-unit Residential",Data!P2152,IF(Transport!$H$4="Education",Data!AX2152,IF(Transport!$H$4="Mixed-use Building",AI2155,Data!AG2152)))</f>
        <v>-46.607239479999997</v>
      </c>
    </row>
  </sheetData>
  <sheetProtection algorithmName="SHA-512" hashValue="fGv5mi87rZ8g/esWqcMDYl2Y+X1V0laVcL73popZ2jEbxc6hwbQ2wu0Gzsx4h8Aku7EM4/i5NVfg5j5kgLCJkw==" saltValue="bNnp2URdjSAWE9IkWznXYg==" spinCount="100000" sheet="1" objects="1" scenarios="1"/>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7098F-3164-4322-977C-B95F21533449}">
  <sheetPr codeName="Sheet6"/>
  <dimension ref="A1:Z22"/>
  <sheetViews>
    <sheetView zoomScale="55" workbookViewId="0">
      <selection activeCell="H23" sqref="H23"/>
    </sheetView>
  </sheetViews>
  <sheetFormatPr defaultRowHeight="11.75" x14ac:dyDescent="0.55000000000000004"/>
  <cols>
    <col min="10" max="10" width="30.296875" bestFit="1" customWidth="1"/>
    <col min="11" max="11" width="51.3984375" bestFit="1" customWidth="1"/>
  </cols>
  <sheetData>
    <row r="1" spans="1:26" ht="12" x14ac:dyDescent="0.6">
      <c r="A1" s="13" t="s">
        <v>2255</v>
      </c>
      <c r="E1" s="13" t="s">
        <v>2256</v>
      </c>
      <c r="H1" s="36" t="str">
        <f>E12</f>
        <v>Design &amp; As Built</v>
      </c>
      <c r="I1" s="36" t="str">
        <f>E13</f>
        <v>Interiors</v>
      </c>
      <c r="J1" s="37" t="str">
        <f>F11</f>
        <v>Design &amp; As Built</v>
      </c>
      <c r="K1" s="36"/>
      <c r="L1" s="36"/>
      <c r="S1" s="13" t="s">
        <v>2257</v>
      </c>
      <c r="T1">
        <v>0.5</v>
      </c>
      <c r="U1">
        <v>1</v>
      </c>
      <c r="V1">
        <v>2</v>
      </c>
      <c r="W1">
        <v>3</v>
      </c>
      <c r="X1">
        <v>4</v>
      </c>
      <c r="Y1">
        <v>5</v>
      </c>
    </row>
    <row r="2" spans="1:26" x14ac:dyDescent="0.55000000000000004">
      <c r="A2" t="s">
        <v>2258</v>
      </c>
      <c r="B2" t="s">
        <v>2259</v>
      </c>
      <c r="E2" t="s">
        <v>2260</v>
      </c>
      <c r="H2" s="36"/>
      <c r="I2" s="36"/>
      <c r="J2" s="38" t="str">
        <f>Transport!G10</f>
        <v/>
      </c>
      <c r="K2" s="36" t="s">
        <v>30</v>
      </c>
      <c r="L2" s="36" t="s">
        <v>31</v>
      </c>
      <c r="S2" t="s">
        <v>2261</v>
      </c>
      <c r="T2" t="s">
        <v>2262</v>
      </c>
      <c r="U2" t="s">
        <v>2263</v>
      </c>
      <c r="V2" t="s">
        <v>2264</v>
      </c>
      <c r="W2" t="s">
        <v>2265</v>
      </c>
      <c r="X2" t="s">
        <v>2266</v>
      </c>
      <c r="Y2" t="s">
        <v>2267</v>
      </c>
    </row>
    <row r="3" spans="1:26" x14ac:dyDescent="0.55000000000000004">
      <c r="A3" s="14">
        <v>174.76496019999999</v>
      </c>
      <c r="B3" s="14">
        <v>-36.849339100000002</v>
      </c>
      <c r="C3" s="14"/>
      <c r="E3" t="s">
        <v>77</v>
      </c>
      <c r="H3" s="36">
        <f>IF($J$2&gt;0.45,5,IF($J$2 &gt;= 0.35, 4, IF($J$2 &gt;= 0.25, 3, IF($J$2 &gt;= 0.15, 2, IF($J$2 &gt;= 0.1, 1, 0)))))</f>
        <v>5</v>
      </c>
      <c r="I3" s="36">
        <f>IF($J$2&gt;0.45,3,IF($J$2 &gt;= 0.4, 2.5, IF($J$2 &gt;= 0.35, 2, IF($J$2 &gt;= 0.3, 1.5, IF($J$2 &gt;= 0.25, 1, IF($J$2 &gt;= 0.15, 0.5, 0))))))</f>
        <v>3</v>
      </c>
      <c r="J3" s="36">
        <f>IF($F$11=$E$12,H3,I3)</f>
        <v>5</v>
      </c>
      <c r="K3" s="36" t="str">
        <f>IF(F11=E13, "/ 3 points for emissions reduction", "/ 5 points for emissions reduction")</f>
        <v>/ 5 points for emissions reduction</v>
      </c>
      <c r="L3" s="36"/>
      <c r="S3" t="s">
        <v>2268</v>
      </c>
      <c r="T3" t="s">
        <v>2269</v>
      </c>
      <c r="U3">
        <v>1</v>
      </c>
      <c r="V3" t="s">
        <v>2262</v>
      </c>
      <c r="W3" t="s">
        <v>2262</v>
      </c>
      <c r="X3" t="s">
        <v>2262</v>
      </c>
      <c r="Y3" t="s">
        <v>2262</v>
      </c>
    </row>
    <row r="4" spans="1:26" x14ac:dyDescent="0.55000000000000004">
      <c r="E4" t="s">
        <v>2270</v>
      </c>
      <c r="H4" s="36"/>
      <c r="I4" s="36"/>
      <c r="J4" s="38">
        <f>Transport!G12</f>
        <v>0</v>
      </c>
      <c r="K4" s="36" t="s">
        <v>38</v>
      </c>
      <c r="L4" s="36" t="s">
        <v>39</v>
      </c>
      <c r="S4" t="s">
        <v>2271</v>
      </c>
      <c r="T4" t="s">
        <v>2272</v>
      </c>
      <c r="U4" t="s">
        <v>2273</v>
      </c>
      <c r="V4" t="s">
        <v>2262</v>
      </c>
      <c r="W4" t="s">
        <v>2262</v>
      </c>
      <c r="X4" t="s">
        <v>2262</v>
      </c>
      <c r="Y4" t="s">
        <v>2262</v>
      </c>
    </row>
    <row r="5" spans="1:26" ht="12" x14ac:dyDescent="0.6">
      <c r="A5" s="13" t="s">
        <v>2274</v>
      </c>
      <c r="E5" t="s">
        <v>2275</v>
      </c>
      <c r="H5" s="36">
        <f>IF($J$4&gt;1, 1, IF($J$4 &gt; 0.5, 0.5, 0))</f>
        <v>0</v>
      </c>
      <c r="I5" s="36">
        <f>IF($J$4 &gt; 0.5, 1, 0)</f>
        <v>0</v>
      </c>
      <c r="J5" s="36">
        <f>IF($F$11=$E$12,H5,I5)</f>
        <v>0</v>
      </c>
      <c r="K5" s="36" t="s">
        <v>2276</v>
      </c>
      <c r="L5" s="36"/>
      <c r="S5" t="s">
        <v>2277</v>
      </c>
      <c r="T5" t="s">
        <v>2262</v>
      </c>
      <c r="U5" t="s">
        <v>2278</v>
      </c>
      <c r="V5" t="s">
        <v>2279</v>
      </c>
      <c r="W5" t="s">
        <v>2280</v>
      </c>
      <c r="X5" t="s">
        <v>2262</v>
      </c>
      <c r="Y5" t="s">
        <v>2262</v>
      </c>
    </row>
    <row r="6" spans="1:26" ht="12" x14ac:dyDescent="0.6">
      <c r="A6" s="14" t="s">
        <v>26</v>
      </c>
      <c r="B6" s="14"/>
      <c r="C6" s="14"/>
      <c r="E6" t="s">
        <v>2281</v>
      </c>
      <c r="H6" s="36"/>
      <c r="I6" s="36"/>
      <c r="J6" s="38" t="str">
        <f>Transport!G14</f>
        <v/>
      </c>
      <c r="K6" s="36" t="s">
        <v>44</v>
      </c>
      <c r="L6" s="36" t="s">
        <v>45</v>
      </c>
      <c r="O6" s="13"/>
      <c r="P6" s="13"/>
      <c r="Q6" s="13"/>
      <c r="S6" t="s">
        <v>2282</v>
      </c>
      <c r="X6" s="13" t="s">
        <v>2282</v>
      </c>
      <c r="Y6" s="13"/>
      <c r="Z6" s="13">
        <v>10</v>
      </c>
    </row>
    <row r="7" spans="1:26" x14ac:dyDescent="0.55000000000000004">
      <c r="E7" t="s">
        <v>2283</v>
      </c>
      <c r="H7" s="36">
        <f>IF($J$6&gt; 0.2, 1, IF($J$6 &gt;0.1, 0.5, 0))</f>
        <v>1</v>
      </c>
      <c r="I7" s="36">
        <f>IF($J$6&gt; 0.1, 1, IF($J$6 &gt;0.05, 0.5, 0))</f>
        <v>1</v>
      </c>
      <c r="J7" s="36">
        <f>IF($F$11=$E$12,H7,I7)</f>
        <v>1</v>
      </c>
      <c r="K7" s="36" t="s">
        <v>2284</v>
      </c>
      <c r="L7" s="36"/>
    </row>
    <row r="8" spans="1:26" ht="12" x14ac:dyDescent="0.6">
      <c r="A8" s="13" t="s">
        <v>2285</v>
      </c>
      <c r="E8" t="s">
        <v>2286</v>
      </c>
      <c r="H8" s="36"/>
      <c r="I8" s="36"/>
      <c r="J8" s="36">
        <f>Transport!G16</f>
        <v>100</v>
      </c>
      <c r="K8" s="36" t="s">
        <v>50</v>
      </c>
      <c r="L8" s="36" t="s">
        <v>51</v>
      </c>
      <c r="S8" t="s">
        <v>2287</v>
      </c>
      <c r="T8">
        <v>0.5</v>
      </c>
      <c r="U8">
        <v>1</v>
      </c>
      <c r="V8">
        <v>1.5</v>
      </c>
      <c r="W8">
        <v>2</v>
      </c>
      <c r="X8">
        <v>2.5</v>
      </c>
      <c r="Y8">
        <v>3</v>
      </c>
    </row>
    <row r="9" spans="1:26" x14ac:dyDescent="0.55000000000000004">
      <c r="A9" s="14">
        <v>100</v>
      </c>
      <c r="B9" s="14" t="s">
        <v>2288</v>
      </c>
      <c r="C9" s="14"/>
      <c r="E9" t="s">
        <v>2289</v>
      </c>
      <c r="H9" s="36">
        <f>IF($J$8&gt;=91, 3, IF($J$8 &gt;= 81, 2, IF($J$8&gt;=71, 1, 0)))</f>
        <v>3</v>
      </c>
      <c r="I9" s="36">
        <f>IF($J$8&gt;=90, 2, IF($J$8 &gt;= 80, 1, 0))</f>
        <v>2</v>
      </c>
      <c r="J9" s="36">
        <f>IF($F$11=$E$12,H9,I9)</f>
        <v>3</v>
      </c>
      <c r="K9" s="36" t="str">
        <f>IF(F11=E13,"/ 2 points for walkable location", "/ 3 points for walkable location")</f>
        <v>/ 3 points for walkable location</v>
      </c>
      <c r="L9" s="36"/>
      <c r="S9" t="s">
        <v>2261</v>
      </c>
      <c r="T9" t="s">
        <v>2264</v>
      </c>
      <c r="U9" t="s">
        <v>2290</v>
      </c>
      <c r="V9" t="s">
        <v>2291</v>
      </c>
      <c r="W9" t="s">
        <v>2292</v>
      </c>
      <c r="X9" t="s">
        <v>2293</v>
      </c>
      <c r="Y9" t="s">
        <v>2267</v>
      </c>
    </row>
    <row r="10" spans="1:26" x14ac:dyDescent="0.55000000000000004">
      <c r="H10" s="36">
        <f>SUM(H3:H9)</f>
        <v>9</v>
      </c>
      <c r="I10" s="36">
        <f>SUM(I3:I9)</f>
        <v>6</v>
      </c>
      <c r="J10" s="36">
        <f>IF($F$11=$E$12,H10,I10)</f>
        <v>9</v>
      </c>
      <c r="K10" s="36" t="str">
        <f>IF(F11=E13, "/ 7 points achieved", "/ 10 points achieved")</f>
        <v>/ 10 points achieved</v>
      </c>
      <c r="L10" s="36"/>
      <c r="S10" t="s">
        <v>2268</v>
      </c>
      <c r="T10" t="s">
        <v>2262</v>
      </c>
      <c r="U10" t="s">
        <v>2294</v>
      </c>
      <c r="V10" t="s">
        <v>2262</v>
      </c>
      <c r="W10" t="s">
        <v>2262</v>
      </c>
      <c r="X10" t="s">
        <v>2262</v>
      </c>
      <c r="Y10" t="s">
        <v>2262</v>
      </c>
    </row>
    <row r="11" spans="1:26" ht="12" x14ac:dyDescent="0.6">
      <c r="A11" s="13" t="s">
        <v>2295</v>
      </c>
      <c r="E11" s="13" t="s">
        <v>2296</v>
      </c>
      <c r="F11" t="str">
        <f>Overview!G5</f>
        <v>Design &amp; As Built</v>
      </c>
      <c r="S11" t="s">
        <v>2271</v>
      </c>
      <c r="T11" t="s">
        <v>2297</v>
      </c>
      <c r="U11" t="s">
        <v>2272</v>
      </c>
      <c r="V11" t="s">
        <v>2262</v>
      </c>
      <c r="W11" t="s">
        <v>2262</v>
      </c>
      <c r="X11" t="s">
        <v>2262</v>
      </c>
      <c r="Y11" t="s">
        <v>2262</v>
      </c>
    </row>
    <row r="12" spans="1:26" ht="12" x14ac:dyDescent="0.6">
      <c r="A12" s="13" t="s">
        <v>2298</v>
      </c>
      <c r="B12" s="13" t="s">
        <v>8</v>
      </c>
      <c r="C12" s="13" t="s">
        <v>10</v>
      </c>
      <c r="E12" t="s">
        <v>4</v>
      </c>
      <c r="S12" t="s">
        <v>2277</v>
      </c>
      <c r="T12" t="s">
        <v>2262</v>
      </c>
      <c r="U12" t="s">
        <v>2299</v>
      </c>
      <c r="V12" t="s">
        <v>2262</v>
      </c>
      <c r="W12" t="s">
        <v>2300</v>
      </c>
      <c r="X12" t="s">
        <v>2262</v>
      </c>
      <c r="Y12" t="s">
        <v>2262</v>
      </c>
    </row>
    <row r="13" spans="1:26" ht="12" x14ac:dyDescent="0.6">
      <c r="A13" t="s">
        <v>15</v>
      </c>
      <c r="B13" s="35">
        <f>IF(Transport!B3 &lt;&gt; 0, Transport!B3, NA())</f>
        <v>0.1</v>
      </c>
      <c r="C13" s="35">
        <f>IF(Transport!D3&lt;&gt;0, Transport!D3, NA())</f>
        <v>0.1</v>
      </c>
      <c r="E13" t="s">
        <v>2301</v>
      </c>
      <c r="O13" s="13"/>
      <c r="P13" s="13"/>
      <c r="Q13" s="13"/>
      <c r="S13" t="s">
        <v>2282</v>
      </c>
      <c r="X13" s="13" t="s">
        <v>2282</v>
      </c>
      <c r="Y13" s="13"/>
      <c r="Z13" s="13">
        <v>7</v>
      </c>
    </row>
    <row r="14" spans="1:26" x14ac:dyDescent="0.55000000000000004">
      <c r="A14" t="s">
        <v>18</v>
      </c>
      <c r="B14" s="35">
        <f>IF(Transport!B4 &lt;&gt; 0, Transport!B4, NA())</f>
        <v>0.32</v>
      </c>
      <c r="C14" s="35">
        <f>IF(Transport!D4&lt;&gt;0, Transport!D4, NA())</f>
        <v>0.32</v>
      </c>
    </row>
    <row r="15" spans="1:26" x14ac:dyDescent="0.55000000000000004">
      <c r="A15" t="s">
        <v>21</v>
      </c>
      <c r="B15" s="35">
        <f>IF(Transport!B5 &lt;&gt; 0, Transport!B5, NA())</f>
        <v>0.04</v>
      </c>
      <c r="C15" s="35">
        <f>IF(Transport!D5&lt;&gt;0, Transport!D5, NA())</f>
        <v>0.04</v>
      </c>
    </row>
    <row r="16" spans="1:26" x14ac:dyDescent="0.55000000000000004">
      <c r="A16" t="s">
        <v>22</v>
      </c>
      <c r="B16" s="35">
        <f>IF(Transport!B6 &lt;&gt; 0, Transport!B6, NA())</f>
        <v>0.41</v>
      </c>
      <c r="C16" s="35">
        <f>IF(Transport!D6&lt;&gt;0, Transport!D6, NA())</f>
        <v>0.41</v>
      </c>
    </row>
    <row r="17" spans="1:3" x14ac:dyDescent="0.55000000000000004">
      <c r="A17" t="s">
        <v>24</v>
      </c>
      <c r="B17" s="35" t="e">
        <f>IF(Transport!B7 &lt;&gt; 0, Transport!B7, NA())</f>
        <v>#N/A</v>
      </c>
      <c r="C17" s="35" t="e">
        <f>IF(Transport!D7&lt;&gt;0, Transport!D7, NA())</f>
        <v>#N/A</v>
      </c>
    </row>
    <row r="18" spans="1:3" x14ac:dyDescent="0.55000000000000004">
      <c r="A18" t="s">
        <v>27</v>
      </c>
      <c r="B18" s="35" t="e">
        <f>IF(Transport!B8 &lt;&gt; 0, Transport!B8, NA())</f>
        <v>#N/A</v>
      </c>
      <c r="C18" s="35" t="e">
        <f>IF(Transport!D8&lt;&gt;0, Transport!D8, NA())</f>
        <v>#N/A</v>
      </c>
    </row>
    <row r="19" spans="1:3" x14ac:dyDescent="0.55000000000000004">
      <c r="A19" t="s">
        <v>28</v>
      </c>
      <c r="B19" s="35">
        <f>IF(Transport!B9 &lt;&gt; 0, Transport!B9, NA())</f>
        <v>0.13</v>
      </c>
      <c r="C19" s="35">
        <f>IF(Transport!D9&lt;&gt;0, Transport!D9, NA())</f>
        <v>0.13</v>
      </c>
    </row>
    <row r="21" spans="1:3" ht="12" x14ac:dyDescent="0.6">
      <c r="A21" s="13" t="s">
        <v>2302</v>
      </c>
    </row>
    <row r="22" spans="1:3" x14ac:dyDescent="0.55000000000000004">
      <c r="A22" t="s">
        <v>2303</v>
      </c>
    </row>
  </sheetData>
  <conditionalFormatting sqref="J16 J18 J20 J22">
    <cfRule type="cellIs" dxfId="0" priority="1" operator="lessThan">
      <formula>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TaxCatchAll xmlns="52985c86-f8c2-4ffb-9ed4-056f10e7bf99" xsi:nil="true"/>
    <lcf76f155ced4ddcb4097134ff3c332f xmlns="a5091d4f-8901-46df-85f4-029614b39d2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41C3597F76DEA4A8B37024205BF4B46" ma:contentTypeVersion="16" ma:contentTypeDescription="Create a new document." ma:contentTypeScope="" ma:versionID="8ed860e220d4a8e37ede811abc173770">
  <xsd:schema xmlns:xsd="http://www.w3.org/2001/XMLSchema" xmlns:xs="http://www.w3.org/2001/XMLSchema" xmlns:p="http://schemas.microsoft.com/office/2006/metadata/properties" xmlns:ns2="a5091d4f-8901-46df-85f4-029614b39d2e" xmlns:ns3="52985c86-f8c2-4ffb-9ed4-056f10e7bf99" targetNamespace="http://schemas.microsoft.com/office/2006/metadata/properties" ma:root="true" ma:fieldsID="b6922714710994b7650069806227b2a1" ns2:_="" ns3:_="">
    <xsd:import namespace="a5091d4f-8901-46df-85f4-029614b39d2e"/>
    <xsd:import namespace="52985c86-f8c2-4ffb-9ed4-056f10e7bf99"/>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091d4f-8901-46df-85f4-029614b39d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Length (seconds)" ma:internalName="MediaLengthInSeconds" ma:readOnly="true">
      <xsd:simpleType>
        <xsd:restriction base="dms:Unknown"/>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f39ea20-3bab-4327-8f6b-3db4142d071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2985c86-f8c2-4ffb-9ed4-056f10e7bf9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cf71b23a-5fce-4da9-9150-57ae8890a66e}" ma:internalName="TaxCatchAll" ma:showField="CatchAllData" ma:web="52985c86-f8c2-4ffb-9ed4-056f10e7bf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32398D-3B12-4676-925A-D6BD1F0CA687}">
  <ds:schemaRefs>
    <ds:schemaRef ds:uri="http://schemas.microsoft.com/sharepoint/v3/contenttype/forms"/>
  </ds:schemaRefs>
</ds:datastoreItem>
</file>

<file path=customXml/itemProps2.xml><?xml version="1.0" encoding="utf-8"?>
<ds:datastoreItem xmlns:ds="http://schemas.openxmlformats.org/officeDocument/2006/customXml" ds:itemID="{E0173B33-85A6-4B32-8F61-D475F5AA11F8}">
  <ds:schemaRefs>
    <ds:schemaRef ds:uri="http://schemas.microsoft.com/office/2006/metadata/properties"/>
    <ds:schemaRef ds:uri="52985c86-f8c2-4ffb-9ed4-056f10e7bf99"/>
    <ds:schemaRef ds:uri="a5091d4f-8901-46df-85f4-029614b39d2e"/>
    <ds:schemaRef ds:uri="http://schemas.microsoft.com/office/infopath/2007/PartnerControls"/>
  </ds:schemaRefs>
</ds:datastoreItem>
</file>

<file path=customXml/itemProps3.xml><?xml version="1.0" encoding="utf-8"?>
<ds:datastoreItem xmlns:ds="http://schemas.openxmlformats.org/officeDocument/2006/customXml" ds:itemID="{99CFFD3A-5910-4FA7-8019-49DAEEB7F3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091d4f-8901-46df-85f4-029614b39d2e"/>
    <ds:schemaRef ds:uri="52985c86-f8c2-4ffb-9ed4-056f10e7bf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Overview</vt:lpstr>
      <vt:lpstr>Disclaimer</vt:lpstr>
      <vt:lpstr>Transport</vt:lpstr>
      <vt:lpstr>Change Log</vt:lpstr>
      <vt:lpstr>Emission Factors</vt:lpstr>
      <vt:lpstr>Data</vt:lpstr>
      <vt:lpstr>Secure</vt:lpstr>
      <vt:lpstr>Commute Data</vt:lpstr>
      <vt:lpstr>Working Values</vt:lpstr>
      <vt:lpstr>AveTripLength</vt:lpstr>
      <vt:lpstr>AvoidedTrips</vt:lpstr>
      <vt:lpstr>Bicycle</vt:lpstr>
      <vt:lpstr>Bus</vt:lpstr>
      <vt:lpstr>CarDriver</vt:lpstr>
      <vt:lpstr>CarEmissionsIntensity</vt:lpstr>
      <vt:lpstr>CarPassenger</vt:lpstr>
      <vt:lpstr>commute</vt:lpstr>
      <vt:lpstr>commute_data</vt:lpstr>
      <vt:lpstr>data_commute</vt:lpstr>
      <vt:lpstr>education_data</vt:lpstr>
      <vt:lpstr>Ferry</vt:lpstr>
      <vt:lpstr>Transport!Print_Area</vt:lpstr>
      <vt:lpstr>residential_data</vt:lpstr>
      <vt:lpstr>sa2_found</vt:lpstr>
      <vt:lpstr>Train</vt:lpstr>
      <vt:lpstr>Walk</vt:lpstr>
      <vt:lpstr>WorkWeeks</vt:lpstr>
    </vt:vector>
  </TitlesOfParts>
  <Manager/>
  <Company>AECOM Australia Pty Ltd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Kinghorn</dc:creator>
  <cp:keywords/>
  <dc:description/>
  <cp:lastModifiedBy>Tom Furley</cp:lastModifiedBy>
  <cp:revision/>
  <dcterms:created xsi:type="dcterms:W3CDTF">2011-04-27T06:28:52Z</dcterms:created>
  <dcterms:modified xsi:type="dcterms:W3CDTF">2022-10-11T02:29:33Z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0x010100841C3597F76DEA4A8B37024205BF4B46</vt:lpwstr>
  </property>
  <property fmtid="{D5CDD505-2E9C-101B-9397-08002B2CF9AE}" pid="3" name="MediaServiceImageTags">
    <vt:lpwstr/>
  </property>
</Properties>
</file>